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28800" windowHeight="13515" tabRatio="852" activeTab="1"/>
  </bookViews>
  <sheets>
    <sheet name="結果（費用等）→" sheetId="120" r:id="rId1"/>
    <sheet name="財源別まとめ" sheetId="188" r:id="rId2"/>
    <sheet name="現状投影" sheetId="152" r:id="rId3"/>
    <sheet name="計画ベース" sheetId="153" r:id="rId4"/>
    <sheet name="シミュレーション" sheetId="154" r:id="rId5"/>
    <sheet name="結果（就業者）→" sheetId="131" r:id="rId6"/>
    <sheet name="推計結果" sheetId="122" r:id="rId7"/>
    <sheet name="足下計数" sheetId="121" r:id="rId8"/>
    <sheet name="伸び率→" sheetId="130" r:id="rId9"/>
    <sheet name="伸びまとめ" sheetId="151" r:id="rId10"/>
    <sheet name="ベースライン" sheetId="124" r:id="rId11"/>
    <sheet name="成長実現" sheetId="123" r:id="rId12"/>
    <sheet name="現状投影→" sheetId="34" r:id="rId13"/>
    <sheet name="現2018" sheetId="118" r:id="rId14"/>
    <sheet name="現2025" sheetId="36" r:id="rId15"/>
    <sheet name="現2030" sheetId="38" r:id="rId16"/>
    <sheet name="現2035" sheetId="39" r:id="rId17"/>
    <sheet name="現2040" sheetId="40" r:id="rId18"/>
    <sheet name="計画ベース→" sheetId="132" r:id="rId19"/>
    <sheet name="計2025" sheetId="137" r:id="rId20"/>
    <sheet name="計2030" sheetId="138" r:id="rId21"/>
    <sheet name="計2035" sheetId="139" r:id="rId22"/>
    <sheet name="計2040" sheetId="140" r:id="rId23"/>
    <sheet name="受療率低下→" sheetId="141" r:id="rId24"/>
    <sheet name="低2025" sheetId="146" r:id="rId25"/>
    <sheet name="低2030" sheetId="147" r:id="rId26"/>
    <sheet name="低2035" sheetId="148" r:id="rId27"/>
    <sheet name="低2040" sheetId="149" r:id="rId28"/>
    <sheet name="足下計数→" sheetId="22" r:id="rId29"/>
    <sheet name="需要" sheetId="23" r:id="rId30"/>
    <sheet name="単価" sheetId="27" r:id="rId31"/>
    <sheet name="受療率" sheetId="32" r:id="rId32"/>
    <sheet name="受療率→" sheetId="53" r:id="rId33"/>
    <sheet name="入院計画" sheetId="87" r:id="rId34"/>
    <sheet name="入院低下" sheetId="150" r:id="rId35"/>
    <sheet name="外来低下" sheetId="185" r:id="rId36"/>
    <sheet name="基礎データ（人口）→" sheetId="4" r:id="rId37"/>
    <sheet name="P1" sheetId="5" r:id="rId38"/>
    <sheet name="P2" sheetId="6" r:id="rId39"/>
    <sheet name="P3" sheetId="33" r:id="rId40"/>
    <sheet name="基礎データ（経済）→" sheetId="62" r:id="rId41"/>
    <sheet name="E1" sheetId="69" r:id="rId42"/>
    <sheet name="基礎データ（医療需要）→" sheetId="1" r:id="rId43"/>
    <sheet name="M1" sheetId="19" r:id="rId44"/>
    <sheet name="M2" sheetId="20" r:id="rId45"/>
    <sheet name="M3" sheetId="93" r:id="rId46"/>
    <sheet name="M4" sheetId="92" r:id="rId47"/>
    <sheet name="M5" sheetId="89" r:id="rId48"/>
    <sheet name="M6" sheetId="90" r:id="rId49"/>
    <sheet name="M7" sheetId="91" r:id="rId50"/>
    <sheet name="基礎データ（医療費）→" sheetId="13" r:id="rId51"/>
    <sheet name="Me1" sheetId="10" r:id="rId52"/>
    <sheet name="Me2" sheetId="11" r:id="rId53"/>
    <sheet name="Me3" sheetId="18" r:id="rId54"/>
    <sheet name="Me4" sheetId="26" r:id="rId55"/>
    <sheet name="Me5" sheetId="28" r:id="rId56"/>
    <sheet name="Me6" sheetId="29" r:id="rId57"/>
    <sheet name="Me7" sheetId="31" r:id="rId58"/>
    <sheet name="Me8" sheetId="74" r:id="rId59"/>
    <sheet name="基礎データ（就業者数）→" sheetId="94" r:id="rId60"/>
    <sheet name="L1" sheetId="96" r:id="rId61"/>
    <sheet name="L2" sheetId="99" r:id="rId62"/>
    <sheet name="L3" sheetId="101" r:id="rId63"/>
    <sheet name="L4" sheetId="98" r:id="rId64"/>
    <sheet name="L5" sheetId="169" r:id="rId65"/>
    <sheet name="L6" sheetId="170" r:id="rId66"/>
    <sheet name="L7" sheetId="171" r:id="rId67"/>
    <sheet name="L8" sheetId="187" r:id="rId68"/>
    <sheet name="基礎データ（財源構成）→" sheetId="44" r:id="rId69"/>
    <sheet name="Mf2018" sheetId="172" r:id="rId70"/>
    <sheet name="Mf2025" sheetId="174" r:id="rId71"/>
    <sheet name="Mf2030" sheetId="175" r:id="rId72"/>
    <sheet name="Mf2035" sheetId="176" r:id="rId73"/>
    <sheet name="Mf2040" sheetId="177" r:id="rId74"/>
    <sheet name="MfSumm" sheetId="129"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OPT1" localSheetId="69">#REF!</definedName>
    <definedName name="________________OPT1" localSheetId="70">#REF!</definedName>
    <definedName name="________________OPT1" localSheetId="71">#REF!</definedName>
    <definedName name="________________OPT1" localSheetId="72">#REF!</definedName>
    <definedName name="________________OPT1" localSheetId="73">#REF!</definedName>
    <definedName name="________________OPT1" localSheetId="1">#REF!</definedName>
    <definedName name="________________OPT1">#REF!</definedName>
    <definedName name="________________OPT2" localSheetId="69">#REF!</definedName>
    <definedName name="________________OPT2" localSheetId="70">#REF!</definedName>
    <definedName name="________________OPT2" localSheetId="71">#REF!</definedName>
    <definedName name="________________OPT2" localSheetId="72">#REF!</definedName>
    <definedName name="________________OPT2" localSheetId="73">#REF!</definedName>
    <definedName name="________________OPT2">#REF!</definedName>
    <definedName name="________________OPT3" localSheetId="69">#REF!</definedName>
    <definedName name="________________OPT3" localSheetId="70">#REF!</definedName>
    <definedName name="________________OPT3" localSheetId="71">#REF!</definedName>
    <definedName name="________________OPT3" localSheetId="72">#REF!</definedName>
    <definedName name="________________OPT3" localSheetId="73">#REF!</definedName>
    <definedName name="________________OPT3">#REF!</definedName>
    <definedName name="________________OPT4" localSheetId="69">#REF!</definedName>
    <definedName name="________________OPT4" localSheetId="70">#REF!</definedName>
    <definedName name="________________OPT4" localSheetId="71">#REF!</definedName>
    <definedName name="________________OPT4" localSheetId="72">#REF!</definedName>
    <definedName name="________________OPT4" localSheetId="73">#REF!</definedName>
    <definedName name="________________OPT4">#REF!</definedName>
    <definedName name="______________OPT1" localSheetId="69">#REF!</definedName>
    <definedName name="______________OPT1" localSheetId="70">#REF!</definedName>
    <definedName name="______________OPT1" localSheetId="71">#REF!</definedName>
    <definedName name="______________OPT1" localSheetId="72">#REF!</definedName>
    <definedName name="______________OPT1" localSheetId="73">#REF!</definedName>
    <definedName name="______________OPT1">#REF!</definedName>
    <definedName name="______________OPT2" localSheetId="69">#REF!</definedName>
    <definedName name="______________OPT2" localSheetId="70">#REF!</definedName>
    <definedName name="______________OPT2" localSheetId="71">#REF!</definedName>
    <definedName name="______________OPT2" localSheetId="72">#REF!</definedName>
    <definedName name="______________OPT2" localSheetId="73">#REF!</definedName>
    <definedName name="______________OPT2">#REF!</definedName>
    <definedName name="______________OPT3" localSheetId="69">#REF!</definedName>
    <definedName name="______________OPT3" localSheetId="70">#REF!</definedName>
    <definedName name="______________OPT3" localSheetId="71">#REF!</definedName>
    <definedName name="______________OPT3" localSheetId="72">#REF!</definedName>
    <definedName name="______________OPT3" localSheetId="73">#REF!</definedName>
    <definedName name="______________OPT3">#REF!</definedName>
    <definedName name="______________OPT4" localSheetId="69">#REF!</definedName>
    <definedName name="______________OPT4" localSheetId="70">#REF!</definedName>
    <definedName name="______________OPT4" localSheetId="71">#REF!</definedName>
    <definedName name="______________OPT4" localSheetId="72">#REF!</definedName>
    <definedName name="______________OPT4" localSheetId="73">#REF!</definedName>
    <definedName name="______________OPT4">#REF!</definedName>
    <definedName name="____________OPT1" localSheetId="69">#REF!</definedName>
    <definedName name="____________OPT1" localSheetId="70">#REF!</definedName>
    <definedName name="____________OPT1" localSheetId="71">#REF!</definedName>
    <definedName name="____________OPT1" localSheetId="72">#REF!</definedName>
    <definedName name="____________OPT1" localSheetId="73">#REF!</definedName>
    <definedName name="____________OPT1">#REF!</definedName>
    <definedName name="____________OPT2" localSheetId="69">#REF!</definedName>
    <definedName name="____________OPT2" localSheetId="70">#REF!</definedName>
    <definedName name="____________OPT2" localSheetId="71">#REF!</definedName>
    <definedName name="____________OPT2" localSheetId="72">#REF!</definedName>
    <definedName name="____________OPT2" localSheetId="73">#REF!</definedName>
    <definedName name="____________OPT2">#REF!</definedName>
    <definedName name="____________OPT3" localSheetId="69">#REF!</definedName>
    <definedName name="____________OPT3" localSheetId="70">#REF!</definedName>
    <definedName name="____________OPT3" localSheetId="71">#REF!</definedName>
    <definedName name="____________OPT3" localSheetId="72">#REF!</definedName>
    <definedName name="____________OPT3" localSheetId="73">#REF!</definedName>
    <definedName name="____________OPT3">#REF!</definedName>
    <definedName name="____________OPT4" localSheetId="69">#REF!</definedName>
    <definedName name="____________OPT4" localSheetId="70">#REF!</definedName>
    <definedName name="____________OPT4" localSheetId="71">#REF!</definedName>
    <definedName name="____________OPT4" localSheetId="72">#REF!</definedName>
    <definedName name="____________OPT4" localSheetId="73">#REF!</definedName>
    <definedName name="____________OPT4">#REF!</definedName>
    <definedName name="__________OPT1" localSheetId="69">#REF!</definedName>
    <definedName name="__________OPT1" localSheetId="70">#REF!</definedName>
    <definedName name="__________OPT1" localSheetId="71">#REF!</definedName>
    <definedName name="__________OPT1" localSheetId="72">#REF!</definedName>
    <definedName name="__________OPT1" localSheetId="73">#REF!</definedName>
    <definedName name="__________OPT1">#REF!</definedName>
    <definedName name="__________OPT2" localSheetId="69">#REF!</definedName>
    <definedName name="__________OPT2" localSheetId="70">#REF!</definedName>
    <definedName name="__________OPT2" localSheetId="71">#REF!</definedName>
    <definedName name="__________OPT2" localSheetId="72">#REF!</definedName>
    <definedName name="__________OPT2" localSheetId="73">#REF!</definedName>
    <definedName name="__________OPT2">#REF!</definedName>
    <definedName name="__________OPT3" localSheetId="69">#REF!</definedName>
    <definedName name="__________OPT3" localSheetId="70">#REF!</definedName>
    <definedName name="__________OPT3" localSheetId="71">#REF!</definedName>
    <definedName name="__________OPT3" localSheetId="72">#REF!</definedName>
    <definedName name="__________OPT3" localSheetId="73">#REF!</definedName>
    <definedName name="__________OPT3">#REF!</definedName>
    <definedName name="__________OPT4" localSheetId="69">#REF!</definedName>
    <definedName name="__________OPT4" localSheetId="70">#REF!</definedName>
    <definedName name="__________OPT4" localSheetId="71">#REF!</definedName>
    <definedName name="__________OPT4" localSheetId="72">#REF!</definedName>
    <definedName name="__________OPT4" localSheetId="73">#REF!</definedName>
    <definedName name="__________OPT4">#REF!</definedName>
    <definedName name="________OPT1" localSheetId="69">#REF!</definedName>
    <definedName name="________OPT1" localSheetId="70">#REF!</definedName>
    <definedName name="________OPT1" localSheetId="71">#REF!</definedName>
    <definedName name="________OPT1" localSheetId="72">#REF!</definedName>
    <definedName name="________OPT1" localSheetId="73">#REF!</definedName>
    <definedName name="________OPT1">#REF!</definedName>
    <definedName name="________OPT2" localSheetId="69">#REF!</definedName>
    <definedName name="________OPT2" localSheetId="70">#REF!</definedName>
    <definedName name="________OPT2" localSheetId="71">#REF!</definedName>
    <definedName name="________OPT2" localSheetId="72">#REF!</definedName>
    <definedName name="________OPT2" localSheetId="73">#REF!</definedName>
    <definedName name="________OPT2">#REF!</definedName>
    <definedName name="________OPT3" localSheetId="69">#REF!</definedName>
    <definedName name="________OPT3" localSheetId="70">#REF!</definedName>
    <definedName name="________OPT3" localSheetId="71">#REF!</definedName>
    <definedName name="________OPT3" localSheetId="72">#REF!</definedName>
    <definedName name="________OPT3" localSheetId="73">#REF!</definedName>
    <definedName name="________OPT3">#REF!</definedName>
    <definedName name="________OPT4" localSheetId="69">#REF!</definedName>
    <definedName name="________OPT4" localSheetId="70">#REF!</definedName>
    <definedName name="________OPT4" localSheetId="71">#REF!</definedName>
    <definedName name="________OPT4" localSheetId="72">#REF!</definedName>
    <definedName name="________OPT4" localSheetId="73">#REF!</definedName>
    <definedName name="________OPT4">#REF!</definedName>
    <definedName name="____F0410200">[1]!_xlbgnm.F0410200</definedName>
    <definedName name="____F0411100">[1]!_xlbgnm.F0411100</definedName>
    <definedName name="____F0411212">[1]!_xlbgnm.F0411212</definedName>
    <definedName name="____F0411300">[1]!_xlbgnm.F0411300</definedName>
    <definedName name="____F0411412">[1]!_xlbgnm.F0411412</definedName>
    <definedName name="____F0411500">[1]!_xlbgnm.F0411500</definedName>
    <definedName name="____F0411600">[1]!_xlbgnm.F0411600</definedName>
    <definedName name="____F0411800">[1]!_xlbgnm.F0411800</definedName>
    <definedName name="____F0411910">[1]!_xlbgnm.F0411910</definedName>
    <definedName name="____F0411920">[1]!_xlbgnm.F0411920</definedName>
    <definedName name="____F0411930">[1]!_xlbgnm.F0411930</definedName>
    <definedName name="____F0411940">[1]!_xlbgnm.F0411940</definedName>
    <definedName name="____F0411950">[1]!_xlbgnm.F0411950</definedName>
    <definedName name="____F0411960">[1]!_xlbgnm.F0411960</definedName>
    <definedName name="____F0411970">[1]!_xlbgnm.F0411970</definedName>
    <definedName name="____F0411980">[1]!_xlbgnm.F0411980</definedName>
    <definedName name="____F0411990">[1]!_xlbgnm.F0411990</definedName>
    <definedName name="___F0410200">[1]!_xlbgnm.F0410200</definedName>
    <definedName name="___F0411100">[1]!_xlbgnm.F0411100</definedName>
    <definedName name="___F0411212">[1]!_xlbgnm.F0411212</definedName>
    <definedName name="___F0411300">[1]!_xlbgnm.F0411300</definedName>
    <definedName name="___F0411412">[1]!_xlbgnm.F0411412</definedName>
    <definedName name="___F0411500">[1]!_xlbgnm.F0411500</definedName>
    <definedName name="___F0411600">[1]!_xlbgnm.F0411600</definedName>
    <definedName name="___F0411800">[1]!_xlbgnm.F0411800</definedName>
    <definedName name="___F0411910">[1]!_xlbgnm.F0411910</definedName>
    <definedName name="___F0411920">[1]!_xlbgnm.F0411920</definedName>
    <definedName name="___F0411930">[1]!_xlbgnm.F0411930</definedName>
    <definedName name="___F0411940">[1]!_xlbgnm.F0411940</definedName>
    <definedName name="___F0411950">[1]!_xlbgnm.F0411950</definedName>
    <definedName name="___F0411960">[1]!_xlbgnm.F0411960</definedName>
    <definedName name="___F0411970">[1]!_xlbgnm.F0411970</definedName>
    <definedName name="___F0411980">[1]!_xlbgnm.F0411980</definedName>
    <definedName name="___F0411990">[1]!_xlbgnm.F0411990</definedName>
    <definedName name="___F041321">[2]!_xlbgnm.F041321</definedName>
    <definedName name="___F041411">[2]!_xlbgnm.F041411</definedName>
    <definedName name="___F041510">[2]!_xlbgnm.F041510</definedName>
    <definedName name="___F041520">[2]!_xlbgnm.F041520</definedName>
    <definedName name="___F041530">[2]!_xlbgnm.F041530</definedName>
    <definedName name="__123Graph_B" localSheetId="69" hidden="1">#REF!</definedName>
    <definedName name="__123Graph_B" localSheetId="70" hidden="1">#REF!</definedName>
    <definedName name="__123Graph_B" localSheetId="71" hidden="1">#REF!</definedName>
    <definedName name="__123Graph_B" localSheetId="72" hidden="1">#REF!</definedName>
    <definedName name="__123Graph_B" localSheetId="73" hidden="1">#REF!</definedName>
    <definedName name="__123Graph_B" localSheetId="4" hidden="1">#REF!</definedName>
    <definedName name="__123Graph_B" localSheetId="10" hidden="1">#REF!</definedName>
    <definedName name="__123Graph_B" localSheetId="35" hidden="1">#REF!</definedName>
    <definedName name="__123Graph_B" localSheetId="3" hidden="1">#REF!</definedName>
    <definedName name="__123Graph_B" localSheetId="5" hidden="1">#REF!</definedName>
    <definedName name="__123Graph_B" localSheetId="13" hidden="1">#REF!</definedName>
    <definedName name="__123Graph_B" localSheetId="2" hidden="1">#REF!</definedName>
    <definedName name="__123Graph_B" localSheetId="9" hidden="1">#REF!</definedName>
    <definedName name="__123Graph_B" localSheetId="8" hidden="1">#REF!</definedName>
    <definedName name="__123Graph_B" localSheetId="6" hidden="1">#REF!</definedName>
    <definedName name="__123Graph_B" localSheetId="11" hidden="1">#REF!</definedName>
    <definedName name="__123Graph_B" localSheetId="7" hidden="1">#REF!</definedName>
    <definedName name="__123Graph_B" localSheetId="33" hidden="1">#REF!</definedName>
    <definedName name="__123Graph_B" localSheetId="34" hidden="1">#REF!</definedName>
    <definedName name="__123Graph_B" hidden="1">#REF!</definedName>
    <definedName name="__123Graph_X" localSheetId="69" hidden="1">#REF!</definedName>
    <definedName name="__123Graph_X" localSheetId="70" hidden="1">#REF!</definedName>
    <definedName name="__123Graph_X" localSheetId="71" hidden="1">#REF!</definedName>
    <definedName name="__123Graph_X" localSheetId="72" hidden="1">#REF!</definedName>
    <definedName name="__123Graph_X" localSheetId="73" hidden="1">#REF!</definedName>
    <definedName name="__123Graph_X" localSheetId="4" hidden="1">#REF!</definedName>
    <definedName name="__123Graph_X" localSheetId="10" hidden="1">#REF!</definedName>
    <definedName name="__123Graph_X" localSheetId="35" hidden="1">#REF!</definedName>
    <definedName name="__123Graph_X" localSheetId="3" hidden="1">#REF!</definedName>
    <definedName name="__123Graph_X" localSheetId="5" hidden="1">#REF!</definedName>
    <definedName name="__123Graph_X" localSheetId="13" hidden="1">#REF!</definedName>
    <definedName name="__123Graph_X" localSheetId="2" hidden="1">#REF!</definedName>
    <definedName name="__123Graph_X" localSheetId="9" hidden="1">#REF!</definedName>
    <definedName name="__123Graph_X" localSheetId="8" hidden="1">#REF!</definedName>
    <definedName name="__123Graph_X" localSheetId="6" hidden="1">#REF!</definedName>
    <definedName name="__123Graph_X" localSheetId="11" hidden="1">#REF!</definedName>
    <definedName name="__123Graph_X" localSheetId="7" hidden="1">#REF!</definedName>
    <definedName name="__123Graph_X" localSheetId="33" hidden="1">#REF!</definedName>
    <definedName name="__123Graph_X" localSheetId="34" hidden="1">#REF!</definedName>
    <definedName name="__123Graph_X" hidden="1">#REF!</definedName>
    <definedName name="__F0410200">[1]!_xlbgnm.F0410200</definedName>
    <definedName name="__F0411100">[1]!_xlbgnm.F0411100</definedName>
    <definedName name="__F0411212">[1]!_xlbgnm.F0411212</definedName>
    <definedName name="__F0411300">[1]!_xlbgnm.F0411300</definedName>
    <definedName name="__F0411412">[1]!_xlbgnm.F0411412</definedName>
    <definedName name="__F0411500">[1]!_xlbgnm.F0411500</definedName>
    <definedName name="__F0411600">[1]!_xlbgnm.F0411600</definedName>
    <definedName name="__F0411800">[1]!_xlbgnm.F0411800</definedName>
    <definedName name="__F0411910">[1]!_xlbgnm.F0411910</definedName>
    <definedName name="__F0411920">[1]!_xlbgnm.F0411920</definedName>
    <definedName name="__F0411930">[1]!_xlbgnm.F0411930</definedName>
    <definedName name="__F0411940">[1]!_xlbgnm.F0411940</definedName>
    <definedName name="__F0411950">[1]!_xlbgnm.F0411950</definedName>
    <definedName name="__F0411960">[1]!_xlbgnm.F0411960</definedName>
    <definedName name="__F0411970">[1]!_xlbgnm.F0411970</definedName>
    <definedName name="__F0411980">[1]!_xlbgnm.F0411980</definedName>
    <definedName name="__F0411990">[1]!_xlbgnm.F0411990</definedName>
    <definedName name="__F041321">[2]!_xlbgnm.F041321</definedName>
    <definedName name="__F041411">[2]!_xlbgnm.F041411</definedName>
    <definedName name="__F041510">[2]!_xlbgnm.F041510</definedName>
    <definedName name="__F041520">[2]!_xlbgnm.F041520</definedName>
    <definedName name="__F041530">[2]!_xlbgnm.F041530</definedName>
    <definedName name="_1" localSheetId="1">#REF!</definedName>
    <definedName name="_1">#REF!</definedName>
    <definedName name="_１．契約プロセス群" localSheetId="69">#REF!</definedName>
    <definedName name="_１．契約プロセス群" localSheetId="70">#REF!</definedName>
    <definedName name="_１．契約プロセス群" localSheetId="71">#REF!</definedName>
    <definedName name="_１．契約プロセス群" localSheetId="72">#REF!</definedName>
    <definedName name="_１．契約プロセス群" localSheetId="73">#REF!</definedName>
    <definedName name="_１．契約プロセス群">#REF!</definedName>
    <definedName name="_１．契約プロセス群2">#REF!</definedName>
    <definedName name="_1F041321_">[2]!_xlbgnm.F041321</definedName>
    <definedName name="＿2.3.1" localSheetId="69">#REF!</definedName>
    <definedName name="＿2.3.1" localSheetId="70">#REF!</definedName>
    <definedName name="＿2.3.1" localSheetId="71">#REF!</definedName>
    <definedName name="＿2.3.1" localSheetId="72">#REF!</definedName>
    <definedName name="＿2.3.1" localSheetId="73">#REF!</definedName>
    <definedName name="＿2.3.1">#REF!</definedName>
    <definedName name="＿2.3.2" localSheetId="69">#REF!</definedName>
    <definedName name="＿2.3.2" localSheetId="70">#REF!</definedName>
    <definedName name="＿2.3.2" localSheetId="71">#REF!</definedName>
    <definedName name="＿2.3.2" localSheetId="72">#REF!</definedName>
    <definedName name="＿2.3.2" localSheetId="73">#REF!</definedName>
    <definedName name="＿2.3.2">#REF!</definedName>
    <definedName name="_２．企画プロセス群" localSheetId="69">#REF!</definedName>
    <definedName name="_２．企画プロセス群" localSheetId="70">#REF!</definedName>
    <definedName name="_２．企画プロセス群" localSheetId="71">#REF!</definedName>
    <definedName name="_２．企画プロセス群" localSheetId="72">#REF!</definedName>
    <definedName name="_２．企画プロセス群" localSheetId="73">#REF!</definedName>
    <definedName name="_２．企画プロセス群">#REF!</definedName>
    <definedName name="_2F041411_">[2]!_xlbgnm.F041411</definedName>
    <definedName name="_3F041510_">[2]!_xlbgnm.F041510</definedName>
    <definedName name="_4F041520_">[2]!_xlbgnm.F041520</definedName>
    <definedName name="_5F041530_">[2]!_xlbgnm.F041530</definedName>
    <definedName name="_F0410200">[1]!_xlbgnm.F0410200</definedName>
    <definedName name="_F0411100">[1]!_xlbgnm.F0411100</definedName>
    <definedName name="_F0411212">[1]!_xlbgnm.F0411212</definedName>
    <definedName name="_F0411300">[1]!_xlbgnm.F0411300</definedName>
    <definedName name="_F0411412">[1]!_xlbgnm.F0411412</definedName>
    <definedName name="_F0411500">[1]!_xlbgnm.F0411500</definedName>
    <definedName name="_F0411600">[1]!_xlbgnm.F0411600</definedName>
    <definedName name="_F0411800">[1]!_xlbgnm.F0411800</definedName>
    <definedName name="_F0411910">[1]!_xlbgnm.F0411910</definedName>
    <definedName name="_F0411920">[1]!_xlbgnm.F0411920</definedName>
    <definedName name="_F0411930">[1]!_xlbgnm.F0411930</definedName>
    <definedName name="_F0411940">[1]!_xlbgnm.F0411940</definedName>
    <definedName name="_F0411950">[1]!_xlbgnm.F0411950</definedName>
    <definedName name="_F0411960">[1]!_xlbgnm.F0411960</definedName>
    <definedName name="_F0411970">[1]!_xlbgnm.F0411970</definedName>
    <definedName name="_F0411980">[1]!_xlbgnm.F0411980</definedName>
    <definedName name="_F0411990">[1]!_xlbgnm.F0411990</definedName>
    <definedName name="_F041321">[2]!_xlbgnm.F041321</definedName>
    <definedName name="_F041411">[2]!_xlbgnm.F041411</definedName>
    <definedName name="_F041510">[2]!_xlbgnm.F041510</definedName>
    <definedName name="_F041520">[2]!_xlbgnm.F041520</definedName>
    <definedName name="_F041530">[2]!_xlbgnm.F041530</definedName>
    <definedName name="_Fill" localSheetId="69" hidden="1">#REF!</definedName>
    <definedName name="_Fill" localSheetId="70" hidden="1">#REF!</definedName>
    <definedName name="_Fill" localSheetId="71" hidden="1">#REF!</definedName>
    <definedName name="_Fill" localSheetId="72" hidden="1">#REF!</definedName>
    <definedName name="_Fill" localSheetId="73" hidden="1">#REF!</definedName>
    <definedName name="_Fill" localSheetId="4" hidden="1">#REF!</definedName>
    <definedName name="_Fill" localSheetId="10" hidden="1">#REF!</definedName>
    <definedName name="_Fill" localSheetId="35" hidden="1">#REF!</definedName>
    <definedName name="_Fill" localSheetId="3" hidden="1">#REF!</definedName>
    <definedName name="_Fill" localSheetId="5" hidden="1">#REF!</definedName>
    <definedName name="_Fill" localSheetId="13" hidden="1">#REF!</definedName>
    <definedName name="_Fill" localSheetId="2" hidden="1">#REF!</definedName>
    <definedName name="_Fill" localSheetId="9" hidden="1">#REF!</definedName>
    <definedName name="_Fill" localSheetId="8" hidden="1">#REF!</definedName>
    <definedName name="_Fill" localSheetId="6" hidden="1">#REF!</definedName>
    <definedName name="_Fill" localSheetId="11" hidden="1">#REF!</definedName>
    <definedName name="_Fill" localSheetId="7" hidden="1">#REF!</definedName>
    <definedName name="_Fill" localSheetId="33" hidden="1">#REF!</definedName>
    <definedName name="_Fill" localSheetId="34" hidden="1">#REF!</definedName>
    <definedName name="_Fill" hidden="1">#REF!</definedName>
    <definedName name="_HokensyaName" localSheetId="69">#REF!</definedName>
    <definedName name="_HokensyaName" localSheetId="70">#REF!</definedName>
    <definedName name="_HokensyaName" localSheetId="71">#REF!</definedName>
    <definedName name="_HokensyaName" localSheetId="72">#REF!</definedName>
    <definedName name="_HokensyaName" localSheetId="73">#REF!</definedName>
    <definedName name="_HokensyaName">#REF!</definedName>
    <definedName name="_Order1" hidden="1">255</definedName>
    <definedName name="_r2DD" localSheetId="69">#REF!</definedName>
    <definedName name="_r2DD" localSheetId="70">#REF!</definedName>
    <definedName name="_r2DD" localSheetId="71">#REF!</definedName>
    <definedName name="_r2DD" localSheetId="72">#REF!</definedName>
    <definedName name="_r2DD" localSheetId="73">#REF!</definedName>
    <definedName name="_r2DD">#REF!</definedName>
    <definedName name="_r2G" localSheetId="69">#REF!</definedName>
    <definedName name="_r2G" localSheetId="70">#REF!</definedName>
    <definedName name="_r2G" localSheetId="71">#REF!</definedName>
    <definedName name="_r2G" localSheetId="72">#REF!</definedName>
    <definedName name="_r2G" localSheetId="73">#REF!</definedName>
    <definedName name="_r2G">#REF!</definedName>
    <definedName name="_r2MM" localSheetId="69">#REF!</definedName>
    <definedName name="_r2MM" localSheetId="70">#REF!</definedName>
    <definedName name="_r2MM" localSheetId="71">#REF!</definedName>
    <definedName name="_r2MM" localSheetId="72">#REF!</definedName>
    <definedName name="_r2MM" localSheetId="73">#REF!</definedName>
    <definedName name="_r2MM">#REF!</definedName>
    <definedName name="_r2YY" localSheetId="69">#REF!</definedName>
    <definedName name="_r2YY" localSheetId="70">#REF!</definedName>
    <definedName name="_r2YY" localSheetId="71">#REF!</definedName>
    <definedName name="_r2YY" localSheetId="72">#REF!</definedName>
    <definedName name="_r2YY" localSheetId="73">#REF!</definedName>
    <definedName name="_r2YY">#REF!</definedName>
    <definedName name="_r3G" localSheetId="69">#REF!</definedName>
    <definedName name="_r3G" localSheetId="70">#REF!</definedName>
    <definedName name="_r3G" localSheetId="71">#REF!</definedName>
    <definedName name="_r3G" localSheetId="72">#REF!</definedName>
    <definedName name="_r3G" localSheetId="73">#REF!</definedName>
    <definedName name="_r3G">#REF!</definedName>
    <definedName name="_r3YY" localSheetId="69">#REF!</definedName>
    <definedName name="_r3YY" localSheetId="70">#REF!</definedName>
    <definedName name="_r3YY" localSheetId="71">#REF!</definedName>
    <definedName name="_r3YY" localSheetId="72">#REF!</definedName>
    <definedName name="_r3YY" localSheetId="73">#REF!</definedName>
    <definedName name="_r3YY">#REF!</definedName>
    <definedName name="_Title" localSheetId="69">#REF!</definedName>
    <definedName name="_Title" localSheetId="70">#REF!</definedName>
    <definedName name="_Title" localSheetId="71">#REF!</definedName>
    <definedName name="_Title" localSheetId="72">#REF!</definedName>
    <definedName name="_Title" localSheetId="73">#REF!</definedName>
    <definedName name="_Title">#REF!</definedName>
    <definedName name="_YousikiNo" localSheetId="69">#REF!</definedName>
    <definedName name="_YousikiNo" localSheetId="70">#REF!</definedName>
    <definedName name="_YousikiNo" localSheetId="71">#REF!</definedName>
    <definedName name="_YousikiNo" localSheetId="72">#REF!</definedName>
    <definedName name="_YousikiNo" localSheetId="73">#REF!</definedName>
    <definedName name="_YousikiNo">#REF!</definedName>
    <definedName name="\0" localSheetId="69">#REF!</definedName>
    <definedName name="\0" localSheetId="70">#REF!</definedName>
    <definedName name="\0" localSheetId="71">#REF!</definedName>
    <definedName name="\0" localSheetId="72">#REF!</definedName>
    <definedName name="\0" localSheetId="73">#REF!</definedName>
    <definedName name="\0">#REF!</definedName>
    <definedName name="\a" localSheetId="69">#REF!</definedName>
    <definedName name="\a" localSheetId="70">#REF!</definedName>
    <definedName name="\a" localSheetId="71">#REF!</definedName>
    <definedName name="\a" localSheetId="72">#REF!</definedName>
    <definedName name="\a" localSheetId="73">#REF!</definedName>
    <definedName name="\a">#REF!</definedName>
    <definedName name="\l" localSheetId="69">#REF!</definedName>
    <definedName name="\l" localSheetId="70">#REF!</definedName>
    <definedName name="\l" localSheetId="71">#REF!</definedName>
    <definedName name="\l" localSheetId="72">#REF!</definedName>
    <definedName name="\l" localSheetId="73">#REF!</definedName>
    <definedName name="\l">#REF!</definedName>
    <definedName name="\z" localSheetId="69">#REF!</definedName>
    <definedName name="\z" localSheetId="70">#REF!</definedName>
    <definedName name="\z" localSheetId="71">#REF!</definedName>
    <definedName name="\z" localSheetId="72">#REF!</definedName>
    <definedName name="\z" localSheetId="73">#REF!</definedName>
    <definedName name="\z">#REF!</definedName>
    <definedName name="a">#N/A</definedName>
    <definedName name="aa">#N/A</definedName>
    <definedName name="AAA" localSheetId="69">#REF!</definedName>
    <definedName name="AAA" localSheetId="70">#REF!</definedName>
    <definedName name="AAA" localSheetId="71">#REF!</definedName>
    <definedName name="AAA" localSheetId="72">#REF!</definedName>
    <definedName name="AAA" localSheetId="73">#REF!</definedName>
    <definedName name="AAA">#REF!</definedName>
    <definedName name="aaaa">#N/A</definedName>
    <definedName name="aaaaa" localSheetId="1">#REF!</definedName>
    <definedName name="aaaaa">#REF!</definedName>
    <definedName name="AS">[3]!SSORT</definedName>
    <definedName name="b" localSheetId="69">#N/A</definedName>
    <definedName name="b" localSheetId="70">#N/A</definedName>
    <definedName name="b" localSheetId="71">#N/A</definedName>
    <definedName name="b" localSheetId="72">#N/A</definedName>
    <definedName name="b" localSheetId="73">#N/A</definedName>
    <definedName name="b" localSheetId="1">財源別まとめ!b</definedName>
    <definedName name="b">#N/A</definedName>
    <definedName name="cb">#N/A</definedName>
    <definedName name="cb_option">#N/A</definedName>
    <definedName name="cb_option_閏1">#N/A</definedName>
    <definedName name="cb_option_公1">#N/A</definedName>
    <definedName name="cb_option_公2">#N/A</definedName>
    <definedName name="cb_option_公3">#N/A</definedName>
    <definedName name="cb_option_公4">#N/A</definedName>
    <definedName name="cb_option_公5">#N/A</definedName>
    <definedName name="cb_option_公6">#N/A</definedName>
    <definedName name="cb_option_公7">#N/A</definedName>
    <definedName name="cb_option_公8">#N/A</definedName>
    <definedName name="cb_option_公9">#N/A</definedName>
    <definedName name="cb_option_追1">#N/A</definedName>
    <definedName name="cb_option_付1">#N/A</definedName>
    <definedName name="cb_option_付2">#N/A</definedName>
    <definedName name="cb_option_付3">#N/A</definedName>
    <definedName name="cb_option_別1">#N/A</definedName>
    <definedName name="cb_option_別2">#N/A</definedName>
    <definedName name="CB_SclBar">#N/A</definedName>
    <definedName name="CB_ScrollBar">#N/A</definedName>
    <definedName name="cb_スピン1_Change">#N/A</definedName>
    <definedName name="cb_スピン2_Change">#N/A</definedName>
    <definedName name="cb_スピン3_Change">#N/A</definedName>
    <definedName name="cb_スピン4_Change">#N/A</definedName>
    <definedName name="CHECK" localSheetId="69">#REF!</definedName>
    <definedName name="CHECK" localSheetId="70">#REF!</definedName>
    <definedName name="CHECK" localSheetId="71">#REF!</definedName>
    <definedName name="CHECK" localSheetId="72">#REF!</definedName>
    <definedName name="CHECK" localSheetId="73">#REF!</definedName>
    <definedName name="CHECK" localSheetId="1">#REF!</definedName>
    <definedName name="CHECK">#REF!</definedName>
    <definedName name="ClearData">#N/A</definedName>
    <definedName name="D" localSheetId="1">#REF!</definedName>
    <definedName name="D">#REF!</definedName>
    <definedName name="data" localSheetId="69">#REF!</definedName>
    <definedName name="data" localSheetId="70">#REF!</definedName>
    <definedName name="data" localSheetId="71">#REF!</definedName>
    <definedName name="data" localSheetId="72">#REF!</definedName>
    <definedName name="data" localSheetId="73">#REF!</definedName>
    <definedName name="data">#REF!</definedName>
    <definedName name="DATA_AREA">#REF!</definedName>
    <definedName name="data_crear" localSheetId="69">#REF!,#REF!</definedName>
    <definedName name="data_crear" localSheetId="70">#REF!,#REF!</definedName>
    <definedName name="data_crear" localSheetId="71">#REF!,#REF!</definedName>
    <definedName name="data_crear" localSheetId="72">#REF!,#REF!</definedName>
    <definedName name="data_crear" localSheetId="73">#REF!,#REF!</definedName>
    <definedName name="data_crear" localSheetId="1">#REF!,#REF!</definedName>
    <definedName name="data_crear">#REF!,#REF!</definedName>
    <definedName name="data2" localSheetId="69">#REF!</definedName>
    <definedName name="data2" localSheetId="70">#REF!</definedName>
    <definedName name="data2" localSheetId="71">#REF!</definedName>
    <definedName name="data2" localSheetId="72">#REF!</definedName>
    <definedName name="data2" localSheetId="73">#REF!</definedName>
    <definedName name="data2" localSheetId="1">#REF!</definedName>
    <definedName name="data2">#REF!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#REF!</definedName>
    <definedName name="Database2">'[4]03D歯科'!$A$1:$P$1131</definedName>
    <definedName name="debug_bottun">#N/A</definedName>
    <definedName name="Display_sheet">#N/A</definedName>
    <definedName name="E" localSheetId="1">#REF!</definedName>
    <definedName name="E">#REF!</definedName>
    <definedName name="EmpData">#N/A</definedName>
    <definedName name="EMSG" localSheetId="69">#REF!</definedName>
    <definedName name="EMSG" localSheetId="70">#REF!</definedName>
    <definedName name="EMSG" localSheetId="71">#REF!</definedName>
    <definedName name="EMSG" localSheetId="72">#REF!</definedName>
    <definedName name="EMSG" localSheetId="73">#REF!</definedName>
    <definedName name="EMSG" localSheetId="1">#REF!</definedName>
    <definedName name="EMSG">#REF!</definedName>
    <definedName name="F031030開">[1]!F031030開</definedName>
    <definedName name="F031030計">[1]!F031030計</definedName>
    <definedName name="F04119A0">[1]!F04119A0</definedName>
    <definedName name="F04119B0">[1]!F04119B0</definedName>
    <definedName name="F04119C0">[1]!F04119C0</definedName>
    <definedName name="F04119D0">[1]!F04119D0</definedName>
    <definedName name="F0411A0">[1]!F0411A0</definedName>
    <definedName name="For_JR_Read_Table">#N/A</definedName>
    <definedName name="For_JT_Read_Table">#N/A</definedName>
    <definedName name="For_NTT_Read_Table">#N/A</definedName>
    <definedName name="h" localSheetId="69">#REF!</definedName>
    <definedName name="h" localSheetId="70">#REF!</definedName>
    <definedName name="h" localSheetId="71">#REF!</definedName>
    <definedName name="h" localSheetId="72">#REF!</definedName>
    <definedName name="h" localSheetId="73">#REF!</definedName>
    <definedName name="h">#REF!</definedName>
    <definedName name="HELP">[5]!HELP</definedName>
    <definedName name="hh">[6]保険者異動!$E$1:$F$3000</definedName>
    <definedName name="HTML_CodePage" hidden="1">932</definedName>
    <definedName name="HTML_Control" localSheetId="35" hidden="1">{"'Sheet2'!$H$9","'Sheet2'!$A$1:$K$54"}</definedName>
    <definedName name="HTML_Control" localSheetId="13" hidden="1">{"'Sheet2'!$H$9","'Sheet2'!$A$1:$K$54"}</definedName>
    <definedName name="HTML_Control" localSheetId="1" hidden="1">{"'Sheet2'!$H$9","'Sheet2'!$A$1:$K$54"}</definedName>
    <definedName name="HTML_Control" localSheetId="34"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Index1" localSheetId="69">#REF!</definedName>
    <definedName name="Index1" localSheetId="70">#REF!</definedName>
    <definedName name="Index1" localSheetId="71">#REF!</definedName>
    <definedName name="Index1" localSheetId="72">#REF!</definedName>
    <definedName name="Index1" localSheetId="73">#REF!</definedName>
    <definedName name="Index1">#REF!</definedName>
    <definedName name="index10" localSheetId="69">#REF!</definedName>
    <definedName name="index10" localSheetId="70">#REF!</definedName>
    <definedName name="index10" localSheetId="71">#REF!</definedName>
    <definedName name="index10" localSheetId="72">#REF!</definedName>
    <definedName name="index10" localSheetId="73">#REF!</definedName>
    <definedName name="index10">#REF!</definedName>
    <definedName name="index11" localSheetId="69">#REF!</definedName>
    <definedName name="index11" localSheetId="70">#REF!</definedName>
    <definedName name="index11" localSheetId="71">#REF!</definedName>
    <definedName name="index11" localSheetId="72">#REF!</definedName>
    <definedName name="index11" localSheetId="73">#REF!</definedName>
    <definedName name="index11">#REF!</definedName>
    <definedName name="Index12" localSheetId="69">#REF!</definedName>
    <definedName name="Index12" localSheetId="70">#REF!</definedName>
    <definedName name="Index12" localSheetId="71">#REF!</definedName>
    <definedName name="Index12" localSheetId="72">#REF!</definedName>
    <definedName name="Index12" localSheetId="73">#REF!</definedName>
    <definedName name="Index12">#REF!</definedName>
    <definedName name="Index13" localSheetId="69">#REF!</definedName>
    <definedName name="Index13" localSheetId="70">#REF!</definedName>
    <definedName name="Index13" localSheetId="71">#REF!</definedName>
    <definedName name="Index13" localSheetId="72">#REF!</definedName>
    <definedName name="Index13" localSheetId="73">#REF!</definedName>
    <definedName name="Index13">#REF!</definedName>
    <definedName name="Index14" localSheetId="69">#REF!</definedName>
    <definedName name="Index14" localSheetId="70">#REF!</definedName>
    <definedName name="Index14" localSheetId="71">#REF!</definedName>
    <definedName name="Index14" localSheetId="72">#REF!</definedName>
    <definedName name="Index14" localSheetId="73">#REF!</definedName>
    <definedName name="Index14">#REF!</definedName>
    <definedName name="Index15" localSheetId="69">#REF!</definedName>
    <definedName name="Index15" localSheetId="70">#REF!</definedName>
    <definedName name="Index15" localSheetId="71">#REF!</definedName>
    <definedName name="Index15" localSheetId="72">#REF!</definedName>
    <definedName name="Index15" localSheetId="73">#REF!</definedName>
    <definedName name="Index15">#REF!</definedName>
    <definedName name="Index16" localSheetId="69">#REF!</definedName>
    <definedName name="Index16" localSheetId="70">#REF!</definedName>
    <definedName name="Index16" localSheetId="71">#REF!</definedName>
    <definedName name="Index16" localSheetId="72">#REF!</definedName>
    <definedName name="Index16" localSheetId="73">#REF!</definedName>
    <definedName name="Index16">#REF!</definedName>
    <definedName name="Index17" localSheetId="69">#REF!</definedName>
    <definedName name="Index17" localSheetId="70">#REF!</definedName>
    <definedName name="Index17" localSheetId="71">#REF!</definedName>
    <definedName name="Index17" localSheetId="72">#REF!</definedName>
    <definedName name="Index17" localSheetId="73">#REF!</definedName>
    <definedName name="Index17">#REF!</definedName>
    <definedName name="Index18" localSheetId="69">#REF!</definedName>
    <definedName name="Index18" localSheetId="70">#REF!</definedName>
    <definedName name="Index18" localSheetId="71">#REF!</definedName>
    <definedName name="Index18" localSheetId="72">#REF!</definedName>
    <definedName name="Index18" localSheetId="73">#REF!</definedName>
    <definedName name="Index18">#REF!</definedName>
    <definedName name="Index19" localSheetId="69">#REF!</definedName>
    <definedName name="Index19" localSheetId="70">#REF!</definedName>
    <definedName name="Index19" localSheetId="71">#REF!</definedName>
    <definedName name="Index19" localSheetId="72">#REF!</definedName>
    <definedName name="Index19" localSheetId="73">#REF!</definedName>
    <definedName name="Index19">#REF!</definedName>
    <definedName name="Index2" localSheetId="69">#REF!</definedName>
    <definedName name="Index2" localSheetId="70">#REF!</definedName>
    <definedName name="Index2" localSheetId="71">#REF!</definedName>
    <definedName name="Index2" localSheetId="72">#REF!</definedName>
    <definedName name="Index2" localSheetId="73">#REF!</definedName>
    <definedName name="Index2">#REF!</definedName>
    <definedName name="Index20" localSheetId="69">#REF!</definedName>
    <definedName name="Index20" localSheetId="70">#REF!</definedName>
    <definedName name="Index20" localSheetId="71">#REF!</definedName>
    <definedName name="Index20" localSheetId="72">#REF!</definedName>
    <definedName name="Index20" localSheetId="73">#REF!</definedName>
    <definedName name="Index20">#REF!</definedName>
    <definedName name="Index21" localSheetId="69">#REF!</definedName>
    <definedName name="Index21" localSheetId="70">#REF!</definedName>
    <definedName name="Index21" localSheetId="71">#REF!</definedName>
    <definedName name="Index21" localSheetId="72">#REF!</definedName>
    <definedName name="Index21" localSheetId="73">#REF!</definedName>
    <definedName name="Index21">#REF!</definedName>
    <definedName name="Index22" localSheetId="69">#REF!</definedName>
    <definedName name="Index22" localSheetId="70">#REF!</definedName>
    <definedName name="Index22" localSheetId="71">#REF!</definedName>
    <definedName name="Index22" localSheetId="72">#REF!</definedName>
    <definedName name="Index22" localSheetId="73">#REF!</definedName>
    <definedName name="Index22">#REF!</definedName>
    <definedName name="Index23" localSheetId="69">#REF!</definedName>
    <definedName name="Index23" localSheetId="70">#REF!</definedName>
    <definedName name="Index23" localSheetId="71">#REF!</definedName>
    <definedName name="Index23" localSheetId="72">#REF!</definedName>
    <definedName name="Index23" localSheetId="73">#REF!</definedName>
    <definedName name="Index23">#REF!</definedName>
    <definedName name="index3" localSheetId="69">#REF!</definedName>
    <definedName name="index3" localSheetId="70">#REF!</definedName>
    <definedName name="index3" localSheetId="71">#REF!</definedName>
    <definedName name="index3" localSheetId="72">#REF!</definedName>
    <definedName name="index3" localSheetId="73">#REF!</definedName>
    <definedName name="index3">#REF!</definedName>
    <definedName name="index4" localSheetId="69">#REF!</definedName>
    <definedName name="index4" localSheetId="70">#REF!</definedName>
    <definedName name="index4" localSheetId="71">#REF!</definedName>
    <definedName name="index4" localSheetId="72">#REF!</definedName>
    <definedName name="index4" localSheetId="73">#REF!</definedName>
    <definedName name="index4">#REF!</definedName>
    <definedName name="Index456" localSheetId="69">#REF!</definedName>
    <definedName name="Index456" localSheetId="70">#REF!</definedName>
    <definedName name="Index456" localSheetId="71">#REF!</definedName>
    <definedName name="Index456" localSheetId="72">#REF!</definedName>
    <definedName name="Index456" localSheetId="73">#REF!</definedName>
    <definedName name="Index456">#REF!</definedName>
    <definedName name="index5" localSheetId="69">[7]ﾏｽﾀｰ!#REF!</definedName>
    <definedName name="index5" localSheetId="70">[7]ﾏｽﾀｰ!#REF!</definedName>
    <definedName name="index5" localSheetId="71">[7]ﾏｽﾀｰ!#REF!</definedName>
    <definedName name="index5" localSheetId="72">[7]ﾏｽﾀｰ!#REF!</definedName>
    <definedName name="index5" localSheetId="73">[7]ﾏｽﾀｰ!#REF!</definedName>
    <definedName name="index5" localSheetId="1">[7]ﾏｽﾀｰ!#REF!</definedName>
    <definedName name="index5">[7]ﾏｽﾀｰ!#REF!</definedName>
    <definedName name="index6" localSheetId="69">#REF!</definedName>
    <definedName name="index6" localSheetId="70">#REF!</definedName>
    <definedName name="index6" localSheetId="71">#REF!</definedName>
    <definedName name="index6" localSheetId="72">#REF!</definedName>
    <definedName name="index6" localSheetId="73">#REF!</definedName>
    <definedName name="index6">#REF!</definedName>
    <definedName name="index7" localSheetId="69">#REF!</definedName>
    <definedName name="index7" localSheetId="70">#REF!</definedName>
    <definedName name="index7" localSheetId="71">#REF!</definedName>
    <definedName name="index7" localSheetId="72">#REF!</definedName>
    <definedName name="index7" localSheetId="73">#REF!</definedName>
    <definedName name="index7">#REF!</definedName>
    <definedName name="index8" localSheetId="69">#REF!</definedName>
    <definedName name="index8" localSheetId="70">#REF!</definedName>
    <definedName name="index8" localSheetId="71">#REF!</definedName>
    <definedName name="index8" localSheetId="72">#REF!</definedName>
    <definedName name="index8" localSheetId="73">#REF!</definedName>
    <definedName name="index8">#REF!</definedName>
    <definedName name="index9" localSheetId="69">#REF!</definedName>
    <definedName name="index9" localSheetId="70">#REF!</definedName>
    <definedName name="index9" localSheetId="71">#REF!</definedName>
    <definedName name="index9" localSheetId="72">#REF!</definedName>
    <definedName name="index9" localSheetId="73">#REF!</definedName>
    <definedName name="index9">#REF!</definedName>
    <definedName name="ISOHELP">[1]!ISOHELP</definedName>
    <definedName name="ISOHELP2">[2]!ISOHELP2</definedName>
    <definedName name="J" localSheetId="69">#REF!</definedName>
    <definedName name="J" localSheetId="70">#REF!</definedName>
    <definedName name="J" localSheetId="71">#REF!</definedName>
    <definedName name="J" localSheetId="72">#REF!</definedName>
    <definedName name="J" localSheetId="73">#REF!</definedName>
    <definedName name="J">#REF!</definedName>
    <definedName name="k">[6]実績通知１!$B$4:$C$6017</definedName>
    <definedName name="lb_sinryo_disp">#N/A</definedName>
    <definedName name="Make_定制度">#N/A</definedName>
    <definedName name="Medias_Close">#N/A</definedName>
    <definedName name="MMENU" localSheetId="69">#REF!</definedName>
    <definedName name="MMENU" localSheetId="70">#REF!</definedName>
    <definedName name="MMENU" localSheetId="71">#REF!</definedName>
    <definedName name="MMENU" localSheetId="72">#REF!</definedName>
    <definedName name="MMENU" localSheetId="73">#REF!</definedName>
    <definedName name="MMENU" localSheetId="1">#REF!</definedName>
    <definedName name="MMENU">#REF!</definedName>
    <definedName name="option_グラフ_on">#N/A</definedName>
    <definedName name="option_帳票_on">#N/A</definedName>
    <definedName name="population_pattern">[8]translation!$F$2:$F$3</definedName>
    <definedName name="ｐｐｐ" localSheetId="69">[9]ﾏｽﾀｰ!#REF!</definedName>
    <definedName name="ｐｐｐ" localSheetId="70">[9]ﾏｽﾀｰ!#REF!</definedName>
    <definedName name="ｐｐｐ" localSheetId="71">[9]ﾏｽﾀｰ!#REF!</definedName>
    <definedName name="ｐｐｐ" localSheetId="72">[9]ﾏｽﾀｰ!#REF!</definedName>
    <definedName name="ｐｐｐ" localSheetId="73">[9]ﾏｽﾀｰ!#REF!</definedName>
    <definedName name="ｐｐｐ" localSheetId="1">[9]ﾏｽﾀｰ!#REF!</definedName>
    <definedName name="ｐｐｐ">[9]ﾏｽﾀｰ!#REF!</definedName>
    <definedName name="ｐｐｐｐ" localSheetId="35"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localSheetId="13"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localSheetId="1"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localSheetId="34"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65">'L6'!$A$3:$O$40</definedName>
    <definedName name="_xlnm.Print_Area" localSheetId="66">'L7'!$B$3:$L$67</definedName>
    <definedName name="_xlnm.Print_Area" localSheetId="69">'Mf2018'!$B$1:$X$91</definedName>
    <definedName name="_xlnm.Print_Area" localSheetId="70">'Mf2025'!$B$1:$X$92</definedName>
    <definedName name="_xlnm.Print_Area" localSheetId="71">'Mf2030'!$B$1:$X$92</definedName>
    <definedName name="_xlnm.Print_Area" localSheetId="72">'Mf2035'!$B$1:$X$92</definedName>
    <definedName name="_xlnm.Print_Area" localSheetId="73">'Mf2040'!$B$1:$X$92</definedName>
    <definedName name="_xlnm.Print_Area" localSheetId="37">'P1'!#REF!</definedName>
    <definedName name="_xlnm.Print_Area" localSheetId="1">#REF!</definedName>
    <definedName name="_xlnm.Print_Area">#REF!</definedName>
    <definedName name="Print_Area2" localSheetId="1">#REF!</definedName>
    <definedName name="Print_Area2">#REF!</definedName>
    <definedName name="Print_DATA" localSheetId="35">外来低下!Print_DATA</definedName>
    <definedName name="Print_DATA" localSheetId="1">#N/A</definedName>
    <definedName name="Print_DATA" localSheetId="34">入院低下!Print_DATA</definedName>
    <definedName name="Print_DATA">[0]!Print_DATA</definedName>
    <definedName name="P概要">[5]!P概要</definedName>
    <definedName name="q" localSheetId="69">#REF!</definedName>
    <definedName name="q" localSheetId="70">#REF!</definedName>
    <definedName name="q" localSheetId="71">#REF!</definedName>
    <definedName name="q" localSheetId="72">#REF!</definedName>
    <definedName name="q" localSheetId="73">#REF!</definedName>
    <definedName name="q">#REF!</definedName>
    <definedName name="Q_病院" localSheetId="69">#REF!</definedName>
    <definedName name="Q_病院" localSheetId="70">#REF!</definedName>
    <definedName name="Q_病院" localSheetId="71">#REF!</definedName>
    <definedName name="Q_病院" localSheetId="72">#REF!</definedName>
    <definedName name="Q_病院" localSheetId="73">#REF!</definedName>
    <definedName name="Q_病院">#REF!</definedName>
    <definedName name="qq" localSheetId="69">[10]Sheet1!#REF!</definedName>
    <definedName name="qq" localSheetId="70">[10]Sheet1!#REF!</definedName>
    <definedName name="qq" localSheetId="71">[10]Sheet1!#REF!</definedName>
    <definedName name="qq" localSheetId="72">[10]Sheet1!#REF!</definedName>
    <definedName name="qq" localSheetId="73">[10]Sheet1!#REF!</definedName>
    <definedName name="qq">[10]Sheet1!#REF!</definedName>
    <definedName name="Record1">#N/A</definedName>
    <definedName name="reset_menu">#N/A</definedName>
    <definedName name="REVIEW開始">[5]!REVIEW開始</definedName>
    <definedName name="REVIEW開始印刷">[5]!REVIEW開始印刷</definedName>
    <definedName name="REVIEW計画印刷">[5]!REVIEW計画印刷</definedName>
    <definedName name="REVIEW結合">[5]!REVIEW結合</definedName>
    <definedName name="REVIEW結合印刷">[5]!REVIEW結合印刷</definedName>
    <definedName name="REVIEW終了">[5]!REVIEW終了</definedName>
    <definedName name="REVIEW終了印刷">[5]!REVIEW終了印刷</definedName>
    <definedName name="REVIEW詳細">[5]!REVIEW詳細</definedName>
    <definedName name="REVIEW詳細印刷">[5]!REVIEW詳細印刷</definedName>
    <definedName name="s" localSheetId="69">#REF!</definedName>
    <definedName name="s" localSheetId="70">#REF!</definedName>
    <definedName name="s" localSheetId="71">#REF!</definedName>
    <definedName name="s" localSheetId="72">#REF!</definedName>
    <definedName name="s" localSheetId="73">#REF!</definedName>
    <definedName name="s">#REF!</definedName>
    <definedName name="SA">[11]!実績SIRT</definedName>
    <definedName name="SSORT" localSheetId="69">[12]!SSORT</definedName>
    <definedName name="SSORT" localSheetId="70">[12]!SSORT</definedName>
    <definedName name="SSORT" localSheetId="71">[12]!SSORT</definedName>
    <definedName name="SSORT" localSheetId="72">[12]!SSORT</definedName>
    <definedName name="SSORT" localSheetId="73">[12]!SSORT</definedName>
    <definedName name="SSORT">[12]!SSORT</definedName>
    <definedName name="START">[5]!START</definedName>
    <definedName name="sub_時系列1設定">#N/A</definedName>
    <definedName name="SysFinanceYearEnd" localSheetId="1">[13]FINANCE1!#REF!</definedName>
    <definedName name="SysFinanceYearEnd">[13]FINANCE1!#REF!</definedName>
    <definedName name="SysFinanceYearStart" localSheetId="1">[13]FINANCE1!#REF!</definedName>
    <definedName name="SysFinanceYearStart">[13]FINANCE1!#REF!</definedName>
    <definedName name="Table_001" localSheetId="69">#REF!</definedName>
    <definedName name="Table_001" localSheetId="70">#REF!</definedName>
    <definedName name="Table_001" localSheetId="71">#REF!</definedName>
    <definedName name="Table_001" localSheetId="72">#REF!</definedName>
    <definedName name="Table_001" localSheetId="73">#REF!</definedName>
    <definedName name="Table_001" localSheetId="1">#REF!</definedName>
    <definedName name="Table_001">#REF!</definedName>
    <definedName name="Table_002" localSheetId="69">#REF!</definedName>
    <definedName name="Table_002" localSheetId="70">#REF!</definedName>
    <definedName name="Table_002" localSheetId="71">#REF!</definedName>
    <definedName name="Table_002" localSheetId="72">#REF!</definedName>
    <definedName name="Table_002" localSheetId="73">#REF!</definedName>
    <definedName name="Table_002">#REF!</definedName>
    <definedName name="Table_003" localSheetId="69">#REF!</definedName>
    <definedName name="Table_003" localSheetId="70">#REF!</definedName>
    <definedName name="Table_003" localSheetId="71">#REF!</definedName>
    <definedName name="Table_003" localSheetId="72">#REF!</definedName>
    <definedName name="Table_003" localSheetId="73">#REF!</definedName>
    <definedName name="Table_003">#REF!</definedName>
    <definedName name="Table_004" localSheetId="69">#REF!</definedName>
    <definedName name="Table_004" localSheetId="70">#REF!</definedName>
    <definedName name="Table_004" localSheetId="71">#REF!</definedName>
    <definedName name="Table_004" localSheetId="72">#REF!</definedName>
    <definedName name="Table_004" localSheetId="73">#REF!</definedName>
    <definedName name="Table_004">#REF!</definedName>
    <definedName name="Table_005" localSheetId="69">#REF!</definedName>
    <definedName name="Table_005" localSheetId="70">#REF!</definedName>
    <definedName name="Table_005" localSheetId="71">#REF!</definedName>
    <definedName name="Table_005" localSheetId="72">#REF!</definedName>
    <definedName name="Table_005" localSheetId="73">#REF!</definedName>
    <definedName name="Table_005">#REF!</definedName>
    <definedName name="Table_006" localSheetId="69">#REF!</definedName>
    <definedName name="Table_006" localSheetId="70">#REF!</definedName>
    <definedName name="Table_006" localSheetId="71">#REF!</definedName>
    <definedName name="Table_006" localSheetId="72">#REF!</definedName>
    <definedName name="Table_006" localSheetId="73">#REF!</definedName>
    <definedName name="Table_006">#REF!</definedName>
    <definedName name="Table_007" localSheetId="69">#REF!</definedName>
    <definedName name="Table_007" localSheetId="70">#REF!</definedName>
    <definedName name="Table_007" localSheetId="71">#REF!</definedName>
    <definedName name="Table_007" localSheetId="72">#REF!</definedName>
    <definedName name="Table_007" localSheetId="73">#REF!</definedName>
    <definedName name="Table_007">#REF!</definedName>
    <definedName name="Table_008" localSheetId="69">#REF!</definedName>
    <definedName name="Table_008" localSheetId="70">#REF!</definedName>
    <definedName name="Table_008" localSheetId="71">#REF!</definedName>
    <definedName name="Table_008" localSheetId="72">#REF!</definedName>
    <definedName name="Table_008" localSheetId="73">#REF!</definedName>
    <definedName name="Table_008">#REF!</definedName>
    <definedName name="Table_009" localSheetId="69">#REF!</definedName>
    <definedName name="Table_009" localSheetId="70">#REF!</definedName>
    <definedName name="Table_009" localSheetId="71">#REF!</definedName>
    <definedName name="Table_009" localSheetId="72">#REF!</definedName>
    <definedName name="Table_009" localSheetId="73">#REF!</definedName>
    <definedName name="Table_009">#REF!</definedName>
    <definedName name="Table_010" localSheetId="69">#REF!</definedName>
    <definedName name="Table_010" localSheetId="70">#REF!</definedName>
    <definedName name="Table_010" localSheetId="71">#REF!</definedName>
    <definedName name="Table_010" localSheetId="72">#REF!</definedName>
    <definedName name="Table_010" localSheetId="73">#REF!</definedName>
    <definedName name="Table_010">#REF!</definedName>
    <definedName name="Table_011" localSheetId="69">#REF!</definedName>
    <definedName name="Table_011" localSheetId="70">#REF!</definedName>
    <definedName name="Table_011" localSheetId="71">#REF!</definedName>
    <definedName name="Table_011" localSheetId="72">#REF!</definedName>
    <definedName name="Table_011" localSheetId="73">#REF!</definedName>
    <definedName name="Table_011">#REF!</definedName>
    <definedName name="Table_012" localSheetId="69">#REF!</definedName>
    <definedName name="Table_012" localSheetId="70">#REF!</definedName>
    <definedName name="Table_012" localSheetId="71">#REF!</definedName>
    <definedName name="Table_012" localSheetId="72">#REF!</definedName>
    <definedName name="Table_012" localSheetId="73">#REF!</definedName>
    <definedName name="Table_012">#REF!</definedName>
    <definedName name="Table_013" localSheetId="69">#REF!</definedName>
    <definedName name="Table_013" localSheetId="70">#REF!</definedName>
    <definedName name="Table_013" localSheetId="71">#REF!</definedName>
    <definedName name="Table_013" localSheetId="72">#REF!</definedName>
    <definedName name="Table_013" localSheetId="73">#REF!</definedName>
    <definedName name="Table_013">#REF!</definedName>
    <definedName name="Table_014" localSheetId="69">#REF!</definedName>
    <definedName name="Table_014" localSheetId="70">#REF!</definedName>
    <definedName name="Table_014" localSheetId="71">#REF!</definedName>
    <definedName name="Table_014" localSheetId="72">#REF!</definedName>
    <definedName name="Table_014" localSheetId="73">#REF!</definedName>
    <definedName name="Table_014">#REF!</definedName>
    <definedName name="Table_015" localSheetId="69">#REF!</definedName>
    <definedName name="Table_015" localSheetId="70">#REF!</definedName>
    <definedName name="Table_015" localSheetId="71">#REF!</definedName>
    <definedName name="Table_015" localSheetId="72">#REF!</definedName>
    <definedName name="Table_015" localSheetId="73">#REF!</definedName>
    <definedName name="Table_015">#REF!</definedName>
    <definedName name="Table_016" localSheetId="69">#REF!</definedName>
    <definedName name="Table_016" localSheetId="70">#REF!</definedName>
    <definedName name="Table_016" localSheetId="71">#REF!</definedName>
    <definedName name="Table_016" localSheetId="72">#REF!</definedName>
    <definedName name="Table_016" localSheetId="73">#REF!</definedName>
    <definedName name="Table_016">#REF!</definedName>
    <definedName name="Table_017" localSheetId="69">#REF!</definedName>
    <definedName name="Table_017" localSheetId="70">#REF!</definedName>
    <definedName name="Table_017" localSheetId="71">#REF!</definedName>
    <definedName name="Table_017" localSheetId="72">#REF!</definedName>
    <definedName name="Table_017" localSheetId="73">#REF!</definedName>
    <definedName name="Table_017">#REF!</definedName>
    <definedName name="Table_018" localSheetId="69">#REF!</definedName>
    <definedName name="Table_018" localSheetId="70">#REF!</definedName>
    <definedName name="Table_018" localSheetId="71">#REF!</definedName>
    <definedName name="Table_018" localSheetId="72">#REF!</definedName>
    <definedName name="Table_018" localSheetId="73">#REF!</definedName>
    <definedName name="Table_018">#REF!</definedName>
    <definedName name="Table_019" localSheetId="69">#REF!</definedName>
    <definedName name="Table_019" localSheetId="70">#REF!</definedName>
    <definedName name="Table_019" localSheetId="71">#REF!</definedName>
    <definedName name="Table_019" localSheetId="72">#REF!</definedName>
    <definedName name="Table_019" localSheetId="73">#REF!</definedName>
    <definedName name="Table_019">#REF!</definedName>
    <definedName name="Table_020" localSheetId="69">#REF!</definedName>
    <definedName name="Table_020" localSheetId="70">#REF!</definedName>
    <definedName name="Table_020" localSheetId="71">#REF!</definedName>
    <definedName name="Table_020" localSheetId="72">#REF!</definedName>
    <definedName name="Table_020" localSheetId="73">#REF!</definedName>
    <definedName name="Table_020">#REF!</definedName>
    <definedName name="Table_021" localSheetId="69">#REF!</definedName>
    <definedName name="Table_021" localSheetId="70">#REF!</definedName>
    <definedName name="Table_021" localSheetId="71">#REF!</definedName>
    <definedName name="Table_021" localSheetId="72">#REF!</definedName>
    <definedName name="Table_021" localSheetId="73">#REF!</definedName>
    <definedName name="Table_021">#REF!</definedName>
    <definedName name="Table_022" localSheetId="69">#REF!</definedName>
    <definedName name="Table_022" localSheetId="70">#REF!</definedName>
    <definedName name="Table_022" localSheetId="71">#REF!</definedName>
    <definedName name="Table_022" localSheetId="72">#REF!</definedName>
    <definedName name="Table_022" localSheetId="73">#REF!</definedName>
    <definedName name="Table_022">#REF!</definedName>
    <definedName name="Table_023" localSheetId="69">#REF!</definedName>
    <definedName name="Table_023" localSheetId="70">#REF!</definedName>
    <definedName name="Table_023" localSheetId="71">#REF!</definedName>
    <definedName name="Table_023" localSheetId="72">#REF!</definedName>
    <definedName name="Table_023" localSheetId="73">#REF!</definedName>
    <definedName name="Table_023">#REF!</definedName>
    <definedName name="Table_024" localSheetId="69">#REF!</definedName>
    <definedName name="Table_024" localSheetId="70">#REF!</definedName>
    <definedName name="Table_024" localSheetId="71">#REF!</definedName>
    <definedName name="Table_024" localSheetId="72">#REF!</definedName>
    <definedName name="Table_024" localSheetId="73">#REF!</definedName>
    <definedName name="Table_024">#REF!</definedName>
    <definedName name="Table_025" localSheetId="69">#REF!</definedName>
    <definedName name="Table_025" localSheetId="70">#REF!</definedName>
    <definedName name="Table_025" localSheetId="71">#REF!</definedName>
    <definedName name="Table_025" localSheetId="72">#REF!</definedName>
    <definedName name="Table_025" localSheetId="73">#REF!</definedName>
    <definedName name="Table_025">#REF!</definedName>
    <definedName name="Table_026" localSheetId="69">#REF!</definedName>
    <definedName name="Table_026" localSheetId="70">#REF!</definedName>
    <definedName name="Table_026" localSheetId="71">#REF!</definedName>
    <definedName name="Table_026" localSheetId="72">#REF!</definedName>
    <definedName name="Table_026" localSheetId="73">#REF!</definedName>
    <definedName name="Table_026">#REF!</definedName>
    <definedName name="Table_027" localSheetId="69">#REF!</definedName>
    <definedName name="Table_027" localSheetId="70">#REF!</definedName>
    <definedName name="Table_027" localSheetId="71">#REF!</definedName>
    <definedName name="Table_027" localSheetId="72">#REF!</definedName>
    <definedName name="Table_027" localSheetId="73">#REF!</definedName>
    <definedName name="Table_027">#REF!</definedName>
    <definedName name="Table_028" localSheetId="69">#REF!</definedName>
    <definedName name="Table_028" localSheetId="70">#REF!</definedName>
    <definedName name="Table_028" localSheetId="71">#REF!</definedName>
    <definedName name="Table_028" localSheetId="72">#REF!</definedName>
    <definedName name="Table_028" localSheetId="73">#REF!</definedName>
    <definedName name="Table_028">#REF!</definedName>
    <definedName name="Table_029" localSheetId="69">#REF!</definedName>
    <definedName name="Table_029" localSheetId="70">#REF!</definedName>
    <definedName name="Table_029" localSheetId="71">#REF!</definedName>
    <definedName name="Table_029" localSheetId="72">#REF!</definedName>
    <definedName name="Table_029" localSheetId="73">#REF!</definedName>
    <definedName name="Table_029">#REF!</definedName>
    <definedName name="Table_030" localSheetId="69">#REF!</definedName>
    <definedName name="Table_030" localSheetId="70">#REF!</definedName>
    <definedName name="Table_030" localSheetId="71">#REF!</definedName>
    <definedName name="Table_030" localSheetId="72">#REF!</definedName>
    <definedName name="Table_030" localSheetId="73">#REF!</definedName>
    <definedName name="Table_030">#REF!</definedName>
    <definedName name="Table_031" localSheetId="69">#REF!</definedName>
    <definedName name="Table_031" localSheetId="70">#REF!</definedName>
    <definedName name="Table_031" localSheetId="71">#REF!</definedName>
    <definedName name="Table_031" localSheetId="72">#REF!</definedName>
    <definedName name="Table_031" localSheetId="73">#REF!</definedName>
    <definedName name="Table_031">#REF!</definedName>
    <definedName name="Table_032" localSheetId="69">#REF!</definedName>
    <definedName name="Table_032" localSheetId="70">#REF!</definedName>
    <definedName name="Table_032" localSheetId="71">#REF!</definedName>
    <definedName name="Table_032" localSheetId="72">#REF!</definedName>
    <definedName name="Table_032" localSheetId="73">#REF!</definedName>
    <definedName name="Table_032">#REF!</definedName>
    <definedName name="Table_033" localSheetId="69">#REF!</definedName>
    <definedName name="Table_033" localSheetId="70">#REF!</definedName>
    <definedName name="Table_033" localSheetId="71">#REF!</definedName>
    <definedName name="Table_033" localSheetId="72">#REF!</definedName>
    <definedName name="Table_033" localSheetId="73">#REF!</definedName>
    <definedName name="Table_033">#REF!</definedName>
    <definedName name="Table_034" localSheetId="69">#REF!</definedName>
    <definedName name="Table_034" localSheetId="70">#REF!</definedName>
    <definedName name="Table_034" localSheetId="71">#REF!</definedName>
    <definedName name="Table_034" localSheetId="72">#REF!</definedName>
    <definedName name="Table_034" localSheetId="73">#REF!</definedName>
    <definedName name="Table_034">#REF!</definedName>
    <definedName name="Table_035" localSheetId="69">#REF!</definedName>
    <definedName name="Table_035" localSheetId="70">#REF!</definedName>
    <definedName name="Table_035" localSheetId="71">#REF!</definedName>
    <definedName name="Table_035" localSheetId="72">#REF!</definedName>
    <definedName name="Table_035" localSheetId="73">#REF!</definedName>
    <definedName name="Table_035">#REF!</definedName>
    <definedName name="Table_036" localSheetId="69">#REF!</definedName>
    <definedName name="Table_036" localSheetId="70">#REF!</definedName>
    <definedName name="Table_036" localSheetId="71">#REF!</definedName>
    <definedName name="Table_036" localSheetId="72">#REF!</definedName>
    <definedName name="Table_036" localSheetId="73">#REF!</definedName>
    <definedName name="Table_036">#REF!</definedName>
    <definedName name="Table_037" localSheetId="69">#REF!</definedName>
    <definedName name="Table_037" localSheetId="70">#REF!</definedName>
    <definedName name="Table_037" localSheetId="71">#REF!</definedName>
    <definedName name="Table_037" localSheetId="72">#REF!</definedName>
    <definedName name="Table_037" localSheetId="73">#REF!</definedName>
    <definedName name="Table_037">#REF!</definedName>
    <definedName name="Table_038" localSheetId="69">#REF!</definedName>
    <definedName name="Table_038" localSheetId="70">#REF!</definedName>
    <definedName name="Table_038" localSheetId="71">#REF!</definedName>
    <definedName name="Table_038" localSheetId="72">#REF!</definedName>
    <definedName name="Table_038" localSheetId="73">#REF!</definedName>
    <definedName name="Table_038">#REF!</definedName>
    <definedName name="Table_039" localSheetId="69">#REF!</definedName>
    <definedName name="Table_039" localSheetId="70">#REF!</definedName>
    <definedName name="Table_039" localSheetId="71">#REF!</definedName>
    <definedName name="Table_039" localSheetId="72">#REF!</definedName>
    <definedName name="Table_039" localSheetId="73">#REF!</definedName>
    <definedName name="Table_039">#REF!</definedName>
    <definedName name="Table_040" localSheetId="69">#REF!</definedName>
    <definedName name="Table_040" localSheetId="70">#REF!</definedName>
    <definedName name="Table_040" localSheetId="71">#REF!</definedName>
    <definedName name="Table_040" localSheetId="72">#REF!</definedName>
    <definedName name="Table_040" localSheetId="73">#REF!</definedName>
    <definedName name="Table_040">#REF!</definedName>
    <definedName name="Table_041" localSheetId="69">#REF!</definedName>
    <definedName name="Table_041" localSheetId="70">#REF!</definedName>
    <definedName name="Table_041" localSheetId="71">#REF!</definedName>
    <definedName name="Table_041" localSheetId="72">#REF!</definedName>
    <definedName name="Table_041" localSheetId="73">#REF!</definedName>
    <definedName name="Table_041">#REF!</definedName>
    <definedName name="Table_042" localSheetId="69">#REF!</definedName>
    <definedName name="Table_042" localSheetId="70">#REF!</definedName>
    <definedName name="Table_042" localSheetId="71">#REF!</definedName>
    <definedName name="Table_042" localSheetId="72">#REF!</definedName>
    <definedName name="Table_042" localSheetId="73">#REF!</definedName>
    <definedName name="Table_042">#REF!</definedName>
    <definedName name="Table_043" localSheetId="69">#REF!</definedName>
    <definedName name="Table_043" localSheetId="70">#REF!</definedName>
    <definedName name="Table_043" localSheetId="71">#REF!</definedName>
    <definedName name="Table_043" localSheetId="72">#REF!</definedName>
    <definedName name="Table_043" localSheetId="73">#REF!</definedName>
    <definedName name="Table_043">#REF!</definedName>
    <definedName name="Table_044" localSheetId="69">#REF!</definedName>
    <definedName name="Table_044" localSheetId="70">#REF!</definedName>
    <definedName name="Table_044" localSheetId="71">#REF!</definedName>
    <definedName name="Table_044" localSheetId="72">#REF!</definedName>
    <definedName name="Table_044" localSheetId="73">#REF!</definedName>
    <definedName name="Table_044">#REF!</definedName>
    <definedName name="Table_045" localSheetId="69">#REF!</definedName>
    <definedName name="Table_045" localSheetId="70">#REF!</definedName>
    <definedName name="Table_045" localSheetId="71">#REF!</definedName>
    <definedName name="Table_045" localSheetId="72">#REF!</definedName>
    <definedName name="Table_045" localSheetId="73">#REF!</definedName>
    <definedName name="Table_045">#REF!</definedName>
    <definedName name="Table_046" localSheetId="69">#REF!</definedName>
    <definedName name="Table_046" localSheetId="70">#REF!</definedName>
    <definedName name="Table_046" localSheetId="71">#REF!</definedName>
    <definedName name="Table_046" localSheetId="72">#REF!</definedName>
    <definedName name="Table_046" localSheetId="73">#REF!</definedName>
    <definedName name="Table_046">#REF!</definedName>
    <definedName name="Table_047" localSheetId="69">#REF!</definedName>
    <definedName name="Table_047" localSheetId="70">#REF!</definedName>
    <definedName name="Table_047" localSheetId="71">#REF!</definedName>
    <definedName name="Table_047" localSheetId="72">#REF!</definedName>
    <definedName name="Table_047" localSheetId="73">#REF!</definedName>
    <definedName name="Table_047">#REF!</definedName>
    <definedName name="Table_048" localSheetId="69">#REF!</definedName>
    <definedName name="Table_048" localSheetId="70">#REF!</definedName>
    <definedName name="Table_048" localSheetId="71">#REF!</definedName>
    <definedName name="Table_048" localSheetId="72">#REF!</definedName>
    <definedName name="Table_048" localSheetId="73">#REF!</definedName>
    <definedName name="Table_048">#REF!</definedName>
    <definedName name="Table_049" localSheetId="69">#REF!</definedName>
    <definedName name="Table_049" localSheetId="70">#REF!</definedName>
    <definedName name="Table_049" localSheetId="71">#REF!</definedName>
    <definedName name="Table_049" localSheetId="72">#REF!</definedName>
    <definedName name="Table_049" localSheetId="73">#REF!</definedName>
    <definedName name="Table_049">#REF!</definedName>
    <definedName name="Table_050" localSheetId="69">#REF!</definedName>
    <definedName name="Table_050" localSheetId="70">#REF!</definedName>
    <definedName name="Table_050" localSheetId="71">#REF!</definedName>
    <definedName name="Table_050" localSheetId="72">#REF!</definedName>
    <definedName name="Table_050" localSheetId="73">#REF!</definedName>
    <definedName name="Table_050">#REF!</definedName>
    <definedName name="Table_051" localSheetId="69">#REF!</definedName>
    <definedName name="Table_051" localSheetId="70">#REF!</definedName>
    <definedName name="Table_051" localSheetId="71">#REF!</definedName>
    <definedName name="Table_051" localSheetId="72">#REF!</definedName>
    <definedName name="Table_051" localSheetId="73">#REF!</definedName>
    <definedName name="Table_051">#REF!</definedName>
    <definedName name="Table_052" localSheetId="69">#REF!</definedName>
    <definedName name="Table_052" localSheetId="70">#REF!</definedName>
    <definedName name="Table_052" localSheetId="71">#REF!</definedName>
    <definedName name="Table_052" localSheetId="72">#REF!</definedName>
    <definedName name="Table_052" localSheetId="73">#REF!</definedName>
    <definedName name="Table_052">#REF!</definedName>
    <definedName name="Table_053" localSheetId="69">#REF!</definedName>
    <definedName name="Table_053" localSheetId="70">#REF!</definedName>
    <definedName name="Table_053" localSheetId="71">#REF!</definedName>
    <definedName name="Table_053" localSheetId="72">#REF!</definedName>
    <definedName name="Table_053" localSheetId="73">#REF!</definedName>
    <definedName name="Table_053">#REF!</definedName>
    <definedName name="Table_054" localSheetId="69">#REF!</definedName>
    <definedName name="Table_054" localSheetId="70">#REF!</definedName>
    <definedName name="Table_054" localSheetId="71">#REF!</definedName>
    <definedName name="Table_054" localSheetId="72">#REF!</definedName>
    <definedName name="Table_054" localSheetId="73">#REF!</definedName>
    <definedName name="Table_054">#REF!</definedName>
    <definedName name="Table_055" localSheetId="69">#REF!</definedName>
    <definedName name="Table_055" localSheetId="70">#REF!</definedName>
    <definedName name="Table_055" localSheetId="71">#REF!</definedName>
    <definedName name="Table_055" localSheetId="72">#REF!</definedName>
    <definedName name="Table_055" localSheetId="73">#REF!</definedName>
    <definedName name="Table_055">#REF!</definedName>
    <definedName name="Table_056" localSheetId="69">#REF!</definedName>
    <definedName name="Table_056" localSheetId="70">#REF!</definedName>
    <definedName name="Table_056" localSheetId="71">#REF!</definedName>
    <definedName name="Table_056" localSheetId="72">#REF!</definedName>
    <definedName name="Table_056" localSheetId="73">#REF!</definedName>
    <definedName name="Table_056">#REF!</definedName>
    <definedName name="Table_057" localSheetId="69">#REF!</definedName>
    <definedName name="Table_057" localSheetId="70">#REF!</definedName>
    <definedName name="Table_057" localSheetId="71">#REF!</definedName>
    <definedName name="Table_057" localSheetId="72">#REF!</definedName>
    <definedName name="Table_057" localSheetId="73">#REF!</definedName>
    <definedName name="Table_057">#REF!</definedName>
    <definedName name="Table_058" localSheetId="69">#REF!</definedName>
    <definedName name="Table_058" localSheetId="70">#REF!</definedName>
    <definedName name="Table_058" localSheetId="71">#REF!</definedName>
    <definedName name="Table_058" localSheetId="72">#REF!</definedName>
    <definedName name="Table_058" localSheetId="73">#REF!</definedName>
    <definedName name="Table_058">#REF!</definedName>
    <definedName name="Table_059" localSheetId="69">#REF!</definedName>
    <definedName name="Table_059" localSheetId="70">#REF!</definedName>
    <definedName name="Table_059" localSheetId="71">#REF!</definedName>
    <definedName name="Table_059" localSheetId="72">#REF!</definedName>
    <definedName name="Table_059" localSheetId="73">#REF!</definedName>
    <definedName name="Table_059">#REF!</definedName>
    <definedName name="Table_060" localSheetId="69">#REF!</definedName>
    <definedName name="Table_060" localSheetId="70">#REF!</definedName>
    <definedName name="Table_060" localSheetId="71">#REF!</definedName>
    <definedName name="Table_060" localSheetId="72">#REF!</definedName>
    <definedName name="Table_060" localSheetId="73">#REF!</definedName>
    <definedName name="Table_060">#REF!</definedName>
    <definedName name="Table_061" localSheetId="69">#REF!</definedName>
    <definedName name="Table_061" localSheetId="70">#REF!</definedName>
    <definedName name="Table_061" localSheetId="71">#REF!</definedName>
    <definedName name="Table_061" localSheetId="72">#REF!</definedName>
    <definedName name="Table_061" localSheetId="73">#REF!</definedName>
    <definedName name="Table_061">#REF!</definedName>
    <definedName name="Table_062" localSheetId="69">#REF!</definedName>
    <definedName name="Table_062" localSheetId="70">#REF!</definedName>
    <definedName name="Table_062" localSheetId="71">#REF!</definedName>
    <definedName name="Table_062" localSheetId="72">#REF!</definedName>
    <definedName name="Table_062" localSheetId="73">#REF!</definedName>
    <definedName name="Table_062">#REF!</definedName>
    <definedName name="Table_063" localSheetId="69">#REF!</definedName>
    <definedName name="Table_063" localSheetId="70">#REF!</definedName>
    <definedName name="Table_063" localSheetId="71">#REF!</definedName>
    <definedName name="Table_063" localSheetId="72">#REF!</definedName>
    <definedName name="Table_063" localSheetId="73">#REF!</definedName>
    <definedName name="Table_063">#REF!</definedName>
    <definedName name="Table_064" localSheetId="69">#REF!</definedName>
    <definedName name="Table_064" localSheetId="70">#REF!</definedName>
    <definedName name="Table_064" localSheetId="71">#REF!</definedName>
    <definedName name="Table_064" localSheetId="72">#REF!</definedName>
    <definedName name="Table_064" localSheetId="73">#REF!</definedName>
    <definedName name="Table_064">#REF!</definedName>
    <definedName name="Table_065" localSheetId="69">#REF!</definedName>
    <definedName name="Table_065" localSheetId="70">#REF!</definedName>
    <definedName name="Table_065" localSheetId="71">#REF!</definedName>
    <definedName name="Table_065" localSheetId="72">#REF!</definedName>
    <definedName name="Table_065" localSheetId="73">#REF!</definedName>
    <definedName name="Table_065">#REF!</definedName>
    <definedName name="Table_066" localSheetId="69">#REF!</definedName>
    <definedName name="Table_066" localSheetId="70">#REF!</definedName>
    <definedName name="Table_066" localSheetId="71">#REF!</definedName>
    <definedName name="Table_066" localSheetId="72">#REF!</definedName>
    <definedName name="Table_066" localSheetId="73">#REF!</definedName>
    <definedName name="Table_066">#REF!</definedName>
    <definedName name="Table_067" localSheetId="69">#REF!</definedName>
    <definedName name="Table_067" localSheetId="70">#REF!</definedName>
    <definedName name="Table_067" localSheetId="71">#REF!</definedName>
    <definedName name="Table_067" localSheetId="72">#REF!</definedName>
    <definedName name="Table_067" localSheetId="73">#REF!</definedName>
    <definedName name="Table_067">#REF!</definedName>
    <definedName name="Table_068" localSheetId="69">#REF!</definedName>
    <definedName name="Table_068" localSheetId="70">#REF!</definedName>
    <definedName name="Table_068" localSheetId="71">#REF!</definedName>
    <definedName name="Table_068" localSheetId="72">#REF!</definedName>
    <definedName name="Table_068" localSheetId="73">#REF!</definedName>
    <definedName name="Table_068">#REF!</definedName>
    <definedName name="Table_069" localSheetId="69">#REF!</definedName>
    <definedName name="Table_069" localSheetId="70">#REF!</definedName>
    <definedName name="Table_069" localSheetId="71">#REF!</definedName>
    <definedName name="Table_069" localSheetId="72">#REF!</definedName>
    <definedName name="Table_069" localSheetId="73">#REF!</definedName>
    <definedName name="Table_069">#REF!</definedName>
    <definedName name="Table_070" localSheetId="69">#REF!</definedName>
    <definedName name="Table_070" localSheetId="70">#REF!</definedName>
    <definedName name="Table_070" localSheetId="71">#REF!</definedName>
    <definedName name="Table_070" localSheetId="72">#REF!</definedName>
    <definedName name="Table_070" localSheetId="73">#REF!</definedName>
    <definedName name="Table_070">#REF!</definedName>
    <definedName name="Table_071" localSheetId="69">#REF!</definedName>
    <definedName name="Table_071" localSheetId="70">#REF!</definedName>
    <definedName name="Table_071" localSheetId="71">#REF!</definedName>
    <definedName name="Table_071" localSheetId="72">#REF!</definedName>
    <definedName name="Table_071" localSheetId="73">#REF!</definedName>
    <definedName name="Table_071">#REF!</definedName>
    <definedName name="Table_072" localSheetId="69">#REF!</definedName>
    <definedName name="Table_072" localSheetId="70">#REF!</definedName>
    <definedName name="Table_072" localSheetId="71">#REF!</definedName>
    <definedName name="Table_072" localSheetId="72">#REF!</definedName>
    <definedName name="Table_072" localSheetId="73">#REF!</definedName>
    <definedName name="Table_072">#REF!</definedName>
    <definedName name="Table_073" localSheetId="69">#REF!</definedName>
    <definedName name="Table_073" localSheetId="70">#REF!</definedName>
    <definedName name="Table_073" localSheetId="71">#REF!</definedName>
    <definedName name="Table_073" localSheetId="72">#REF!</definedName>
    <definedName name="Table_073" localSheetId="73">#REF!</definedName>
    <definedName name="Table_073">#REF!</definedName>
    <definedName name="Table_074" localSheetId="69">#REF!</definedName>
    <definedName name="Table_074" localSheetId="70">#REF!</definedName>
    <definedName name="Table_074" localSheetId="71">#REF!</definedName>
    <definedName name="Table_074" localSheetId="72">#REF!</definedName>
    <definedName name="Table_074" localSheetId="73">#REF!</definedName>
    <definedName name="Table_074">#REF!</definedName>
    <definedName name="Table_075" localSheetId="69">#REF!</definedName>
    <definedName name="Table_075" localSheetId="70">#REF!</definedName>
    <definedName name="Table_075" localSheetId="71">#REF!</definedName>
    <definedName name="Table_075" localSheetId="72">#REF!</definedName>
    <definedName name="Table_075" localSheetId="73">#REF!</definedName>
    <definedName name="Table_075">#REF!</definedName>
    <definedName name="Table_076" localSheetId="69">#REF!</definedName>
    <definedName name="Table_076" localSheetId="70">#REF!</definedName>
    <definedName name="Table_076" localSheetId="71">#REF!</definedName>
    <definedName name="Table_076" localSheetId="72">#REF!</definedName>
    <definedName name="Table_076" localSheetId="73">#REF!</definedName>
    <definedName name="Table_076">#REF!</definedName>
    <definedName name="Table_077" localSheetId="69">#REF!</definedName>
    <definedName name="Table_077" localSheetId="70">#REF!</definedName>
    <definedName name="Table_077" localSheetId="71">#REF!</definedName>
    <definedName name="Table_077" localSheetId="72">#REF!</definedName>
    <definedName name="Table_077" localSheetId="73">#REF!</definedName>
    <definedName name="Table_077">#REF!</definedName>
    <definedName name="Table_078" localSheetId="69">#REF!</definedName>
    <definedName name="Table_078" localSheetId="70">#REF!</definedName>
    <definedName name="Table_078" localSheetId="71">#REF!</definedName>
    <definedName name="Table_078" localSheetId="72">#REF!</definedName>
    <definedName name="Table_078" localSheetId="73">#REF!</definedName>
    <definedName name="Table_078">#REF!</definedName>
    <definedName name="Table_079" localSheetId="69">#REF!</definedName>
    <definedName name="Table_079" localSheetId="70">#REF!</definedName>
    <definedName name="Table_079" localSheetId="71">#REF!</definedName>
    <definedName name="Table_079" localSheetId="72">#REF!</definedName>
    <definedName name="Table_079" localSheetId="73">#REF!</definedName>
    <definedName name="Table_079">#REF!</definedName>
    <definedName name="Table_080" localSheetId="69">#REF!</definedName>
    <definedName name="Table_080" localSheetId="70">#REF!</definedName>
    <definedName name="Table_080" localSheetId="71">#REF!</definedName>
    <definedName name="Table_080" localSheetId="72">#REF!</definedName>
    <definedName name="Table_080" localSheetId="73">#REF!</definedName>
    <definedName name="Table_080">#REF!</definedName>
    <definedName name="Table_081" localSheetId="69">#REF!</definedName>
    <definedName name="Table_081" localSheetId="70">#REF!</definedName>
    <definedName name="Table_081" localSheetId="71">#REF!</definedName>
    <definedName name="Table_081" localSheetId="72">#REF!</definedName>
    <definedName name="Table_081" localSheetId="73">#REF!</definedName>
    <definedName name="Table_081">#REF!</definedName>
    <definedName name="Table_082" localSheetId="69">#REF!</definedName>
    <definedName name="Table_082" localSheetId="70">#REF!</definedName>
    <definedName name="Table_082" localSheetId="71">#REF!</definedName>
    <definedName name="Table_082" localSheetId="72">#REF!</definedName>
    <definedName name="Table_082" localSheetId="73">#REF!</definedName>
    <definedName name="Table_082">#REF!</definedName>
    <definedName name="Table_083" localSheetId="69">#REF!</definedName>
    <definedName name="Table_083" localSheetId="70">#REF!</definedName>
    <definedName name="Table_083" localSheetId="71">#REF!</definedName>
    <definedName name="Table_083" localSheetId="72">#REF!</definedName>
    <definedName name="Table_083" localSheetId="73">#REF!</definedName>
    <definedName name="Table_083">#REF!</definedName>
    <definedName name="Table_084" localSheetId="69">#REF!</definedName>
    <definedName name="Table_084" localSheetId="70">#REF!</definedName>
    <definedName name="Table_084" localSheetId="71">#REF!</definedName>
    <definedName name="Table_084" localSheetId="72">#REF!</definedName>
    <definedName name="Table_084" localSheetId="73">#REF!</definedName>
    <definedName name="Table_084">#REF!</definedName>
    <definedName name="Table_085" localSheetId="69">#REF!</definedName>
    <definedName name="Table_085" localSheetId="70">#REF!</definedName>
    <definedName name="Table_085" localSheetId="71">#REF!</definedName>
    <definedName name="Table_085" localSheetId="72">#REF!</definedName>
    <definedName name="Table_085" localSheetId="73">#REF!</definedName>
    <definedName name="Table_085">#REF!</definedName>
    <definedName name="Table_086" localSheetId="69">#REF!</definedName>
    <definedName name="Table_086" localSheetId="70">#REF!</definedName>
    <definedName name="Table_086" localSheetId="71">#REF!</definedName>
    <definedName name="Table_086" localSheetId="72">#REF!</definedName>
    <definedName name="Table_086" localSheetId="73">#REF!</definedName>
    <definedName name="Table_086">#REF!</definedName>
    <definedName name="Table_087" localSheetId="69">#REF!</definedName>
    <definedName name="Table_087" localSheetId="70">#REF!</definedName>
    <definedName name="Table_087" localSheetId="71">#REF!</definedName>
    <definedName name="Table_087" localSheetId="72">#REF!</definedName>
    <definedName name="Table_087" localSheetId="73">#REF!</definedName>
    <definedName name="Table_087">#REF!</definedName>
    <definedName name="Table_088" localSheetId="69">#REF!</definedName>
    <definedName name="Table_088" localSheetId="70">#REF!</definedName>
    <definedName name="Table_088" localSheetId="71">#REF!</definedName>
    <definedName name="Table_088" localSheetId="72">#REF!</definedName>
    <definedName name="Table_088" localSheetId="73">#REF!</definedName>
    <definedName name="Table_088">#REF!</definedName>
    <definedName name="Table_089" localSheetId="69">#REF!</definedName>
    <definedName name="Table_089" localSheetId="70">#REF!</definedName>
    <definedName name="Table_089" localSheetId="71">#REF!</definedName>
    <definedName name="Table_089" localSheetId="72">#REF!</definedName>
    <definedName name="Table_089" localSheetId="73">#REF!</definedName>
    <definedName name="Table_089">#REF!</definedName>
    <definedName name="Table_090" localSheetId="69">#REF!</definedName>
    <definedName name="Table_090" localSheetId="70">#REF!</definedName>
    <definedName name="Table_090" localSheetId="71">#REF!</definedName>
    <definedName name="Table_090" localSheetId="72">#REF!</definedName>
    <definedName name="Table_090" localSheetId="73">#REF!</definedName>
    <definedName name="Table_090">#REF!</definedName>
    <definedName name="Table_091" localSheetId="69">#REF!</definedName>
    <definedName name="Table_091" localSheetId="70">#REF!</definedName>
    <definedName name="Table_091" localSheetId="71">#REF!</definedName>
    <definedName name="Table_091" localSheetId="72">#REF!</definedName>
    <definedName name="Table_091" localSheetId="73">#REF!</definedName>
    <definedName name="Table_091">#REF!</definedName>
    <definedName name="Table_092" localSheetId="69">#REF!</definedName>
    <definedName name="Table_092" localSheetId="70">#REF!</definedName>
    <definedName name="Table_092" localSheetId="71">#REF!</definedName>
    <definedName name="Table_092" localSheetId="72">#REF!</definedName>
    <definedName name="Table_092" localSheetId="73">#REF!</definedName>
    <definedName name="Table_092">#REF!</definedName>
    <definedName name="Table_093" localSheetId="69">#REF!</definedName>
    <definedName name="Table_093" localSheetId="70">#REF!</definedName>
    <definedName name="Table_093" localSheetId="71">#REF!</definedName>
    <definedName name="Table_093" localSheetId="72">#REF!</definedName>
    <definedName name="Table_093" localSheetId="73">#REF!</definedName>
    <definedName name="Table_093">#REF!</definedName>
    <definedName name="Table_094" localSheetId="69">#REF!</definedName>
    <definedName name="Table_094" localSheetId="70">#REF!</definedName>
    <definedName name="Table_094" localSheetId="71">#REF!</definedName>
    <definedName name="Table_094" localSheetId="72">#REF!</definedName>
    <definedName name="Table_094" localSheetId="73">#REF!</definedName>
    <definedName name="Table_094">#REF!</definedName>
    <definedName name="Table_095" localSheetId="69">#REF!</definedName>
    <definedName name="Table_095" localSheetId="70">#REF!</definedName>
    <definedName name="Table_095" localSheetId="71">#REF!</definedName>
    <definedName name="Table_095" localSheetId="72">#REF!</definedName>
    <definedName name="Table_095" localSheetId="73">#REF!</definedName>
    <definedName name="Table_095">#REF!</definedName>
    <definedName name="Table_096" localSheetId="69">#REF!</definedName>
    <definedName name="Table_096" localSheetId="70">#REF!</definedName>
    <definedName name="Table_096" localSheetId="71">#REF!</definedName>
    <definedName name="Table_096" localSheetId="72">#REF!</definedName>
    <definedName name="Table_096" localSheetId="73">#REF!</definedName>
    <definedName name="Table_096">#REF!</definedName>
    <definedName name="Table_097" localSheetId="69">#REF!</definedName>
    <definedName name="Table_097" localSheetId="70">#REF!</definedName>
    <definedName name="Table_097" localSheetId="71">#REF!</definedName>
    <definedName name="Table_097" localSheetId="72">#REF!</definedName>
    <definedName name="Table_097" localSheetId="73">#REF!</definedName>
    <definedName name="Table_097">#REF!</definedName>
    <definedName name="Table_098" localSheetId="69">#REF!</definedName>
    <definedName name="Table_098" localSheetId="70">#REF!</definedName>
    <definedName name="Table_098" localSheetId="71">#REF!</definedName>
    <definedName name="Table_098" localSheetId="72">#REF!</definedName>
    <definedName name="Table_098" localSheetId="73">#REF!</definedName>
    <definedName name="Table_098">#REF!</definedName>
    <definedName name="Table_099" localSheetId="69">#REF!</definedName>
    <definedName name="Table_099" localSheetId="70">#REF!</definedName>
    <definedName name="Table_099" localSheetId="71">#REF!</definedName>
    <definedName name="Table_099" localSheetId="72">#REF!</definedName>
    <definedName name="Table_099" localSheetId="73">#REF!</definedName>
    <definedName name="Table_099">#REF!</definedName>
    <definedName name="Table_100" localSheetId="69">#REF!</definedName>
    <definedName name="Table_100" localSheetId="70">#REF!</definedName>
    <definedName name="Table_100" localSheetId="71">#REF!</definedName>
    <definedName name="Table_100" localSheetId="72">#REF!</definedName>
    <definedName name="Table_100" localSheetId="73">#REF!</definedName>
    <definedName name="Table_100">#REF!</definedName>
    <definedName name="Table_101" localSheetId="69">#REF!</definedName>
    <definedName name="Table_101" localSheetId="70">#REF!</definedName>
    <definedName name="Table_101" localSheetId="71">#REF!</definedName>
    <definedName name="Table_101" localSheetId="72">#REF!</definedName>
    <definedName name="Table_101" localSheetId="73">#REF!</definedName>
    <definedName name="Table_101">#REF!</definedName>
    <definedName name="Table_102" localSheetId="69">#REF!</definedName>
    <definedName name="Table_102" localSheetId="70">#REF!</definedName>
    <definedName name="Table_102" localSheetId="71">#REF!</definedName>
    <definedName name="Table_102" localSheetId="72">#REF!</definedName>
    <definedName name="Table_102" localSheetId="73">#REF!</definedName>
    <definedName name="Table_102">#REF!</definedName>
    <definedName name="Table_103" localSheetId="69">#REF!</definedName>
    <definedName name="Table_103" localSheetId="70">#REF!</definedName>
    <definedName name="Table_103" localSheetId="71">#REF!</definedName>
    <definedName name="Table_103" localSheetId="72">#REF!</definedName>
    <definedName name="Table_103" localSheetId="73">#REF!</definedName>
    <definedName name="Table_103">#REF!</definedName>
    <definedName name="Table_104" localSheetId="69">#REF!</definedName>
    <definedName name="Table_104" localSheetId="70">#REF!</definedName>
    <definedName name="Table_104" localSheetId="71">#REF!</definedName>
    <definedName name="Table_104" localSheetId="72">#REF!</definedName>
    <definedName name="Table_104" localSheetId="73">#REF!</definedName>
    <definedName name="Table_104">#REF!</definedName>
    <definedName name="Table_105" localSheetId="69">#REF!</definedName>
    <definedName name="Table_105" localSheetId="70">#REF!</definedName>
    <definedName name="Table_105" localSheetId="71">#REF!</definedName>
    <definedName name="Table_105" localSheetId="72">#REF!</definedName>
    <definedName name="Table_105" localSheetId="73">#REF!</definedName>
    <definedName name="Table_105">#REF!</definedName>
    <definedName name="Table_106" localSheetId="69">#REF!</definedName>
    <definedName name="Table_106" localSheetId="70">#REF!</definedName>
    <definedName name="Table_106" localSheetId="71">#REF!</definedName>
    <definedName name="Table_106" localSheetId="72">#REF!</definedName>
    <definedName name="Table_106" localSheetId="73">#REF!</definedName>
    <definedName name="Table_106">#REF!</definedName>
    <definedName name="Table_107" localSheetId="69">#REF!</definedName>
    <definedName name="Table_107" localSheetId="70">#REF!</definedName>
    <definedName name="Table_107" localSheetId="71">#REF!</definedName>
    <definedName name="Table_107" localSheetId="72">#REF!</definedName>
    <definedName name="Table_107" localSheetId="73">#REF!</definedName>
    <definedName name="Table_107">#REF!</definedName>
    <definedName name="Table_108" localSheetId="69">#REF!</definedName>
    <definedName name="Table_108" localSheetId="70">#REF!</definedName>
    <definedName name="Table_108" localSheetId="71">#REF!</definedName>
    <definedName name="Table_108" localSheetId="72">#REF!</definedName>
    <definedName name="Table_108" localSheetId="73">#REF!</definedName>
    <definedName name="Table_108">#REF!</definedName>
    <definedName name="Table_109" localSheetId="69">#REF!</definedName>
    <definedName name="Table_109" localSheetId="70">#REF!</definedName>
    <definedName name="Table_109" localSheetId="71">#REF!</definedName>
    <definedName name="Table_109" localSheetId="72">#REF!</definedName>
    <definedName name="Table_109" localSheetId="73">#REF!</definedName>
    <definedName name="Table_109">#REF!</definedName>
    <definedName name="Table_110" localSheetId="69">#REF!</definedName>
    <definedName name="Table_110" localSheetId="70">#REF!</definedName>
    <definedName name="Table_110" localSheetId="71">#REF!</definedName>
    <definedName name="Table_110" localSheetId="72">#REF!</definedName>
    <definedName name="Table_110" localSheetId="73">#REF!</definedName>
    <definedName name="Table_110">#REF!</definedName>
    <definedName name="Table_111" localSheetId="69">#REF!</definedName>
    <definedName name="Table_111" localSheetId="70">#REF!</definedName>
    <definedName name="Table_111" localSheetId="71">#REF!</definedName>
    <definedName name="Table_111" localSheetId="72">#REF!</definedName>
    <definedName name="Table_111" localSheetId="73">#REF!</definedName>
    <definedName name="Table_111">#REF!</definedName>
    <definedName name="Table_112" localSheetId="69">#REF!</definedName>
    <definedName name="Table_112" localSheetId="70">#REF!</definedName>
    <definedName name="Table_112" localSheetId="71">#REF!</definedName>
    <definedName name="Table_112" localSheetId="72">#REF!</definedName>
    <definedName name="Table_112" localSheetId="73">#REF!</definedName>
    <definedName name="Table_112">#REF!</definedName>
    <definedName name="Table_113" localSheetId="69">#REF!</definedName>
    <definedName name="Table_113" localSheetId="70">#REF!</definedName>
    <definedName name="Table_113" localSheetId="71">#REF!</definedName>
    <definedName name="Table_113" localSheetId="72">#REF!</definedName>
    <definedName name="Table_113" localSheetId="73">#REF!</definedName>
    <definedName name="Table_113">#REF!</definedName>
    <definedName name="Table_114" localSheetId="69">#REF!</definedName>
    <definedName name="Table_114" localSheetId="70">#REF!</definedName>
    <definedName name="Table_114" localSheetId="71">#REF!</definedName>
    <definedName name="Table_114" localSheetId="72">#REF!</definedName>
    <definedName name="Table_114" localSheetId="73">#REF!</definedName>
    <definedName name="Table_114">#REF!</definedName>
    <definedName name="Table_115" localSheetId="69">#REF!</definedName>
    <definedName name="Table_115" localSheetId="70">#REF!</definedName>
    <definedName name="Table_115" localSheetId="71">#REF!</definedName>
    <definedName name="Table_115" localSheetId="72">#REF!</definedName>
    <definedName name="Table_115" localSheetId="73">#REF!</definedName>
    <definedName name="Table_115">#REF!</definedName>
    <definedName name="Table_116" localSheetId="69">#REF!</definedName>
    <definedName name="Table_116" localSheetId="70">#REF!</definedName>
    <definedName name="Table_116" localSheetId="71">#REF!</definedName>
    <definedName name="Table_116" localSheetId="72">#REF!</definedName>
    <definedName name="Table_116" localSheetId="73">#REF!</definedName>
    <definedName name="Table_116">#REF!</definedName>
    <definedName name="Table_117" localSheetId="69">#REF!</definedName>
    <definedName name="Table_117" localSheetId="70">#REF!</definedName>
    <definedName name="Table_117" localSheetId="71">#REF!</definedName>
    <definedName name="Table_117" localSheetId="72">#REF!</definedName>
    <definedName name="Table_117" localSheetId="73">#REF!</definedName>
    <definedName name="Table_117">#REF!</definedName>
    <definedName name="Table_118" localSheetId="69">#REF!</definedName>
    <definedName name="Table_118" localSheetId="70">#REF!</definedName>
    <definedName name="Table_118" localSheetId="71">#REF!</definedName>
    <definedName name="Table_118" localSheetId="72">#REF!</definedName>
    <definedName name="Table_118" localSheetId="73">#REF!</definedName>
    <definedName name="Table_118">#REF!</definedName>
    <definedName name="Table_119" localSheetId="69">#REF!</definedName>
    <definedName name="Table_119" localSheetId="70">#REF!</definedName>
    <definedName name="Table_119" localSheetId="71">#REF!</definedName>
    <definedName name="Table_119" localSheetId="72">#REF!</definedName>
    <definedName name="Table_119" localSheetId="73">#REF!</definedName>
    <definedName name="Table_119">#REF!</definedName>
    <definedName name="Table_120" localSheetId="69">#REF!</definedName>
    <definedName name="Table_120" localSheetId="70">#REF!</definedName>
    <definedName name="Table_120" localSheetId="71">#REF!</definedName>
    <definedName name="Table_120" localSheetId="72">#REF!</definedName>
    <definedName name="Table_120" localSheetId="73">#REF!</definedName>
    <definedName name="Table_120">#REF!</definedName>
    <definedName name="Table_121" localSheetId="69">#REF!</definedName>
    <definedName name="Table_121" localSheetId="70">#REF!</definedName>
    <definedName name="Table_121" localSheetId="71">#REF!</definedName>
    <definedName name="Table_121" localSheetId="72">#REF!</definedName>
    <definedName name="Table_121" localSheetId="73">#REF!</definedName>
    <definedName name="Table_121">#REF!</definedName>
    <definedName name="Table_122" localSheetId="69">#REF!</definedName>
    <definedName name="Table_122" localSheetId="70">#REF!</definedName>
    <definedName name="Table_122" localSheetId="71">#REF!</definedName>
    <definedName name="Table_122" localSheetId="72">#REF!</definedName>
    <definedName name="Table_122" localSheetId="73">#REF!</definedName>
    <definedName name="Table_122">#REF!</definedName>
    <definedName name="Table_123" localSheetId="69">#REF!</definedName>
    <definedName name="Table_123" localSheetId="70">#REF!</definedName>
    <definedName name="Table_123" localSheetId="71">#REF!</definedName>
    <definedName name="Table_123" localSheetId="72">#REF!</definedName>
    <definedName name="Table_123" localSheetId="73">#REF!</definedName>
    <definedName name="Table_123">#REF!</definedName>
    <definedName name="Table_124" localSheetId="69">#REF!</definedName>
    <definedName name="Table_124" localSheetId="70">#REF!</definedName>
    <definedName name="Table_124" localSheetId="71">#REF!</definedName>
    <definedName name="Table_124" localSheetId="72">#REF!</definedName>
    <definedName name="Table_124" localSheetId="73">#REF!</definedName>
    <definedName name="Table_124">#REF!</definedName>
    <definedName name="Table_125" localSheetId="69">#REF!</definedName>
    <definedName name="Table_125" localSheetId="70">#REF!</definedName>
    <definedName name="Table_125" localSheetId="71">#REF!</definedName>
    <definedName name="Table_125" localSheetId="72">#REF!</definedName>
    <definedName name="Table_125" localSheetId="73">#REF!</definedName>
    <definedName name="Table_125">#REF!</definedName>
    <definedName name="Table_126" localSheetId="69">#REF!</definedName>
    <definedName name="Table_126" localSheetId="70">#REF!</definedName>
    <definedName name="Table_126" localSheetId="71">#REF!</definedName>
    <definedName name="Table_126" localSheetId="72">#REF!</definedName>
    <definedName name="Table_126" localSheetId="73">#REF!</definedName>
    <definedName name="Table_126">#REF!</definedName>
    <definedName name="Table_127" localSheetId="69">#REF!</definedName>
    <definedName name="Table_127" localSheetId="70">#REF!</definedName>
    <definedName name="Table_127" localSheetId="71">#REF!</definedName>
    <definedName name="Table_127" localSheetId="72">#REF!</definedName>
    <definedName name="Table_127" localSheetId="73">#REF!</definedName>
    <definedName name="Table_127">#REF!</definedName>
    <definedName name="Table_128" localSheetId="69">#REF!</definedName>
    <definedName name="Table_128" localSheetId="70">#REF!</definedName>
    <definedName name="Table_128" localSheetId="71">#REF!</definedName>
    <definedName name="Table_128" localSheetId="72">#REF!</definedName>
    <definedName name="Table_128" localSheetId="73">#REF!</definedName>
    <definedName name="Table_128">#REF!</definedName>
    <definedName name="Table_129" localSheetId="69">#REF!</definedName>
    <definedName name="Table_129" localSheetId="70">#REF!</definedName>
    <definedName name="Table_129" localSheetId="71">#REF!</definedName>
    <definedName name="Table_129" localSheetId="72">#REF!</definedName>
    <definedName name="Table_129" localSheetId="73">#REF!</definedName>
    <definedName name="Table_129">#REF!</definedName>
    <definedName name="Table_130" localSheetId="69">#REF!</definedName>
    <definedName name="Table_130" localSheetId="70">#REF!</definedName>
    <definedName name="Table_130" localSheetId="71">#REF!</definedName>
    <definedName name="Table_130" localSheetId="72">#REF!</definedName>
    <definedName name="Table_130" localSheetId="73">#REF!</definedName>
    <definedName name="Table_130">#REF!</definedName>
    <definedName name="Table_131" localSheetId="69">#REF!</definedName>
    <definedName name="Table_131" localSheetId="70">#REF!</definedName>
    <definedName name="Table_131" localSheetId="71">#REF!</definedName>
    <definedName name="Table_131" localSheetId="72">#REF!</definedName>
    <definedName name="Table_131" localSheetId="73">#REF!</definedName>
    <definedName name="Table_131">#REF!</definedName>
    <definedName name="Table_132" localSheetId="69">#REF!</definedName>
    <definedName name="Table_132" localSheetId="70">#REF!</definedName>
    <definedName name="Table_132" localSheetId="71">#REF!</definedName>
    <definedName name="Table_132" localSheetId="72">#REF!</definedName>
    <definedName name="Table_132" localSheetId="73">#REF!</definedName>
    <definedName name="Table_132">#REF!</definedName>
    <definedName name="Table_133" localSheetId="69">#REF!</definedName>
    <definedName name="Table_133" localSheetId="70">#REF!</definedName>
    <definedName name="Table_133" localSheetId="71">#REF!</definedName>
    <definedName name="Table_133" localSheetId="72">#REF!</definedName>
    <definedName name="Table_133" localSheetId="73">#REF!</definedName>
    <definedName name="Table_133">#REF!</definedName>
    <definedName name="Table_134" localSheetId="69">#REF!</definedName>
    <definedName name="Table_134" localSheetId="70">#REF!</definedName>
    <definedName name="Table_134" localSheetId="71">#REF!</definedName>
    <definedName name="Table_134" localSheetId="72">#REF!</definedName>
    <definedName name="Table_134" localSheetId="73">#REF!</definedName>
    <definedName name="Table_134">#REF!</definedName>
    <definedName name="Table_135" localSheetId="69">#REF!</definedName>
    <definedName name="Table_135" localSheetId="70">#REF!</definedName>
    <definedName name="Table_135" localSheetId="71">#REF!</definedName>
    <definedName name="Table_135" localSheetId="72">#REF!</definedName>
    <definedName name="Table_135" localSheetId="73">#REF!</definedName>
    <definedName name="Table_135">#REF!</definedName>
    <definedName name="Table_136" localSheetId="69">#REF!</definedName>
    <definedName name="Table_136" localSheetId="70">#REF!</definedName>
    <definedName name="Table_136" localSheetId="71">#REF!</definedName>
    <definedName name="Table_136" localSheetId="72">#REF!</definedName>
    <definedName name="Table_136" localSheetId="73">#REF!</definedName>
    <definedName name="Table_136">#REF!</definedName>
    <definedName name="Table_137" localSheetId="69">#REF!</definedName>
    <definedName name="Table_137" localSheetId="70">#REF!</definedName>
    <definedName name="Table_137" localSheetId="71">#REF!</definedName>
    <definedName name="Table_137" localSheetId="72">#REF!</definedName>
    <definedName name="Table_137" localSheetId="73">#REF!</definedName>
    <definedName name="Table_137">#REF!</definedName>
    <definedName name="Table_138" localSheetId="69">#REF!</definedName>
    <definedName name="Table_138" localSheetId="70">#REF!</definedName>
    <definedName name="Table_138" localSheetId="71">#REF!</definedName>
    <definedName name="Table_138" localSheetId="72">#REF!</definedName>
    <definedName name="Table_138" localSheetId="73">#REF!</definedName>
    <definedName name="Table_138">#REF!</definedName>
    <definedName name="Table_139" localSheetId="69">#REF!</definedName>
    <definedName name="Table_139" localSheetId="70">#REF!</definedName>
    <definedName name="Table_139" localSheetId="71">#REF!</definedName>
    <definedName name="Table_139" localSheetId="72">#REF!</definedName>
    <definedName name="Table_139" localSheetId="73">#REF!</definedName>
    <definedName name="Table_139">#REF!</definedName>
    <definedName name="Table_140" localSheetId="69">#REF!</definedName>
    <definedName name="Table_140" localSheetId="70">#REF!</definedName>
    <definedName name="Table_140" localSheetId="71">#REF!</definedName>
    <definedName name="Table_140" localSheetId="72">#REF!</definedName>
    <definedName name="Table_140" localSheetId="73">#REF!</definedName>
    <definedName name="Table_140">#REF!</definedName>
    <definedName name="Table_141" localSheetId="69">#REF!</definedName>
    <definedName name="Table_141" localSheetId="70">#REF!</definedName>
    <definedName name="Table_141" localSheetId="71">#REF!</definedName>
    <definedName name="Table_141" localSheetId="72">#REF!</definedName>
    <definedName name="Table_141" localSheetId="73">#REF!</definedName>
    <definedName name="Table_141">#REF!</definedName>
    <definedName name="Table_142" localSheetId="69">#REF!</definedName>
    <definedName name="Table_142" localSheetId="70">#REF!</definedName>
    <definedName name="Table_142" localSheetId="71">#REF!</definedName>
    <definedName name="Table_142" localSheetId="72">#REF!</definedName>
    <definedName name="Table_142" localSheetId="73">#REF!</definedName>
    <definedName name="Table_142">#REF!</definedName>
    <definedName name="Table_143" localSheetId="69">#REF!</definedName>
    <definedName name="Table_143" localSheetId="70">#REF!</definedName>
    <definedName name="Table_143" localSheetId="71">#REF!</definedName>
    <definedName name="Table_143" localSheetId="72">#REF!</definedName>
    <definedName name="Table_143" localSheetId="73">#REF!</definedName>
    <definedName name="Table_143">#REF!</definedName>
    <definedName name="Table_144" localSheetId="69">#REF!</definedName>
    <definedName name="Table_144" localSheetId="70">#REF!</definedName>
    <definedName name="Table_144" localSheetId="71">#REF!</definedName>
    <definedName name="Table_144" localSheetId="72">#REF!</definedName>
    <definedName name="Table_144" localSheetId="73">#REF!</definedName>
    <definedName name="Table_144">#REF!</definedName>
    <definedName name="Table_145" localSheetId="69">#REF!</definedName>
    <definedName name="Table_145" localSheetId="70">#REF!</definedName>
    <definedName name="Table_145" localSheetId="71">#REF!</definedName>
    <definedName name="Table_145" localSheetId="72">#REF!</definedName>
    <definedName name="Table_145" localSheetId="73">#REF!</definedName>
    <definedName name="Table_145">#REF!</definedName>
    <definedName name="Table_146" localSheetId="69">#REF!</definedName>
    <definedName name="Table_146" localSheetId="70">#REF!</definedName>
    <definedName name="Table_146" localSheetId="71">#REF!</definedName>
    <definedName name="Table_146" localSheetId="72">#REF!</definedName>
    <definedName name="Table_146" localSheetId="73">#REF!</definedName>
    <definedName name="Table_146">#REF!</definedName>
    <definedName name="Table_147" localSheetId="69">#REF!</definedName>
    <definedName name="Table_147" localSheetId="70">#REF!</definedName>
    <definedName name="Table_147" localSheetId="71">#REF!</definedName>
    <definedName name="Table_147" localSheetId="72">#REF!</definedName>
    <definedName name="Table_147" localSheetId="73">#REF!</definedName>
    <definedName name="Table_147">#REF!</definedName>
    <definedName name="Table_148" localSheetId="69">#REF!</definedName>
    <definedName name="Table_148" localSheetId="70">#REF!</definedName>
    <definedName name="Table_148" localSheetId="71">#REF!</definedName>
    <definedName name="Table_148" localSheetId="72">#REF!</definedName>
    <definedName name="Table_148" localSheetId="73">#REF!</definedName>
    <definedName name="Table_148">#REF!</definedName>
    <definedName name="Table_149" localSheetId="69">#REF!</definedName>
    <definedName name="Table_149" localSheetId="70">#REF!</definedName>
    <definedName name="Table_149" localSheetId="71">#REF!</definedName>
    <definedName name="Table_149" localSheetId="72">#REF!</definedName>
    <definedName name="Table_149" localSheetId="73">#REF!</definedName>
    <definedName name="Table_149">#REF!</definedName>
    <definedName name="Table_150" localSheetId="69">#REF!</definedName>
    <definedName name="Table_150" localSheetId="70">#REF!</definedName>
    <definedName name="Table_150" localSheetId="71">#REF!</definedName>
    <definedName name="Table_150" localSheetId="72">#REF!</definedName>
    <definedName name="Table_150" localSheetId="73">#REF!</definedName>
    <definedName name="Table_150">#REF!</definedName>
    <definedName name="Table_151" localSheetId="69">#REF!</definedName>
    <definedName name="Table_151" localSheetId="70">#REF!</definedName>
    <definedName name="Table_151" localSheetId="71">#REF!</definedName>
    <definedName name="Table_151" localSheetId="72">#REF!</definedName>
    <definedName name="Table_151" localSheetId="73">#REF!</definedName>
    <definedName name="Table_151">#REF!</definedName>
    <definedName name="Table_152" localSheetId="69">#REF!</definedName>
    <definedName name="Table_152" localSheetId="70">#REF!</definedName>
    <definedName name="Table_152" localSheetId="71">#REF!</definedName>
    <definedName name="Table_152" localSheetId="72">#REF!</definedName>
    <definedName name="Table_152" localSheetId="73">#REF!</definedName>
    <definedName name="Table_152">#REF!</definedName>
    <definedName name="Table_153" localSheetId="69">#REF!</definedName>
    <definedName name="Table_153" localSheetId="70">#REF!</definedName>
    <definedName name="Table_153" localSheetId="71">#REF!</definedName>
    <definedName name="Table_153" localSheetId="72">#REF!</definedName>
    <definedName name="Table_153" localSheetId="73">#REF!</definedName>
    <definedName name="Table_153">#REF!</definedName>
    <definedName name="Table_154" localSheetId="69">#REF!</definedName>
    <definedName name="Table_154" localSheetId="70">#REF!</definedName>
    <definedName name="Table_154" localSheetId="71">#REF!</definedName>
    <definedName name="Table_154" localSheetId="72">#REF!</definedName>
    <definedName name="Table_154" localSheetId="73">#REF!</definedName>
    <definedName name="Table_154">#REF!</definedName>
    <definedName name="Table_155" localSheetId="69">#REF!</definedName>
    <definedName name="Table_155" localSheetId="70">#REF!</definedName>
    <definedName name="Table_155" localSheetId="71">#REF!</definedName>
    <definedName name="Table_155" localSheetId="72">#REF!</definedName>
    <definedName name="Table_155" localSheetId="73">#REF!</definedName>
    <definedName name="Table_155">#REF!</definedName>
    <definedName name="Table_156" localSheetId="69">#REF!</definedName>
    <definedName name="Table_156" localSheetId="70">#REF!</definedName>
    <definedName name="Table_156" localSheetId="71">#REF!</definedName>
    <definedName name="Table_156" localSheetId="72">#REF!</definedName>
    <definedName name="Table_156" localSheetId="73">#REF!</definedName>
    <definedName name="Table_156">#REF!</definedName>
    <definedName name="Table_157" localSheetId="69">#REF!</definedName>
    <definedName name="Table_157" localSheetId="70">#REF!</definedName>
    <definedName name="Table_157" localSheetId="71">#REF!</definedName>
    <definedName name="Table_157" localSheetId="72">#REF!</definedName>
    <definedName name="Table_157" localSheetId="73">#REF!</definedName>
    <definedName name="Table_157">#REF!</definedName>
    <definedName name="Table_158" localSheetId="69">#REF!</definedName>
    <definedName name="Table_158" localSheetId="70">#REF!</definedName>
    <definedName name="Table_158" localSheetId="71">#REF!</definedName>
    <definedName name="Table_158" localSheetId="72">#REF!</definedName>
    <definedName name="Table_158" localSheetId="73">#REF!</definedName>
    <definedName name="Table_158">#REF!</definedName>
    <definedName name="Table_159" localSheetId="69">#REF!</definedName>
    <definedName name="Table_159" localSheetId="70">#REF!</definedName>
    <definedName name="Table_159" localSheetId="71">#REF!</definedName>
    <definedName name="Table_159" localSheetId="72">#REF!</definedName>
    <definedName name="Table_159" localSheetId="73">#REF!</definedName>
    <definedName name="Table_159">#REF!</definedName>
    <definedName name="Table_160" localSheetId="69">#REF!</definedName>
    <definedName name="Table_160" localSheetId="70">#REF!</definedName>
    <definedName name="Table_160" localSheetId="71">#REF!</definedName>
    <definedName name="Table_160" localSheetId="72">#REF!</definedName>
    <definedName name="Table_160" localSheetId="73">#REF!</definedName>
    <definedName name="Table_160">#REF!</definedName>
    <definedName name="Table_161" localSheetId="69">#REF!</definedName>
    <definedName name="Table_161" localSheetId="70">#REF!</definedName>
    <definedName name="Table_161" localSheetId="71">#REF!</definedName>
    <definedName name="Table_161" localSheetId="72">#REF!</definedName>
    <definedName name="Table_161" localSheetId="73">#REF!</definedName>
    <definedName name="Table_161">#REF!</definedName>
    <definedName name="Table_162" localSheetId="69">#REF!</definedName>
    <definedName name="Table_162" localSheetId="70">#REF!</definedName>
    <definedName name="Table_162" localSheetId="71">#REF!</definedName>
    <definedName name="Table_162" localSheetId="72">#REF!</definedName>
    <definedName name="Table_162" localSheetId="73">#REF!</definedName>
    <definedName name="Table_162">#REF!</definedName>
    <definedName name="Table_163" localSheetId="69">#REF!</definedName>
    <definedName name="Table_163" localSheetId="70">#REF!</definedName>
    <definedName name="Table_163" localSheetId="71">#REF!</definedName>
    <definedName name="Table_163" localSheetId="72">#REF!</definedName>
    <definedName name="Table_163" localSheetId="73">#REF!</definedName>
    <definedName name="Table_163">#REF!</definedName>
    <definedName name="Table_164" localSheetId="69">#REF!</definedName>
    <definedName name="Table_164" localSheetId="70">#REF!</definedName>
    <definedName name="Table_164" localSheetId="71">#REF!</definedName>
    <definedName name="Table_164" localSheetId="72">#REF!</definedName>
    <definedName name="Table_164" localSheetId="73">#REF!</definedName>
    <definedName name="Table_164">#REF!</definedName>
    <definedName name="Table_165" localSheetId="69">#REF!</definedName>
    <definedName name="Table_165" localSheetId="70">#REF!</definedName>
    <definedName name="Table_165" localSheetId="71">#REF!</definedName>
    <definedName name="Table_165" localSheetId="72">#REF!</definedName>
    <definedName name="Table_165" localSheetId="73">#REF!</definedName>
    <definedName name="Table_165">#REF!</definedName>
    <definedName name="Table_166" localSheetId="69">#REF!</definedName>
    <definedName name="Table_166" localSheetId="70">#REF!</definedName>
    <definedName name="Table_166" localSheetId="71">#REF!</definedName>
    <definedName name="Table_166" localSheetId="72">#REF!</definedName>
    <definedName name="Table_166" localSheetId="73">#REF!</definedName>
    <definedName name="Table_166">#REF!</definedName>
    <definedName name="Table_167" localSheetId="69">#REF!</definedName>
    <definedName name="Table_167" localSheetId="70">#REF!</definedName>
    <definedName name="Table_167" localSheetId="71">#REF!</definedName>
    <definedName name="Table_167" localSheetId="72">#REF!</definedName>
    <definedName name="Table_167" localSheetId="73">#REF!</definedName>
    <definedName name="Table_167">#REF!</definedName>
    <definedName name="Table_168" localSheetId="69">#REF!</definedName>
    <definedName name="Table_168" localSheetId="70">#REF!</definedName>
    <definedName name="Table_168" localSheetId="71">#REF!</definedName>
    <definedName name="Table_168" localSheetId="72">#REF!</definedName>
    <definedName name="Table_168" localSheetId="73">#REF!</definedName>
    <definedName name="Table_168">#REF!</definedName>
    <definedName name="Table_169" localSheetId="69">#REF!</definedName>
    <definedName name="Table_169" localSheetId="70">#REF!</definedName>
    <definedName name="Table_169" localSheetId="71">#REF!</definedName>
    <definedName name="Table_169" localSheetId="72">#REF!</definedName>
    <definedName name="Table_169" localSheetId="73">#REF!</definedName>
    <definedName name="Table_169">#REF!</definedName>
    <definedName name="Table_170" localSheetId="69">#REF!</definedName>
    <definedName name="Table_170" localSheetId="70">#REF!</definedName>
    <definedName name="Table_170" localSheetId="71">#REF!</definedName>
    <definedName name="Table_170" localSheetId="72">#REF!</definedName>
    <definedName name="Table_170" localSheetId="73">#REF!</definedName>
    <definedName name="Table_170">#REF!</definedName>
    <definedName name="Table_171" localSheetId="69">#REF!</definedName>
    <definedName name="Table_171" localSheetId="70">#REF!</definedName>
    <definedName name="Table_171" localSheetId="71">#REF!</definedName>
    <definedName name="Table_171" localSheetId="72">#REF!</definedName>
    <definedName name="Table_171" localSheetId="73">#REF!</definedName>
    <definedName name="Table_171">#REF!</definedName>
    <definedName name="Table_172" localSheetId="69">#REF!</definedName>
    <definedName name="Table_172" localSheetId="70">#REF!</definedName>
    <definedName name="Table_172" localSheetId="71">#REF!</definedName>
    <definedName name="Table_172" localSheetId="72">#REF!</definedName>
    <definedName name="Table_172" localSheetId="73">#REF!</definedName>
    <definedName name="Table_172">#REF!</definedName>
    <definedName name="Table_173" localSheetId="69">#REF!</definedName>
    <definedName name="Table_173" localSheetId="70">#REF!</definedName>
    <definedName name="Table_173" localSheetId="71">#REF!</definedName>
    <definedName name="Table_173" localSheetId="72">#REF!</definedName>
    <definedName name="Table_173" localSheetId="73">#REF!</definedName>
    <definedName name="Table_173">#REF!</definedName>
    <definedName name="Table_174" localSheetId="69">#REF!</definedName>
    <definedName name="Table_174" localSheetId="70">#REF!</definedName>
    <definedName name="Table_174" localSheetId="71">#REF!</definedName>
    <definedName name="Table_174" localSheetId="72">#REF!</definedName>
    <definedName name="Table_174" localSheetId="73">#REF!</definedName>
    <definedName name="Table_174">#REF!</definedName>
    <definedName name="Table_175" localSheetId="69">#REF!</definedName>
    <definedName name="Table_175" localSheetId="70">#REF!</definedName>
    <definedName name="Table_175" localSheetId="71">#REF!</definedName>
    <definedName name="Table_175" localSheetId="72">#REF!</definedName>
    <definedName name="Table_175" localSheetId="73">#REF!</definedName>
    <definedName name="Table_175">#REF!</definedName>
    <definedName name="Table_176" localSheetId="69">#REF!</definedName>
    <definedName name="Table_176" localSheetId="70">#REF!</definedName>
    <definedName name="Table_176" localSheetId="71">#REF!</definedName>
    <definedName name="Table_176" localSheetId="72">#REF!</definedName>
    <definedName name="Table_176" localSheetId="73">#REF!</definedName>
    <definedName name="Table_176">#REF!</definedName>
    <definedName name="Table_177" localSheetId="69">#REF!</definedName>
    <definedName name="Table_177" localSheetId="70">#REF!</definedName>
    <definedName name="Table_177" localSheetId="71">#REF!</definedName>
    <definedName name="Table_177" localSheetId="72">#REF!</definedName>
    <definedName name="Table_177" localSheetId="73">#REF!</definedName>
    <definedName name="Table_177">#REF!</definedName>
    <definedName name="Table_178" localSheetId="69">#REF!</definedName>
    <definedName name="Table_178" localSheetId="70">#REF!</definedName>
    <definedName name="Table_178" localSheetId="71">#REF!</definedName>
    <definedName name="Table_178" localSheetId="72">#REF!</definedName>
    <definedName name="Table_178" localSheetId="73">#REF!</definedName>
    <definedName name="Table_178">#REF!</definedName>
    <definedName name="Table_179" localSheetId="69">#REF!</definedName>
    <definedName name="Table_179" localSheetId="70">#REF!</definedName>
    <definedName name="Table_179" localSheetId="71">#REF!</definedName>
    <definedName name="Table_179" localSheetId="72">#REF!</definedName>
    <definedName name="Table_179" localSheetId="73">#REF!</definedName>
    <definedName name="Table_179">#REF!</definedName>
    <definedName name="Table_180" localSheetId="69">#REF!</definedName>
    <definedName name="Table_180" localSheetId="70">#REF!</definedName>
    <definedName name="Table_180" localSheetId="71">#REF!</definedName>
    <definedName name="Table_180" localSheetId="72">#REF!</definedName>
    <definedName name="Table_180" localSheetId="73">#REF!</definedName>
    <definedName name="Table_180">#REF!</definedName>
    <definedName name="Table_181" localSheetId="69">#REF!</definedName>
    <definedName name="Table_181" localSheetId="70">#REF!</definedName>
    <definedName name="Table_181" localSheetId="71">#REF!</definedName>
    <definedName name="Table_181" localSheetId="72">#REF!</definedName>
    <definedName name="Table_181" localSheetId="73">#REF!</definedName>
    <definedName name="Table_181">#REF!</definedName>
    <definedName name="Table_182" localSheetId="69">#REF!</definedName>
    <definedName name="Table_182" localSheetId="70">#REF!</definedName>
    <definedName name="Table_182" localSheetId="71">#REF!</definedName>
    <definedName name="Table_182" localSheetId="72">#REF!</definedName>
    <definedName name="Table_182" localSheetId="73">#REF!</definedName>
    <definedName name="Table_182">#REF!</definedName>
    <definedName name="Table_183" localSheetId="69">#REF!</definedName>
    <definedName name="Table_183" localSheetId="70">#REF!</definedName>
    <definedName name="Table_183" localSheetId="71">#REF!</definedName>
    <definedName name="Table_183" localSheetId="72">#REF!</definedName>
    <definedName name="Table_183" localSheetId="73">#REF!</definedName>
    <definedName name="Table_183">#REF!</definedName>
    <definedName name="Table_184" localSheetId="69">#REF!</definedName>
    <definedName name="Table_184" localSheetId="70">#REF!</definedName>
    <definedName name="Table_184" localSheetId="71">#REF!</definedName>
    <definedName name="Table_184" localSheetId="72">#REF!</definedName>
    <definedName name="Table_184" localSheetId="73">#REF!</definedName>
    <definedName name="Table_184">#REF!</definedName>
    <definedName name="Table_185" localSheetId="69">#REF!</definedName>
    <definedName name="Table_185" localSheetId="70">#REF!</definedName>
    <definedName name="Table_185" localSheetId="71">#REF!</definedName>
    <definedName name="Table_185" localSheetId="72">#REF!</definedName>
    <definedName name="Table_185" localSheetId="73">#REF!</definedName>
    <definedName name="Table_185">#REF!</definedName>
    <definedName name="Table_186" localSheetId="69">#REF!</definedName>
    <definedName name="Table_186" localSheetId="70">#REF!</definedName>
    <definedName name="Table_186" localSheetId="71">#REF!</definedName>
    <definedName name="Table_186" localSheetId="72">#REF!</definedName>
    <definedName name="Table_186" localSheetId="73">#REF!</definedName>
    <definedName name="Table_186">#REF!</definedName>
    <definedName name="Table_187" localSheetId="69">#REF!</definedName>
    <definedName name="Table_187" localSheetId="70">#REF!</definedName>
    <definedName name="Table_187" localSheetId="71">#REF!</definedName>
    <definedName name="Table_187" localSheetId="72">#REF!</definedName>
    <definedName name="Table_187" localSheetId="73">#REF!</definedName>
    <definedName name="Table_187">#REF!</definedName>
    <definedName name="Table_188" localSheetId="69">#REF!</definedName>
    <definedName name="Table_188" localSheetId="70">#REF!</definedName>
    <definedName name="Table_188" localSheetId="71">#REF!</definedName>
    <definedName name="Table_188" localSheetId="72">#REF!</definedName>
    <definedName name="Table_188" localSheetId="73">#REF!</definedName>
    <definedName name="Table_188">#REF!</definedName>
    <definedName name="Table_189" localSheetId="69">#REF!</definedName>
    <definedName name="Table_189" localSheetId="70">#REF!</definedName>
    <definedName name="Table_189" localSheetId="71">#REF!</definedName>
    <definedName name="Table_189" localSheetId="72">#REF!</definedName>
    <definedName name="Table_189" localSheetId="73">#REF!</definedName>
    <definedName name="Table_189">#REF!</definedName>
    <definedName name="Table_190" localSheetId="69">#REF!</definedName>
    <definedName name="Table_190" localSheetId="70">#REF!</definedName>
    <definedName name="Table_190" localSheetId="71">#REF!</definedName>
    <definedName name="Table_190" localSheetId="72">#REF!</definedName>
    <definedName name="Table_190" localSheetId="73">#REF!</definedName>
    <definedName name="Table_190">#REF!</definedName>
    <definedName name="Table_191" localSheetId="69">#REF!</definedName>
    <definedName name="Table_191" localSheetId="70">#REF!</definedName>
    <definedName name="Table_191" localSheetId="71">#REF!</definedName>
    <definedName name="Table_191" localSheetId="72">#REF!</definedName>
    <definedName name="Table_191" localSheetId="73">#REF!</definedName>
    <definedName name="Table_191">#REF!</definedName>
    <definedName name="Table_192" localSheetId="69">#REF!</definedName>
    <definedName name="Table_192" localSheetId="70">#REF!</definedName>
    <definedName name="Table_192" localSheetId="71">#REF!</definedName>
    <definedName name="Table_192" localSheetId="72">#REF!</definedName>
    <definedName name="Table_192" localSheetId="73">#REF!</definedName>
    <definedName name="Table_192">#REF!</definedName>
    <definedName name="Table_193" localSheetId="69">#REF!</definedName>
    <definedName name="Table_193" localSheetId="70">#REF!</definedName>
    <definedName name="Table_193" localSheetId="71">#REF!</definedName>
    <definedName name="Table_193" localSheetId="72">#REF!</definedName>
    <definedName name="Table_193" localSheetId="73">#REF!</definedName>
    <definedName name="Table_193">#REF!</definedName>
    <definedName name="Table_194" localSheetId="69">#REF!</definedName>
    <definedName name="Table_194" localSheetId="70">#REF!</definedName>
    <definedName name="Table_194" localSheetId="71">#REF!</definedName>
    <definedName name="Table_194" localSheetId="72">#REF!</definedName>
    <definedName name="Table_194" localSheetId="73">#REF!</definedName>
    <definedName name="Table_194">#REF!</definedName>
    <definedName name="Table_195" localSheetId="69">#REF!</definedName>
    <definedName name="Table_195" localSheetId="70">#REF!</definedName>
    <definedName name="Table_195" localSheetId="71">#REF!</definedName>
    <definedName name="Table_195" localSheetId="72">#REF!</definedName>
    <definedName name="Table_195" localSheetId="73">#REF!</definedName>
    <definedName name="Table_195">#REF!</definedName>
    <definedName name="Table_196" localSheetId="69">#REF!</definedName>
    <definedName name="Table_196" localSheetId="70">#REF!</definedName>
    <definedName name="Table_196" localSheetId="71">#REF!</definedName>
    <definedName name="Table_196" localSheetId="72">#REF!</definedName>
    <definedName name="Table_196" localSheetId="73">#REF!</definedName>
    <definedName name="Table_196">#REF!</definedName>
    <definedName name="Table_197" localSheetId="69">#REF!</definedName>
    <definedName name="Table_197" localSheetId="70">#REF!</definedName>
    <definedName name="Table_197" localSheetId="71">#REF!</definedName>
    <definedName name="Table_197" localSheetId="72">#REF!</definedName>
    <definedName name="Table_197" localSheetId="73">#REF!</definedName>
    <definedName name="Table_197">#REF!</definedName>
    <definedName name="Table_198" localSheetId="69">#REF!</definedName>
    <definedName name="Table_198" localSheetId="70">#REF!</definedName>
    <definedName name="Table_198" localSheetId="71">#REF!</definedName>
    <definedName name="Table_198" localSheetId="72">#REF!</definedName>
    <definedName name="Table_198" localSheetId="73">#REF!</definedName>
    <definedName name="Table_198">#REF!</definedName>
    <definedName name="Table_199" localSheetId="69">#REF!</definedName>
    <definedName name="Table_199" localSheetId="70">#REF!</definedName>
    <definedName name="Table_199" localSheetId="71">#REF!</definedName>
    <definedName name="Table_199" localSheetId="72">#REF!</definedName>
    <definedName name="Table_199" localSheetId="73">#REF!</definedName>
    <definedName name="Table_199">#REF!</definedName>
    <definedName name="Table_200" localSheetId="69">#REF!</definedName>
    <definedName name="Table_200" localSheetId="70">#REF!</definedName>
    <definedName name="Table_200" localSheetId="71">#REF!</definedName>
    <definedName name="Table_200" localSheetId="72">#REF!</definedName>
    <definedName name="Table_200" localSheetId="73">#REF!</definedName>
    <definedName name="Table_200">#REF!</definedName>
    <definedName name="Table_201" localSheetId="69">#REF!</definedName>
    <definedName name="Table_201" localSheetId="70">#REF!</definedName>
    <definedName name="Table_201" localSheetId="71">#REF!</definedName>
    <definedName name="Table_201" localSheetId="72">#REF!</definedName>
    <definedName name="Table_201" localSheetId="73">#REF!</definedName>
    <definedName name="Table_201">#REF!</definedName>
    <definedName name="Table_202" localSheetId="69">#REF!</definedName>
    <definedName name="Table_202" localSheetId="70">#REF!</definedName>
    <definedName name="Table_202" localSheetId="71">#REF!</definedName>
    <definedName name="Table_202" localSheetId="72">#REF!</definedName>
    <definedName name="Table_202" localSheetId="73">#REF!</definedName>
    <definedName name="Table_202">#REF!</definedName>
    <definedName name="Table_203" localSheetId="69">#REF!</definedName>
    <definedName name="Table_203" localSheetId="70">#REF!</definedName>
    <definedName name="Table_203" localSheetId="71">#REF!</definedName>
    <definedName name="Table_203" localSheetId="72">#REF!</definedName>
    <definedName name="Table_203" localSheetId="73">#REF!</definedName>
    <definedName name="Table_203">#REF!</definedName>
    <definedName name="Table_204" localSheetId="69">#REF!</definedName>
    <definedName name="Table_204" localSheetId="70">#REF!</definedName>
    <definedName name="Table_204" localSheetId="71">#REF!</definedName>
    <definedName name="Table_204" localSheetId="72">#REF!</definedName>
    <definedName name="Table_204" localSheetId="73">#REF!</definedName>
    <definedName name="Table_204">#REF!</definedName>
    <definedName name="Table_205" localSheetId="69">#REF!</definedName>
    <definedName name="Table_205" localSheetId="70">#REF!</definedName>
    <definedName name="Table_205" localSheetId="71">#REF!</definedName>
    <definedName name="Table_205" localSheetId="72">#REF!</definedName>
    <definedName name="Table_205" localSheetId="73">#REF!</definedName>
    <definedName name="Table_205">#REF!</definedName>
    <definedName name="Table_206" localSheetId="69">#REF!</definedName>
    <definedName name="Table_206" localSheetId="70">#REF!</definedName>
    <definedName name="Table_206" localSheetId="71">#REF!</definedName>
    <definedName name="Table_206" localSheetId="72">#REF!</definedName>
    <definedName name="Table_206" localSheetId="73">#REF!</definedName>
    <definedName name="Table_206">#REF!</definedName>
    <definedName name="Table_207" localSheetId="69">#REF!</definedName>
    <definedName name="Table_207" localSheetId="70">#REF!</definedName>
    <definedName name="Table_207" localSheetId="71">#REF!</definedName>
    <definedName name="Table_207" localSheetId="72">#REF!</definedName>
    <definedName name="Table_207" localSheetId="73">#REF!</definedName>
    <definedName name="Table_207">#REF!</definedName>
    <definedName name="Table_208" localSheetId="69">#REF!</definedName>
    <definedName name="Table_208" localSheetId="70">#REF!</definedName>
    <definedName name="Table_208" localSheetId="71">#REF!</definedName>
    <definedName name="Table_208" localSheetId="72">#REF!</definedName>
    <definedName name="Table_208" localSheetId="73">#REF!</definedName>
    <definedName name="Table_208">#REF!</definedName>
    <definedName name="Table_209" localSheetId="69">#REF!</definedName>
    <definedName name="Table_209" localSheetId="70">#REF!</definedName>
    <definedName name="Table_209" localSheetId="71">#REF!</definedName>
    <definedName name="Table_209" localSheetId="72">#REF!</definedName>
    <definedName name="Table_209" localSheetId="73">#REF!</definedName>
    <definedName name="Table_209">#REF!</definedName>
    <definedName name="Table_210" localSheetId="69">#REF!</definedName>
    <definedName name="Table_210" localSheetId="70">#REF!</definedName>
    <definedName name="Table_210" localSheetId="71">#REF!</definedName>
    <definedName name="Table_210" localSheetId="72">#REF!</definedName>
    <definedName name="Table_210" localSheetId="73">#REF!</definedName>
    <definedName name="Table_210">#REF!</definedName>
    <definedName name="Table_211" localSheetId="69">#REF!</definedName>
    <definedName name="Table_211" localSheetId="70">#REF!</definedName>
    <definedName name="Table_211" localSheetId="71">#REF!</definedName>
    <definedName name="Table_211" localSheetId="72">#REF!</definedName>
    <definedName name="Table_211" localSheetId="73">#REF!</definedName>
    <definedName name="Table_211">#REF!</definedName>
    <definedName name="Table_212" localSheetId="69">#REF!</definedName>
    <definedName name="Table_212" localSheetId="70">#REF!</definedName>
    <definedName name="Table_212" localSheetId="71">#REF!</definedName>
    <definedName name="Table_212" localSheetId="72">#REF!</definedName>
    <definedName name="Table_212" localSheetId="73">#REF!</definedName>
    <definedName name="Table_212">#REF!</definedName>
    <definedName name="Table_213" localSheetId="69">#REF!</definedName>
    <definedName name="Table_213" localSheetId="70">#REF!</definedName>
    <definedName name="Table_213" localSheetId="71">#REF!</definedName>
    <definedName name="Table_213" localSheetId="72">#REF!</definedName>
    <definedName name="Table_213" localSheetId="73">#REF!</definedName>
    <definedName name="Table_213">#REF!</definedName>
    <definedName name="Table_214" localSheetId="69">#REF!</definedName>
    <definedName name="Table_214" localSheetId="70">#REF!</definedName>
    <definedName name="Table_214" localSheetId="71">#REF!</definedName>
    <definedName name="Table_214" localSheetId="72">#REF!</definedName>
    <definedName name="Table_214" localSheetId="73">#REF!</definedName>
    <definedName name="Table_214">#REF!</definedName>
    <definedName name="Table_215" localSheetId="69">#REF!</definedName>
    <definedName name="Table_215" localSheetId="70">#REF!</definedName>
    <definedName name="Table_215" localSheetId="71">#REF!</definedName>
    <definedName name="Table_215" localSheetId="72">#REF!</definedName>
    <definedName name="Table_215" localSheetId="73">#REF!</definedName>
    <definedName name="Table_215">#REF!</definedName>
    <definedName name="Table_216" localSheetId="69">#REF!</definedName>
    <definedName name="Table_216" localSheetId="70">#REF!</definedName>
    <definedName name="Table_216" localSheetId="71">#REF!</definedName>
    <definedName name="Table_216" localSheetId="72">#REF!</definedName>
    <definedName name="Table_216" localSheetId="73">#REF!</definedName>
    <definedName name="Table_216">#REF!</definedName>
    <definedName name="Table_217" localSheetId="69">#REF!</definedName>
    <definedName name="Table_217" localSheetId="70">#REF!</definedName>
    <definedName name="Table_217" localSheetId="71">#REF!</definedName>
    <definedName name="Table_217" localSheetId="72">#REF!</definedName>
    <definedName name="Table_217" localSheetId="73">#REF!</definedName>
    <definedName name="Table_217">#REF!</definedName>
    <definedName name="Table_218" localSheetId="69">#REF!</definedName>
    <definedName name="Table_218" localSheetId="70">#REF!</definedName>
    <definedName name="Table_218" localSheetId="71">#REF!</definedName>
    <definedName name="Table_218" localSheetId="72">#REF!</definedName>
    <definedName name="Table_218" localSheetId="73">#REF!</definedName>
    <definedName name="Table_218">#REF!</definedName>
    <definedName name="Table_219" localSheetId="69">#REF!</definedName>
    <definedName name="Table_219" localSheetId="70">#REF!</definedName>
    <definedName name="Table_219" localSheetId="71">#REF!</definedName>
    <definedName name="Table_219" localSheetId="72">#REF!</definedName>
    <definedName name="Table_219" localSheetId="73">#REF!</definedName>
    <definedName name="Table_219">#REF!</definedName>
    <definedName name="Table_220" localSheetId="69">#REF!</definedName>
    <definedName name="Table_220" localSheetId="70">#REF!</definedName>
    <definedName name="Table_220" localSheetId="71">#REF!</definedName>
    <definedName name="Table_220" localSheetId="72">#REF!</definedName>
    <definedName name="Table_220" localSheetId="73">#REF!</definedName>
    <definedName name="Table_220">#REF!</definedName>
    <definedName name="Table_221" localSheetId="69">#REF!</definedName>
    <definedName name="Table_221" localSheetId="70">#REF!</definedName>
    <definedName name="Table_221" localSheetId="71">#REF!</definedName>
    <definedName name="Table_221" localSheetId="72">#REF!</definedName>
    <definedName name="Table_221" localSheetId="73">#REF!</definedName>
    <definedName name="Table_221">#REF!</definedName>
    <definedName name="Table_222" localSheetId="69">#REF!</definedName>
    <definedName name="Table_222" localSheetId="70">#REF!</definedName>
    <definedName name="Table_222" localSheetId="71">#REF!</definedName>
    <definedName name="Table_222" localSheetId="72">#REF!</definedName>
    <definedName name="Table_222" localSheetId="73">#REF!</definedName>
    <definedName name="Table_222">#REF!</definedName>
    <definedName name="Table_223" localSheetId="69">#REF!</definedName>
    <definedName name="Table_223" localSheetId="70">#REF!</definedName>
    <definedName name="Table_223" localSheetId="71">#REF!</definedName>
    <definedName name="Table_223" localSheetId="72">#REF!</definedName>
    <definedName name="Table_223" localSheetId="73">#REF!</definedName>
    <definedName name="Table_223">#REF!</definedName>
    <definedName name="Table_224" localSheetId="69">#REF!</definedName>
    <definedName name="Table_224" localSheetId="70">#REF!</definedName>
    <definedName name="Table_224" localSheetId="71">#REF!</definedName>
    <definedName name="Table_224" localSheetId="72">#REF!</definedName>
    <definedName name="Table_224" localSheetId="73">#REF!</definedName>
    <definedName name="Table_224">#REF!</definedName>
    <definedName name="Table_225" localSheetId="69">#REF!</definedName>
    <definedName name="Table_225" localSheetId="70">#REF!</definedName>
    <definedName name="Table_225" localSheetId="71">#REF!</definedName>
    <definedName name="Table_225" localSheetId="72">#REF!</definedName>
    <definedName name="Table_225" localSheetId="73">#REF!</definedName>
    <definedName name="Table_225">#REF!</definedName>
    <definedName name="Table_226" localSheetId="69">#REF!</definedName>
    <definedName name="Table_226" localSheetId="70">#REF!</definedName>
    <definedName name="Table_226" localSheetId="71">#REF!</definedName>
    <definedName name="Table_226" localSheetId="72">#REF!</definedName>
    <definedName name="Table_226" localSheetId="73">#REF!</definedName>
    <definedName name="Table_226">#REF!</definedName>
    <definedName name="Table_227" localSheetId="69">#REF!</definedName>
    <definedName name="Table_227" localSheetId="70">#REF!</definedName>
    <definedName name="Table_227" localSheetId="71">#REF!</definedName>
    <definedName name="Table_227" localSheetId="72">#REF!</definedName>
    <definedName name="Table_227" localSheetId="73">#REF!</definedName>
    <definedName name="Table_227">#REF!</definedName>
    <definedName name="Table_228" localSheetId="69">#REF!</definedName>
    <definedName name="Table_228" localSheetId="70">#REF!</definedName>
    <definedName name="Table_228" localSheetId="71">#REF!</definedName>
    <definedName name="Table_228" localSheetId="72">#REF!</definedName>
    <definedName name="Table_228" localSheetId="73">#REF!</definedName>
    <definedName name="Table_228">#REF!</definedName>
    <definedName name="Table_229" localSheetId="69">#REF!</definedName>
    <definedName name="Table_229" localSheetId="70">#REF!</definedName>
    <definedName name="Table_229" localSheetId="71">#REF!</definedName>
    <definedName name="Table_229" localSheetId="72">#REF!</definedName>
    <definedName name="Table_229" localSheetId="73">#REF!</definedName>
    <definedName name="Table_229">#REF!</definedName>
    <definedName name="Table_230" localSheetId="69">#REF!</definedName>
    <definedName name="Table_230" localSheetId="70">#REF!</definedName>
    <definedName name="Table_230" localSheetId="71">#REF!</definedName>
    <definedName name="Table_230" localSheetId="72">#REF!</definedName>
    <definedName name="Table_230" localSheetId="73">#REF!</definedName>
    <definedName name="Table_230">#REF!</definedName>
    <definedName name="Table_231" localSheetId="69">#REF!</definedName>
    <definedName name="Table_231" localSheetId="70">#REF!</definedName>
    <definedName name="Table_231" localSheetId="71">#REF!</definedName>
    <definedName name="Table_231" localSheetId="72">#REF!</definedName>
    <definedName name="Table_231" localSheetId="73">#REF!</definedName>
    <definedName name="Table_231">#REF!</definedName>
    <definedName name="Table_232" localSheetId="69">#REF!</definedName>
    <definedName name="Table_232" localSheetId="70">#REF!</definedName>
    <definedName name="Table_232" localSheetId="71">#REF!</definedName>
    <definedName name="Table_232" localSheetId="72">#REF!</definedName>
    <definedName name="Table_232" localSheetId="73">#REF!</definedName>
    <definedName name="Table_232">#REF!</definedName>
    <definedName name="Table_233" localSheetId="69">#REF!</definedName>
    <definedName name="Table_233" localSheetId="70">#REF!</definedName>
    <definedName name="Table_233" localSheetId="71">#REF!</definedName>
    <definedName name="Table_233" localSheetId="72">#REF!</definedName>
    <definedName name="Table_233" localSheetId="73">#REF!</definedName>
    <definedName name="Table_233">#REF!</definedName>
    <definedName name="Table_234" localSheetId="69">#REF!</definedName>
    <definedName name="Table_234" localSheetId="70">#REF!</definedName>
    <definedName name="Table_234" localSheetId="71">#REF!</definedName>
    <definedName name="Table_234" localSheetId="72">#REF!</definedName>
    <definedName name="Table_234" localSheetId="73">#REF!</definedName>
    <definedName name="Table_234">#REF!</definedName>
    <definedName name="Table_235" localSheetId="69">#REF!</definedName>
    <definedName name="Table_235" localSheetId="70">#REF!</definedName>
    <definedName name="Table_235" localSheetId="71">#REF!</definedName>
    <definedName name="Table_235" localSheetId="72">#REF!</definedName>
    <definedName name="Table_235" localSheetId="73">#REF!</definedName>
    <definedName name="Table_235">#REF!</definedName>
    <definedName name="Table_236" localSheetId="69">#REF!</definedName>
    <definedName name="Table_236" localSheetId="70">#REF!</definedName>
    <definedName name="Table_236" localSheetId="71">#REF!</definedName>
    <definedName name="Table_236" localSheetId="72">#REF!</definedName>
    <definedName name="Table_236" localSheetId="73">#REF!</definedName>
    <definedName name="Table_236">#REF!</definedName>
    <definedName name="Table_237" localSheetId="69">#REF!</definedName>
    <definedName name="Table_237" localSheetId="70">#REF!</definedName>
    <definedName name="Table_237" localSheetId="71">#REF!</definedName>
    <definedName name="Table_237" localSheetId="72">#REF!</definedName>
    <definedName name="Table_237" localSheetId="73">#REF!</definedName>
    <definedName name="Table_237">#REF!</definedName>
    <definedName name="Table_238" localSheetId="69">#REF!</definedName>
    <definedName name="Table_238" localSheetId="70">#REF!</definedName>
    <definedName name="Table_238" localSheetId="71">#REF!</definedName>
    <definedName name="Table_238" localSheetId="72">#REF!</definedName>
    <definedName name="Table_238" localSheetId="73">#REF!</definedName>
    <definedName name="Table_238">#REF!</definedName>
    <definedName name="Table_239" localSheetId="69">#REF!</definedName>
    <definedName name="Table_239" localSheetId="70">#REF!</definedName>
    <definedName name="Table_239" localSheetId="71">#REF!</definedName>
    <definedName name="Table_239" localSheetId="72">#REF!</definedName>
    <definedName name="Table_239" localSheetId="73">#REF!</definedName>
    <definedName name="Table_239">#REF!</definedName>
    <definedName name="Table_240" localSheetId="69">#REF!</definedName>
    <definedName name="Table_240" localSheetId="70">#REF!</definedName>
    <definedName name="Table_240" localSheetId="71">#REF!</definedName>
    <definedName name="Table_240" localSheetId="72">#REF!</definedName>
    <definedName name="Table_240" localSheetId="73">#REF!</definedName>
    <definedName name="Table_240">#REF!</definedName>
    <definedName name="Table_241" localSheetId="69">#REF!</definedName>
    <definedName name="Table_241" localSheetId="70">#REF!</definedName>
    <definedName name="Table_241" localSheetId="71">#REF!</definedName>
    <definedName name="Table_241" localSheetId="72">#REF!</definedName>
    <definedName name="Table_241" localSheetId="73">#REF!</definedName>
    <definedName name="Table_241">#REF!</definedName>
    <definedName name="Table_242" localSheetId="69">#REF!</definedName>
    <definedName name="Table_242" localSheetId="70">#REF!</definedName>
    <definedName name="Table_242" localSheetId="71">#REF!</definedName>
    <definedName name="Table_242" localSheetId="72">#REF!</definedName>
    <definedName name="Table_242" localSheetId="73">#REF!</definedName>
    <definedName name="Table_242">#REF!</definedName>
    <definedName name="Table_243" localSheetId="69">#REF!</definedName>
    <definedName name="Table_243" localSheetId="70">#REF!</definedName>
    <definedName name="Table_243" localSheetId="71">#REF!</definedName>
    <definedName name="Table_243" localSheetId="72">#REF!</definedName>
    <definedName name="Table_243" localSheetId="73">#REF!</definedName>
    <definedName name="Table_243">#REF!</definedName>
    <definedName name="Table_244" localSheetId="69">#REF!</definedName>
    <definedName name="Table_244" localSheetId="70">#REF!</definedName>
    <definedName name="Table_244" localSheetId="71">#REF!</definedName>
    <definedName name="Table_244" localSheetId="72">#REF!</definedName>
    <definedName name="Table_244" localSheetId="73">#REF!</definedName>
    <definedName name="Table_244">#REF!</definedName>
    <definedName name="Table_245" localSheetId="69">#REF!</definedName>
    <definedName name="Table_245" localSheetId="70">#REF!</definedName>
    <definedName name="Table_245" localSheetId="71">#REF!</definedName>
    <definedName name="Table_245" localSheetId="72">#REF!</definedName>
    <definedName name="Table_245" localSheetId="73">#REF!</definedName>
    <definedName name="Table_245">#REF!</definedName>
    <definedName name="Table_246" localSheetId="69">#REF!</definedName>
    <definedName name="Table_246" localSheetId="70">#REF!</definedName>
    <definedName name="Table_246" localSheetId="71">#REF!</definedName>
    <definedName name="Table_246" localSheetId="72">#REF!</definedName>
    <definedName name="Table_246" localSheetId="73">#REF!</definedName>
    <definedName name="Table_246">#REF!</definedName>
    <definedName name="Table_247" localSheetId="69">#REF!</definedName>
    <definedName name="Table_247" localSheetId="70">#REF!</definedName>
    <definedName name="Table_247" localSheetId="71">#REF!</definedName>
    <definedName name="Table_247" localSheetId="72">#REF!</definedName>
    <definedName name="Table_247" localSheetId="73">#REF!</definedName>
    <definedName name="Table_247">#REF!</definedName>
    <definedName name="Table_248" localSheetId="69">#REF!</definedName>
    <definedName name="Table_248" localSheetId="70">#REF!</definedName>
    <definedName name="Table_248" localSheetId="71">#REF!</definedName>
    <definedName name="Table_248" localSheetId="72">#REF!</definedName>
    <definedName name="Table_248" localSheetId="73">#REF!</definedName>
    <definedName name="Table_248">#REF!</definedName>
    <definedName name="Table_249" localSheetId="69">#REF!</definedName>
    <definedName name="Table_249" localSheetId="70">#REF!</definedName>
    <definedName name="Table_249" localSheetId="71">#REF!</definedName>
    <definedName name="Table_249" localSheetId="72">#REF!</definedName>
    <definedName name="Table_249" localSheetId="73">#REF!</definedName>
    <definedName name="Table_249">#REF!</definedName>
    <definedName name="Table_250" localSheetId="69">#REF!</definedName>
    <definedName name="Table_250" localSheetId="70">#REF!</definedName>
    <definedName name="Table_250" localSheetId="71">#REF!</definedName>
    <definedName name="Table_250" localSheetId="72">#REF!</definedName>
    <definedName name="Table_250" localSheetId="73">#REF!</definedName>
    <definedName name="Table_250">#REF!</definedName>
    <definedName name="Table_251" localSheetId="69">#REF!</definedName>
    <definedName name="Table_251" localSheetId="70">#REF!</definedName>
    <definedName name="Table_251" localSheetId="71">#REF!</definedName>
    <definedName name="Table_251" localSheetId="72">#REF!</definedName>
    <definedName name="Table_251" localSheetId="73">#REF!</definedName>
    <definedName name="Table_251">#REF!</definedName>
    <definedName name="Table_252" localSheetId="69">#REF!</definedName>
    <definedName name="Table_252" localSheetId="70">#REF!</definedName>
    <definedName name="Table_252" localSheetId="71">#REF!</definedName>
    <definedName name="Table_252" localSheetId="72">#REF!</definedName>
    <definedName name="Table_252" localSheetId="73">#REF!</definedName>
    <definedName name="Table_252">#REF!</definedName>
    <definedName name="Table_253" localSheetId="69">#REF!</definedName>
    <definedName name="Table_253" localSheetId="70">#REF!</definedName>
    <definedName name="Table_253" localSheetId="71">#REF!</definedName>
    <definedName name="Table_253" localSheetId="72">#REF!</definedName>
    <definedName name="Table_253" localSheetId="73">#REF!</definedName>
    <definedName name="Table_253">#REF!</definedName>
    <definedName name="Table_254" localSheetId="69">#REF!</definedName>
    <definedName name="Table_254" localSheetId="70">#REF!</definedName>
    <definedName name="Table_254" localSheetId="71">#REF!</definedName>
    <definedName name="Table_254" localSheetId="72">#REF!</definedName>
    <definedName name="Table_254" localSheetId="73">#REF!</definedName>
    <definedName name="Table_254">#REF!</definedName>
    <definedName name="Table_255" localSheetId="69">#REF!</definedName>
    <definedName name="Table_255" localSheetId="70">#REF!</definedName>
    <definedName name="Table_255" localSheetId="71">#REF!</definedName>
    <definedName name="Table_255" localSheetId="72">#REF!</definedName>
    <definedName name="Table_255" localSheetId="73">#REF!</definedName>
    <definedName name="Table_255">#REF!</definedName>
    <definedName name="Table_256" localSheetId="69">#REF!</definedName>
    <definedName name="Table_256" localSheetId="70">#REF!</definedName>
    <definedName name="Table_256" localSheetId="71">#REF!</definedName>
    <definedName name="Table_256" localSheetId="72">#REF!</definedName>
    <definedName name="Table_256" localSheetId="73">#REF!</definedName>
    <definedName name="Table_256">#REF!</definedName>
    <definedName name="Table_257" localSheetId="69">#REF!</definedName>
    <definedName name="Table_257" localSheetId="70">#REF!</definedName>
    <definedName name="Table_257" localSheetId="71">#REF!</definedName>
    <definedName name="Table_257" localSheetId="72">#REF!</definedName>
    <definedName name="Table_257" localSheetId="73">#REF!</definedName>
    <definedName name="Table_257">#REF!</definedName>
    <definedName name="Table_258" localSheetId="69">#REF!</definedName>
    <definedName name="Table_258" localSheetId="70">#REF!</definedName>
    <definedName name="Table_258" localSheetId="71">#REF!</definedName>
    <definedName name="Table_258" localSheetId="72">#REF!</definedName>
    <definedName name="Table_258" localSheetId="73">#REF!</definedName>
    <definedName name="Table_258">#REF!</definedName>
    <definedName name="Table_259" localSheetId="69">#REF!</definedName>
    <definedName name="Table_259" localSheetId="70">#REF!</definedName>
    <definedName name="Table_259" localSheetId="71">#REF!</definedName>
    <definedName name="Table_259" localSheetId="72">#REF!</definedName>
    <definedName name="Table_259" localSheetId="73">#REF!</definedName>
    <definedName name="Table_259">#REF!</definedName>
    <definedName name="Table_260" localSheetId="69">#REF!</definedName>
    <definedName name="Table_260" localSheetId="70">#REF!</definedName>
    <definedName name="Table_260" localSheetId="71">#REF!</definedName>
    <definedName name="Table_260" localSheetId="72">#REF!</definedName>
    <definedName name="Table_260" localSheetId="73">#REF!</definedName>
    <definedName name="Table_260">#REF!</definedName>
    <definedName name="Table_261" localSheetId="69">#REF!</definedName>
    <definedName name="Table_261" localSheetId="70">#REF!</definedName>
    <definedName name="Table_261" localSheetId="71">#REF!</definedName>
    <definedName name="Table_261" localSheetId="72">#REF!</definedName>
    <definedName name="Table_261" localSheetId="73">#REF!</definedName>
    <definedName name="Table_261">#REF!</definedName>
    <definedName name="Table_262" localSheetId="69">#REF!</definedName>
    <definedName name="Table_262" localSheetId="70">#REF!</definedName>
    <definedName name="Table_262" localSheetId="71">#REF!</definedName>
    <definedName name="Table_262" localSheetId="72">#REF!</definedName>
    <definedName name="Table_262" localSheetId="73">#REF!</definedName>
    <definedName name="Table_262">#REF!</definedName>
    <definedName name="Table_263" localSheetId="69">#REF!</definedName>
    <definedName name="Table_263" localSheetId="70">#REF!</definedName>
    <definedName name="Table_263" localSheetId="71">#REF!</definedName>
    <definedName name="Table_263" localSheetId="72">#REF!</definedName>
    <definedName name="Table_263" localSheetId="73">#REF!</definedName>
    <definedName name="Table_263">#REF!</definedName>
    <definedName name="Table_264" localSheetId="69">#REF!</definedName>
    <definedName name="Table_264" localSheetId="70">#REF!</definedName>
    <definedName name="Table_264" localSheetId="71">#REF!</definedName>
    <definedName name="Table_264" localSheetId="72">#REF!</definedName>
    <definedName name="Table_264" localSheetId="73">#REF!</definedName>
    <definedName name="Table_264">#REF!</definedName>
    <definedName name="Table_265" localSheetId="69">#REF!</definedName>
    <definedName name="Table_265" localSheetId="70">#REF!</definedName>
    <definedName name="Table_265" localSheetId="71">#REF!</definedName>
    <definedName name="Table_265" localSheetId="72">#REF!</definedName>
    <definedName name="Table_265" localSheetId="73">#REF!</definedName>
    <definedName name="Table_265">#REF!</definedName>
    <definedName name="Table_266" localSheetId="69">#REF!</definedName>
    <definedName name="Table_266" localSheetId="70">#REF!</definedName>
    <definedName name="Table_266" localSheetId="71">#REF!</definedName>
    <definedName name="Table_266" localSheetId="72">#REF!</definedName>
    <definedName name="Table_266" localSheetId="73">#REF!</definedName>
    <definedName name="Table_266">#REF!</definedName>
    <definedName name="Table_267" localSheetId="69">#REF!</definedName>
    <definedName name="Table_267" localSheetId="70">#REF!</definedName>
    <definedName name="Table_267" localSheetId="71">#REF!</definedName>
    <definedName name="Table_267" localSheetId="72">#REF!</definedName>
    <definedName name="Table_267" localSheetId="73">#REF!</definedName>
    <definedName name="Table_267">#REF!</definedName>
    <definedName name="Table_268" localSheetId="69">#REF!</definedName>
    <definedName name="Table_268" localSheetId="70">#REF!</definedName>
    <definedName name="Table_268" localSheetId="71">#REF!</definedName>
    <definedName name="Table_268" localSheetId="72">#REF!</definedName>
    <definedName name="Table_268" localSheetId="73">#REF!</definedName>
    <definedName name="Table_268">#REF!</definedName>
    <definedName name="Table_269" localSheetId="69">#REF!</definedName>
    <definedName name="Table_269" localSheetId="70">#REF!</definedName>
    <definedName name="Table_269" localSheetId="71">#REF!</definedName>
    <definedName name="Table_269" localSheetId="72">#REF!</definedName>
    <definedName name="Table_269" localSheetId="73">#REF!</definedName>
    <definedName name="Table_269">#REF!</definedName>
    <definedName name="Table_270" localSheetId="69">#REF!</definedName>
    <definedName name="Table_270" localSheetId="70">#REF!</definedName>
    <definedName name="Table_270" localSheetId="71">#REF!</definedName>
    <definedName name="Table_270" localSheetId="72">#REF!</definedName>
    <definedName name="Table_270" localSheetId="73">#REF!</definedName>
    <definedName name="Table_270">#REF!</definedName>
    <definedName name="Table_271" localSheetId="69">#REF!</definedName>
    <definedName name="Table_271" localSheetId="70">#REF!</definedName>
    <definedName name="Table_271" localSheetId="71">#REF!</definedName>
    <definedName name="Table_271" localSheetId="72">#REF!</definedName>
    <definedName name="Table_271" localSheetId="73">#REF!</definedName>
    <definedName name="Table_271">#REF!</definedName>
    <definedName name="Table_272" localSheetId="69">#REF!</definedName>
    <definedName name="Table_272" localSheetId="70">#REF!</definedName>
    <definedName name="Table_272" localSheetId="71">#REF!</definedName>
    <definedName name="Table_272" localSheetId="72">#REF!</definedName>
    <definedName name="Table_272" localSheetId="73">#REF!</definedName>
    <definedName name="Table_272">#REF!</definedName>
    <definedName name="Table_273" localSheetId="69">#REF!</definedName>
    <definedName name="Table_273" localSheetId="70">#REF!</definedName>
    <definedName name="Table_273" localSheetId="71">#REF!</definedName>
    <definedName name="Table_273" localSheetId="72">#REF!</definedName>
    <definedName name="Table_273" localSheetId="73">#REF!</definedName>
    <definedName name="Table_273">#REF!</definedName>
    <definedName name="Table_274" localSheetId="69">#REF!</definedName>
    <definedName name="Table_274" localSheetId="70">#REF!</definedName>
    <definedName name="Table_274" localSheetId="71">#REF!</definedName>
    <definedName name="Table_274" localSheetId="72">#REF!</definedName>
    <definedName name="Table_274" localSheetId="73">#REF!</definedName>
    <definedName name="Table_274">#REF!</definedName>
    <definedName name="Table_275" localSheetId="69">#REF!</definedName>
    <definedName name="Table_275" localSheetId="70">#REF!</definedName>
    <definedName name="Table_275" localSheetId="71">#REF!</definedName>
    <definedName name="Table_275" localSheetId="72">#REF!</definedName>
    <definedName name="Table_275" localSheetId="73">#REF!</definedName>
    <definedName name="Table_275">#REF!</definedName>
    <definedName name="Table_276" localSheetId="69">#REF!</definedName>
    <definedName name="Table_276" localSheetId="70">#REF!</definedName>
    <definedName name="Table_276" localSheetId="71">#REF!</definedName>
    <definedName name="Table_276" localSheetId="72">#REF!</definedName>
    <definedName name="Table_276" localSheetId="73">#REF!</definedName>
    <definedName name="Table_276">#REF!</definedName>
    <definedName name="Table_277" localSheetId="69">#REF!</definedName>
    <definedName name="Table_277" localSheetId="70">#REF!</definedName>
    <definedName name="Table_277" localSheetId="71">#REF!</definedName>
    <definedName name="Table_277" localSheetId="72">#REF!</definedName>
    <definedName name="Table_277" localSheetId="73">#REF!</definedName>
    <definedName name="Table_277">#REF!</definedName>
    <definedName name="Table_278" localSheetId="69">#REF!</definedName>
    <definedName name="Table_278" localSheetId="70">#REF!</definedName>
    <definedName name="Table_278" localSheetId="71">#REF!</definedName>
    <definedName name="Table_278" localSheetId="72">#REF!</definedName>
    <definedName name="Table_278" localSheetId="73">#REF!</definedName>
    <definedName name="Table_278">#REF!</definedName>
    <definedName name="Table_279" localSheetId="69">#REF!</definedName>
    <definedName name="Table_279" localSheetId="70">#REF!</definedName>
    <definedName name="Table_279" localSheetId="71">#REF!</definedName>
    <definedName name="Table_279" localSheetId="72">#REF!</definedName>
    <definedName name="Table_279" localSheetId="73">#REF!</definedName>
    <definedName name="Table_279">#REF!</definedName>
    <definedName name="Table_280" localSheetId="69">#REF!</definedName>
    <definedName name="Table_280" localSheetId="70">#REF!</definedName>
    <definedName name="Table_280" localSheetId="71">#REF!</definedName>
    <definedName name="Table_280" localSheetId="72">#REF!</definedName>
    <definedName name="Table_280" localSheetId="73">#REF!</definedName>
    <definedName name="Table_280">#REF!</definedName>
    <definedName name="Table_281" localSheetId="69">#REF!</definedName>
    <definedName name="Table_281" localSheetId="70">#REF!</definedName>
    <definedName name="Table_281" localSheetId="71">#REF!</definedName>
    <definedName name="Table_281" localSheetId="72">#REF!</definedName>
    <definedName name="Table_281" localSheetId="73">#REF!</definedName>
    <definedName name="Table_281">#REF!</definedName>
    <definedName name="Table_282" localSheetId="69">#REF!</definedName>
    <definedName name="Table_282" localSheetId="70">#REF!</definedName>
    <definedName name="Table_282" localSheetId="71">#REF!</definedName>
    <definedName name="Table_282" localSheetId="72">#REF!</definedName>
    <definedName name="Table_282" localSheetId="73">#REF!</definedName>
    <definedName name="Table_282">#REF!</definedName>
    <definedName name="Table_283" localSheetId="69">#REF!</definedName>
    <definedName name="Table_283" localSheetId="70">#REF!</definedName>
    <definedName name="Table_283" localSheetId="71">#REF!</definedName>
    <definedName name="Table_283" localSheetId="72">#REF!</definedName>
    <definedName name="Table_283" localSheetId="73">#REF!</definedName>
    <definedName name="Table_283">#REF!</definedName>
    <definedName name="Table_284" localSheetId="69">#REF!</definedName>
    <definedName name="Table_284" localSheetId="70">#REF!</definedName>
    <definedName name="Table_284" localSheetId="71">#REF!</definedName>
    <definedName name="Table_284" localSheetId="72">#REF!</definedName>
    <definedName name="Table_284" localSheetId="73">#REF!</definedName>
    <definedName name="Table_284">#REF!</definedName>
    <definedName name="Table_285" localSheetId="69">#REF!</definedName>
    <definedName name="Table_285" localSheetId="70">#REF!</definedName>
    <definedName name="Table_285" localSheetId="71">#REF!</definedName>
    <definedName name="Table_285" localSheetId="72">#REF!</definedName>
    <definedName name="Table_285" localSheetId="73">#REF!</definedName>
    <definedName name="Table_285">#REF!</definedName>
    <definedName name="Table_286" localSheetId="69">#REF!</definedName>
    <definedName name="Table_286" localSheetId="70">#REF!</definedName>
    <definedName name="Table_286" localSheetId="71">#REF!</definedName>
    <definedName name="Table_286" localSheetId="72">#REF!</definedName>
    <definedName name="Table_286" localSheetId="73">#REF!</definedName>
    <definedName name="Table_286">#REF!</definedName>
    <definedName name="Table_287" localSheetId="69">#REF!</definedName>
    <definedName name="Table_287" localSheetId="70">#REF!</definedName>
    <definedName name="Table_287" localSheetId="71">#REF!</definedName>
    <definedName name="Table_287" localSheetId="72">#REF!</definedName>
    <definedName name="Table_287" localSheetId="73">#REF!</definedName>
    <definedName name="Table_287">#REF!</definedName>
    <definedName name="Table_288" localSheetId="69">#REF!</definedName>
    <definedName name="Table_288" localSheetId="70">#REF!</definedName>
    <definedName name="Table_288" localSheetId="71">#REF!</definedName>
    <definedName name="Table_288" localSheetId="72">#REF!</definedName>
    <definedName name="Table_288" localSheetId="73">#REF!</definedName>
    <definedName name="Table_288">#REF!</definedName>
    <definedName name="Table_289" localSheetId="69">#REF!</definedName>
    <definedName name="Table_289" localSheetId="70">#REF!</definedName>
    <definedName name="Table_289" localSheetId="71">#REF!</definedName>
    <definedName name="Table_289" localSheetId="72">#REF!</definedName>
    <definedName name="Table_289" localSheetId="73">#REF!</definedName>
    <definedName name="Table_289">#REF!</definedName>
    <definedName name="Table_290" localSheetId="69">#REF!</definedName>
    <definedName name="Table_290" localSheetId="70">#REF!</definedName>
    <definedName name="Table_290" localSheetId="71">#REF!</definedName>
    <definedName name="Table_290" localSheetId="72">#REF!</definedName>
    <definedName name="Table_290" localSheetId="73">#REF!</definedName>
    <definedName name="Table_290">#REF!</definedName>
    <definedName name="Table_291" localSheetId="69">#REF!</definedName>
    <definedName name="Table_291" localSheetId="70">#REF!</definedName>
    <definedName name="Table_291" localSheetId="71">#REF!</definedName>
    <definedName name="Table_291" localSheetId="72">#REF!</definedName>
    <definedName name="Table_291" localSheetId="73">#REF!</definedName>
    <definedName name="Table_291">#REF!</definedName>
    <definedName name="Table_292" localSheetId="69">#REF!</definedName>
    <definedName name="Table_292" localSheetId="70">#REF!</definedName>
    <definedName name="Table_292" localSheetId="71">#REF!</definedName>
    <definedName name="Table_292" localSheetId="72">#REF!</definedName>
    <definedName name="Table_292" localSheetId="73">#REF!</definedName>
    <definedName name="Table_292">#REF!</definedName>
    <definedName name="Table_293" localSheetId="69">#REF!</definedName>
    <definedName name="Table_293" localSheetId="70">#REF!</definedName>
    <definedName name="Table_293" localSheetId="71">#REF!</definedName>
    <definedName name="Table_293" localSheetId="72">#REF!</definedName>
    <definedName name="Table_293" localSheetId="73">#REF!</definedName>
    <definedName name="Table_293">#REF!</definedName>
    <definedName name="Table_294" localSheetId="69">#REF!</definedName>
    <definedName name="Table_294" localSheetId="70">#REF!</definedName>
    <definedName name="Table_294" localSheetId="71">#REF!</definedName>
    <definedName name="Table_294" localSheetId="72">#REF!</definedName>
    <definedName name="Table_294" localSheetId="73">#REF!</definedName>
    <definedName name="Table_294">#REF!</definedName>
    <definedName name="Table_295" localSheetId="69">#REF!</definedName>
    <definedName name="Table_295" localSheetId="70">#REF!</definedName>
    <definedName name="Table_295" localSheetId="71">#REF!</definedName>
    <definedName name="Table_295" localSheetId="72">#REF!</definedName>
    <definedName name="Table_295" localSheetId="73">#REF!</definedName>
    <definedName name="Table_295">#REF!</definedName>
    <definedName name="Table_296" localSheetId="69">#REF!</definedName>
    <definedName name="Table_296" localSheetId="70">#REF!</definedName>
    <definedName name="Table_296" localSheetId="71">#REF!</definedName>
    <definedName name="Table_296" localSheetId="72">#REF!</definedName>
    <definedName name="Table_296" localSheetId="73">#REF!</definedName>
    <definedName name="Table_296">#REF!</definedName>
    <definedName name="Table_297" localSheetId="69">#REF!</definedName>
    <definedName name="Table_297" localSheetId="70">#REF!</definedName>
    <definedName name="Table_297" localSheetId="71">#REF!</definedName>
    <definedName name="Table_297" localSheetId="72">#REF!</definedName>
    <definedName name="Table_297" localSheetId="73">#REF!</definedName>
    <definedName name="Table_297">#REF!</definedName>
    <definedName name="Table_298" localSheetId="69">#REF!</definedName>
    <definedName name="Table_298" localSheetId="70">#REF!</definedName>
    <definedName name="Table_298" localSheetId="71">#REF!</definedName>
    <definedName name="Table_298" localSheetId="72">#REF!</definedName>
    <definedName name="Table_298" localSheetId="73">#REF!</definedName>
    <definedName name="Table_298">#REF!</definedName>
    <definedName name="Table_299" localSheetId="69">#REF!</definedName>
    <definedName name="Table_299" localSheetId="70">#REF!</definedName>
    <definedName name="Table_299" localSheetId="71">#REF!</definedName>
    <definedName name="Table_299" localSheetId="72">#REF!</definedName>
    <definedName name="Table_299" localSheetId="73">#REF!</definedName>
    <definedName name="Table_299">#REF!</definedName>
    <definedName name="Table_300" localSheetId="69">#REF!</definedName>
    <definedName name="Table_300" localSheetId="70">#REF!</definedName>
    <definedName name="Table_300" localSheetId="71">#REF!</definedName>
    <definedName name="Table_300" localSheetId="72">#REF!</definedName>
    <definedName name="Table_300" localSheetId="73">#REF!</definedName>
    <definedName name="Table_300">#REF!</definedName>
    <definedName name="Table_Clear" localSheetId="69">#REF!</definedName>
    <definedName name="Table_Clear" localSheetId="70">#REF!</definedName>
    <definedName name="Table_Clear" localSheetId="71">#REF!</definedName>
    <definedName name="Table_Clear" localSheetId="72">#REF!</definedName>
    <definedName name="Table_Clear" localSheetId="73">#REF!</definedName>
    <definedName name="Table_Clear">#REF!</definedName>
    <definedName name="ＴＥＳＴ" localSheetId="35"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localSheetId="13"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localSheetId="1"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localSheetId="34"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tori">[14]確定!$N$1:$DY$383</definedName>
    <definedName name="vb_メイン.Display_sheet">#N/A</definedName>
    <definedName name="vb_メイン.Medias_Close">#N/A</definedName>
    <definedName name="vb_メイン.option_グラフ_on">#N/A</definedName>
    <definedName name="vb_メイン.option_帳票_on">#N/A</definedName>
    <definedName name="W" localSheetId="69">#REF!</definedName>
    <definedName name="W" localSheetId="70">#REF!</definedName>
    <definedName name="W" localSheetId="71">#REF!</definedName>
    <definedName name="W" localSheetId="72">#REF!</definedName>
    <definedName name="W" localSheetId="73">#REF!</definedName>
    <definedName name="W" localSheetId="1">#REF!</definedName>
    <definedName name="W">#REF!</definedName>
    <definedName name="wrn.Ｈ６年度見積明細." localSheetId="35"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13"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1"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34"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x" localSheetId="1" hidden="1">#REF!</definedName>
    <definedName name="x" hidden="1">#REF!</definedName>
    <definedName name="z" localSheetId="69">#REF!</definedName>
    <definedName name="z" localSheetId="70">#REF!</definedName>
    <definedName name="z" localSheetId="71">#REF!</definedName>
    <definedName name="z" localSheetId="72">#REF!</definedName>
    <definedName name="z" localSheetId="73">#REF!</definedName>
    <definedName name="z">#REF!</definedName>
    <definedName name="Z_5A39C38A_7654_4F22_B812_C656BABBB301_.wvu.Cols" localSheetId="51" hidden="1">'Me1'!$JE:$JE,'Me1'!$JJ:$JJ,'Me1'!$TA:$TA,'Me1'!$TF:$TF,'Me1'!$ACW:$ACW,'Me1'!$ADB:$ADB,'Me1'!$AMS:$AMS,'Me1'!$AMX:$AMX,'Me1'!$AWO:$AWO,'Me1'!$AWT:$AWT,'Me1'!$BGK:$BGK,'Me1'!$BGP:$BGP,'Me1'!$BQG:$BQG,'Me1'!$BQL:$BQL,'Me1'!$CAC:$CAC,'Me1'!$CAH:$CAH,'Me1'!$CJY:$CJY,'Me1'!$CKD:$CKD,'Me1'!$CTU:$CTU,'Me1'!$CTZ:$CTZ,'Me1'!$DDQ:$DDQ,'Me1'!$DDV:$DDV,'Me1'!$DNM:$DNM,'Me1'!$DNR:$DNR,'Me1'!$DXI:$DXI,'Me1'!$DXN:$DXN,'Me1'!$EHE:$EHE,'Me1'!$EHJ:$EHJ,'Me1'!$ERA:$ERA,'Me1'!$ERF:$ERF,'Me1'!$FAW:$FAW,'Me1'!$FBB:$FBB,'Me1'!$FKS:$FKS,'Me1'!$FKX:$FKX,'Me1'!$FUO:$FUO,'Me1'!$FUT:$FUT,'Me1'!$GEK:$GEK,'Me1'!$GEP:$GEP,'Me1'!$GOG:$GOG,'Me1'!$GOL:$GOL,'Me1'!$GYC:$GYC,'Me1'!$GYH:$GYH,'Me1'!$HHY:$HHY,'Me1'!$HID:$HID,'Me1'!$HRU:$HRU,'Me1'!$HRZ:$HRZ,'Me1'!$IBQ:$IBQ,'Me1'!$IBV:$IBV,'Me1'!$ILM:$ILM,'Me1'!$ILR:$ILR,'Me1'!$IVI:$IVI,'Me1'!$IVN:$IVN,'Me1'!$JFE:$JFE,'Me1'!$JFJ:$JFJ,'Me1'!$JPA:$JPA,'Me1'!$JPF:$JPF,'Me1'!$JYW:$JYW,'Me1'!$JZB:$JZB,'Me1'!$KIS:$KIS,'Me1'!$KIX:$KIX,'Me1'!$KSO:$KSO,'Me1'!$KST:$KST,'Me1'!$LCK:$LCK,'Me1'!$LCP:$LCP,'Me1'!$LMG:$LMG,'Me1'!$LML:$LML,'Me1'!$LWC:$LWC,'Me1'!$LWH:$LWH,'Me1'!$MFY:$MFY,'Me1'!$MGD:$MGD,'Me1'!$MPU:$MPU,'Me1'!$MPZ:$MPZ,'Me1'!$MZQ:$MZQ,'Me1'!$MZV:$MZV,'Me1'!$NJM:$NJM,'Me1'!$NJR:$NJR,'Me1'!$NTI:$NTI,'Me1'!$NTN:$NTN,'Me1'!$ODE:$ODE,'Me1'!$ODJ:$ODJ,'Me1'!$ONA:$ONA,'Me1'!$ONF:$ONF,'Me1'!$OWW:$OWW,'Me1'!$OXB:$OXB,'Me1'!$PGS:$PGS,'Me1'!$PGX:$PGX,'Me1'!$PQO:$PQO,'Me1'!$PQT:$PQT,'Me1'!$QAK:$QAK,'Me1'!$QAP:$QAP,'Me1'!$QKG:$QKG,'Me1'!$QKL:$QKL,'Me1'!$QUC:$QUC,'Me1'!$QUH:$QUH,'Me1'!$RDY:$RDY,'Me1'!$RED:$RED,'Me1'!$RNU:$RNU,'Me1'!$RNZ:$RNZ,'Me1'!$RXQ:$RXQ,'Me1'!$RXV:$RXV,'Me1'!$SHM:$SHM,'Me1'!$SHR:$SHR,'Me1'!$SRI:$SRI,'Me1'!$SRN:$SRN,'Me1'!$TBE:$TBE,'Me1'!$TBJ:$TBJ,'Me1'!$TLA:$TLA,'Me1'!$TLF:$TLF,'Me1'!$TUW:$TUW,'Me1'!$TVB:$TVB,'Me1'!$UES:$UES,'Me1'!$UEX:$UEX,'Me1'!$UOO:$UOO,'Me1'!$UOT:$UOT,'Me1'!$UYK:$UYK,'Me1'!$UYP:$UYP,'Me1'!$VIG:$VIG,'Me1'!$VIL:$VIL,'Me1'!$VSC:$VSC,'Me1'!$VSH:$VSH,'Me1'!$WBY:$WBY,'Me1'!$WCD:$WCD,'Me1'!$WLU:$WLU,'Me1'!$WLZ:$WLZ,'Me1'!$WVQ:$WVQ,'Me1'!$WVV:$WVV</definedName>
    <definedName name="Z_5A39C38A_7654_4F22_B812_C656BABBB301_.wvu.PrintArea" localSheetId="51" hidden="1">'Me1'!$C$3:$P$85</definedName>
    <definedName name="Z_5A39C38A_7654_4F22_B812_C656BABBB301_.wvu.PrintArea" localSheetId="52" hidden="1">'Me2'!$D$4:$N$86</definedName>
    <definedName name="Z_5A39C38A_7654_4F22_B812_C656BABBB301_.wvu.PrintArea" localSheetId="53" hidden="1">'Me3'!$C$3:$T$144</definedName>
    <definedName name="Z_5A39C38A_7654_4F22_B812_C656BABBB301_.wvu.PrintArea" localSheetId="54" hidden="1">'Me4'!$C$3:$Q$204</definedName>
    <definedName name="Z_5A39C38A_7654_4F22_B812_C656BABBB301_.wvu.PrintArea" localSheetId="55" hidden="1">'Me5'!$C$3:$T$148</definedName>
    <definedName name="Z_5A39C38A_7654_4F22_B812_C656BABBB301_.wvu.Rows" localSheetId="51" hidden="1">'Me1'!$4:$5,'Me1'!$81:$84</definedName>
    <definedName name="Z_5A39C38A_7654_4F22_B812_C656BABBB301_.wvu.Rows" localSheetId="52" hidden="1">'Me2'!$5:$6,'Me2'!$82:$86</definedName>
    <definedName name="Z_5A39C38A_7654_4F22_B812_C656BABBB301_.wvu.Rows" localSheetId="53" hidden="1">'Me3'!$8:$8,'Me3'!$50:$54,'Me3'!$57:$57,'Me3'!$119:$120,'Me3'!$141:$143</definedName>
    <definedName name="Z_5A39C38A_7654_4F22_B812_C656BABBB301_.wvu.Rows" localSheetId="54" hidden="1">'Me4'!$113:$114,'Me4'!$203:$204</definedName>
    <definedName name="Z_5A39C38A_7654_4F22_B812_C656BABBB301_.wvu.Rows" localSheetId="55" hidden="1">'Me5'!$8:$8,'Me5'!$48:$53,'Me5'!$57:$57,'Me5'!$122:$123,'Me5'!$145:$147</definedName>
    <definedName name="あ" localSheetId="69">#REF!</definedName>
    <definedName name="あ" localSheetId="70">#REF!</definedName>
    <definedName name="あ" localSheetId="71">#REF!</definedName>
    <definedName name="あ" localSheetId="72">#REF!</definedName>
    <definedName name="あ" localSheetId="73">#REF!</definedName>
    <definedName name="あ" localSheetId="35" hidden="1">{"'Sheet2'!$H$9","'Sheet2'!$A$1:$K$54"}</definedName>
    <definedName name="あ" localSheetId="13" hidden="1">{"'Sheet2'!$H$9","'Sheet2'!$A$1:$K$54"}</definedName>
    <definedName name="あ" localSheetId="1" hidden="1">{"'Sheet2'!$H$9","'Sheet2'!$A$1:$K$54"}</definedName>
    <definedName name="あ" localSheetId="34" hidden="1">{"'Sheet2'!$H$9","'Sheet2'!$A$1:$K$54"}</definedName>
    <definedName name="あ" hidden="1">{"'Sheet2'!$H$9","'Sheet2'!$A$1:$K$54"}</definedName>
    <definedName name="あＳ３" localSheetId="69" hidden="1">#REF!</definedName>
    <definedName name="あＳ３" localSheetId="70" hidden="1">#REF!</definedName>
    <definedName name="あＳ３" localSheetId="71" hidden="1">#REF!</definedName>
    <definedName name="あＳ３" localSheetId="72" hidden="1">#REF!</definedName>
    <definedName name="あＳ３" localSheetId="73" hidden="1">#REF!</definedName>
    <definedName name="あＳ３" localSheetId="4" hidden="1">#REF!</definedName>
    <definedName name="あＳ３" localSheetId="10" hidden="1">#REF!</definedName>
    <definedName name="あＳ３" localSheetId="35" hidden="1">#REF!</definedName>
    <definedName name="あＳ３" localSheetId="3" hidden="1">#REF!</definedName>
    <definedName name="あＳ３" localSheetId="5" hidden="1">#REF!</definedName>
    <definedName name="あＳ３" localSheetId="13" hidden="1">#REF!</definedName>
    <definedName name="あＳ３" localSheetId="2" hidden="1">#REF!</definedName>
    <definedName name="あＳ３" localSheetId="9" hidden="1">#REF!</definedName>
    <definedName name="あＳ３" localSheetId="8" hidden="1">#REF!</definedName>
    <definedName name="あＳ３" localSheetId="6" hidden="1">#REF!</definedName>
    <definedName name="あＳ３" localSheetId="11" hidden="1">#REF!</definedName>
    <definedName name="あＳ３" localSheetId="7" hidden="1">#REF!</definedName>
    <definedName name="あＳ３" localSheetId="33" hidden="1">#REF!</definedName>
    <definedName name="あＳ３" localSheetId="34" hidden="1">#REF!</definedName>
    <definedName name="あＳ３" hidden="1">#REF!</definedName>
    <definedName name="あＳ７６" hidden="1">#REF!</definedName>
    <definedName name="ああ" localSheetId="69">#REF!</definedName>
    <definedName name="ああ" localSheetId="70">#REF!</definedName>
    <definedName name="ああ" localSheetId="71">#REF!</definedName>
    <definedName name="ああ" localSheetId="72">#REF!</definedName>
    <definedName name="ああ" localSheetId="73">#REF!</definedName>
    <definedName name="ああ">#REF!</definedName>
    <definedName name="あああ" localSheetId="69">#N/A</definedName>
    <definedName name="あああ" localSheetId="70">#N/A</definedName>
    <definedName name="あああ" localSheetId="71">#N/A</definedName>
    <definedName name="あああ" localSheetId="72">#N/A</definedName>
    <definedName name="あああ" localSheetId="73">#N/A</definedName>
    <definedName name="あああ" localSheetId="1">財源別まとめ!あああ</definedName>
    <definedName name="あああ">#N/A</definedName>
    <definedName name="い" localSheetId="69">#REF!</definedName>
    <definedName name="い" localSheetId="70">#REF!</definedName>
    <definedName name="い" localSheetId="71">#REF!</definedName>
    <definedName name="い" localSheetId="72">#REF!</definedName>
    <definedName name="い" localSheetId="73">#REF!</definedName>
    <definedName name="い" localSheetId="35" hidden="1">{"'Sheet2'!$H$9","'Sheet2'!$A$1:$K$54"}</definedName>
    <definedName name="い" localSheetId="13" hidden="1">{"'Sheet2'!$H$9","'Sheet2'!$A$1:$K$54"}</definedName>
    <definedName name="い" localSheetId="1">#REF!</definedName>
    <definedName name="い" localSheetId="34" hidden="1">{"'Sheet2'!$H$9","'Sheet2'!$A$1:$K$54"}</definedName>
    <definedName name="い" hidden="1">{"'Sheet2'!$H$9","'Sheet2'!$A$1:$K$54"}</definedName>
    <definedName name="いいい" localSheetId="35" hidden="1">{"'Sheet2'!$H$9","'Sheet2'!$A$1:$K$54"}</definedName>
    <definedName name="いいい" localSheetId="13" hidden="1">{"'Sheet2'!$H$9","'Sheet2'!$A$1:$K$54"}</definedName>
    <definedName name="いいい" localSheetId="1" hidden="1">{"'Sheet2'!$H$9","'Sheet2'!$A$1:$K$54"}</definedName>
    <definedName name="いいい" localSheetId="34" hidden="1">{"'Sheet2'!$H$9","'Sheet2'!$A$1:$K$54"}</definedName>
    <definedName name="いいい" hidden="1">{"'Sheet2'!$H$9","'Sheet2'!$A$1:$K$54"}</definedName>
    <definedName name="いの" localSheetId="35" hidden="1">{"'Sheet2'!$H$9","'Sheet2'!$A$1:$K$54"}</definedName>
    <definedName name="いの" localSheetId="13" hidden="1">{"'Sheet2'!$H$9","'Sheet2'!$A$1:$K$54"}</definedName>
    <definedName name="いの" localSheetId="1" hidden="1">{"'Sheet2'!$H$9","'Sheet2'!$A$1:$K$54"}</definedName>
    <definedName name="いの" localSheetId="34" hidden="1">{"'Sheet2'!$H$9","'Sheet2'!$A$1:$K$54"}</definedName>
    <definedName name="いの" hidden="1">{"'Sheet2'!$H$9","'Sheet2'!$A$1:$K$54"}</definedName>
    <definedName name="う" localSheetId="69">#REF!</definedName>
    <definedName name="う" localSheetId="70">#REF!</definedName>
    <definedName name="う" localSheetId="71">#REF!</definedName>
    <definedName name="う" localSheetId="72">#REF!</definedName>
    <definedName name="う" localSheetId="73">#REF!</definedName>
    <definedName name="う">#REF!</definedName>
    <definedName name="ううう" localSheetId="69">#N/A</definedName>
    <definedName name="ううう" localSheetId="70">#N/A</definedName>
    <definedName name="ううう" localSheetId="71">#N/A</definedName>
    <definedName name="ううう" localSheetId="72">#N/A</definedName>
    <definedName name="ううう" localSheetId="73">#N/A</definedName>
    <definedName name="ううう" localSheetId="35"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localSheetId="13"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localSheetId="1">財源別まとめ!ううう</definedName>
    <definedName name="ううう" localSheetId="34"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えええ" localSheetId="69">#N/A</definedName>
    <definedName name="えええ" localSheetId="70">#N/A</definedName>
    <definedName name="えええ" localSheetId="71">#N/A</definedName>
    <definedName name="えええ" localSheetId="72">#N/A</definedName>
    <definedName name="えええ" localSheetId="73">#N/A</definedName>
    <definedName name="えええ" localSheetId="1">財源別まとめ!えええ</definedName>
    <definedName name="えええ">#N/A</definedName>
    <definedName name="エクセルファイル名" localSheetId="1">#REF!</definedName>
    <definedName name="エクセルファイル名">#REF!</definedName>
    <definedName name="さ">[3]!SSORT</definedName>
    <definedName name="せ" localSheetId="1" hidden="1">#REF!</definedName>
    <definedName name="せ" hidden="1">#REF!</definedName>
    <definedName name="データ確認">#N/A</definedName>
    <definedName name="デｰタ取込" localSheetId="69">[15]!デｰタ取込</definedName>
    <definedName name="デｰタ取込" localSheetId="70">[15]!デｰタ取込</definedName>
    <definedName name="デｰタ取込" localSheetId="71">[15]!デｰタ取込</definedName>
    <definedName name="デｰタ取込" localSheetId="72">[15]!デｰタ取込</definedName>
    <definedName name="デｰタ取込" localSheetId="73">[15]!デｰタ取込</definedName>
    <definedName name="デｰタ取込">[15]!デｰタ取込</definedName>
    <definedName name="印刷" localSheetId="69">#REF!</definedName>
    <definedName name="印刷" localSheetId="70">#REF!</definedName>
    <definedName name="印刷" localSheetId="71">#REF!</definedName>
    <definedName name="印刷" localSheetId="72">#REF!</definedName>
    <definedName name="印刷" localSheetId="73">#REF!</definedName>
    <definedName name="印刷" localSheetId="1">#REF!</definedName>
    <definedName name="印刷">#REF!</definedName>
    <definedName name="引上改正Ｂ" localSheetId="1">'[16]給付率（入院・入院外）高額のみ'!#REF!</definedName>
    <definedName name="引上改正Ｂ">'[16]給付率（入院・入院外）高額のみ'!#REF!</definedName>
    <definedName name="嘘" localSheetId="69">#REF!</definedName>
    <definedName name="嘘" localSheetId="70">#REF!</definedName>
    <definedName name="嘘" localSheetId="71">#REF!</definedName>
    <definedName name="嘘" localSheetId="72">#REF!</definedName>
    <definedName name="嘘" localSheetId="73">#REF!</definedName>
    <definedName name="嘘">#REF!</definedName>
    <definedName name="格納ID" localSheetId="69">#REF!</definedName>
    <definedName name="格納ID" localSheetId="70">#REF!</definedName>
    <definedName name="格納ID" localSheetId="71">#REF!</definedName>
    <definedName name="格納ID" localSheetId="72">#REF!</definedName>
    <definedName name="格納ID" localSheetId="73">#REF!</definedName>
    <definedName name="格納ID">#REF!</definedName>
    <definedName name="基本ID" localSheetId="69">#REF!</definedName>
    <definedName name="基本ID" localSheetId="70">#REF!</definedName>
    <definedName name="基本ID" localSheetId="71">#REF!</definedName>
    <definedName name="基本ID" localSheetId="72">#REF!</definedName>
    <definedName name="基本ID" localSheetId="73">#REF!</definedName>
    <definedName name="基本ID">#REF!</definedName>
    <definedName name="区分" localSheetId="69">#REF!</definedName>
    <definedName name="区分" localSheetId="70">#REF!</definedName>
    <definedName name="区分" localSheetId="71">#REF!</definedName>
    <definedName name="区分" localSheetId="72">#REF!</definedName>
    <definedName name="区分" localSheetId="73">#REF!</definedName>
    <definedName name="区分">#REF!</definedName>
    <definedName name="契約">#REF!</definedName>
    <definedName name="契約プロセス群2">#REF!</definedName>
    <definedName name="計画書">[5]!計画書</definedName>
    <definedName name="月" localSheetId="69">#REF!</definedName>
    <definedName name="月" localSheetId="70">#REF!</definedName>
    <definedName name="月" localSheetId="71">#REF!</definedName>
    <definedName name="月" localSheetId="72">#REF!</definedName>
    <definedName name="月" localSheetId="73">#REF!</definedName>
    <definedName name="月" localSheetId="1">#REF!</definedName>
    <definedName name="月">#REF!</definedName>
    <definedName name="後率・１人平均老医費" localSheetId="69">#REF!</definedName>
    <definedName name="後率・１人平均老医費" localSheetId="70">#REF!</definedName>
    <definedName name="後率・１人平均老医費" localSheetId="71">#REF!</definedName>
    <definedName name="後率・１人平均老医費" localSheetId="72">#REF!</definedName>
    <definedName name="後率・１人平均老医費" localSheetId="73">#REF!</definedName>
    <definedName name="後率・１人平均老医費">#REF!</definedName>
    <definedName name="後率・確定加入者補正係数" localSheetId="69">#REF!</definedName>
    <definedName name="後率・確定加入者補正係数" localSheetId="70">#REF!</definedName>
    <definedName name="後率・確定加入者補正係数" localSheetId="71">#REF!</definedName>
    <definedName name="後率・確定加入者補正係数" localSheetId="72">#REF!</definedName>
    <definedName name="後率・確定加入者補正係数" localSheetId="73">#REF!</definedName>
    <definedName name="後率・確定加入者補正係数">#REF!</definedName>
    <definedName name="後率・旧５割率" localSheetId="69">#REF!</definedName>
    <definedName name="後率・旧５割率" localSheetId="70">#REF!</definedName>
    <definedName name="後率・旧５割率" localSheetId="71">#REF!</definedName>
    <definedName name="後率・旧５割率" localSheetId="72">#REF!</definedName>
    <definedName name="後率・旧５割率" localSheetId="73">#REF!</definedName>
    <definedName name="後率・旧５割率">#REF!</definedName>
    <definedName name="後率・調整対象外率" localSheetId="69">#REF!</definedName>
    <definedName name="後率・調整対象外率" localSheetId="70">#REF!</definedName>
    <definedName name="後率・調整対象外率" localSheetId="71">#REF!</definedName>
    <definedName name="後率・調整対象外率" localSheetId="72">#REF!</definedName>
    <definedName name="後率・調整対象外率" localSheetId="73">#REF!</definedName>
    <definedName name="後率・調整対象外率">#REF!</definedName>
    <definedName name="後率・平均老人加入率" localSheetId="69">#REF!</definedName>
    <definedName name="後率・平均老人加入率" localSheetId="70">#REF!</definedName>
    <definedName name="後率・平均老人加入率" localSheetId="71">#REF!</definedName>
    <definedName name="後率・平均老人加入率" localSheetId="72">#REF!</definedName>
    <definedName name="後率・平均老人加入率" localSheetId="73">#REF!</definedName>
    <definedName name="後率・平均老人加入率">#REF!</definedName>
    <definedName name="後率・老人加入率・下限" localSheetId="69">#REF!</definedName>
    <definedName name="後率・老人加入率・下限" localSheetId="70">#REF!</definedName>
    <definedName name="後率・老人加入率・下限" localSheetId="71">#REF!</definedName>
    <definedName name="後率・老人加入率・下限" localSheetId="72">#REF!</definedName>
    <definedName name="後率・老人加入率・下限" localSheetId="73">#REF!</definedName>
    <definedName name="後率・老人加入率・下限">#REF!</definedName>
    <definedName name="歯科合体" localSheetId="69">#REF!</definedName>
    <definedName name="歯科合体" localSheetId="70">#REF!</definedName>
    <definedName name="歯科合体" localSheetId="71">#REF!</definedName>
    <definedName name="歯科合体" localSheetId="72">#REF!</definedName>
    <definedName name="歯科合体" localSheetId="73">#REF!</definedName>
    <definedName name="歯科合体">#REF!</definedName>
    <definedName name="時系列表">#REF!</definedName>
    <definedName name="実際行" localSheetId="69">#REF!</definedName>
    <definedName name="実際行" localSheetId="70">#REF!</definedName>
    <definedName name="実際行" localSheetId="71">#REF!</definedName>
    <definedName name="実際行" localSheetId="72">#REF!</definedName>
    <definedName name="実際行" localSheetId="73">#REF!</definedName>
    <definedName name="実際行">#REF!</definedName>
    <definedName name="実績SIRT" localSheetId="69">[17]!実績SIRT</definedName>
    <definedName name="実績SIRT" localSheetId="70">[17]!実績SIRT</definedName>
    <definedName name="実績SIRT" localSheetId="71">[17]!実績SIRT</definedName>
    <definedName name="実績SIRT" localSheetId="72">[17]!実績SIRT</definedName>
    <definedName name="実績SIRT" localSheetId="73">[17]!実績SIRT</definedName>
    <definedName name="実績SIRT">[17]!実績SIRT</definedName>
    <definedName name="終了" localSheetId="69">#REF!</definedName>
    <definedName name="終了" localSheetId="70">#REF!</definedName>
    <definedName name="終了" localSheetId="71">#REF!</definedName>
    <definedName name="終了" localSheetId="72">#REF!</definedName>
    <definedName name="終了" localSheetId="73">#REF!</definedName>
    <definedName name="終了" localSheetId="1">#REF!</definedName>
    <definedName name="終了">#REF!</definedName>
    <definedName name="集計コード" localSheetId="69">#REF!</definedName>
    <definedName name="集計コード" localSheetId="70">#REF!</definedName>
    <definedName name="集計コード" localSheetId="71">#REF!</definedName>
    <definedName name="集計コード" localSheetId="72">#REF!</definedName>
    <definedName name="集計コード" localSheetId="73">#REF!</definedName>
    <definedName name="集計コード">#REF!</definedName>
    <definedName name="職種別100床当たり従事者数" localSheetId="66">#REF!</definedName>
    <definedName name="職種別100床当たり従事者数">#REF!</definedName>
    <definedName name="診療合体" localSheetId="69">#REF!</definedName>
    <definedName name="診療合体" localSheetId="70">#REF!</definedName>
    <definedName name="診療合体" localSheetId="71">#REF!</definedName>
    <definedName name="診療合体" localSheetId="72">#REF!</definedName>
    <definedName name="診療合体" localSheetId="73">#REF!</definedName>
    <definedName name="診療合体">#REF!</definedName>
    <definedName name="診療所１" localSheetId="69">#REF!</definedName>
    <definedName name="診療所１" localSheetId="70">#REF!</definedName>
    <definedName name="診療所１" localSheetId="71">#REF!</definedName>
    <definedName name="診療所１" localSheetId="72">#REF!</definedName>
    <definedName name="診療所１" localSheetId="73">#REF!</definedName>
    <definedName name="診療所１">#REF!</definedName>
    <definedName name="図２">#REF!</definedName>
    <definedName name="石" localSheetId="69">#REF!</definedName>
    <definedName name="石" localSheetId="70">#REF!</definedName>
    <definedName name="石" localSheetId="71">#REF!</definedName>
    <definedName name="石" localSheetId="72">#REF!</definedName>
    <definedName name="石" localSheetId="73">#REF!</definedName>
    <definedName name="石">#REF!</definedName>
    <definedName name="接続" localSheetId="69">#REF!</definedName>
    <definedName name="接続" localSheetId="70">#REF!</definedName>
    <definedName name="接続" localSheetId="71">#REF!</definedName>
    <definedName name="接続" localSheetId="72">#REF!</definedName>
    <definedName name="接続" localSheetId="73">#REF!</definedName>
    <definedName name="接続">#REF!</definedName>
    <definedName name="選択MENU" localSheetId="69">#REF!</definedName>
    <definedName name="選択MENU" localSheetId="70">#REF!</definedName>
    <definedName name="選択MENU" localSheetId="71">#REF!</definedName>
    <definedName name="選択MENU" localSheetId="72">#REF!</definedName>
    <definedName name="選択MENU" localSheetId="73">#REF!</definedName>
    <definedName name="選択MENU">#REF!</definedName>
    <definedName name="選択行" localSheetId="69">#REF!</definedName>
    <definedName name="選択行" localSheetId="70">#REF!</definedName>
    <definedName name="選択行" localSheetId="71">#REF!</definedName>
    <definedName name="選択行" localSheetId="72">#REF!</definedName>
    <definedName name="選択行" localSheetId="73">#REF!</definedName>
    <definedName name="選択行">#REF!</definedName>
    <definedName name="前率・１人平均老医費" localSheetId="69">#REF!</definedName>
    <definedName name="前率・１人平均老医費" localSheetId="70">#REF!</definedName>
    <definedName name="前率・１人平均老医費" localSheetId="71">#REF!</definedName>
    <definedName name="前率・１人平均老医費" localSheetId="72">#REF!</definedName>
    <definedName name="前率・１人平均老医費" localSheetId="73">#REF!</definedName>
    <definedName name="前率・１人平均老医費">#REF!</definedName>
    <definedName name="前率・確定加入者補正係数" localSheetId="69">#REF!</definedName>
    <definedName name="前率・確定加入者補正係数" localSheetId="70">#REF!</definedName>
    <definedName name="前率・確定加入者補正係数" localSheetId="71">#REF!</definedName>
    <definedName name="前率・確定加入者補正係数" localSheetId="72">#REF!</definedName>
    <definedName name="前率・確定加入者補正係数" localSheetId="73">#REF!</definedName>
    <definedName name="前率・確定加入者補正係数">#REF!</definedName>
    <definedName name="前率・旧５割率" localSheetId="69">#REF!</definedName>
    <definedName name="前率・旧５割率" localSheetId="70">#REF!</definedName>
    <definedName name="前率・旧５割率" localSheetId="71">#REF!</definedName>
    <definedName name="前率・旧５割率" localSheetId="72">#REF!</definedName>
    <definedName name="前率・旧５割率" localSheetId="73">#REF!</definedName>
    <definedName name="前率・旧５割率">#REF!</definedName>
    <definedName name="前率・調整対象外率" localSheetId="69">#REF!</definedName>
    <definedName name="前率・調整対象外率" localSheetId="70">#REF!</definedName>
    <definedName name="前率・調整対象外率" localSheetId="71">#REF!</definedName>
    <definedName name="前率・調整対象外率" localSheetId="72">#REF!</definedName>
    <definedName name="前率・調整対象外率" localSheetId="73">#REF!</definedName>
    <definedName name="前率・調整対象外率">#REF!</definedName>
    <definedName name="前率・平均老人加入率" localSheetId="69">#REF!</definedName>
    <definedName name="前率・平均老人加入率" localSheetId="70">#REF!</definedName>
    <definedName name="前率・平均老人加入率" localSheetId="71">#REF!</definedName>
    <definedName name="前率・平均老人加入率" localSheetId="72">#REF!</definedName>
    <definedName name="前率・平均老人加入率" localSheetId="73">#REF!</definedName>
    <definedName name="前率・平均老人加入率">#REF!</definedName>
    <definedName name="前率・老人加入率・下限" localSheetId="69">#REF!</definedName>
    <definedName name="前率・老人加入率・下限" localSheetId="70">#REF!</definedName>
    <definedName name="前率・老人加入率・下限" localSheetId="71">#REF!</definedName>
    <definedName name="前率・老人加入率・下限" localSheetId="72">#REF!</definedName>
    <definedName name="前率・老人加入率・下限" localSheetId="73">#REF!</definedName>
    <definedName name="前率・老人加入率・下限">#REF!</definedName>
    <definedName name="組合" localSheetId="69">#REF!</definedName>
    <definedName name="組合" localSheetId="70">#REF!</definedName>
    <definedName name="組合" localSheetId="71">#REF!</definedName>
    <definedName name="組合" localSheetId="72">#REF!</definedName>
    <definedName name="組合" localSheetId="73">#REF!</definedName>
    <definedName name="組合">#REF!</definedName>
    <definedName name="総括書">[5]!総括書</definedName>
    <definedName name="総括表１" localSheetId="1">#REF!</definedName>
    <definedName name="総括表１">#REF!</definedName>
    <definedName name="総括表２" localSheetId="1">#REF!</definedName>
    <definedName name="総括表２">#REF!</definedName>
    <definedName name="総括表３" localSheetId="1">#REF!</definedName>
    <definedName name="総括表３">#REF!</definedName>
    <definedName name="退職" localSheetId="69">#REF!</definedName>
    <definedName name="退職" localSheetId="70">#REF!</definedName>
    <definedName name="退職" localSheetId="71">#REF!</definedName>
    <definedName name="退職" localSheetId="72">#REF!</definedName>
    <definedName name="退職" localSheetId="73">#REF!</definedName>
    <definedName name="退職">#REF!</definedName>
    <definedName name="注意点" localSheetId="69">#REF!</definedName>
    <definedName name="注意点" localSheetId="70">#REF!</definedName>
    <definedName name="注意点" localSheetId="71">#REF!</definedName>
    <definedName name="注意点" localSheetId="72">#REF!</definedName>
    <definedName name="注意点" localSheetId="73">#REF!</definedName>
    <definedName name="注意点">#REF!</definedName>
    <definedName name="適用状況範囲">#REF!</definedName>
    <definedName name="入力" localSheetId="69">#REF!</definedName>
    <definedName name="入力" localSheetId="70">#REF!</definedName>
    <definedName name="入力" localSheetId="71">#REF!</definedName>
    <definedName name="入力" localSheetId="72">#REF!</definedName>
    <definedName name="入力" localSheetId="73">#REF!</definedName>
    <definedName name="入力">#REF!</definedName>
    <definedName name="入力A">[5]!入力A</definedName>
    <definedName name="入力D41">[5]!入力D41</definedName>
    <definedName name="入力D410">[5]!入力D410</definedName>
    <definedName name="入力D413">[5]!入力D413</definedName>
    <definedName name="入力D47">[5]!入力D47</definedName>
    <definedName name="入力D48">[5]!入力D48</definedName>
    <definedName name="入力D49">[5]!入力D49</definedName>
    <definedName name="入力Review">[5]!入力Review</definedName>
    <definedName name="年" localSheetId="69">#REF!</definedName>
    <definedName name="年" localSheetId="70">#REF!</definedName>
    <definedName name="年" localSheetId="71">#REF!</definedName>
    <definedName name="年" localSheetId="72">#REF!</definedName>
    <definedName name="年" localSheetId="73">#REF!</definedName>
    <definedName name="年" localSheetId="1">#REF!</definedName>
    <definedName name="年">#REF!</definedName>
    <definedName name="年間一括処理">#REF!</definedName>
    <definedName name="年齢階級データ">#REF!</definedName>
    <definedName name="表２１">#REF!</definedName>
    <definedName name="表22_職種別にみた100床当たり従事者数及び診療所の1施設当たりの従事者数" localSheetId="66">#REF!</definedName>
    <definedName name="表22_職種別にみた100床当たり従事者数及び診療所の1施設当たりの従事者数">#REF!</definedName>
    <definedName name="表28_１日平均在院・新入院・退院患者数">#REF!</definedName>
    <definedName name="表29_１日平均外来患者数">#REF!</definedName>
    <definedName name="表30_病院の種類別及び一般病院の病床規模別にみた外来・入院比">#REF!</definedName>
    <definedName name="表31_病床の種類別及び病床規模別にみた病床利用率">#REF!</definedName>
    <definedName name="表32_病床の種類別及び病床規模別にみた平均在院日数">#REF!</definedName>
    <definedName name="表３３">#REF!</definedName>
    <definedName name="表33_療養病床等の利用状況" localSheetId="66">#REF!</definedName>
    <definedName name="表33_療養病床等の利用状況">#REF!</definedName>
    <definedName name="表紙">[5]!表紙</definedName>
    <definedName name="病院合体" localSheetId="69">#REF!</definedName>
    <definedName name="病院合体" localSheetId="70">#REF!</definedName>
    <definedName name="病院合体" localSheetId="71">#REF!</definedName>
    <definedName name="病院合体" localSheetId="72">#REF!</definedName>
    <definedName name="病院合体" localSheetId="73">#REF!</definedName>
    <definedName name="病院合体" localSheetId="1">#REF!</definedName>
    <definedName name="病院合体">#REF!</definedName>
    <definedName name="病院合体Ｗ" localSheetId="69">#REF!</definedName>
    <definedName name="病院合体Ｗ" localSheetId="70">#REF!</definedName>
    <definedName name="病院合体Ｗ" localSheetId="71">#REF!</definedName>
    <definedName name="病院合体Ｗ" localSheetId="72">#REF!</definedName>
    <definedName name="病院合体Ｗ" localSheetId="73">#REF!</definedName>
    <definedName name="病院合体Ｗ">#REF!</definedName>
    <definedName name="分類">[18]データ!$B$4:$B$12</definedName>
    <definedName name="平成１０年度__各特定健康保険組合に係る拠出金精算返還金" localSheetId="69">#REF!</definedName>
    <definedName name="平成１０年度__各特定健康保険組合に係る拠出金精算返還金" localSheetId="70">#REF!</definedName>
    <definedName name="平成１０年度__各特定健康保険組合に係る拠出金精算返還金" localSheetId="71">#REF!</definedName>
    <definedName name="平成１０年度__各特定健康保険組合に係る拠出金精算返還金" localSheetId="72">#REF!</definedName>
    <definedName name="平成１０年度__各特定健康保険組合に係る拠出金精算返還金" localSheetId="73">#REF!</definedName>
    <definedName name="平成１０年度__各特定健康保険組合に係る拠出金精算返還金">#REF!</definedName>
    <definedName name="平成１７年病院産科選択のクロス集計" localSheetId="66">#REF!</definedName>
    <definedName name="平成１７年病院産科選択のクロス集計">#REF!</definedName>
    <definedName name="平成１７年病院産婦人科選択のクロス集計" localSheetId="66">#REF!</definedName>
    <definedName name="平成１７年病院産婦人科選択のクロス集計">#REF!</definedName>
    <definedName name="平成１７年病院小児科選択のクロス集計" localSheetId="66">#REF!</definedName>
    <definedName name="平成１７年病院小児科選択のクロス集計">#REF!</definedName>
    <definedName name="平成２０年度実績集計後" localSheetId="69">#REF!</definedName>
    <definedName name="平成２０年度実績集計後" localSheetId="70">#REF!</definedName>
    <definedName name="平成２０年度実績集計後" localSheetId="71">#REF!</definedName>
    <definedName name="平成２０年度実績集計後" localSheetId="72">#REF!</definedName>
    <definedName name="平成２０年度実績集計後" localSheetId="73">#REF!</definedName>
    <definedName name="平成２０年度実績集計後">#REF!</definedName>
    <definedName name="変更" localSheetId="69">#REF!</definedName>
    <definedName name="変更" localSheetId="70">#REF!</definedName>
    <definedName name="変更" localSheetId="71">#REF!</definedName>
    <definedName name="変更" localSheetId="72">#REF!</definedName>
    <definedName name="変更" localSheetId="73">#REF!</definedName>
    <definedName name="変更">#REF!</definedName>
    <definedName name="保険者名付加" localSheetId="69">#REF!</definedName>
    <definedName name="保険者名付加" localSheetId="70">#REF!</definedName>
    <definedName name="保険者名付加" localSheetId="71">#REF!</definedName>
    <definedName name="保険者名付加" localSheetId="72">#REF!</definedName>
    <definedName name="保険者名付加" localSheetId="73">#REF!</definedName>
    <definedName name="保険者名付加">#REF!</definedName>
    <definedName name="法定給付費額集計1" localSheetId="69">#REF!</definedName>
    <definedName name="法定給付費額集計1" localSheetId="70">#REF!</definedName>
    <definedName name="法定給付費額集計1" localSheetId="71">#REF!</definedName>
    <definedName name="法定給付費額集計1" localSheetId="72">#REF!</definedName>
    <definedName name="法定給付費額集計1" localSheetId="73">#REF!</definedName>
    <definedName name="法定給付費額集計1">#REF!</definedName>
    <definedName name="療養給付拠出金" localSheetId="69">#REF!</definedName>
    <definedName name="療養給付拠出金" localSheetId="70">#REF!</definedName>
    <definedName name="療養給付拠出金" localSheetId="71">#REF!</definedName>
    <definedName name="療養給付拠出金" localSheetId="72">#REF!</definedName>
    <definedName name="療養給付拠出金" localSheetId="73">#REF!</definedName>
    <definedName name="療養給付拠出金">#REF!</definedName>
    <definedName name="療養病床の利用状況" localSheetId="66">#REF!</definedName>
    <definedName name="療養病床の利用状況">#REF!</definedName>
  </definedNames>
  <calcPr calcId="162913"/>
</workbook>
</file>

<file path=xl/calcChain.xml><?xml version="1.0" encoding="utf-8"?>
<calcChain xmlns="http://schemas.openxmlformats.org/spreadsheetml/2006/main">
  <c r="K33" i="188" l="1"/>
  <c r="N33" i="188" s="1"/>
  <c r="Q32" i="188"/>
  <c r="P32" i="188"/>
  <c r="O32" i="188"/>
  <c r="N32" i="188"/>
  <c r="M32" i="188"/>
  <c r="L32" i="188"/>
  <c r="K32" i="188"/>
  <c r="K24" i="188"/>
  <c r="N24" i="188" s="1"/>
  <c r="Q23" i="188"/>
  <c r="P23" i="188"/>
  <c r="O23" i="188"/>
  <c r="N23" i="188"/>
  <c r="M23" i="188"/>
  <c r="L23" i="188"/>
  <c r="K23" i="188"/>
  <c r="K15" i="188"/>
  <c r="N15" i="188" s="1"/>
  <c r="Q14" i="188"/>
  <c r="P14" i="188"/>
  <c r="O14" i="188"/>
  <c r="N14" i="188"/>
  <c r="M14" i="188"/>
  <c r="L14" i="188"/>
  <c r="K14" i="188"/>
  <c r="K6" i="188"/>
  <c r="N6" i="188" s="1"/>
  <c r="Q5" i="188"/>
  <c r="P5" i="188"/>
  <c r="O5" i="188"/>
  <c r="N5" i="188"/>
  <c r="M5" i="188"/>
  <c r="L5" i="188"/>
  <c r="K5" i="188"/>
  <c r="B33" i="188"/>
  <c r="E33" i="188" s="1"/>
  <c r="E32" i="188"/>
  <c r="B32" i="188"/>
  <c r="D32" i="188" s="1"/>
  <c r="B24" i="188"/>
  <c r="E24" i="188" s="1"/>
  <c r="B23" i="188"/>
  <c r="D23" i="188" s="1"/>
  <c r="B15" i="188"/>
  <c r="E15" i="188" s="1"/>
  <c r="B14" i="188"/>
  <c r="D14" i="188" s="1"/>
  <c r="B6" i="188"/>
  <c r="E6" i="188" s="1"/>
  <c r="B5" i="188"/>
  <c r="D5" i="188" s="1"/>
  <c r="O33" i="188" l="1"/>
  <c r="L33" i="188"/>
  <c r="Q33" i="188" s="1"/>
  <c r="M33" i="188"/>
  <c r="P33" i="188"/>
  <c r="L24" i="188"/>
  <c r="Q24" i="188" s="1"/>
  <c r="P24" i="188"/>
  <c r="M24" i="188"/>
  <c r="O24" i="188"/>
  <c r="L15" i="188"/>
  <c r="Q15" i="188" s="1"/>
  <c r="M15" i="188"/>
  <c r="O15" i="188"/>
  <c r="O6" i="188"/>
  <c r="L6" i="188"/>
  <c r="Q6" i="188" s="1"/>
  <c r="P6" i="188"/>
  <c r="M6" i="188"/>
  <c r="F33" i="188"/>
  <c r="C33" i="188"/>
  <c r="H33" i="188" s="1"/>
  <c r="C32" i="188"/>
  <c r="H32" i="188" s="1"/>
  <c r="G32" i="188"/>
  <c r="D33" i="188"/>
  <c r="F32" i="188"/>
  <c r="G33" i="188"/>
  <c r="E23" i="188"/>
  <c r="F24" i="188"/>
  <c r="F23" i="188"/>
  <c r="C24" i="188"/>
  <c r="H24" i="188" s="1"/>
  <c r="G24" i="188"/>
  <c r="C23" i="188"/>
  <c r="H23" i="188" s="1"/>
  <c r="D24" i="188"/>
  <c r="E14" i="188"/>
  <c r="F15" i="188"/>
  <c r="F14" i="188"/>
  <c r="C15" i="188"/>
  <c r="H15" i="188" s="1"/>
  <c r="G15" i="188"/>
  <c r="C14" i="188"/>
  <c r="H14" i="188" s="1"/>
  <c r="D15" i="188"/>
  <c r="F5" i="188"/>
  <c r="C6" i="188"/>
  <c r="H6" i="188" s="1"/>
  <c r="E5" i="188"/>
  <c r="F6" i="188"/>
  <c r="C5" i="188"/>
  <c r="H5" i="188" s="1"/>
  <c r="D6" i="188"/>
  <c r="L68" i="171"/>
  <c r="L69" i="171" s="1"/>
  <c r="P15" i="188" l="1"/>
  <c r="G23" i="188"/>
  <c r="G5" i="188"/>
  <c r="G6" i="188"/>
  <c r="G14" i="188"/>
  <c r="C49" i="96"/>
  <c r="D49" i="96"/>
  <c r="K18" i="124" l="1"/>
  <c r="F9" i="74" l="1"/>
  <c r="Z8" i="174" l="1"/>
  <c r="G125" i="87"/>
  <c r="O31" i="87"/>
  <c r="N31" i="87"/>
  <c r="M31" i="87"/>
  <c r="L31" i="87"/>
  <c r="K31" i="87"/>
  <c r="B13" i="23" l="1"/>
  <c r="C13" i="23" s="1"/>
  <c r="L76" i="122" l="1"/>
  <c r="L75" i="122"/>
  <c r="L74" i="122"/>
  <c r="L61" i="122"/>
  <c r="L60" i="122"/>
  <c r="L59" i="122"/>
  <c r="K24" i="124" l="1"/>
  <c r="E16" i="124"/>
  <c r="D16" i="124"/>
  <c r="D20" i="124" s="1"/>
  <c r="E20" i="124" s="1"/>
  <c r="C18" i="124"/>
  <c r="C24" i="124" s="1"/>
  <c r="C17" i="124"/>
  <c r="C15" i="124"/>
  <c r="C26" i="124" s="1"/>
  <c r="C16" i="151"/>
  <c r="B16" i="151"/>
  <c r="C7" i="151"/>
  <c r="B7" i="151"/>
  <c r="J109" i="153" l="1"/>
  <c r="J109" i="152"/>
  <c r="J168" i="153"/>
  <c r="J168" i="152"/>
  <c r="J139" i="153"/>
  <c r="J139" i="152"/>
  <c r="J80" i="153"/>
  <c r="J80" i="152"/>
  <c r="Z8" i="177" l="1"/>
  <c r="Z6" i="177"/>
  <c r="Z5" i="177"/>
  <c r="Z8" i="176"/>
  <c r="Z6" i="176"/>
  <c r="Z5" i="176"/>
  <c r="Z8" i="175"/>
  <c r="Z6" i="175"/>
  <c r="Z5" i="175"/>
  <c r="Z6" i="174"/>
  <c r="Z5" i="174"/>
  <c r="Z5" i="172"/>
  <c r="Z6" i="172"/>
  <c r="Z8" i="172"/>
  <c r="Z7" i="174" l="1"/>
  <c r="Z7" i="176"/>
  <c r="Z7" i="175"/>
  <c r="Z7" i="177"/>
  <c r="Z7" i="172"/>
  <c r="A29" i="118" l="1"/>
  <c r="G40" i="121" l="1"/>
  <c r="G54" i="121" s="1"/>
  <c r="F40" i="121"/>
  <c r="F54" i="121" s="1"/>
  <c r="P4" i="187" l="1"/>
  <c r="J40" i="170"/>
  <c r="A26" i="69"/>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86" i="69" s="1"/>
  <c r="A87" i="69" s="1"/>
  <c r="A88" i="69" s="1"/>
  <c r="A89" i="69" s="1"/>
  <c r="A90" i="69" s="1"/>
  <c r="A91" i="69" s="1"/>
  <c r="A92" i="69" s="1"/>
  <c r="A93" i="69" s="1"/>
  <c r="A94" i="69" s="1"/>
  <c r="A95" i="69" s="1"/>
  <c r="A96" i="69" s="1"/>
  <c r="A97" i="69" s="1"/>
  <c r="A98" i="69" s="1"/>
  <c r="A99" i="69" s="1"/>
  <c r="A100" i="69" s="1"/>
  <c r="A101" i="69" s="1"/>
  <c r="A102" i="69" s="1"/>
  <c r="A103" i="69" s="1"/>
  <c r="A104" i="69" s="1"/>
  <c r="A105" i="69" s="1"/>
  <c r="A106" i="69" s="1"/>
  <c r="A107" i="69" s="1"/>
  <c r="C106" i="32"/>
  <c r="C105" i="32"/>
  <c r="C104" i="32"/>
  <c r="C130" i="32" s="1"/>
  <c r="C156" i="32" s="1"/>
  <c r="C103" i="32"/>
  <c r="C102" i="32"/>
  <c r="C101" i="32"/>
  <c r="C100" i="32"/>
  <c r="C99" i="32"/>
  <c r="C98" i="32"/>
  <c r="C124" i="32" s="1"/>
  <c r="C150" i="32" s="1"/>
  <c r="C97" i="32"/>
  <c r="C96" i="32"/>
  <c r="C95" i="32"/>
  <c r="C94" i="32"/>
  <c r="C93" i="32"/>
  <c r="C92" i="32"/>
  <c r="C118" i="32" s="1"/>
  <c r="C144" i="32" s="1"/>
  <c r="C91" i="32"/>
  <c r="C90" i="32"/>
  <c r="C89" i="32"/>
  <c r="C88" i="32"/>
  <c r="C87" i="32"/>
  <c r="C86" i="32"/>
  <c r="C112" i="32" s="1"/>
  <c r="C138" i="32" s="1"/>
  <c r="M28" i="32"/>
  <c r="L28" i="32"/>
  <c r="K28" i="32"/>
  <c r="N28" i="32" s="1"/>
  <c r="J28" i="32"/>
  <c r="I28" i="32"/>
  <c r="H28" i="32"/>
  <c r="G28" i="32"/>
  <c r="F28" i="32"/>
  <c r="E28" i="32"/>
  <c r="M27" i="32"/>
  <c r="L27" i="32"/>
  <c r="K27" i="32"/>
  <c r="J27" i="32"/>
  <c r="I27" i="32"/>
  <c r="H27" i="32"/>
  <c r="G27" i="32"/>
  <c r="F27" i="32"/>
  <c r="E27" i="32"/>
  <c r="C27" i="32"/>
  <c r="C54" i="32" s="1"/>
  <c r="C80" i="32" s="1"/>
  <c r="M26" i="32"/>
  <c r="L26" i="32"/>
  <c r="K26" i="32"/>
  <c r="J26" i="32"/>
  <c r="I26" i="32"/>
  <c r="H26" i="32"/>
  <c r="G26" i="32"/>
  <c r="F26" i="32"/>
  <c r="E26" i="32"/>
  <c r="C26" i="32"/>
  <c r="C53" i="32" s="1"/>
  <c r="C79" i="32" s="1"/>
  <c r="M25" i="32"/>
  <c r="L25" i="32"/>
  <c r="K25" i="32"/>
  <c r="N25" i="32" s="1"/>
  <c r="J25" i="32"/>
  <c r="I25" i="32"/>
  <c r="H25" i="32"/>
  <c r="G25" i="32"/>
  <c r="F25" i="32"/>
  <c r="E25" i="32"/>
  <c r="C25" i="32"/>
  <c r="C52" i="32" s="1"/>
  <c r="C78" i="32" s="1"/>
  <c r="M24" i="32"/>
  <c r="L24" i="32"/>
  <c r="K24" i="32"/>
  <c r="J24" i="32"/>
  <c r="I24" i="32"/>
  <c r="H24" i="32"/>
  <c r="G24" i="32"/>
  <c r="F24" i="32"/>
  <c r="E24" i="32"/>
  <c r="C24" i="32"/>
  <c r="C51" i="32" s="1"/>
  <c r="C77" i="32" s="1"/>
  <c r="M23" i="32"/>
  <c r="L23" i="32"/>
  <c r="K23" i="32"/>
  <c r="J23" i="32"/>
  <c r="I23" i="32"/>
  <c r="H23" i="32"/>
  <c r="G23" i="32"/>
  <c r="F23" i="32"/>
  <c r="E23" i="32"/>
  <c r="C23" i="32"/>
  <c r="C50" i="32" s="1"/>
  <c r="C76" i="32" s="1"/>
  <c r="M22" i="32"/>
  <c r="L22" i="32"/>
  <c r="K22" i="32"/>
  <c r="J22" i="32"/>
  <c r="I22" i="32"/>
  <c r="H22" i="32"/>
  <c r="G22" i="32"/>
  <c r="F22" i="32"/>
  <c r="E22" i="32"/>
  <c r="C22" i="32"/>
  <c r="C49" i="32" s="1"/>
  <c r="C75" i="32" s="1"/>
  <c r="M21" i="32"/>
  <c r="L21" i="32"/>
  <c r="K21" i="32"/>
  <c r="J21" i="32"/>
  <c r="I21" i="32"/>
  <c r="H21" i="32"/>
  <c r="G21" i="32"/>
  <c r="F21" i="32"/>
  <c r="E21" i="32"/>
  <c r="C21" i="32"/>
  <c r="C48" i="32" s="1"/>
  <c r="C74" i="32" s="1"/>
  <c r="M20" i="32"/>
  <c r="L20" i="32"/>
  <c r="K20" i="32"/>
  <c r="N20" i="32" s="1"/>
  <c r="J20" i="32"/>
  <c r="I20" i="32"/>
  <c r="H20" i="32"/>
  <c r="G20" i="32"/>
  <c r="F20" i="32"/>
  <c r="E20" i="32"/>
  <c r="C20" i="32"/>
  <c r="C47" i="32" s="1"/>
  <c r="C73" i="32" s="1"/>
  <c r="M19" i="32"/>
  <c r="L19" i="32"/>
  <c r="K19" i="32"/>
  <c r="J19" i="32"/>
  <c r="I19" i="32"/>
  <c r="H19" i="32"/>
  <c r="G19" i="32"/>
  <c r="F19" i="32"/>
  <c r="E19" i="32"/>
  <c r="C19" i="32"/>
  <c r="C46" i="32" s="1"/>
  <c r="C72" i="32" s="1"/>
  <c r="M18" i="32"/>
  <c r="L18" i="32"/>
  <c r="K18" i="32"/>
  <c r="J18" i="32"/>
  <c r="I18" i="32"/>
  <c r="H18" i="32"/>
  <c r="G18" i="32"/>
  <c r="F18" i="32"/>
  <c r="E18" i="32"/>
  <c r="C18" i="32"/>
  <c r="C45" i="32" s="1"/>
  <c r="C71" i="32" s="1"/>
  <c r="M17" i="32"/>
  <c r="L17" i="32"/>
  <c r="K17" i="32"/>
  <c r="J17" i="32"/>
  <c r="I17" i="32"/>
  <c r="H17" i="32"/>
  <c r="G17" i="32"/>
  <c r="F17" i="32"/>
  <c r="E17" i="32"/>
  <c r="C17" i="32"/>
  <c r="C44" i="32" s="1"/>
  <c r="C70" i="32" s="1"/>
  <c r="M16" i="32"/>
  <c r="L16" i="32"/>
  <c r="K16" i="32"/>
  <c r="J16" i="32"/>
  <c r="I16" i="32"/>
  <c r="H16" i="32"/>
  <c r="G16" i="32"/>
  <c r="F16" i="32"/>
  <c r="E16" i="32"/>
  <c r="C16" i="32"/>
  <c r="C43" i="32" s="1"/>
  <c r="C69" i="32" s="1"/>
  <c r="N15" i="32"/>
  <c r="M15" i="32"/>
  <c r="L15" i="32"/>
  <c r="K15" i="32"/>
  <c r="J15" i="32"/>
  <c r="I15" i="32"/>
  <c r="H15" i="32"/>
  <c r="G15" i="32"/>
  <c r="F15" i="32"/>
  <c r="E15" i="32"/>
  <c r="C15" i="32"/>
  <c r="C42" i="32" s="1"/>
  <c r="C68" i="32" s="1"/>
  <c r="M14" i="32"/>
  <c r="L14" i="32"/>
  <c r="K14" i="32"/>
  <c r="J14" i="32"/>
  <c r="I14" i="32"/>
  <c r="H14" i="32"/>
  <c r="G14" i="32"/>
  <c r="F14" i="32"/>
  <c r="E14" i="32"/>
  <c r="C14" i="32"/>
  <c r="C41" i="32" s="1"/>
  <c r="C67" i="32" s="1"/>
  <c r="M13" i="32"/>
  <c r="L13" i="32"/>
  <c r="K13" i="32"/>
  <c r="J13" i="32"/>
  <c r="I13" i="32"/>
  <c r="H13" i="32"/>
  <c r="G13" i="32"/>
  <c r="F13" i="32"/>
  <c r="E13" i="32"/>
  <c r="C13" i="32"/>
  <c r="C40" i="32" s="1"/>
  <c r="C66" i="32" s="1"/>
  <c r="M12" i="32"/>
  <c r="L12" i="32"/>
  <c r="K12" i="32"/>
  <c r="J12" i="32"/>
  <c r="I12" i="32"/>
  <c r="H12" i="32"/>
  <c r="G12" i="32"/>
  <c r="F12" i="32"/>
  <c r="E12" i="32"/>
  <c r="C12" i="32"/>
  <c r="C39" i="32" s="1"/>
  <c r="C65" i="32" s="1"/>
  <c r="M11" i="32"/>
  <c r="L11" i="32"/>
  <c r="K11" i="32"/>
  <c r="J11" i="32"/>
  <c r="I11" i="32"/>
  <c r="H11" i="32"/>
  <c r="G11" i="32"/>
  <c r="F11" i="32"/>
  <c r="E11" i="32"/>
  <c r="C11" i="32"/>
  <c r="C38" i="32" s="1"/>
  <c r="C64" i="32" s="1"/>
  <c r="M10" i="32"/>
  <c r="L10" i="32"/>
  <c r="K10" i="32"/>
  <c r="J10" i="32"/>
  <c r="I10" i="32"/>
  <c r="H10" i="32"/>
  <c r="G10" i="32"/>
  <c r="F10" i="32"/>
  <c r="E10" i="32"/>
  <c r="C10" i="32"/>
  <c r="C37" i="32" s="1"/>
  <c r="C63" i="32" s="1"/>
  <c r="M9" i="32"/>
  <c r="L9" i="32"/>
  <c r="K9" i="32"/>
  <c r="J9" i="32"/>
  <c r="I9" i="32"/>
  <c r="H9" i="32"/>
  <c r="G9" i="32"/>
  <c r="F9" i="32"/>
  <c r="E9" i="32"/>
  <c r="C9" i="32"/>
  <c r="C36" i="32" s="1"/>
  <c r="C62" i="32" s="1"/>
  <c r="M8" i="32"/>
  <c r="L8" i="32"/>
  <c r="L49" i="32" s="1"/>
  <c r="L75" i="32" s="1"/>
  <c r="K8" i="32"/>
  <c r="J8" i="32"/>
  <c r="I8" i="32"/>
  <c r="H8" i="32"/>
  <c r="G8" i="32"/>
  <c r="F8" i="32"/>
  <c r="E8" i="32"/>
  <c r="C8" i="32"/>
  <c r="C35" i="32" s="1"/>
  <c r="C61" i="32" s="1"/>
  <c r="M7" i="32"/>
  <c r="L7" i="32"/>
  <c r="K7" i="32"/>
  <c r="J7" i="32"/>
  <c r="I7" i="32"/>
  <c r="H7" i="32"/>
  <c r="G7" i="32"/>
  <c r="F7" i="32"/>
  <c r="E7" i="32"/>
  <c r="C7" i="32"/>
  <c r="C34" i="32" s="1"/>
  <c r="C60" i="32" s="1"/>
  <c r="H43" i="23"/>
  <c r="G43" i="23"/>
  <c r="F43" i="23"/>
  <c r="E43" i="23"/>
  <c r="D43" i="23"/>
  <c r="C43" i="23"/>
  <c r="H35" i="23"/>
  <c r="G35" i="23"/>
  <c r="F35" i="23"/>
  <c r="D35" i="23" s="1"/>
  <c r="E35" i="23"/>
  <c r="C35" i="23"/>
  <c r="H8" i="23"/>
  <c r="F8" i="23"/>
  <c r="F18" i="23" s="1"/>
  <c r="F23" i="23" s="1"/>
  <c r="E8" i="23"/>
  <c r="D8" i="23"/>
  <c r="C8" i="23"/>
  <c r="B8" i="23"/>
  <c r="B18" i="23" s="1"/>
  <c r="G53" i="27"/>
  <c r="F53" i="27"/>
  <c r="E53" i="27"/>
  <c r="D53" i="27"/>
  <c r="C53" i="27"/>
  <c r="G52" i="27"/>
  <c r="D52" i="27"/>
  <c r="E29" i="27"/>
  <c r="E28" i="27"/>
  <c r="E30" i="27" s="1"/>
  <c r="B21" i="27"/>
  <c r="C21" i="27" s="1"/>
  <c r="D16" i="27"/>
  <c r="C16" i="27"/>
  <c r="B16" i="27"/>
  <c r="I12" i="27"/>
  <c r="G12" i="27"/>
  <c r="F12" i="27"/>
  <c r="E12" i="27"/>
  <c r="D12" i="27"/>
  <c r="C12" i="27"/>
  <c r="B12" i="27"/>
  <c r="B25" i="27" s="1"/>
  <c r="B34" i="27" s="1"/>
  <c r="B125" i="87"/>
  <c r="B125" i="150" s="1"/>
  <c r="B124" i="87"/>
  <c r="B124" i="150" s="1"/>
  <c r="B123" i="87"/>
  <c r="B123" i="150" s="1"/>
  <c r="B122" i="87"/>
  <c r="B122" i="150" s="1"/>
  <c r="B121" i="87"/>
  <c r="B121" i="150" s="1"/>
  <c r="B120" i="87"/>
  <c r="B120" i="150" s="1"/>
  <c r="B119" i="87"/>
  <c r="B119" i="150" s="1"/>
  <c r="B118" i="87"/>
  <c r="B118" i="150" s="1"/>
  <c r="B117" i="87"/>
  <c r="B117" i="150" s="1"/>
  <c r="B116" i="87"/>
  <c r="B116" i="150" s="1"/>
  <c r="B115" i="87"/>
  <c r="B115" i="150" s="1"/>
  <c r="B114" i="87"/>
  <c r="B114" i="150" s="1"/>
  <c r="B113" i="87"/>
  <c r="B112" i="87"/>
  <c r="B112" i="150" s="1"/>
  <c r="B111" i="87"/>
  <c r="B111" i="150" s="1"/>
  <c r="B110" i="87"/>
  <c r="B110" i="150" s="1"/>
  <c r="B109" i="87"/>
  <c r="B109" i="150" s="1"/>
  <c r="B108" i="87"/>
  <c r="B108" i="150" s="1"/>
  <c r="B107" i="87"/>
  <c r="B107" i="150" s="1"/>
  <c r="B100" i="87"/>
  <c r="B100" i="150" s="1"/>
  <c r="B99" i="87"/>
  <c r="B99" i="150" s="1"/>
  <c r="B98" i="87"/>
  <c r="B98" i="150" s="1"/>
  <c r="B97" i="87"/>
  <c r="B97" i="150" s="1"/>
  <c r="B96" i="87"/>
  <c r="B96" i="150" s="1"/>
  <c r="B95" i="87"/>
  <c r="B95" i="150" s="1"/>
  <c r="B94" i="87"/>
  <c r="B94" i="150" s="1"/>
  <c r="B93" i="87"/>
  <c r="B93" i="150" s="1"/>
  <c r="B92" i="87"/>
  <c r="B92" i="150" s="1"/>
  <c r="B91" i="87"/>
  <c r="B91" i="150" s="1"/>
  <c r="B90" i="87"/>
  <c r="B90" i="150" s="1"/>
  <c r="B89" i="87"/>
  <c r="B89" i="150" s="1"/>
  <c r="B88" i="87"/>
  <c r="B88" i="150" s="1"/>
  <c r="B87" i="87"/>
  <c r="B87" i="150" s="1"/>
  <c r="B86" i="87"/>
  <c r="B86" i="150" s="1"/>
  <c r="B85" i="87"/>
  <c r="B85" i="150" s="1"/>
  <c r="B84" i="87"/>
  <c r="B84" i="150" s="1"/>
  <c r="B83" i="87"/>
  <c r="B83" i="150" s="1"/>
  <c r="B82" i="87"/>
  <c r="B82" i="150" s="1"/>
  <c r="B75" i="87"/>
  <c r="B75" i="150" s="1"/>
  <c r="B74" i="87"/>
  <c r="B74" i="150" s="1"/>
  <c r="B73" i="87"/>
  <c r="B73" i="150" s="1"/>
  <c r="B72" i="87"/>
  <c r="B72" i="150" s="1"/>
  <c r="B71" i="87"/>
  <c r="B71" i="150" s="1"/>
  <c r="B70" i="87"/>
  <c r="B70" i="150" s="1"/>
  <c r="B69" i="87"/>
  <c r="B68" i="87"/>
  <c r="B68" i="150" s="1"/>
  <c r="B67" i="87"/>
  <c r="B67" i="150" s="1"/>
  <c r="B66" i="87"/>
  <c r="B66" i="150" s="1"/>
  <c r="B65" i="87"/>
  <c r="B65" i="150" s="1"/>
  <c r="B64" i="87"/>
  <c r="B64" i="150" s="1"/>
  <c r="B63" i="87"/>
  <c r="B63" i="150" s="1"/>
  <c r="B62" i="87"/>
  <c r="B62" i="150" s="1"/>
  <c r="B61" i="87"/>
  <c r="B61" i="150" s="1"/>
  <c r="B60" i="87"/>
  <c r="B60" i="150" s="1"/>
  <c r="B59" i="87"/>
  <c r="B59" i="150" s="1"/>
  <c r="B58" i="87"/>
  <c r="B58" i="150" s="1"/>
  <c r="B57" i="87"/>
  <c r="B57" i="150" s="1"/>
  <c r="J50" i="87"/>
  <c r="B50" i="87"/>
  <c r="H50" i="87" s="1"/>
  <c r="J49" i="87"/>
  <c r="B49" i="87"/>
  <c r="J48" i="87"/>
  <c r="B48" i="87"/>
  <c r="J47" i="87"/>
  <c r="B47" i="87"/>
  <c r="J46" i="87"/>
  <c r="B46" i="87"/>
  <c r="J45" i="87"/>
  <c r="B45" i="87"/>
  <c r="J44" i="87"/>
  <c r="B44" i="87"/>
  <c r="J43" i="87"/>
  <c r="B43" i="87"/>
  <c r="J42" i="87"/>
  <c r="B42" i="87"/>
  <c r="J41" i="87"/>
  <c r="B41" i="87"/>
  <c r="J40" i="87"/>
  <c r="C40" i="87" s="1"/>
  <c r="B40" i="87"/>
  <c r="J39" i="87"/>
  <c r="B39" i="87"/>
  <c r="B39" i="150" s="1"/>
  <c r="J38" i="87"/>
  <c r="C38" i="87" s="1"/>
  <c r="B38" i="87"/>
  <c r="J37" i="87"/>
  <c r="B37" i="87"/>
  <c r="J36" i="87"/>
  <c r="C36" i="87" s="1"/>
  <c r="B36" i="87"/>
  <c r="J35" i="87"/>
  <c r="B35" i="87"/>
  <c r="J34" i="87"/>
  <c r="C34" i="87" s="1"/>
  <c r="B34" i="87"/>
  <c r="F34" i="87" s="1"/>
  <c r="F59" i="87" s="1"/>
  <c r="J33" i="87"/>
  <c r="B33" i="87"/>
  <c r="J32" i="87"/>
  <c r="B32" i="87"/>
  <c r="B25" i="87"/>
  <c r="B25" i="150" s="1"/>
  <c r="B24" i="87"/>
  <c r="B23" i="87"/>
  <c r="B22" i="87"/>
  <c r="B22" i="150" s="1"/>
  <c r="B21" i="87"/>
  <c r="B20" i="87"/>
  <c r="B19" i="87"/>
  <c r="B18" i="87"/>
  <c r="B18" i="150" s="1"/>
  <c r="B17" i="87"/>
  <c r="B16" i="87"/>
  <c r="B15" i="87"/>
  <c r="B14" i="87"/>
  <c r="B14" i="150" s="1"/>
  <c r="B13" i="87"/>
  <c r="B12" i="87"/>
  <c r="B11" i="87"/>
  <c r="B10" i="87"/>
  <c r="B10" i="150" s="1"/>
  <c r="B9" i="87"/>
  <c r="B9" i="150" s="1"/>
  <c r="B8" i="87"/>
  <c r="B7" i="87"/>
  <c r="B113" i="150"/>
  <c r="B69" i="150"/>
  <c r="U57" i="150"/>
  <c r="B43" i="150"/>
  <c r="B126" i="185"/>
  <c r="B125" i="185"/>
  <c r="B124" i="185"/>
  <c r="B123" i="185"/>
  <c r="B122" i="185"/>
  <c r="B121" i="185"/>
  <c r="B120" i="185"/>
  <c r="B119" i="185"/>
  <c r="B118" i="185"/>
  <c r="B117" i="185"/>
  <c r="B116" i="185"/>
  <c r="B115" i="185"/>
  <c r="B114" i="185"/>
  <c r="B113" i="185"/>
  <c r="B112" i="185"/>
  <c r="B111" i="185"/>
  <c r="B110" i="185"/>
  <c r="B109" i="185"/>
  <c r="B108" i="185"/>
  <c r="B107" i="185"/>
  <c r="B101" i="185"/>
  <c r="B100" i="185"/>
  <c r="B99" i="185"/>
  <c r="B98" i="185"/>
  <c r="B97" i="185"/>
  <c r="B96" i="185"/>
  <c r="B95" i="185"/>
  <c r="B94" i="185"/>
  <c r="B93" i="185"/>
  <c r="B92" i="185"/>
  <c r="B91" i="185"/>
  <c r="B90" i="185"/>
  <c r="B89" i="185"/>
  <c r="B88" i="185"/>
  <c r="B87" i="185"/>
  <c r="B86" i="185"/>
  <c r="B85" i="185"/>
  <c r="B84" i="185"/>
  <c r="B83" i="185"/>
  <c r="B82" i="185"/>
  <c r="B76" i="185"/>
  <c r="B75" i="185"/>
  <c r="B74" i="185"/>
  <c r="B73" i="185"/>
  <c r="B72" i="185"/>
  <c r="B71" i="185"/>
  <c r="B70" i="185"/>
  <c r="B69" i="185"/>
  <c r="B68" i="185"/>
  <c r="B67" i="185"/>
  <c r="B66" i="185"/>
  <c r="B65" i="185"/>
  <c r="B64" i="185"/>
  <c r="B63" i="185"/>
  <c r="B62" i="185"/>
  <c r="B61" i="185"/>
  <c r="B60" i="185"/>
  <c r="B59" i="185"/>
  <c r="B58" i="185"/>
  <c r="B57" i="185"/>
  <c r="B51" i="185"/>
  <c r="B50" i="185"/>
  <c r="B49" i="185"/>
  <c r="B48" i="185"/>
  <c r="B47" i="185"/>
  <c r="B46" i="185"/>
  <c r="B45" i="185"/>
  <c r="B44" i="185"/>
  <c r="B43" i="185"/>
  <c r="B42" i="185"/>
  <c r="B41" i="185"/>
  <c r="B40" i="185"/>
  <c r="B39" i="185"/>
  <c r="B38" i="185"/>
  <c r="B37" i="185"/>
  <c r="B36" i="185"/>
  <c r="B35" i="185"/>
  <c r="B34" i="185"/>
  <c r="B33" i="185"/>
  <c r="B32" i="185"/>
  <c r="B26" i="185"/>
  <c r="B25" i="185"/>
  <c r="B24" i="185"/>
  <c r="B23" i="185"/>
  <c r="B22" i="185"/>
  <c r="B21" i="185"/>
  <c r="B20" i="185"/>
  <c r="B19" i="185"/>
  <c r="B18" i="185"/>
  <c r="B17" i="185"/>
  <c r="B16" i="185"/>
  <c r="B15" i="185"/>
  <c r="B14" i="185"/>
  <c r="B13" i="185"/>
  <c r="B12" i="185"/>
  <c r="B11" i="185"/>
  <c r="B10" i="185"/>
  <c r="B9" i="185"/>
  <c r="B8" i="185"/>
  <c r="B7" i="185"/>
  <c r="L2" i="140"/>
  <c r="P55" i="140" s="1"/>
  <c r="L2" i="139"/>
  <c r="P55" i="139" s="1"/>
  <c r="L2" i="138"/>
  <c r="P55" i="138" s="1"/>
  <c r="L2" i="137"/>
  <c r="A29" i="40"/>
  <c r="A57" i="40" s="1"/>
  <c r="B25" i="40"/>
  <c r="B25" i="140" s="1"/>
  <c r="B24" i="40"/>
  <c r="B24" i="140" s="1"/>
  <c r="B23" i="40"/>
  <c r="B23" i="140" s="1"/>
  <c r="B22" i="40"/>
  <c r="B22" i="140" s="1"/>
  <c r="B21" i="40"/>
  <c r="B21" i="140" s="1"/>
  <c r="B20" i="40"/>
  <c r="B20" i="140" s="1"/>
  <c r="B19" i="40"/>
  <c r="B19" i="140" s="1"/>
  <c r="B18" i="40"/>
  <c r="B18" i="140" s="1"/>
  <c r="B17" i="40"/>
  <c r="B45" i="40" s="1"/>
  <c r="B73" i="40" s="1"/>
  <c r="B16" i="40"/>
  <c r="B16" i="140" s="1"/>
  <c r="B15" i="40"/>
  <c r="B15" i="140" s="1"/>
  <c r="B14" i="40"/>
  <c r="B14" i="140" s="1"/>
  <c r="B13" i="40"/>
  <c r="B13" i="140" s="1"/>
  <c r="B12" i="40"/>
  <c r="B12" i="140" s="1"/>
  <c r="B11" i="40"/>
  <c r="B11" i="140" s="1"/>
  <c r="B10" i="40"/>
  <c r="B10" i="140" s="1"/>
  <c r="B9" i="40"/>
  <c r="B9" i="140" s="1"/>
  <c r="B8" i="40"/>
  <c r="B8" i="140" s="1"/>
  <c r="B7" i="40"/>
  <c r="B7" i="140" s="1"/>
  <c r="B6" i="40"/>
  <c r="B6" i="140" s="1"/>
  <c r="A29" i="39"/>
  <c r="A57" i="39" s="1"/>
  <c r="B25" i="39"/>
  <c r="B25" i="139" s="1"/>
  <c r="B24" i="39"/>
  <c r="B24" i="139" s="1"/>
  <c r="B23" i="39"/>
  <c r="B23" i="139" s="1"/>
  <c r="B22" i="39"/>
  <c r="B22" i="139" s="1"/>
  <c r="B21" i="39"/>
  <c r="B21" i="139" s="1"/>
  <c r="B20" i="39"/>
  <c r="B20" i="139" s="1"/>
  <c r="B48" i="139" s="1"/>
  <c r="B76" i="139" s="1"/>
  <c r="B19" i="39"/>
  <c r="B19" i="139" s="1"/>
  <c r="B47" i="139" s="1"/>
  <c r="B75" i="139" s="1"/>
  <c r="B18" i="39"/>
  <c r="B18" i="139" s="1"/>
  <c r="B17" i="39"/>
  <c r="B17" i="139" s="1"/>
  <c r="B45" i="139" s="1"/>
  <c r="B73" i="139" s="1"/>
  <c r="B16" i="39"/>
  <c r="B44" i="39" s="1"/>
  <c r="B72" i="39" s="1"/>
  <c r="B15" i="39"/>
  <c r="B15" i="139" s="1"/>
  <c r="B14" i="39"/>
  <c r="B14" i="139" s="1"/>
  <c r="B13" i="39"/>
  <c r="B13" i="139" s="1"/>
  <c r="B12" i="39"/>
  <c r="B12" i="139" s="1"/>
  <c r="B11" i="39"/>
  <c r="B11" i="139" s="1"/>
  <c r="B10" i="39"/>
  <c r="B10" i="139" s="1"/>
  <c r="B9" i="39"/>
  <c r="B9" i="139" s="1"/>
  <c r="B8" i="39"/>
  <c r="B8" i="139" s="1"/>
  <c r="B7" i="39"/>
  <c r="B7" i="139" s="1"/>
  <c r="B6" i="39"/>
  <c r="B6" i="139" s="1"/>
  <c r="A29" i="38"/>
  <c r="A57" i="38" s="1"/>
  <c r="B25" i="38"/>
  <c r="B25" i="138" s="1"/>
  <c r="B24" i="38"/>
  <c r="B24" i="138" s="1"/>
  <c r="B23" i="38"/>
  <c r="B23" i="138" s="1"/>
  <c r="B22" i="38"/>
  <c r="B22" i="138" s="1"/>
  <c r="B21" i="38"/>
  <c r="B49" i="38" s="1"/>
  <c r="B77" i="38" s="1"/>
  <c r="B20" i="38"/>
  <c r="B20" i="138" s="1"/>
  <c r="B19" i="38"/>
  <c r="B19" i="138" s="1"/>
  <c r="B47" i="138" s="1"/>
  <c r="B75" i="138" s="1"/>
  <c r="B18" i="38"/>
  <c r="B18" i="138" s="1"/>
  <c r="B17" i="38"/>
  <c r="B17" i="138" s="1"/>
  <c r="B16" i="38"/>
  <c r="B16" i="138" s="1"/>
  <c r="B15" i="38"/>
  <c r="B15" i="138" s="1"/>
  <c r="B14" i="38"/>
  <c r="B14" i="138" s="1"/>
  <c r="B13" i="38"/>
  <c r="B41" i="38" s="1"/>
  <c r="B69" i="38" s="1"/>
  <c r="B12" i="38"/>
  <c r="B12" i="138" s="1"/>
  <c r="B11" i="38"/>
  <c r="B11" i="138" s="1"/>
  <c r="B10" i="38"/>
  <c r="B10" i="138" s="1"/>
  <c r="B9" i="38"/>
  <c r="B9" i="138" s="1"/>
  <c r="B8" i="38"/>
  <c r="B8" i="138" s="1"/>
  <c r="B7" i="38"/>
  <c r="B7" i="138" s="1"/>
  <c r="B6" i="38"/>
  <c r="B6" i="138" s="1"/>
  <c r="A29" i="36"/>
  <c r="A57" i="36" s="1"/>
  <c r="B25" i="36"/>
  <c r="B53" i="36" s="1"/>
  <c r="B81" i="36" s="1"/>
  <c r="B24" i="36"/>
  <c r="B24" i="137" s="1"/>
  <c r="B23" i="36"/>
  <c r="B23" i="137" s="1"/>
  <c r="B23" i="146" s="1"/>
  <c r="B22" i="36"/>
  <c r="B22" i="137" s="1"/>
  <c r="B21" i="36"/>
  <c r="B49" i="36" s="1"/>
  <c r="B77" i="36" s="1"/>
  <c r="B20" i="36"/>
  <c r="B20" i="137" s="1"/>
  <c r="B19" i="36"/>
  <c r="B19" i="137" s="1"/>
  <c r="B18" i="36"/>
  <c r="B18" i="137" s="1"/>
  <c r="B17" i="36"/>
  <c r="B45" i="36" s="1"/>
  <c r="B73" i="36" s="1"/>
  <c r="B16" i="36"/>
  <c r="B44" i="36" s="1"/>
  <c r="B72" i="36" s="1"/>
  <c r="B15" i="36"/>
  <c r="B15" i="137" s="1"/>
  <c r="B14" i="36"/>
  <c r="B14" i="137" s="1"/>
  <c r="B13" i="36"/>
  <c r="B41" i="36" s="1"/>
  <c r="B69" i="36" s="1"/>
  <c r="B12" i="36"/>
  <c r="B12" i="137" s="1"/>
  <c r="B11" i="36"/>
  <c r="B11" i="137" s="1"/>
  <c r="B10" i="36"/>
  <c r="B10" i="137" s="1"/>
  <c r="B38" i="137" s="1"/>
  <c r="B66" i="137" s="1"/>
  <c r="B9" i="36"/>
  <c r="B37" i="36" s="1"/>
  <c r="B65" i="36" s="1"/>
  <c r="B8" i="36"/>
  <c r="B8" i="137" s="1"/>
  <c r="B7" i="36"/>
  <c r="B7" i="137" s="1"/>
  <c r="B6" i="36"/>
  <c r="B6" i="137" s="1"/>
  <c r="A57" i="118"/>
  <c r="B25" i="118"/>
  <c r="B24" i="118"/>
  <c r="B23" i="118"/>
  <c r="B22" i="118"/>
  <c r="B50" i="118" s="1"/>
  <c r="B78" i="118" s="1"/>
  <c r="B21" i="118"/>
  <c r="B20" i="118"/>
  <c r="B19" i="118"/>
  <c r="B18" i="118"/>
  <c r="B17" i="118"/>
  <c r="B16" i="118"/>
  <c r="B15" i="118"/>
  <c r="B14" i="118"/>
  <c r="B42" i="118" s="1"/>
  <c r="B70" i="118" s="1"/>
  <c r="B13" i="118"/>
  <c r="B12" i="118"/>
  <c r="B11" i="118"/>
  <c r="B10" i="118"/>
  <c r="B9" i="118"/>
  <c r="B8" i="118"/>
  <c r="B7" i="118"/>
  <c r="B6" i="118"/>
  <c r="L18" i="123"/>
  <c r="L24" i="123" s="1"/>
  <c r="K18" i="123"/>
  <c r="K24" i="123" s="1"/>
  <c r="J18" i="123"/>
  <c r="J24" i="123" s="1"/>
  <c r="I18" i="123"/>
  <c r="I24" i="123" s="1"/>
  <c r="H18" i="123"/>
  <c r="H24" i="123" s="1"/>
  <c r="G18" i="123"/>
  <c r="G24" i="123" s="1"/>
  <c r="F18" i="123"/>
  <c r="F24" i="123" s="1"/>
  <c r="E18" i="123"/>
  <c r="E24" i="123" s="1"/>
  <c r="D18" i="123"/>
  <c r="D24" i="123" s="1"/>
  <c r="D25" i="123" s="1"/>
  <c r="C18" i="123"/>
  <c r="C24" i="123" s="1"/>
  <c r="J17" i="123"/>
  <c r="I17" i="123"/>
  <c r="H17" i="123"/>
  <c r="G17" i="123"/>
  <c r="F17" i="123"/>
  <c r="E17" i="123"/>
  <c r="D17" i="123"/>
  <c r="C17" i="123"/>
  <c r="E25" i="151" s="1"/>
  <c r="L16" i="123"/>
  <c r="K16" i="123"/>
  <c r="J16" i="123"/>
  <c r="I16" i="123"/>
  <c r="H16" i="123"/>
  <c r="G16" i="123"/>
  <c r="F16" i="123"/>
  <c r="E16" i="123"/>
  <c r="D16" i="123"/>
  <c r="D20" i="123" s="1"/>
  <c r="L15" i="123"/>
  <c r="L26" i="123" s="1"/>
  <c r="K15" i="123"/>
  <c r="K26" i="123" s="1"/>
  <c r="J15" i="123"/>
  <c r="J26" i="123" s="1"/>
  <c r="I15" i="123"/>
  <c r="H15" i="123"/>
  <c r="H26" i="123" s="1"/>
  <c r="G15" i="123"/>
  <c r="G26" i="123" s="1"/>
  <c r="F15" i="123"/>
  <c r="F26" i="123" s="1"/>
  <c r="E15" i="123"/>
  <c r="D15" i="123"/>
  <c r="C15" i="123"/>
  <c r="C26" i="123" s="1"/>
  <c r="L18" i="124"/>
  <c r="L24" i="124" s="1"/>
  <c r="J18" i="124"/>
  <c r="J24" i="124" s="1"/>
  <c r="I18" i="124"/>
  <c r="I24" i="124" s="1"/>
  <c r="H18" i="124"/>
  <c r="H24" i="124" s="1"/>
  <c r="G18" i="124"/>
  <c r="G24" i="124" s="1"/>
  <c r="F18" i="124"/>
  <c r="F24" i="124" s="1"/>
  <c r="E18" i="124"/>
  <c r="E24" i="124" s="1"/>
  <c r="D18" i="124"/>
  <c r="J17" i="124"/>
  <c r="K17" i="124" s="1"/>
  <c r="I17" i="124"/>
  <c r="H17" i="124"/>
  <c r="G17" i="124"/>
  <c r="F17" i="124"/>
  <c r="E17" i="124"/>
  <c r="D17" i="124"/>
  <c r="L16" i="124"/>
  <c r="K16" i="124"/>
  <c r="J16" i="124"/>
  <c r="I16" i="124"/>
  <c r="H16" i="124"/>
  <c r="G16" i="124"/>
  <c r="F16" i="124"/>
  <c r="F20" i="124" s="1"/>
  <c r="L15" i="124"/>
  <c r="K15" i="124"/>
  <c r="J15" i="124"/>
  <c r="J26" i="124" s="1"/>
  <c r="I15" i="124"/>
  <c r="H15" i="124"/>
  <c r="H26" i="124" s="1"/>
  <c r="G15" i="124"/>
  <c r="F15" i="124"/>
  <c r="F26" i="124" s="1"/>
  <c r="E15" i="124"/>
  <c r="E26" i="124" s="1"/>
  <c r="D15" i="124"/>
  <c r="D26" i="124" s="1"/>
  <c r="D27" i="124" s="1"/>
  <c r="E27" i="124" s="1"/>
  <c r="E16" i="151"/>
  <c r="D16" i="151"/>
  <c r="E7" i="151"/>
  <c r="D7" i="151"/>
  <c r="D40" i="121"/>
  <c r="D54" i="121" s="1"/>
  <c r="D39" i="121"/>
  <c r="D53" i="121" s="1"/>
  <c r="D38" i="121"/>
  <c r="D52" i="121" s="1"/>
  <c r="D37" i="121"/>
  <c r="D51" i="121" s="1"/>
  <c r="D17" i="121"/>
  <c r="G11" i="121"/>
  <c r="D11" i="121"/>
  <c r="D10" i="121" s="1"/>
  <c r="G10" i="121"/>
  <c r="F10" i="121"/>
  <c r="F11" i="121" s="1"/>
  <c r="F12" i="121" s="1"/>
  <c r="F25" i="121" s="1"/>
  <c r="K9" i="121"/>
  <c r="G9" i="121"/>
  <c r="G22" i="121" s="1"/>
  <c r="K8" i="121"/>
  <c r="K15" i="121" s="1"/>
  <c r="G8" i="121"/>
  <c r="G7" i="121"/>
  <c r="F7" i="121"/>
  <c r="F8" i="121" s="1"/>
  <c r="F17" i="129"/>
  <c r="E17" i="129"/>
  <c r="D17" i="129"/>
  <c r="C17" i="129"/>
  <c r="B17" i="129"/>
  <c r="F16" i="129"/>
  <c r="E16" i="129"/>
  <c r="D16" i="129"/>
  <c r="C16" i="129"/>
  <c r="B16" i="129"/>
  <c r="F15" i="129"/>
  <c r="E15" i="129"/>
  <c r="D15" i="129"/>
  <c r="C15" i="129"/>
  <c r="B15" i="129"/>
  <c r="F14" i="129"/>
  <c r="E14" i="129"/>
  <c r="D14" i="129"/>
  <c r="C14" i="129"/>
  <c r="B14" i="129"/>
  <c r="F13" i="129"/>
  <c r="E13" i="129"/>
  <c r="D13" i="129"/>
  <c r="C13" i="129"/>
  <c r="C144" i="153" s="1"/>
  <c r="B13" i="129"/>
  <c r="B173" i="152" s="1"/>
  <c r="O9" i="129"/>
  <c r="O161" i="152" s="1"/>
  <c r="N9" i="129"/>
  <c r="M9" i="129"/>
  <c r="M190" i="153" s="1"/>
  <c r="L9" i="129"/>
  <c r="L190" i="152" s="1"/>
  <c r="K9" i="129"/>
  <c r="K190" i="153" s="1"/>
  <c r="J9" i="129"/>
  <c r="I9" i="129"/>
  <c r="I161" i="152" s="1"/>
  <c r="H9" i="129"/>
  <c r="H161" i="152" s="1"/>
  <c r="G9" i="129"/>
  <c r="G102" i="153" s="1"/>
  <c r="F9" i="129"/>
  <c r="E9" i="129"/>
  <c r="E190" i="153" s="1"/>
  <c r="D9" i="129"/>
  <c r="D190" i="152" s="1"/>
  <c r="C9" i="129"/>
  <c r="C161" i="152" s="1"/>
  <c r="B9" i="129"/>
  <c r="O8" i="129"/>
  <c r="N8" i="129"/>
  <c r="M8" i="129"/>
  <c r="L8" i="129"/>
  <c r="K8" i="129"/>
  <c r="J8" i="129"/>
  <c r="I8" i="129"/>
  <c r="H8" i="129"/>
  <c r="G8" i="129"/>
  <c r="F8" i="129"/>
  <c r="E8" i="129"/>
  <c r="D8" i="129"/>
  <c r="C8" i="129"/>
  <c r="B8" i="129"/>
  <c r="O7" i="129"/>
  <c r="N7" i="129"/>
  <c r="M7" i="129"/>
  <c r="L7" i="129"/>
  <c r="K7" i="129"/>
  <c r="J7" i="129"/>
  <c r="I7" i="129"/>
  <c r="H7" i="129"/>
  <c r="G7" i="129"/>
  <c r="F7" i="129"/>
  <c r="E7" i="129"/>
  <c r="D7" i="129"/>
  <c r="C7" i="129"/>
  <c r="B7" i="129"/>
  <c r="O6" i="129"/>
  <c r="O122" i="153" s="1"/>
  <c r="N6" i="129"/>
  <c r="N122" i="153" s="1"/>
  <c r="M6" i="129"/>
  <c r="M152" i="152" s="1"/>
  <c r="L6" i="129"/>
  <c r="K6" i="129"/>
  <c r="K181" i="153" s="1"/>
  <c r="J6" i="129"/>
  <c r="J93" i="153" s="1"/>
  <c r="I6" i="129"/>
  <c r="I122" i="153" s="1"/>
  <c r="H6" i="129"/>
  <c r="G6" i="129"/>
  <c r="F6" i="129"/>
  <c r="F122" i="153" s="1"/>
  <c r="E6" i="129"/>
  <c r="E181" i="153" s="1"/>
  <c r="D6" i="129"/>
  <c r="C6" i="129"/>
  <c r="C122" i="153" s="1"/>
  <c r="B6" i="129"/>
  <c r="B152" i="152" s="1"/>
  <c r="O5" i="129"/>
  <c r="N5" i="129"/>
  <c r="N113" i="153" s="1"/>
  <c r="M5" i="129"/>
  <c r="M84" i="152" s="1"/>
  <c r="L5" i="129"/>
  <c r="K5" i="129"/>
  <c r="J5" i="129"/>
  <c r="J172" i="153" s="1"/>
  <c r="I5" i="129"/>
  <c r="H5" i="129"/>
  <c r="H172" i="152" s="1"/>
  <c r="G5" i="129"/>
  <c r="F5" i="129"/>
  <c r="F143" i="153" s="1"/>
  <c r="E5" i="129"/>
  <c r="E143" i="153" s="1"/>
  <c r="D5" i="129"/>
  <c r="C5" i="129"/>
  <c r="C84" i="152" s="1"/>
  <c r="B5" i="129"/>
  <c r="B143" i="152" s="1"/>
  <c r="O190" i="153"/>
  <c r="I190" i="153"/>
  <c r="M161" i="153"/>
  <c r="I161" i="153"/>
  <c r="O181" i="153"/>
  <c r="N181" i="153"/>
  <c r="G181" i="153"/>
  <c r="F181" i="153"/>
  <c r="C181" i="153"/>
  <c r="O152" i="153"/>
  <c r="M152" i="153"/>
  <c r="G152" i="153"/>
  <c r="C152" i="153"/>
  <c r="B152" i="153"/>
  <c r="K143" i="153"/>
  <c r="Q171" i="153"/>
  <c r="P171" i="153"/>
  <c r="O171" i="153"/>
  <c r="N171" i="153"/>
  <c r="M171" i="153"/>
  <c r="L171" i="153"/>
  <c r="K171" i="153"/>
  <c r="J171" i="153"/>
  <c r="I171" i="153"/>
  <c r="H171" i="153"/>
  <c r="G171" i="153"/>
  <c r="F171" i="153"/>
  <c r="E171" i="153"/>
  <c r="D171" i="153"/>
  <c r="C171" i="153"/>
  <c r="B171" i="153"/>
  <c r="Q142" i="153"/>
  <c r="P142" i="153"/>
  <c r="O142" i="153"/>
  <c r="N142" i="153"/>
  <c r="M142" i="153"/>
  <c r="L142" i="153"/>
  <c r="K142" i="153"/>
  <c r="J142" i="153"/>
  <c r="I142" i="153"/>
  <c r="H142" i="153"/>
  <c r="G142" i="153"/>
  <c r="F142" i="153"/>
  <c r="E142" i="153"/>
  <c r="D142" i="153"/>
  <c r="C142" i="153"/>
  <c r="B142" i="153"/>
  <c r="Q170" i="153"/>
  <c r="P170" i="153"/>
  <c r="O170" i="153"/>
  <c r="N170" i="153"/>
  <c r="M170" i="153"/>
  <c r="L170" i="153"/>
  <c r="K170" i="153"/>
  <c r="J170" i="153"/>
  <c r="I170" i="153"/>
  <c r="H170" i="153"/>
  <c r="G170" i="153"/>
  <c r="F170" i="153"/>
  <c r="E170" i="153"/>
  <c r="D170" i="153"/>
  <c r="C170" i="153"/>
  <c r="B170" i="153"/>
  <c r="Q141" i="153"/>
  <c r="P141" i="153"/>
  <c r="O141" i="153"/>
  <c r="N141" i="153"/>
  <c r="M141" i="153"/>
  <c r="L141" i="153"/>
  <c r="K141" i="153"/>
  <c r="J141" i="153"/>
  <c r="I141" i="153"/>
  <c r="H141" i="153"/>
  <c r="G141" i="153"/>
  <c r="F141" i="153"/>
  <c r="E141" i="153"/>
  <c r="D141" i="153"/>
  <c r="C141" i="153"/>
  <c r="B141" i="153"/>
  <c r="P169" i="153"/>
  <c r="O169" i="153"/>
  <c r="N169" i="153"/>
  <c r="M169" i="153"/>
  <c r="L169" i="153"/>
  <c r="K169" i="153"/>
  <c r="J169" i="153"/>
  <c r="I169" i="153"/>
  <c r="H169" i="153"/>
  <c r="G169" i="153"/>
  <c r="F169" i="153"/>
  <c r="E169" i="153"/>
  <c r="D169" i="153"/>
  <c r="C169" i="153"/>
  <c r="B169" i="153"/>
  <c r="P140" i="153"/>
  <c r="O140" i="153"/>
  <c r="N140" i="153"/>
  <c r="M140" i="153"/>
  <c r="L140" i="153"/>
  <c r="K140" i="153"/>
  <c r="J140" i="153"/>
  <c r="I140" i="153"/>
  <c r="H140" i="153"/>
  <c r="G140" i="153"/>
  <c r="F140" i="153"/>
  <c r="E140" i="153"/>
  <c r="D140" i="153"/>
  <c r="C140" i="153"/>
  <c r="B140" i="153"/>
  <c r="I131" i="153"/>
  <c r="E131" i="153"/>
  <c r="I102" i="153"/>
  <c r="E102" i="153"/>
  <c r="D102" i="153"/>
  <c r="K122" i="153"/>
  <c r="G122" i="153"/>
  <c r="O93" i="153"/>
  <c r="K93" i="153"/>
  <c r="G93" i="153"/>
  <c r="B114" i="153"/>
  <c r="B85" i="153"/>
  <c r="L84" i="153"/>
  <c r="D84" i="153"/>
  <c r="Q112" i="153"/>
  <c r="P112" i="153"/>
  <c r="O112" i="153"/>
  <c r="N112" i="153"/>
  <c r="M112" i="153"/>
  <c r="L112" i="153"/>
  <c r="K112" i="153"/>
  <c r="J112" i="153"/>
  <c r="I112" i="153"/>
  <c r="H112" i="153"/>
  <c r="G112" i="153"/>
  <c r="F112" i="153"/>
  <c r="E112" i="153"/>
  <c r="D112" i="153"/>
  <c r="C112" i="153"/>
  <c r="B112" i="153"/>
  <c r="Q83" i="153"/>
  <c r="P83" i="153"/>
  <c r="O83" i="153"/>
  <c r="N83" i="153"/>
  <c r="M83" i="153"/>
  <c r="L83" i="153"/>
  <c r="K83" i="153"/>
  <c r="J83" i="153"/>
  <c r="I83" i="153"/>
  <c r="H83" i="153"/>
  <c r="G83" i="153"/>
  <c r="F83" i="153"/>
  <c r="E83" i="153"/>
  <c r="D83" i="153"/>
  <c r="C83" i="153"/>
  <c r="B83" i="153"/>
  <c r="Q111" i="153"/>
  <c r="P111" i="153"/>
  <c r="O111" i="153"/>
  <c r="N111" i="153"/>
  <c r="M111" i="153"/>
  <c r="L111" i="153"/>
  <c r="K111" i="153"/>
  <c r="J111" i="153"/>
  <c r="I111" i="153"/>
  <c r="H111" i="153"/>
  <c r="G111" i="153"/>
  <c r="F111" i="153"/>
  <c r="E111" i="153"/>
  <c r="D111" i="153"/>
  <c r="C111" i="153"/>
  <c r="B111" i="153"/>
  <c r="Q82" i="153"/>
  <c r="P82" i="153"/>
  <c r="O82" i="153"/>
  <c r="N82" i="153"/>
  <c r="M82" i="153"/>
  <c r="L82" i="153"/>
  <c r="K82" i="153"/>
  <c r="J82" i="153"/>
  <c r="I82" i="153"/>
  <c r="H82" i="153"/>
  <c r="G82" i="153"/>
  <c r="F82" i="153"/>
  <c r="E82" i="153"/>
  <c r="D82" i="153"/>
  <c r="C82" i="153"/>
  <c r="B82" i="153"/>
  <c r="P110" i="153"/>
  <c r="O110" i="153"/>
  <c r="N110" i="153"/>
  <c r="M110" i="153"/>
  <c r="L110" i="153"/>
  <c r="K110" i="153"/>
  <c r="J110" i="153"/>
  <c r="I110" i="153"/>
  <c r="H110" i="153"/>
  <c r="G110" i="153"/>
  <c r="F110" i="153"/>
  <c r="E110" i="153"/>
  <c r="D110" i="153"/>
  <c r="C110" i="153"/>
  <c r="B110" i="153"/>
  <c r="P81" i="153"/>
  <c r="O81" i="153"/>
  <c r="N81" i="153"/>
  <c r="M81" i="153"/>
  <c r="L81" i="153"/>
  <c r="K81" i="153"/>
  <c r="J81" i="153"/>
  <c r="I81" i="153"/>
  <c r="H81" i="153"/>
  <c r="G81" i="153"/>
  <c r="F81" i="153"/>
  <c r="E81" i="153"/>
  <c r="D81" i="153"/>
  <c r="C81" i="153"/>
  <c r="B81" i="153"/>
  <c r="M190" i="152"/>
  <c r="I190" i="152"/>
  <c r="H190" i="152"/>
  <c r="E190" i="152"/>
  <c r="M161" i="152"/>
  <c r="K161" i="152"/>
  <c r="E161" i="152"/>
  <c r="O181" i="152"/>
  <c r="K181" i="152"/>
  <c r="G181" i="152"/>
  <c r="C181" i="152"/>
  <c r="K152" i="152"/>
  <c r="J152" i="152"/>
  <c r="G152" i="152"/>
  <c r="C152" i="152"/>
  <c r="L172" i="152"/>
  <c r="D172" i="152"/>
  <c r="N143" i="152"/>
  <c r="Q171" i="152"/>
  <c r="P171" i="152"/>
  <c r="O171" i="152"/>
  <c r="N171" i="152"/>
  <c r="M171" i="152"/>
  <c r="L171" i="152"/>
  <c r="K171" i="152"/>
  <c r="J171" i="152"/>
  <c r="I171" i="152"/>
  <c r="H171" i="152"/>
  <c r="G171" i="152"/>
  <c r="F171" i="152"/>
  <c r="E171" i="152"/>
  <c r="D171" i="152"/>
  <c r="C171" i="152"/>
  <c r="B171" i="152"/>
  <c r="Q142" i="152"/>
  <c r="P142" i="152"/>
  <c r="O142" i="152"/>
  <c r="N142" i="152"/>
  <c r="M142" i="152"/>
  <c r="L142" i="152"/>
  <c r="K142" i="152"/>
  <c r="J142" i="152"/>
  <c r="I142" i="152"/>
  <c r="H142" i="152"/>
  <c r="G142" i="152"/>
  <c r="F142" i="152"/>
  <c r="E142" i="152"/>
  <c r="D142" i="152"/>
  <c r="C142" i="152"/>
  <c r="B142" i="152"/>
  <c r="Q170" i="152"/>
  <c r="P170" i="152"/>
  <c r="O170" i="152"/>
  <c r="N170" i="152"/>
  <c r="M170" i="152"/>
  <c r="L170" i="152"/>
  <c r="K170" i="152"/>
  <c r="J170" i="152"/>
  <c r="I170" i="152"/>
  <c r="H170" i="152"/>
  <c r="G170" i="152"/>
  <c r="F170" i="152"/>
  <c r="E170" i="152"/>
  <c r="D170" i="152"/>
  <c r="C170" i="152"/>
  <c r="B170" i="152"/>
  <c r="Q141" i="152"/>
  <c r="P141" i="152"/>
  <c r="O141" i="152"/>
  <c r="N141" i="152"/>
  <c r="M141" i="152"/>
  <c r="L141" i="152"/>
  <c r="K141" i="152"/>
  <c r="J141" i="152"/>
  <c r="I141" i="152"/>
  <c r="H141" i="152"/>
  <c r="G141" i="152"/>
  <c r="F141" i="152"/>
  <c r="E141" i="152"/>
  <c r="D141" i="152"/>
  <c r="C141" i="152"/>
  <c r="B141" i="152"/>
  <c r="P169" i="152"/>
  <c r="O169" i="152"/>
  <c r="N169" i="152"/>
  <c r="M169" i="152"/>
  <c r="L169" i="152"/>
  <c r="K169" i="152"/>
  <c r="J169" i="152"/>
  <c r="I169" i="152"/>
  <c r="H169" i="152"/>
  <c r="G169" i="152"/>
  <c r="F169" i="152"/>
  <c r="E169" i="152"/>
  <c r="D169" i="152"/>
  <c r="C169" i="152"/>
  <c r="B169" i="152"/>
  <c r="P140" i="152"/>
  <c r="O140" i="152"/>
  <c r="N140" i="152"/>
  <c r="M140" i="152"/>
  <c r="L140" i="152"/>
  <c r="K140" i="152"/>
  <c r="J140" i="152"/>
  <c r="I140" i="152"/>
  <c r="H140" i="152"/>
  <c r="G140" i="152"/>
  <c r="F140" i="152"/>
  <c r="E140" i="152"/>
  <c r="D140" i="152"/>
  <c r="C140" i="152"/>
  <c r="B140" i="152"/>
  <c r="I131" i="152"/>
  <c r="H131" i="152"/>
  <c r="E131" i="152"/>
  <c r="M102" i="152"/>
  <c r="I102" i="152"/>
  <c r="H102" i="152"/>
  <c r="E102" i="152"/>
  <c r="O122" i="152"/>
  <c r="K122" i="152"/>
  <c r="G122" i="152"/>
  <c r="C122" i="152"/>
  <c r="K93" i="152"/>
  <c r="J93" i="152"/>
  <c r="G93" i="152"/>
  <c r="C93" i="152"/>
  <c r="C114" i="152"/>
  <c r="Q112" i="152"/>
  <c r="P112" i="152"/>
  <c r="O112" i="152"/>
  <c r="N112" i="152"/>
  <c r="M112" i="152"/>
  <c r="L112" i="152"/>
  <c r="K112" i="152"/>
  <c r="J112" i="152"/>
  <c r="I112" i="152"/>
  <c r="H112" i="152"/>
  <c r="G112" i="152"/>
  <c r="F112" i="152"/>
  <c r="E112" i="152"/>
  <c r="D112" i="152"/>
  <c r="C112" i="152"/>
  <c r="B112" i="152"/>
  <c r="Q83" i="152"/>
  <c r="P83" i="152"/>
  <c r="O83" i="152"/>
  <c r="N83" i="152"/>
  <c r="M83" i="152"/>
  <c r="L83" i="152"/>
  <c r="K83" i="152"/>
  <c r="J83" i="152"/>
  <c r="I83" i="152"/>
  <c r="H83" i="152"/>
  <c r="G83" i="152"/>
  <c r="F83" i="152"/>
  <c r="E83" i="152"/>
  <c r="D83" i="152"/>
  <c r="C83" i="152"/>
  <c r="B83" i="152"/>
  <c r="Q111" i="152"/>
  <c r="P111" i="152"/>
  <c r="O111" i="152"/>
  <c r="N111" i="152"/>
  <c r="M111" i="152"/>
  <c r="L111" i="152"/>
  <c r="K111" i="152"/>
  <c r="J111" i="152"/>
  <c r="I111" i="152"/>
  <c r="H111" i="152"/>
  <c r="G111" i="152"/>
  <c r="F111" i="152"/>
  <c r="E111" i="152"/>
  <c r="D111" i="152"/>
  <c r="C111" i="152"/>
  <c r="B111" i="152"/>
  <c r="Q82" i="152"/>
  <c r="P82" i="152"/>
  <c r="O82" i="152"/>
  <c r="N82" i="152"/>
  <c r="M82" i="152"/>
  <c r="L82" i="152"/>
  <c r="K82" i="152"/>
  <c r="J82" i="152"/>
  <c r="I82" i="152"/>
  <c r="H82" i="152"/>
  <c r="G82" i="152"/>
  <c r="F82" i="152"/>
  <c r="E82" i="152"/>
  <c r="D82" i="152"/>
  <c r="C82" i="152"/>
  <c r="B82" i="152"/>
  <c r="P110" i="152"/>
  <c r="O110" i="152"/>
  <c r="N110" i="152"/>
  <c r="M110" i="152"/>
  <c r="L110" i="152"/>
  <c r="K110" i="152"/>
  <c r="J110" i="152"/>
  <c r="I110" i="152"/>
  <c r="H110" i="152"/>
  <c r="G110" i="152"/>
  <c r="F110" i="152"/>
  <c r="E110" i="152"/>
  <c r="D110" i="152"/>
  <c r="C110" i="152"/>
  <c r="B110" i="152"/>
  <c r="P81" i="152"/>
  <c r="O81" i="152"/>
  <c r="N81" i="152"/>
  <c r="M81" i="152"/>
  <c r="L81" i="152"/>
  <c r="K81" i="152"/>
  <c r="J81" i="152"/>
  <c r="I81" i="152"/>
  <c r="H81" i="152"/>
  <c r="G81" i="152"/>
  <c r="F81" i="152"/>
  <c r="E81" i="152"/>
  <c r="D81" i="152"/>
  <c r="C81" i="152"/>
  <c r="B81" i="152"/>
  <c r="B15" i="152"/>
  <c r="B15" i="153" s="1"/>
  <c r="J113" i="152" l="1"/>
  <c r="F172" i="153"/>
  <c r="G26" i="124"/>
  <c r="C33" i="87"/>
  <c r="C35" i="87"/>
  <c r="C37" i="87"/>
  <c r="C39" i="87"/>
  <c r="C41" i="87"/>
  <c r="C43" i="87"/>
  <c r="C45" i="87"/>
  <c r="C47" i="87"/>
  <c r="C49" i="87"/>
  <c r="B8" i="27"/>
  <c r="B23" i="23"/>
  <c r="C39" i="23" s="1"/>
  <c r="N7" i="32"/>
  <c r="D8" i="32"/>
  <c r="N11" i="32"/>
  <c r="L43" i="32"/>
  <c r="L69" i="32" s="1"/>
  <c r="L45" i="32"/>
  <c r="L71" i="32" s="1"/>
  <c r="L51" i="32"/>
  <c r="L77" i="32" s="1"/>
  <c r="E88" i="32"/>
  <c r="B59" i="23"/>
  <c r="B43" i="23"/>
  <c r="L41" i="32"/>
  <c r="L67" i="32" s="1"/>
  <c r="F27" i="124"/>
  <c r="D19" i="123"/>
  <c r="E19" i="123" s="1"/>
  <c r="F19" i="123" s="1"/>
  <c r="D26" i="123"/>
  <c r="D27" i="123" s="1"/>
  <c r="B34" i="118"/>
  <c r="B62" i="118" s="1"/>
  <c r="H32" i="87"/>
  <c r="H57" i="87" s="1"/>
  <c r="D17" i="27"/>
  <c r="F25" i="27" s="1"/>
  <c r="F34" i="27" s="1"/>
  <c r="F38" i="27" s="1"/>
  <c r="G8" i="23"/>
  <c r="E18" i="23" s="1"/>
  <c r="E23" i="23" s="1"/>
  <c r="L36" i="32"/>
  <c r="L62" i="32" s="1"/>
  <c r="L38" i="32"/>
  <c r="L64" i="32" s="1"/>
  <c r="L40" i="32"/>
  <c r="L66" i="32" s="1"/>
  <c r="L42" i="32"/>
  <c r="L68" i="32" s="1"/>
  <c r="L94" i="32" s="1"/>
  <c r="N21" i="32"/>
  <c r="N23" i="32"/>
  <c r="L53" i="32"/>
  <c r="L79" i="32" s="1"/>
  <c r="D28" i="32"/>
  <c r="L54" i="32"/>
  <c r="L80" i="32" s="1"/>
  <c r="L87" i="32"/>
  <c r="E26" i="123"/>
  <c r="I26" i="123"/>
  <c r="K17" i="123"/>
  <c r="L17" i="123" s="1"/>
  <c r="J31" i="87"/>
  <c r="C32" i="87"/>
  <c r="C42" i="87"/>
  <c r="C44" i="87"/>
  <c r="C46" i="87"/>
  <c r="C48" i="87"/>
  <c r="C50" i="87"/>
  <c r="D18" i="23"/>
  <c r="B35" i="23"/>
  <c r="D7" i="32"/>
  <c r="N8" i="32"/>
  <c r="D9" i="32"/>
  <c r="M36" i="32"/>
  <c r="M62" i="32" s="1"/>
  <c r="H44" i="32"/>
  <c r="H70" i="32" s="1"/>
  <c r="L44" i="32"/>
  <c r="L70" i="32" s="1"/>
  <c r="L46" i="32"/>
  <c r="L72" i="32" s="1"/>
  <c r="L48" i="32"/>
  <c r="L74" i="32" s="1"/>
  <c r="L50" i="32"/>
  <c r="L76" i="32" s="1"/>
  <c r="L52" i="32"/>
  <c r="L78" i="32" s="1"/>
  <c r="L104" i="32" s="1"/>
  <c r="J106" i="32"/>
  <c r="H12" i="27"/>
  <c r="D25" i="27" s="1"/>
  <c r="B17" i="27"/>
  <c r="B57" i="27"/>
  <c r="B38" i="27"/>
  <c r="C17" i="27"/>
  <c r="G15" i="121"/>
  <c r="G17" i="121"/>
  <c r="F17" i="121"/>
  <c r="F31" i="121" s="1"/>
  <c r="K26" i="124"/>
  <c r="I26" i="124"/>
  <c r="D21" i="124"/>
  <c r="E21" i="124" s="1"/>
  <c r="F21" i="124" s="1"/>
  <c r="G21" i="124" s="1"/>
  <c r="H21" i="124" s="1"/>
  <c r="I21" i="124" s="1"/>
  <c r="J21" i="124" s="1"/>
  <c r="D24" i="124"/>
  <c r="L26" i="124"/>
  <c r="I36" i="32"/>
  <c r="I62" i="32" s="1"/>
  <c r="H48" i="32"/>
  <c r="H74" i="32" s="1"/>
  <c r="H50" i="32"/>
  <c r="H47" i="32"/>
  <c r="H41" i="32"/>
  <c r="H67" i="32" s="1"/>
  <c r="H93" i="32" s="1"/>
  <c r="H54" i="32"/>
  <c r="H80" i="32" s="1"/>
  <c r="H106" i="32" s="1"/>
  <c r="H51" i="32"/>
  <c r="E36" i="32"/>
  <c r="E62" i="32" s="1"/>
  <c r="H46" i="32"/>
  <c r="H72" i="32" s="1"/>
  <c r="H98" i="32" s="1"/>
  <c r="H52" i="32"/>
  <c r="H78" i="32" s="1"/>
  <c r="H36" i="32"/>
  <c r="H38" i="32"/>
  <c r="H64" i="32" s="1"/>
  <c r="H40" i="32"/>
  <c r="H66" i="32" s="1"/>
  <c r="H42" i="32"/>
  <c r="B47" i="118"/>
  <c r="B75" i="118" s="1"/>
  <c r="B106" i="185"/>
  <c r="B51" i="36"/>
  <c r="B79" i="36" s="1"/>
  <c r="B39" i="118"/>
  <c r="B67" i="118" s="1"/>
  <c r="N113" i="152"/>
  <c r="N115" i="152" s="1"/>
  <c r="N116" i="152" s="1"/>
  <c r="B172" i="152"/>
  <c r="B174" i="152" s="1"/>
  <c r="B175" i="152" s="1"/>
  <c r="H84" i="153"/>
  <c r="H86" i="153" s="1"/>
  <c r="H87" i="153" s="1"/>
  <c r="B173" i="153"/>
  <c r="B176" i="153" s="1"/>
  <c r="F84" i="152"/>
  <c r="F86" i="152" s="1"/>
  <c r="F87" i="152" s="1"/>
  <c r="B84" i="153"/>
  <c r="B86" i="153" s="1"/>
  <c r="B87" i="153" s="1"/>
  <c r="N84" i="153"/>
  <c r="N86" i="153" s="1"/>
  <c r="N87" i="153" s="1"/>
  <c r="H26" i="121"/>
  <c r="H40" i="121"/>
  <c r="H54" i="121" s="1"/>
  <c r="B56" i="185"/>
  <c r="B35" i="150"/>
  <c r="B50" i="150"/>
  <c r="M34" i="150"/>
  <c r="F34" i="150" s="1"/>
  <c r="B44" i="150"/>
  <c r="B46" i="150"/>
  <c r="G25" i="138"/>
  <c r="B32" i="150"/>
  <c r="B40" i="150"/>
  <c r="B47" i="150"/>
  <c r="B12" i="150"/>
  <c r="D12" i="150"/>
  <c r="F12" i="150"/>
  <c r="G12" i="150"/>
  <c r="E12" i="150"/>
  <c r="B24" i="150"/>
  <c r="D24" i="150"/>
  <c r="F24" i="150"/>
  <c r="G24" i="150"/>
  <c r="E24" i="150"/>
  <c r="B11" i="150"/>
  <c r="D11" i="150"/>
  <c r="E11" i="150"/>
  <c r="F11" i="150"/>
  <c r="G11" i="150"/>
  <c r="B15" i="150"/>
  <c r="G15" i="150"/>
  <c r="D15" i="150"/>
  <c r="E15" i="150"/>
  <c r="F15" i="150"/>
  <c r="B19" i="150"/>
  <c r="D19" i="150"/>
  <c r="E19" i="150"/>
  <c r="F19" i="150"/>
  <c r="G19" i="150"/>
  <c r="B23" i="150"/>
  <c r="G23" i="150"/>
  <c r="E23" i="150"/>
  <c r="D23" i="150"/>
  <c r="F23" i="150"/>
  <c r="B106" i="87"/>
  <c r="B106" i="150" s="1"/>
  <c r="D8" i="150"/>
  <c r="F8" i="150"/>
  <c r="G8" i="150"/>
  <c r="E8" i="150"/>
  <c r="B20" i="150"/>
  <c r="F20" i="150"/>
  <c r="G20" i="150"/>
  <c r="D20" i="150"/>
  <c r="E20" i="150"/>
  <c r="B8" i="150"/>
  <c r="O32" i="150"/>
  <c r="H32" i="150" s="1"/>
  <c r="B36" i="150"/>
  <c r="B42" i="150"/>
  <c r="D9" i="150"/>
  <c r="E9" i="150"/>
  <c r="G9" i="150"/>
  <c r="F9" i="150"/>
  <c r="B13" i="150"/>
  <c r="E13" i="150"/>
  <c r="D13" i="150"/>
  <c r="G13" i="150"/>
  <c r="F13" i="150"/>
  <c r="B17" i="150"/>
  <c r="D17" i="150"/>
  <c r="E17" i="150"/>
  <c r="G17" i="150"/>
  <c r="F17" i="150"/>
  <c r="B21" i="150"/>
  <c r="E21" i="150"/>
  <c r="D21" i="150"/>
  <c r="G21" i="150"/>
  <c r="F21" i="150"/>
  <c r="F25" i="150"/>
  <c r="D25" i="150"/>
  <c r="E25" i="150"/>
  <c r="G25" i="150"/>
  <c r="B16" i="150"/>
  <c r="D16" i="150"/>
  <c r="F16" i="150"/>
  <c r="G16" i="150"/>
  <c r="E16" i="150"/>
  <c r="B34" i="150"/>
  <c r="B38" i="150"/>
  <c r="B48" i="150"/>
  <c r="E10" i="150"/>
  <c r="G10" i="150"/>
  <c r="D10" i="150"/>
  <c r="F10" i="150"/>
  <c r="E14" i="150"/>
  <c r="G14" i="150"/>
  <c r="D14" i="150"/>
  <c r="F14" i="150"/>
  <c r="E18" i="150"/>
  <c r="G18" i="150"/>
  <c r="D18" i="150"/>
  <c r="F18" i="150"/>
  <c r="E22" i="150"/>
  <c r="G22" i="150"/>
  <c r="D22" i="150"/>
  <c r="F22" i="150"/>
  <c r="C52" i="27"/>
  <c r="M57" i="27" s="1"/>
  <c r="B5" i="118"/>
  <c r="B33" i="118" s="1"/>
  <c r="B61" i="118" s="1"/>
  <c r="B35" i="118"/>
  <c r="B63" i="118" s="1"/>
  <c r="B43" i="118"/>
  <c r="B71" i="118" s="1"/>
  <c r="B51" i="118"/>
  <c r="B79" i="118" s="1"/>
  <c r="B39" i="36"/>
  <c r="B67" i="36" s="1"/>
  <c r="B47" i="36"/>
  <c r="B75" i="36" s="1"/>
  <c r="B34" i="38"/>
  <c r="B62" i="38" s="1"/>
  <c r="B42" i="38"/>
  <c r="B70" i="38" s="1"/>
  <c r="B50" i="38"/>
  <c r="B78" i="38" s="1"/>
  <c r="B35" i="39"/>
  <c r="B63" i="39" s="1"/>
  <c r="B43" i="39"/>
  <c r="B71" i="39" s="1"/>
  <c r="B51" i="39"/>
  <c r="B79" i="39" s="1"/>
  <c r="B38" i="40"/>
  <c r="B66" i="40" s="1"/>
  <c r="B46" i="40"/>
  <c r="B74" i="40" s="1"/>
  <c r="B38" i="118"/>
  <c r="B66" i="118" s="1"/>
  <c r="B46" i="118"/>
  <c r="B74" i="118" s="1"/>
  <c r="B34" i="36"/>
  <c r="B62" i="36" s="1"/>
  <c r="B42" i="36"/>
  <c r="B70" i="36" s="1"/>
  <c r="B50" i="36"/>
  <c r="B78" i="36" s="1"/>
  <c r="B35" i="38"/>
  <c r="B63" i="38" s="1"/>
  <c r="B43" i="38"/>
  <c r="B71" i="38" s="1"/>
  <c r="B51" i="38"/>
  <c r="B79" i="38" s="1"/>
  <c r="B38" i="39"/>
  <c r="B66" i="39" s="1"/>
  <c r="B46" i="39"/>
  <c r="B74" i="39" s="1"/>
  <c r="B39" i="40"/>
  <c r="B67" i="40" s="1"/>
  <c r="B47" i="40"/>
  <c r="B75" i="40" s="1"/>
  <c r="B9" i="137"/>
  <c r="B37" i="137" s="1"/>
  <c r="B65" i="137" s="1"/>
  <c r="B35" i="36"/>
  <c r="B63" i="36" s="1"/>
  <c r="B43" i="36"/>
  <c r="B71" i="36" s="1"/>
  <c r="B38" i="38"/>
  <c r="B66" i="38" s="1"/>
  <c r="B46" i="38"/>
  <c r="B74" i="38" s="1"/>
  <c r="B39" i="39"/>
  <c r="B67" i="39" s="1"/>
  <c r="B47" i="39"/>
  <c r="B75" i="39" s="1"/>
  <c r="B34" i="40"/>
  <c r="B62" i="40" s="1"/>
  <c r="B42" i="40"/>
  <c r="B70" i="40" s="1"/>
  <c r="B50" i="40"/>
  <c r="B78" i="40" s="1"/>
  <c r="B17" i="137"/>
  <c r="B17" i="146" s="1"/>
  <c r="B21" i="138"/>
  <c r="B21" i="147" s="1"/>
  <c r="B38" i="36"/>
  <c r="B66" i="36" s="1"/>
  <c r="B46" i="36"/>
  <c r="B74" i="36" s="1"/>
  <c r="B39" i="38"/>
  <c r="B67" i="38" s="1"/>
  <c r="B47" i="38"/>
  <c r="B75" i="38" s="1"/>
  <c r="B34" i="39"/>
  <c r="B62" i="39" s="1"/>
  <c r="B42" i="39"/>
  <c r="B70" i="39" s="1"/>
  <c r="B50" i="39"/>
  <c r="B78" i="39" s="1"/>
  <c r="B35" i="40"/>
  <c r="B63" i="40" s="1"/>
  <c r="B43" i="40"/>
  <c r="B71" i="40" s="1"/>
  <c r="B51" i="40"/>
  <c r="B79" i="40" s="1"/>
  <c r="B25" i="137"/>
  <c r="P25" i="137" s="1"/>
  <c r="D16" i="121"/>
  <c r="D30" i="121" s="1"/>
  <c r="D44" i="121" s="1"/>
  <c r="D8" i="121"/>
  <c r="F8" i="27"/>
  <c r="D22" i="121"/>
  <c r="D36" i="121" s="1"/>
  <c r="D50" i="121" s="1"/>
  <c r="D9" i="121"/>
  <c r="B33" i="150"/>
  <c r="B6" i="87"/>
  <c r="B6" i="150" s="1"/>
  <c r="B81" i="87"/>
  <c r="B81" i="150" s="1"/>
  <c r="B37" i="150"/>
  <c r="B41" i="150"/>
  <c r="B45" i="150"/>
  <c r="B49" i="150"/>
  <c r="B31" i="87"/>
  <c r="B31" i="150" s="1"/>
  <c r="B7" i="150"/>
  <c r="E45" i="87"/>
  <c r="E70" i="87" s="1"/>
  <c r="E120" i="87" s="1"/>
  <c r="E20" i="140" s="1"/>
  <c r="E48" i="140" s="1"/>
  <c r="E37" i="87"/>
  <c r="E12" i="137" s="1"/>
  <c r="E12" i="146" s="1"/>
  <c r="D42" i="87"/>
  <c r="D17" i="137" s="1"/>
  <c r="D45" i="137" s="1"/>
  <c r="G43" i="87"/>
  <c r="N43" i="150" s="1"/>
  <c r="G43" i="150" s="1"/>
  <c r="E33" i="87"/>
  <c r="D34" i="87"/>
  <c r="G35" i="87"/>
  <c r="N35" i="150" s="1"/>
  <c r="G35" i="150" s="1"/>
  <c r="H33" i="87"/>
  <c r="P8" i="137" s="1"/>
  <c r="P8" i="146" s="1"/>
  <c r="H34" i="87"/>
  <c r="O9" i="137" s="1"/>
  <c r="O9" i="146" s="1"/>
  <c r="D37" i="87"/>
  <c r="D12" i="137" s="1"/>
  <c r="E38" i="87"/>
  <c r="H41" i="87"/>
  <c r="H42" i="87"/>
  <c r="D45" i="87"/>
  <c r="D20" i="137" s="1"/>
  <c r="D48" i="137" s="1"/>
  <c r="E46" i="87"/>
  <c r="H49" i="87"/>
  <c r="H74" i="87" s="1"/>
  <c r="H124" i="87" s="1"/>
  <c r="G38" i="87"/>
  <c r="G46" i="87"/>
  <c r="D50" i="87"/>
  <c r="D33" i="87"/>
  <c r="D8" i="137" s="1"/>
  <c r="D36" i="137" s="1"/>
  <c r="E34" i="87"/>
  <c r="E9" i="137" s="1"/>
  <c r="H37" i="87"/>
  <c r="O12" i="137" s="1"/>
  <c r="H38" i="87"/>
  <c r="D41" i="87"/>
  <c r="E42" i="87"/>
  <c r="H45" i="87"/>
  <c r="P20" i="137" s="1"/>
  <c r="P48" i="137" s="1"/>
  <c r="H46" i="87"/>
  <c r="H71" i="87" s="1"/>
  <c r="O21" i="138" s="1"/>
  <c r="O49" i="138" s="1"/>
  <c r="D49" i="87"/>
  <c r="D74" i="87" s="1"/>
  <c r="D124" i="87" s="1"/>
  <c r="D24" i="140" s="1"/>
  <c r="D52" i="140" s="1"/>
  <c r="G50" i="87"/>
  <c r="B56" i="87"/>
  <c r="B56" i="150" s="1"/>
  <c r="G34" i="87"/>
  <c r="G9" i="137" s="1"/>
  <c r="G9" i="146" s="1"/>
  <c r="D38" i="87"/>
  <c r="G39" i="87"/>
  <c r="N39" i="150" s="1"/>
  <c r="G39" i="150" s="1"/>
  <c r="E41" i="87"/>
  <c r="G42" i="87"/>
  <c r="D46" i="87"/>
  <c r="D71" i="87" s="1"/>
  <c r="D121" i="87" s="1"/>
  <c r="D21" i="140" s="1"/>
  <c r="D49" i="140" s="1"/>
  <c r="G47" i="87"/>
  <c r="G22" i="137" s="1"/>
  <c r="G50" i="137" s="1"/>
  <c r="E49" i="87"/>
  <c r="E74" i="87" s="1"/>
  <c r="E24" i="138" s="1"/>
  <c r="E52" i="138" s="1"/>
  <c r="F84" i="87"/>
  <c r="F9" i="139" s="1"/>
  <c r="F37" i="139" s="1"/>
  <c r="F109" i="87"/>
  <c r="F109" i="150" s="1"/>
  <c r="F84" i="150" s="1"/>
  <c r="E32" i="87"/>
  <c r="E6" i="137" s="1"/>
  <c r="G85" i="87"/>
  <c r="G10" i="139" s="1"/>
  <c r="G10" i="148" s="1"/>
  <c r="G110" i="87"/>
  <c r="G110" i="150" s="1"/>
  <c r="F35" i="87"/>
  <c r="F10" i="137" s="1"/>
  <c r="F38" i="137" s="1"/>
  <c r="E36" i="87"/>
  <c r="E11" i="137" s="1"/>
  <c r="E11" i="146" s="1"/>
  <c r="G89" i="87"/>
  <c r="G14" i="139" s="1"/>
  <c r="G114" i="87"/>
  <c r="G114" i="150" s="1"/>
  <c r="F39" i="87"/>
  <c r="F14" i="137" s="1"/>
  <c r="F14" i="146" s="1"/>
  <c r="E40" i="87"/>
  <c r="E15" i="137" s="1"/>
  <c r="G93" i="87"/>
  <c r="G18" i="139" s="1"/>
  <c r="G118" i="87"/>
  <c r="G118" i="150" s="1"/>
  <c r="G93" i="150" s="1"/>
  <c r="F43" i="87"/>
  <c r="F18" i="137" s="1"/>
  <c r="F46" i="137" s="1"/>
  <c r="E44" i="87"/>
  <c r="E19" i="137" s="1"/>
  <c r="E19" i="146" s="1"/>
  <c r="G97" i="87"/>
  <c r="G22" i="139" s="1"/>
  <c r="G50" i="139" s="1"/>
  <c r="G122" i="87"/>
  <c r="G22" i="140" s="1"/>
  <c r="G50" i="140" s="1"/>
  <c r="F47" i="87"/>
  <c r="F22" i="137" s="1"/>
  <c r="F50" i="137" s="1"/>
  <c r="E48" i="87"/>
  <c r="E23" i="137" s="1"/>
  <c r="E51" i="137" s="1"/>
  <c r="F32" i="87"/>
  <c r="F6" i="137" s="1"/>
  <c r="F6" i="146" s="1"/>
  <c r="G86" i="87"/>
  <c r="G11" i="139" s="1"/>
  <c r="G11" i="148" s="1"/>
  <c r="G111" i="87"/>
  <c r="G111" i="150" s="1"/>
  <c r="G86" i="150" s="1"/>
  <c r="F36" i="87"/>
  <c r="F11" i="137" s="1"/>
  <c r="F11" i="146" s="1"/>
  <c r="G90" i="87"/>
  <c r="G15" i="139" s="1"/>
  <c r="G15" i="148" s="1"/>
  <c r="G115" i="87"/>
  <c r="G115" i="150" s="1"/>
  <c r="F40" i="87"/>
  <c r="F15" i="137" s="1"/>
  <c r="F43" i="137" s="1"/>
  <c r="G94" i="87"/>
  <c r="G19" i="139" s="1"/>
  <c r="G19" i="148" s="1"/>
  <c r="G119" i="87"/>
  <c r="G19" i="140" s="1"/>
  <c r="F44" i="87"/>
  <c r="F19" i="137" s="1"/>
  <c r="F19" i="146" s="1"/>
  <c r="G98" i="87"/>
  <c r="G23" i="139" s="1"/>
  <c r="G51" i="139" s="1"/>
  <c r="G123" i="87"/>
  <c r="G23" i="140" s="1"/>
  <c r="G51" i="140" s="1"/>
  <c r="F48" i="87"/>
  <c r="F23" i="137" s="1"/>
  <c r="F51" i="137" s="1"/>
  <c r="G9" i="138"/>
  <c r="G32" i="87"/>
  <c r="N32" i="150" s="1"/>
  <c r="G32" i="150" s="1"/>
  <c r="G108" i="87"/>
  <c r="G108" i="150" s="1"/>
  <c r="G83" i="87"/>
  <c r="G8" i="139" s="1"/>
  <c r="G8" i="148" s="1"/>
  <c r="F33" i="87"/>
  <c r="F8" i="137" s="1"/>
  <c r="F36" i="137" s="1"/>
  <c r="D35" i="87"/>
  <c r="D10" i="137" s="1"/>
  <c r="H35" i="87"/>
  <c r="G36" i="87"/>
  <c r="N36" i="150" s="1"/>
  <c r="G36" i="150" s="1"/>
  <c r="G112" i="87"/>
  <c r="G112" i="150" s="1"/>
  <c r="G87" i="87"/>
  <c r="G12" i="139" s="1"/>
  <c r="F37" i="87"/>
  <c r="D39" i="87"/>
  <c r="D14" i="137" s="1"/>
  <c r="D42" i="137" s="1"/>
  <c r="H39" i="87"/>
  <c r="G40" i="87"/>
  <c r="N40" i="150" s="1"/>
  <c r="G40" i="150" s="1"/>
  <c r="G116" i="87"/>
  <c r="G116" i="150" s="1"/>
  <c r="G91" i="87"/>
  <c r="F41" i="87"/>
  <c r="D43" i="87"/>
  <c r="D18" i="137" s="1"/>
  <c r="D18" i="146" s="1"/>
  <c r="H43" i="87"/>
  <c r="O18" i="137" s="1"/>
  <c r="G44" i="87"/>
  <c r="G19" i="137" s="1"/>
  <c r="G19" i="146" s="1"/>
  <c r="G120" i="87"/>
  <c r="G20" i="140" s="1"/>
  <c r="G48" i="140" s="1"/>
  <c r="G95" i="87"/>
  <c r="G20" i="139" s="1"/>
  <c r="G48" i="139" s="1"/>
  <c r="F45" i="87"/>
  <c r="D47" i="87"/>
  <c r="D22" i="137" s="1"/>
  <c r="D50" i="137" s="1"/>
  <c r="H47" i="87"/>
  <c r="P22" i="137" s="1"/>
  <c r="P50" i="137" s="1"/>
  <c r="G48" i="87"/>
  <c r="G23" i="137" s="1"/>
  <c r="G51" i="137" s="1"/>
  <c r="G124" i="87"/>
  <c r="G24" i="140" s="1"/>
  <c r="G52" i="140" s="1"/>
  <c r="G99" i="87"/>
  <c r="G24" i="139" s="1"/>
  <c r="G52" i="139" s="1"/>
  <c r="F49" i="87"/>
  <c r="F74" i="87" s="1"/>
  <c r="F24" i="138" s="1"/>
  <c r="F52" i="138" s="1"/>
  <c r="E50" i="87"/>
  <c r="D32" i="87"/>
  <c r="D7" i="137" s="1"/>
  <c r="D7" i="146" s="1"/>
  <c r="G33" i="87"/>
  <c r="G8" i="137" s="1"/>
  <c r="E35" i="87"/>
  <c r="E10" i="137" s="1"/>
  <c r="E10" i="146" s="1"/>
  <c r="D36" i="87"/>
  <c r="D11" i="137" s="1"/>
  <c r="D39" i="137" s="1"/>
  <c r="H36" i="87"/>
  <c r="P11" i="137" s="1"/>
  <c r="G37" i="87"/>
  <c r="N37" i="150" s="1"/>
  <c r="G37" i="150" s="1"/>
  <c r="G113" i="87"/>
  <c r="G113" i="150" s="1"/>
  <c r="G88" i="87"/>
  <c r="G13" i="139" s="1"/>
  <c r="F38" i="87"/>
  <c r="E39" i="87"/>
  <c r="E14" i="137" s="1"/>
  <c r="E14" i="146" s="1"/>
  <c r="D40" i="87"/>
  <c r="D15" i="137" s="1"/>
  <c r="D15" i="146" s="1"/>
  <c r="H40" i="87"/>
  <c r="P15" i="137" s="1"/>
  <c r="P15" i="146" s="1"/>
  <c r="G41" i="87"/>
  <c r="G117" i="87"/>
  <c r="G117" i="150" s="1"/>
  <c r="G92" i="87"/>
  <c r="G17" i="139" s="1"/>
  <c r="F42" i="87"/>
  <c r="E43" i="87"/>
  <c r="E18" i="137" s="1"/>
  <c r="E18" i="146" s="1"/>
  <c r="D44" i="87"/>
  <c r="D19" i="137" s="1"/>
  <c r="D19" i="146" s="1"/>
  <c r="H44" i="87"/>
  <c r="P19" i="137" s="1"/>
  <c r="G45" i="87"/>
  <c r="G20" i="137" s="1"/>
  <c r="G48" i="137" s="1"/>
  <c r="G121" i="87"/>
  <c r="G96" i="87"/>
  <c r="G21" i="139" s="1"/>
  <c r="G49" i="139" s="1"/>
  <c r="F46" i="87"/>
  <c r="E47" i="87"/>
  <c r="E22" i="137" s="1"/>
  <c r="E50" i="137" s="1"/>
  <c r="D48" i="87"/>
  <c r="D23" i="137" s="1"/>
  <c r="D51" i="137" s="1"/>
  <c r="H48" i="87"/>
  <c r="P23" i="137" s="1"/>
  <c r="P51" i="137" s="1"/>
  <c r="G49" i="87"/>
  <c r="G24" i="137" s="1"/>
  <c r="G52" i="137" s="1"/>
  <c r="G125" i="150"/>
  <c r="G100" i="87"/>
  <c r="G25" i="139" s="1"/>
  <c r="G25" i="148" s="1"/>
  <c r="F50" i="87"/>
  <c r="B6" i="185"/>
  <c r="B81" i="185"/>
  <c r="B31" i="185"/>
  <c r="K19" i="121"/>
  <c r="K20" i="121"/>
  <c r="K17" i="121"/>
  <c r="H17" i="121" s="1"/>
  <c r="K21" i="121"/>
  <c r="K18" i="121"/>
  <c r="K16" i="121"/>
  <c r="K22" i="121"/>
  <c r="F15" i="121"/>
  <c r="F16" i="121" s="1"/>
  <c r="D19" i="124"/>
  <c r="E19" i="124" s="1"/>
  <c r="L17" i="124"/>
  <c r="D26" i="151"/>
  <c r="H44" i="153" s="1"/>
  <c r="E20" i="123"/>
  <c r="D21" i="123"/>
  <c r="E21" i="123" s="1"/>
  <c r="F21" i="123" s="1"/>
  <c r="G21" i="123" s="1"/>
  <c r="H21" i="123" s="1"/>
  <c r="I21" i="123" s="1"/>
  <c r="J21" i="123" s="1"/>
  <c r="C26" i="151"/>
  <c r="B26" i="151"/>
  <c r="H26" i="153" s="1"/>
  <c r="B25" i="151"/>
  <c r="H25" i="152" s="1"/>
  <c r="H25" i="153" s="1"/>
  <c r="C25" i="151"/>
  <c r="H34" i="152" s="1"/>
  <c r="H34" i="153" s="1"/>
  <c r="M84" i="153"/>
  <c r="M86" i="153" s="1"/>
  <c r="M87" i="153" s="1"/>
  <c r="E93" i="153"/>
  <c r="E122" i="153"/>
  <c r="C102" i="153"/>
  <c r="O102" i="153"/>
  <c r="M181" i="153"/>
  <c r="G190" i="153"/>
  <c r="E84" i="152"/>
  <c r="E86" i="152" s="1"/>
  <c r="E87" i="152" s="1"/>
  <c r="O131" i="152"/>
  <c r="E93" i="152"/>
  <c r="E122" i="152"/>
  <c r="M122" i="152"/>
  <c r="C131" i="152"/>
  <c r="E152" i="152"/>
  <c r="E181" i="152"/>
  <c r="M181" i="152"/>
  <c r="G161" i="152"/>
  <c r="M93" i="153"/>
  <c r="M122" i="153"/>
  <c r="K102" i="153"/>
  <c r="I152" i="153"/>
  <c r="M93" i="152"/>
  <c r="K131" i="152"/>
  <c r="J113" i="153"/>
  <c r="J115" i="153" s="1"/>
  <c r="J116" i="153" s="1"/>
  <c r="B93" i="153"/>
  <c r="I93" i="153"/>
  <c r="L102" i="153"/>
  <c r="J152" i="153"/>
  <c r="I181" i="153"/>
  <c r="C190" i="153"/>
  <c r="N84" i="152"/>
  <c r="N86" i="152" s="1"/>
  <c r="N87" i="152" s="1"/>
  <c r="B93" i="152"/>
  <c r="I93" i="152"/>
  <c r="O93" i="152"/>
  <c r="I122" i="152"/>
  <c r="D102" i="152"/>
  <c r="L102" i="152"/>
  <c r="G131" i="152"/>
  <c r="M131" i="152"/>
  <c r="B145" i="152"/>
  <c r="B146" i="152" s="1"/>
  <c r="F172" i="152"/>
  <c r="F174" i="152" s="1"/>
  <c r="F175" i="152" s="1"/>
  <c r="I152" i="152"/>
  <c r="O152" i="152"/>
  <c r="I181" i="152"/>
  <c r="C93" i="153"/>
  <c r="M102" i="153"/>
  <c r="M131" i="153"/>
  <c r="E152" i="153"/>
  <c r="K152" i="153"/>
  <c r="E161" i="153"/>
  <c r="B117" i="153"/>
  <c r="L86" i="153"/>
  <c r="L87" i="153" s="1"/>
  <c r="O55" i="138"/>
  <c r="O55" i="140"/>
  <c r="F93" i="152"/>
  <c r="B122" i="152"/>
  <c r="F122" i="152"/>
  <c r="J122" i="152"/>
  <c r="N122" i="152"/>
  <c r="D131" i="152"/>
  <c r="N152" i="152"/>
  <c r="D181" i="152"/>
  <c r="H181" i="152"/>
  <c r="L181" i="152"/>
  <c r="D161" i="152"/>
  <c r="F93" i="153"/>
  <c r="B122" i="153"/>
  <c r="D131" i="153"/>
  <c r="L131" i="153"/>
  <c r="F152" i="153"/>
  <c r="B181" i="153"/>
  <c r="H161" i="153"/>
  <c r="B190" i="153"/>
  <c r="F190" i="153"/>
  <c r="J190" i="153"/>
  <c r="N190" i="153"/>
  <c r="N93" i="152"/>
  <c r="D122" i="152"/>
  <c r="H122" i="152"/>
  <c r="L122" i="152"/>
  <c r="L131" i="152"/>
  <c r="F152" i="152"/>
  <c r="B181" i="152"/>
  <c r="F181" i="152"/>
  <c r="J181" i="152"/>
  <c r="N181" i="152"/>
  <c r="L161" i="152"/>
  <c r="N93" i="153"/>
  <c r="J122" i="153"/>
  <c r="H102" i="153"/>
  <c r="H131" i="153"/>
  <c r="N152" i="153"/>
  <c r="J181" i="153"/>
  <c r="D161" i="153"/>
  <c r="L161" i="153"/>
  <c r="D190" i="153"/>
  <c r="H190" i="153"/>
  <c r="L190" i="153"/>
  <c r="M86" i="152"/>
  <c r="M87" i="152" s="1"/>
  <c r="M172" i="152"/>
  <c r="M174" i="152" s="1"/>
  <c r="M175" i="152" s="1"/>
  <c r="B84" i="152"/>
  <c r="B86" i="152" s="1"/>
  <c r="B87" i="152" s="1"/>
  <c r="I84" i="152"/>
  <c r="I86" i="152" s="1"/>
  <c r="I87" i="152" s="1"/>
  <c r="B113" i="152"/>
  <c r="B115" i="152" s="1"/>
  <c r="B116" i="152" s="1"/>
  <c r="B85" i="152"/>
  <c r="B88" i="152" s="1"/>
  <c r="F143" i="152"/>
  <c r="F145" i="152" s="1"/>
  <c r="F146" i="152" s="1"/>
  <c r="I172" i="152"/>
  <c r="I174" i="152" s="1"/>
  <c r="I175" i="152" s="1"/>
  <c r="N172" i="152"/>
  <c r="N174" i="152" s="1"/>
  <c r="N175" i="152" s="1"/>
  <c r="D86" i="153"/>
  <c r="D87" i="153" s="1"/>
  <c r="E84" i="153"/>
  <c r="E86" i="153" s="1"/>
  <c r="E87" i="153" s="1"/>
  <c r="J84" i="153"/>
  <c r="J86" i="153" s="1"/>
  <c r="J87" i="153" s="1"/>
  <c r="B113" i="153"/>
  <c r="B115" i="153" s="1"/>
  <c r="B116" i="153" s="1"/>
  <c r="E145" i="153"/>
  <c r="E146" i="153" s="1"/>
  <c r="I143" i="153"/>
  <c r="I145" i="153" s="1"/>
  <c r="I146" i="153" s="1"/>
  <c r="N143" i="153"/>
  <c r="N145" i="153" s="1"/>
  <c r="N146" i="153" s="1"/>
  <c r="N172" i="153"/>
  <c r="N174" i="153" s="1"/>
  <c r="N175" i="153" s="1"/>
  <c r="I84" i="153"/>
  <c r="I86" i="153" s="1"/>
  <c r="I87" i="153" s="1"/>
  <c r="M143" i="153"/>
  <c r="M145" i="153" s="1"/>
  <c r="M146" i="153" s="1"/>
  <c r="C117" i="152"/>
  <c r="J84" i="152"/>
  <c r="J86" i="152" s="1"/>
  <c r="J87" i="152" s="1"/>
  <c r="F113" i="152"/>
  <c r="F115" i="152" s="1"/>
  <c r="F116" i="152" s="1"/>
  <c r="B114" i="152"/>
  <c r="B117" i="152" s="1"/>
  <c r="J143" i="152"/>
  <c r="J145" i="152" s="1"/>
  <c r="J146" i="152" s="1"/>
  <c r="E172" i="152"/>
  <c r="E174" i="152" s="1"/>
  <c r="E175" i="152" s="1"/>
  <c r="J172" i="152"/>
  <c r="J174" i="152" s="1"/>
  <c r="J175" i="152" s="1"/>
  <c r="B144" i="152"/>
  <c r="B147" i="152" s="1"/>
  <c r="F84" i="153"/>
  <c r="F86" i="153" s="1"/>
  <c r="F87" i="153" s="1"/>
  <c r="F113" i="153"/>
  <c r="F115" i="153" s="1"/>
  <c r="F116" i="153" s="1"/>
  <c r="B143" i="153"/>
  <c r="B145" i="153" s="1"/>
  <c r="B146" i="153" s="1"/>
  <c r="J143" i="153"/>
  <c r="J145" i="153" s="1"/>
  <c r="J146" i="153" s="1"/>
  <c r="B172" i="153"/>
  <c r="B174" i="153" s="1"/>
  <c r="B175" i="153" s="1"/>
  <c r="B144" i="153"/>
  <c r="B147" i="153" s="1"/>
  <c r="O55" i="137"/>
  <c r="P55" i="137"/>
  <c r="P6" i="137"/>
  <c r="P6" i="146" s="1"/>
  <c r="O6" i="137"/>
  <c r="O6" i="146" s="1"/>
  <c r="F102" i="152"/>
  <c r="F190" i="152"/>
  <c r="N190" i="152"/>
  <c r="F131" i="153"/>
  <c r="N131" i="153"/>
  <c r="C102" i="152"/>
  <c r="G102" i="152"/>
  <c r="K102" i="152"/>
  <c r="O102" i="152"/>
  <c r="C190" i="152"/>
  <c r="G190" i="152"/>
  <c r="K190" i="152"/>
  <c r="O190" i="152"/>
  <c r="C131" i="153"/>
  <c r="G131" i="153"/>
  <c r="K131" i="153"/>
  <c r="O131" i="153"/>
  <c r="B161" i="153"/>
  <c r="F161" i="153"/>
  <c r="J161" i="153"/>
  <c r="N161" i="153"/>
  <c r="B102" i="152"/>
  <c r="J102" i="152"/>
  <c r="N102" i="152"/>
  <c r="B190" i="152"/>
  <c r="J190" i="152"/>
  <c r="B131" i="153"/>
  <c r="J131" i="153"/>
  <c r="B131" i="152"/>
  <c r="F131" i="152"/>
  <c r="J131" i="152"/>
  <c r="N131" i="152"/>
  <c r="B161" i="152"/>
  <c r="F161" i="152"/>
  <c r="J161" i="152"/>
  <c r="N161" i="152"/>
  <c r="B102" i="153"/>
  <c r="F102" i="153"/>
  <c r="J102" i="153"/>
  <c r="N102" i="153"/>
  <c r="C161" i="153"/>
  <c r="G161" i="153"/>
  <c r="K161" i="153"/>
  <c r="O161" i="153"/>
  <c r="D122" i="153"/>
  <c r="H122" i="153"/>
  <c r="L122" i="153"/>
  <c r="D181" i="153"/>
  <c r="H181" i="153"/>
  <c r="L181" i="153"/>
  <c r="D93" i="152"/>
  <c r="H93" i="152"/>
  <c r="L93" i="152"/>
  <c r="D152" i="152"/>
  <c r="H152" i="152"/>
  <c r="L152" i="152"/>
  <c r="D93" i="153"/>
  <c r="H93" i="153"/>
  <c r="L93" i="153"/>
  <c r="D152" i="153"/>
  <c r="H152" i="153"/>
  <c r="L152" i="153"/>
  <c r="G113" i="152"/>
  <c r="G115" i="152" s="1"/>
  <c r="G116" i="152" s="1"/>
  <c r="O143" i="152"/>
  <c r="O145" i="152" s="1"/>
  <c r="O146" i="152" s="1"/>
  <c r="G84" i="153"/>
  <c r="G86" i="153" s="1"/>
  <c r="G87" i="153" s="1"/>
  <c r="O84" i="153"/>
  <c r="O86" i="153" s="1"/>
  <c r="O87" i="153" s="1"/>
  <c r="O113" i="153"/>
  <c r="O115" i="153" s="1"/>
  <c r="O116" i="153" s="1"/>
  <c r="C85" i="153"/>
  <c r="C88" i="153" s="1"/>
  <c r="G143" i="153"/>
  <c r="G145" i="153" s="1"/>
  <c r="G146" i="153" s="1"/>
  <c r="C172" i="153"/>
  <c r="C174" i="153" s="1"/>
  <c r="C175" i="153" s="1"/>
  <c r="K172" i="153"/>
  <c r="K174" i="153" s="1"/>
  <c r="K175" i="153" s="1"/>
  <c r="O84" i="152"/>
  <c r="O86" i="152" s="1"/>
  <c r="O87" i="152" s="1"/>
  <c r="O113" i="152"/>
  <c r="O115" i="152" s="1"/>
  <c r="O116" i="152" s="1"/>
  <c r="G143" i="152"/>
  <c r="G145" i="152" s="1"/>
  <c r="G146" i="152" s="1"/>
  <c r="C144" i="152"/>
  <c r="C147" i="152" s="1"/>
  <c r="C84" i="153"/>
  <c r="C86" i="153" s="1"/>
  <c r="C87" i="153" s="1"/>
  <c r="K84" i="153"/>
  <c r="K86" i="153" s="1"/>
  <c r="K87" i="153" s="1"/>
  <c r="G113" i="153"/>
  <c r="G115" i="153" s="1"/>
  <c r="G116" i="153" s="1"/>
  <c r="F145" i="153"/>
  <c r="F146" i="153" s="1"/>
  <c r="K84" i="152"/>
  <c r="K86" i="152" s="1"/>
  <c r="K87" i="152" s="1"/>
  <c r="C85" i="152"/>
  <c r="C88" i="152" s="1"/>
  <c r="N145" i="152"/>
  <c r="N146" i="152" s="1"/>
  <c r="K145" i="153"/>
  <c r="K146" i="153" s="1"/>
  <c r="C143" i="153"/>
  <c r="C145" i="153" s="1"/>
  <c r="C146" i="153" s="1"/>
  <c r="C173" i="153"/>
  <c r="C176" i="153" s="1"/>
  <c r="G84" i="152"/>
  <c r="G86" i="152" s="1"/>
  <c r="G87" i="152" s="1"/>
  <c r="C113" i="152"/>
  <c r="C115" i="152" s="1"/>
  <c r="C116" i="152" s="1"/>
  <c r="K113" i="152"/>
  <c r="K115" i="152" s="1"/>
  <c r="K116" i="152" s="1"/>
  <c r="C143" i="152"/>
  <c r="C145" i="152" s="1"/>
  <c r="C146" i="152" s="1"/>
  <c r="K143" i="152"/>
  <c r="K145" i="152" s="1"/>
  <c r="K146" i="152" s="1"/>
  <c r="C172" i="152"/>
  <c r="C174" i="152" s="1"/>
  <c r="C175" i="152" s="1"/>
  <c r="G172" i="152"/>
  <c r="G174" i="152" s="1"/>
  <c r="G175" i="152" s="1"/>
  <c r="K172" i="152"/>
  <c r="K174" i="152" s="1"/>
  <c r="K175" i="152" s="1"/>
  <c r="O172" i="152"/>
  <c r="O174" i="152" s="1"/>
  <c r="O175" i="152" s="1"/>
  <c r="C173" i="152"/>
  <c r="C176" i="152" s="1"/>
  <c r="C113" i="153"/>
  <c r="C115" i="153" s="1"/>
  <c r="C116" i="153" s="1"/>
  <c r="K113" i="153"/>
  <c r="K115" i="153" s="1"/>
  <c r="K116" i="153" s="1"/>
  <c r="C114" i="153"/>
  <c r="C117" i="153" s="1"/>
  <c r="O143" i="153"/>
  <c r="O145" i="153" s="1"/>
  <c r="O146" i="153" s="1"/>
  <c r="G172" i="153"/>
  <c r="G174" i="153" s="1"/>
  <c r="G175" i="153" s="1"/>
  <c r="O172" i="153"/>
  <c r="O174" i="153" s="1"/>
  <c r="O175" i="153" s="1"/>
  <c r="H113" i="152"/>
  <c r="H115" i="152" s="1"/>
  <c r="H116" i="152" s="1"/>
  <c r="H172" i="153"/>
  <c r="H174" i="153" s="1"/>
  <c r="H175" i="153" s="1"/>
  <c r="E113" i="152"/>
  <c r="E115" i="152" s="1"/>
  <c r="E116" i="152" s="1"/>
  <c r="I113" i="152"/>
  <c r="I115" i="152" s="1"/>
  <c r="I116" i="152" s="1"/>
  <c r="M113" i="152"/>
  <c r="M115" i="152" s="1"/>
  <c r="M116" i="152" s="1"/>
  <c r="D143" i="152"/>
  <c r="D145" i="152" s="1"/>
  <c r="D146" i="152" s="1"/>
  <c r="H143" i="152"/>
  <c r="H145" i="152" s="1"/>
  <c r="H146" i="152" s="1"/>
  <c r="L143" i="152"/>
  <c r="L145" i="152" s="1"/>
  <c r="L146" i="152" s="1"/>
  <c r="D113" i="153"/>
  <c r="D115" i="153" s="1"/>
  <c r="D116" i="153" s="1"/>
  <c r="H113" i="153"/>
  <c r="H115" i="153" s="1"/>
  <c r="H116" i="153" s="1"/>
  <c r="L113" i="153"/>
  <c r="L115" i="153" s="1"/>
  <c r="L116" i="153" s="1"/>
  <c r="E172" i="153"/>
  <c r="E174" i="153" s="1"/>
  <c r="E175" i="153" s="1"/>
  <c r="I172" i="153"/>
  <c r="I174" i="153" s="1"/>
  <c r="I175" i="153" s="1"/>
  <c r="M172" i="153"/>
  <c r="M174" i="153" s="1"/>
  <c r="M175" i="153" s="1"/>
  <c r="D113" i="152"/>
  <c r="D115" i="152" s="1"/>
  <c r="D116" i="152" s="1"/>
  <c r="L113" i="152"/>
  <c r="L115" i="152" s="1"/>
  <c r="L116" i="152" s="1"/>
  <c r="D172" i="153"/>
  <c r="D174" i="153" s="1"/>
  <c r="D175" i="153" s="1"/>
  <c r="L172" i="153"/>
  <c r="L174" i="153" s="1"/>
  <c r="L175" i="153" s="1"/>
  <c r="D84" i="152"/>
  <c r="D86" i="152" s="1"/>
  <c r="D87" i="152" s="1"/>
  <c r="H84" i="152"/>
  <c r="H86" i="152" s="1"/>
  <c r="H87" i="152" s="1"/>
  <c r="L84" i="152"/>
  <c r="L86" i="152" s="1"/>
  <c r="L87" i="152" s="1"/>
  <c r="E143" i="152"/>
  <c r="E145" i="152" s="1"/>
  <c r="E146" i="152" s="1"/>
  <c r="I143" i="152"/>
  <c r="I145" i="152" s="1"/>
  <c r="I146" i="152" s="1"/>
  <c r="M143" i="152"/>
  <c r="M145" i="152" s="1"/>
  <c r="M146" i="152" s="1"/>
  <c r="E113" i="153"/>
  <c r="E115" i="153" s="1"/>
  <c r="E116" i="153" s="1"/>
  <c r="I113" i="153"/>
  <c r="I115" i="153" s="1"/>
  <c r="I116" i="153" s="1"/>
  <c r="M113" i="153"/>
  <c r="M115" i="153" s="1"/>
  <c r="M116" i="153" s="1"/>
  <c r="D143" i="153"/>
  <c r="D145" i="153" s="1"/>
  <c r="D146" i="153" s="1"/>
  <c r="H143" i="153"/>
  <c r="H145" i="153" s="1"/>
  <c r="H146" i="153" s="1"/>
  <c r="L143" i="153"/>
  <c r="L145" i="153" s="1"/>
  <c r="L146" i="153" s="1"/>
  <c r="O55" i="139"/>
  <c r="N115" i="153"/>
  <c r="N116" i="153" s="1"/>
  <c r="D174" i="152"/>
  <c r="D175" i="152" s="1"/>
  <c r="H174" i="152"/>
  <c r="H175" i="152" s="1"/>
  <c r="L174" i="152"/>
  <c r="L175" i="152" s="1"/>
  <c r="F174" i="153"/>
  <c r="F175" i="153" s="1"/>
  <c r="J174" i="153"/>
  <c r="J175" i="153" s="1"/>
  <c r="C147" i="153"/>
  <c r="B88" i="153"/>
  <c r="J115" i="152"/>
  <c r="J116" i="152" s="1"/>
  <c r="B176" i="152"/>
  <c r="C86" i="152"/>
  <c r="C87" i="152" s="1"/>
  <c r="G19" i="123"/>
  <c r="H19" i="123" s="1"/>
  <c r="I19" i="123" s="1"/>
  <c r="J19" i="123" s="1"/>
  <c r="G20" i="124"/>
  <c r="H20" i="124" s="1"/>
  <c r="I20" i="124" s="1"/>
  <c r="J20" i="124" s="1"/>
  <c r="D25" i="151"/>
  <c r="H52" i="152"/>
  <c r="H52" i="153" s="1"/>
  <c r="E26" i="151"/>
  <c r="E39" i="32"/>
  <c r="E65" i="32" s="1"/>
  <c r="I39" i="32"/>
  <c r="M39" i="32"/>
  <c r="M65" i="32" s="1"/>
  <c r="E44" i="32"/>
  <c r="E70" i="32" s="1"/>
  <c r="I44" i="32"/>
  <c r="M44" i="32"/>
  <c r="E46" i="32"/>
  <c r="I46" i="32"/>
  <c r="I72" i="32" s="1"/>
  <c r="M46" i="32"/>
  <c r="M72" i="32" s="1"/>
  <c r="E49" i="32"/>
  <c r="I49" i="32"/>
  <c r="M49" i="32"/>
  <c r="M75" i="32" s="1"/>
  <c r="I54" i="32"/>
  <c r="I80" i="32" s="1"/>
  <c r="I106" i="32" s="1"/>
  <c r="M54" i="32"/>
  <c r="H37" i="32"/>
  <c r="H45" i="32"/>
  <c r="H71" i="32" s="1"/>
  <c r="H49" i="32"/>
  <c r="H53" i="32"/>
  <c r="E35" i="32"/>
  <c r="E61" i="32" s="1"/>
  <c r="E87" i="32" s="1"/>
  <c r="M35" i="32"/>
  <c r="M61" i="32" s="1"/>
  <c r="F36" i="32"/>
  <c r="G37" i="32"/>
  <c r="G63" i="32" s="1"/>
  <c r="G89" i="32" s="1"/>
  <c r="M38" i="32"/>
  <c r="M64" i="32" s="1"/>
  <c r="N12" i="32"/>
  <c r="E41" i="32"/>
  <c r="M41" i="32"/>
  <c r="N19" i="32"/>
  <c r="I48" i="32"/>
  <c r="I74" i="32" s="1"/>
  <c r="E51" i="32"/>
  <c r="E77" i="32" s="1"/>
  <c r="M51" i="32"/>
  <c r="L35" i="32"/>
  <c r="L61" i="32" s="1"/>
  <c r="L39" i="32"/>
  <c r="L65" i="32" s="1"/>
  <c r="L47" i="32"/>
  <c r="L73" i="32" s="1"/>
  <c r="E43" i="32"/>
  <c r="I43" i="32"/>
  <c r="M43" i="32"/>
  <c r="M69" i="32" s="1"/>
  <c r="N17" i="32"/>
  <c r="E45" i="32"/>
  <c r="I45" i="32"/>
  <c r="M45" i="32"/>
  <c r="M71" i="32" s="1"/>
  <c r="E50" i="32"/>
  <c r="E76" i="32" s="1"/>
  <c r="I50" i="32"/>
  <c r="M50" i="32"/>
  <c r="M76" i="32" s="1"/>
  <c r="E53" i="32"/>
  <c r="E79" i="32" s="1"/>
  <c r="I53" i="32"/>
  <c r="I79" i="32" s="1"/>
  <c r="M53" i="32"/>
  <c r="E54" i="32"/>
  <c r="E80" i="32" s="1"/>
  <c r="E106" i="32" s="1"/>
  <c r="H35" i="32"/>
  <c r="H61" i="32" s="1"/>
  <c r="H39" i="32"/>
  <c r="H43" i="32"/>
  <c r="I35" i="32"/>
  <c r="I61" i="32" s="1"/>
  <c r="J36" i="32"/>
  <c r="J62" i="32" s="1"/>
  <c r="N9" i="32"/>
  <c r="E38" i="32"/>
  <c r="I38" i="32"/>
  <c r="I41" i="32"/>
  <c r="I67" i="32" s="1"/>
  <c r="E48" i="32"/>
  <c r="M48" i="32"/>
  <c r="I51" i="32"/>
  <c r="N27" i="32"/>
  <c r="L37" i="32"/>
  <c r="E37" i="32"/>
  <c r="E63" i="32" s="1"/>
  <c r="E89" i="32" s="1"/>
  <c r="I37" i="32"/>
  <c r="M37" i="32"/>
  <c r="M63" i="32" s="1"/>
  <c r="E40" i="32"/>
  <c r="I40" i="32"/>
  <c r="M40" i="32"/>
  <c r="M66" i="32" s="1"/>
  <c r="E42" i="32"/>
  <c r="E68" i="32" s="1"/>
  <c r="I42" i="32"/>
  <c r="I68" i="32" s="1"/>
  <c r="M42" i="32"/>
  <c r="E47" i="32"/>
  <c r="E73" i="32" s="1"/>
  <c r="I47" i="32"/>
  <c r="I73" i="32" s="1"/>
  <c r="M47" i="32"/>
  <c r="M73" i="32" s="1"/>
  <c r="E52" i="32"/>
  <c r="I52" i="32"/>
  <c r="M52" i="32"/>
  <c r="M78" i="32" s="1"/>
  <c r="O14" i="137"/>
  <c r="O14" i="146" s="1"/>
  <c r="B41" i="140"/>
  <c r="B69" i="140" s="1"/>
  <c r="P7" i="137"/>
  <c r="P7" i="146" s="1"/>
  <c r="B39" i="137"/>
  <c r="B67" i="137" s="1"/>
  <c r="B7" i="148"/>
  <c r="B35" i="139"/>
  <c r="B63" i="139" s="1"/>
  <c r="B23" i="148"/>
  <c r="B51" i="139"/>
  <c r="B79" i="139" s="1"/>
  <c r="B11" i="147"/>
  <c r="G11" i="138"/>
  <c r="G11" i="147" s="1"/>
  <c r="B39" i="138"/>
  <c r="B67" i="138" s="1"/>
  <c r="B8" i="148"/>
  <c r="B36" i="139"/>
  <c r="B64" i="139" s="1"/>
  <c r="B8" i="147"/>
  <c r="B36" i="138"/>
  <c r="B64" i="138" s="1"/>
  <c r="G8" i="138"/>
  <c r="G8" i="147" s="1"/>
  <c r="B16" i="147"/>
  <c r="B44" i="138"/>
  <c r="B72" i="138" s="1"/>
  <c r="G16" i="138"/>
  <c r="G44" i="138" s="1"/>
  <c r="B24" i="147"/>
  <c r="B52" i="138"/>
  <c r="B80" i="138" s="1"/>
  <c r="G24" i="138"/>
  <c r="G52" i="138" s="1"/>
  <c r="B24" i="148"/>
  <c r="B52" i="139"/>
  <c r="B80" i="139" s="1"/>
  <c r="B8" i="146"/>
  <c r="E8" i="137"/>
  <c r="E8" i="146" s="1"/>
  <c r="B36" i="137"/>
  <c r="B64" i="137" s="1"/>
  <c r="B40" i="137"/>
  <c r="B68" i="137" s="1"/>
  <c r="B12" i="146"/>
  <c r="F12" i="137"/>
  <c r="F12" i="146" s="1"/>
  <c r="B20" i="146"/>
  <c r="B48" i="137"/>
  <c r="B76" i="137" s="1"/>
  <c r="F20" i="137"/>
  <c r="F48" i="137" s="1"/>
  <c r="B24" i="146"/>
  <c r="B52" i="137"/>
  <c r="B80" i="137" s="1"/>
  <c r="B12" i="147"/>
  <c r="B8" i="149"/>
  <c r="B36" i="140"/>
  <c r="B64" i="140" s="1"/>
  <c r="B16" i="149"/>
  <c r="B44" i="140"/>
  <c r="B72" i="140" s="1"/>
  <c r="B24" i="149"/>
  <c r="B52" i="140"/>
  <c r="B80" i="140" s="1"/>
  <c r="B9" i="146"/>
  <c r="B15" i="148"/>
  <c r="B43" i="139"/>
  <c r="B71" i="139" s="1"/>
  <c r="B5" i="36"/>
  <c r="B5" i="38"/>
  <c r="B17" i="147"/>
  <c r="B5" i="39"/>
  <c r="B17" i="148"/>
  <c r="B25" i="148"/>
  <c r="B53" i="139"/>
  <c r="B81" i="139" s="1"/>
  <c r="B9" i="149"/>
  <c r="B37" i="140"/>
  <c r="B65" i="140" s="1"/>
  <c r="B21" i="149"/>
  <c r="B16" i="137"/>
  <c r="G12" i="138"/>
  <c r="G12" i="147" s="1"/>
  <c r="B16" i="139"/>
  <c r="B36" i="118"/>
  <c r="B64" i="118" s="1"/>
  <c r="B40" i="118"/>
  <c r="B68" i="118" s="1"/>
  <c r="B44" i="118"/>
  <c r="B72" i="118" s="1"/>
  <c r="B48" i="118"/>
  <c r="B76" i="118" s="1"/>
  <c r="B52" i="118"/>
  <c r="B80" i="118" s="1"/>
  <c r="B6" i="146"/>
  <c r="B34" i="137"/>
  <c r="B62" i="137" s="1"/>
  <c r="B10" i="146"/>
  <c r="B14" i="146"/>
  <c r="B42" i="137"/>
  <c r="B70" i="137" s="1"/>
  <c r="B18" i="146"/>
  <c r="B22" i="146"/>
  <c r="B50" i="137"/>
  <c r="B78" i="137" s="1"/>
  <c r="B36" i="36"/>
  <c r="B64" i="36" s="1"/>
  <c r="B40" i="36"/>
  <c r="B68" i="36" s="1"/>
  <c r="B48" i="36"/>
  <c r="B76" i="36" s="1"/>
  <c r="B52" i="36"/>
  <c r="B80" i="36" s="1"/>
  <c r="B6" i="147"/>
  <c r="B34" i="138"/>
  <c r="B62" i="138" s="1"/>
  <c r="G6" i="138"/>
  <c r="G6" i="147" s="1"/>
  <c r="B10" i="147"/>
  <c r="G10" i="138"/>
  <c r="G38" i="138" s="1"/>
  <c r="B14" i="147"/>
  <c r="B42" i="138"/>
  <c r="B70" i="138" s="1"/>
  <c r="G14" i="138"/>
  <c r="G14" i="147" s="1"/>
  <c r="B18" i="147"/>
  <c r="G18" i="138"/>
  <c r="G46" i="138" s="1"/>
  <c r="B46" i="138"/>
  <c r="B74" i="138" s="1"/>
  <c r="B22" i="147"/>
  <c r="B50" i="138"/>
  <c r="B78" i="138" s="1"/>
  <c r="G22" i="138"/>
  <c r="G50" i="138" s="1"/>
  <c r="B36" i="38"/>
  <c r="B64" i="38" s="1"/>
  <c r="B40" i="38"/>
  <c r="B68" i="38" s="1"/>
  <c r="B44" i="38"/>
  <c r="B72" i="38" s="1"/>
  <c r="B48" i="38"/>
  <c r="B76" i="38" s="1"/>
  <c r="B52" i="38"/>
  <c r="B80" i="38" s="1"/>
  <c r="B6" i="148"/>
  <c r="B34" i="139"/>
  <c r="B62" i="139" s="1"/>
  <c r="B10" i="148"/>
  <c r="B38" i="139"/>
  <c r="B66" i="139" s="1"/>
  <c r="B14" i="148"/>
  <c r="B42" i="139"/>
  <c r="B70" i="139" s="1"/>
  <c r="B18" i="148"/>
  <c r="B46" i="139"/>
  <c r="B74" i="139" s="1"/>
  <c r="B22" i="148"/>
  <c r="B36" i="39"/>
  <c r="B64" i="39" s="1"/>
  <c r="B40" i="39"/>
  <c r="B68" i="39" s="1"/>
  <c r="B48" i="39"/>
  <c r="B76" i="39" s="1"/>
  <c r="B52" i="39"/>
  <c r="B80" i="39" s="1"/>
  <c r="B6" i="149"/>
  <c r="B34" i="140"/>
  <c r="B62" i="140" s="1"/>
  <c r="B38" i="140"/>
  <c r="B66" i="140" s="1"/>
  <c r="B10" i="149"/>
  <c r="B42" i="140"/>
  <c r="B70" i="140" s="1"/>
  <c r="B14" i="149"/>
  <c r="B18" i="149"/>
  <c r="B46" i="140"/>
  <c r="B74" i="140" s="1"/>
  <c r="B22" i="149"/>
  <c r="B50" i="140"/>
  <c r="B78" i="140" s="1"/>
  <c r="B36" i="40"/>
  <c r="B64" i="40" s="1"/>
  <c r="B40" i="40"/>
  <c r="B68" i="40" s="1"/>
  <c r="B44" i="40"/>
  <c r="B72" i="40" s="1"/>
  <c r="B48" i="40"/>
  <c r="B76" i="40" s="1"/>
  <c r="B52" i="40"/>
  <c r="B80" i="40" s="1"/>
  <c r="O10" i="137"/>
  <c r="B13" i="137"/>
  <c r="B21" i="137"/>
  <c r="B46" i="137"/>
  <c r="B74" i="137" s="1"/>
  <c r="B13" i="138"/>
  <c r="G17" i="138"/>
  <c r="G45" i="138" s="1"/>
  <c r="B17" i="140"/>
  <c r="B49" i="140"/>
  <c r="B77" i="140" s="1"/>
  <c r="B20" i="147"/>
  <c r="B48" i="138"/>
  <c r="B76" i="138" s="1"/>
  <c r="B12" i="148"/>
  <c r="B40" i="139"/>
  <c r="B68" i="139" s="1"/>
  <c r="B20" i="148"/>
  <c r="B12" i="149"/>
  <c r="B40" i="140"/>
  <c r="B68" i="140" s="1"/>
  <c r="B20" i="149"/>
  <c r="B48" i="140"/>
  <c r="B76" i="140" s="1"/>
  <c r="B7" i="147"/>
  <c r="B35" i="138"/>
  <c r="B63" i="138" s="1"/>
  <c r="G21" i="138"/>
  <c r="G49" i="138" s="1"/>
  <c r="B40" i="138"/>
  <c r="B68" i="138" s="1"/>
  <c r="B9" i="147"/>
  <c r="B37" i="138"/>
  <c r="B65" i="138" s="1"/>
  <c r="F9" i="138"/>
  <c r="F9" i="147" s="1"/>
  <c r="B25" i="147"/>
  <c r="B53" i="138"/>
  <c r="B81" i="138" s="1"/>
  <c r="B9" i="148"/>
  <c r="B37" i="139"/>
  <c r="B65" i="139" s="1"/>
  <c r="B13" i="148"/>
  <c r="B21" i="148"/>
  <c r="B49" i="139"/>
  <c r="B77" i="139" s="1"/>
  <c r="B5" i="40"/>
  <c r="B13" i="149"/>
  <c r="B25" i="149"/>
  <c r="G25" i="140"/>
  <c r="B53" i="140"/>
  <c r="B81" i="140" s="1"/>
  <c r="B45" i="138"/>
  <c r="B73" i="138" s="1"/>
  <c r="B41" i="139"/>
  <c r="B69" i="139" s="1"/>
  <c r="G16" i="140"/>
  <c r="B37" i="118"/>
  <c r="B65" i="118" s="1"/>
  <c r="B41" i="118"/>
  <c r="B69" i="118" s="1"/>
  <c r="B45" i="118"/>
  <c r="B73" i="118" s="1"/>
  <c r="B49" i="118"/>
  <c r="B77" i="118" s="1"/>
  <c r="B53" i="118"/>
  <c r="B81" i="118" s="1"/>
  <c r="B7" i="146"/>
  <c r="O7" i="137"/>
  <c r="O7" i="146" s="1"/>
  <c r="B35" i="137"/>
  <c r="B63" i="137" s="1"/>
  <c r="B11" i="146"/>
  <c r="B15" i="146"/>
  <c r="B43" i="137"/>
  <c r="B71" i="137" s="1"/>
  <c r="B19" i="146"/>
  <c r="B51" i="137"/>
  <c r="B79" i="137" s="1"/>
  <c r="B15" i="147"/>
  <c r="B43" i="138"/>
  <c r="B71" i="138" s="1"/>
  <c r="G15" i="138"/>
  <c r="G43" i="138" s="1"/>
  <c r="B19" i="147"/>
  <c r="G19" i="138"/>
  <c r="G19" i="147" s="1"/>
  <c r="B23" i="147"/>
  <c r="B51" i="138"/>
  <c r="B79" i="138" s="1"/>
  <c r="G23" i="138"/>
  <c r="G51" i="138" s="1"/>
  <c r="B37" i="38"/>
  <c r="B65" i="38" s="1"/>
  <c r="B45" i="38"/>
  <c r="B73" i="38" s="1"/>
  <c r="B53" i="38"/>
  <c r="B81" i="38" s="1"/>
  <c r="B11" i="148"/>
  <c r="B39" i="139"/>
  <c r="B67" i="139" s="1"/>
  <c r="B19" i="148"/>
  <c r="B37" i="39"/>
  <c r="B65" i="39" s="1"/>
  <c r="B41" i="39"/>
  <c r="B69" i="39" s="1"/>
  <c r="B45" i="39"/>
  <c r="B73" i="39" s="1"/>
  <c r="B49" i="39"/>
  <c r="B77" i="39" s="1"/>
  <c r="B53" i="39"/>
  <c r="B81" i="39" s="1"/>
  <c r="B7" i="149"/>
  <c r="B35" i="140"/>
  <c r="B63" i="140" s="1"/>
  <c r="B11" i="149"/>
  <c r="B39" i="140"/>
  <c r="B67" i="140" s="1"/>
  <c r="B15" i="149"/>
  <c r="B43" i="140"/>
  <c r="B71" i="140" s="1"/>
  <c r="B19" i="149"/>
  <c r="B47" i="140"/>
  <c r="B75" i="140" s="1"/>
  <c r="B23" i="149"/>
  <c r="B51" i="140"/>
  <c r="B79" i="140" s="1"/>
  <c r="B37" i="40"/>
  <c r="B65" i="40" s="1"/>
  <c r="B41" i="40"/>
  <c r="B69" i="40" s="1"/>
  <c r="B49" i="40"/>
  <c r="B77" i="40" s="1"/>
  <c r="B53" i="40"/>
  <c r="B81" i="40" s="1"/>
  <c r="P10" i="137"/>
  <c r="P38" i="137" s="1"/>
  <c r="B47" i="137"/>
  <c r="B75" i="137" s="1"/>
  <c r="G20" i="138"/>
  <c r="G48" i="138" s="1"/>
  <c r="B38" i="138"/>
  <c r="B66" i="138" s="1"/>
  <c r="B50" i="139"/>
  <c r="B78" i="139" s="1"/>
  <c r="I87" i="32"/>
  <c r="K37" i="32"/>
  <c r="K63" i="32" s="1"/>
  <c r="N10" i="32"/>
  <c r="F39" i="32"/>
  <c r="F65" i="32" s="1"/>
  <c r="F42" i="32"/>
  <c r="K43" i="32"/>
  <c r="K69" i="32" s="1"/>
  <c r="G46" i="32"/>
  <c r="K52" i="32"/>
  <c r="K78" i="32" s="1"/>
  <c r="F54" i="32"/>
  <c r="F80" i="32" s="1"/>
  <c r="F106" i="32" s="1"/>
  <c r="D27" i="32"/>
  <c r="M95" i="32"/>
  <c r="L95" i="32"/>
  <c r="C121" i="32"/>
  <c r="C147" i="32" s="1"/>
  <c r="F35" i="32"/>
  <c r="F61" i="32" s="1"/>
  <c r="J35" i="32"/>
  <c r="J61" i="32" s="1"/>
  <c r="J87" i="32" s="1"/>
  <c r="G36" i="32"/>
  <c r="K36" i="32"/>
  <c r="K62" i="32" s="1"/>
  <c r="F38" i="32"/>
  <c r="D11" i="32"/>
  <c r="J38" i="32"/>
  <c r="J64" i="32" s="1"/>
  <c r="G39" i="32"/>
  <c r="K39" i="32"/>
  <c r="K65" i="32" s="1"/>
  <c r="G42" i="32"/>
  <c r="K42" i="32"/>
  <c r="K68" i="32" s="1"/>
  <c r="F48" i="32"/>
  <c r="F74" i="32" s="1"/>
  <c r="D21" i="32"/>
  <c r="J48" i="32"/>
  <c r="G49" i="32"/>
  <c r="G75" i="32" s="1"/>
  <c r="K49" i="32"/>
  <c r="K75" i="32" s="1"/>
  <c r="N22" i="32"/>
  <c r="E102" i="32"/>
  <c r="M102" i="32"/>
  <c r="F51" i="32"/>
  <c r="D24" i="32"/>
  <c r="J51" i="32"/>
  <c r="G54" i="32"/>
  <c r="G80" i="32" s="1"/>
  <c r="G106" i="32" s="1"/>
  <c r="H92" i="32"/>
  <c r="L93" i="32"/>
  <c r="M98" i="32"/>
  <c r="E103" i="32"/>
  <c r="L103" i="32"/>
  <c r="C129" i="32"/>
  <c r="C155" i="32" s="1"/>
  <c r="G35" i="32"/>
  <c r="G61" i="32" s="1"/>
  <c r="K35" i="32"/>
  <c r="K61" i="32" s="1"/>
  <c r="G38" i="32"/>
  <c r="K38" i="32"/>
  <c r="K64" i="32" s="1"/>
  <c r="F44" i="32"/>
  <c r="F70" i="32" s="1"/>
  <c r="J44" i="32"/>
  <c r="G45" i="32"/>
  <c r="K45" i="32"/>
  <c r="K71" i="32" s="1"/>
  <c r="N18" i="32"/>
  <c r="I98" i="32"/>
  <c r="F47" i="32"/>
  <c r="F73" i="32" s="1"/>
  <c r="D20" i="32"/>
  <c r="J47" i="32"/>
  <c r="G48" i="32"/>
  <c r="K48" i="32"/>
  <c r="K74" i="32" s="1"/>
  <c r="F50" i="32"/>
  <c r="D23" i="32"/>
  <c r="J50" i="32"/>
  <c r="G51" i="32"/>
  <c r="N24" i="32"/>
  <c r="K51" i="32"/>
  <c r="K77" i="32" s="1"/>
  <c r="L92" i="32"/>
  <c r="L96" i="32"/>
  <c r="L100" i="32"/>
  <c r="M87" i="32"/>
  <c r="J39" i="32"/>
  <c r="G40" i="32"/>
  <c r="K40" i="32"/>
  <c r="K66" i="32" s="1"/>
  <c r="J42" i="32"/>
  <c r="G43" i="32"/>
  <c r="G52" i="32"/>
  <c r="J54" i="32"/>
  <c r="J80" i="32" s="1"/>
  <c r="L102" i="32"/>
  <c r="K54" i="32"/>
  <c r="K80" i="32" s="1"/>
  <c r="K50" i="32"/>
  <c r="K76" i="32" s="1"/>
  <c r="K46" i="32"/>
  <c r="K72" i="32" s="1"/>
  <c r="F40" i="32"/>
  <c r="F66" i="32" s="1"/>
  <c r="J40" i="32"/>
  <c r="N13" i="32"/>
  <c r="G41" i="32"/>
  <c r="K41" i="32"/>
  <c r="K67" i="32" s="1"/>
  <c r="N14" i="32"/>
  <c r="F43" i="32"/>
  <c r="F69" i="32" s="1"/>
  <c r="J43" i="32"/>
  <c r="N16" i="32"/>
  <c r="G44" i="32"/>
  <c r="K44" i="32"/>
  <c r="K70" i="32" s="1"/>
  <c r="F46" i="32"/>
  <c r="D19" i="32"/>
  <c r="J46" i="32"/>
  <c r="G47" i="32"/>
  <c r="K47" i="32"/>
  <c r="K73" i="32" s="1"/>
  <c r="G50" i="32"/>
  <c r="F52" i="32"/>
  <c r="F78" i="32" s="1"/>
  <c r="D25" i="32"/>
  <c r="J52" i="32"/>
  <c r="G53" i="32"/>
  <c r="G79" i="32" s="1"/>
  <c r="G105" i="32" s="1"/>
  <c r="K53" i="32"/>
  <c r="K79" i="32" s="1"/>
  <c r="N26" i="32"/>
  <c r="H87" i="32"/>
  <c r="C113" i="32"/>
  <c r="C139" i="32" s="1"/>
  <c r="F37" i="32"/>
  <c r="F63" i="32" s="1"/>
  <c r="J37" i="32"/>
  <c r="M92" i="32"/>
  <c r="F41" i="32"/>
  <c r="J41" i="32"/>
  <c r="F45" i="32"/>
  <c r="J45" i="32"/>
  <c r="F49" i="32"/>
  <c r="D22" i="32"/>
  <c r="J49" i="32"/>
  <c r="F53" i="32"/>
  <c r="F79" i="32" s="1"/>
  <c r="F105" i="32" s="1"/>
  <c r="D26" i="32"/>
  <c r="J53" i="32"/>
  <c r="M89" i="32"/>
  <c r="C115" i="32"/>
  <c r="C141" i="32" s="1"/>
  <c r="C131" i="32"/>
  <c r="C157" i="32" s="1"/>
  <c r="I105" i="32"/>
  <c r="E105" i="32"/>
  <c r="L105" i="32"/>
  <c r="J88" i="32"/>
  <c r="M97" i="32"/>
  <c r="L97" i="32"/>
  <c r="H97" i="32"/>
  <c r="C123" i="32"/>
  <c r="C149" i="32" s="1"/>
  <c r="D10" i="32"/>
  <c r="D12" i="32"/>
  <c r="D13" i="32"/>
  <c r="D14" i="32"/>
  <c r="D15" i="32"/>
  <c r="D16" i="32"/>
  <c r="D17" i="32"/>
  <c r="D18" i="32"/>
  <c r="C119" i="32"/>
  <c r="C145" i="32" s="1"/>
  <c r="I93" i="32"/>
  <c r="M101" i="32"/>
  <c r="L101" i="32"/>
  <c r="G101" i="32"/>
  <c r="J90" i="32"/>
  <c r="M91" i="32"/>
  <c r="E91" i="32"/>
  <c r="C117" i="32"/>
  <c r="C143" i="32" s="1"/>
  <c r="L91" i="32"/>
  <c r="M99" i="32"/>
  <c r="I99" i="32"/>
  <c r="E99" i="32"/>
  <c r="C125" i="32"/>
  <c r="C151" i="32" s="1"/>
  <c r="L99" i="32"/>
  <c r="F99" i="32"/>
  <c r="C127" i="32"/>
  <c r="C153" i="32" s="1"/>
  <c r="C114" i="32"/>
  <c r="C140" i="32" s="1"/>
  <c r="M88" i="32"/>
  <c r="I88" i="32"/>
  <c r="L88" i="32"/>
  <c r="M90" i="32"/>
  <c r="L90" i="32"/>
  <c r="H90" i="32"/>
  <c r="I94" i="32"/>
  <c r="E94" i="32"/>
  <c r="C122" i="32"/>
  <c r="C148" i="32" s="1"/>
  <c r="E96" i="32"/>
  <c r="H96" i="32"/>
  <c r="L98" i="32"/>
  <c r="C126" i="32"/>
  <c r="C152" i="32" s="1"/>
  <c r="I100" i="32"/>
  <c r="H100" i="32"/>
  <c r="C128" i="32"/>
  <c r="C154" i="32" s="1"/>
  <c r="M104" i="32"/>
  <c r="H104" i="32"/>
  <c r="L106" i="32"/>
  <c r="C116" i="32"/>
  <c r="C142" i="32" s="1"/>
  <c r="C120" i="32"/>
  <c r="C146" i="32" s="1"/>
  <c r="C132" i="32"/>
  <c r="C158" i="32" s="1"/>
  <c r="G12" i="121"/>
  <c r="G25" i="121" s="1"/>
  <c r="F39" i="121"/>
  <c r="F9" i="121"/>
  <c r="F22" i="121" s="1"/>
  <c r="G24" i="121"/>
  <c r="G36" i="121"/>
  <c r="J36" i="121" s="1"/>
  <c r="D31" i="121"/>
  <c r="D45" i="121" s="1"/>
  <c r="D106" i="32" l="1"/>
  <c r="P7" i="138"/>
  <c r="P7" i="147" s="1"/>
  <c r="H107" i="87"/>
  <c r="O7" i="140" s="1"/>
  <c r="O35" i="140" s="1"/>
  <c r="O7" i="138"/>
  <c r="O6" i="138"/>
  <c r="P6" i="138"/>
  <c r="P6" i="147" s="1"/>
  <c r="H82" i="87"/>
  <c r="P6" i="139" s="1"/>
  <c r="P6" i="148" s="1"/>
  <c r="G90" i="32"/>
  <c r="G64" i="32"/>
  <c r="H69" i="32"/>
  <c r="H95" i="32" s="1"/>
  <c r="I102" i="32"/>
  <c r="I76" i="32"/>
  <c r="M34" i="32"/>
  <c r="M60" i="32" s="1"/>
  <c r="M67" i="32"/>
  <c r="M106" i="32"/>
  <c r="M80" i="32"/>
  <c r="I65" i="32"/>
  <c r="I91" i="32" s="1"/>
  <c r="J101" i="32"/>
  <c r="J75" i="32"/>
  <c r="F71" i="32"/>
  <c r="F97" i="32" s="1"/>
  <c r="J89" i="32"/>
  <c r="J63" i="32"/>
  <c r="J78" i="32"/>
  <c r="J104" i="32" s="1"/>
  <c r="F98" i="32"/>
  <c r="F72" i="32"/>
  <c r="J69" i="32"/>
  <c r="J95" i="32" s="1"/>
  <c r="G93" i="32"/>
  <c r="G67" i="32"/>
  <c r="J68" i="32"/>
  <c r="J94" i="32" s="1"/>
  <c r="J102" i="32"/>
  <c r="J76" i="32"/>
  <c r="G74" i="32"/>
  <c r="G100" i="32" s="1"/>
  <c r="J96" i="32"/>
  <c r="J70" i="32"/>
  <c r="G62" i="32"/>
  <c r="G88" i="32" s="1"/>
  <c r="E92" i="32"/>
  <c r="E66" i="32"/>
  <c r="L63" i="32"/>
  <c r="L89" i="32" s="1"/>
  <c r="E100" i="32"/>
  <c r="E74" i="32"/>
  <c r="N52" i="32"/>
  <c r="H91" i="32"/>
  <c r="H65" i="32"/>
  <c r="E67" i="32"/>
  <c r="E93" i="32" s="1"/>
  <c r="D93" i="32" s="1"/>
  <c r="F88" i="32"/>
  <c r="F62" i="32"/>
  <c r="H75" i="32"/>
  <c r="H101" i="32" s="1"/>
  <c r="I96" i="32"/>
  <c r="I70" i="32"/>
  <c r="E39" i="23"/>
  <c r="H73" i="32"/>
  <c r="H99" i="32" s="1"/>
  <c r="G76" i="32"/>
  <c r="G102" i="32" s="1"/>
  <c r="J91" i="32"/>
  <c r="J65" i="32"/>
  <c r="F77" i="32"/>
  <c r="F103" i="32" s="1"/>
  <c r="F94" i="32"/>
  <c r="D94" i="32" s="1"/>
  <c r="F68" i="32"/>
  <c r="E78" i="32"/>
  <c r="E104" i="32" s="1"/>
  <c r="I92" i="32"/>
  <c r="I66" i="32"/>
  <c r="E64" i="32"/>
  <c r="E90" i="32" s="1"/>
  <c r="E97" i="32"/>
  <c r="E71" i="32"/>
  <c r="M77" i="32"/>
  <c r="M103" i="32" s="1"/>
  <c r="H105" i="32"/>
  <c r="H79" i="32"/>
  <c r="M70" i="32"/>
  <c r="M96" i="32" s="1"/>
  <c r="K106" i="32"/>
  <c r="J79" i="32"/>
  <c r="J105" i="32" s="1"/>
  <c r="J93" i="32"/>
  <c r="J67" i="32"/>
  <c r="G73" i="32"/>
  <c r="G99" i="32" s="1"/>
  <c r="D99" i="32" s="1"/>
  <c r="J99" i="32"/>
  <c r="J73" i="32"/>
  <c r="J77" i="32"/>
  <c r="J103" i="32" s="1"/>
  <c r="J100" i="32"/>
  <c r="J74" i="32"/>
  <c r="G68" i="32"/>
  <c r="G94" i="32" s="1"/>
  <c r="G98" i="32"/>
  <c r="G72" i="32"/>
  <c r="H62" i="32"/>
  <c r="H88" i="32" s="1"/>
  <c r="H103" i="32"/>
  <c r="H77" i="32"/>
  <c r="H76" i="32"/>
  <c r="H102" i="32" s="1"/>
  <c r="J97" i="32"/>
  <c r="J71" i="32"/>
  <c r="G69" i="32"/>
  <c r="G95" i="32" s="1"/>
  <c r="G103" i="32"/>
  <c r="G77" i="32"/>
  <c r="G71" i="32"/>
  <c r="G97" i="32" s="1"/>
  <c r="G91" i="32"/>
  <c r="G65" i="32"/>
  <c r="M94" i="32"/>
  <c r="M68" i="32"/>
  <c r="M74" i="32"/>
  <c r="M100" i="32" s="1"/>
  <c r="M105" i="32"/>
  <c r="M79" i="32"/>
  <c r="E69" i="32"/>
  <c r="E95" i="32" s="1"/>
  <c r="D95" i="32" s="1"/>
  <c r="E101" i="32"/>
  <c r="E75" i="32"/>
  <c r="D23" i="23"/>
  <c r="C23" i="23" s="1"/>
  <c r="C18" i="23"/>
  <c r="G18" i="23" s="1"/>
  <c r="G27" i="124"/>
  <c r="H27" i="124" s="1"/>
  <c r="I27" i="124" s="1"/>
  <c r="J27" i="124" s="1"/>
  <c r="K27" i="124" s="1"/>
  <c r="L27" i="124" s="1"/>
  <c r="F101" i="32"/>
  <c r="F75" i="32"/>
  <c r="F67" i="32"/>
  <c r="F93" i="32" s="1"/>
  <c r="J98" i="32"/>
  <c r="J72" i="32"/>
  <c r="G70" i="32"/>
  <c r="G96" i="32" s="1"/>
  <c r="J92" i="32"/>
  <c r="J66" i="32"/>
  <c r="G78" i="32"/>
  <c r="G104" i="32" s="1"/>
  <c r="G92" i="32"/>
  <c r="G66" i="32"/>
  <c r="F76" i="32"/>
  <c r="F102" i="32" s="1"/>
  <c r="F90" i="32"/>
  <c r="F64" i="32"/>
  <c r="I78" i="32"/>
  <c r="I104" i="32" s="1"/>
  <c r="I89" i="32"/>
  <c r="I63" i="32"/>
  <c r="I77" i="32"/>
  <c r="I103" i="32" s="1"/>
  <c r="I90" i="32"/>
  <c r="I64" i="32"/>
  <c r="I71" i="32"/>
  <c r="I97" i="32" s="1"/>
  <c r="I95" i="32"/>
  <c r="I69" i="32"/>
  <c r="H63" i="32"/>
  <c r="H89" i="32" s="1"/>
  <c r="I101" i="32"/>
  <c r="I75" i="32"/>
  <c r="E72" i="32"/>
  <c r="E98" i="32" s="1"/>
  <c r="D98" i="32" s="1"/>
  <c r="H94" i="32"/>
  <c r="H68" i="32"/>
  <c r="E25" i="27"/>
  <c r="C25" i="27" s="1"/>
  <c r="L57" i="27"/>
  <c r="E34" i="27"/>
  <c r="D34" i="27"/>
  <c r="J22" i="121"/>
  <c r="I31" i="121"/>
  <c r="D15" i="121"/>
  <c r="H15" i="121" s="1"/>
  <c r="H22" i="121"/>
  <c r="G16" i="121"/>
  <c r="G25" i="147"/>
  <c r="G53" i="138"/>
  <c r="G17" i="147"/>
  <c r="P25" i="146"/>
  <c r="P53" i="137"/>
  <c r="P81" i="137" s="1"/>
  <c r="G25" i="137"/>
  <c r="G25" i="146" s="1"/>
  <c r="F25" i="137"/>
  <c r="F25" i="146" s="1"/>
  <c r="F19" i="124"/>
  <c r="G19" i="124" s="1"/>
  <c r="H19" i="124" s="1"/>
  <c r="I19" i="124" s="1"/>
  <c r="J19" i="124" s="1"/>
  <c r="K19" i="124" s="1"/>
  <c r="L19" i="124" s="1"/>
  <c r="P66" i="137"/>
  <c r="P79" i="137"/>
  <c r="P76" i="137"/>
  <c r="O15" i="137"/>
  <c r="O15" i="146" s="1"/>
  <c r="N15" i="146" s="1"/>
  <c r="G47" i="138"/>
  <c r="P24" i="137"/>
  <c r="P52" i="137" s="1"/>
  <c r="P80" i="137" s="1"/>
  <c r="G39" i="138"/>
  <c r="E34" i="32"/>
  <c r="E60" i="32" s="1"/>
  <c r="G10" i="137"/>
  <c r="G10" i="146" s="1"/>
  <c r="D25" i="137"/>
  <c r="D53" i="137" s="1"/>
  <c r="B25" i="146"/>
  <c r="P7" i="139"/>
  <c r="P35" i="139" s="1"/>
  <c r="P63" i="139" s="1"/>
  <c r="O25" i="137"/>
  <c r="B53" i="137"/>
  <c r="B81" i="137" s="1"/>
  <c r="E25" i="137"/>
  <c r="E53" i="137" s="1"/>
  <c r="G61" i="150"/>
  <c r="B45" i="137"/>
  <c r="B73" i="137" s="1"/>
  <c r="O20" i="137"/>
  <c r="N20" i="137" s="1"/>
  <c r="N48" i="137" s="1"/>
  <c r="G17" i="137"/>
  <c r="G45" i="137" s="1"/>
  <c r="E17" i="137"/>
  <c r="E17" i="146" s="1"/>
  <c r="G11" i="140"/>
  <c r="G11" i="149" s="1"/>
  <c r="F17" i="137"/>
  <c r="F17" i="146" s="1"/>
  <c r="P17" i="137"/>
  <c r="P17" i="146" s="1"/>
  <c r="B49" i="138"/>
  <c r="B77" i="138" s="1"/>
  <c r="G6" i="137"/>
  <c r="G34" i="137" s="1"/>
  <c r="F9" i="137"/>
  <c r="F37" i="137" s="1"/>
  <c r="H96" i="87"/>
  <c r="P21" i="139" s="1"/>
  <c r="P49" i="139" s="1"/>
  <c r="P77" i="139" s="1"/>
  <c r="P34" i="139"/>
  <c r="P62" i="139" s="1"/>
  <c r="D9" i="137"/>
  <c r="D9" i="146" s="1"/>
  <c r="O19" i="137"/>
  <c r="O19" i="146" s="1"/>
  <c r="G13" i="140"/>
  <c r="G41" i="140" s="1"/>
  <c r="P21" i="138"/>
  <c r="P49" i="138" s="1"/>
  <c r="P77" i="138" s="1"/>
  <c r="O6" i="139"/>
  <c r="N6" i="139" s="1"/>
  <c r="N34" i="139" s="1"/>
  <c r="G18" i="137"/>
  <c r="G18" i="146" s="1"/>
  <c r="E24" i="137"/>
  <c r="E52" i="137" s="1"/>
  <c r="O8" i="137"/>
  <c r="O8" i="146" s="1"/>
  <c r="E20" i="138"/>
  <c r="E48" i="138" s="1"/>
  <c r="G18" i="140"/>
  <c r="G18" i="149" s="1"/>
  <c r="G14" i="137"/>
  <c r="G14" i="146" s="1"/>
  <c r="O24" i="138"/>
  <c r="O52" i="138" s="1"/>
  <c r="O80" i="138" s="1"/>
  <c r="E95" i="87"/>
  <c r="E20" i="139" s="1"/>
  <c r="E48" i="139" s="1"/>
  <c r="G40" i="139"/>
  <c r="G12" i="148"/>
  <c r="D10" i="146"/>
  <c r="D38" i="137"/>
  <c r="G15" i="137"/>
  <c r="G15" i="146" s="1"/>
  <c r="D24" i="138"/>
  <c r="D52" i="138" s="1"/>
  <c r="G122" i="150"/>
  <c r="G72" i="150" s="1"/>
  <c r="G22" i="147" s="1"/>
  <c r="D99" i="87"/>
  <c r="D24" i="139" s="1"/>
  <c r="D52" i="139" s="1"/>
  <c r="G7" i="137"/>
  <c r="G7" i="146" s="1"/>
  <c r="G14" i="140"/>
  <c r="G14" i="149" s="1"/>
  <c r="G10" i="140"/>
  <c r="G38" i="140" s="1"/>
  <c r="G12" i="140"/>
  <c r="G40" i="140" s="1"/>
  <c r="D8" i="146"/>
  <c r="O23" i="137"/>
  <c r="O51" i="137" s="1"/>
  <c r="O79" i="137" s="1"/>
  <c r="D21" i="138"/>
  <c r="D49" i="138" s="1"/>
  <c r="P9" i="137"/>
  <c r="P9" i="146" s="1"/>
  <c r="N9" i="146" s="1"/>
  <c r="O24" i="137"/>
  <c r="E20" i="137"/>
  <c r="E48" i="137" s="1"/>
  <c r="G12" i="137"/>
  <c r="G40" i="137" s="1"/>
  <c r="P24" i="138"/>
  <c r="P52" i="138" s="1"/>
  <c r="P80" i="138" s="1"/>
  <c r="O22" i="137"/>
  <c r="N22" i="137" s="1"/>
  <c r="N50" i="137" s="1"/>
  <c r="H121" i="87"/>
  <c r="G18" i="147"/>
  <c r="G16" i="147"/>
  <c r="P18" i="137"/>
  <c r="P18" i="146" s="1"/>
  <c r="F7" i="137"/>
  <c r="F35" i="137" s="1"/>
  <c r="F9" i="140"/>
  <c r="F9" i="149" s="1"/>
  <c r="G8" i="140"/>
  <c r="G36" i="140" s="1"/>
  <c r="F24" i="137"/>
  <c r="F52" i="137" s="1"/>
  <c r="O7" i="139"/>
  <c r="O35" i="139" s="1"/>
  <c r="O63" i="139" s="1"/>
  <c r="H99" i="87"/>
  <c r="P24" i="140"/>
  <c r="P52" i="140" s="1"/>
  <c r="P80" i="140" s="1"/>
  <c r="O24" i="140"/>
  <c r="O52" i="140" s="1"/>
  <c r="O80" i="140" s="1"/>
  <c r="D49" i="23"/>
  <c r="D53" i="23" s="1"/>
  <c r="E7" i="150"/>
  <c r="P6" i="140"/>
  <c r="P34" i="140" s="1"/>
  <c r="P62" i="140" s="1"/>
  <c r="O17" i="137"/>
  <c r="O17" i="146" s="1"/>
  <c r="G15" i="140"/>
  <c r="G43" i="140" s="1"/>
  <c r="O6" i="140"/>
  <c r="O34" i="140" s="1"/>
  <c r="O62" i="140" s="1"/>
  <c r="G7" i="150"/>
  <c r="F49" i="23"/>
  <c r="F53" i="23" s="1"/>
  <c r="F59" i="23" s="1"/>
  <c r="G42" i="138"/>
  <c r="P36" i="137"/>
  <c r="P64" i="137" s="1"/>
  <c r="F42" i="137"/>
  <c r="O21" i="139"/>
  <c r="O49" i="139" s="1"/>
  <c r="O77" i="139" s="1"/>
  <c r="N46" i="150"/>
  <c r="G46" i="150" s="1"/>
  <c r="E49" i="23"/>
  <c r="E53" i="23" s="1"/>
  <c r="F7" i="150"/>
  <c r="G39" i="139"/>
  <c r="G11" i="137"/>
  <c r="G11" i="146" s="1"/>
  <c r="D7" i="150"/>
  <c r="C49" i="23"/>
  <c r="C53" i="23" s="1"/>
  <c r="G15" i="147"/>
  <c r="H16" i="121"/>
  <c r="D7" i="121"/>
  <c r="K7" i="121" s="1"/>
  <c r="G25" i="27"/>
  <c r="P78" i="137"/>
  <c r="O77" i="138"/>
  <c r="M55" i="140"/>
  <c r="M55" i="137"/>
  <c r="M55" i="38"/>
  <c r="M55" i="118"/>
  <c r="M55" i="139"/>
  <c r="M55" i="36"/>
  <c r="M55" i="39"/>
  <c r="M55" i="138"/>
  <c r="G112" i="32"/>
  <c r="G138" i="32" s="1"/>
  <c r="G44" i="27"/>
  <c r="M55" i="40"/>
  <c r="H39" i="23"/>
  <c r="G39" i="23"/>
  <c r="E8" i="27"/>
  <c r="D39" i="23"/>
  <c r="B39" i="23" s="1"/>
  <c r="F39" i="23"/>
  <c r="D8" i="27"/>
  <c r="E26" i="121"/>
  <c r="N112" i="32"/>
  <c r="N138" i="32" s="1"/>
  <c r="G68" i="150"/>
  <c r="G40" i="138"/>
  <c r="G10" i="147"/>
  <c r="F59" i="150"/>
  <c r="D96" i="87"/>
  <c r="D21" i="139" s="1"/>
  <c r="D49" i="139" s="1"/>
  <c r="D40" i="137"/>
  <c r="D12" i="146"/>
  <c r="G37" i="138"/>
  <c r="G9" i="147"/>
  <c r="D6" i="137"/>
  <c r="D6" i="146" s="1"/>
  <c r="G21" i="140"/>
  <c r="G49" i="140" s="1"/>
  <c r="E124" i="87"/>
  <c r="E24" i="140" s="1"/>
  <c r="E52" i="140" s="1"/>
  <c r="G47" i="139"/>
  <c r="O11" i="137"/>
  <c r="O11" i="146" s="1"/>
  <c r="D24" i="137"/>
  <c r="D52" i="137" s="1"/>
  <c r="P12" i="137"/>
  <c r="N12" i="137" s="1"/>
  <c r="N40" i="137" s="1"/>
  <c r="E99" i="87"/>
  <c r="E24" i="139" s="1"/>
  <c r="E52" i="139" s="1"/>
  <c r="P35" i="138"/>
  <c r="P63" i="138" s="1"/>
  <c r="E46" i="137"/>
  <c r="C74" i="87"/>
  <c r="D59" i="87"/>
  <c r="K34" i="150"/>
  <c r="D34" i="150" s="1"/>
  <c r="D67" i="87"/>
  <c r="K42" i="150"/>
  <c r="D42" i="150" s="1"/>
  <c r="E58" i="87"/>
  <c r="L33" i="150"/>
  <c r="E33" i="150" s="1"/>
  <c r="E62" i="87"/>
  <c r="L37" i="150"/>
  <c r="E37" i="150" s="1"/>
  <c r="G121" i="150"/>
  <c r="G21" i="149" s="1"/>
  <c r="E67" i="87"/>
  <c r="L42" i="150"/>
  <c r="E42" i="150" s="1"/>
  <c r="H62" i="87"/>
  <c r="O37" i="150"/>
  <c r="H37" i="150" s="1"/>
  <c r="D70" i="87"/>
  <c r="K46" i="150"/>
  <c r="D46" i="150" s="1"/>
  <c r="D62" i="87"/>
  <c r="K37" i="150"/>
  <c r="D37" i="150" s="1"/>
  <c r="H75" i="87"/>
  <c r="H125" i="87" s="1"/>
  <c r="O50" i="150"/>
  <c r="H50" i="150" s="1"/>
  <c r="D63" i="87"/>
  <c r="D13" i="138" s="1"/>
  <c r="K38" i="150"/>
  <c r="D38" i="150" s="1"/>
  <c r="D66" i="87"/>
  <c r="K41" i="150"/>
  <c r="D41" i="150" s="1"/>
  <c r="E59" i="87"/>
  <c r="L34" i="150"/>
  <c r="N47" i="150"/>
  <c r="G47" i="150" s="1"/>
  <c r="G22" i="146" s="1"/>
  <c r="H67" i="87"/>
  <c r="O42" i="150"/>
  <c r="H42" i="150" s="1"/>
  <c r="H59" i="87"/>
  <c r="O34" i="150"/>
  <c r="H34" i="150" s="1"/>
  <c r="N42" i="150"/>
  <c r="G42" i="150" s="1"/>
  <c r="D58" i="87"/>
  <c r="K33" i="150"/>
  <c r="D33" i="150" s="1"/>
  <c r="H66" i="87"/>
  <c r="O41" i="150"/>
  <c r="H41" i="150" s="1"/>
  <c r="H58" i="87"/>
  <c r="H108" i="87" s="1"/>
  <c r="O33" i="150"/>
  <c r="H33" i="150" s="1"/>
  <c r="E66" i="87"/>
  <c r="L41" i="150"/>
  <c r="E41" i="150" s="1"/>
  <c r="N34" i="150"/>
  <c r="G34" i="150" s="1"/>
  <c r="N50" i="150"/>
  <c r="G50" i="150" s="1"/>
  <c r="H70" i="87"/>
  <c r="O46" i="150"/>
  <c r="H46" i="150" s="1"/>
  <c r="H63" i="87"/>
  <c r="O13" i="138" s="1"/>
  <c r="O38" i="150"/>
  <c r="H38" i="150" s="1"/>
  <c r="D75" i="87"/>
  <c r="K50" i="150"/>
  <c r="D50" i="150" s="1"/>
  <c r="N38" i="150"/>
  <c r="G38" i="150" s="1"/>
  <c r="E71" i="87"/>
  <c r="L46" i="150"/>
  <c r="E46" i="150" s="1"/>
  <c r="E63" i="87"/>
  <c r="E13" i="138" s="1"/>
  <c r="L38" i="150"/>
  <c r="E38" i="150" s="1"/>
  <c r="P19" i="146"/>
  <c r="P47" i="137"/>
  <c r="P75" i="137" s="1"/>
  <c r="P11" i="146"/>
  <c r="P39" i="137"/>
  <c r="P67" i="137" s="1"/>
  <c r="E15" i="146"/>
  <c r="E43" i="137"/>
  <c r="G75" i="150"/>
  <c r="G100" i="150"/>
  <c r="E72" i="87"/>
  <c r="L47" i="150"/>
  <c r="E47" i="150" s="1"/>
  <c r="E22" i="146" s="1"/>
  <c r="L48" i="150"/>
  <c r="E48" i="150" s="1"/>
  <c r="E23" i="146" s="1"/>
  <c r="F67" i="87"/>
  <c r="M42" i="150"/>
  <c r="H65" i="87"/>
  <c r="O40" i="150"/>
  <c r="H40" i="150" s="1"/>
  <c r="D61" i="87"/>
  <c r="K36" i="150"/>
  <c r="D36" i="150" s="1"/>
  <c r="G82" i="87"/>
  <c r="G107" i="87"/>
  <c r="G91" i="150"/>
  <c r="G66" i="150"/>
  <c r="G87" i="150"/>
  <c r="G62" i="150"/>
  <c r="G83" i="150"/>
  <c r="G58" i="150"/>
  <c r="F73" i="87"/>
  <c r="M49" i="150"/>
  <c r="F49" i="150" s="1"/>
  <c r="F24" i="146" s="1"/>
  <c r="F65" i="87"/>
  <c r="M40" i="150"/>
  <c r="F40" i="150" s="1"/>
  <c r="F64" i="87"/>
  <c r="M39" i="150"/>
  <c r="F39" i="150" s="1"/>
  <c r="E61" i="87"/>
  <c r="L36" i="150"/>
  <c r="E36" i="150" s="1"/>
  <c r="E57" i="87"/>
  <c r="L32" i="150"/>
  <c r="E32" i="150" s="1"/>
  <c r="H107" i="150"/>
  <c r="P7" i="140"/>
  <c r="N7" i="140" s="1"/>
  <c r="N35" i="140" s="1"/>
  <c r="F71" i="87"/>
  <c r="M47" i="150"/>
  <c r="F47" i="150" s="1"/>
  <c r="F22" i="146" s="1"/>
  <c r="H69" i="87"/>
  <c r="O44" i="150"/>
  <c r="H44" i="150" s="1"/>
  <c r="O45" i="150"/>
  <c r="H45" i="150" s="1"/>
  <c r="O20" i="146" s="1"/>
  <c r="D65" i="87"/>
  <c r="K40" i="150"/>
  <c r="G88" i="150"/>
  <c r="G63" i="150"/>
  <c r="E60" i="87"/>
  <c r="L35" i="150"/>
  <c r="E35" i="150" s="1"/>
  <c r="E75" i="87"/>
  <c r="L50" i="150"/>
  <c r="N48" i="150"/>
  <c r="G48" i="150" s="1"/>
  <c r="G23" i="146" s="1"/>
  <c r="N49" i="150"/>
  <c r="G49" i="150" s="1"/>
  <c r="G24" i="146" s="1"/>
  <c r="N45" i="150"/>
  <c r="G45" i="150" s="1"/>
  <c r="G20" i="146" s="1"/>
  <c r="N44" i="150"/>
  <c r="G44" i="150" s="1"/>
  <c r="G124" i="150"/>
  <c r="G24" i="149" s="1"/>
  <c r="G90" i="150"/>
  <c r="G65" i="150"/>
  <c r="E73" i="87"/>
  <c r="L49" i="150"/>
  <c r="E49" i="150" s="1"/>
  <c r="E24" i="146" s="1"/>
  <c r="G89" i="150"/>
  <c r="G64" i="150"/>
  <c r="F60" i="87"/>
  <c r="M35" i="150"/>
  <c r="F35" i="150" s="1"/>
  <c r="F75" i="87"/>
  <c r="M50" i="150"/>
  <c r="F50" i="150" s="1"/>
  <c r="H73" i="87"/>
  <c r="O49" i="150"/>
  <c r="H49" i="150" s="1"/>
  <c r="P24" i="146" s="1"/>
  <c r="D69" i="87"/>
  <c r="K44" i="150"/>
  <c r="K45" i="150"/>
  <c r="G92" i="150"/>
  <c r="G67" i="150"/>
  <c r="E64" i="87"/>
  <c r="L39" i="150"/>
  <c r="E39" i="150" s="1"/>
  <c r="N33" i="150"/>
  <c r="G33" i="150" s="1"/>
  <c r="F124" i="87"/>
  <c r="F24" i="140" s="1"/>
  <c r="F52" i="140" s="1"/>
  <c r="F99" i="87"/>
  <c r="F24" i="139" s="1"/>
  <c r="F52" i="139" s="1"/>
  <c r="H72" i="87"/>
  <c r="O48" i="150"/>
  <c r="H48" i="150" s="1"/>
  <c r="O47" i="150"/>
  <c r="H47" i="150" s="1"/>
  <c r="P22" i="146" s="1"/>
  <c r="F70" i="87"/>
  <c r="M46" i="150"/>
  <c r="H68" i="87"/>
  <c r="O43" i="150"/>
  <c r="H43" i="150" s="1"/>
  <c r="F66" i="87"/>
  <c r="M41" i="150"/>
  <c r="H64" i="87"/>
  <c r="O39" i="150"/>
  <c r="H39" i="150" s="1"/>
  <c r="F62" i="87"/>
  <c r="M37" i="150"/>
  <c r="H60" i="87"/>
  <c r="O35" i="150"/>
  <c r="H35" i="150" s="1"/>
  <c r="F58" i="87"/>
  <c r="M33" i="150"/>
  <c r="F69" i="87"/>
  <c r="M45" i="150"/>
  <c r="F45" i="150" s="1"/>
  <c r="F20" i="146" s="1"/>
  <c r="M44" i="150"/>
  <c r="F44" i="150" s="1"/>
  <c r="F61" i="87"/>
  <c r="M36" i="150"/>
  <c r="F36" i="150" s="1"/>
  <c r="F72" i="87"/>
  <c r="M48" i="150"/>
  <c r="F48" i="150" s="1"/>
  <c r="F23" i="146" s="1"/>
  <c r="E69" i="87"/>
  <c r="L45" i="150"/>
  <c r="E45" i="150" s="1"/>
  <c r="E20" i="146" s="1"/>
  <c r="L44" i="150"/>
  <c r="E44" i="150" s="1"/>
  <c r="G85" i="150"/>
  <c r="G60" i="150"/>
  <c r="G7" i="138"/>
  <c r="P14" i="137"/>
  <c r="N14" i="137" s="1"/>
  <c r="N42" i="137" s="1"/>
  <c r="D73" i="87"/>
  <c r="K49" i="150"/>
  <c r="E68" i="87"/>
  <c r="L43" i="150"/>
  <c r="E43" i="150" s="1"/>
  <c r="N41" i="150"/>
  <c r="G41" i="150" s="1"/>
  <c r="F63" i="87"/>
  <c r="F13" i="138" s="1"/>
  <c r="M38" i="150"/>
  <c r="H61" i="87"/>
  <c r="O36" i="150"/>
  <c r="H36" i="150" s="1"/>
  <c r="D57" i="87"/>
  <c r="K32" i="150"/>
  <c r="D72" i="87"/>
  <c r="K48" i="150"/>
  <c r="K47" i="150"/>
  <c r="D68" i="87"/>
  <c r="K43" i="150"/>
  <c r="D64" i="87"/>
  <c r="K39" i="150"/>
  <c r="D60" i="87"/>
  <c r="K35" i="150"/>
  <c r="G109" i="87"/>
  <c r="G84" i="87"/>
  <c r="G9" i="139" s="1"/>
  <c r="G37" i="139" s="1"/>
  <c r="G119" i="150"/>
  <c r="G120" i="150"/>
  <c r="G20" i="149" s="1"/>
  <c r="F57" i="87"/>
  <c r="M32" i="150"/>
  <c r="F32" i="150" s="1"/>
  <c r="G123" i="150"/>
  <c r="G23" i="149" s="1"/>
  <c r="F68" i="87"/>
  <c r="M43" i="150"/>
  <c r="F43" i="150" s="1"/>
  <c r="E65" i="87"/>
  <c r="L40" i="150"/>
  <c r="E40" i="150" s="1"/>
  <c r="E7" i="137"/>
  <c r="H36" i="121"/>
  <c r="I15" i="121"/>
  <c r="H44" i="152"/>
  <c r="H26" i="152"/>
  <c r="K19" i="123"/>
  <c r="L19" i="123" s="1"/>
  <c r="F20" i="123"/>
  <c r="G20" i="123" s="1"/>
  <c r="H20" i="123" s="1"/>
  <c r="I20" i="123" s="1"/>
  <c r="J20" i="123" s="1"/>
  <c r="D17" i="151" s="1"/>
  <c r="K21" i="123"/>
  <c r="L21" i="123" s="1"/>
  <c r="B17" i="151"/>
  <c r="C17" i="151"/>
  <c r="K21" i="124"/>
  <c r="L21" i="124" s="1"/>
  <c r="O63" i="140"/>
  <c r="E42" i="137"/>
  <c r="P10" i="146"/>
  <c r="P34" i="137"/>
  <c r="P62" i="137" s="1"/>
  <c r="P35" i="137"/>
  <c r="P63" i="137" s="1"/>
  <c r="O42" i="137"/>
  <c r="O70" i="137" s="1"/>
  <c r="F40" i="137"/>
  <c r="E38" i="137"/>
  <c r="D17" i="146"/>
  <c r="N6" i="137"/>
  <c r="N34" i="137" s="1"/>
  <c r="P43" i="137"/>
  <c r="P71" i="137" s="1"/>
  <c r="G37" i="137"/>
  <c r="F39" i="137"/>
  <c r="F18" i="146"/>
  <c r="D47" i="137"/>
  <c r="O37" i="137"/>
  <c r="O65" i="137" s="1"/>
  <c r="E36" i="137"/>
  <c r="D46" i="137"/>
  <c r="D43" i="137"/>
  <c r="D11" i="146"/>
  <c r="E39" i="137"/>
  <c r="D35" i="137"/>
  <c r="E40" i="137"/>
  <c r="O34" i="137"/>
  <c r="O62" i="137" s="1"/>
  <c r="N6" i="146"/>
  <c r="N7" i="146"/>
  <c r="N10" i="137"/>
  <c r="N38" i="137" s="1"/>
  <c r="E27" i="123"/>
  <c r="C11" i="123"/>
  <c r="C12" i="123"/>
  <c r="K20" i="124"/>
  <c r="L20" i="124" s="1"/>
  <c r="H35" i="153"/>
  <c r="H35" i="152"/>
  <c r="H53" i="152"/>
  <c r="H53" i="153"/>
  <c r="D25" i="124"/>
  <c r="E25" i="123"/>
  <c r="H43" i="152"/>
  <c r="H43" i="153" s="1"/>
  <c r="N41" i="32"/>
  <c r="D41" i="32"/>
  <c r="D67" i="32" s="1"/>
  <c r="D51" i="32"/>
  <c r="D77" i="32" s="1"/>
  <c r="M93" i="32"/>
  <c r="I34" i="32"/>
  <c r="I60" i="32" s="1"/>
  <c r="D42" i="32"/>
  <c r="D68" i="32" s="1"/>
  <c r="L34" i="32"/>
  <c r="L60" i="32" s="1"/>
  <c r="H34" i="32"/>
  <c r="H60" i="32" s="1"/>
  <c r="G34" i="138"/>
  <c r="F10" i="146"/>
  <c r="F47" i="137"/>
  <c r="F15" i="146"/>
  <c r="F9" i="148"/>
  <c r="F37" i="138"/>
  <c r="E47" i="137"/>
  <c r="G25" i="149"/>
  <c r="G53" i="140"/>
  <c r="O6" i="147"/>
  <c r="O34" i="138"/>
  <c r="O62" i="138" s="1"/>
  <c r="B5" i="139"/>
  <c r="B33" i="39"/>
  <c r="B61" i="39" s="1"/>
  <c r="G38" i="139"/>
  <c r="E6" i="146"/>
  <c r="E34" i="137"/>
  <c r="G16" i="149"/>
  <c r="G44" i="140"/>
  <c r="O52" i="137"/>
  <c r="O80" i="137" s="1"/>
  <c r="O12" i="146"/>
  <c r="O40" i="137"/>
  <c r="O68" i="137" s="1"/>
  <c r="G36" i="139"/>
  <c r="G36" i="138"/>
  <c r="D14" i="146"/>
  <c r="O7" i="149"/>
  <c r="F8" i="146"/>
  <c r="F34" i="137"/>
  <c r="G19" i="149"/>
  <c r="G47" i="140"/>
  <c r="G41" i="139"/>
  <c r="G13" i="148"/>
  <c r="B13" i="147"/>
  <c r="B41" i="138"/>
  <c r="B69" i="138" s="1"/>
  <c r="P13" i="138"/>
  <c r="G13" i="138"/>
  <c r="B21" i="146"/>
  <c r="F21" i="137"/>
  <c r="F49" i="137" s="1"/>
  <c r="P21" i="137"/>
  <c r="P49" i="137" s="1"/>
  <c r="P77" i="137" s="1"/>
  <c r="E21" i="137"/>
  <c r="E49" i="137" s="1"/>
  <c r="D21" i="137"/>
  <c r="D49" i="137" s="1"/>
  <c r="O21" i="137"/>
  <c r="G21" i="137"/>
  <c r="G49" i="137" s="1"/>
  <c r="B49" i="137"/>
  <c r="B77" i="137" s="1"/>
  <c r="O10" i="146"/>
  <c r="O38" i="137"/>
  <c r="O66" i="137" s="1"/>
  <c r="G46" i="139"/>
  <c r="G18" i="148"/>
  <c r="B16" i="146"/>
  <c r="P16" i="137"/>
  <c r="E16" i="137"/>
  <c r="O16" i="137"/>
  <c r="D16" i="137"/>
  <c r="B44" i="137"/>
  <c r="B72" i="137" s="1"/>
  <c r="G16" i="137"/>
  <c r="F16" i="137"/>
  <c r="B5" i="138"/>
  <c r="B33" i="38"/>
  <c r="B61" i="38" s="1"/>
  <c r="E9" i="146"/>
  <c r="E37" i="137"/>
  <c r="G53" i="139"/>
  <c r="O35" i="137"/>
  <c r="O63" i="137" s="1"/>
  <c r="P34" i="138"/>
  <c r="P62" i="138" s="1"/>
  <c r="N7" i="137"/>
  <c r="N35" i="137" s="1"/>
  <c r="O7" i="147"/>
  <c r="O35" i="138"/>
  <c r="O63" i="138" s="1"/>
  <c r="B13" i="146"/>
  <c r="F13" i="137"/>
  <c r="P13" i="137"/>
  <c r="E13" i="137"/>
  <c r="D13" i="137"/>
  <c r="O13" i="137"/>
  <c r="B41" i="137"/>
  <c r="B69" i="137" s="1"/>
  <c r="G13" i="137"/>
  <c r="G42" i="139"/>
  <c r="G14" i="148"/>
  <c r="B16" i="148"/>
  <c r="G16" i="139"/>
  <c r="B44" i="139"/>
  <c r="B72" i="139" s="1"/>
  <c r="G43" i="139"/>
  <c r="G47" i="137"/>
  <c r="B5" i="140"/>
  <c r="B33" i="40"/>
  <c r="B61" i="40" s="1"/>
  <c r="B17" i="149"/>
  <c r="G17" i="140"/>
  <c r="B45" i="140"/>
  <c r="B73" i="140" s="1"/>
  <c r="O18" i="146"/>
  <c r="O46" i="137"/>
  <c r="O74" i="137" s="1"/>
  <c r="G45" i="139"/>
  <c r="G17" i="148"/>
  <c r="B5" i="137"/>
  <c r="B33" i="36"/>
  <c r="B61" i="36" s="1"/>
  <c r="G8" i="146"/>
  <c r="G36" i="137"/>
  <c r="N53" i="32"/>
  <c r="N51" i="32"/>
  <c r="K34" i="32"/>
  <c r="K60" i="32" s="1"/>
  <c r="D47" i="32"/>
  <c r="D73" i="32" s="1"/>
  <c r="N37" i="32"/>
  <c r="N36" i="32"/>
  <c r="N45" i="32"/>
  <c r="F96" i="32"/>
  <c r="D96" i="32" s="1"/>
  <c r="D44" i="32"/>
  <c r="D70" i="32" s="1"/>
  <c r="G87" i="32"/>
  <c r="G34" i="32"/>
  <c r="G60" i="32" s="1"/>
  <c r="F100" i="32"/>
  <c r="D48" i="32"/>
  <c r="D74" i="32" s="1"/>
  <c r="N38" i="32"/>
  <c r="F87" i="32"/>
  <c r="F34" i="32"/>
  <c r="F60" i="32" s="1"/>
  <c r="D36" i="32"/>
  <c r="D62" i="32" s="1"/>
  <c r="N47" i="32"/>
  <c r="N49" i="32"/>
  <c r="N35" i="32"/>
  <c r="N61" i="32" s="1"/>
  <c r="D39" i="32"/>
  <c r="D65" i="32" s="1"/>
  <c r="F91" i="32"/>
  <c r="D91" i="32" s="1"/>
  <c r="F89" i="32"/>
  <c r="D89" i="32" s="1"/>
  <c r="D37" i="32"/>
  <c r="D63" i="32" s="1"/>
  <c r="D49" i="32"/>
  <c r="D75" i="32" s="1"/>
  <c r="N43" i="32"/>
  <c r="F92" i="32"/>
  <c r="D40" i="32"/>
  <c r="D66" i="32" s="1"/>
  <c r="D50" i="32"/>
  <c r="D76" i="32" s="1"/>
  <c r="J34" i="32"/>
  <c r="J60" i="32" s="1"/>
  <c r="D54" i="32"/>
  <c r="D80" i="32" s="1"/>
  <c r="N42" i="32"/>
  <c r="N44" i="32"/>
  <c r="D53" i="32"/>
  <c r="D79" i="32" s="1"/>
  <c r="D45" i="32"/>
  <c r="D71" i="32" s="1"/>
  <c r="F104" i="32"/>
  <c r="D52" i="32"/>
  <c r="D78" i="32" s="1"/>
  <c r="N46" i="32"/>
  <c r="F95" i="32"/>
  <c r="D43" i="32"/>
  <c r="D69" i="32" s="1"/>
  <c r="N40" i="32"/>
  <c r="D46" i="32"/>
  <c r="D72" i="32" s="1"/>
  <c r="D38" i="32"/>
  <c r="D64" i="32" s="1"/>
  <c r="N50" i="32"/>
  <c r="N48" i="32"/>
  <c r="N54" i="32"/>
  <c r="N80" i="32" s="1"/>
  <c r="N106" i="32" s="1"/>
  <c r="N39" i="32"/>
  <c r="D35" i="32"/>
  <c r="D61" i="32" s="1"/>
  <c r="F53" i="121"/>
  <c r="G50" i="121"/>
  <c r="G23" i="121"/>
  <c r="I22" i="121"/>
  <c r="G39" i="121"/>
  <c r="G38" i="121"/>
  <c r="G31" i="121"/>
  <c r="F36" i="121"/>
  <c r="F45" i="121"/>
  <c r="F24" i="121"/>
  <c r="H25" i="121" s="1"/>
  <c r="I86" i="32" l="1"/>
  <c r="D102" i="32"/>
  <c r="M86" i="32"/>
  <c r="M116" i="32" s="1"/>
  <c r="M142" i="32" s="1"/>
  <c r="D103" i="32"/>
  <c r="D104" i="32"/>
  <c r="L86" i="32"/>
  <c r="L124" i="32" s="1"/>
  <c r="H86" i="32"/>
  <c r="D105" i="32"/>
  <c r="D90" i="32"/>
  <c r="E86" i="32"/>
  <c r="E116" i="32" s="1"/>
  <c r="D88" i="32"/>
  <c r="J86" i="32"/>
  <c r="N76" i="32"/>
  <c r="N102" i="32" s="1"/>
  <c r="K102" i="32" s="1"/>
  <c r="N77" i="32"/>
  <c r="N103" i="32" s="1"/>
  <c r="K103" i="32" s="1"/>
  <c r="N91" i="32"/>
  <c r="K91" i="32" s="1"/>
  <c r="N65" i="32"/>
  <c r="N94" i="32"/>
  <c r="K94" i="32" s="1"/>
  <c r="N68" i="32"/>
  <c r="N89" i="32"/>
  <c r="K89" i="32" s="1"/>
  <c r="N63" i="32"/>
  <c r="N105" i="32"/>
  <c r="N79" i="32"/>
  <c r="N7" i="138"/>
  <c r="N35" i="138" s="1"/>
  <c r="N78" i="32"/>
  <c r="N104" i="32" s="1"/>
  <c r="K104" i="32" s="1"/>
  <c r="N70" i="32"/>
  <c r="N96" i="32" s="1"/>
  <c r="K96" i="32" s="1"/>
  <c r="G86" i="32"/>
  <c r="D101" i="32"/>
  <c r="D97" i="32"/>
  <c r="D29" i="121"/>
  <c r="D43" i="121" s="1"/>
  <c r="N72" i="32"/>
  <c r="N98" i="32" s="1"/>
  <c r="K98" i="32" s="1"/>
  <c r="N75" i="32"/>
  <c r="N101" i="32" s="1"/>
  <c r="K101" i="32" s="1"/>
  <c r="F86" i="32"/>
  <c r="N6" i="138"/>
  <c r="N34" i="138" s="1"/>
  <c r="D87" i="32"/>
  <c r="N88" i="32"/>
  <c r="K88" i="32" s="1"/>
  <c r="N62" i="32"/>
  <c r="N93" i="32"/>
  <c r="K93" i="32" s="1"/>
  <c r="N67" i="32"/>
  <c r="J15" i="121"/>
  <c r="N74" i="32"/>
  <c r="N100" i="32" s="1"/>
  <c r="K100" i="32" s="1"/>
  <c r="N66" i="32"/>
  <c r="N92" i="32" s="1"/>
  <c r="K92" i="32" s="1"/>
  <c r="N69" i="32"/>
  <c r="N95" i="32" s="1"/>
  <c r="K95" i="32" s="1"/>
  <c r="N73" i="32"/>
  <c r="N99" i="32" s="1"/>
  <c r="K99" i="32" s="1"/>
  <c r="N64" i="32"/>
  <c r="N90" i="32" s="1"/>
  <c r="K90" i="32" s="1"/>
  <c r="N71" i="32"/>
  <c r="N97" i="32" s="1"/>
  <c r="K97" i="32" s="1"/>
  <c r="D100" i="32"/>
  <c r="D92" i="32"/>
  <c r="C34" i="27"/>
  <c r="D38" i="27"/>
  <c r="K55" i="38" s="1"/>
  <c r="E38" i="27"/>
  <c r="L55" i="40" s="1"/>
  <c r="H24" i="121"/>
  <c r="F50" i="121"/>
  <c r="I50" i="121" s="1"/>
  <c r="I36" i="121"/>
  <c r="H50" i="121"/>
  <c r="K50" i="121" s="1"/>
  <c r="K36" i="121"/>
  <c r="G45" i="121"/>
  <c r="J45" i="121" s="1"/>
  <c r="J31" i="121"/>
  <c r="N15" i="137"/>
  <c r="N43" i="137" s="1"/>
  <c r="O43" i="137"/>
  <c r="O71" i="137" s="1"/>
  <c r="G42" i="137"/>
  <c r="F53" i="137"/>
  <c r="G38" i="137"/>
  <c r="G53" i="137"/>
  <c r="N24" i="137"/>
  <c r="N52" i="137" s="1"/>
  <c r="N25" i="137"/>
  <c r="N53" i="137" s="1"/>
  <c r="O53" i="137"/>
  <c r="O81" i="137" s="1"/>
  <c r="N81" i="137" s="1"/>
  <c r="N17" i="146"/>
  <c r="N66" i="137"/>
  <c r="N79" i="137"/>
  <c r="N11" i="146"/>
  <c r="N62" i="137"/>
  <c r="N63" i="139"/>
  <c r="N77" i="139"/>
  <c r="N80" i="137"/>
  <c r="C59" i="23"/>
  <c r="O50" i="137"/>
  <c r="O78" i="137" s="1"/>
  <c r="N78" i="137" s="1"/>
  <c r="P45" i="137"/>
  <c r="P73" i="137" s="1"/>
  <c r="E25" i="146"/>
  <c r="G42" i="140"/>
  <c r="G17" i="146"/>
  <c r="N18" i="137"/>
  <c r="N46" i="137" s="1"/>
  <c r="G13" i="149"/>
  <c r="N21" i="139"/>
  <c r="N49" i="139" s="1"/>
  <c r="P7" i="148"/>
  <c r="O48" i="137"/>
  <c r="O76" i="137" s="1"/>
  <c r="N76" i="137" s="1"/>
  <c r="D25" i="146"/>
  <c r="G39" i="140"/>
  <c r="G6" i="146"/>
  <c r="G10" i="149"/>
  <c r="N8" i="137"/>
  <c r="N36" i="137" s="1"/>
  <c r="O36" i="137"/>
  <c r="O64" i="137" s="1"/>
  <c r="N64" i="137" s="1"/>
  <c r="E45" i="137"/>
  <c r="D37" i="137"/>
  <c r="O25" i="146"/>
  <c r="N25" i="146" s="1"/>
  <c r="O34" i="139"/>
  <c r="O62" i="139" s="1"/>
  <c r="N62" i="139" s="1"/>
  <c r="F45" i="137"/>
  <c r="G8" i="149"/>
  <c r="G46" i="140"/>
  <c r="N80" i="140"/>
  <c r="D34" i="137"/>
  <c r="G35" i="137"/>
  <c r="G43" i="137"/>
  <c r="P6" i="149"/>
  <c r="O47" i="137"/>
  <c r="O75" i="137" s="1"/>
  <c r="N75" i="137" s="1"/>
  <c r="G46" i="137"/>
  <c r="P37" i="137"/>
  <c r="P65" i="137" s="1"/>
  <c r="N65" i="137" s="1"/>
  <c r="N11" i="137"/>
  <c r="N39" i="137" s="1"/>
  <c r="N62" i="140"/>
  <c r="F9" i="146"/>
  <c r="N19" i="137"/>
  <c r="N47" i="137" s="1"/>
  <c r="N19" i="146"/>
  <c r="N24" i="138"/>
  <c r="N52" i="138" s="1"/>
  <c r="G15" i="149"/>
  <c r="N21" i="138"/>
  <c r="N49" i="138" s="1"/>
  <c r="N23" i="137"/>
  <c r="N51" i="137" s="1"/>
  <c r="N77" i="138"/>
  <c r="N24" i="140"/>
  <c r="N52" i="140" s="1"/>
  <c r="G39" i="137"/>
  <c r="O7" i="148"/>
  <c r="O6" i="148"/>
  <c r="N6" i="148" s="1"/>
  <c r="G97" i="150"/>
  <c r="G22" i="148" s="1"/>
  <c r="N80" i="138"/>
  <c r="G12" i="146"/>
  <c r="G12" i="149"/>
  <c r="G22" i="149"/>
  <c r="F7" i="146"/>
  <c r="G71" i="150"/>
  <c r="G21" i="147" s="1"/>
  <c r="N17" i="137"/>
  <c r="N45" i="137" s="1"/>
  <c r="N63" i="138"/>
  <c r="N6" i="140"/>
  <c r="N34" i="140" s="1"/>
  <c r="P20" i="146"/>
  <c r="N20" i="146" s="1"/>
  <c r="O6" i="149"/>
  <c r="N6" i="149" s="1"/>
  <c r="N7" i="139"/>
  <c r="N35" i="139" s="1"/>
  <c r="C59" i="87"/>
  <c r="G9" i="148"/>
  <c r="O45" i="137"/>
  <c r="O73" i="137" s="1"/>
  <c r="N9" i="137"/>
  <c r="N37" i="137" s="1"/>
  <c r="P24" i="139"/>
  <c r="P52" i="139" s="1"/>
  <c r="P80" i="139" s="1"/>
  <c r="O24" i="139"/>
  <c r="P46" i="137"/>
  <c r="P74" i="137" s="1"/>
  <c r="N74" i="137" s="1"/>
  <c r="O39" i="137"/>
  <c r="O67" i="137" s="1"/>
  <c r="N67" i="137" s="1"/>
  <c r="C124" i="87"/>
  <c r="F37" i="140"/>
  <c r="O21" i="140"/>
  <c r="P21" i="140"/>
  <c r="P49" i="140" s="1"/>
  <c r="P77" i="140" s="1"/>
  <c r="J38" i="150"/>
  <c r="O24" i="146"/>
  <c r="N24" i="146" s="1"/>
  <c r="G96" i="150"/>
  <c r="G21" i="148" s="1"/>
  <c r="C99" i="87"/>
  <c r="C8" i="27"/>
  <c r="I8" i="27"/>
  <c r="F112" i="32"/>
  <c r="F138" i="32" s="1"/>
  <c r="E44" i="27"/>
  <c r="I44" i="27"/>
  <c r="I112" i="32"/>
  <c r="I138" i="32" s="1"/>
  <c r="E22" i="121"/>
  <c r="E40" i="121"/>
  <c r="N26" i="121"/>
  <c r="O26" i="121" s="1"/>
  <c r="H112" i="32"/>
  <c r="H138" i="32" s="1"/>
  <c r="H44" i="27"/>
  <c r="F44" i="27" s="1"/>
  <c r="L55" i="139"/>
  <c r="L55" i="138"/>
  <c r="L55" i="118"/>
  <c r="L55" i="137"/>
  <c r="L55" i="140"/>
  <c r="L55" i="36"/>
  <c r="J112" i="32"/>
  <c r="J138" i="32" s="1"/>
  <c r="J44" i="27"/>
  <c r="E25" i="121"/>
  <c r="M112" i="32"/>
  <c r="L112" i="32"/>
  <c r="E24" i="121"/>
  <c r="L24" i="121" s="1"/>
  <c r="D44" i="27"/>
  <c r="E16" i="121"/>
  <c r="M16" i="121" s="1"/>
  <c r="E112" i="32"/>
  <c r="E17" i="121"/>
  <c r="N17" i="121" s="1"/>
  <c r="D107" i="87"/>
  <c r="D82" i="87"/>
  <c r="O22" i="146"/>
  <c r="N22" i="146" s="1"/>
  <c r="P40" i="137"/>
  <c r="P68" i="137" s="1"/>
  <c r="N68" i="137" s="1"/>
  <c r="P12" i="146"/>
  <c r="N12" i="146" s="1"/>
  <c r="C36" i="150"/>
  <c r="J42" i="150"/>
  <c r="E87" i="87"/>
  <c r="E12" i="139" s="1"/>
  <c r="E12" i="138"/>
  <c r="E112" i="87"/>
  <c r="D92" i="87"/>
  <c r="D17" i="139" s="1"/>
  <c r="D117" i="87"/>
  <c r="D17" i="138"/>
  <c r="E108" i="87"/>
  <c r="E83" i="87"/>
  <c r="E8" i="139" s="1"/>
  <c r="E8" i="138"/>
  <c r="D109" i="87"/>
  <c r="D84" i="87"/>
  <c r="D9" i="139" s="1"/>
  <c r="D9" i="138"/>
  <c r="O8" i="138"/>
  <c r="H83" i="87"/>
  <c r="P8" i="138"/>
  <c r="D83" i="87"/>
  <c r="D8" i="139" s="1"/>
  <c r="D8" i="138"/>
  <c r="D108" i="87"/>
  <c r="O9" i="138"/>
  <c r="P9" i="138"/>
  <c r="H109" i="87"/>
  <c r="H84" i="87"/>
  <c r="E34" i="150"/>
  <c r="C34" i="150" s="1"/>
  <c r="J34" i="150"/>
  <c r="F42" i="150"/>
  <c r="C42" i="150" s="1"/>
  <c r="E88" i="87"/>
  <c r="E13" i="139" s="1"/>
  <c r="E113" i="87"/>
  <c r="H88" i="87"/>
  <c r="H113" i="87"/>
  <c r="E91" i="87"/>
  <c r="E16" i="139" s="1"/>
  <c r="E16" i="148" s="1"/>
  <c r="E116" i="87"/>
  <c r="E16" i="138"/>
  <c r="E9" i="138"/>
  <c r="E84" i="87"/>
  <c r="E109" i="87"/>
  <c r="D113" i="87"/>
  <c r="D88" i="87"/>
  <c r="D13" i="139" s="1"/>
  <c r="D87" i="87"/>
  <c r="D12" i="139" s="1"/>
  <c r="D112" i="87"/>
  <c r="D12" i="138"/>
  <c r="H112" i="87"/>
  <c r="O12" i="138"/>
  <c r="H87" i="87"/>
  <c r="P12" i="138"/>
  <c r="H116" i="87"/>
  <c r="O16" i="138"/>
  <c r="P16" i="138"/>
  <c r="H91" i="87"/>
  <c r="H117" i="87"/>
  <c r="H92" i="87"/>
  <c r="P17" i="138"/>
  <c r="O17" i="138"/>
  <c r="F38" i="150"/>
  <c r="C38" i="150" s="1"/>
  <c r="E96" i="87"/>
  <c r="E21" i="139" s="1"/>
  <c r="E49" i="139" s="1"/>
  <c r="E121" i="87"/>
  <c r="E21" i="138"/>
  <c r="E49" i="138" s="1"/>
  <c r="D125" i="87"/>
  <c r="D100" i="87"/>
  <c r="D25" i="139" s="1"/>
  <c r="D53" i="139" s="1"/>
  <c r="D25" i="138"/>
  <c r="D53" i="138" s="1"/>
  <c r="H120" i="87"/>
  <c r="P20" i="138"/>
  <c r="P48" i="138" s="1"/>
  <c r="P76" i="138" s="1"/>
  <c r="O20" i="138"/>
  <c r="H95" i="87"/>
  <c r="D91" i="87"/>
  <c r="D16" i="139" s="1"/>
  <c r="D44" i="139" s="1"/>
  <c r="D16" i="138"/>
  <c r="D116" i="87"/>
  <c r="P25" i="138"/>
  <c r="H100" i="87"/>
  <c r="O25" i="138"/>
  <c r="D95" i="87"/>
  <c r="D20" i="139" s="1"/>
  <c r="D48" i="139" s="1"/>
  <c r="D120" i="87"/>
  <c r="D20" i="138"/>
  <c r="D48" i="138" s="1"/>
  <c r="E92" i="87"/>
  <c r="E17" i="139" s="1"/>
  <c r="E17" i="138"/>
  <c r="E117" i="87"/>
  <c r="F93" i="87"/>
  <c r="F18" i="139" s="1"/>
  <c r="F118" i="87"/>
  <c r="F18" i="138"/>
  <c r="G94" i="150"/>
  <c r="G69" i="150"/>
  <c r="D35" i="150"/>
  <c r="C35" i="150" s="1"/>
  <c r="J35" i="150"/>
  <c r="D43" i="150"/>
  <c r="C43" i="150" s="1"/>
  <c r="J43" i="150"/>
  <c r="D122" i="87"/>
  <c r="C72" i="87"/>
  <c r="D97" i="87"/>
  <c r="D22" i="138"/>
  <c r="D50" i="138" s="1"/>
  <c r="H86" i="87"/>
  <c r="H111" i="87"/>
  <c r="O11" i="138"/>
  <c r="P11" i="138"/>
  <c r="G7" i="147"/>
  <c r="G35" i="138"/>
  <c r="E119" i="87"/>
  <c r="E94" i="87"/>
  <c r="E19" i="139" s="1"/>
  <c r="E19" i="138"/>
  <c r="H110" i="87"/>
  <c r="H85" i="87"/>
  <c r="O10" i="138"/>
  <c r="P10" i="138"/>
  <c r="H114" i="87"/>
  <c r="H89" i="87"/>
  <c r="P14" i="138"/>
  <c r="O14" i="138"/>
  <c r="H118" i="87"/>
  <c r="H93" i="87"/>
  <c r="O18" i="138"/>
  <c r="P18" i="138"/>
  <c r="P23" i="146"/>
  <c r="O23" i="146"/>
  <c r="D45" i="150"/>
  <c r="J45" i="150"/>
  <c r="H98" i="87"/>
  <c r="H123" i="87"/>
  <c r="O23" i="138"/>
  <c r="P23" i="138"/>
  <c r="P51" i="138" s="1"/>
  <c r="P79" i="138" s="1"/>
  <c r="F85" i="87"/>
  <c r="F10" i="139" s="1"/>
  <c r="F110" i="87"/>
  <c r="F10" i="138"/>
  <c r="E123" i="87"/>
  <c r="E98" i="87"/>
  <c r="E23" i="139" s="1"/>
  <c r="E51" i="139" s="1"/>
  <c r="E23" i="138"/>
  <c r="E51" i="138" s="1"/>
  <c r="E50" i="150"/>
  <c r="C50" i="150" s="1"/>
  <c r="J50" i="150"/>
  <c r="F96" i="87"/>
  <c r="F121" i="87"/>
  <c r="C71" i="87"/>
  <c r="F21" i="138"/>
  <c r="F49" i="138" s="1"/>
  <c r="P35" i="140"/>
  <c r="P63" i="140" s="1"/>
  <c r="N63" i="140" s="1"/>
  <c r="P7" i="149"/>
  <c r="N7" i="149" s="1"/>
  <c r="F115" i="87"/>
  <c r="F90" i="87"/>
  <c r="F15" i="139" s="1"/>
  <c r="F15" i="138"/>
  <c r="F123" i="87"/>
  <c r="F98" i="87"/>
  <c r="F23" i="139" s="1"/>
  <c r="F51" i="139" s="1"/>
  <c r="F23" i="138"/>
  <c r="F51" i="138" s="1"/>
  <c r="J36" i="150"/>
  <c r="D110" i="87"/>
  <c r="C60" i="87"/>
  <c r="D85" i="87"/>
  <c r="D10" i="138"/>
  <c r="D118" i="87"/>
  <c r="C68" i="87"/>
  <c r="D93" i="87"/>
  <c r="D18" i="138"/>
  <c r="D32" i="150"/>
  <c r="C32" i="150" s="1"/>
  <c r="J32" i="150"/>
  <c r="F33" i="150"/>
  <c r="C33" i="150" s="1"/>
  <c r="J33" i="150"/>
  <c r="F37" i="150"/>
  <c r="C37" i="150" s="1"/>
  <c r="J37" i="150"/>
  <c r="F41" i="150"/>
  <c r="C41" i="150" s="1"/>
  <c r="J41" i="150"/>
  <c r="F46" i="150"/>
  <c r="C46" i="150" s="1"/>
  <c r="J46" i="150"/>
  <c r="H122" i="87"/>
  <c r="H97" i="87"/>
  <c r="P22" i="138"/>
  <c r="P50" i="138" s="1"/>
  <c r="P78" i="138" s="1"/>
  <c r="O22" i="138"/>
  <c r="E114" i="87"/>
  <c r="E89" i="87"/>
  <c r="E14" i="139" s="1"/>
  <c r="E14" i="138"/>
  <c r="D44" i="150"/>
  <c r="C44" i="150" s="1"/>
  <c r="J44" i="150"/>
  <c r="G99" i="150"/>
  <c r="G24" i="148" s="1"/>
  <c r="G74" i="150"/>
  <c r="G24" i="147" s="1"/>
  <c r="E100" i="87"/>
  <c r="E125" i="87"/>
  <c r="E25" i="138"/>
  <c r="E53" i="138" s="1"/>
  <c r="C75" i="87"/>
  <c r="H82" i="150"/>
  <c r="H57" i="150"/>
  <c r="E111" i="87"/>
  <c r="E86" i="87"/>
  <c r="E11" i="139" s="1"/>
  <c r="E11" i="138"/>
  <c r="D86" i="87"/>
  <c r="D111" i="87"/>
  <c r="C61" i="87"/>
  <c r="D11" i="138"/>
  <c r="E122" i="87"/>
  <c r="E97" i="87"/>
  <c r="E22" i="139" s="1"/>
  <c r="E50" i="139" s="1"/>
  <c r="E22" i="138"/>
  <c r="E50" i="138" s="1"/>
  <c r="E115" i="87"/>
  <c r="E90" i="87"/>
  <c r="E15" i="139" s="1"/>
  <c r="E15" i="138"/>
  <c r="F107" i="87"/>
  <c r="F82" i="87"/>
  <c r="F7" i="138"/>
  <c r="F6" i="138"/>
  <c r="D39" i="150"/>
  <c r="C39" i="150" s="1"/>
  <c r="J39" i="150"/>
  <c r="D47" i="150"/>
  <c r="J47" i="150"/>
  <c r="C57" i="87"/>
  <c r="D7" i="138"/>
  <c r="D6" i="138"/>
  <c r="D49" i="150"/>
  <c r="J49" i="150"/>
  <c r="F97" i="87"/>
  <c r="F22" i="139" s="1"/>
  <c r="F50" i="139" s="1"/>
  <c r="F122" i="87"/>
  <c r="F22" i="138"/>
  <c r="F50" i="138" s="1"/>
  <c r="F119" i="87"/>
  <c r="F94" i="87"/>
  <c r="F19" i="139" s="1"/>
  <c r="F19" i="138"/>
  <c r="F108" i="87"/>
  <c r="F83" i="87"/>
  <c r="F8" i="138"/>
  <c r="C58" i="87"/>
  <c r="F112" i="87"/>
  <c r="F87" i="87"/>
  <c r="C62" i="87"/>
  <c r="F12" i="138"/>
  <c r="F116" i="87"/>
  <c r="F91" i="87"/>
  <c r="C66" i="87"/>
  <c r="F16" i="138"/>
  <c r="F120" i="87"/>
  <c r="F95" i="87"/>
  <c r="F20" i="138"/>
  <c r="F48" i="138" s="1"/>
  <c r="C70" i="87"/>
  <c r="D94" i="87"/>
  <c r="D119" i="87"/>
  <c r="C69" i="87"/>
  <c r="D19" i="138"/>
  <c r="D40" i="150"/>
  <c r="C40" i="150" s="1"/>
  <c r="J40" i="150"/>
  <c r="H94" i="87"/>
  <c r="H119" i="87"/>
  <c r="P19" i="138"/>
  <c r="O19" i="138"/>
  <c r="G107" i="150"/>
  <c r="G7" i="140"/>
  <c r="G6" i="140"/>
  <c r="F92" i="87"/>
  <c r="F117" i="87"/>
  <c r="F17" i="138"/>
  <c r="C67" i="87"/>
  <c r="E7" i="146"/>
  <c r="E35" i="137"/>
  <c r="G98" i="150"/>
  <c r="G23" i="148" s="1"/>
  <c r="G73" i="150"/>
  <c r="G23" i="147" s="1"/>
  <c r="G95" i="150"/>
  <c r="G20" i="148" s="1"/>
  <c r="G70" i="150"/>
  <c r="G20" i="147" s="1"/>
  <c r="G109" i="150"/>
  <c r="G9" i="140"/>
  <c r="D114" i="87"/>
  <c r="C64" i="87"/>
  <c r="D89" i="87"/>
  <c r="D14" i="138"/>
  <c r="D48" i="150"/>
  <c r="J48" i="150"/>
  <c r="F88" i="87"/>
  <c r="F113" i="87"/>
  <c r="C63" i="87"/>
  <c r="E118" i="87"/>
  <c r="E93" i="87"/>
  <c r="E18" i="139" s="1"/>
  <c r="E18" i="138"/>
  <c r="D98" i="87"/>
  <c r="D123" i="87"/>
  <c r="C73" i="87"/>
  <c r="D23" i="138"/>
  <c r="D51" i="138" s="1"/>
  <c r="P42" i="137"/>
  <c r="P70" i="137" s="1"/>
  <c r="N70" i="137" s="1"/>
  <c r="P14" i="146"/>
  <c r="N14" i="146" s="1"/>
  <c r="F111" i="87"/>
  <c r="F86" i="87"/>
  <c r="F11" i="139" s="1"/>
  <c r="F11" i="138"/>
  <c r="F100" i="87"/>
  <c r="F25" i="139" s="1"/>
  <c r="F125" i="87"/>
  <c r="F25" i="138"/>
  <c r="F53" i="138" s="1"/>
  <c r="E110" i="87"/>
  <c r="E85" i="87"/>
  <c r="E10" i="139" s="1"/>
  <c r="E10" i="138"/>
  <c r="D90" i="87"/>
  <c r="D115" i="87"/>
  <c r="C65" i="87"/>
  <c r="D15" i="138"/>
  <c r="E107" i="87"/>
  <c r="E82" i="87"/>
  <c r="E6" i="138"/>
  <c r="E7" i="138"/>
  <c r="F89" i="87"/>
  <c r="F14" i="139" s="1"/>
  <c r="F114" i="87"/>
  <c r="F14" i="138"/>
  <c r="G6" i="139"/>
  <c r="G7" i="139"/>
  <c r="H90" i="87"/>
  <c r="H115" i="87"/>
  <c r="O15" i="138"/>
  <c r="P15" i="138"/>
  <c r="J16" i="121"/>
  <c r="I16" i="121"/>
  <c r="H30" i="121"/>
  <c r="K20" i="123"/>
  <c r="L20" i="123" s="1"/>
  <c r="E17" i="151"/>
  <c r="C182" i="152" s="1"/>
  <c r="C12" i="124"/>
  <c r="C11" i="124"/>
  <c r="N71" i="137"/>
  <c r="N63" i="137"/>
  <c r="G5" i="137"/>
  <c r="G33" i="137" s="1"/>
  <c r="F27" i="123"/>
  <c r="B153" i="152"/>
  <c r="B153" i="153"/>
  <c r="C153" i="153"/>
  <c r="C153" i="152"/>
  <c r="D12" i="123"/>
  <c r="D11" i="123"/>
  <c r="B94" i="153"/>
  <c r="B94" i="152"/>
  <c r="C94" i="152"/>
  <c r="C94" i="153"/>
  <c r="C123" i="153"/>
  <c r="B123" i="152"/>
  <c r="C123" i="152"/>
  <c r="B123" i="153"/>
  <c r="E25" i="124"/>
  <c r="F25" i="123"/>
  <c r="I113" i="32"/>
  <c r="I139" i="32" s="1"/>
  <c r="H6" i="38" s="1"/>
  <c r="I118" i="32"/>
  <c r="I144" i="32" s="1"/>
  <c r="H11" i="36" s="1"/>
  <c r="H11" i="137" s="1"/>
  <c r="I117" i="32"/>
  <c r="I143" i="32" s="1"/>
  <c r="H10" i="36" s="1"/>
  <c r="I129" i="32"/>
  <c r="I155" i="32" s="1"/>
  <c r="H22" i="39" s="1"/>
  <c r="H22" i="139" s="1"/>
  <c r="F13" i="146"/>
  <c r="F41" i="137"/>
  <c r="O16" i="146"/>
  <c r="O44" i="137"/>
  <c r="O72" i="137" s="1"/>
  <c r="N16" i="137"/>
  <c r="N44" i="137" s="1"/>
  <c r="N10" i="146"/>
  <c r="E13" i="147"/>
  <c r="E41" i="138"/>
  <c r="N18" i="146"/>
  <c r="D13" i="146"/>
  <c r="D41" i="137"/>
  <c r="N62" i="138"/>
  <c r="B5" i="147"/>
  <c r="B33" i="138"/>
  <c r="B61" i="138" s="1"/>
  <c r="G16" i="146"/>
  <c r="G44" i="137"/>
  <c r="N13" i="138"/>
  <c r="O13" i="147"/>
  <c r="O41" i="138"/>
  <c r="O69" i="138" s="1"/>
  <c r="N7" i="147"/>
  <c r="B5" i="146"/>
  <c r="B33" i="137"/>
  <c r="B61" i="137" s="1"/>
  <c r="G13" i="146"/>
  <c r="G41" i="137"/>
  <c r="E13" i="146"/>
  <c r="E41" i="137"/>
  <c r="P44" i="137"/>
  <c r="P72" i="137" s="1"/>
  <c r="P16" i="146"/>
  <c r="D41" i="138"/>
  <c r="D13" i="147"/>
  <c r="F13" i="147"/>
  <c r="F41" i="138"/>
  <c r="N8" i="146"/>
  <c r="E5" i="137"/>
  <c r="D14" i="154" s="1"/>
  <c r="E53" i="122" s="1"/>
  <c r="F5" i="137"/>
  <c r="E14" i="154" s="1"/>
  <c r="F53" i="122" s="1"/>
  <c r="B5" i="148"/>
  <c r="B33" i="139"/>
  <c r="B61" i="139" s="1"/>
  <c r="B5" i="149"/>
  <c r="B33" i="140"/>
  <c r="B61" i="140" s="1"/>
  <c r="G44" i="139"/>
  <c r="G16" i="148"/>
  <c r="O13" i="146"/>
  <c r="N13" i="137"/>
  <c r="N41" i="137" s="1"/>
  <c r="O41" i="137"/>
  <c r="O69" i="137" s="1"/>
  <c r="F44" i="137"/>
  <c r="F16" i="146"/>
  <c r="E21" i="146"/>
  <c r="P21" i="146"/>
  <c r="G21" i="146"/>
  <c r="O21" i="146"/>
  <c r="D21" i="146"/>
  <c r="E16" i="146"/>
  <c r="E44" i="137"/>
  <c r="P13" i="147"/>
  <c r="P41" i="138"/>
  <c r="P69" i="138" s="1"/>
  <c r="N6" i="147"/>
  <c r="D5" i="137"/>
  <c r="O5" i="137"/>
  <c r="O33" i="137" s="1"/>
  <c r="G17" i="149"/>
  <c r="G45" i="140"/>
  <c r="P13" i="146"/>
  <c r="P41" i="137"/>
  <c r="P69" i="137" s="1"/>
  <c r="P5" i="137"/>
  <c r="P33" i="137" s="1"/>
  <c r="D44" i="137"/>
  <c r="D16" i="146"/>
  <c r="O49" i="137"/>
  <c r="O77" i="137" s="1"/>
  <c r="N77" i="137" s="1"/>
  <c r="N21" i="137"/>
  <c r="N49" i="137" s="1"/>
  <c r="G41" i="138"/>
  <c r="G5" i="138"/>
  <c r="F15" i="154" s="1"/>
  <c r="G54" i="122" s="1"/>
  <c r="G13" i="147"/>
  <c r="L118" i="32"/>
  <c r="L127" i="32"/>
  <c r="L114" i="32"/>
  <c r="L128" i="32"/>
  <c r="K105" i="32"/>
  <c r="N87" i="32"/>
  <c r="N34" i="32"/>
  <c r="N60" i="32" s="1"/>
  <c r="H131" i="32"/>
  <c r="H157" i="32" s="1"/>
  <c r="H123" i="32"/>
  <c r="H149" i="32" s="1"/>
  <c r="H115" i="32"/>
  <c r="H141" i="32" s="1"/>
  <c r="H132" i="32"/>
  <c r="H158" i="32" s="1"/>
  <c r="H129" i="32"/>
  <c r="H155" i="32" s="1"/>
  <c r="H114" i="32"/>
  <c r="H140" i="32" s="1"/>
  <c r="H128" i="32"/>
  <c r="H154" i="32" s="1"/>
  <c r="H118" i="32"/>
  <c r="H144" i="32" s="1"/>
  <c r="E114" i="32"/>
  <c r="H130" i="32"/>
  <c r="H156" i="32" s="1"/>
  <c r="D34" i="32"/>
  <c r="D60" i="32" s="1"/>
  <c r="I120" i="32"/>
  <c r="I146" i="32" s="1"/>
  <c r="I126" i="32"/>
  <c r="I152" i="32" s="1"/>
  <c r="I114" i="32"/>
  <c r="I140" i="32" s="1"/>
  <c r="I115" i="32"/>
  <c r="I141" i="32" s="1"/>
  <c r="I123" i="32"/>
  <c r="I149" i="32" s="1"/>
  <c r="I119" i="32"/>
  <c r="I145" i="32" s="1"/>
  <c r="I131" i="32"/>
  <c r="I157" i="32" s="1"/>
  <c r="I122" i="32"/>
  <c r="I148" i="32" s="1"/>
  <c r="I116" i="32"/>
  <c r="I142" i="32" s="1"/>
  <c r="I128" i="32"/>
  <c r="I154" i="32" s="1"/>
  <c r="I127" i="32"/>
  <c r="I153" i="32" s="1"/>
  <c r="I125" i="32"/>
  <c r="I151" i="32" s="1"/>
  <c r="I121" i="32"/>
  <c r="I147" i="32" s="1"/>
  <c r="G113" i="32"/>
  <c r="G139" i="32" s="1"/>
  <c r="I130" i="32"/>
  <c r="I156" i="32" s="1"/>
  <c r="M118" i="32"/>
  <c r="M144" i="32" s="1"/>
  <c r="I124" i="32"/>
  <c r="I150" i="32" s="1"/>
  <c r="G53" i="121"/>
  <c r="J50" i="121"/>
  <c r="G52" i="121"/>
  <c r="G37" i="121"/>
  <c r="I45" i="121"/>
  <c r="F23" i="121"/>
  <c r="G30" i="121"/>
  <c r="F30" i="121"/>
  <c r="F38" i="121"/>
  <c r="M128" i="32" l="1"/>
  <c r="M154" i="32" s="1"/>
  <c r="M130" i="32"/>
  <c r="M156" i="32" s="1"/>
  <c r="L23" i="38" s="1"/>
  <c r="L131" i="32"/>
  <c r="E122" i="32"/>
  <c r="L119" i="32"/>
  <c r="L129" i="32"/>
  <c r="L155" i="32" s="1"/>
  <c r="L117" i="32"/>
  <c r="L115" i="32"/>
  <c r="E127" i="32"/>
  <c r="E153" i="32" s="1"/>
  <c r="M121" i="32"/>
  <c r="M147" i="32" s="1"/>
  <c r="L132" i="32"/>
  <c r="E120" i="32"/>
  <c r="L126" i="32"/>
  <c r="L130" i="32"/>
  <c r="L116" i="32"/>
  <c r="L125" i="32"/>
  <c r="L113" i="32"/>
  <c r="M127" i="32"/>
  <c r="M153" i="32" s="1"/>
  <c r="M126" i="32"/>
  <c r="M152" i="32" s="1"/>
  <c r="L123" i="32"/>
  <c r="L122" i="32"/>
  <c r="L121" i="32"/>
  <c r="L147" i="32" s="1"/>
  <c r="L120" i="32"/>
  <c r="C38" i="27"/>
  <c r="G34" i="27"/>
  <c r="L55" i="38"/>
  <c r="K55" i="118"/>
  <c r="K55" i="137"/>
  <c r="K55" i="139"/>
  <c r="K55" i="40"/>
  <c r="L55" i="39"/>
  <c r="K55" i="138"/>
  <c r="K55" i="39"/>
  <c r="C44" i="27"/>
  <c r="B44" i="27" s="1"/>
  <c r="B48" i="27" s="1"/>
  <c r="K55" i="36"/>
  <c r="K55" i="140"/>
  <c r="H44" i="121"/>
  <c r="K44" i="121" s="1"/>
  <c r="K30" i="121"/>
  <c r="F44" i="121"/>
  <c r="I30" i="121"/>
  <c r="G44" i="121"/>
  <c r="G43" i="121" s="1"/>
  <c r="J30" i="121"/>
  <c r="N7" i="148"/>
  <c r="C182" i="153"/>
  <c r="N73" i="137"/>
  <c r="C14" i="154"/>
  <c r="D53" i="122" s="1"/>
  <c r="D33" i="137"/>
  <c r="H11" i="118"/>
  <c r="H39" i="118" s="1"/>
  <c r="H10" i="118"/>
  <c r="H38" i="118" s="1"/>
  <c r="H11" i="38"/>
  <c r="H39" i="38" s="1"/>
  <c r="L16" i="121"/>
  <c r="H119" i="32"/>
  <c r="H145" i="32" s="1"/>
  <c r="G12" i="36" s="1"/>
  <c r="G40" i="36" s="1"/>
  <c r="H122" i="32"/>
  <c r="H148" i="32" s="1"/>
  <c r="I132" i="32"/>
  <c r="I158" i="32" s="1"/>
  <c r="H25" i="40" s="1"/>
  <c r="H53" i="40" s="1"/>
  <c r="H113" i="32"/>
  <c r="H139" i="32" s="1"/>
  <c r="G6" i="36" s="1"/>
  <c r="H120" i="32"/>
  <c r="H146" i="32" s="1"/>
  <c r="G13" i="40" s="1"/>
  <c r="G41" i="40" s="1"/>
  <c r="H116" i="32"/>
  <c r="H142" i="32" s="1"/>
  <c r="G9" i="118" s="1"/>
  <c r="G37" i="118" s="1"/>
  <c r="H125" i="32"/>
  <c r="H151" i="32" s="1"/>
  <c r="G18" i="118" s="1"/>
  <c r="G46" i="118" s="1"/>
  <c r="H127" i="32"/>
  <c r="H153" i="32" s="1"/>
  <c r="G20" i="40" s="1"/>
  <c r="G48" i="40" s="1"/>
  <c r="H117" i="32"/>
  <c r="H143" i="32" s="1"/>
  <c r="G10" i="36" s="1"/>
  <c r="G38" i="36" s="1"/>
  <c r="F130" i="32"/>
  <c r="F156" i="32" s="1"/>
  <c r="F115" i="32"/>
  <c r="F141" i="32" s="1"/>
  <c r="E8" i="118" s="1"/>
  <c r="E36" i="118" s="1"/>
  <c r="H121" i="32"/>
  <c r="H147" i="32" s="1"/>
  <c r="G14" i="36" s="1"/>
  <c r="G42" i="36" s="1"/>
  <c r="H124" i="32"/>
  <c r="H150" i="32" s="1"/>
  <c r="G17" i="39" s="1"/>
  <c r="G45" i="39" s="1"/>
  <c r="H126" i="32"/>
  <c r="H152" i="32" s="1"/>
  <c r="G19" i="118" s="1"/>
  <c r="G47" i="118" s="1"/>
  <c r="F121" i="32"/>
  <c r="F147" i="32" s="1"/>
  <c r="E14" i="40" s="1"/>
  <c r="E42" i="40" s="1"/>
  <c r="F117" i="32"/>
  <c r="F143" i="32" s="1"/>
  <c r="E10" i="36" s="1"/>
  <c r="E38" i="36" s="1"/>
  <c r="F132" i="32"/>
  <c r="F158" i="32" s="1"/>
  <c r="E25" i="40" s="1"/>
  <c r="E53" i="40" s="1"/>
  <c r="F126" i="32"/>
  <c r="F152" i="32" s="1"/>
  <c r="E19" i="118" s="1"/>
  <c r="E47" i="118" s="1"/>
  <c r="F113" i="32"/>
  <c r="F139" i="32" s="1"/>
  <c r="E6" i="40" s="1"/>
  <c r="O49" i="140"/>
  <c r="O77" i="140" s="1"/>
  <c r="N77" i="140" s="1"/>
  <c r="N21" i="140"/>
  <c r="N49" i="140" s="1"/>
  <c r="O52" i="139"/>
  <c r="O80" i="139" s="1"/>
  <c r="N80" i="139" s="1"/>
  <c r="N24" i="139"/>
  <c r="N52" i="139" s="1"/>
  <c r="C109" i="87"/>
  <c r="H6" i="118"/>
  <c r="H6" i="39"/>
  <c r="H6" i="139" s="1"/>
  <c r="H25" i="118"/>
  <c r="H53" i="118" s="1"/>
  <c r="H6" i="36"/>
  <c r="H34" i="36" s="1"/>
  <c r="H6" i="40"/>
  <c r="H6" i="140" s="1"/>
  <c r="J113" i="32"/>
  <c r="J139" i="32" s="1"/>
  <c r="I6" i="39" s="1"/>
  <c r="H10" i="38"/>
  <c r="H38" i="38" s="1"/>
  <c r="M120" i="32"/>
  <c r="M146" i="32" s="1"/>
  <c r="M129" i="32"/>
  <c r="M155" i="32" s="1"/>
  <c r="L22" i="39" s="1"/>
  <c r="M125" i="32"/>
  <c r="M151" i="32" s="1"/>
  <c r="L18" i="36" s="1"/>
  <c r="M115" i="32"/>
  <c r="M141" i="32" s="1"/>
  <c r="L8" i="39" s="1"/>
  <c r="E124" i="32"/>
  <c r="E150" i="32" s="1"/>
  <c r="E132" i="32"/>
  <c r="E158" i="32" s="1"/>
  <c r="E117" i="32"/>
  <c r="E143" i="32" s="1"/>
  <c r="E118" i="32"/>
  <c r="E144" i="32" s="1"/>
  <c r="E123" i="32"/>
  <c r="H10" i="40"/>
  <c r="H38" i="40" s="1"/>
  <c r="M132" i="32"/>
  <c r="M158" i="32" s="1"/>
  <c r="L25" i="40" s="1"/>
  <c r="M119" i="32"/>
  <c r="M145" i="32" s="1"/>
  <c r="E13" i="185" s="1"/>
  <c r="E128" i="32"/>
  <c r="E154" i="32" s="1"/>
  <c r="E130" i="32"/>
  <c r="E131" i="32"/>
  <c r="E126" i="32"/>
  <c r="E129" i="32"/>
  <c r="M122" i="32"/>
  <c r="M148" i="32" s="1"/>
  <c r="L15" i="118" s="1"/>
  <c r="M113" i="32"/>
  <c r="M139" i="32" s="1"/>
  <c r="H10" i="39"/>
  <c r="H10" i="139" s="1"/>
  <c r="M123" i="32"/>
  <c r="M149" i="32" s="1"/>
  <c r="L16" i="118" s="1"/>
  <c r="M117" i="32"/>
  <c r="M143" i="32" s="1"/>
  <c r="E11" i="185" s="1"/>
  <c r="E111" i="185" s="1"/>
  <c r="E86" i="185" s="1"/>
  <c r="E125" i="32"/>
  <c r="E151" i="32" s="1"/>
  <c r="E115" i="32"/>
  <c r="E141" i="32" s="1"/>
  <c r="E113" i="32"/>
  <c r="E119" i="32"/>
  <c r="E145" i="32" s="1"/>
  <c r="E121" i="32"/>
  <c r="E147" i="32" s="1"/>
  <c r="D20" i="118"/>
  <c r="D48" i="118" s="1"/>
  <c r="D20" i="40"/>
  <c r="D20" i="39"/>
  <c r="D48" i="39" s="1"/>
  <c r="D20" i="36"/>
  <c r="D48" i="36" s="1"/>
  <c r="D20" i="38"/>
  <c r="D48" i="38" s="1"/>
  <c r="E31" i="121"/>
  <c r="M17" i="121"/>
  <c r="L17" i="121"/>
  <c r="L138" i="32"/>
  <c r="K112" i="32"/>
  <c r="K138" i="32" s="1"/>
  <c r="E39" i="121"/>
  <c r="L25" i="121"/>
  <c r="M25" i="121"/>
  <c r="D112" i="32"/>
  <c r="D138" i="32" s="1"/>
  <c r="E138" i="32"/>
  <c r="E30" i="121"/>
  <c r="E44" i="121" s="1"/>
  <c r="N44" i="121" s="1"/>
  <c r="E15" i="121"/>
  <c r="N16" i="121"/>
  <c r="E23" i="121"/>
  <c r="E38" i="121"/>
  <c r="L38" i="121" s="1"/>
  <c r="M24" i="121"/>
  <c r="M138" i="32"/>
  <c r="M124" i="32"/>
  <c r="M150" i="32" s="1"/>
  <c r="M114" i="32"/>
  <c r="M140" i="32" s="1"/>
  <c r="M131" i="32"/>
  <c r="M157" i="32" s="1"/>
  <c r="E54" i="121"/>
  <c r="N54" i="121" s="1"/>
  <c r="O54" i="121" s="1"/>
  <c r="N40" i="121"/>
  <c r="O40" i="121" s="1"/>
  <c r="E36" i="121"/>
  <c r="M22" i="121"/>
  <c r="N22" i="121"/>
  <c r="L22" i="121"/>
  <c r="E44" i="139"/>
  <c r="F5" i="138"/>
  <c r="E15" i="154" s="1"/>
  <c r="F54" i="122" s="1"/>
  <c r="P5" i="138"/>
  <c r="P33" i="138" s="1"/>
  <c r="P61" i="138" s="1"/>
  <c r="E5" i="138"/>
  <c r="D15" i="154" s="1"/>
  <c r="E54" i="122" s="1"/>
  <c r="D16" i="148"/>
  <c r="O5" i="138"/>
  <c r="O33" i="138" s="1"/>
  <c r="O61" i="138" s="1"/>
  <c r="F21" i="146"/>
  <c r="F5" i="146" s="1"/>
  <c r="E7" i="154" s="1"/>
  <c r="F38" i="122" s="1"/>
  <c r="D9" i="140"/>
  <c r="D109" i="150"/>
  <c r="D45" i="138"/>
  <c r="D17" i="147"/>
  <c r="E112" i="150"/>
  <c r="E12" i="140"/>
  <c r="E36" i="138"/>
  <c r="E8" i="147"/>
  <c r="D117" i="150"/>
  <c r="D17" i="140"/>
  <c r="D9" i="147"/>
  <c r="D37" i="138"/>
  <c r="E8" i="148"/>
  <c r="E36" i="139"/>
  <c r="D17" i="148"/>
  <c r="D45" i="139"/>
  <c r="E12" i="147"/>
  <c r="E40" i="138"/>
  <c r="D9" i="148"/>
  <c r="D37" i="139"/>
  <c r="E108" i="150"/>
  <c r="E8" i="140"/>
  <c r="E12" i="148"/>
  <c r="E40" i="139"/>
  <c r="E17" i="148"/>
  <c r="E45" i="139"/>
  <c r="P25" i="147"/>
  <c r="P53" i="138"/>
  <c r="P81" i="138" s="1"/>
  <c r="O20" i="139"/>
  <c r="P20" i="139"/>
  <c r="P48" i="139" s="1"/>
  <c r="P76" i="139" s="1"/>
  <c r="D25" i="147"/>
  <c r="E21" i="140"/>
  <c r="E49" i="140" s="1"/>
  <c r="E121" i="150"/>
  <c r="P17" i="147"/>
  <c r="P45" i="138"/>
  <c r="P73" i="138" s="1"/>
  <c r="O16" i="139"/>
  <c r="P16" i="139"/>
  <c r="H116" i="150"/>
  <c r="P16" i="140"/>
  <c r="O16" i="140"/>
  <c r="N12" i="138"/>
  <c r="N40" i="138" s="1"/>
  <c r="O12" i="147"/>
  <c r="O40" i="138"/>
  <c r="O68" i="138" s="1"/>
  <c r="D12" i="148"/>
  <c r="D40" i="139"/>
  <c r="E9" i="139"/>
  <c r="C84" i="87"/>
  <c r="E16" i="147"/>
  <c r="E44" i="138"/>
  <c r="P13" i="139"/>
  <c r="O13" i="139"/>
  <c r="O9" i="139"/>
  <c r="P9" i="139"/>
  <c r="D8" i="140"/>
  <c r="D108" i="150"/>
  <c r="P8" i="139"/>
  <c r="O8" i="139"/>
  <c r="O25" i="147"/>
  <c r="N25" i="138"/>
  <c r="N53" i="138" s="1"/>
  <c r="O53" i="138"/>
  <c r="O81" i="138" s="1"/>
  <c r="D16" i="140"/>
  <c r="D116" i="150"/>
  <c r="O48" i="138"/>
  <c r="O76" i="138" s="1"/>
  <c r="N76" i="138" s="1"/>
  <c r="N20" i="138"/>
  <c r="N48" i="138" s="1"/>
  <c r="D25" i="148"/>
  <c r="O17" i="139"/>
  <c r="P17" i="139"/>
  <c r="P12" i="147"/>
  <c r="P40" i="138"/>
  <c r="P68" i="138" s="1"/>
  <c r="H112" i="150"/>
  <c r="O12" i="140"/>
  <c r="P12" i="140"/>
  <c r="D13" i="148"/>
  <c r="D41" i="139"/>
  <c r="E116" i="150"/>
  <c r="E16" i="140"/>
  <c r="E113" i="150"/>
  <c r="E13" i="140"/>
  <c r="H109" i="150"/>
  <c r="O9" i="140"/>
  <c r="P9" i="140"/>
  <c r="D8" i="147"/>
  <c r="D36" i="138"/>
  <c r="O8" i="147"/>
  <c r="O36" i="138"/>
  <c r="O64" i="138" s="1"/>
  <c r="N8" i="138"/>
  <c r="N36" i="138" s="1"/>
  <c r="E117" i="150"/>
  <c r="E17" i="140"/>
  <c r="P25" i="139"/>
  <c r="P53" i="139" s="1"/>
  <c r="P81" i="139" s="1"/>
  <c r="O25" i="139"/>
  <c r="O53" i="139" s="1"/>
  <c r="D44" i="138"/>
  <c r="D16" i="147"/>
  <c r="D125" i="150"/>
  <c r="D25" i="140"/>
  <c r="D53" i="140" s="1"/>
  <c r="H117" i="150"/>
  <c r="P17" i="140"/>
  <c r="O17" i="140"/>
  <c r="P16" i="147"/>
  <c r="P44" i="138"/>
  <c r="P72" i="138" s="1"/>
  <c r="D12" i="147"/>
  <c r="D40" i="138"/>
  <c r="D13" i="140"/>
  <c r="D113" i="150"/>
  <c r="E13" i="148"/>
  <c r="E41" i="139"/>
  <c r="P9" i="147"/>
  <c r="P37" i="138"/>
  <c r="P65" i="138" s="1"/>
  <c r="D36" i="139"/>
  <c r="D8" i="148"/>
  <c r="E17" i="147"/>
  <c r="E45" i="138"/>
  <c r="D20" i="140"/>
  <c r="D48" i="140" s="1"/>
  <c r="D121" i="150"/>
  <c r="H125" i="150"/>
  <c r="P25" i="140"/>
  <c r="P53" i="140" s="1"/>
  <c r="P81" i="140" s="1"/>
  <c r="O25" i="140"/>
  <c r="P20" i="140"/>
  <c r="P48" i="140" s="1"/>
  <c r="P76" i="140" s="1"/>
  <c r="O20" i="140"/>
  <c r="H121" i="150"/>
  <c r="N17" i="138"/>
  <c r="N45" i="138" s="1"/>
  <c r="O17" i="147"/>
  <c r="N17" i="147" s="1"/>
  <c r="O45" i="138"/>
  <c r="O73" i="138" s="1"/>
  <c r="O44" i="138"/>
  <c r="O72" i="138" s="1"/>
  <c r="N72" i="138" s="1"/>
  <c r="N16" i="138"/>
  <c r="N44" i="138" s="1"/>
  <c r="O16" i="147"/>
  <c r="O12" i="139"/>
  <c r="P12" i="139"/>
  <c r="D12" i="140"/>
  <c r="D112" i="150"/>
  <c r="E109" i="150"/>
  <c r="E9" i="140"/>
  <c r="E9" i="147"/>
  <c r="E37" i="138"/>
  <c r="H113" i="150"/>
  <c r="O13" i="140"/>
  <c r="P13" i="140"/>
  <c r="O37" i="138"/>
  <c r="O65" i="138" s="1"/>
  <c r="N9" i="138"/>
  <c r="N37" i="138" s="1"/>
  <c r="O9" i="147"/>
  <c r="P8" i="147"/>
  <c r="P36" i="138"/>
  <c r="P64" i="138" s="1"/>
  <c r="H108" i="150"/>
  <c r="P8" i="140"/>
  <c r="O8" i="140"/>
  <c r="F14" i="154"/>
  <c r="G53" i="122" s="1"/>
  <c r="G34" i="139"/>
  <c r="G6" i="148"/>
  <c r="F14" i="147"/>
  <c r="F42" i="138"/>
  <c r="E7" i="147"/>
  <c r="E35" i="138"/>
  <c r="E6" i="139"/>
  <c r="E7" i="139"/>
  <c r="D15" i="147"/>
  <c r="D43" i="138"/>
  <c r="C90" i="87"/>
  <c r="D15" i="139"/>
  <c r="E38" i="139"/>
  <c r="E10" i="148"/>
  <c r="F25" i="147"/>
  <c r="C123" i="87"/>
  <c r="D124" i="150"/>
  <c r="D23" i="140"/>
  <c r="D51" i="140" s="1"/>
  <c r="D23" i="146"/>
  <c r="C48" i="150"/>
  <c r="C89" i="87"/>
  <c r="D14" i="139"/>
  <c r="G84" i="150"/>
  <c r="G59" i="150"/>
  <c r="F117" i="150"/>
  <c r="C117" i="87"/>
  <c r="F17" i="140"/>
  <c r="G57" i="150"/>
  <c r="G82" i="150"/>
  <c r="P47" i="138"/>
  <c r="P75" i="138" s="1"/>
  <c r="P19" i="147"/>
  <c r="C119" i="87"/>
  <c r="D120" i="150"/>
  <c r="D119" i="150"/>
  <c r="D19" i="140"/>
  <c r="F116" i="150"/>
  <c r="F16" i="140"/>
  <c r="C116" i="87"/>
  <c r="F8" i="147"/>
  <c r="F36" i="138"/>
  <c r="F108" i="150"/>
  <c r="F8" i="140"/>
  <c r="C108" i="87"/>
  <c r="F119" i="150"/>
  <c r="F120" i="150"/>
  <c r="F19" i="140"/>
  <c r="D6" i="147"/>
  <c r="D34" i="138"/>
  <c r="D5" i="138"/>
  <c r="C107" i="87"/>
  <c r="D107" i="150"/>
  <c r="D6" i="140"/>
  <c r="D7" i="140"/>
  <c r="E123" i="150"/>
  <c r="E22" i="140"/>
  <c r="E50" i="140" s="1"/>
  <c r="E122" i="150"/>
  <c r="C111" i="87"/>
  <c r="D111" i="150"/>
  <c r="D11" i="140"/>
  <c r="E11" i="147"/>
  <c r="E39" i="138"/>
  <c r="E111" i="150"/>
  <c r="E11" i="140"/>
  <c r="E25" i="139"/>
  <c r="C100" i="87"/>
  <c r="E14" i="147"/>
  <c r="E42" i="138"/>
  <c r="E114" i="150"/>
  <c r="E14" i="140"/>
  <c r="D46" i="138"/>
  <c r="D18" i="147"/>
  <c r="C118" i="87"/>
  <c r="D118" i="150"/>
  <c r="D18" i="140"/>
  <c r="F15" i="147"/>
  <c r="F43" i="138"/>
  <c r="F21" i="139"/>
  <c r="F49" i="139" s="1"/>
  <c r="C96" i="87"/>
  <c r="O23" i="139"/>
  <c r="P23" i="139"/>
  <c r="P51" i="139" s="1"/>
  <c r="P79" i="139" s="1"/>
  <c r="O18" i="139"/>
  <c r="P18" i="139"/>
  <c r="P14" i="147"/>
  <c r="P42" i="138"/>
  <c r="P70" i="138" s="1"/>
  <c r="P10" i="147"/>
  <c r="P38" i="138"/>
  <c r="P66" i="138" s="1"/>
  <c r="E19" i="147"/>
  <c r="E47" i="138"/>
  <c r="E120" i="150"/>
  <c r="E119" i="150"/>
  <c r="E19" i="140"/>
  <c r="N11" i="138"/>
  <c r="N39" i="138" s="1"/>
  <c r="O11" i="147"/>
  <c r="O39" i="138"/>
  <c r="O67" i="138" s="1"/>
  <c r="H115" i="150"/>
  <c r="P15" i="140"/>
  <c r="O15" i="140"/>
  <c r="E6" i="147"/>
  <c r="E34" i="138"/>
  <c r="E107" i="150"/>
  <c r="E7" i="140"/>
  <c r="E6" i="140"/>
  <c r="E10" i="147"/>
  <c r="E38" i="138"/>
  <c r="E110" i="150"/>
  <c r="E10" i="140"/>
  <c r="F125" i="150"/>
  <c r="F25" i="140"/>
  <c r="F11" i="148"/>
  <c r="F39" i="139"/>
  <c r="C98" i="87"/>
  <c r="D23" i="139"/>
  <c r="D51" i="139" s="1"/>
  <c r="E18" i="148"/>
  <c r="E46" i="139"/>
  <c r="F113" i="150"/>
  <c r="F13" i="140"/>
  <c r="C113" i="87"/>
  <c r="F17" i="139"/>
  <c r="C92" i="87"/>
  <c r="H120" i="150"/>
  <c r="H119" i="150"/>
  <c r="P19" i="140"/>
  <c r="O19" i="140"/>
  <c r="C94" i="87"/>
  <c r="D19" i="139"/>
  <c r="F20" i="139"/>
  <c r="F48" i="139" s="1"/>
  <c r="C95" i="87"/>
  <c r="F12" i="147"/>
  <c r="F40" i="138"/>
  <c r="F12" i="139"/>
  <c r="C87" i="87"/>
  <c r="D7" i="147"/>
  <c r="D35" i="138"/>
  <c r="C82" i="87"/>
  <c r="D7" i="139"/>
  <c r="D6" i="139"/>
  <c r="F7" i="139"/>
  <c r="F6" i="139"/>
  <c r="D11" i="147"/>
  <c r="D39" i="138"/>
  <c r="C86" i="87"/>
  <c r="D11" i="139"/>
  <c r="P22" i="139"/>
  <c r="P50" i="139" s="1"/>
  <c r="P78" i="139" s="1"/>
  <c r="O22" i="139"/>
  <c r="D38" i="138"/>
  <c r="D10" i="147"/>
  <c r="C110" i="87"/>
  <c r="D110" i="150"/>
  <c r="D10" i="140"/>
  <c r="F43" i="139"/>
  <c r="F15" i="148"/>
  <c r="F10" i="147"/>
  <c r="F38" i="138"/>
  <c r="O51" i="138"/>
  <c r="O79" i="138" s="1"/>
  <c r="N79" i="138" s="1"/>
  <c r="N23" i="138"/>
  <c r="N51" i="138" s="1"/>
  <c r="P18" i="147"/>
  <c r="P46" i="138"/>
  <c r="P74" i="138" s="1"/>
  <c r="H118" i="150"/>
  <c r="O18" i="140"/>
  <c r="P18" i="140"/>
  <c r="O14" i="139"/>
  <c r="P14" i="139"/>
  <c r="N10" i="138"/>
  <c r="N38" i="138" s="1"/>
  <c r="O10" i="147"/>
  <c r="O38" i="138"/>
  <c r="O66" i="138" s="1"/>
  <c r="C122" i="87"/>
  <c r="D123" i="150"/>
  <c r="D22" i="140"/>
  <c r="D50" i="140" s="1"/>
  <c r="D122" i="150"/>
  <c r="P15" i="147"/>
  <c r="P43" i="138"/>
  <c r="P71" i="138" s="1"/>
  <c r="O15" i="139"/>
  <c r="P15" i="139"/>
  <c r="F114" i="150"/>
  <c r="F14" i="140"/>
  <c r="F25" i="148"/>
  <c r="F53" i="139"/>
  <c r="F111" i="150"/>
  <c r="F11" i="140"/>
  <c r="E18" i="147"/>
  <c r="E46" i="138"/>
  <c r="E118" i="150"/>
  <c r="E18" i="140"/>
  <c r="F13" i="139"/>
  <c r="C88" i="87"/>
  <c r="C114" i="87"/>
  <c r="D114" i="150"/>
  <c r="D14" i="140"/>
  <c r="F17" i="147"/>
  <c r="F45" i="138"/>
  <c r="G6" i="149"/>
  <c r="G34" i="140"/>
  <c r="P19" i="139"/>
  <c r="O19" i="139"/>
  <c r="D19" i="147"/>
  <c r="D47" i="138"/>
  <c r="F121" i="150"/>
  <c r="F20" i="140"/>
  <c r="F48" i="140" s="1"/>
  <c r="C120" i="87"/>
  <c r="F112" i="150"/>
  <c r="F12" i="140"/>
  <c r="C112" i="87"/>
  <c r="F19" i="147"/>
  <c r="F47" i="138"/>
  <c r="F6" i="147"/>
  <c r="F34" i="138"/>
  <c r="F107" i="150"/>
  <c r="F7" i="140"/>
  <c r="F6" i="140"/>
  <c r="E15" i="148"/>
  <c r="E43" i="139"/>
  <c r="E25" i="147"/>
  <c r="H123" i="150"/>
  <c r="O22" i="140"/>
  <c r="P22" i="140"/>
  <c r="P50" i="140" s="1"/>
  <c r="P78" i="140" s="1"/>
  <c r="H122" i="150"/>
  <c r="C93" i="87"/>
  <c r="D18" i="139"/>
  <c r="F124" i="150"/>
  <c r="F23" i="140"/>
  <c r="F51" i="140" s="1"/>
  <c r="F115" i="150"/>
  <c r="F15" i="140"/>
  <c r="E124" i="150"/>
  <c r="E23" i="140"/>
  <c r="E51" i="140" s="1"/>
  <c r="F110" i="150"/>
  <c r="F10" i="140"/>
  <c r="C45" i="150"/>
  <c r="D20" i="146"/>
  <c r="O18" i="147"/>
  <c r="O46" i="138"/>
  <c r="O74" i="138" s="1"/>
  <c r="N18" i="138"/>
  <c r="N46" i="138" s="1"/>
  <c r="O14" i="147"/>
  <c r="N14" i="138"/>
  <c r="N42" i="138" s="1"/>
  <c r="O42" i="138"/>
  <c r="O70" i="138" s="1"/>
  <c r="H114" i="150"/>
  <c r="O14" i="140"/>
  <c r="P14" i="140"/>
  <c r="O10" i="139"/>
  <c r="P10" i="139"/>
  <c r="H111" i="150"/>
  <c r="P11" i="140"/>
  <c r="O11" i="140"/>
  <c r="F118" i="150"/>
  <c r="F18" i="140"/>
  <c r="N15" i="138"/>
  <c r="N43" i="138" s="1"/>
  <c r="O15" i="147"/>
  <c r="O43" i="138"/>
  <c r="O71" i="138" s="1"/>
  <c r="G35" i="139"/>
  <c r="G7" i="148"/>
  <c r="F14" i="148"/>
  <c r="F42" i="139"/>
  <c r="C115" i="87"/>
  <c r="D115" i="150"/>
  <c r="D15" i="140"/>
  <c r="F11" i="147"/>
  <c r="F39" i="138"/>
  <c r="D42" i="138"/>
  <c r="D14" i="147"/>
  <c r="G9" i="149"/>
  <c r="G37" i="140"/>
  <c r="G5" i="139"/>
  <c r="G7" i="149"/>
  <c r="G35" i="140"/>
  <c r="N19" i="138"/>
  <c r="N47" i="138" s="1"/>
  <c r="O19" i="147"/>
  <c r="O47" i="138"/>
  <c r="O75" i="138" s="1"/>
  <c r="N75" i="138" s="1"/>
  <c r="F16" i="147"/>
  <c r="F44" i="138"/>
  <c r="F16" i="139"/>
  <c r="C91" i="87"/>
  <c r="F8" i="139"/>
  <c r="C83" i="87"/>
  <c r="F19" i="148"/>
  <c r="F47" i="139"/>
  <c r="F123" i="150"/>
  <c r="F22" i="140"/>
  <c r="F50" i="140" s="1"/>
  <c r="C49" i="150"/>
  <c r="D24" i="146"/>
  <c r="C47" i="150"/>
  <c r="D22" i="146"/>
  <c r="F35" i="138"/>
  <c r="F7" i="147"/>
  <c r="E43" i="138"/>
  <c r="E15" i="147"/>
  <c r="E115" i="150"/>
  <c r="E15" i="140"/>
  <c r="G5" i="140"/>
  <c r="E11" i="148"/>
  <c r="E39" i="139"/>
  <c r="E125" i="150"/>
  <c r="E25" i="140"/>
  <c r="C125" i="87"/>
  <c r="E14" i="148"/>
  <c r="E42" i="139"/>
  <c r="N22" i="138"/>
  <c r="N50" i="138" s="1"/>
  <c r="O50" i="138"/>
  <c r="O78" i="138" s="1"/>
  <c r="N78" i="138" s="1"/>
  <c r="C85" i="87"/>
  <c r="D10" i="139"/>
  <c r="F122" i="150"/>
  <c r="F21" i="140"/>
  <c r="F49" i="140" s="1"/>
  <c r="C121" i="87"/>
  <c r="F38" i="139"/>
  <c r="F10" i="148"/>
  <c r="H124" i="150"/>
  <c r="O23" i="140"/>
  <c r="P23" i="140"/>
  <c r="P51" i="140" s="1"/>
  <c r="P79" i="140" s="1"/>
  <c r="N23" i="146"/>
  <c r="H110" i="150"/>
  <c r="P10" i="140"/>
  <c r="O10" i="140"/>
  <c r="E19" i="148"/>
  <c r="E47" i="139"/>
  <c r="P39" i="138"/>
  <c r="P67" i="138" s="1"/>
  <c r="P11" i="147"/>
  <c r="O11" i="139"/>
  <c r="P11" i="139"/>
  <c r="C97" i="87"/>
  <c r="D22" i="139"/>
  <c r="D50" i="139" s="1"/>
  <c r="F18" i="147"/>
  <c r="F46" i="138"/>
  <c r="F46" i="139"/>
  <c r="F18" i="148"/>
  <c r="N24" i="121"/>
  <c r="H23" i="121"/>
  <c r="H31" i="121"/>
  <c r="B182" i="153"/>
  <c r="B182" i="152"/>
  <c r="F62" i="153"/>
  <c r="G23" i="122" s="1"/>
  <c r="G27" i="123"/>
  <c r="E12" i="123"/>
  <c r="E11" i="123"/>
  <c r="D12" i="124"/>
  <c r="D11" i="124"/>
  <c r="G25" i="123"/>
  <c r="F25" i="124"/>
  <c r="G5" i="146"/>
  <c r="F7" i="154" s="1"/>
  <c r="G38" i="122" s="1"/>
  <c r="O5" i="146"/>
  <c r="H39" i="36"/>
  <c r="H11" i="40"/>
  <c r="F122" i="32"/>
  <c r="F148" i="32" s="1"/>
  <c r="E15" i="40" s="1"/>
  <c r="E43" i="40" s="1"/>
  <c r="H11" i="39"/>
  <c r="H22" i="118"/>
  <c r="H22" i="36"/>
  <c r="H22" i="40"/>
  <c r="H22" i="38"/>
  <c r="H50" i="38" s="1"/>
  <c r="F118" i="32"/>
  <c r="F144" i="32" s="1"/>
  <c r="E11" i="118" s="1"/>
  <c r="E39" i="118" s="1"/>
  <c r="N72" i="137"/>
  <c r="N5" i="137"/>
  <c r="N33" i="137" s="1"/>
  <c r="G5" i="147"/>
  <c r="F8" i="154" s="1"/>
  <c r="G39" i="122" s="1"/>
  <c r="C62" i="153"/>
  <c r="D62" i="153"/>
  <c r="E33" i="137"/>
  <c r="F63" i="153"/>
  <c r="G33" i="138"/>
  <c r="N16" i="146"/>
  <c r="N21" i="146"/>
  <c r="N13" i="147"/>
  <c r="P5" i="146"/>
  <c r="N69" i="137"/>
  <c r="E62" i="153"/>
  <c r="F33" i="137"/>
  <c r="N69" i="138"/>
  <c r="E5" i="146"/>
  <c r="D7" i="154" s="1"/>
  <c r="E38" i="122" s="1"/>
  <c r="P61" i="137"/>
  <c r="O61" i="137"/>
  <c r="N13" i="146"/>
  <c r="N41" i="138"/>
  <c r="E17" i="185"/>
  <c r="L14" i="40"/>
  <c r="L14" i="39"/>
  <c r="L14" i="36"/>
  <c r="E15" i="185"/>
  <c r="L14" i="38"/>
  <c r="L14" i="118"/>
  <c r="E10" i="185"/>
  <c r="L9" i="39"/>
  <c r="L9" i="36"/>
  <c r="L9" i="40"/>
  <c r="L9" i="38"/>
  <c r="L9" i="118"/>
  <c r="G11" i="40"/>
  <c r="G39" i="40" s="1"/>
  <c r="G11" i="39"/>
  <c r="G39" i="39" s="1"/>
  <c r="G11" i="38"/>
  <c r="G39" i="38" s="1"/>
  <c r="G11" i="36"/>
  <c r="G39" i="36" s="1"/>
  <c r="G11" i="118"/>
  <c r="G39" i="118" s="1"/>
  <c r="G12" i="38"/>
  <c r="G40" i="38" s="1"/>
  <c r="G25" i="39"/>
  <c r="G53" i="39" s="1"/>
  <c r="G25" i="38"/>
  <c r="G53" i="38" s="1"/>
  <c r="G25" i="118"/>
  <c r="G53" i="118" s="1"/>
  <c r="G25" i="40"/>
  <c r="G53" i="40" s="1"/>
  <c r="G25" i="36"/>
  <c r="G53" i="36" s="1"/>
  <c r="G15" i="36"/>
  <c r="G43" i="36" s="1"/>
  <c r="G15" i="40"/>
  <c r="G43" i="40" s="1"/>
  <c r="G15" i="38"/>
  <c r="G43" i="38" s="1"/>
  <c r="G15" i="118"/>
  <c r="G43" i="118" s="1"/>
  <c r="G15" i="39"/>
  <c r="G43" i="39" s="1"/>
  <c r="E19" i="39"/>
  <c r="E47" i="39" s="1"/>
  <c r="E19" i="40"/>
  <c r="E47" i="40" s="1"/>
  <c r="E19" i="38"/>
  <c r="E47" i="38" s="1"/>
  <c r="L13" i="38"/>
  <c r="L13" i="40"/>
  <c r="E14" i="185"/>
  <c r="L13" i="36"/>
  <c r="L13" i="118"/>
  <c r="L13" i="39"/>
  <c r="L22" i="40"/>
  <c r="L25" i="38"/>
  <c r="L12" i="118"/>
  <c r="G18" i="39"/>
  <c r="G46" i="39" s="1"/>
  <c r="G7" i="40"/>
  <c r="G35" i="40" s="1"/>
  <c r="G7" i="39"/>
  <c r="G35" i="39" s="1"/>
  <c r="G7" i="38"/>
  <c r="G35" i="38" s="1"/>
  <c r="G7" i="118"/>
  <c r="G35" i="118" s="1"/>
  <c r="G7" i="36"/>
  <c r="G35" i="36" s="1"/>
  <c r="G20" i="38"/>
  <c r="G48" i="38" s="1"/>
  <c r="G20" i="118"/>
  <c r="G48" i="118" s="1"/>
  <c r="G16" i="38"/>
  <c r="G44" i="38" s="1"/>
  <c r="G16" i="40"/>
  <c r="G44" i="40" s="1"/>
  <c r="G16" i="36"/>
  <c r="G44" i="36" s="1"/>
  <c r="G16" i="118"/>
  <c r="G44" i="118" s="1"/>
  <c r="G16" i="39"/>
  <c r="G44" i="39" s="1"/>
  <c r="G10" i="38"/>
  <c r="G38" i="38" s="1"/>
  <c r="H50" i="39"/>
  <c r="F6" i="40"/>
  <c r="F6" i="36"/>
  <c r="F6" i="39"/>
  <c r="F6" i="118"/>
  <c r="F6" i="38"/>
  <c r="H14" i="118"/>
  <c r="H14" i="36"/>
  <c r="H14" i="38"/>
  <c r="H14" i="39"/>
  <c r="H14" i="40"/>
  <c r="H9" i="118"/>
  <c r="H9" i="38"/>
  <c r="H9" i="39"/>
  <c r="H9" i="36"/>
  <c r="H9" i="40"/>
  <c r="H16" i="40"/>
  <c r="H16" i="39"/>
  <c r="H16" i="38"/>
  <c r="H16" i="36"/>
  <c r="H16" i="118"/>
  <c r="H13" i="118"/>
  <c r="H13" i="40"/>
  <c r="H13" i="38"/>
  <c r="H13" i="39"/>
  <c r="H13" i="36"/>
  <c r="H34" i="39"/>
  <c r="L157" i="32"/>
  <c r="E139" i="32"/>
  <c r="D6" i="118" s="1"/>
  <c r="E6" i="118"/>
  <c r="E6" i="39"/>
  <c r="L149" i="32"/>
  <c r="L148" i="32"/>
  <c r="L146" i="32"/>
  <c r="L150" i="32"/>
  <c r="E23" i="40"/>
  <c r="E51" i="40" s="1"/>
  <c r="E23" i="118"/>
  <c r="E51" i="118" s="1"/>
  <c r="E23" i="36"/>
  <c r="E51" i="36" s="1"/>
  <c r="E23" i="39"/>
  <c r="E51" i="39" s="1"/>
  <c r="E23" i="38"/>
  <c r="E51" i="38" s="1"/>
  <c r="H17" i="40"/>
  <c r="H17" i="39"/>
  <c r="H17" i="38"/>
  <c r="H17" i="36"/>
  <c r="H17" i="118"/>
  <c r="H20" i="118"/>
  <c r="H20" i="39"/>
  <c r="H20" i="40"/>
  <c r="H20" i="38"/>
  <c r="H20" i="36"/>
  <c r="H24" i="40"/>
  <c r="H24" i="39"/>
  <c r="H24" i="36"/>
  <c r="H24" i="118"/>
  <c r="H24" i="38"/>
  <c r="H7" i="36"/>
  <c r="H7" i="118"/>
  <c r="H7" i="39"/>
  <c r="H7" i="40"/>
  <c r="H7" i="38"/>
  <c r="E8" i="39"/>
  <c r="E36" i="39" s="1"/>
  <c r="E8" i="40"/>
  <c r="E36" i="40" s="1"/>
  <c r="E8" i="38"/>
  <c r="E36" i="38" s="1"/>
  <c r="E25" i="118"/>
  <c r="E53" i="118" s="1"/>
  <c r="E149" i="32"/>
  <c r="I6" i="40"/>
  <c r="I6" i="118"/>
  <c r="I6" i="38"/>
  <c r="L145" i="32"/>
  <c r="L143" i="32"/>
  <c r="L141" i="32"/>
  <c r="L11" i="40"/>
  <c r="L11" i="39"/>
  <c r="L11" i="38"/>
  <c r="E12" i="185"/>
  <c r="L11" i="118"/>
  <c r="L11" i="36"/>
  <c r="H10" i="137"/>
  <c r="H38" i="36"/>
  <c r="E24" i="185"/>
  <c r="L19" i="38"/>
  <c r="L19" i="39"/>
  <c r="L19" i="40"/>
  <c r="E20" i="185"/>
  <c r="L19" i="118"/>
  <c r="L19" i="36"/>
  <c r="G114" i="32"/>
  <c r="G140" i="32" s="1"/>
  <c r="G124" i="32"/>
  <c r="G150" i="32" s="1"/>
  <c r="G131" i="32"/>
  <c r="G157" i="32" s="1"/>
  <c r="G119" i="32"/>
  <c r="G145" i="32" s="1"/>
  <c r="G116" i="32"/>
  <c r="G142" i="32" s="1"/>
  <c r="G125" i="32"/>
  <c r="G151" i="32" s="1"/>
  <c r="G127" i="32"/>
  <c r="G153" i="32" s="1"/>
  <c r="G123" i="32"/>
  <c r="G149" i="32" s="1"/>
  <c r="G118" i="32"/>
  <c r="G144" i="32" s="1"/>
  <c r="G117" i="32"/>
  <c r="G130" i="32"/>
  <c r="G156" i="32" s="1"/>
  <c r="G115" i="32"/>
  <c r="G141" i="32" s="1"/>
  <c r="G122" i="32"/>
  <c r="G148" i="32" s="1"/>
  <c r="G129" i="32"/>
  <c r="G155" i="32" s="1"/>
  <c r="G126" i="32"/>
  <c r="G152" i="32" s="1"/>
  <c r="G121" i="32"/>
  <c r="G147" i="32" s="1"/>
  <c r="G128" i="32"/>
  <c r="G154" i="32" s="1"/>
  <c r="G132" i="32"/>
  <c r="G158" i="32" s="1"/>
  <c r="G120" i="32"/>
  <c r="G146" i="32" s="1"/>
  <c r="H18" i="40"/>
  <c r="H18" i="36"/>
  <c r="H18" i="39"/>
  <c r="H18" i="118"/>
  <c r="H18" i="38"/>
  <c r="H15" i="39"/>
  <c r="H15" i="36"/>
  <c r="H15" i="40"/>
  <c r="H15" i="118"/>
  <c r="H15" i="38"/>
  <c r="H8" i="36"/>
  <c r="H8" i="118"/>
  <c r="H8" i="38"/>
  <c r="H8" i="40"/>
  <c r="H8" i="39"/>
  <c r="E10" i="118"/>
  <c r="E38" i="118" s="1"/>
  <c r="L158" i="32"/>
  <c r="E142" i="32"/>
  <c r="E140" i="32"/>
  <c r="E148" i="32"/>
  <c r="E146" i="32"/>
  <c r="D86" i="32"/>
  <c r="G22" i="36"/>
  <c r="G50" i="36" s="1"/>
  <c r="G22" i="118"/>
  <c r="G50" i="118" s="1"/>
  <c r="G22" i="39"/>
  <c r="G50" i="39" s="1"/>
  <c r="G22" i="40"/>
  <c r="G50" i="40" s="1"/>
  <c r="G22" i="38"/>
  <c r="G50" i="38" s="1"/>
  <c r="G24" i="38"/>
  <c r="G52" i="38" s="1"/>
  <c r="G24" i="36"/>
  <c r="G52" i="36" s="1"/>
  <c r="G24" i="40"/>
  <c r="G52" i="40" s="1"/>
  <c r="G24" i="39"/>
  <c r="G52" i="39" s="1"/>
  <c r="G24" i="118"/>
  <c r="G52" i="118" s="1"/>
  <c r="J123" i="32"/>
  <c r="J149" i="32" s="1"/>
  <c r="J127" i="32"/>
  <c r="J153" i="32" s="1"/>
  <c r="J117" i="32"/>
  <c r="J143" i="32" s="1"/>
  <c r="J121" i="32"/>
  <c r="J147" i="32" s="1"/>
  <c r="J125" i="32"/>
  <c r="J151" i="32" s="1"/>
  <c r="J130" i="32"/>
  <c r="J156" i="32" s="1"/>
  <c r="J120" i="32"/>
  <c r="J146" i="32" s="1"/>
  <c r="J116" i="32"/>
  <c r="J142" i="32" s="1"/>
  <c r="J126" i="32"/>
  <c r="J152" i="32" s="1"/>
  <c r="J114" i="32"/>
  <c r="J140" i="32" s="1"/>
  <c r="J129" i="32"/>
  <c r="J155" i="32" s="1"/>
  <c r="J131" i="32"/>
  <c r="J157" i="32" s="1"/>
  <c r="J115" i="32"/>
  <c r="J141" i="32" s="1"/>
  <c r="J128" i="32"/>
  <c r="J154" i="32" s="1"/>
  <c r="J119" i="32"/>
  <c r="J145" i="32" s="1"/>
  <c r="J124" i="32"/>
  <c r="J150" i="32" s="1"/>
  <c r="J132" i="32"/>
  <c r="J158" i="32" s="1"/>
  <c r="J118" i="32"/>
  <c r="J144" i="32" s="1"/>
  <c r="J122" i="32"/>
  <c r="J148" i="32" s="1"/>
  <c r="L152" i="32"/>
  <c r="L156" i="32"/>
  <c r="L142" i="32"/>
  <c r="L151" i="32"/>
  <c r="L139" i="32"/>
  <c r="E22" i="185"/>
  <c r="L21" i="38"/>
  <c r="L21" i="40"/>
  <c r="L21" i="36"/>
  <c r="L21" i="39"/>
  <c r="L21" i="118"/>
  <c r="H23" i="118"/>
  <c r="H23" i="40"/>
  <c r="H23" i="38"/>
  <c r="H23" i="36"/>
  <c r="H23" i="39"/>
  <c r="H21" i="40"/>
  <c r="H21" i="36"/>
  <c r="H21" i="38"/>
  <c r="H21" i="39"/>
  <c r="H21" i="118"/>
  <c r="H12" i="39"/>
  <c r="H12" i="40"/>
  <c r="H12" i="38"/>
  <c r="H12" i="36"/>
  <c r="H12" i="118"/>
  <c r="H19" i="40"/>
  <c r="H19" i="39"/>
  <c r="H19" i="36"/>
  <c r="H19" i="38"/>
  <c r="H19" i="118"/>
  <c r="L20" i="39"/>
  <c r="E21" i="185"/>
  <c r="L20" i="38"/>
  <c r="L20" i="118"/>
  <c r="L20" i="36"/>
  <c r="L20" i="40"/>
  <c r="H34" i="38"/>
  <c r="H6" i="138"/>
  <c r="G23" i="38"/>
  <c r="G51" i="38" s="1"/>
  <c r="G23" i="36"/>
  <c r="G51" i="36" s="1"/>
  <c r="G23" i="39"/>
  <c r="G51" i="39" s="1"/>
  <c r="G23" i="40"/>
  <c r="G51" i="40" s="1"/>
  <c r="G23" i="118"/>
  <c r="G51" i="118" s="1"/>
  <c r="E157" i="32"/>
  <c r="E152" i="32"/>
  <c r="E155" i="32"/>
  <c r="G21" i="40"/>
  <c r="G49" i="40" s="1"/>
  <c r="G21" i="118"/>
  <c r="G49" i="118" s="1"/>
  <c r="G21" i="38"/>
  <c r="G49" i="38" s="1"/>
  <c r="G21" i="39"/>
  <c r="G49" i="39" s="1"/>
  <c r="G21" i="36"/>
  <c r="G49" i="36" s="1"/>
  <c r="G8" i="39"/>
  <c r="G36" i="39" s="1"/>
  <c r="G8" i="118"/>
  <c r="G36" i="118" s="1"/>
  <c r="G8" i="38"/>
  <c r="G36" i="38" s="1"/>
  <c r="G8" i="36"/>
  <c r="G36" i="36" s="1"/>
  <c r="G8" i="40"/>
  <c r="G36" i="40" s="1"/>
  <c r="N86" i="32"/>
  <c r="N113" i="32" s="1"/>
  <c r="K87" i="32"/>
  <c r="F114" i="32"/>
  <c r="F140" i="32" s="1"/>
  <c r="F124" i="32"/>
  <c r="F128" i="32"/>
  <c r="F154" i="32" s="1"/>
  <c r="F125" i="32"/>
  <c r="F151" i="32" s="1"/>
  <c r="F131" i="32"/>
  <c r="F157" i="32" s="1"/>
  <c r="F116" i="32"/>
  <c r="F142" i="32" s="1"/>
  <c r="F120" i="32"/>
  <c r="F146" i="32" s="1"/>
  <c r="F123" i="32"/>
  <c r="F149" i="32" s="1"/>
  <c r="F119" i="32"/>
  <c r="F129" i="32"/>
  <c r="F127" i="32"/>
  <c r="L154" i="32"/>
  <c r="L140" i="32"/>
  <c r="L153" i="32"/>
  <c r="L144" i="32"/>
  <c r="D48" i="40"/>
  <c r="H22" i="148"/>
  <c r="H50" i="139"/>
  <c r="H11" i="146"/>
  <c r="H39" i="137"/>
  <c r="F52" i="121"/>
  <c r="F37" i="121"/>
  <c r="F43" i="121"/>
  <c r="I44" i="121"/>
  <c r="G51" i="121"/>
  <c r="N25" i="121"/>
  <c r="H39" i="121"/>
  <c r="F29" i="121"/>
  <c r="G29" i="121"/>
  <c r="L10" i="118" l="1"/>
  <c r="L23" i="39"/>
  <c r="L51" i="39" s="1"/>
  <c r="L79" i="39" s="1"/>
  <c r="L23" i="40"/>
  <c r="E25" i="39"/>
  <c r="E53" i="39" s="1"/>
  <c r="G12" i="39"/>
  <c r="G40" i="39" s="1"/>
  <c r="L23" i="36"/>
  <c r="L23" i="118"/>
  <c r="E25" i="38"/>
  <c r="E53" i="38" s="1"/>
  <c r="G12" i="118"/>
  <c r="G40" i="118" s="1"/>
  <c r="G13" i="36"/>
  <c r="G41" i="36" s="1"/>
  <c r="E25" i="36"/>
  <c r="E53" i="36" s="1"/>
  <c r="G10" i="118"/>
  <c r="G38" i="118" s="1"/>
  <c r="I48" i="27"/>
  <c r="I57" i="27" s="1"/>
  <c r="J48" i="27"/>
  <c r="J57" i="27" s="1"/>
  <c r="G48" i="27"/>
  <c r="J44" i="121"/>
  <c r="H45" i="121"/>
  <c r="K31" i="121"/>
  <c r="O16" i="121"/>
  <c r="J29" i="121"/>
  <c r="N73" i="138"/>
  <c r="N25" i="147"/>
  <c r="F33" i="138"/>
  <c r="E63" i="153"/>
  <c r="I29" i="121"/>
  <c r="E26" i="185"/>
  <c r="G9" i="38"/>
  <c r="G37" i="38" s="1"/>
  <c r="G19" i="39"/>
  <c r="G47" i="39" s="1"/>
  <c r="E8" i="36"/>
  <c r="E36" i="36" s="1"/>
  <c r="E6" i="36"/>
  <c r="E23" i="185"/>
  <c r="G9" i="36"/>
  <c r="G37" i="36" s="1"/>
  <c r="G19" i="40"/>
  <c r="G47" i="40" s="1"/>
  <c r="E6" i="38"/>
  <c r="G20" i="36"/>
  <c r="G48" i="36" s="1"/>
  <c r="L22" i="118"/>
  <c r="H25" i="39"/>
  <c r="H53" i="39" s="1"/>
  <c r="L18" i="40"/>
  <c r="I6" i="36"/>
  <c r="G20" i="39"/>
  <c r="G48" i="39" s="1"/>
  <c r="L16" i="40"/>
  <c r="L44" i="40" s="1"/>
  <c r="L72" i="40" s="1"/>
  <c r="G14" i="38"/>
  <c r="G42" i="38" s="1"/>
  <c r="L18" i="118"/>
  <c r="L46" i="118" s="1"/>
  <c r="L74" i="118" s="1"/>
  <c r="E10" i="40"/>
  <c r="E38" i="40" s="1"/>
  <c r="L25" i="39"/>
  <c r="L53" i="39" s="1"/>
  <c r="L81" i="39" s="1"/>
  <c r="L16" i="36"/>
  <c r="L10" i="36"/>
  <c r="H25" i="140"/>
  <c r="H53" i="140" s="1"/>
  <c r="G6" i="38"/>
  <c r="G34" i="38" s="1"/>
  <c r="G17" i="118"/>
  <c r="G45" i="118" s="1"/>
  <c r="G14" i="118"/>
  <c r="G42" i="118" s="1"/>
  <c r="E15" i="118"/>
  <c r="E43" i="118" s="1"/>
  <c r="G10" i="39"/>
  <c r="G38" i="39" s="1"/>
  <c r="L25" i="118"/>
  <c r="L53" i="118" s="1"/>
  <c r="L81" i="118" s="1"/>
  <c r="G12" i="40"/>
  <c r="G40" i="40" s="1"/>
  <c r="L12" i="39"/>
  <c r="L40" i="39" s="1"/>
  <c r="L68" i="39" s="1"/>
  <c r="L10" i="40"/>
  <c r="L38" i="40" s="1"/>
  <c r="L66" i="40" s="1"/>
  <c r="G17" i="36"/>
  <c r="G45" i="36" s="1"/>
  <c r="G14" i="40"/>
  <c r="G42" i="40" s="1"/>
  <c r="L8" i="38"/>
  <c r="E15" i="36"/>
  <c r="E43" i="36" s="1"/>
  <c r="G10" i="40"/>
  <c r="G38" i="40" s="1"/>
  <c r="L25" i="36"/>
  <c r="L10" i="38"/>
  <c r="L38" i="38" s="1"/>
  <c r="L66" i="38" s="1"/>
  <c r="G17" i="40"/>
  <c r="G45" i="40" s="1"/>
  <c r="E9" i="185"/>
  <c r="L10" i="39"/>
  <c r="L10" i="139" s="1"/>
  <c r="L8" i="118"/>
  <c r="H11" i="138"/>
  <c r="H11" i="147" s="1"/>
  <c r="L12" i="40"/>
  <c r="L12" i="140" s="1"/>
  <c r="E14" i="36"/>
  <c r="E42" i="36" s="1"/>
  <c r="G13" i="38"/>
  <c r="G41" i="38" s="1"/>
  <c r="G17" i="38"/>
  <c r="G45" i="38" s="1"/>
  <c r="E14" i="38"/>
  <c r="E42" i="38" s="1"/>
  <c r="G9" i="40"/>
  <c r="G37" i="40" s="1"/>
  <c r="G13" i="39"/>
  <c r="G41" i="39" s="1"/>
  <c r="G6" i="39"/>
  <c r="G34" i="39" s="1"/>
  <c r="E11" i="39"/>
  <c r="E39" i="39" s="1"/>
  <c r="G14" i="39"/>
  <c r="G42" i="39" s="1"/>
  <c r="G18" i="40"/>
  <c r="G46" i="40" s="1"/>
  <c r="E14" i="118"/>
  <c r="E42" i="118" s="1"/>
  <c r="D113" i="32"/>
  <c r="D139" i="32" s="1"/>
  <c r="H25" i="38"/>
  <c r="H25" i="36"/>
  <c r="G13" i="118"/>
  <c r="G41" i="118" s="1"/>
  <c r="G6" i="40"/>
  <c r="G34" i="40" s="1"/>
  <c r="G19" i="38"/>
  <c r="G47" i="38" s="1"/>
  <c r="G18" i="36"/>
  <c r="G46" i="36" s="1"/>
  <c r="E14" i="39"/>
  <c r="E42" i="39" s="1"/>
  <c r="H22" i="138"/>
  <c r="H22" i="147" s="1"/>
  <c r="G9" i="39"/>
  <c r="G37" i="39" s="1"/>
  <c r="L30" i="121"/>
  <c r="G6" i="118"/>
  <c r="G5" i="118" s="1"/>
  <c r="G19" i="36"/>
  <c r="G47" i="36" s="1"/>
  <c r="G18" i="38"/>
  <c r="G46" i="38" s="1"/>
  <c r="L44" i="121"/>
  <c r="O24" i="121"/>
  <c r="M30" i="121"/>
  <c r="O25" i="121"/>
  <c r="N30" i="121"/>
  <c r="M44" i="121"/>
  <c r="O44" i="121" s="1"/>
  <c r="D11" i="122" s="1"/>
  <c r="E11" i="36"/>
  <c r="E39" i="36" s="1"/>
  <c r="L8" i="36"/>
  <c r="L8" i="40"/>
  <c r="L8" i="140" s="1"/>
  <c r="E10" i="39"/>
  <c r="E38" i="39" s="1"/>
  <c r="E10" i="38"/>
  <c r="E38" i="38" s="1"/>
  <c r="L12" i="36"/>
  <c r="L12" i="137" s="1"/>
  <c r="L12" i="38"/>
  <c r="L12" i="138" s="1"/>
  <c r="L22" i="38"/>
  <c r="L50" i="38" s="1"/>
  <c r="L78" i="38" s="1"/>
  <c r="L22" i="36"/>
  <c r="L50" i="36" s="1"/>
  <c r="L78" i="36" s="1"/>
  <c r="H10" i="140"/>
  <c r="H38" i="140" s="1"/>
  <c r="E19" i="36"/>
  <c r="E47" i="36" s="1"/>
  <c r="L16" i="38"/>
  <c r="L16" i="138" s="1"/>
  <c r="L16" i="39"/>
  <c r="L16" i="139" s="1"/>
  <c r="L15" i="39"/>
  <c r="L15" i="139" s="1"/>
  <c r="H34" i="118"/>
  <c r="H34" i="40"/>
  <c r="H6" i="137"/>
  <c r="H6" i="146" s="1"/>
  <c r="H10" i="138"/>
  <c r="E33" i="138"/>
  <c r="D63" i="153"/>
  <c r="E24" i="122" s="1"/>
  <c r="N23" i="121"/>
  <c r="F55" i="39"/>
  <c r="G5" i="148"/>
  <c r="F9" i="154" s="1"/>
  <c r="G40" i="122" s="1"/>
  <c r="O17" i="121"/>
  <c r="D130" i="32"/>
  <c r="D156" i="32" s="1"/>
  <c r="L43" i="118"/>
  <c r="L71" i="118" s="1"/>
  <c r="L18" i="39"/>
  <c r="L46" i="39" s="1"/>
  <c r="L74" i="39" s="1"/>
  <c r="L15" i="40"/>
  <c r="L15" i="36"/>
  <c r="E156" i="32"/>
  <c r="D23" i="118" s="1"/>
  <c r="L18" i="38"/>
  <c r="L18" i="138" s="1"/>
  <c r="E19" i="185"/>
  <c r="E119" i="185" s="1"/>
  <c r="E94" i="185" s="1"/>
  <c r="H38" i="39"/>
  <c r="E16" i="185"/>
  <c r="E116" i="185" s="1"/>
  <c r="E41" i="185" s="1"/>
  <c r="L15" i="38"/>
  <c r="O22" i="121"/>
  <c r="E7" i="185"/>
  <c r="E107" i="185" s="1"/>
  <c r="E32" i="185" s="1"/>
  <c r="L6" i="118"/>
  <c r="L6" i="40"/>
  <c r="L6" i="39"/>
  <c r="L6" i="36"/>
  <c r="L6" i="38"/>
  <c r="L17" i="40"/>
  <c r="L17" i="38"/>
  <c r="L17" i="36"/>
  <c r="L17" i="39"/>
  <c r="E18" i="185"/>
  <c r="L17" i="118"/>
  <c r="E37" i="121"/>
  <c r="M23" i="121"/>
  <c r="L23" i="121"/>
  <c r="E53" i="121"/>
  <c r="L39" i="121"/>
  <c r="M39" i="121"/>
  <c r="K27" i="122"/>
  <c r="I11" i="122"/>
  <c r="I55" i="38"/>
  <c r="D122" i="32"/>
  <c r="D148" i="32" s="1"/>
  <c r="L24" i="36"/>
  <c r="L24" i="118"/>
  <c r="E25" i="185"/>
  <c r="L24" i="38"/>
  <c r="L24" i="39"/>
  <c r="L24" i="40"/>
  <c r="E29" i="121"/>
  <c r="E43" i="121" s="1"/>
  <c r="L43" i="121" s="1"/>
  <c r="L15" i="121"/>
  <c r="M15" i="121"/>
  <c r="N15" i="121"/>
  <c r="E45" i="121"/>
  <c r="N45" i="121" s="1"/>
  <c r="L31" i="121"/>
  <c r="M31" i="121"/>
  <c r="E50" i="121"/>
  <c r="M36" i="121"/>
  <c r="N36" i="121"/>
  <c r="L36" i="121"/>
  <c r="L7" i="39"/>
  <c r="L7" i="38"/>
  <c r="E8" i="185"/>
  <c r="L7" i="36"/>
  <c r="L7" i="40"/>
  <c r="L7" i="118"/>
  <c r="E52" i="121"/>
  <c r="M52" i="121" s="1"/>
  <c r="M38" i="121"/>
  <c r="N10" i="147"/>
  <c r="N70" i="138"/>
  <c r="N18" i="147"/>
  <c r="N65" i="138"/>
  <c r="G5" i="149"/>
  <c r="F10" i="154" s="1"/>
  <c r="G41" i="122" s="1"/>
  <c r="D5" i="146"/>
  <c r="C21" i="154" s="1"/>
  <c r="D68" i="122" s="1"/>
  <c r="N5" i="138"/>
  <c r="N15" i="154" s="1"/>
  <c r="N16" i="147"/>
  <c r="N14" i="147"/>
  <c r="N71" i="138"/>
  <c r="N9" i="147"/>
  <c r="N81" i="138"/>
  <c r="N66" i="138"/>
  <c r="F21" i="154"/>
  <c r="G68" i="122" s="1"/>
  <c r="N15" i="147"/>
  <c r="E8" i="149"/>
  <c r="E36" i="140"/>
  <c r="D17" i="149"/>
  <c r="D45" i="140"/>
  <c r="E40" i="140"/>
  <c r="E12" i="149"/>
  <c r="D84" i="150"/>
  <c r="D59" i="150"/>
  <c r="E58" i="150"/>
  <c r="E83" i="150"/>
  <c r="D92" i="150"/>
  <c r="D67" i="150"/>
  <c r="E62" i="150"/>
  <c r="E87" i="150"/>
  <c r="D9" i="149"/>
  <c r="D37" i="140"/>
  <c r="H83" i="150"/>
  <c r="H58" i="150"/>
  <c r="H88" i="150"/>
  <c r="H63" i="150"/>
  <c r="E84" i="150"/>
  <c r="C109" i="150"/>
  <c r="E59" i="150"/>
  <c r="O12" i="148"/>
  <c r="N12" i="139"/>
  <c r="N40" i="139" s="1"/>
  <c r="O40" i="139"/>
  <c r="O68" i="139" s="1"/>
  <c r="N20" i="140"/>
  <c r="N48" i="140" s="1"/>
  <c r="O48" i="140"/>
  <c r="O76" i="140" s="1"/>
  <c r="N76" i="140" s="1"/>
  <c r="H75" i="150"/>
  <c r="H100" i="150"/>
  <c r="D13" i="149"/>
  <c r="D41" i="140"/>
  <c r="D25" i="149"/>
  <c r="O25" i="148"/>
  <c r="O81" i="139"/>
  <c r="N25" i="139"/>
  <c r="N53" i="139" s="1"/>
  <c r="E13" i="149"/>
  <c r="E41" i="140"/>
  <c r="H87" i="150"/>
  <c r="H62" i="150"/>
  <c r="O17" i="148"/>
  <c r="O45" i="139"/>
  <c r="O73" i="139" s="1"/>
  <c r="N17" i="139"/>
  <c r="N45" i="139" s="1"/>
  <c r="D58" i="150"/>
  <c r="D83" i="150"/>
  <c r="O13" i="148"/>
  <c r="O41" i="139"/>
  <c r="O69" i="139" s="1"/>
  <c r="N13" i="139"/>
  <c r="N41" i="139" s="1"/>
  <c r="N68" i="138"/>
  <c r="P16" i="149"/>
  <c r="P44" i="140"/>
  <c r="P72" i="140" s="1"/>
  <c r="D62" i="150"/>
  <c r="D87" i="150"/>
  <c r="D96" i="150"/>
  <c r="D21" i="148" s="1"/>
  <c r="D21" i="149"/>
  <c r="D71" i="150"/>
  <c r="D21" i="147" s="1"/>
  <c r="N17" i="140"/>
  <c r="N45" i="140" s="1"/>
  <c r="O45" i="140"/>
  <c r="O73" i="140" s="1"/>
  <c r="O17" i="149"/>
  <c r="D100" i="150"/>
  <c r="D75" i="150"/>
  <c r="P25" i="148"/>
  <c r="N64" i="138"/>
  <c r="P9" i="149"/>
  <c r="P37" i="140"/>
  <c r="P65" i="140" s="1"/>
  <c r="E63" i="150"/>
  <c r="E88" i="150"/>
  <c r="D91" i="150"/>
  <c r="D66" i="150"/>
  <c r="D36" i="140"/>
  <c r="D8" i="149"/>
  <c r="P13" i="148"/>
  <c r="P41" i="139"/>
  <c r="P69" i="139" s="1"/>
  <c r="E9" i="148"/>
  <c r="E37" i="139"/>
  <c r="N12" i="147"/>
  <c r="H66" i="150"/>
  <c r="H91" i="150"/>
  <c r="O36" i="140"/>
  <c r="O64" i="140" s="1"/>
  <c r="O8" i="149"/>
  <c r="N8" i="140"/>
  <c r="N36" i="140" s="1"/>
  <c r="P41" i="140"/>
  <c r="P69" i="140" s="1"/>
  <c r="P13" i="149"/>
  <c r="D40" i="140"/>
  <c r="D12" i="149"/>
  <c r="N25" i="140"/>
  <c r="N53" i="140" s="1"/>
  <c r="O25" i="149"/>
  <c r="O53" i="140"/>
  <c r="O81" i="140" s="1"/>
  <c r="N81" i="140" s="1"/>
  <c r="P45" i="140"/>
  <c r="P73" i="140" s="1"/>
  <c r="P17" i="149"/>
  <c r="E45" i="140"/>
  <c r="E17" i="149"/>
  <c r="N8" i="147"/>
  <c r="O37" i="140"/>
  <c r="O65" i="140" s="1"/>
  <c r="O9" i="149"/>
  <c r="N9" i="140"/>
  <c r="N37" i="140" s="1"/>
  <c r="E16" i="149"/>
  <c r="E44" i="140"/>
  <c r="P12" i="149"/>
  <c r="P40" i="140"/>
  <c r="P68" i="140" s="1"/>
  <c r="D16" i="149"/>
  <c r="D44" i="140"/>
  <c r="O36" i="139"/>
  <c r="O64" i="139" s="1"/>
  <c r="O8" i="148"/>
  <c r="N8" i="139"/>
  <c r="N36" i="139" s="1"/>
  <c r="P9" i="148"/>
  <c r="P37" i="139"/>
  <c r="P65" i="139" s="1"/>
  <c r="P44" i="139"/>
  <c r="P72" i="139" s="1"/>
  <c r="P16" i="148"/>
  <c r="E21" i="149"/>
  <c r="E71" i="150"/>
  <c r="E21" i="147" s="1"/>
  <c r="E96" i="150"/>
  <c r="E21" i="148" s="1"/>
  <c r="P8" i="149"/>
  <c r="P36" i="140"/>
  <c r="P64" i="140" s="1"/>
  <c r="O41" i="140"/>
  <c r="O69" i="140" s="1"/>
  <c r="O13" i="149"/>
  <c r="N13" i="140"/>
  <c r="N41" i="140" s="1"/>
  <c r="E9" i="149"/>
  <c r="E37" i="140"/>
  <c r="P40" i="139"/>
  <c r="P68" i="139" s="1"/>
  <c r="P12" i="148"/>
  <c r="P21" i="149"/>
  <c r="H96" i="150"/>
  <c r="O21" i="149"/>
  <c r="H71" i="150"/>
  <c r="P25" i="149"/>
  <c r="D63" i="150"/>
  <c r="D88" i="150"/>
  <c r="H92" i="150"/>
  <c r="H67" i="150"/>
  <c r="E67" i="150"/>
  <c r="E92" i="150"/>
  <c r="H84" i="150"/>
  <c r="H59" i="150"/>
  <c r="E91" i="150"/>
  <c r="E66" i="150"/>
  <c r="O12" i="149"/>
  <c r="N12" i="140"/>
  <c r="N40" i="140" s="1"/>
  <c r="O40" i="140"/>
  <c r="O68" i="140" s="1"/>
  <c r="N68" i="140" s="1"/>
  <c r="P45" i="139"/>
  <c r="P73" i="139" s="1"/>
  <c r="P17" i="148"/>
  <c r="P8" i="148"/>
  <c r="P36" i="139"/>
  <c r="P64" i="139" s="1"/>
  <c r="O9" i="148"/>
  <c r="O37" i="139"/>
  <c r="O65" i="139" s="1"/>
  <c r="N9" i="139"/>
  <c r="N37" i="139" s="1"/>
  <c r="O16" i="149"/>
  <c r="O44" i="140"/>
  <c r="O72" i="140" s="1"/>
  <c r="N16" i="140"/>
  <c r="N44" i="140" s="1"/>
  <c r="O44" i="139"/>
  <c r="O72" i="139" s="1"/>
  <c r="N16" i="139"/>
  <c r="N44" i="139" s="1"/>
  <c r="O16" i="148"/>
  <c r="O48" i="139"/>
  <c r="O76" i="139" s="1"/>
  <c r="N76" i="139" s="1"/>
  <c r="N20" i="139"/>
  <c r="N48" i="139" s="1"/>
  <c r="O39" i="139"/>
  <c r="O67" i="139" s="1"/>
  <c r="O11" i="148"/>
  <c r="N11" i="139"/>
  <c r="N39" i="139" s="1"/>
  <c r="F97" i="150"/>
  <c r="F22" i="148" s="1"/>
  <c r="F22" i="149"/>
  <c r="F72" i="150"/>
  <c r="F22" i="147" s="1"/>
  <c r="D38" i="139"/>
  <c r="D10" i="148"/>
  <c r="F16" i="154"/>
  <c r="G55" i="122" s="1"/>
  <c r="F64" i="153"/>
  <c r="G25" i="122" s="1"/>
  <c r="G33" i="139"/>
  <c r="D90" i="150"/>
  <c r="C115" i="150"/>
  <c r="D65" i="150"/>
  <c r="F93" i="150"/>
  <c r="F68" i="150"/>
  <c r="H86" i="150"/>
  <c r="H61" i="150"/>
  <c r="O42" i="140"/>
  <c r="O70" i="140" s="1"/>
  <c r="O14" i="149"/>
  <c r="N14" i="140"/>
  <c r="N42" i="140" s="1"/>
  <c r="P22" i="149"/>
  <c r="O22" i="149"/>
  <c r="H72" i="150"/>
  <c r="H97" i="150"/>
  <c r="F34" i="140"/>
  <c r="F6" i="149"/>
  <c r="F5" i="140"/>
  <c r="F12" i="149"/>
  <c r="F40" i="140"/>
  <c r="F96" i="150"/>
  <c r="F21" i="149"/>
  <c r="C121" i="150"/>
  <c r="F71" i="150"/>
  <c r="C114" i="150"/>
  <c r="D64" i="150"/>
  <c r="D89" i="150"/>
  <c r="E18" i="149"/>
  <c r="E46" i="140"/>
  <c r="F11" i="149"/>
  <c r="F39" i="140"/>
  <c r="F14" i="149"/>
  <c r="F42" i="140"/>
  <c r="O43" i="139"/>
  <c r="O71" i="139" s="1"/>
  <c r="O15" i="148"/>
  <c r="N15" i="139"/>
  <c r="N43" i="139" s="1"/>
  <c r="C122" i="150"/>
  <c r="D22" i="149"/>
  <c r="D72" i="150"/>
  <c r="D97" i="150"/>
  <c r="O42" i="139"/>
  <c r="O70" i="139" s="1"/>
  <c r="O14" i="148"/>
  <c r="N14" i="139"/>
  <c r="N42" i="139" s="1"/>
  <c r="N74" i="138"/>
  <c r="O50" i="139"/>
  <c r="O78" i="139" s="1"/>
  <c r="N78" i="139" s="1"/>
  <c r="N22" i="139"/>
  <c r="N50" i="139" s="1"/>
  <c r="F7" i="148"/>
  <c r="F35" i="139"/>
  <c r="D19" i="148"/>
  <c r="D47" i="139"/>
  <c r="H95" i="150"/>
  <c r="H70" i="150"/>
  <c r="P20" i="149"/>
  <c r="O20" i="149"/>
  <c r="F13" i="149"/>
  <c r="F41" i="140"/>
  <c r="F25" i="149"/>
  <c r="F53" i="140"/>
  <c r="E57" i="150"/>
  <c r="E82" i="150"/>
  <c r="P43" i="140"/>
  <c r="P71" i="140" s="1"/>
  <c r="P15" i="149"/>
  <c r="N11" i="147"/>
  <c r="E70" i="150"/>
  <c r="E20" i="147" s="1"/>
  <c r="E20" i="149"/>
  <c r="E95" i="150"/>
  <c r="E20" i="148" s="1"/>
  <c r="O46" i="139"/>
  <c r="O74" i="139" s="1"/>
  <c r="O18" i="148"/>
  <c r="N18" i="139"/>
  <c r="N46" i="139" s="1"/>
  <c r="D18" i="149"/>
  <c r="D46" i="140"/>
  <c r="E86" i="150"/>
  <c r="E61" i="150"/>
  <c r="D86" i="150"/>
  <c r="C111" i="150"/>
  <c r="D61" i="150"/>
  <c r="E98" i="150"/>
  <c r="E23" i="148" s="1"/>
  <c r="E23" i="149"/>
  <c r="E73" i="150"/>
  <c r="F19" i="149"/>
  <c r="F47" i="140"/>
  <c r="F8" i="149"/>
  <c r="F36" i="140"/>
  <c r="C119" i="150"/>
  <c r="D94" i="150"/>
  <c r="D69" i="150"/>
  <c r="N14" i="154"/>
  <c r="O10" i="149"/>
  <c r="O38" i="140"/>
  <c r="O66" i="140" s="1"/>
  <c r="N10" i="140"/>
  <c r="O5" i="140"/>
  <c r="O33" i="140" s="1"/>
  <c r="O61" i="140" s="1"/>
  <c r="E53" i="140"/>
  <c r="E25" i="149"/>
  <c r="F17" i="154"/>
  <c r="G56" i="122" s="1"/>
  <c r="G33" i="140"/>
  <c r="F65" i="153"/>
  <c r="G26" i="122" s="1"/>
  <c r="F73" i="150"/>
  <c r="F23" i="147" s="1"/>
  <c r="F23" i="149"/>
  <c r="F98" i="150"/>
  <c r="F23" i="148" s="1"/>
  <c r="F36" i="139"/>
  <c r="F8" i="148"/>
  <c r="P38" i="139"/>
  <c r="P66" i="139" s="1"/>
  <c r="P10" i="148"/>
  <c r="P5" i="139"/>
  <c r="H89" i="150"/>
  <c r="H64" i="150"/>
  <c r="E99" i="150"/>
  <c r="E24" i="148" s="1"/>
  <c r="E74" i="150"/>
  <c r="E24" i="147" s="1"/>
  <c r="E24" i="149"/>
  <c r="F99" i="150"/>
  <c r="F24" i="148" s="1"/>
  <c r="F74" i="150"/>
  <c r="F24" i="147" s="1"/>
  <c r="F24" i="149"/>
  <c r="F7" i="149"/>
  <c r="F35" i="140"/>
  <c r="F87" i="150"/>
  <c r="C112" i="150"/>
  <c r="F62" i="150"/>
  <c r="O47" i="139"/>
  <c r="O75" i="139" s="1"/>
  <c r="N19" i="139"/>
  <c r="N47" i="139" s="1"/>
  <c r="O19" i="148"/>
  <c r="E68" i="150"/>
  <c r="E93" i="150"/>
  <c r="F86" i="150"/>
  <c r="F61" i="150"/>
  <c r="F89" i="150"/>
  <c r="F64" i="150"/>
  <c r="P18" i="149"/>
  <c r="P46" i="140"/>
  <c r="P74" i="140" s="1"/>
  <c r="D34" i="139"/>
  <c r="D6" i="148"/>
  <c r="D5" i="139"/>
  <c r="D33" i="139" s="1"/>
  <c r="N19" i="140"/>
  <c r="N47" i="140" s="1"/>
  <c r="O19" i="149"/>
  <c r="O47" i="140"/>
  <c r="O75" i="140" s="1"/>
  <c r="F88" i="150"/>
  <c r="F63" i="150"/>
  <c r="C113" i="150"/>
  <c r="F100" i="150"/>
  <c r="F75" i="150"/>
  <c r="H90" i="150"/>
  <c r="H65" i="150"/>
  <c r="D93" i="150"/>
  <c r="C118" i="150"/>
  <c r="D68" i="150"/>
  <c r="E42" i="140"/>
  <c r="E14" i="149"/>
  <c r="D7" i="149"/>
  <c r="D35" i="140"/>
  <c r="C15" i="154"/>
  <c r="D54" i="122" s="1"/>
  <c r="D33" i="138"/>
  <c r="C63" i="153"/>
  <c r="D24" i="122" s="1"/>
  <c r="F70" i="150"/>
  <c r="F20" i="147" s="1"/>
  <c r="F20" i="149"/>
  <c r="F95" i="150"/>
  <c r="F20" i="148" s="1"/>
  <c r="F83" i="150"/>
  <c r="F58" i="150"/>
  <c r="C108" i="150"/>
  <c r="F16" i="149"/>
  <c r="F44" i="140"/>
  <c r="D70" i="150"/>
  <c r="D95" i="150"/>
  <c r="C120" i="150"/>
  <c r="D20" i="149"/>
  <c r="N19" i="147"/>
  <c r="F45" i="140"/>
  <c r="F17" i="149"/>
  <c r="D43" i="139"/>
  <c r="D15" i="148"/>
  <c r="E7" i="148"/>
  <c r="E35" i="139"/>
  <c r="P10" i="149"/>
  <c r="P38" i="140"/>
  <c r="P66" i="140" s="1"/>
  <c r="P5" i="140"/>
  <c r="P33" i="140" s="1"/>
  <c r="P61" i="140" s="1"/>
  <c r="O51" i="140"/>
  <c r="O79" i="140" s="1"/>
  <c r="N79" i="140" s="1"/>
  <c r="N23" i="140"/>
  <c r="N51" i="140" s="1"/>
  <c r="E100" i="150"/>
  <c r="E75" i="150"/>
  <c r="C125" i="150"/>
  <c r="E43" i="140"/>
  <c r="E15" i="149"/>
  <c r="N11" i="140"/>
  <c r="N39" i="140" s="1"/>
  <c r="O39" i="140"/>
  <c r="O67" i="140" s="1"/>
  <c r="O11" i="149"/>
  <c r="O38" i="139"/>
  <c r="O66" i="139" s="1"/>
  <c r="O10" i="148"/>
  <c r="N10" i="139"/>
  <c r="O5" i="139"/>
  <c r="F10" i="149"/>
  <c r="F38" i="140"/>
  <c r="F15" i="149"/>
  <c r="F43" i="140"/>
  <c r="D46" i="139"/>
  <c r="D18" i="148"/>
  <c r="O50" i="140"/>
  <c r="O78" i="140" s="1"/>
  <c r="N78" i="140" s="1"/>
  <c r="N22" i="140"/>
  <c r="N50" i="140" s="1"/>
  <c r="F82" i="150"/>
  <c r="F57" i="150"/>
  <c r="P47" i="139"/>
  <c r="P75" i="139" s="1"/>
  <c r="P19" i="148"/>
  <c r="D98" i="150"/>
  <c r="C123" i="150"/>
  <c r="D23" i="149"/>
  <c r="D73" i="150"/>
  <c r="D23" i="147" s="1"/>
  <c r="O46" i="140"/>
  <c r="O74" i="140" s="1"/>
  <c r="O18" i="149"/>
  <c r="N18" i="140"/>
  <c r="N46" i="140" s="1"/>
  <c r="D10" i="149"/>
  <c r="D38" i="140"/>
  <c r="D7" i="148"/>
  <c r="D35" i="139"/>
  <c r="P19" i="149"/>
  <c r="P47" i="140"/>
  <c r="P75" i="140" s="1"/>
  <c r="F45" i="139"/>
  <c r="F17" i="148"/>
  <c r="E38" i="140"/>
  <c r="E10" i="149"/>
  <c r="E34" i="140"/>
  <c r="E6" i="149"/>
  <c r="E5" i="140"/>
  <c r="E19" i="149"/>
  <c r="E47" i="140"/>
  <c r="N23" i="139"/>
  <c r="N51" i="139" s="1"/>
  <c r="O51" i="139"/>
  <c r="O79" i="139" s="1"/>
  <c r="N79" i="139" s="1"/>
  <c r="E64" i="150"/>
  <c r="E89" i="150"/>
  <c r="E25" i="148"/>
  <c r="E53" i="139"/>
  <c r="E22" i="149"/>
  <c r="E97" i="150"/>
  <c r="E22" i="148" s="1"/>
  <c r="E72" i="150"/>
  <c r="E22" i="147" s="1"/>
  <c r="D6" i="149"/>
  <c r="D34" i="140"/>
  <c r="D5" i="140"/>
  <c r="D33" i="140" s="1"/>
  <c r="F94" i="150"/>
  <c r="F69" i="150"/>
  <c r="F91" i="150"/>
  <c r="C116" i="150"/>
  <c r="F66" i="150"/>
  <c r="D42" i="139"/>
  <c r="D14" i="148"/>
  <c r="E34" i="139"/>
  <c r="E6" i="148"/>
  <c r="E5" i="139"/>
  <c r="N62" i="153"/>
  <c r="P39" i="139"/>
  <c r="P67" i="139" s="1"/>
  <c r="P11" i="148"/>
  <c r="H60" i="150"/>
  <c r="H85" i="150"/>
  <c r="H99" i="150"/>
  <c r="H74" i="150"/>
  <c r="O24" i="149"/>
  <c r="P24" i="149"/>
  <c r="E90" i="150"/>
  <c r="E65" i="150"/>
  <c r="F44" i="139"/>
  <c r="F16" i="148"/>
  <c r="D15" i="149"/>
  <c r="D43" i="140"/>
  <c r="F18" i="149"/>
  <c r="F46" i="140"/>
  <c r="P11" i="149"/>
  <c r="P39" i="140"/>
  <c r="P67" i="140" s="1"/>
  <c r="P14" i="149"/>
  <c r="P42" i="140"/>
  <c r="P70" i="140" s="1"/>
  <c r="F85" i="150"/>
  <c r="F60" i="150"/>
  <c r="F90" i="150"/>
  <c r="F65" i="150"/>
  <c r="H98" i="150"/>
  <c r="P23" i="149"/>
  <c r="O23" i="149"/>
  <c r="H73" i="150"/>
  <c r="D14" i="149"/>
  <c r="D42" i="140"/>
  <c r="F13" i="148"/>
  <c r="F41" i="139"/>
  <c r="P43" i="139"/>
  <c r="P71" i="139" s="1"/>
  <c r="P15" i="148"/>
  <c r="P14" i="148"/>
  <c r="P42" i="139"/>
  <c r="P70" i="139" s="1"/>
  <c r="H93" i="150"/>
  <c r="H68" i="150"/>
  <c r="D85" i="150"/>
  <c r="C110" i="150"/>
  <c r="D60" i="150"/>
  <c r="D11" i="148"/>
  <c r="D39" i="139"/>
  <c r="F34" i="139"/>
  <c r="F6" i="148"/>
  <c r="F5" i="139"/>
  <c r="F40" i="139"/>
  <c r="F12" i="148"/>
  <c r="H94" i="150"/>
  <c r="H69" i="150"/>
  <c r="E85" i="150"/>
  <c r="E60" i="150"/>
  <c r="E7" i="149"/>
  <c r="E35" i="140"/>
  <c r="O15" i="149"/>
  <c r="O43" i="140"/>
  <c r="O71" i="140" s="1"/>
  <c r="N15" i="140"/>
  <c r="N43" i="140" s="1"/>
  <c r="N67" i="138"/>
  <c r="E69" i="150"/>
  <c r="E94" i="150"/>
  <c r="P18" i="148"/>
  <c r="P46" i="139"/>
  <c r="P74" i="139" s="1"/>
  <c r="E11" i="149"/>
  <c r="E39" i="140"/>
  <c r="D11" i="149"/>
  <c r="D39" i="140"/>
  <c r="D82" i="150"/>
  <c r="C107" i="150"/>
  <c r="D57" i="150"/>
  <c r="D47" i="140"/>
  <c r="D19" i="149"/>
  <c r="F92" i="150"/>
  <c r="F67" i="150"/>
  <c r="C117" i="150"/>
  <c r="D99" i="150"/>
  <c r="D74" i="150"/>
  <c r="C124" i="150"/>
  <c r="D24" i="149"/>
  <c r="E36" i="185"/>
  <c r="N31" i="121"/>
  <c r="H29" i="121"/>
  <c r="H27" i="123"/>
  <c r="F11" i="123"/>
  <c r="F12" i="123"/>
  <c r="E11" i="124"/>
  <c r="E12" i="124"/>
  <c r="G25" i="124"/>
  <c r="H25" i="123"/>
  <c r="I27" i="123"/>
  <c r="E21" i="154"/>
  <c r="H50" i="36"/>
  <c r="H22" i="137"/>
  <c r="H39" i="39"/>
  <c r="H11" i="139"/>
  <c r="D126" i="32"/>
  <c r="D152" i="32" s="1"/>
  <c r="E11" i="38"/>
  <c r="E39" i="38" s="1"/>
  <c r="E11" i="40"/>
  <c r="E39" i="40" s="1"/>
  <c r="E15" i="39"/>
  <c r="E43" i="39" s="1"/>
  <c r="H39" i="40"/>
  <c r="H11" i="140"/>
  <c r="H50" i="118"/>
  <c r="E15" i="38"/>
  <c r="E43" i="38" s="1"/>
  <c r="D115" i="32"/>
  <c r="D141" i="32" s="1"/>
  <c r="L43" i="39"/>
  <c r="L71" i="39" s="1"/>
  <c r="H22" i="140"/>
  <c r="H50" i="40"/>
  <c r="N61" i="137"/>
  <c r="F22" i="154"/>
  <c r="F24" i="122"/>
  <c r="D21" i="154"/>
  <c r="F23" i="122"/>
  <c r="D23" i="122"/>
  <c r="N5" i="146"/>
  <c r="N7" i="154" s="1"/>
  <c r="E23" i="122"/>
  <c r="G24" i="122"/>
  <c r="E61" i="185"/>
  <c r="F145" i="32"/>
  <c r="D119" i="32"/>
  <c r="D145" i="32" s="1"/>
  <c r="E7" i="38"/>
  <c r="E35" i="38" s="1"/>
  <c r="E7" i="118"/>
  <c r="E35" i="118" s="1"/>
  <c r="E7" i="36"/>
  <c r="E35" i="36" s="1"/>
  <c r="E7" i="40"/>
  <c r="E35" i="40" s="1"/>
  <c r="E7" i="39"/>
  <c r="E35" i="39" s="1"/>
  <c r="D13" i="36"/>
  <c r="D13" i="39"/>
  <c r="D13" i="118"/>
  <c r="D13" i="40"/>
  <c r="D13" i="38"/>
  <c r="L8" i="139"/>
  <c r="L36" i="39"/>
  <c r="L64" i="39" s="1"/>
  <c r="F25" i="39"/>
  <c r="F53" i="39" s="1"/>
  <c r="F25" i="36"/>
  <c r="F53" i="36" s="1"/>
  <c r="F25" i="38"/>
  <c r="F53" i="38" s="1"/>
  <c r="F25" i="118"/>
  <c r="F53" i="118" s="1"/>
  <c r="F25" i="40"/>
  <c r="F53" i="40" s="1"/>
  <c r="G143" i="32"/>
  <c r="D117" i="32"/>
  <c r="D143" i="32" s="1"/>
  <c r="F17" i="36"/>
  <c r="F45" i="36" s="1"/>
  <c r="F17" i="39"/>
  <c r="F45" i="39" s="1"/>
  <c r="F17" i="40"/>
  <c r="F45" i="40" s="1"/>
  <c r="F17" i="118"/>
  <c r="F45" i="118" s="1"/>
  <c r="F17" i="38"/>
  <c r="F45" i="38" s="1"/>
  <c r="E112" i="185"/>
  <c r="E62" i="185" s="1"/>
  <c r="L11" i="140"/>
  <c r="L39" i="40"/>
  <c r="L67" i="40" s="1"/>
  <c r="I34" i="36"/>
  <c r="I6" i="137"/>
  <c r="H52" i="39"/>
  <c r="H24" i="139"/>
  <c r="H6" i="148"/>
  <c r="H34" i="139"/>
  <c r="H41" i="40"/>
  <c r="H13" i="140"/>
  <c r="H9" i="140"/>
  <c r="H37" i="40"/>
  <c r="H14" i="139"/>
  <c r="H42" i="39"/>
  <c r="F34" i="36"/>
  <c r="L41" i="40"/>
  <c r="L69" i="40" s="1"/>
  <c r="L13" i="140"/>
  <c r="L42" i="118"/>
  <c r="L70" i="118" s="1"/>
  <c r="K19" i="39"/>
  <c r="K19" i="118"/>
  <c r="K19" i="36"/>
  <c r="K19" i="38"/>
  <c r="D20" i="185"/>
  <c r="K19" i="40"/>
  <c r="I17" i="38"/>
  <c r="I17" i="39"/>
  <c r="I17" i="118"/>
  <c r="I17" i="36"/>
  <c r="I17" i="40"/>
  <c r="I9" i="39"/>
  <c r="I9" i="118"/>
  <c r="I9" i="38"/>
  <c r="I9" i="36"/>
  <c r="I9" i="40"/>
  <c r="D116" i="32"/>
  <c r="D142" i="32" s="1"/>
  <c r="E109" i="185"/>
  <c r="E59" i="185" s="1"/>
  <c r="L46" i="36"/>
  <c r="L74" i="36" s="1"/>
  <c r="L18" i="137"/>
  <c r="H8" i="137"/>
  <c r="H36" i="36"/>
  <c r="H43" i="40"/>
  <c r="H15" i="140"/>
  <c r="H18" i="138"/>
  <c r="H46" i="38"/>
  <c r="H46" i="36"/>
  <c r="H18" i="137"/>
  <c r="F21" i="40"/>
  <c r="F49" i="40" s="1"/>
  <c r="F21" i="39"/>
  <c r="F49" i="39" s="1"/>
  <c r="F21" i="38"/>
  <c r="F49" i="38" s="1"/>
  <c r="F21" i="36"/>
  <c r="F49" i="36" s="1"/>
  <c r="F21" i="118"/>
  <c r="F49" i="118" s="1"/>
  <c r="F15" i="36"/>
  <c r="F43" i="36" s="1"/>
  <c r="F15" i="40"/>
  <c r="F43" i="40" s="1"/>
  <c r="F15" i="118"/>
  <c r="F43" i="118" s="1"/>
  <c r="F15" i="39"/>
  <c r="F43" i="39" s="1"/>
  <c r="F15" i="38"/>
  <c r="F43" i="38" s="1"/>
  <c r="F11" i="36"/>
  <c r="F39" i="36" s="1"/>
  <c r="F11" i="39"/>
  <c r="F39" i="39" s="1"/>
  <c r="F11" i="118"/>
  <c r="F39" i="118" s="1"/>
  <c r="F11" i="38"/>
  <c r="F39" i="38" s="1"/>
  <c r="F11" i="40"/>
  <c r="F39" i="40" s="1"/>
  <c r="F9" i="39"/>
  <c r="F37" i="39" s="1"/>
  <c r="F9" i="40"/>
  <c r="F37" i="40" s="1"/>
  <c r="F9" i="118"/>
  <c r="F37" i="118" s="1"/>
  <c r="F9" i="36"/>
  <c r="F37" i="36" s="1"/>
  <c r="F9" i="38"/>
  <c r="F37" i="38" s="1"/>
  <c r="F7" i="36"/>
  <c r="F35" i="36" s="1"/>
  <c r="F7" i="118"/>
  <c r="F35" i="118" s="1"/>
  <c r="F7" i="39"/>
  <c r="F35" i="39" s="1"/>
  <c r="F7" i="40"/>
  <c r="F35" i="40" s="1"/>
  <c r="F7" i="38"/>
  <c r="F35" i="38" s="1"/>
  <c r="L47" i="40"/>
  <c r="L75" i="40" s="1"/>
  <c r="L19" i="140"/>
  <c r="H10" i="148"/>
  <c r="H38" i="139"/>
  <c r="I34" i="118"/>
  <c r="D25" i="40"/>
  <c r="D53" i="40" s="1"/>
  <c r="D25" i="36"/>
  <c r="D53" i="36" s="1"/>
  <c r="D25" i="39"/>
  <c r="D53" i="39" s="1"/>
  <c r="D25" i="118"/>
  <c r="D25" i="38"/>
  <c r="D53" i="38" s="1"/>
  <c r="H35" i="118"/>
  <c r="H52" i="118"/>
  <c r="H52" i="40"/>
  <c r="H24" i="140"/>
  <c r="H20" i="140"/>
  <c r="H48" i="40"/>
  <c r="H45" i="38"/>
  <c r="H17" i="138"/>
  <c r="K17" i="40"/>
  <c r="K17" i="38"/>
  <c r="K17" i="36"/>
  <c r="D18" i="185"/>
  <c r="K17" i="39"/>
  <c r="K17" i="118"/>
  <c r="D14" i="118"/>
  <c r="D14" i="40"/>
  <c r="D14" i="38"/>
  <c r="D14" i="36"/>
  <c r="D14" i="39"/>
  <c r="H5" i="118"/>
  <c r="H41" i="118"/>
  <c r="H16" i="138"/>
  <c r="H44" i="38"/>
  <c r="H9" i="137"/>
  <c r="H37" i="36"/>
  <c r="H37" i="118"/>
  <c r="H14" i="138"/>
  <c r="H42" i="38"/>
  <c r="F34" i="38"/>
  <c r="F34" i="40"/>
  <c r="L40" i="118"/>
  <c r="L68" i="118" s="1"/>
  <c r="L25" i="140"/>
  <c r="L53" i="40"/>
  <c r="L81" i="40" s="1"/>
  <c r="E124" i="185"/>
  <c r="L23" i="149" s="1"/>
  <c r="L41" i="118"/>
  <c r="L69" i="118" s="1"/>
  <c r="L41" i="38"/>
  <c r="L69" i="38" s="1"/>
  <c r="L13" i="138"/>
  <c r="L37" i="118"/>
  <c r="L65" i="118" s="1"/>
  <c r="L9" i="137"/>
  <c r="L37" i="36"/>
  <c r="L65" i="36" s="1"/>
  <c r="L14" i="138"/>
  <c r="L42" i="38"/>
  <c r="L70" i="38" s="1"/>
  <c r="L42" i="39"/>
  <c r="L70" i="39" s="1"/>
  <c r="L14" i="139"/>
  <c r="L44" i="36"/>
  <c r="L72" i="36" s="1"/>
  <c r="L16" i="137"/>
  <c r="D22" i="38"/>
  <c r="D22" i="40"/>
  <c r="D22" i="118"/>
  <c r="D22" i="36"/>
  <c r="D22" i="39"/>
  <c r="D131" i="32"/>
  <c r="D157" i="32" s="1"/>
  <c r="D128" i="32"/>
  <c r="D154" i="32" s="1"/>
  <c r="H19" i="138"/>
  <c r="H47" i="38"/>
  <c r="H19" i="140"/>
  <c r="H47" i="40"/>
  <c r="H12" i="138"/>
  <c r="H40" i="38"/>
  <c r="H21" i="139"/>
  <c r="H49" i="39"/>
  <c r="H49" i="40"/>
  <c r="H21" i="140"/>
  <c r="H23" i="138"/>
  <c r="H51" i="38"/>
  <c r="L49" i="39"/>
  <c r="L77" i="39" s="1"/>
  <c r="L21" i="139"/>
  <c r="L49" i="139" s="1"/>
  <c r="L77" i="139" s="1"/>
  <c r="L49" i="38"/>
  <c r="L77" i="38" s="1"/>
  <c r="L21" i="138"/>
  <c r="L49" i="138" s="1"/>
  <c r="L77" i="138" s="1"/>
  <c r="K9" i="39"/>
  <c r="K9" i="118"/>
  <c r="K9" i="36"/>
  <c r="K9" i="40"/>
  <c r="D10" i="185"/>
  <c r="K9" i="38"/>
  <c r="I15" i="36"/>
  <c r="I15" i="38"/>
  <c r="I15" i="40"/>
  <c r="I15" i="39"/>
  <c r="I15" i="118"/>
  <c r="I12" i="36"/>
  <c r="I12" i="40"/>
  <c r="I12" i="39"/>
  <c r="I12" i="118"/>
  <c r="I12" i="38"/>
  <c r="I22" i="39"/>
  <c r="I22" i="118"/>
  <c r="I22" i="38"/>
  <c r="I22" i="40"/>
  <c r="I22" i="36"/>
  <c r="I13" i="39"/>
  <c r="I13" i="40"/>
  <c r="I13" i="36"/>
  <c r="I13" i="38"/>
  <c r="I13" i="118"/>
  <c r="I10" i="36"/>
  <c r="I10" i="39"/>
  <c r="I10" i="118"/>
  <c r="I10" i="38"/>
  <c r="I10" i="40"/>
  <c r="K8" i="39"/>
  <c r="D9" i="185"/>
  <c r="K8" i="36"/>
  <c r="K8" i="118"/>
  <c r="K8" i="40"/>
  <c r="K8" i="38"/>
  <c r="D11" i="40"/>
  <c r="D11" i="36"/>
  <c r="D11" i="118"/>
  <c r="D11" i="38"/>
  <c r="D11" i="39"/>
  <c r="D132" i="32"/>
  <c r="D158" i="32" s="1"/>
  <c r="K16" i="40"/>
  <c r="K16" i="38"/>
  <c r="K16" i="36"/>
  <c r="D17" i="185"/>
  <c r="K16" i="39"/>
  <c r="K16" i="118"/>
  <c r="E34" i="38"/>
  <c r="D12" i="36"/>
  <c r="D12" i="39"/>
  <c r="D12" i="40"/>
  <c r="D12" i="118"/>
  <c r="D12" i="38"/>
  <c r="K11" i="38"/>
  <c r="K11" i="40"/>
  <c r="K11" i="118"/>
  <c r="K11" i="39"/>
  <c r="D12" i="185"/>
  <c r="K11" i="36"/>
  <c r="E24" i="40"/>
  <c r="E52" i="40" s="1"/>
  <c r="E24" i="36"/>
  <c r="E52" i="36" s="1"/>
  <c r="E24" i="38"/>
  <c r="E52" i="38" s="1"/>
  <c r="E24" i="39"/>
  <c r="E52" i="39" s="1"/>
  <c r="E24" i="118"/>
  <c r="E52" i="118" s="1"/>
  <c r="N139" i="32"/>
  <c r="K113" i="32"/>
  <c r="K139" i="32" s="1"/>
  <c r="K6" i="40"/>
  <c r="K6" i="118"/>
  <c r="K6" i="38"/>
  <c r="K6" i="39"/>
  <c r="K6" i="36"/>
  <c r="D7" i="185"/>
  <c r="D114" i="32"/>
  <c r="D140" i="32" s="1"/>
  <c r="H36" i="118"/>
  <c r="H43" i="118"/>
  <c r="F22" i="39"/>
  <c r="F50" i="39" s="1"/>
  <c r="F22" i="118"/>
  <c r="F50" i="118" s="1"/>
  <c r="F22" i="38"/>
  <c r="F50" i="38" s="1"/>
  <c r="F22" i="40"/>
  <c r="F50" i="40" s="1"/>
  <c r="F22" i="36"/>
  <c r="F50" i="36" s="1"/>
  <c r="F18" i="38"/>
  <c r="F46" i="38" s="1"/>
  <c r="F18" i="40"/>
  <c r="F46" i="40" s="1"/>
  <c r="F18" i="36"/>
  <c r="F46" i="36" s="1"/>
  <c r="F18" i="39"/>
  <c r="F46" i="39" s="1"/>
  <c r="F18" i="118"/>
  <c r="F46" i="118" s="1"/>
  <c r="E121" i="185"/>
  <c r="L20" i="149" s="1"/>
  <c r="E120" i="185"/>
  <c r="E70" i="185" s="1"/>
  <c r="L23" i="138"/>
  <c r="L51" i="138" s="1"/>
  <c r="L79" i="138" s="1"/>
  <c r="L51" i="38"/>
  <c r="L79" i="38" s="1"/>
  <c r="K22" i="40"/>
  <c r="K22" i="118"/>
  <c r="K22" i="38"/>
  <c r="K22" i="39"/>
  <c r="D23" i="185"/>
  <c r="K22" i="36"/>
  <c r="I6" i="140"/>
  <c r="I34" i="40"/>
  <c r="H35" i="39"/>
  <c r="H7" i="139"/>
  <c r="H24" i="138"/>
  <c r="H52" i="38"/>
  <c r="H20" i="138"/>
  <c r="H48" i="38"/>
  <c r="K14" i="39"/>
  <c r="D15" i="185"/>
  <c r="K14" i="36"/>
  <c r="K14" i="118"/>
  <c r="K14" i="40"/>
  <c r="K14" i="38"/>
  <c r="D125" i="32"/>
  <c r="D151" i="32" s="1"/>
  <c r="H41" i="36"/>
  <c r="H13" i="137"/>
  <c r="H9" i="138"/>
  <c r="H37" i="38"/>
  <c r="E113" i="185"/>
  <c r="E88" i="185" s="1"/>
  <c r="L50" i="118"/>
  <c r="L78" i="118" s="1"/>
  <c r="L37" i="40"/>
  <c r="L65" i="40" s="1"/>
  <c r="L9" i="140"/>
  <c r="D19" i="185"/>
  <c r="K18" i="36"/>
  <c r="K18" i="39"/>
  <c r="K18" i="40"/>
  <c r="K18" i="118"/>
  <c r="K18" i="38"/>
  <c r="I24" i="40"/>
  <c r="I24" i="36"/>
  <c r="I24" i="118"/>
  <c r="I24" i="39"/>
  <c r="I24" i="38"/>
  <c r="I14" i="36"/>
  <c r="I14" i="38"/>
  <c r="I14" i="118"/>
  <c r="I14" i="40"/>
  <c r="I14" i="39"/>
  <c r="H8" i="139"/>
  <c r="H36" i="39"/>
  <c r="K7" i="39"/>
  <c r="K7" i="118"/>
  <c r="D8" i="185"/>
  <c r="K7" i="36"/>
  <c r="K7" i="38"/>
  <c r="K7" i="40"/>
  <c r="F155" i="32"/>
  <c r="D129" i="32"/>
  <c r="D155" i="32" s="1"/>
  <c r="E9" i="40"/>
  <c r="E37" i="40" s="1"/>
  <c r="E9" i="38"/>
  <c r="E37" i="38" s="1"/>
  <c r="E9" i="118"/>
  <c r="E37" i="118" s="1"/>
  <c r="E9" i="39"/>
  <c r="E37" i="39" s="1"/>
  <c r="E9" i="36"/>
  <c r="E37" i="36" s="1"/>
  <c r="F150" i="32"/>
  <c r="D124" i="32"/>
  <c r="D150" i="32" s="1"/>
  <c r="D19" i="38"/>
  <c r="D19" i="40"/>
  <c r="D19" i="39"/>
  <c r="D19" i="118"/>
  <c r="D19" i="36"/>
  <c r="L20" i="140"/>
  <c r="L48" i="140" s="1"/>
  <c r="L76" i="140" s="1"/>
  <c r="L48" i="40"/>
  <c r="L76" i="40" s="1"/>
  <c r="L20" i="138"/>
  <c r="L48" i="138" s="1"/>
  <c r="L76" i="138" s="1"/>
  <c r="L48" i="38"/>
  <c r="L76" i="38" s="1"/>
  <c r="L10" i="138"/>
  <c r="L10" i="137"/>
  <c r="L38" i="36"/>
  <c r="L66" i="36" s="1"/>
  <c r="H12" i="140"/>
  <c r="H40" i="40"/>
  <c r="H49" i="38"/>
  <c r="H21" i="138"/>
  <c r="H23" i="140"/>
  <c r="H51" i="40"/>
  <c r="L21" i="137"/>
  <c r="L49" i="137" s="1"/>
  <c r="L77" i="137" s="1"/>
  <c r="L49" i="36"/>
  <c r="L77" i="36" s="1"/>
  <c r="E123" i="185"/>
  <c r="L22" i="149" s="1"/>
  <c r="K10" i="40"/>
  <c r="K10" i="38"/>
  <c r="K10" i="39"/>
  <c r="K10" i="118"/>
  <c r="D11" i="185"/>
  <c r="K10" i="36"/>
  <c r="D118" i="32"/>
  <c r="D144" i="32" s="1"/>
  <c r="E34" i="118"/>
  <c r="K20" i="39"/>
  <c r="K20" i="118"/>
  <c r="D21" i="185"/>
  <c r="K20" i="36"/>
  <c r="K20" i="40"/>
  <c r="K20" i="38"/>
  <c r="D22" i="185"/>
  <c r="K21" i="36"/>
  <c r="K21" i="39"/>
  <c r="K21" i="118"/>
  <c r="K21" i="40"/>
  <c r="K21" i="38"/>
  <c r="E16" i="38"/>
  <c r="E44" i="38" s="1"/>
  <c r="E16" i="118"/>
  <c r="E44" i="118" s="1"/>
  <c r="E16" i="36"/>
  <c r="E44" i="36" s="1"/>
  <c r="E16" i="40"/>
  <c r="E44" i="40" s="1"/>
  <c r="E16" i="39"/>
  <c r="E44" i="39" s="1"/>
  <c r="E18" i="38"/>
  <c r="E46" i="38" s="1"/>
  <c r="E18" i="39"/>
  <c r="E46" i="39" s="1"/>
  <c r="E18" i="40"/>
  <c r="E46" i="40" s="1"/>
  <c r="E18" i="36"/>
  <c r="E46" i="36" s="1"/>
  <c r="E18" i="118"/>
  <c r="E46" i="118" s="1"/>
  <c r="N130" i="32"/>
  <c r="N119" i="32"/>
  <c r="K86" i="32"/>
  <c r="N116" i="32"/>
  <c r="N124" i="32"/>
  <c r="N121" i="32"/>
  <c r="N114" i="32"/>
  <c r="N117" i="32"/>
  <c r="N128" i="32"/>
  <c r="N125" i="32"/>
  <c r="N122" i="32"/>
  <c r="N123" i="32"/>
  <c r="N129" i="32"/>
  <c r="N131" i="32"/>
  <c r="N132" i="32"/>
  <c r="N158" i="32" s="1"/>
  <c r="N127" i="32"/>
  <c r="N118" i="32"/>
  <c r="N120" i="32"/>
  <c r="N115" i="32"/>
  <c r="N126" i="32"/>
  <c r="L20" i="137"/>
  <c r="L48" i="137" s="1"/>
  <c r="L76" i="137" s="1"/>
  <c r="L48" i="36"/>
  <c r="L76" i="36" s="1"/>
  <c r="E122" i="185"/>
  <c r="E72" i="185" s="1"/>
  <c r="L21" i="147" s="1"/>
  <c r="L38" i="39"/>
  <c r="L66" i="39" s="1"/>
  <c r="H47" i="36"/>
  <c r="H19" i="137"/>
  <c r="H40" i="118"/>
  <c r="H40" i="39"/>
  <c r="H12" i="139"/>
  <c r="H23" i="139"/>
  <c r="H51" i="39"/>
  <c r="H51" i="118"/>
  <c r="H10" i="147"/>
  <c r="H38" i="138"/>
  <c r="L21" i="140"/>
  <c r="L49" i="140" s="1"/>
  <c r="L77" i="140" s="1"/>
  <c r="L49" i="40"/>
  <c r="L77" i="40" s="1"/>
  <c r="K23" i="38"/>
  <c r="K23" i="40"/>
  <c r="D24" i="185"/>
  <c r="K23" i="118"/>
  <c r="K23" i="39"/>
  <c r="K23" i="36"/>
  <c r="I11" i="36"/>
  <c r="I11" i="39"/>
  <c r="I11" i="40"/>
  <c r="I11" i="118"/>
  <c r="I11" i="38"/>
  <c r="I21" i="40"/>
  <c r="I21" i="36"/>
  <c r="I21" i="39"/>
  <c r="I21" i="38"/>
  <c r="I21" i="118"/>
  <c r="I7" i="39"/>
  <c r="I7" i="118"/>
  <c r="I7" i="40"/>
  <c r="I7" i="38"/>
  <c r="I7" i="36"/>
  <c r="I23" i="38"/>
  <c r="I23" i="40"/>
  <c r="I23" i="36"/>
  <c r="I23" i="118"/>
  <c r="I23" i="39"/>
  <c r="I20" i="39"/>
  <c r="I20" i="118"/>
  <c r="I20" i="40"/>
  <c r="I20" i="36"/>
  <c r="I20" i="38"/>
  <c r="D15" i="39"/>
  <c r="D15" i="40"/>
  <c r="D15" i="38"/>
  <c r="D15" i="118"/>
  <c r="D15" i="36"/>
  <c r="D9" i="38"/>
  <c r="D9" i="118"/>
  <c r="D9" i="36"/>
  <c r="D9" i="40"/>
  <c r="D9" i="39"/>
  <c r="H6" i="149"/>
  <c r="H34" i="140"/>
  <c r="L8" i="137"/>
  <c r="L36" i="36"/>
  <c r="L64" i="36" s="1"/>
  <c r="L18" i="140"/>
  <c r="L46" i="40"/>
  <c r="L74" i="40" s="1"/>
  <c r="H8" i="140"/>
  <c r="H36" i="40"/>
  <c r="H15" i="137"/>
  <c r="H43" i="36"/>
  <c r="H46" i="118"/>
  <c r="H46" i="40"/>
  <c r="H18" i="140"/>
  <c r="F14" i="39"/>
  <c r="F42" i="39" s="1"/>
  <c r="F14" i="38"/>
  <c r="F42" i="38" s="1"/>
  <c r="F14" i="36"/>
  <c r="F42" i="36" s="1"/>
  <c r="F14" i="118"/>
  <c r="F42" i="118" s="1"/>
  <c r="F14" i="40"/>
  <c r="F42" i="40" s="1"/>
  <c r="F8" i="36"/>
  <c r="F36" i="36" s="1"/>
  <c r="F8" i="38"/>
  <c r="F36" i="38" s="1"/>
  <c r="F8" i="118"/>
  <c r="F36" i="118" s="1"/>
  <c r="F8" i="39"/>
  <c r="F36" i="39" s="1"/>
  <c r="F8" i="40"/>
  <c r="F36" i="40" s="1"/>
  <c r="F16" i="39"/>
  <c r="F44" i="39" s="1"/>
  <c r="F16" i="38"/>
  <c r="F44" i="38" s="1"/>
  <c r="F16" i="118"/>
  <c r="F44" i="118" s="1"/>
  <c r="F16" i="40"/>
  <c r="F44" i="40" s="1"/>
  <c r="F16" i="36"/>
  <c r="F44" i="36" s="1"/>
  <c r="F12" i="36"/>
  <c r="F40" i="36" s="1"/>
  <c r="F12" i="38"/>
  <c r="F40" i="38" s="1"/>
  <c r="F12" i="39"/>
  <c r="F40" i="39" s="1"/>
  <c r="F12" i="40"/>
  <c r="F40" i="40" s="1"/>
  <c r="F12" i="118"/>
  <c r="F40" i="118" s="1"/>
  <c r="L47" i="36"/>
  <c r="L75" i="36" s="1"/>
  <c r="L19" i="137"/>
  <c r="L19" i="139"/>
  <c r="L47" i="39"/>
  <c r="L75" i="39" s="1"/>
  <c r="L23" i="139"/>
  <c r="L51" i="139" s="1"/>
  <c r="L79" i="139" s="1"/>
  <c r="L51" i="40"/>
  <c r="L79" i="40" s="1"/>
  <c r="L23" i="140"/>
  <c r="L51" i="140" s="1"/>
  <c r="L79" i="140" s="1"/>
  <c r="L39" i="36"/>
  <c r="L67" i="36" s="1"/>
  <c r="L11" i="137"/>
  <c r="L39" i="38"/>
  <c r="L67" i="38" s="1"/>
  <c r="L11" i="138"/>
  <c r="K12" i="39"/>
  <c r="K12" i="118"/>
  <c r="D13" i="185"/>
  <c r="K12" i="36"/>
  <c r="K12" i="38"/>
  <c r="K12" i="40"/>
  <c r="I6" i="139"/>
  <c r="I34" i="39"/>
  <c r="D123" i="32"/>
  <c r="D149" i="32" s="1"/>
  <c r="D10" i="39"/>
  <c r="D10" i="36"/>
  <c r="D10" i="40"/>
  <c r="D10" i="38"/>
  <c r="D10" i="118"/>
  <c r="D17" i="39"/>
  <c r="D17" i="40"/>
  <c r="D17" i="36"/>
  <c r="D17" i="38"/>
  <c r="D17" i="118"/>
  <c r="H5" i="38"/>
  <c r="H7" i="138"/>
  <c r="H35" i="38"/>
  <c r="H35" i="36"/>
  <c r="H7" i="137"/>
  <c r="H24" i="137"/>
  <c r="H52" i="36"/>
  <c r="H48" i="39"/>
  <c r="H20" i="139"/>
  <c r="H45" i="118"/>
  <c r="H45" i="39"/>
  <c r="H17" i="139"/>
  <c r="E34" i="39"/>
  <c r="E34" i="40"/>
  <c r="D8" i="39"/>
  <c r="D8" i="40"/>
  <c r="D8" i="38"/>
  <c r="D8" i="36"/>
  <c r="D8" i="118"/>
  <c r="D25" i="185"/>
  <c r="K24" i="36"/>
  <c r="K24" i="39"/>
  <c r="K24" i="118"/>
  <c r="K24" i="38"/>
  <c r="K24" i="40"/>
  <c r="H13" i="139"/>
  <c r="H41" i="39"/>
  <c r="H44" i="118"/>
  <c r="H44" i="39"/>
  <c r="H16" i="139"/>
  <c r="H42" i="36"/>
  <c r="H14" i="137"/>
  <c r="F34" i="118"/>
  <c r="L40" i="36"/>
  <c r="L68" i="36" s="1"/>
  <c r="L53" i="38"/>
  <c r="L81" i="38" s="1"/>
  <c r="L25" i="138"/>
  <c r="L22" i="139"/>
  <c r="L50" i="139" s="1"/>
  <c r="L78" i="139" s="1"/>
  <c r="L50" i="39"/>
  <c r="L78" i="39" s="1"/>
  <c r="L50" i="40"/>
  <c r="L78" i="40" s="1"/>
  <c r="L22" i="140"/>
  <c r="L50" i="140" s="1"/>
  <c r="L78" i="140" s="1"/>
  <c r="L13" i="137"/>
  <c r="L41" i="36"/>
  <c r="L69" i="36" s="1"/>
  <c r="L9" i="139"/>
  <c r="L37" i="39"/>
  <c r="L65" i="39" s="1"/>
  <c r="E115" i="185"/>
  <c r="E90" i="185" s="1"/>
  <c r="L42" i="40"/>
  <c r="L70" i="40" s="1"/>
  <c r="L14" i="140"/>
  <c r="L44" i="118"/>
  <c r="L72" i="118" s="1"/>
  <c r="F153" i="32"/>
  <c r="D127" i="32"/>
  <c r="D153" i="32" s="1"/>
  <c r="E13" i="40"/>
  <c r="E41" i="40" s="1"/>
  <c r="E13" i="39"/>
  <c r="E41" i="39" s="1"/>
  <c r="E13" i="118"/>
  <c r="E41" i="118" s="1"/>
  <c r="E13" i="36"/>
  <c r="E41" i="36" s="1"/>
  <c r="E13" i="38"/>
  <c r="E41" i="38" s="1"/>
  <c r="E21" i="38"/>
  <c r="E49" i="38" s="1"/>
  <c r="E21" i="40"/>
  <c r="E49" i="40" s="1"/>
  <c r="E21" i="36"/>
  <c r="E49" i="36" s="1"/>
  <c r="E21" i="118"/>
  <c r="E49" i="118" s="1"/>
  <c r="E21" i="39"/>
  <c r="E49" i="39" s="1"/>
  <c r="G34" i="36"/>
  <c r="D24" i="118"/>
  <c r="D24" i="38"/>
  <c r="D24" i="36"/>
  <c r="D24" i="40"/>
  <c r="D24" i="39"/>
  <c r="D21" i="118"/>
  <c r="D21" i="40"/>
  <c r="D21" i="36"/>
  <c r="D21" i="38"/>
  <c r="D21" i="39"/>
  <c r="H6" i="147"/>
  <c r="H34" i="138"/>
  <c r="L48" i="118"/>
  <c r="L76" i="118" s="1"/>
  <c r="L48" i="39"/>
  <c r="L76" i="39" s="1"/>
  <c r="L20" i="139"/>
  <c r="L48" i="139" s="1"/>
  <c r="L76" i="139" s="1"/>
  <c r="L38" i="118"/>
  <c r="L66" i="118" s="1"/>
  <c r="H47" i="118"/>
  <c r="H19" i="139"/>
  <c r="H47" i="39"/>
  <c r="H40" i="36"/>
  <c r="H12" i="137"/>
  <c r="H49" i="118"/>
  <c r="H49" i="36"/>
  <c r="H21" i="137"/>
  <c r="H51" i="36"/>
  <c r="H23" i="137"/>
  <c r="L49" i="118"/>
  <c r="L77" i="118" s="1"/>
  <c r="I25" i="40"/>
  <c r="I25" i="39"/>
  <c r="I25" i="118"/>
  <c r="I25" i="38"/>
  <c r="I25" i="36"/>
  <c r="I8" i="38"/>
  <c r="I8" i="36"/>
  <c r="I8" i="118"/>
  <c r="I8" i="39"/>
  <c r="I8" i="40"/>
  <c r="I19" i="40"/>
  <c r="I19" i="118"/>
  <c r="I19" i="39"/>
  <c r="I19" i="36"/>
  <c r="I19" i="38"/>
  <c r="I18" i="39"/>
  <c r="I18" i="118"/>
  <c r="I18" i="38"/>
  <c r="I18" i="40"/>
  <c r="I18" i="36"/>
  <c r="I16" i="40"/>
  <c r="I16" i="118"/>
  <c r="I16" i="36"/>
  <c r="I16" i="39"/>
  <c r="I16" i="38"/>
  <c r="D120" i="32"/>
  <c r="D146" i="32" s="1"/>
  <c r="D7" i="39"/>
  <c r="D7" i="36"/>
  <c r="D7" i="38"/>
  <c r="D7" i="40"/>
  <c r="D7" i="118"/>
  <c r="K25" i="38"/>
  <c r="K25" i="40"/>
  <c r="K25" i="118"/>
  <c r="K25" i="36"/>
  <c r="D26" i="185"/>
  <c r="K25" i="39"/>
  <c r="L36" i="38"/>
  <c r="L64" i="38" s="1"/>
  <c r="L8" i="138"/>
  <c r="L36" i="118"/>
  <c r="L64" i="118" s="1"/>
  <c r="H8" i="138"/>
  <c r="H36" i="38"/>
  <c r="H15" i="138"/>
  <c r="H43" i="38"/>
  <c r="H15" i="139"/>
  <c r="H43" i="39"/>
  <c r="H18" i="139"/>
  <c r="H46" i="39"/>
  <c r="F13" i="39"/>
  <c r="F41" i="39" s="1"/>
  <c r="F13" i="118"/>
  <c r="F41" i="118" s="1"/>
  <c r="F13" i="38"/>
  <c r="F41" i="38" s="1"/>
  <c r="F13" i="36"/>
  <c r="F41" i="36" s="1"/>
  <c r="F13" i="40"/>
  <c r="F41" i="40" s="1"/>
  <c r="F19" i="40"/>
  <c r="F47" i="40" s="1"/>
  <c r="F19" i="39"/>
  <c r="F47" i="39" s="1"/>
  <c r="F19" i="38"/>
  <c r="F47" i="38" s="1"/>
  <c r="F19" i="36"/>
  <c r="F47" i="36" s="1"/>
  <c r="F19" i="118"/>
  <c r="F47" i="118" s="1"/>
  <c r="F23" i="36"/>
  <c r="F51" i="36" s="1"/>
  <c r="F23" i="38"/>
  <c r="F51" i="38" s="1"/>
  <c r="F23" i="118"/>
  <c r="F51" i="118" s="1"/>
  <c r="F23" i="39"/>
  <c r="F51" i="39" s="1"/>
  <c r="F23" i="40"/>
  <c r="F51" i="40" s="1"/>
  <c r="F20" i="36"/>
  <c r="F48" i="36" s="1"/>
  <c r="F20" i="38"/>
  <c r="F48" i="38" s="1"/>
  <c r="F20" i="39"/>
  <c r="F48" i="39" s="1"/>
  <c r="F20" i="118"/>
  <c r="F48" i="118" s="1"/>
  <c r="F20" i="40"/>
  <c r="F48" i="40" s="1"/>
  <c r="F24" i="40"/>
  <c r="F52" i="40" s="1"/>
  <c r="F24" i="36"/>
  <c r="F52" i="36" s="1"/>
  <c r="F24" i="39"/>
  <c r="F52" i="39" s="1"/>
  <c r="F24" i="38"/>
  <c r="F52" i="38" s="1"/>
  <c r="F24" i="118"/>
  <c r="F52" i="118" s="1"/>
  <c r="L47" i="118"/>
  <c r="L75" i="118" s="1"/>
  <c r="L47" i="38"/>
  <c r="L75" i="38" s="1"/>
  <c r="L19" i="138"/>
  <c r="L51" i="36"/>
  <c r="L79" i="36" s="1"/>
  <c r="L23" i="137"/>
  <c r="L51" i="137" s="1"/>
  <c r="L79" i="137" s="1"/>
  <c r="L51" i="118"/>
  <c r="L79" i="118" s="1"/>
  <c r="H38" i="137"/>
  <c r="H10" i="146"/>
  <c r="L39" i="118"/>
  <c r="L67" i="118" s="1"/>
  <c r="L11" i="139"/>
  <c r="L39" i="39"/>
  <c r="L67" i="39" s="1"/>
  <c r="I6" i="138"/>
  <c r="I34" i="38"/>
  <c r="D16" i="40"/>
  <c r="D16" i="38"/>
  <c r="D16" i="39"/>
  <c r="D16" i="118"/>
  <c r="D16" i="36"/>
  <c r="H5" i="40"/>
  <c r="H35" i="40"/>
  <c r="H7" i="140"/>
  <c r="H20" i="137"/>
  <c r="H48" i="36"/>
  <c r="H48" i="118"/>
  <c r="H17" i="137"/>
  <c r="H45" i="36"/>
  <c r="H17" i="140"/>
  <c r="H45" i="40"/>
  <c r="D14" i="185"/>
  <c r="K13" i="36"/>
  <c r="K13" i="39"/>
  <c r="K13" i="118"/>
  <c r="K13" i="38"/>
  <c r="K13" i="40"/>
  <c r="K15" i="36"/>
  <c r="K15" i="39"/>
  <c r="K15" i="118"/>
  <c r="K15" i="40"/>
  <c r="D16" i="185"/>
  <c r="K15" i="38"/>
  <c r="E34" i="36"/>
  <c r="D121" i="32"/>
  <c r="D147" i="32" s="1"/>
  <c r="D6" i="36"/>
  <c r="D6" i="39"/>
  <c r="D34" i="39" s="1"/>
  <c r="D6" i="38"/>
  <c r="D6" i="40"/>
  <c r="D18" i="36"/>
  <c r="D18" i="40"/>
  <c r="D18" i="39"/>
  <c r="D18" i="118"/>
  <c r="D18" i="38"/>
  <c r="H41" i="38"/>
  <c r="H13" i="138"/>
  <c r="H16" i="137"/>
  <c r="H44" i="36"/>
  <c r="H44" i="40"/>
  <c r="H16" i="140"/>
  <c r="H37" i="39"/>
  <c r="H9" i="139"/>
  <c r="H14" i="140"/>
  <c r="H42" i="40"/>
  <c r="H42" i="118"/>
  <c r="F34" i="39"/>
  <c r="L40" i="40"/>
  <c r="L68" i="40" s="1"/>
  <c r="L25" i="137"/>
  <c r="L53" i="137" s="1"/>
  <c r="L53" i="36"/>
  <c r="L81" i="36" s="1"/>
  <c r="E126" i="185"/>
  <c r="E101" i="185" s="1"/>
  <c r="L13" i="139"/>
  <c r="L41" i="39"/>
  <c r="L69" i="39" s="1"/>
  <c r="E114" i="185"/>
  <c r="E64" i="185" s="1"/>
  <c r="L37" i="38"/>
  <c r="L65" i="38" s="1"/>
  <c r="L9" i="138"/>
  <c r="E110" i="185"/>
  <c r="E60" i="185" s="1"/>
  <c r="L42" i="36"/>
  <c r="L70" i="36" s="1"/>
  <c r="L14" i="137"/>
  <c r="E117" i="185"/>
  <c r="E67" i="185" s="1"/>
  <c r="I43" i="121"/>
  <c r="K45" i="121"/>
  <c r="H43" i="121"/>
  <c r="F51" i="121"/>
  <c r="N39" i="121"/>
  <c r="H53" i="121"/>
  <c r="N53" i="121" s="1"/>
  <c r="J43" i="121"/>
  <c r="L44" i="38" l="1"/>
  <c r="L72" i="38" s="1"/>
  <c r="L10" i="140"/>
  <c r="I55" i="140"/>
  <c r="H25" i="139"/>
  <c r="H25" i="148" s="1"/>
  <c r="M29" i="121"/>
  <c r="C6" i="139"/>
  <c r="I34" i="139"/>
  <c r="L25" i="139"/>
  <c r="L53" i="139" s="1"/>
  <c r="I55" i="118"/>
  <c r="I62" i="118" s="1"/>
  <c r="H55" i="140"/>
  <c r="H62" i="140" s="1"/>
  <c r="H55" i="38"/>
  <c r="H67" i="38" s="1"/>
  <c r="H69" i="38"/>
  <c r="H65" i="38"/>
  <c r="H48" i="27"/>
  <c r="H57" i="27" s="1"/>
  <c r="E57" i="27" s="1"/>
  <c r="E48" i="27" s="1"/>
  <c r="G57" i="27"/>
  <c r="L29" i="121"/>
  <c r="O30" i="121"/>
  <c r="O39" i="121"/>
  <c r="O31" i="121"/>
  <c r="M43" i="121"/>
  <c r="K29" i="121"/>
  <c r="N29" i="121"/>
  <c r="O36" i="121"/>
  <c r="P33" i="139"/>
  <c r="P61" i="139" s="1"/>
  <c r="C62" i="150"/>
  <c r="N16" i="148"/>
  <c r="O33" i="139"/>
  <c r="O61" i="139" s="1"/>
  <c r="N61" i="138"/>
  <c r="H10" i="149"/>
  <c r="H5" i="39"/>
  <c r="L16" i="140"/>
  <c r="L44" i="140" s="1"/>
  <c r="L72" i="140" s="1"/>
  <c r="H25" i="149"/>
  <c r="L12" i="139"/>
  <c r="L12" i="148" s="1"/>
  <c r="L44" i="39"/>
  <c r="L72" i="39" s="1"/>
  <c r="H50" i="138"/>
  <c r="H39" i="138"/>
  <c r="L46" i="38"/>
  <c r="L74" i="38" s="1"/>
  <c r="L22" i="137"/>
  <c r="L50" i="137" s="1"/>
  <c r="L78" i="137" s="1"/>
  <c r="L36" i="40"/>
  <c r="L64" i="40" s="1"/>
  <c r="G5" i="38"/>
  <c r="F63" i="152" s="1"/>
  <c r="D23" i="39"/>
  <c r="D5" i="39" s="1"/>
  <c r="G5" i="39"/>
  <c r="G33" i="39" s="1"/>
  <c r="F80" i="39"/>
  <c r="F79" i="39"/>
  <c r="F65" i="39"/>
  <c r="G5" i="40"/>
  <c r="G33" i="40" s="1"/>
  <c r="H68" i="38"/>
  <c r="H71" i="38"/>
  <c r="F55" i="36"/>
  <c r="F67" i="36" s="1"/>
  <c r="H55" i="118"/>
  <c r="H67" i="118" s="1"/>
  <c r="I55" i="137"/>
  <c r="H70" i="36"/>
  <c r="F72" i="39"/>
  <c r="H77" i="38"/>
  <c r="H79" i="38"/>
  <c r="F77" i="118"/>
  <c r="F55" i="40"/>
  <c r="F68" i="40" s="1"/>
  <c r="H55" i="39"/>
  <c r="H80" i="39" s="1"/>
  <c r="I55" i="36"/>
  <c r="I62" i="36" s="1"/>
  <c r="I55" i="138"/>
  <c r="F75" i="39"/>
  <c r="H69" i="39"/>
  <c r="H64" i="39"/>
  <c r="H79" i="36"/>
  <c r="F63" i="39"/>
  <c r="H65" i="39"/>
  <c r="G34" i="118"/>
  <c r="H53" i="38"/>
  <c r="H81" i="38" s="1"/>
  <c r="H25" i="138"/>
  <c r="H53" i="138" s="1"/>
  <c r="F76" i="39"/>
  <c r="H64" i="38"/>
  <c r="F68" i="39"/>
  <c r="F64" i="40"/>
  <c r="H80" i="38"/>
  <c r="F73" i="39"/>
  <c r="F55" i="118"/>
  <c r="F68" i="118" s="1"/>
  <c r="H55" i="139"/>
  <c r="H78" i="139" s="1"/>
  <c r="H55" i="137"/>
  <c r="H67" i="137" s="1"/>
  <c r="I55" i="40"/>
  <c r="F75" i="40"/>
  <c r="H68" i="39"/>
  <c r="H63" i="39"/>
  <c r="G5" i="36"/>
  <c r="F62" i="152" s="1"/>
  <c r="H55" i="138"/>
  <c r="H66" i="138" s="1"/>
  <c r="H25" i="137"/>
  <c r="H5" i="137" s="1"/>
  <c r="G14" i="154" s="1"/>
  <c r="H53" i="122" s="1"/>
  <c r="H53" i="36"/>
  <c r="H76" i="38"/>
  <c r="F62" i="39"/>
  <c r="H76" i="118"/>
  <c r="F80" i="118"/>
  <c r="F69" i="39"/>
  <c r="H72" i="39"/>
  <c r="H5" i="36"/>
  <c r="G62" i="152" s="1"/>
  <c r="F64" i="39"/>
  <c r="F70" i="39"/>
  <c r="H79" i="39"/>
  <c r="F78" i="118"/>
  <c r="H75" i="38"/>
  <c r="F65" i="36"/>
  <c r="F55" i="38"/>
  <c r="F79" i="38" s="1"/>
  <c r="H55" i="36"/>
  <c r="H67" i="36" s="1"/>
  <c r="I55" i="39"/>
  <c r="F79" i="40"/>
  <c r="H73" i="39"/>
  <c r="I62" i="38"/>
  <c r="H71" i="39"/>
  <c r="H74" i="118"/>
  <c r="F71" i="118"/>
  <c r="F69" i="40"/>
  <c r="F72" i="118"/>
  <c r="I62" i="40"/>
  <c r="H76" i="39"/>
  <c r="H76" i="36"/>
  <c r="H74" i="39"/>
  <c r="H75" i="39"/>
  <c r="H72" i="118"/>
  <c r="F74" i="39"/>
  <c r="F78" i="39"/>
  <c r="H55" i="40"/>
  <c r="H81" i="40" s="1"/>
  <c r="I55" i="139"/>
  <c r="L52" i="121"/>
  <c r="O23" i="121"/>
  <c r="L40" i="38"/>
  <c r="L68" i="38" s="1"/>
  <c r="D23" i="36"/>
  <c r="D5" i="36" s="1"/>
  <c r="D33" i="36" s="1"/>
  <c r="D23" i="38"/>
  <c r="D5" i="38" s="1"/>
  <c r="L22" i="138"/>
  <c r="L50" i="138" s="1"/>
  <c r="L78" i="138" s="1"/>
  <c r="D23" i="40"/>
  <c r="D5" i="40" s="1"/>
  <c r="D33" i="40" s="1"/>
  <c r="L18" i="139"/>
  <c r="L5" i="36"/>
  <c r="L33" i="36" s="1"/>
  <c r="L61" i="36" s="1"/>
  <c r="M7" i="152" s="1"/>
  <c r="L5" i="40"/>
  <c r="L65" i="152" s="1"/>
  <c r="H34" i="137"/>
  <c r="C6" i="137"/>
  <c r="L5" i="39"/>
  <c r="L64" i="152" s="1"/>
  <c r="L5" i="118"/>
  <c r="L61" i="152" s="1"/>
  <c r="N63" i="153"/>
  <c r="E125" i="185"/>
  <c r="E50" i="185" s="1"/>
  <c r="L24" i="146" s="1"/>
  <c r="E57" i="185"/>
  <c r="C67" i="150"/>
  <c r="C57" i="150"/>
  <c r="N74" i="140"/>
  <c r="N33" i="138"/>
  <c r="N72" i="140"/>
  <c r="N20" i="149"/>
  <c r="C93" i="150"/>
  <c r="N21" i="149"/>
  <c r="E82" i="185"/>
  <c r="E46" i="185"/>
  <c r="L20" i="146" s="1"/>
  <c r="E66" i="185"/>
  <c r="C92" i="150"/>
  <c r="C7" i="154"/>
  <c r="D38" i="122" s="1"/>
  <c r="F23" i="154"/>
  <c r="G70" i="122" s="1"/>
  <c r="C83" i="150"/>
  <c r="C87" i="150"/>
  <c r="N9" i="148"/>
  <c r="C59" i="150"/>
  <c r="C91" i="150"/>
  <c r="N66" i="139"/>
  <c r="N72" i="139"/>
  <c r="F24" i="154"/>
  <c r="G71" i="122" s="1"/>
  <c r="C63" i="150"/>
  <c r="H72" i="38"/>
  <c r="F67" i="39"/>
  <c r="F71" i="39"/>
  <c r="F77" i="39"/>
  <c r="H74" i="38"/>
  <c r="F81" i="39"/>
  <c r="H62" i="38"/>
  <c r="H73" i="38"/>
  <c r="F65" i="40"/>
  <c r="H70" i="38"/>
  <c r="H70" i="39"/>
  <c r="F73" i="40"/>
  <c r="H67" i="39"/>
  <c r="H78" i="38"/>
  <c r="L5" i="38"/>
  <c r="L63" i="152" s="1"/>
  <c r="H8" i="122" s="1"/>
  <c r="L34" i="36"/>
  <c r="L62" i="36" s="1"/>
  <c r="L6" i="137"/>
  <c r="L34" i="118"/>
  <c r="L62" i="118" s="1"/>
  <c r="L15" i="140"/>
  <c r="L43" i="40"/>
  <c r="L71" i="40" s="1"/>
  <c r="H66" i="139"/>
  <c r="F71" i="40"/>
  <c r="O15" i="121"/>
  <c r="L34" i="39"/>
  <c r="L62" i="39" s="1"/>
  <c r="L6" i="139"/>
  <c r="F62" i="40"/>
  <c r="E91" i="185"/>
  <c r="L6" i="138"/>
  <c r="L34" i="38"/>
  <c r="L62" i="38" s="1"/>
  <c r="L6" i="140"/>
  <c r="L34" i="40"/>
  <c r="L62" i="40" s="1"/>
  <c r="L15" i="138"/>
  <c r="L43" i="38"/>
  <c r="L71" i="38" s="1"/>
  <c r="L15" i="137"/>
  <c r="L43" i="36"/>
  <c r="L71" i="36" s="1"/>
  <c r="E108" i="185"/>
  <c r="E33" i="185" s="1"/>
  <c r="L24" i="140"/>
  <c r="L52" i="140" s="1"/>
  <c r="L80" i="140" s="1"/>
  <c r="L52" i="40"/>
  <c r="L80" i="40" s="1"/>
  <c r="K72" i="122"/>
  <c r="K57" i="122"/>
  <c r="K42" i="122"/>
  <c r="H66" i="38"/>
  <c r="L17" i="139"/>
  <c r="L45" i="39"/>
  <c r="L73" i="39" s="1"/>
  <c r="L35" i="118"/>
  <c r="L63" i="118" s="1"/>
  <c r="L7" i="138"/>
  <c r="L35" i="38"/>
  <c r="L63" i="38" s="1"/>
  <c r="L52" i="39"/>
  <c r="L80" i="39" s="1"/>
  <c r="L24" i="139"/>
  <c r="L52" i="139" s="1"/>
  <c r="L80" i="139" s="1"/>
  <c r="L52" i="118"/>
  <c r="L80" i="118" s="1"/>
  <c r="H78" i="39"/>
  <c r="E51" i="121"/>
  <c r="M51" i="121" s="1"/>
  <c r="M37" i="121"/>
  <c r="L17" i="137"/>
  <c r="L45" i="36"/>
  <c r="L73" i="36" s="1"/>
  <c r="L7" i="140"/>
  <c r="L35" i="40"/>
  <c r="L63" i="40" s="1"/>
  <c r="L52" i="36"/>
  <c r="L80" i="36" s="1"/>
  <c r="L24" i="137"/>
  <c r="L52" i="137" s="1"/>
  <c r="L80" i="137" s="1"/>
  <c r="H81" i="39"/>
  <c r="L37" i="121"/>
  <c r="L53" i="121"/>
  <c r="M53" i="121"/>
  <c r="L45" i="118"/>
  <c r="L73" i="118" s="1"/>
  <c r="L17" i="138"/>
  <c r="L45" i="38"/>
  <c r="L73" i="38" s="1"/>
  <c r="H66" i="36"/>
  <c r="L7" i="137"/>
  <c r="L35" i="36"/>
  <c r="L63" i="36" s="1"/>
  <c r="L7" i="139"/>
  <c r="L35" i="39"/>
  <c r="L63" i="39" s="1"/>
  <c r="M50" i="121"/>
  <c r="N50" i="121"/>
  <c r="L50" i="121"/>
  <c r="M45" i="121"/>
  <c r="L45" i="121"/>
  <c r="L52" i="38"/>
  <c r="L80" i="38" s="1"/>
  <c r="L24" i="138"/>
  <c r="L52" i="138" s="1"/>
  <c r="L80" i="138" s="1"/>
  <c r="E118" i="185"/>
  <c r="E93" i="185" s="1"/>
  <c r="L17" i="140"/>
  <c r="L45" i="40"/>
  <c r="L73" i="40" s="1"/>
  <c r="C58" i="150"/>
  <c r="C68" i="150"/>
  <c r="N65" i="139"/>
  <c r="N12" i="149"/>
  <c r="C65" i="150"/>
  <c r="C100" i="150"/>
  <c r="C88" i="150"/>
  <c r="N15" i="149"/>
  <c r="N64" i="139"/>
  <c r="N13" i="149"/>
  <c r="N23" i="149"/>
  <c r="C82" i="150"/>
  <c r="N16" i="149"/>
  <c r="O8" i="153"/>
  <c r="C66" i="150"/>
  <c r="N9" i="149"/>
  <c r="C84" i="150"/>
  <c r="N18" i="149"/>
  <c r="C75" i="150"/>
  <c r="N69" i="140"/>
  <c r="N17" i="149"/>
  <c r="N69" i="139"/>
  <c r="N81" i="139"/>
  <c r="N12" i="148"/>
  <c r="P21" i="147"/>
  <c r="O21" i="147"/>
  <c r="N65" i="140"/>
  <c r="N73" i="140"/>
  <c r="N13" i="148"/>
  <c r="N73" i="139"/>
  <c r="N25" i="148"/>
  <c r="N8" i="148"/>
  <c r="N8" i="149"/>
  <c r="N17" i="148"/>
  <c r="N68" i="139"/>
  <c r="P21" i="148"/>
  <c r="O21" i="148"/>
  <c r="N25" i="149"/>
  <c r="N64" i="140"/>
  <c r="C99" i="150"/>
  <c r="D24" i="148"/>
  <c r="P23" i="148"/>
  <c r="O23" i="148"/>
  <c r="P24" i="148"/>
  <c r="O24" i="148"/>
  <c r="E5" i="148"/>
  <c r="E5" i="149"/>
  <c r="N38" i="139"/>
  <c r="N5" i="139"/>
  <c r="N33" i="139" s="1"/>
  <c r="N67" i="140"/>
  <c r="C95" i="150"/>
  <c r="D20" i="148"/>
  <c r="N19" i="149"/>
  <c r="N66" i="140"/>
  <c r="C73" i="150"/>
  <c r="E23" i="147"/>
  <c r="E5" i="147" s="1"/>
  <c r="N74" i="139"/>
  <c r="P20" i="148"/>
  <c r="O20" i="148"/>
  <c r="D22" i="147"/>
  <c r="C72" i="150"/>
  <c r="N15" i="148"/>
  <c r="C89" i="150"/>
  <c r="N11" i="148"/>
  <c r="O23" i="147"/>
  <c r="P23" i="147"/>
  <c r="C17" i="154"/>
  <c r="D56" i="122" s="1"/>
  <c r="C65" i="153"/>
  <c r="D26" i="122" s="1"/>
  <c r="C70" i="150"/>
  <c r="D20" i="147"/>
  <c r="N19" i="148"/>
  <c r="N10" i="149"/>
  <c r="O5" i="149"/>
  <c r="C69" i="150"/>
  <c r="C86" i="150"/>
  <c r="N14" i="148"/>
  <c r="N71" i="139"/>
  <c r="C64" i="150"/>
  <c r="O22" i="148"/>
  <c r="P22" i="148"/>
  <c r="N67" i="139"/>
  <c r="C85" i="150"/>
  <c r="N24" i="149"/>
  <c r="C98" i="150"/>
  <c r="D23" i="148"/>
  <c r="C16" i="154"/>
  <c r="D55" i="122" s="1"/>
  <c r="C64" i="153"/>
  <c r="D25" i="122" s="1"/>
  <c r="N10" i="148"/>
  <c r="C94" i="150"/>
  <c r="N71" i="140"/>
  <c r="N70" i="139"/>
  <c r="F21" i="148"/>
  <c r="F5" i="148" s="1"/>
  <c r="C96" i="150"/>
  <c r="E17" i="154"/>
  <c r="F56" i="122" s="1"/>
  <c r="E65" i="153"/>
  <c r="F26" i="122" s="1"/>
  <c r="F33" i="140"/>
  <c r="P22" i="147"/>
  <c r="O22" i="147"/>
  <c r="N14" i="149"/>
  <c r="C90" i="150"/>
  <c r="C74" i="150"/>
  <c r="D24" i="147"/>
  <c r="E16" i="154"/>
  <c r="F55" i="122" s="1"/>
  <c r="E64" i="153"/>
  <c r="F25" i="122" s="1"/>
  <c r="F33" i="139"/>
  <c r="C60" i="150"/>
  <c r="O24" i="147"/>
  <c r="P24" i="147"/>
  <c r="D16" i="154"/>
  <c r="E55" i="122" s="1"/>
  <c r="E33" i="139"/>
  <c r="D64" i="153"/>
  <c r="E25" i="122" s="1"/>
  <c r="D5" i="149"/>
  <c r="D17" i="154"/>
  <c r="E56" i="122" s="1"/>
  <c r="E33" i="140"/>
  <c r="D65" i="153"/>
  <c r="E26" i="122" s="1"/>
  <c r="N11" i="149"/>
  <c r="P5" i="149"/>
  <c r="N75" i="140"/>
  <c r="N75" i="139"/>
  <c r="N38" i="140"/>
  <c r="N5" i="140"/>
  <c r="N33" i="140" s="1"/>
  <c r="C61" i="150"/>
  <c r="N18" i="148"/>
  <c r="P20" i="147"/>
  <c r="O20" i="147"/>
  <c r="C97" i="150"/>
  <c r="D22" i="148"/>
  <c r="F21" i="147"/>
  <c r="F5" i="147" s="1"/>
  <c r="C71" i="150"/>
  <c r="F5" i="149"/>
  <c r="N22" i="149"/>
  <c r="N70" i="140"/>
  <c r="E84" i="185"/>
  <c r="O7" i="153"/>
  <c r="G11" i="123"/>
  <c r="G12" i="123"/>
  <c r="F11" i="124"/>
  <c r="F12" i="124"/>
  <c r="J27" i="123"/>
  <c r="I25" i="123"/>
  <c r="C8" i="151"/>
  <c r="H25" i="124"/>
  <c r="F68" i="122"/>
  <c r="H11" i="149"/>
  <c r="H39" i="140"/>
  <c r="H22" i="146"/>
  <c r="H50" i="137"/>
  <c r="H11" i="148"/>
  <c r="H39" i="139"/>
  <c r="H67" i="139" s="1"/>
  <c r="L15" i="148"/>
  <c r="L43" i="139"/>
  <c r="L71" i="139" s="1"/>
  <c r="H50" i="140"/>
  <c r="H78" i="140" s="1"/>
  <c r="H22" i="149"/>
  <c r="G69" i="122"/>
  <c r="N21" i="154"/>
  <c r="E68" i="122"/>
  <c r="E37" i="185"/>
  <c r="E71" i="185"/>
  <c r="L20" i="147" s="1"/>
  <c r="I5" i="38"/>
  <c r="H63" i="152" s="1"/>
  <c r="E44" i="185"/>
  <c r="E96" i="185"/>
  <c r="L20" i="148" s="1"/>
  <c r="E87" i="185"/>
  <c r="E92" i="185"/>
  <c r="E76" i="185"/>
  <c r="E49" i="185"/>
  <c r="L23" i="146" s="1"/>
  <c r="E51" i="185"/>
  <c r="E40" i="185"/>
  <c r="I5" i="39"/>
  <c r="I33" i="39" s="1"/>
  <c r="E34" i="185"/>
  <c r="E38" i="185"/>
  <c r="L40" i="139"/>
  <c r="L68" i="139" s="1"/>
  <c r="D34" i="40"/>
  <c r="C34" i="40" s="1"/>
  <c r="C6" i="40"/>
  <c r="K15" i="138"/>
  <c r="K43" i="38"/>
  <c r="K13" i="138"/>
  <c r="K41" i="38"/>
  <c r="H45" i="137"/>
  <c r="H17" i="146"/>
  <c r="D44" i="40"/>
  <c r="C16" i="40"/>
  <c r="H8" i="147"/>
  <c r="H36" i="138"/>
  <c r="D35" i="40"/>
  <c r="C7" i="40"/>
  <c r="I44" i="38"/>
  <c r="I72" i="38" s="1"/>
  <c r="I16" i="138"/>
  <c r="C16" i="138" s="1"/>
  <c r="I18" i="140"/>
  <c r="C18" i="140" s="1"/>
  <c r="I46" i="40"/>
  <c r="I74" i="40" s="1"/>
  <c r="I47" i="118"/>
  <c r="I25" i="137"/>
  <c r="I53" i="36"/>
  <c r="I81" i="36" s="1"/>
  <c r="H40" i="137"/>
  <c r="H12" i="146"/>
  <c r="D49" i="38"/>
  <c r="C21" i="38"/>
  <c r="L14" i="149"/>
  <c r="L42" i="140"/>
  <c r="L70" i="140" s="1"/>
  <c r="K24" i="137"/>
  <c r="K52" i="36"/>
  <c r="D36" i="36"/>
  <c r="C8" i="36"/>
  <c r="H7" i="147"/>
  <c r="H35" i="138"/>
  <c r="D38" i="118"/>
  <c r="D113" i="185"/>
  <c r="D38" i="185" s="1"/>
  <c r="H36" i="140"/>
  <c r="H8" i="149"/>
  <c r="L18" i="149"/>
  <c r="L46" i="140"/>
  <c r="L74" i="140" s="1"/>
  <c r="D37" i="39"/>
  <c r="C9" i="39"/>
  <c r="D43" i="118"/>
  <c r="C15" i="118"/>
  <c r="N154" i="32"/>
  <c r="K128" i="32"/>
  <c r="K154" i="32" s="1"/>
  <c r="N156" i="32"/>
  <c r="K130" i="32"/>
  <c r="K156" i="32" s="1"/>
  <c r="K49" i="118"/>
  <c r="H49" i="138"/>
  <c r="H21" i="147"/>
  <c r="C19" i="118"/>
  <c r="D47" i="118"/>
  <c r="K7" i="138"/>
  <c r="K35" i="38"/>
  <c r="I14" i="137"/>
  <c r="C14" i="137" s="1"/>
  <c r="I42" i="36"/>
  <c r="K46" i="118"/>
  <c r="L81" i="139"/>
  <c r="L25" i="148"/>
  <c r="K14" i="137"/>
  <c r="K42" i="36"/>
  <c r="K50" i="36"/>
  <c r="K22" i="137"/>
  <c r="D107" i="185"/>
  <c r="D82" i="185" s="1"/>
  <c r="K44" i="36"/>
  <c r="K16" i="137"/>
  <c r="D39" i="118"/>
  <c r="C11" i="118"/>
  <c r="I50" i="40"/>
  <c r="I78" i="40" s="1"/>
  <c r="I22" i="140"/>
  <c r="I40" i="40"/>
  <c r="I68" i="40" s="1"/>
  <c r="I12" i="140"/>
  <c r="C12" i="140" s="1"/>
  <c r="H40" i="138"/>
  <c r="H12" i="147"/>
  <c r="D50" i="38"/>
  <c r="L9" i="146"/>
  <c r="L37" i="137"/>
  <c r="L65" i="137" s="1"/>
  <c r="H42" i="138"/>
  <c r="H14" i="147"/>
  <c r="C14" i="40"/>
  <c r="D42" i="40"/>
  <c r="K45" i="40"/>
  <c r="K17" i="140"/>
  <c r="H52" i="140"/>
  <c r="H24" i="149"/>
  <c r="C25" i="118"/>
  <c r="D53" i="118"/>
  <c r="I9" i="139"/>
  <c r="C9" i="139" s="1"/>
  <c r="I37" i="39"/>
  <c r="D121" i="185"/>
  <c r="D96" i="185" s="1"/>
  <c r="D120" i="185"/>
  <c r="D70" i="185" s="1"/>
  <c r="I5" i="36"/>
  <c r="E35" i="185"/>
  <c r="E89" i="185"/>
  <c r="H44" i="137"/>
  <c r="H16" i="146"/>
  <c r="D46" i="39"/>
  <c r="C18" i="39"/>
  <c r="D34" i="36"/>
  <c r="C34" i="36" s="1"/>
  <c r="C6" i="36"/>
  <c r="D116" i="185"/>
  <c r="K25" i="139"/>
  <c r="K53" i="139" s="1"/>
  <c r="K81" i="139" s="1"/>
  <c r="K53" i="39"/>
  <c r="K81" i="39" s="1"/>
  <c r="C7" i="38"/>
  <c r="D35" i="38"/>
  <c r="I44" i="39"/>
  <c r="I72" i="39" s="1"/>
  <c r="I16" i="139"/>
  <c r="C16" i="139" s="1"/>
  <c r="I46" i="38"/>
  <c r="I74" i="38" s="1"/>
  <c r="I18" i="138"/>
  <c r="I36" i="118"/>
  <c r="C21" i="36"/>
  <c r="D49" i="36"/>
  <c r="C24" i="118"/>
  <c r="D52" i="118"/>
  <c r="H44" i="139"/>
  <c r="H16" i="148"/>
  <c r="K24" i="138"/>
  <c r="K52" i="38"/>
  <c r="H33" i="38"/>
  <c r="H61" i="38" s="1"/>
  <c r="H8" i="152" s="1"/>
  <c r="G63" i="152"/>
  <c r="D38" i="38"/>
  <c r="D38" i="39"/>
  <c r="K40" i="118"/>
  <c r="I51" i="118"/>
  <c r="I79" i="118" s="1"/>
  <c r="I35" i="40"/>
  <c r="I63" i="40" s="1"/>
  <c r="I7" i="140"/>
  <c r="I49" i="40"/>
  <c r="I77" i="40" s="1"/>
  <c r="I21" i="140"/>
  <c r="C21" i="140" s="1"/>
  <c r="K23" i="137"/>
  <c r="K51" i="36"/>
  <c r="N152" i="32"/>
  <c r="K126" i="32"/>
  <c r="K152" i="32" s="1"/>
  <c r="N143" i="32"/>
  <c r="K117" i="32"/>
  <c r="K143" i="32" s="1"/>
  <c r="K21" i="138"/>
  <c r="K49" i="38"/>
  <c r="K48" i="38"/>
  <c r="K20" i="138"/>
  <c r="K48" i="118"/>
  <c r="K38" i="118"/>
  <c r="K10" i="140"/>
  <c r="K38" i="40"/>
  <c r="H51" i="140"/>
  <c r="H23" i="149"/>
  <c r="K7" i="137"/>
  <c r="K35" i="36"/>
  <c r="I52" i="36"/>
  <c r="I24" i="137"/>
  <c r="C24" i="137" s="1"/>
  <c r="D119" i="185"/>
  <c r="D94" i="185" s="1"/>
  <c r="D115" i="185"/>
  <c r="K50" i="118"/>
  <c r="K39" i="36"/>
  <c r="K11" i="137"/>
  <c r="K16" i="138"/>
  <c r="K44" i="38"/>
  <c r="C11" i="36"/>
  <c r="D39" i="36"/>
  <c r="I38" i="118"/>
  <c r="I13" i="139"/>
  <c r="C13" i="139" s="1"/>
  <c r="I41" i="39"/>
  <c r="I40" i="118"/>
  <c r="I12" i="137"/>
  <c r="C12" i="137" s="1"/>
  <c r="I40" i="36"/>
  <c r="K9" i="138"/>
  <c r="K37" i="38"/>
  <c r="K37" i="118"/>
  <c r="D50" i="36"/>
  <c r="L16" i="149"/>
  <c r="E98" i="185"/>
  <c r="L22" i="148" s="1"/>
  <c r="L25" i="149"/>
  <c r="L53" i="140"/>
  <c r="L81" i="140" s="1"/>
  <c r="D42" i="118"/>
  <c r="C14" i="118"/>
  <c r="K45" i="36"/>
  <c r="K17" i="137"/>
  <c r="H17" i="147"/>
  <c r="H45" i="138"/>
  <c r="C25" i="39"/>
  <c r="I5" i="118"/>
  <c r="H46" i="138"/>
  <c r="H18" i="147"/>
  <c r="H36" i="137"/>
  <c r="H8" i="146"/>
  <c r="I9" i="137"/>
  <c r="C9" i="137" s="1"/>
  <c r="I37" i="36"/>
  <c r="I45" i="40"/>
  <c r="I73" i="40" s="1"/>
  <c r="I17" i="140"/>
  <c r="I17" i="138"/>
  <c r="C17" i="138" s="1"/>
  <c r="I45" i="38"/>
  <c r="I73" i="38" s="1"/>
  <c r="K19" i="139"/>
  <c r="K47" i="39"/>
  <c r="H9" i="149"/>
  <c r="H37" i="140"/>
  <c r="D41" i="38"/>
  <c r="C13" i="38"/>
  <c r="D41" i="36"/>
  <c r="C13" i="36"/>
  <c r="E42" i="185"/>
  <c r="L14" i="146"/>
  <c r="L42" i="137"/>
  <c r="L70" i="137" s="1"/>
  <c r="E85" i="185"/>
  <c r="E39" i="185"/>
  <c r="H44" i="140"/>
  <c r="H16" i="149"/>
  <c r="H41" i="138"/>
  <c r="H13" i="147"/>
  <c r="C18" i="38"/>
  <c r="D46" i="38"/>
  <c r="C18" i="40"/>
  <c r="D46" i="40"/>
  <c r="D34" i="38"/>
  <c r="C34" i="38" s="1"/>
  <c r="C6" i="38"/>
  <c r="K43" i="40"/>
  <c r="K15" i="140"/>
  <c r="K13" i="140"/>
  <c r="K41" i="40"/>
  <c r="K13" i="139"/>
  <c r="K41" i="39"/>
  <c r="H45" i="140"/>
  <c r="H17" i="149"/>
  <c r="H7" i="149"/>
  <c r="H35" i="140"/>
  <c r="H5" i="140"/>
  <c r="G17" i="154" s="1"/>
  <c r="H56" i="122" s="1"/>
  <c r="C16" i="39"/>
  <c r="D44" i="39"/>
  <c r="L11" i="148"/>
  <c r="L39" i="139"/>
  <c r="L67" i="139" s="1"/>
  <c r="H18" i="148"/>
  <c r="H46" i="139"/>
  <c r="H15" i="147"/>
  <c r="H43" i="138"/>
  <c r="L36" i="138"/>
  <c r="L64" i="138" s="1"/>
  <c r="L8" i="147"/>
  <c r="D126" i="185"/>
  <c r="K25" i="138"/>
  <c r="K53" i="138" s="1"/>
  <c r="K53" i="38"/>
  <c r="D35" i="36"/>
  <c r="C7" i="36"/>
  <c r="I46" i="118"/>
  <c r="I74" i="118" s="1"/>
  <c r="I19" i="137"/>
  <c r="I47" i="36"/>
  <c r="I8" i="140"/>
  <c r="I36" i="40"/>
  <c r="I64" i="40" s="1"/>
  <c r="I36" i="36"/>
  <c r="I64" i="36" s="1"/>
  <c r="I8" i="137"/>
  <c r="C8" i="137" s="1"/>
  <c r="I53" i="118"/>
  <c r="H51" i="137"/>
  <c r="H23" i="146"/>
  <c r="D49" i="39"/>
  <c r="C21" i="39"/>
  <c r="C21" i="40"/>
  <c r="D49" i="40"/>
  <c r="C24" i="36"/>
  <c r="D52" i="36"/>
  <c r="G33" i="36"/>
  <c r="E65" i="185"/>
  <c r="L37" i="139"/>
  <c r="L65" i="139" s="1"/>
  <c r="L9" i="148"/>
  <c r="L13" i="146"/>
  <c r="L41" i="137"/>
  <c r="L69" i="137" s="1"/>
  <c r="L12" i="146"/>
  <c r="L40" i="137"/>
  <c r="L68" i="137" s="1"/>
  <c r="H41" i="139"/>
  <c r="H13" i="148"/>
  <c r="K52" i="118"/>
  <c r="C8" i="118"/>
  <c r="D36" i="118"/>
  <c r="D36" i="40"/>
  <c r="C8" i="40"/>
  <c r="H45" i="139"/>
  <c r="H17" i="148"/>
  <c r="H20" i="148"/>
  <c r="H48" i="139"/>
  <c r="D45" i="118"/>
  <c r="D45" i="40"/>
  <c r="D38" i="40"/>
  <c r="K12" i="138"/>
  <c r="K40" i="38"/>
  <c r="K40" i="39"/>
  <c r="K12" i="139"/>
  <c r="L8" i="149"/>
  <c r="L36" i="140"/>
  <c r="L64" i="140" s="1"/>
  <c r="C9" i="40"/>
  <c r="D37" i="40"/>
  <c r="D43" i="36"/>
  <c r="C15" i="36"/>
  <c r="C15" i="40"/>
  <c r="D43" i="40"/>
  <c r="I48" i="38"/>
  <c r="I76" i="38" s="1"/>
  <c r="I20" i="138"/>
  <c r="C20" i="138" s="1"/>
  <c r="I48" i="118"/>
  <c r="I76" i="118" s="1"/>
  <c r="I51" i="36"/>
  <c r="I79" i="36" s="1"/>
  <c r="I23" i="137"/>
  <c r="I35" i="36"/>
  <c r="I7" i="137"/>
  <c r="I35" i="118"/>
  <c r="I21" i="139"/>
  <c r="C21" i="139" s="1"/>
  <c r="I49" i="39"/>
  <c r="I39" i="38"/>
  <c r="I67" i="38" s="1"/>
  <c r="I11" i="138"/>
  <c r="I11" i="139"/>
  <c r="I39" i="39"/>
  <c r="K51" i="39"/>
  <c r="K23" i="139"/>
  <c r="K51" i="38"/>
  <c r="K23" i="138"/>
  <c r="L21" i="149"/>
  <c r="E47" i="185"/>
  <c r="L21" i="146" s="1"/>
  <c r="N141" i="32"/>
  <c r="K115" i="32"/>
  <c r="K141" i="32" s="1"/>
  <c r="K132" i="32"/>
  <c r="K158" i="32" s="1"/>
  <c r="N148" i="32"/>
  <c r="K122" i="32"/>
  <c r="K148" i="32" s="1"/>
  <c r="N140" i="32"/>
  <c r="K114" i="32"/>
  <c r="K140" i="32" s="1"/>
  <c r="K21" i="140"/>
  <c r="K49" i="40"/>
  <c r="K49" i="36"/>
  <c r="K21" i="137"/>
  <c r="K48" i="40"/>
  <c r="K20" i="140"/>
  <c r="K20" i="139"/>
  <c r="K48" i="39"/>
  <c r="K10" i="139"/>
  <c r="K38" i="39"/>
  <c r="L38" i="138"/>
  <c r="L66" i="138" s="1"/>
  <c r="L10" i="147"/>
  <c r="C23" i="118"/>
  <c r="D51" i="118"/>
  <c r="C19" i="36"/>
  <c r="D47" i="36"/>
  <c r="D47" i="40"/>
  <c r="C19" i="40"/>
  <c r="D108" i="185"/>
  <c r="H8" i="148"/>
  <c r="H36" i="139"/>
  <c r="I42" i="118"/>
  <c r="I52" i="38"/>
  <c r="I80" i="38" s="1"/>
  <c r="I24" i="138"/>
  <c r="C24" i="138" s="1"/>
  <c r="I24" i="140"/>
  <c r="I52" i="40"/>
  <c r="I80" i="40" s="1"/>
  <c r="L37" i="140"/>
  <c r="L65" i="140" s="1"/>
  <c r="L9" i="149"/>
  <c r="E63" i="185"/>
  <c r="H41" i="137"/>
  <c r="H13" i="146"/>
  <c r="K42" i="40"/>
  <c r="K14" i="140"/>
  <c r="H33" i="39"/>
  <c r="H61" i="39" s="1"/>
  <c r="H9" i="152" s="1"/>
  <c r="G64" i="152"/>
  <c r="C6" i="140"/>
  <c r="I34" i="140"/>
  <c r="I6" i="149"/>
  <c r="K22" i="140"/>
  <c r="K50" i="40"/>
  <c r="K34" i="39"/>
  <c r="K6" i="139"/>
  <c r="K5" i="39"/>
  <c r="K34" i="40"/>
  <c r="K5" i="40"/>
  <c r="K6" i="140"/>
  <c r="M6" i="40"/>
  <c r="J6" i="40" s="1"/>
  <c r="M6" i="38"/>
  <c r="J6" i="38" s="1"/>
  <c r="M6" i="39"/>
  <c r="J6" i="39" s="1"/>
  <c r="M6" i="118"/>
  <c r="J6" i="118" s="1"/>
  <c r="F7" i="185"/>
  <c r="F107" i="185" s="1"/>
  <c r="M6" i="36"/>
  <c r="J6" i="36" s="1"/>
  <c r="D112" i="185"/>
  <c r="D87" i="185" s="1"/>
  <c r="K39" i="40"/>
  <c r="K11" i="140"/>
  <c r="D40" i="118"/>
  <c r="D40" i="36"/>
  <c r="K16" i="139"/>
  <c r="K44" i="39"/>
  <c r="D39" i="38"/>
  <c r="C11" i="38"/>
  <c r="D39" i="40"/>
  <c r="C11" i="40"/>
  <c r="K36" i="36"/>
  <c r="K8" i="137"/>
  <c r="I38" i="40"/>
  <c r="I66" i="40" s="1"/>
  <c r="I10" i="140"/>
  <c r="I10" i="139"/>
  <c r="I38" i="39"/>
  <c r="I13" i="138"/>
  <c r="I41" i="38"/>
  <c r="I69" i="38" s="1"/>
  <c r="I50" i="36"/>
  <c r="I78" i="36" s="1"/>
  <c r="I22" i="137"/>
  <c r="I50" i="118"/>
  <c r="I43" i="118"/>
  <c r="I43" i="36"/>
  <c r="I15" i="137"/>
  <c r="C15" i="137" s="1"/>
  <c r="D110" i="185"/>
  <c r="K37" i="39"/>
  <c r="K9" i="139"/>
  <c r="H51" i="138"/>
  <c r="H23" i="147"/>
  <c r="H21" i="148"/>
  <c r="H49" i="139"/>
  <c r="H19" i="149"/>
  <c r="H47" i="140"/>
  <c r="D50" i="118"/>
  <c r="E73" i="185"/>
  <c r="L22" i="147" s="1"/>
  <c r="L42" i="138"/>
  <c r="L70" i="138" s="1"/>
  <c r="L14" i="147"/>
  <c r="H16" i="147"/>
  <c r="H44" i="138"/>
  <c r="C14" i="36"/>
  <c r="D42" i="36"/>
  <c r="K45" i="118"/>
  <c r="K45" i="38"/>
  <c r="K17" i="138"/>
  <c r="C25" i="36"/>
  <c r="E99" i="185"/>
  <c r="L23" i="148" s="1"/>
  <c r="L19" i="149"/>
  <c r="L47" i="140"/>
  <c r="L75" i="140" s="1"/>
  <c r="H18" i="146"/>
  <c r="H46" i="137"/>
  <c r="H15" i="149"/>
  <c r="H43" i="140"/>
  <c r="L18" i="146"/>
  <c r="L46" i="137"/>
  <c r="L74" i="137" s="1"/>
  <c r="I9" i="138"/>
  <c r="C9" i="138" s="1"/>
  <c r="I37" i="38"/>
  <c r="I65" i="38" s="1"/>
  <c r="I17" i="137"/>
  <c r="C17" i="137" s="1"/>
  <c r="I45" i="36"/>
  <c r="I73" i="36" s="1"/>
  <c r="K47" i="38"/>
  <c r="K19" i="138"/>
  <c r="L41" i="140"/>
  <c r="L69" i="140" s="1"/>
  <c r="L13" i="149"/>
  <c r="H13" i="149"/>
  <c r="H41" i="140"/>
  <c r="F10" i="38"/>
  <c r="F38" i="38" s="1"/>
  <c r="F10" i="36"/>
  <c r="F38" i="36" s="1"/>
  <c r="F66" i="36" s="1"/>
  <c r="F10" i="40"/>
  <c r="F38" i="40" s="1"/>
  <c r="F66" i="40" s="1"/>
  <c r="F10" i="118"/>
  <c r="F38" i="118" s="1"/>
  <c r="F10" i="39"/>
  <c r="F38" i="39" s="1"/>
  <c r="F66" i="39" s="1"/>
  <c r="D41" i="40"/>
  <c r="C13" i="40"/>
  <c r="E12" i="38"/>
  <c r="E40" i="38" s="1"/>
  <c r="E12" i="118"/>
  <c r="E40" i="118" s="1"/>
  <c r="E12" i="39"/>
  <c r="C12" i="39" s="1"/>
  <c r="E12" i="36"/>
  <c r="C12" i="36" s="1"/>
  <c r="E12" i="40"/>
  <c r="E40" i="40" s="1"/>
  <c r="H9" i="148"/>
  <c r="H37" i="139"/>
  <c r="K43" i="39"/>
  <c r="K15" i="139"/>
  <c r="D114" i="185"/>
  <c r="D89" i="185" s="1"/>
  <c r="H20" i="146"/>
  <c r="H48" i="137"/>
  <c r="G65" i="152"/>
  <c r="H33" i="40"/>
  <c r="H15" i="148"/>
  <c r="H43" i="139"/>
  <c r="K53" i="118"/>
  <c r="K81" i="118" s="1"/>
  <c r="D35" i="39"/>
  <c r="C7" i="39"/>
  <c r="I44" i="118"/>
  <c r="I72" i="118" s="1"/>
  <c r="I36" i="39"/>
  <c r="I8" i="139"/>
  <c r="H21" i="146"/>
  <c r="H49" i="137"/>
  <c r="D52" i="39"/>
  <c r="C24" i="39"/>
  <c r="L40" i="138"/>
  <c r="L68" i="138" s="1"/>
  <c r="L12" i="147"/>
  <c r="D45" i="38"/>
  <c r="L19" i="148"/>
  <c r="L47" i="139"/>
  <c r="L75" i="139" s="1"/>
  <c r="H43" i="137"/>
  <c r="H15" i="146"/>
  <c r="D37" i="118"/>
  <c r="C9" i="118"/>
  <c r="I23" i="139"/>
  <c r="I51" i="39"/>
  <c r="I51" i="40"/>
  <c r="I79" i="40" s="1"/>
  <c r="I23" i="140"/>
  <c r="I49" i="118"/>
  <c r="I77" i="118" s="1"/>
  <c r="D125" i="185"/>
  <c r="D50" i="185" s="1"/>
  <c r="H23" i="148"/>
  <c r="H51" i="139"/>
  <c r="N144" i="32"/>
  <c r="K118" i="32"/>
  <c r="K144" i="32" s="1"/>
  <c r="N155" i="32"/>
  <c r="K129" i="32"/>
  <c r="K155" i="32" s="1"/>
  <c r="N150" i="32"/>
  <c r="K124" i="32"/>
  <c r="K150" i="32" s="1"/>
  <c r="D122" i="185"/>
  <c r="D111" i="185"/>
  <c r="D61" i="185" s="1"/>
  <c r="K35" i="39"/>
  <c r="K7" i="139"/>
  <c r="I14" i="140"/>
  <c r="C14" i="140" s="1"/>
  <c r="I42" i="40"/>
  <c r="I70" i="40" s="1"/>
  <c r="I52" i="118"/>
  <c r="I80" i="118" s="1"/>
  <c r="K46" i="36"/>
  <c r="K18" i="137"/>
  <c r="K50" i="38"/>
  <c r="K22" i="138"/>
  <c r="K6" i="138"/>
  <c r="K34" i="38"/>
  <c r="K5" i="38"/>
  <c r="K11" i="139"/>
  <c r="K39" i="39"/>
  <c r="D40" i="39"/>
  <c r="K8" i="140"/>
  <c r="K36" i="40"/>
  <c r="I13" i="140"/>
  <c r="I41" i="40"/>
  <c r="I69" i="40" s="1"/>
  <c r="I40" i="38"/>
  <c r="I68" i="38" s="1"/>
  <c r="I12" i="138"/>
  <c r="C12" i="138" s="1"/>
  <c r="I43" i="40"/>
  <c r="I71" i="40" s="1"/>
  <c r="I15" i="140"/>
  <c r="K9" i="137"/>
  <c r="K37" i="36"/>
  <c r="H19" i="147"/>
  <c r="H47" i="138"/>
  <c r="D50" i="39"/>
  <c r="H9" i="146"/>
  <c r="H37" i="137"/>
  <c r="D42" i="39"/>
  <c r="C14" i="39"/>
  <c r="D118" i="185"/>
  <c r="D43" i="185" s="1"/>
  <c r="I45" i="39"/>
  <c r="I17" i="139"/>
  <c r="C17" i="139" s="1"/>
  <c r="K47" i="118"/>
  <c r="L8" i="148"/>
  <c r="L36" i="139"/>
  <c r="L64" i="139" s="1"/>
  <c r="C13" i="39"/>
  <c r="D41" i="39"/>
  <c r="L16" i="147"/>
  <c r="L44" i="138"/>
  <c r="L72" i="138" s="1"/>
  <c r="L37" i="138"/>
  <c r="L65" i="138" s="1"/>
  <c r="L9" i="147"/>
  <c r="D34" i="118"/>
  <c r="C34" i="118" s="1"/>
  <c r="D5" i="118"/>
  <c r="C6" i="118"/>
  <c r="K15" i="137"/>
  <c r="K43" i="36"/>
  <c r="K41" i="118"/>
  <c r="C16" i="118"/>
  <c r="D44" i="118"/>
  <c r="L18" i="148"/>
  <c r="L46" i="139"/>
  <c r="L74" i="139" s="1"/>
  <c r="K25" i="140"/>
  <c r="K53" i="140" s="1"/>
  <c r="K81" i="140" s="1"/>
  <c r="K53" i="40"/>
  <c r="K81" i="40" s="1"/>
  <c r="I16" i="140"/>
  <c r="C16" i="140" s="1"/>
  <c r="I44" i="40"/>
  <c r="I72" i="40" s="1"/>
  <c r="I47" i="38"/>
  <c r="I75" i="38" s="1"/>
  <c r="I19" i="138"/>
  <c r="C19" i="138" s="1"/>
  <c r="I19" i="140"/>
  <c r="C19" i="140" s="1"/>
  <c r="I47" i="40"/>
  <c r="I75" i="40" s="1"/>
  <c r="I25" i="138"/>
  <c r="I53" i="138" s="1"/>
  <c r="I53" i="38"/>
  <c r="I81" i="38" s="1"/>
  <c r="I53" i="40"/>
  <c r="C53" i="40" s="1"/>
  <c r="I25" i="140"/>
  <c r="I53" i="140" s="1"/>
  <c r="I81" i="140" s="1"/>
  <c r="C24" i="40"/>
  <c r="D52" i="40"/>
  <c r="E20" i="39"/>
  <c r="E20" i="38"/>
  <c r="E20" i="36"/>
  <c r="E20" i="118"/>
  <c r="E20" i="40"/>
  <c r="C8" i="38"/>
  <c r="D36" i="38"/>
  <c r="H7" i="146"/>
  <c r="H35" i="137"/>
  <c r="D45" i="36"/>
  <c r="K40" i="40"/>
  <c r="K12" i="140"/>
  <c r="L11" i="146"/>
  <c r="L39" i="137"/>
  <c r="L67" i="137" s="1"/>
  <c r="L19" i="146"/>
  <c r="L47" i="137"/>
  <c r="L75" i="137" s="1"/>
  <c r="L8" i="146"/>
  <c r="L36" i="137"/>
  <c r="L64" i="137" s="1"/>
  <c r="C9" i="38"/>
  <c r="D37" i="38"/>
  <c r="D43" i="38"/>
  <c r="C15" i="38"/>
  <c r="I20" i="140"/>
  <c r="C20" i="140" s="1"/>
  <c r="I48" i="40"/>
  <c r="I76" i="40" s="1"/>
  <c r="I23" i="138"/>
  <c r="I51" i="38"/>
  <c r="I79" i="38" s="1"/>
  <c r="I49" i="38"/>
  <c r="I77" i="38" s="1"/>
  <c r="I21" i="138"/>
  <c r="C21" i="138" s="1"/>
  <c r="I11" i="140"/>
  <c r="I39" i="40"/>
  <c r="I67" i="40" s="1"/>
  <c r="K51" i="40"/>
  <c r="K23" i="140"/>
  <c r="N153" i="32"/>
  <c r="K127" i="32"/>
  <c r="K153" i="32" s="1"/>
  <c r="N149" i="32"/>
  <c r="K123" i="32"/>
  <c r="K149" i="32" s="1"/>
  <c r="N142" i="32"/>
  <c r="K116" i="32"/>
  <c r="K142" i="32" s="1"/>
  <c r="K49" i="39"/>
  <c r="K21" i="139"/>
  <c r="L10" i="146"/>
  <c r="L38" i="137"/>
  <c r="L66" i="137" s="1"/>
  <c r="D51" i="36"/>
  <c r="D47" i="39"/>
  <c r="C19" i="39"/>
  <c r="E17" i="40"/>
  <c r="E45" i="40" s="1"/>
  <c r="E17" i="38"/>
  <c r="E45" i="38" s="1"/>
  <c r="E17" i="36"/>
  <c r="E45" i="36" s="1"/>
  <c r="E17" i="39"/>
  <c r="E45" i="39" s="1"/>
  <c r="E17" i="118"/>
  <c r="E45" i="118" s="1"/>
  <c r="E22" i="36"/>
  <c r="E50" i="36" s="1"/>
  <c r="E22" i="40"/>
  <c r="E50" i="40" s="1"/>
  <c r="E22" i="118"/>
  <c r="E50" i="118" s="1"/>
  <c r="E22" i="39"/>
  <c r="E50" i="39" s="1"/>
  <c r="E22" i="38"/>
  <c r="E50" i="38" s="1"/>
  <c r="K46" i="40"/>
  <c r="K18" i="140"/>
  <c r="K42" i="38"/>
  <c r="K14" i="138"/>
  <c r="H52" i="138"/>
  <c r="H24" i="147"/>
  <c r="D124" i="185"/>
  <c r="D74" i="185" s="1"/>
  <c r="E45" i="185"/>
  <c r="E95" i="185"/>
  <c r="L18" i="147"/>
  <c r="L46" i="138"/>
  <c r="L74" i="138" s="1"/>
  <c r="K5" i="36"/>
  <c r="K34" i="36"/>
  <c r="K6" i="137"/>
  <c r="K34" i="118"/>
  <c r="K5" i="118"/>
  <c r="K39" i="118"/>
  <c r="D40" i="38"/>
  <c r="K44" i="118"/>
  <c r="D39" i="39"/>
  <c r="C11" i="39"/>
  <c r="K36" i="118"/>
  <c r="K8" i="139"/>
  <c r="K36" i="39"/>
  <c r="I41" i="118"/>
  <c r="I50" i="38"/>
  <c r="I78" i="38" s="1"/>
  <c r="I22" i="138"/>
  <c r="I15" i="138"/>
  <c r="I43" i="38"/>
  <c r="I71" i="38" s="1"/>
  <c r="L38" i="140"/>
  <c r="L66" i="140" s="1"/>
  <c r="L10" i="149"/>
  <c r="L41" i="139"/>
  <c r="L69" i="139" s="1"/>
  <c r="L13" i="148"/>
  <c r="L81" i="137"/>
  <c r="L25" i="146"/>
  <c r="L12" i="149"/>
  <c r="L40" i="140"/>
  <c r="L68" i="140" s="1"/>
  <c r="H14" i="149"/>
  <c r="H42" i="140"/>
  <c r="D46" i="118"/>
  <c r="C18" i="118"/>
  <c r="D46" i="36"/>
  <c r="C18" i="36"/>
  <c r="C34" i="39"/>
  <c r="C6" i="39"/>
  <c r="K43" i="118"/>
  <c r="K13" i="137"/>
  <c r="K41" i="36"/>
  <c r="D44" i="36"/>
  <c r="C16" i="36"/>
  <c r="D44" i="38"/>
  <c r="C16" i="38"/>
  <c r="C6" i="138"/>
  <c r="I34" i="138"/>
  <c r="I6" i="147"/>
  <c r="L47" i="138"/>
  <c r="L75" i="138" s="1"/>
  <c r="L19" i="147"/>
  <c r="L33" i="118"/>
  <c r="L61" i="118" s="1"/>
  <c r="M6" i="152" s="1"/>
  <c r="M6" i="153" s="1"/>
  <c r="K25" i="137"/>
  <c r="K53" i="137" s="1"/>
  <c r="K53" i="36"/>
  <c r="D35" i="118"/>
  <c r="C7" i="118"/>
  <c r="I16" i="137"/>
  <c r="I44" i="36"/>
  <c r="I18" i="137"/>
  <c r="I46" i="36"/>
  <c r="I74" i="36" s="1"/>
  <c r="I18" i="139"/>
  <c r="I46" i="39"/>
  <c r="I74" i="39" s="1"/>
  <c r="I19" i="139"/>
  <c r="C19" i="139" s="1"/>
  <c r="I47" i="39"/>
  <c r="I36" i="38"/>
  <c r="I64" i="38" s="1"/>
  <c r="I8" i="138"/>
  <c r="I53" i="39"/>
  <c r="I25" i="139"/>
  <c r="I53" i="139" s="1"/>
  <c r="H19" i="148"/>
  <c r="H47" i="139"/>
  <c r="D49" i="118"/>
  <c r="C21" i="118"/>
  <c r="C24" i="38"/>
  <c r="D52" i="38"/>
  <c r="L53" i="138"/>
  <c r="L81" i="138" s="1"/>
  <c r="L25" i="147"/>
  <c r="H14" i="146"/>
  <c r="H42" i="137"/>
  <c r="K52" i="40"/>
  <c r="K24" i="140"/>
  <c r="K52" i="39"/>
  <c r="K24" i="139"/>
  <c r="D36" i="39"/>
  <c r="C8" i="39"/>
  <c r="H24" i="146"/>
  <c r="H52" i="137"/>
  <c r="D45" i="39"/>
  <c r="D38" i="36"/>
  <c r="I6" i="148"/>
  <c r="K12" i="137"/>
  <c r="K40" i="36"/>
  <c r="L39" i="138"/>
  <c r="L67" i="138" s="1"/>
  <c r="L11" i="147"/>
  <c r="H18" i="149"/>
  <c r="H46" i="140"/>
  <c r="C9" i="36"/>
  <c r="D37" i="36"/>
  <c r="C15" i="39"/>
  <c r="D43" i="39"/>
  <c r="I48" i="36"/>
  <c r="I76" i="36" s="1"/>
  <c r="I20" i="137"/>
  <c r="I20" i="139"/>
  <c r="C20" i="139" s="1"/>
  <c r="I48" i="39"/>
  <c r="I7" i="138"/>
  <c r="I35" i="38"/>
  <c r="I63" i="38" s="1"/>
  <c r="I35" i="39"/>
  <c r="I7" i="139"/>
  <c r="C7" i="139" s="1"/>
  <c r="I49" i="36"/>
  <c r="I77" i="36" s="1"/>
  <c r="I21" i="137"/>
  <c r="C21" i="137" s="1"/>
  <c r="I39" i="118"/>
  <c r="I39" i="36"/>
  <c r="I11" i="137"/>
  <c r="K51" i="118"/>
  <c r="H12" i="148"/>
  <c r="H40" i="139"/>
  <c r="H19" i="146"/>
  <c r="H47" i="137"/>
  <c r="L10" i="148"/>
  <c r="L38" i="139"/>
  <c r="L66" i="139" s="1"/>
  <c r="G33" i="118"/>
  <c r="F61" i="152"/>
  <c r="N146" i="32"/>
  <c r="K120" i="32"/>
  <c r="K146" i="32" s="1"/>
  <c r="N157" i="32"/>
  <c r="K131" i="32"/>
  <c r="K157" i="32" s="1"/>
  <c r="N151" i="32"/>
  <c r="K125" i="32"/>
  <c r="K151" i="32" s="1"/>
  <c r="N147" i="32"/>
  <c r="K121" i="32"/>
  <c r="K147" i="32" s="1"/>
  <c r="N145" i="32"/>
  <c r="K119" i="32"/>
  <c r="K145" i="32" s="1"/>
  <c r="D123" i="185"/>
  <c r="K48" i="36"/>
  <c r="K20" i="137"/>
  <c r="K10" i="137"/>
  <c r="K38" i="36"/>
  <c r="K10" i="138"/>
  <c r="K38" i="38"/>
  <c r="H40" i="140"/>
  <c r="H12" i="149"/>
  <c r="C23" i="39"/>
  <c r="D47" i="38"/>
  <c r="C19" i="38"/>
  <c r="F64" i="152"/>
  <c r="K7" i="140"/>
  <c r="K35" i="40"/>
  <c r="K35" i="118"/>
  <c r="E48" i="185"/>
  <c r="L22" i="146" s="1"/>
  <c r="I14" i="139"/>
  <c r="C14" i="139" s="1"/>
  <c r="I42" i="39"/>
  <c r="I14" i="138"/>
  <c r="C14" i="138" s="1"/>
  <c r="I42" i="38"/>
  <c r="I70" i="38" s="1"/>
  <c r="I52" i="39"/>
  <c r="I24" i="139"/>
  <c r="C24" i="139" s="1"/>
  <c r="K18" i="138"/>
  <c r="K46" i="38"/>
  <c r="K46" i="39"/>
  <c r="K18" i="139"/>
  <c r="H9" i="147"/>
  <c r="H37" i="138"/>
  <c r="K42" i="118"/>
  <c r="K42" i="39"/>
  <c r="K14" i="139"/>
  <c r="H48" i="138"/>
  <c r="H20" i="147"/>
  <c r="H35" i="139"/>
  <c r="H7" i="148"/>
  <c r="I5" i="40"/>
  <c r="I33" i="40" s="1"/>
  <c r="K50" i="39"/>
  <c r="K22" i="139"/>
  <c r="K11" i="138"/>
  <c r="K39" i="38"/>
  <c r="D40" i="40"/>
  <c r="D117" i="185"/>
  <c r="D42" i="185" s="1"/>
  <c r="K16" i="140"/>
  <c r="K44" i="40"/>
  <c r="K8" i="138"/>
  <c r="K36" i="38"/>
  <c r="D109" i="185"/>
  <c r="D34" i="185" s="1"/>
  <c r="I38" i="38"/>
  <c r="I66" i="38" s="1"/>
  <c r="I10" i="138"/>
  <c r="I10" i="137"/>
  <c r="I38" i="36"/>
  <c r="I66" i="36" s="1"/>
  <c r="I13" i="137"/>
  <c r="I41" i="36"/>
  <c r="I50" i="39"/>
  <c r="I22" i="139"/>
  <c r="I12" i="139"/>
  <c r="C12" i="139" s="1"/>
  <c r="I40" i="39"/>
  <c r="I43" i="39"/>
  <c r="I15" i="139"/>
  <c r="K37" i="40"/>
  <c r="K9" i="140"/>
  <c r="H49" i="140"/>
  <c r="H21" i="149"/>
  <c r="D50" i="40"/>
  <c r="L16" i="146"/>
  <c r="L44" i="137"/>
  <c r="L72" i="137" s="1"/>
  <c r="L14" i="148"/>
  <c r="L42" i="139"/>
  <c r="L70" i="139" s="1"/>
  <c r="L13" i="147"/>
  <c r="L41" i="138"/>
  <c r="L69" i="138" s="1"/>
  <c r="H33" i="118"/>
  <c r="G61" i="152"/>
  <c r="C14" i="38"/>
  <c r="D42" i="38"/>
  <c r="K17" i="139"/>
  <c r="K45" i="39"/>
  <c r="H20" i="149"/>
  <c r="H48" i="140"/>
  <c r="C25" i="38"/>
  <c r="C25" i="40"/>
  <c r="E74" i="185"/>
  <c r="L23" i="147" s="1"/>
  <c r="I37" i="40"/>
  <c r="I65" i="40" s="1"/>
  <c r="I9" i="140"/>
  <c r="C9" i="140" s="1"/>
  <c r="I37" i="118"/>
  <c r="I65" i="118" s="1"/>
  <c r="I45" i="118"/>
  <c r="K47" i="40"/>
  <c r="K19" i="140"/>
  <c r="K19" i="137"/>
  <c r="K47" i="36"/>
  <c r="L16" i="148"/>
  <c r="L44" i="139"/>
  <c r="L72" i="139" s="1"/>
  <c r="H42" i="139"/>
  <c r="H14" i="148"/>
  <c r="H24" i="148"/>
  <c r="H52" i="139"/>
  <c r="I6" i="146"/>
  <c r="I34" i="137"/>
  <c r="L39" i="140"/>
  <c r="L67" i="140" s="1"/>
  <c r="L11" i="149"/>
  <c r="E69" i="185"/>
  <c r="C13" i="118"/>
  <c r="D41" i="118"/>
  <c r="E97" i="185"/>
  <c r="L21" i="148" s="1"/>
  <c r="K43" i="121"/>
  <c r="N43" i="121"/>
  <c r="H61" i="118" l="1"/>
  <c r="H6" i="152" s="1"/>
  <c r="H6" i="153" s="1"/>
  <c r="I69" i="118"/>
  <c r="I71" i="118"/>
  <c r="I81" i="118"/>
  <c r="I75" i="118"/>
  <c r="H81" i="118"/>
  <c r="H78" i="118"/>
  <c r="H70" i="118"/>
  <c r="H79" i="118"/>
  <c r="F67" i="118"/>
  <c r="H75" i="36"/>
  <c r="H77" i="118"/>
  <c r="H66" i="140"/>
  <c r="H73" i="118"/>
  <c r="I67" i="118"/>
  <c r="F66" i="38"/>
  <c r="I78" i="118"/>
  <c r="I70" i="118"/>
  <c r="I66" i="118"/>
  <c r="I64" i="118"/>
  <c r="H62" i="118"/>
  <c r="F63" i="38"/>
  <c r="H53" i="139"/>
  <c r="H81" i="139" s="1"/>
  <c r="H81" i="140"/>
  <c r="H68" i="118"/>
  <c r="H80" i="118"/>
  <c r="F69" i="38"/>
  <c r="F63" i="118"/>
  <c r="H75" i="118"/>
  <c r="I73" i="118"/>
  <c r="I63" i="118"/>
  <c r="I68" i="118"/>
  <c r="H5" i="139"/>
  <c r="G16" i="154" s="1"/>
  <c r="H55" i="122" s="1"/>
  <c r="H67" i="140"/>
  <c r="H66" i="118"/>
  <c r="H63" i="118"/>
  <c r="F80" i="38"/>
  <c r="H64" i="118"/>
  <c r="H71" i="118"/>
  <c r="H81" i="36"/>
  <c r="F74" i="38"/>
  <c r="H63" i="38"/>
  <c r="I62" i="39"/>
  <c r="I81" i="39"/>
  <c r="I61" i="39"/>
  <c r="H78" i="138"/>
  <c r="H79" i="40"/>
  <c r="H72" i="40"/>
  <c r="F78" i="40"/>
  <c r="I73" i="39"/>
  <c r="F66" i="118"/>
  <c r="H62" i="139"/>
  <c r="F67" i="40"/>
  <c r="H62" i="137"/>
  <c r="F70" i="118"/>
  <c r="F68" i="38"/>
  <c r="F76" i="40"/>
  <c r="F72" i="40"/>
  <c r="F74" i="40"/>
  <c r="F64" i="118"/>
  <c r="F79" i="118"/>
  <c r="F81" i="118"/>
  <c r="H78" i="137"/>
  <c r="F81" i="40"/>
  <c r="F63" i="40"/>
  <c r="I61" i="40"/>
  <c r="I81" i="40"/>
  <c r="F70" i="38"/>
  <c r="F73" i="118"/>
  <c r="H77" i="39"/>
  <c r="F81" i="38"/>
  <c r="F57" i="27"/>
  <c r="F48" i="27" s="1"/>
  <c r="D57" i="27"/>
  <c r="D71" i="185"/>
  <c r="F6" i="122"/>
  <c r="G61" i="153"/>
  <c r="H6" i="122"/>
  <c r="L61" i="153"/>
  <c r="O29" i="121"/>
  <c r="O43" i="121"/>
  <c r="N61" i="140"/>
  <c r="K81" i="137"/>
  <c r="I62" i="137"/>
  <c r="L33" i="40"/>
  <c r="L61" i="40" s="1"/>
  <c r="M10" i="152" s="1"/>
  <c r="D51" i="39"/>
  <c r="F5" i="40"/>
  <c r="L62" i="152"/>
  <c r="H7" i="122" s="1"/>
  <c r="E100" i="185"/>
  <c r="L24" i="148" s="1"/>
  <c r="G33" i="38"/>
  <c r="C36" i="39"/>
  <c r="C23" i="36"/>
  <c r="C49" i="40"/>
  <c r="H25" i="146"/>
  <c r="H5" i="146" s="1"/>
  <c r="G7" i="154" s="1"/>
  <c r="H38" i="122" s="1"/>
  <c r="H53" i="137"/>
  <c r="H81" i="137" s="1"/>
  <c r="H81" i="138"/>
  <c r="H25" i="147"/>
  <c r="H5" i="147" s="1"/>
  <c r="G8" i="154" s="1"/>
  <c r="H39" i="122" s="1"/>
  <c r="I77" i="39"/>
  <c r="I65" i="39"/>
  <c r="H72" i="36"/>
  <c r="F63" i="36"/>
  <c r="I68" i="39"/>
  <c r="I9" i="152"/>
  <c r="H64" i="36"/>
  <c r="H63" i="40"/>
  <c r="H62" i="138"/>
  <c r="H69" i="40"/>
  <c r="F77" i="36"/>
  <c r="H64" i="40"/>
  <c r="F79" i="36"/>
  <c r="I62" i="139"/>
  <c r="I72" i="36"/>
  <c r="D51" i="40"/>
  <c r="C51" i="40" s="1"/>
  <c r="I79" i="39"/>
  <c r="I71" i="36"/>
  <c r="I75" i="36"/>
  <c r="I65" i="36"/>
  <c r="I68" i="36"/>
  <c r="I80" i="36"/>
  <c r="H5" i="138"/>
  <c r="G15" i="154" s="1"/>
  <c r="H54" i="122" s="1"/>
  <c r="H62" i="36"/>
  <c r="F73" i="38"/>
  <c r="F77" i="40"/>
  <c r="H66" i="137"/>
  <c r="F65" i="118"/>
  <c r="H78" i="40"/>
  <c r="H76" i="40"/>
  <c r="F73" i="36"/>
  <c r="F74" i="118"/>
  <c r="H68" i="36"/>
  <c r="H80" i="40"/>
  <c r="F70" i="40"/>
  <c r="H65" i="36"/>
  <c r="F78" i="36"/>
  <c r="H71" i="36"/>
  <c r="H66" i="39"/>
  <c r="H62" i="39"/>
  <c r="H65" i="118"/>
  <c r="F70" i="36"/>
  <c r="F76" i="118"/>
  <c r="H73" i="40"/>
  <c r="F74" i="36"/>
  <c r="F64" i="36"/>
  <c r="I71" i="39"/>
  <c r="I63" i="39"/>
  <c r="H67" i="138"/>
  <c r="I70" i="39"/>
  <c r="C23" i="40"/>
  <c r="H33" i="36"/>
  <c r="H61" i="36" s="1"/>
  <c r="H7" i="152" s="1"/>
  <c r="H61" i="40"/>
  <c r="H10" i="152" s="1"/>
  <c r="I70" i="36"/>
  <c r="H77" i="40"/>
  <c r="F69" i="36"/>
  <c r="F78" i="38"/>
  <c r="F69" i="118"/>
  <c r="F62" i="118"/>
  <c r="H75" i="40"/>
  <c r="H73" i="36"/>
  <c r="H69" i="36"/>
  <c r="F64" i="38"/>
  <c r="F68" i="36"/>
  <c r="I80" i="39"/>
  <c r="F80" i="36"/>
  <c r="I66" i="39"/>
  <c r="I78" i="39"/>
  <c r="F65" i="152"/>
  <c r="I67" i="36"/>
  <c r="I76" i="39"/>
  <c r="I75" i="39"/>
  <c r="I64" i="39"/>
  <c r="I67" i="39"/>
  <c r="I63" i="36"/>
  <c r="G55" i="39"/>
  <c r="G68" i="39" s="1"/>
  <c r="H62" i="40"/>
  <c r="F77" i="38"/>
  <c r="F67" i="38"/>
  <c r="F75" i="38"/>
  <c r="F62" i="36"/>
  <c r="F62" i="38"/>
  <c r="F72" i="36"/>
  <c r="H71" i="40"/>
  <c r="F75" i="36"/>
  <c r="F72" i="38"/>
  <c r="H67" i="40"/>
  <c r="F75" i="118"/>
  <c r="H77" i="36"/>
  <c r="F80" i="40"/>
  <c r="H74" i="40"/>
  <c r="F81" i="36"/>
  <c r="H69" i="118"/>
  <c r="H63" i="36"/>
  <c r="H70" i="40"/>
  <c r="H65" i="40"/>
  <c r="F71" i="36"/>
  <c r="I69" i="36"/>
  <c r="I62" i="138"/>
  <c r="I69" i="39"/>
  <c r="C23" i="38"/>
  <c r="H66" i="40"/>
  <c r="F71" i="38"/>
  <c r="F65" i="38"/>
  <c r="F76" i="36"/>
  <c r="H74" i="36"/>
  <c r="F76" i="38"/>
  <c r="H68" i="40"/>
  <c r="H78" i="36"/>
  <c r="H80" i="36"/>
  <c r="L24" i="149"/>
  <c r="D51" i="38"/>
  <c r="E75" i="185"/>
  <c r="L24" i="147" s="1"/>
  <c r="C22" i="40"/>
  <c r="L5" i="140"/>
  <c r="L17" i="154" s="1"/>
  <c r="L33" i="38"/>
  <c r="L61" i="38" s="1"/>
  <c r="M8" i="152" s="1"/>
  <c r="L5" i="138"/>
  <c r="L15" i="154" s="1"/>
  <c r="L33" i="39"/>
  <c r="L61" i="39" s="1"/>
  <c r="M9" i="152" s="1"/>
  <c r="C10" i="36"/>
  <c r="L5" i="137"/>
  <c r="I33" i="38"/>
  <c r="I61" i="38" s="1"/>
  <c r="I8" i="152" s="1"/>
  <c r="H64" i="152"/>
  <c r="G61" i="39"/>
  <c r="G9" i="152" s="1"/>
  <c r="G55" i="38"/>
  <c r="G61" i="38" s="1"/>
  <c r="G8" i="152" s="1"/>
  <c r="G55" i="40"/>
  <c r="G61" i="40" s="1"/>
  <c r="G10" i="152" s="1"/>
  <c r="G55" i="118"/>
  <c r="G62" i="118" s="1"/>
  <c r="G55" i="36"/>
  <c r="G62" i="36" s="1"/>
  <c r="L5" i="139"/>
  <c r="L16" i="154" s="1"/>
  <c r="O50" i="121"/>
  <c r="H27" i="122" s="1"/>
  <c r="C37" i="36"/>
  <c r="C44" i="39"/>
  <c r="C52" i="40"/>
  <c r="C41" i="39"/>
  <c r="L34" i="139"/>
  <c r="L62" i="139" s="1"/>
  <c r="L6" i="148"/>
  <c r="L6" i="146"/>
  <c r="L34" i="137"/>
  <c r="L62" i="137" s="1"/>
  <c r="L15" i="146"/>
  <c r="L43" i="137"/>
  <c r="L71" i="137" s="1"/>
  <c r="L34" i="140"/>
  <c r="L62" i="140" s="1"/>
  <c r="L6" i="149"/>
  <c r="L15" i="149"/>
  <c r="L43" i="140"/>
  <c r="L71" i="140" s="1"/>
  <c r="O53" i="121"/>
  <c r="J27" i="122" s="1"/>
  <c r="O45" i="121"/>
  <c r="E11" i="122" s="1"/>
  <c r="L15" i="147"/>
  <c r="L43" i="138"/>
  <c r="L71" i="138" s="1"/>
  <c r="L6" i="147"/>
  <c r="L34" i="138"/>
  <c r="L62" i="138" s="1"/>
  <c r="L7" i="148"/>
  <c r="L35" i="139"/>
  <c r="L63" i="139" s="1"/>
  <c r="L35" i="140"/>
  <c r="L63" i="140" s="1"/>
  <c r="L7" i="149"/>
  <c r="C53" i="118"/>
  <c r="L45" i="140"/>
  <c r="L73" i="140" s="1"/>
  <c r="L17" i="149"/>
  <c r="L17" i="147"/>
  <c r="L45" i="138"/>
  <c r="L73" i="138" s="1"/>
  <c r="G68" i="38"/>
  <c r="G80" i="38"/>
  <c r="G81" i="38"/>
  <c r="G67" i="38"/>
  <c r="G69" i="38"/>
  <c r="G64" i="38"/>
  <c r="G79" i="38"/>
  <c r="G75" i="38"/>
  <c r="G77" i="38"/>
  <c r="G71" i="38"/>
  <c r="G66" i="38"/>
  <c r="G63" i="38"/>
  <c r="G76" i="38"/>
  <c r="G74" i="38"/>
  <c r="G68" i="40"/>
  <c r="G81" i="40"/>
  <c r="G79" i="40"/>
  <c r="G67" i="40"/>
  <c r="G66" i="40"/>
  <c r="G74" i="40"/>
  <c r="G72" i="40"/>
  <c r="G63" i="40"/>
  <c r="G65" i="40"/>
  <c r="G71" i="40"/>
  <c r="G78" i="40"/>
  <c r="G70" i="40"/>
  <c r="G73" i="40"/>
  <c r="G64" i="40"/>
  <c r="G76" i="40"/>
  <c r="L35" i="138"/>
  <c r="L63" i="138" s="1"/>
  <c r="L7" i="147"/>
  <c r="L17" i="148"/>
  <c r="L45" i="139"/>
  <c r="L73" i="139" s="1"/>
  <c r="E58" i="185"/>
  <c r="E83" i="185"/>
  <c r="E68" i="185"/>
  <c r="L35" i="137"/>
  <c r="L63" i="137" s="1"/>
  <c r="L7" i="146"/>
  <c r="G65" i="118"/>
  <c r="G77" i="36"/>
  <c r="G62" i="40"/>
  <c r="E43" i="185"/>
  <c r="G80" i="39"/>
  <c r="G64" i="39"/>
  <c r="G69" i="39"/>
  <c r="G74" i="39"/>
  <c r="G67" i="39"/>
  <c r="G65" i="39"/>
  <c r="G75" i="39"/>
  <c r="G76" i="39"/>
  <c r="G63" i="39"/>
  <c r="G79" i="39"/>
  <c r="G78" i="39"/>
  <c r="G72" i="39"/>
  <c r="G70" i="39"/>
  <c r="G77" i="39"/>
  <c r="G73" i="39"/>
  <c r="G66" i="39"/>
  <c r="E55" i="40"/>
  <c r="E78" i="40" s="1"/>
  <c r="E55" i="36"/>
  <c r="E55" i="38"/>
  <c r="E68" i="38" s="1"/>
  <c r="E55" i="39"/>
  <c r="E73" i="39" s="1"/>
  <c r="E55" i="118"/>
  <c r="L17" i="146"/>
  <c r="L45" i="137"/>
  <c r="L73" i="137" s="1"/>
  <c r="G62" i="39"/>
  <c r="L51" i="121"/>
  <c r="P5" i="147"/>
  <c r="N22" i="148"/>
  <c r="N20" i="148"/>
  <c r="N23" i="148"/>
  <c r="N21" i="148"/>
  <c r="N21" i="147"/>
  <c r="P5" i="148"/>
  <c r="D5" i="148"/>
  <c r="C23" i="154" s="1"/>
  <c r="D70" i="122" s="1"/>
  <c r="N61" i="139"/>
  <c r="O9" i="153" s="1"/>
  <c r="N23" i="147"/>
  <c r="N24" i="148"/>
  <c r="E8" i="154"/>
  <c r="F39" i="122" s="1"/>
  <c r="E22" i="154"/>
  <c r="F69" i="122" s="1"/>
  <c r="E9" i="154"/>
  <c r="F40" i="122" s="1"/>
  <c r="E23" i="154"/>
  <c r="F70" i="122" s="1"/>
  <c r="D8" i="154"/>
  <c r="E39" i="122" s="1"/>
  <c r="D22" i="154"/>
  <c r="E69" i="122" s="1"/>
  <c r="N16" i="154"/>
  <c r="N64" i="153"/>
  <c r="E10" i="154"/>
  <c r="F41" i="122" s="1"/>
  <c r="E24" i="154"/>
  <c r="F71" i="122" s="1"/>
  <c r="C10" i="154"/>
  <c r="D41" i="122" s="1"/>
  <c r="C24" i="154"/>
  <c r="D71" i="122" s="1"/>
  <c r="D5" i="147"/>
  <c r="N20" i="147"/>
  <c r="O5" i="147"/>
  <c r="N24" i="147"/>
  <c r="D10" i="154"/>
  <c r="E41" i="122" s="1"/>
  <c r="D24" i="154"/>
  <c r="E71" i="122" s="1"/>
  <c r="N17" i="154"/>
  <c r="N65" i="153"/>
  <c r="N22" i="147"/>
  <c r="N5" i="149"/>
  <c r="O5" i="148"/>
  <c r="D9" i="154"/>
  <c r="E40" i="122" s="1"/>
  <c r="D23" i="154"/>
  <c r="E70" i="122" s="1"/>
  <c r="H12" i="123"/>
  <c r="H11" i="123"/>
  <c r="G12" i="124"/>
  <c r="G11" i="124"/>
  <c r="J25" i="123"/>
  <c r="I25" i="124"/>
  <c r="E8" i="151"/>
  <c r="K27" i="123"/>
  <c r="D41" i="185"/>
  <c r="K20" i="148"/>
  <c r="C52" i="36"/>
  <c r="D95" i="185"/>
  <c r="C36" i="36"/>
  <c r="C52" i="38"/>
  <c r="C53" i="38"/>
  <c r="C35" i="118"/>
  <c r="C40" i="38"/>
  <c r="C44" i="118"/>
  <c r="C36" i="118"/>
  <c r="E5" i="40"/>
  <c r="E33" i="40" s="1"/>
  <c r="C12" i="40"/>
  <c r="C12" i="38"/>
  <c r="C37" i="38"/>
  <c r="C38" i="40"/>
  <c r="C47" i="118"/>
  <c r="C41" i="118"/>
  <c r="C51" i="39"/>
  <c r="C49" i="118"/>
  <c r="C46" i="118"/>
  <c r="C50" i="39"/>
  <c r="C38" i="39"/>
  <c r="C42" i="38"/>
  <c r="C43" i="39"/>
  <c r="C38" i="36"/>
  <c r="C35" i="39"/>
  <c r="C42" i="36"/>
  <c r="C22" i="118"/>
  <c r="C37" i="40"/>
  <c r="C45" i="118"/>
  <c r="C35" i="36"/>
  <c r="C34" i="139"/>
  <c r="D90" i="185"/>
  <c r="C50" i="40"/>
  <c r="C36" i="38"/>
  <c r="D39" i="185"/>
  <c r="D86" i="185"/>
  <c r="C52" i="39"/>
  <c r="F5" i="39"/>
  <c r="F33" i="39" s="1"/>
  <c r="F61" i="39" s="1"/>
  <c r="F9" i="152" s="1"/>
  <c r="C10" i="38"/>
  <c r="D66" i="185"/>
  <c r="D45" i="185"/>
  <c r="C43" i="118"/>
  <c r="C53" i="36"/>
  <c r="C51" i="118"/>
  <c r="C17" i="118"/>
  <c r="C36" i="40"/>
  <c r="D101" i="185"/>
  <c r="C46" i="38"/>
  <c r="C42" i="118"/>
  <c r="C35" i="38"/>
  <c r="C46" i="39"/>
  <c r="F5" i="36"/>
  <c r="F33" i="36" s="1"/>
  <c r="F61" i="36" s="1"/>
  <c r="F7" i="152" s="1"/>
  <c r="C42" i="40"/>
  <c r="K23" i="147"/>
  <c r="C6" i="146"/>
  <c r="K75" i="36"/>
  <c r="C10" i="137"/>
  <c r="I38" i="137"/>
  <c r="I10" i="146"/>
  <c r="K8" i="147"/>
  <c r="K36" i="138"/>
  <c r="K11" i="147"/>
  <c r="K39" i="138"/>
  <c r="H63" i="139"/>
  <c r="K70" i="118"/>
  <c r="K46" i="139"/>
  <c r="K18" i="148"/>
  <c r="K46" i="138"/>
  <c r="K18" i="147"/>
  <c r="K76" i="36"/>
  <c r="K22" i="149"/>
  <c r="I7" i="147"/>
  <c r="I35" i="138"/>
  <c r="I63" i="138" s="1"/>
  <c r="K13" i="146"/>
  <c r="K41" i="137"/>
  <c r="M9" i="40"/>
  <c r="M9" i="38"/>
  <c r="M9" i="39"/>
  <c r="M9" i="118"/>
  <c r="F10" i="185"/>
  <c r="M9" i="36"/>
  <c r="C17" i="36"/>
  <c r="K24" i="146"/>
  <c r="E48" i="39"/>
  <c r="C20" i="39"/>
  <c r="C25" i="138"/>
  <c r="I25" i="147"/>
  <c r="K43" i="137"/>
  <c r="K15" i="146"/>
  <c r="K65" i="36"/>
  <c r="I13" i="149"/>
  <c r="I41" i="140"/>
  <c r="I69" i="140" s="1"/>
  <c r="K62" i="38"/>
  <c r="K21" i="149"/>
  <c r="H79" i="139"/>
  <c r="K24" i="149"/>
  <c r="I23" i="148"/>
  <c r="I51" i="139"/>
  <c r="I79" i="139" s="1"/>
  <c r="H65" i="139"/>
  <c r="H69" i="140"/>
  <c r="K19" i="147"/>
  <c r="K47" i="138"/>
  <c r="K73" i="38"/>
  <c r="I10" i="148"/>
  <c r="I38" i="139"/>
  <c r="C10" i="139"/>
  <c r="K11" i="149"/>
  <c r="K39" i="140"/>
  <c r="F57" i="185"/>
  <c r="K5" i="139"/>
  <c r="K34" i="139"/>
  <c r="K6" i="148"/>
  <c r="H69" i="137"/>
  <c r="I24" i="149"/>
  <c r="C24" i="149" s="1"/>
  <c r="I52" i="140"/>
  <c r="I80" i="140" s="1"/>
  <c r="K48" i="140"/>
  <c r="K49" i="140"/>
  <c r="M15" i="40"/>
  <c r="M15" i="39"/>
  <c r="M15" i="118"/>
  <c r="M15" i="36"/>
  <c r="F16" i="185"/>
  <c r="M15" i="38"/>
  <c r="K51" i="138"/>
  <c r="K79" i="39"/>
  <c r="C43" i="36"/>
  <c r="C63" i="152"/>
  <c r="D33" i="38"/>
  <c r="C53" i="39"/>
  <c r="K65" i="38"/>
  <c r="F11" i="185"/>
  <c r="M10" i="36"/>
  <c r="M10" i="39"/>
  <c r="M10" i="118"/>
  <c r="M10" i="40"/>
  <c r="M10" i="38"/>
  <c r="I7" i="149"/>
  <c r="I35" i="140"/>
  <c r="I63" i="140" s="1"/>
  <c r="C49" i="36"/>
  <c r="H62" i="152"/>
  <c r="I33" i="36"/>
  <c r="I61" i="36" s="1"/>
  <c r="I7" i="152" s="1"/>
  <c r="H80" i="140"/>
  <c r="C50" i="38"/>
  <c r="K72" i="36"/>
  <c r="C7" i="185"/>
  <c r="K78" i="36"/>
  <c r="K74" i="118"/>
  <c r="H77" i="138"/>
  <c r="F22" i="185"/>
  <c r="M21" i="36"/>
  <c r="M21" i="38"/>
  <c r="M21" i="39"/>
  <c r="M21" i="118"/>
  <c r="M21" i="40"/>
  <c r="H73" i="137"/>
  <c r="H9" i="122"/>
  <c r="K19" i="146"/>
  <c r="K47" i="137"/>
  <c r="I9" i="149"/>
  <c r="I37" i="140"/>
  <c r="I65" i="140" s="1"/>
  <c r="I50" i="139"/>
  <c r="I22" i="148"/>
  <c r="C22" i="139"/>
  <c r="C40" i="40"/>
  <c r="K74" i="39"/>
  <c r="K35" i="140"/>
  <c r="K7" i="149"/>
  <c r="K66" i="38"/>
  <c r="M18" i="36"/>
  <c r="M18" i="40"/>
  <c r="M18" i="38"/>
  <c r="F19" i="185"/>
  <c r="M18" i="39"/>
  <c r="M18" i="118"/>
  <c r="M13" i="38"/>
  <c r="F14" i="185"/>
  <c r="M13" i="36"/>
  <c r="M13" i="40"/>
  <c r="M13" i="39"/>
  <c r="M13" i="118"/>
  <c r="I7" i="148"/>
  <c r="I35" i="139"/>
  <c r="I63" i="139" s="1"/>
  <c r="I20" i="146"/>
  <c r="I48" i="137"/>
  <c r="I76" i="137" s="1"/>
  <c r="K52" i="140"/>
  <c r="I8" i="147"/>
  <c r="I36" i="138"/>
  <c r="I64" i="138" s="1"/>
  <c r="H70" i="140"/>
  <c r="K33" i="118"/>
  <c r="K61" i="152"/>
  <c r="K46" i="140"/>
  <c r="K18" i="149"/>
  <c r="K77" i="39"/>
  <c r="K51" i="140"/>
  <c r="I51" i="138"/>
  <c r="I79" i="138" s="1"/>
  <c r="I23" i="147"/>
  <c r="K12" i="149"/>
  <c r="K40" i="140"/>
  <c r="D75" i="185"/>
  <c r="E48" i="118"/>
  <c r="C20" i="118"/>
  <c r="I25" i="149"/>
  <c r="C25" i="140"/>
  <c r="K25" i="149"/>
  <c r="K75" i="118"/>
  <c r="H65" i="137"/>
  <c r="K39" i="139"/>
  <c r="K11" i="148"/>
  <c r="K18" i="146"/>
  <c r="K46" i="137"/>
  <c r="I23" i="149"/>
  <c r="I51" i="140"/>
  <c r="I79" i="140" s="1"/>
  <c r="I8" i="148"/>
  <c r="I36" i="139"/>
  <c r="I64" i="139" s="1"/>
  <c r="K71" i="39"/>
  <c r="K75" i="38"/>
  <c r="H74" i="137"/>
  <c r="C39" i="38"/>
  <c r="D62" i="185"/>
  <c r="D37" i="185"/>
  <c r="M6" i="140"/>
  <c r="J6" i="140" s="1"/>
  <c r="M34" i="40"/>
  <c r="M62" i="40" s="1"/>
  <c r="K78" i="40"/>
  <c r="I52" i="138"/>
  <c r="I80" i="138" s="1"/>
  <c r="I24" i="147"/>
  <c r="D83" i="185"/>
  <c r="K76" i="39"/>
  <c r="I7" i="146"/>
  <c r="I35" i="137"/>
  <c r="I63" i="137" s="1"/>
  <c r="C43" i="40"/>
  <c r="H71" i="138"/>
  <c r="H74" i="139"/>
  <c r="C41" i="36"/>
  <c r="K75" i="39"/>
  <c r="I45" i="140"/>
  <c r="I73" i="140" s="1"/>
  <c r="I17" i="149"/>
  <c r="K16" i="147"/>
  <c r="K44" i="138"/>
  <c r="K78" i="118"/>
  <c r="K35" i="137"/>
  <c r="K7" i="146"/>
  <c r="K10" i="149"/>
  <c r="K38" i="140"/>
  <c r="K48" i="138"/>
  <c r="K68" i="118"/>
  <c r="K52" i="138"/>
  <c r="F5" i="118"/>
  <c r="C62" i="152"/>
  <c r="K45" i="140"/>
  <c r="K17" i="149"/>
  <c r="C22" i="140"/>
  <c r="I50" i="140"/>
  <c r="I22" i="149"/>
  <c r="K63" i="38"/>
  <c r="D63" i="185"/>
  <c r="C10" i="118"/>
  <c r="H63" i="138"/>
  <c r="K80" i="36"/>
  <c r="D73" i="185"/>
  <c r="C34" i="137"/>
  <c r="H80" i="139"/>
  <c r="H70" i="139"/>
  <c r="K47" i="140"/>
  <c r="K19" i="149"/>
  <c r="K65" i="40"/>
  <c r="I13" i="146"/>
  <c r="I41" i="137"/>
  <c r="I69" i="137" s="1"/>
  <c r="D84" i="185"/>
  <c r="D59" i="185"/>
  <c r="K16" i="149"/>
  <c r="K44" i="140"/>
  <c r="D92" i="185"/>
  <c r="D67" i="185"/>
  <c r="G62" i="153"/>
  <c r="H33" i="137"/>
  <c r="I10" i="152"/>
  <c r="H65" i="152"/>
  <c r="K14" i="148"/>
  <c r="K42" i="139"/>
  <c r="K74" i="38"/>
  <c r="I42" i="139"/>
  <c r="I70" i="139" s="1"/>
  <c r="I14" i="148"/>
  <c r="K63" i="118"/>
  <c r="H68" i="140"/>
  <c r="K38" i="137"/>
  <c r="K10" i="146"/>
  <c r="D72" i="185"/>
  <c r="H75" i="137"/>
  <c r="H68" i="139"/>
  <c r="H74" i="140"/>
  <c r="K68" i="36"/>
  <c r="C17" i="39"/>
  <c r="K52" i="139"/>
  <c r="K80" i="40"/>
  <c r="H70" i="137"/>
  <c r="H75" i="139"/>
  <c r="I47" i="139"/>
  <c r="I75" i="139" s="1"/>
  <c r="I19" i="148"/>
  <c r="I18" i="146"/>
  <c r="I46" i="137"/>
  <c r="I74" i="137" s="1"/>
  <c r="K25" i="146"/>
  <c r="K71" i="118"/>
  <c r="C46" i="36"/>
  <c r="C34" i="138"/>
  <c r="I15" i="147"/>
  <c r="I43" i="138"/>
  <c r="I71" i="138" s="1"/>
  <c r="K64" i="118"/>
  <c r="C39" i="39"/>
  <c r="K62" i="118"/>
  <c r="K33" i="36"/>
  <c r="K62" i="152"/>
  <c r="H80" i="138"/>
  <c r="K42" i="138"/>
  <c r="K14" i="147"/>
  <c r="K74" i="40"/>
  <c r="C51" i="36"/>
  <c r="M16" i="40"/>
  <c r="M16" i="36"/>
  <c r="M16" i="39"/>
  <c r="M16" i="118"/>
  <c r="F17" i="185"/>
  <c r="M16" i="38"/>
  <c r="I49" i="138"/>
  <c r="I77" i="138" s="1"/>
  <c r="I21" i="147"/>
  <c r="C21" i="147" s="1"/>
  <c r="H63" i="137"/>
  <c r="E48" i="36"/>
  <c r="C20" i="36"/>
  <c r="I47" i="140"/>
  <c r="I75" i="140" s="1"/>
  <c r="I19" i="149"/>
  <c r="I44" i="140"/>
  <c r="I72" i="140" s="1"/>
  <c r="I16" i="149"/>
  <c r="D33" i="118"/>
  <c r="C61" i="152"/>
  <c r="H75" i="138"/>
  <c r="K64" i="40"/>
  <c r="K50" i="138"/>
  <c r="K74" i="36"/>
  <c r="K63" i="39"/>
  <c r="C23" i="139"/>
  <c r="C37" i="118"/>
  <c r="C17" i="38"/>
  <c r="H71" i="139"/>
  <c r="C20" i="137"/>
  <c r="D64" i="185"/>
  <c r="C13" i="140"/>
  <c r="H71" i="140"/>
  <c r="C18" i="137"/>
  <c r="K45" i="138"/>
  <c r="K17" i="147"/>
  <c r="K73" i="118"/>
  <c r="C50" i="118"/>
  <c r="H79" i="138"/>
  <c r="K65" i="39"/>
  <c r="I13" i="147"/>
  <c r="I41" i="138"/>
  <c r="I69" i="138" s="1"/>
  <c r="C12" i="118"/>
  <c r="K67" i="40"/>
  <c r="M6" i="139"/>
  <c r="M34" i="39"/>
  <c r="M62" i="39" s="1"/>
  <c r="K6" i="149"/>
  <c r="K5" i="140"/>
  <c r="K33" i="140" s="1"/>
  <c r="K61" i="140" s="1"/>
  <c r="K34" i="140"/>
  <c r="K33" i="39"/>
  <c r="K61" i="39" s="1"/>
  <c r="K64" i="152"/>
  <c r="K50" i="140"/>
  <c r="I5" i="140"/>
  <c r="I33" i="140" s="1"/>
  <c r="I61" i="140" s="1"/>
  <c r="F9" i="122"/>
  <c r="C8" i="139"/>
  <c r="D33" i="185"/>
  <c r="C47" i="40"/>
  <c r="K66" i="39"/>
  <c r="K76" i="40"/>
  <c r="F8" i="185"/>
  <c r="M7" i="118"/>
  <c r="M7" i="36"/>
  <c r="M7" i="39"/>
  <c r="M7" i="40"/>
  <c r="M7" i="38"/>
  <c r="M25" i="39"/>
  <c r="M53" i="39" s="1"/>
  <c r="M81" i="39" s="1"/>
  <c r="M25" i="40"/>
  <c r="M53" i="40" s="1"/>
  <c r="M81" i="40" s="1"/>
  <c r="M25" i="38"/>
  <c r="M25" i="118"/>
  <c r="F26" i="185"/>
  <c r="M25" i="36"/>
  <c r="I11" i="148"/>
  <c r="C11" i="139"/>
  <c r="I39" i="139"/>
  <c r="I21" i="148"/>
  <c r="I49" i="139"/>
  <c r="I77" i="139" s="1"/>
  <c r="K12" i="148"/>
  <c r="K40" i="139"/>
  <c r="K68" i="38"/>
  <c r="C45" i="40"/>
  <c r="H69" i="139"/>
  <c r="C49" i="39"/>
  <c r="K81" i="38"/>
  <c r="D51" i="185"/>
  <c r="H63" i="140"/>
  <c r="K69" i="39"/>
  <c r="K69" i="40"/>
  <c r="K71" i="40"/>
  <c r="C46" i="40"/>
  <c r="C13" i="138"/>
  <c r="D32" i="185"/>
  <c r="H65" i="140"/>
  <c r="H64" i="137"/>
  <c r="I33" i="118"/>
  <c r="I61" i="118" s="1"/>
  <c r="I6" i="152" s="1"/>
  <c r="I6" i="153" s="1"/>
  <c r="H61" i="152"/>
  <c r="H61" i="153" s="1"/>
  <c r="K73" i="36"/>
  <c r="C50" i="36"/>
  <c r="C39" i="36"/>
  <c r="K39" i="137"/>
  <c r="K11" i="146"/>
  <c r="C23" i="140"/>
  <c r="K66" i="118"/>
  <c r="K76" i="38"/>
  <c r="K49" i="138"/>
  <c r="M19" i="39"/>
  <c r="M19" i="118"/>
  <c r="M19" i="36"/>
  <c r="F20" i="185"/>
  <c r="M19" i="38"/>
  <c r="M19" i="40"/>
  <c r="I21" i="149"/>
  <c r="I49" i="140"/>
  <c r="I77" i="140" s="1"/>
  <c r="C38" i="38"/>
  <c r="C52" i="118"/>
  <c r="I16" i="148"/>
  <c r="I44" i="139"/>
  <c r="I72" i="139" s="1"/>
  <c r="D91" i="185"/>
  <c r="H72" i="137"/>
  <c r="C24" i="140"/>
  <c r="K73" i="40"/>
  <c r="H70" i="138"/>
  <c r="C39" i="118"/>
  <c r="D57" i="185"/>
  <c r="K70" i="36"/>
  <c r="I42" i="137"/>
  <c r="I70" i="137" s="1"/>
  <c r="I14" i="146"/>
  <c r="K7" i="147"/>
  <c r="K35" i="138"/>
  <c r="K77" i="118"/>
  <c r="M23" i="38"/>
  <c r="F24" i="185"/>
  <c r="M23" i="36"/>
  <c r="M23" i="40"/>
  <c r="M23" i="39"/>
  <c r="M23" i="118"/>
  <c r="C37" i="39"/>
  <c r="H64" i="140"/>
  <c r="D88" i="185"/>
  <c r="C38" i="118"/>
  <c r="H68" i="137"/>
  <c r="I25" i="146"/>
  <c r="I53" i="137"/>
  <c r="I81" i="137" s="1"/>
  <c r="C25" i="137"/>
  <c r="I46" i="140"/>
  <c r="I74" i="140" s="1"/>
  <c r="I18" i="149"/>
  <c r="C35" i="40"/>
  <c r="C8" i="138"/>
  <c r="C44" i="40"/>
  <c r="K69" i="38"/>
  <c r="K71" i="38"/>
  <c r="C65" i="152"/>
  <c r="D36" i="185"/>
  <c r="E65" i="152"/>
  <c r="F33" i="40"/>
  <c r="F61" i="40" s="1"/>
  <c r="F10" i="152" s="1"/>
  <c r="K37" i="140"/>
  <c r="K9" i="149"/>
  <c r="I12" i="148"/>
  <c r="I40" i="139"/>
  <c r="I68" i="139" s="1"/>
  <c r="K72" i="40"/>
  <c r="K50" i="139"/>
  <c r="H65" i="138"/>
  <c r="I14" i="147"/>
  <c r="I42" i="138"/>
  <c r="I70" i="138" s="1"/>
  <c r="K63" i="40"/>
  <c r="I20" i="148"/>
  <c r="I48" i="139"/>
  <c r="I76" i="139" s="1"/>
  <c r="K12" i="146"/>
  <c r="K40" i="137"/>
  <c r="I46" i="139"/>
  <c r="I74" i="139" s="1"/>
  <c r="I18" i="148"/>
  <c r="I44" i="137"/>
  <c r="I72" i="137" s="1"/>
  <c r="I16" i="146"/>
  <c r="C6" i="147"/>
  <c r="D48" i="185"/>
  <c r="K6" i="146"/>
  <c r="K5" i="137"/>
  <c r="K34" i="137"/>
  <c r="K49" i="139"/>
  <c r="M20" i="39"/>
  <c r="M20" i="36"/>
  <c r="M20" i="40"/>
  <c r="F21" i="185"/>
  <c r="M20" i="38"/>
  <c r="M20" i="118"/>
  <c r="K69" i="118"/>
  <c r="I45" i="139"/>
  <c r="I73" i="139" s="1"/>
  <c r="I17" i="148"/>
  <c r="K67" i="39"/>
  <c r="K78" i="38"/>
  <c r="K7" i="148"/>
  <c r="K35" i="139"/>
  <c r="H71" i="137"/>
  <c r="F7" i="122"/>
  <c r="H76" i="137"/>
  <c r="K43" i="139"/>
  <c r="K15" i="148"/>
  <c r="E40" i="39"/>
  <c r="E5" i="39"/>
  <c r="K37" i="139"/>
  <c r="K9" i="148"/>
  <c r="D60" i="185"/>
  <c r="D35" i="185"/>
  <c r="K64" i="36"/>
  <c r="C34" i="140"/>
  <c r="I62" i="140"/>
  <c r="K38" i="139"/>
  <c r="K10" i="148"/>
  <c r="K77" i="36"/>
  <c r="M8" i="38"/>
  <c r="F9" i="185"/>
  <c r="M8" i="36"/>
  <c r="M8" i="39"/>
  <c r="M8" i="40"/>
  <c r="M8" i="118"/>
  <c r="I8" i="146"/>
  <c r="I36" i="137"/>
  <c r="I64" i="137" s="1"/>
  <c r="K25" i="147"/>
  <c r="C18" i="139"/>
  <c r="H5" i="149"/>
  <c r="G10" i="154" s="1"/>
  <c r="H41" i="122" s="1"/>
  <c r="K13" i="148"/>
  <c r="K41" i="139"/>
  <c r="K15" i="149"/>
  <c r="K43" i="140"/>
  <c r="H69" i="138"/>
  <c r="I17" i="147"/>
  <c r="I45" i="138"/>
  <c r="I73" i="138" s="1"/>
  <c r="I9" i="146"/>
  <c r="I37" i="137"/>
  <c r="I65" i="137" s="1"/>
  <c r="K45" i="137"/>
  <c r="K17" i="146"/>
  <c r="K65" i="118"/>
  <c r="K72" i="38"/>
  <c r="K77" i="38"/>
  <c r="I18" i="147"/>
  <c r="I46" i="138"/>
  <c r="I74" i="138" s="1"/>
  <c r="K73" i="39"/>
  <c r="I43" i="139"/>
  <c r="I71" i="139" s="1"/>
  <c r="I15" i="148"/>
  <c r="I10" i="147"/>
  <c r="I38" i="138"/>
  <c r="C10" i="138"/>
  <c r="K78" i="39"/>
  <c r="I24" i="148"/>
  <c r="I52" i="139"/>
  <c r="I80" i="139" s="1"/>
  <c r="C47" i="38"/>
  <c r="K66" i="36"/>
  <c r="D47" i="185"/>
  <c r="M12" i="39"/>
  <c r="M12" i="118"/>
  <c r="F13" i="185"/>
  <c r="M12" i="38"/>
  <c r="M12" i="36"/>
  <c r="M12" i="40"/>
  <c r="K79" i="118"/>
  <c r="I5" i="139"/>
  <c r="K81" i="36"/>
  <c r="C44" i="38"/>
  <c r="K8" i="148"/>
  <c r="K36" i="139"/>
  <c r="K67" i="118"/>
  <c r="K62" i="36"/>
  <c r="K23" i="149"/>
  <c r="C47" i="39"/>
  <c r="I39" i="140"/>
  <c r="C11" i="140"/>
  <c r="I11" i="149"/>
  <c r="C43" i="38"/>
  <c r="C45" i="36"/>
  <c r="D93" i="185"/>
  <c r="K9" i="146"/>
  <c r="K37" i="137"/>
  <c r="I40" i="138"/>
  <c r="I68" i="138" s="1"/>
  <c r="I12" i="147"/>
  <c r="K34" i="138"/>
  <c r="K6" i="147"/>
  <c r="K5" i="138"/>
  <c r="F23" i="185"/>
  <c r="M22" i="40"/>
  <c r="M22" i="39"/>
  <c r="M22" i="38"/>
  <c r="M22" i="36"/>
  <c r="M22" i="118"/>
  <c r="D49" i="185"/>
  <c r="C45" i="38"/>
  <c r="I45" i="137"/>
  <c r="I73" i="137" s="1"/>
  <c r="I17" i="146"/>
  <c r="C17" i="146" s="1"/>
  <c r="D85" i="185"/>
  <c r="I10" i="149"/>
  <c r="C10" i="140"/>
  <c r="I38" i="140"/>
  <c r="K72" i="39"/>
  <c r="M34" i="118"/>
  <c r="M62" i="118" s="1"/>
  <c r="K62" i="40"/>
  <c r="K62" i="39"/>
  <c r="K70" i="40"/>
  <c r="H64" i="139"/>
  <c r="K79" i="38"/>
  <c r="C10" i="40"/>
  <c r="H79" i="137"/>
  <c r="I19" i="146"/>
  <c r="I47" i="137"/>
  <c r="I75" i="137" s="1"/>
  <c r="G65" i="153"/>
  <c r="H33" i="140"/>
  <c r="H73" i="140"/>
  <c r="H74" i="138"/>
  <c r="H73" i="138"/>
  <c r="K9" i="147"/>
  <c r="K37" i="138"/>
  <c r="D65" i="185"/>
  <c r="I52" i="137"/>
  <c r="I80" i="137" s="1"/>
  <c r="I24" i="146"/>
  <c r="H79" i="140"/>
  <c r="E5" i="118"/>
  <c r="K51" i="137"/>
  <c r="I5" i="137"/>
  <c r="K75" i="40"/>
  <c r="H76" i="140"/>
  <c r="K17" i="148"/>
  <c r="K45" i="139"/>
  <c r="H77" i="140"/>
  <c r="K64" i="38"/>
  <c r="E5" i="38"/>
  <c r="K67" i="38"/>
  <c r="H5" i="148"/>
  <c r="G9" i="154" s="1"/>
  <c r="H40" i="122" s="1"/>
  <c r="H76" i="138"/>
  <c r="K70" i="39"/>
  <c r="K10" i="147"/>
  <c r="K38" i="138"/>
  <c r="K48" i="137"/>
  <c r="D97" i="185"/>
  <c r="M14" i="36"/>
  <c r="M14" i="39"/>
  <c r="F15" i="185"/>
  <c r="M14" i="118"/>
  <c r="M14" i="38"/>
  <c r="M14" i="40"/>
  <c r="M42" i="40" s="1"/>
  <c r="M24" i="38"/>
  <c r="F25" i="185"/>
  <c r="M24" i="39"/>
  <c r="M24" i="118"/>
  <c r="M24" i="36"/>
  <c r="M24" i="40"/>
  <c r="C19" i="137"/>
  <c r="I39" i="137"/>
  <c r="C11" i="137"/>
  <c r="I11" i="146"/>
  <c r="I49" i="137"/>
  <c r="I77" i="137" s="1"/>
  <c r="I21" i="146"/>
  <c r="C6" i="148"/>
  <c r="C45" i="39"/>
  <c r="H80" i="137"/>
  <c r="K80" i="39"/>
  <c r="I25" i="148"/>
  <c r="C25" i="139"/>
  <c r="I5" i="138"/>
  <c r="H15" i="154" s="1"/>
  <c r="C44" i="36"/>
  <c r="K69" i="36"/>
  <c r="D33" i="39"/>
  <c r="C64" i="152"/>
  <c r="I22" i="147"/>
  <c r="C22" i="138"/>
  <c r="I50" i="138"/>
  <c r="K64" i="39"/>
  <c r="K72" i="118"/>
  <c r="D98" i="185"/>
  <c r="K70" i="38"/>
  <c r="K79" i="40"/>
  <c r="I48" i="140"/>
  <c r="I76" i="140" s="1"/>
  <c r="I20" i="149"/>
  <c r="K68" i="40"/>
  <c r="C7" i="137"/>
  <c r="D100" i="185"/>
  <c r="E48" i="40"/>
  <c r="C20" i="40"/>
  <c r="E48" i="38"/>
  <c r="C20" i="38"/>
  <c r="I47" i="138"/>
  <c r="I75" i="138" s="1"/>
  <c r="I19" i="147"/>
  <c r="K71" i="36"/>
  <c r="D68" i="185"/>
  <c r="C42" i="39"/>
  <c r="C22" i="39"/>
  <c r="I43" i="140"/>
  <c r="I71" i="140" s="1"/>
  <c r="I15" i="149"/>
  <c r="K36" i="140"/>
  <c r="K8" i="149"/>
  <c r="K33" i="38"/>
  <c r="K63" i="152"/>
  <c r="I42" i="140"/>
  <c r="I70" i="140" s="1"/>
  <c r="I14" i="149"/>
  <c r="M17" i="40"/>
  <c r="M17" i="118"/>
  <c r="M17" i="38"/>
  <c r="M17" i="39"/>
  <c r="M17" i="36"/>
  <c r="F18" i="185"/>
  <c r="M11" i="39"/>
  <c r="M11" i="118"/>
  <c r="M11" i="40"/>
  <c r="M11" i="38"/>
  <c r="M11" i="36"/>
  <c r="F12" i="185"/>
  <c r="D99" i="185"/>
  <c r="H77" i="137"/>
  <c r="C15" i="139"/>
  <c r="F10" i="122"/>
  <c r="E40" i="36"/>
  <c r="E5" i="36"/>
  <c r="C41" i="40"/>
  <c r="I37" i="138"/>
  <c r="I65" i="138" s="1"/>
  <c r="I9" i="147"/>
  <c r="C15" i="140"/>
  <c r="H72" i="138"/>
  <c r="F5" i="38"/>
  <c r="H75" i="140"/>
  <c r="H77" i="139"/>
  <c r="C23" i="138"/>
  <c r="I43" i="137"/>
  <c r="I71" i="137" s="1"/>
  <c r="I15" i="146"/>
  <c r="I22" i="146"/>
  <c r="C22" i="137"/>
  <c r="I50" i="137"/>
  <c r="K8" i="146"/>
  <c r="K36" i="137"/>
  <c r="C39" i="40"/>
  <c r="K44" i="139"/>
  <c r="K16" i="148"/>
  <c r="C40" i="118"/>
  <c r="M6" i="137"/>
  <c r="M34" i="36"/>
  <c r="M62" i="36" s="1"/>
  <c r="M34" i="38"/>
  <c r="M62" i="38" s="1"/>
  <c r="M6" i="138"/>
  <c r="J6" i="138" s="1"/>
  <c r="K33" i="40"/>
  <c r="K65" i="152"/>
  <c r="C6" i="149"/>
  <c r="K42" i="140"/>
  <c r="K14" i="149"/>
  <c r="C13" i="137"/>
  <c r="D58" i="185"/>
  <c r="C47" i="36"/>
  <c r="K48" i="139"/>
  <c r="K49" i="137"/>
  <c r="K77" i="40"/>
  <c r="K51" i="139"/>
  <c r="C11" i="138"/>
  <c r="I11" i="147"/>
  <c r="I39" i="138"/>
  <c r="I51" i="137"/>
  <c r="I79" i="137" s="1"/>
  <c r="I23" i="146"/>
  <c r="I48" i="138"/>
  <c r="I76" i="138" s="1"/>
  <c r="I20" i="147"/>
  <c r="L33" i="140"/>
  <c r="L61" i="140" s="1"/>
  <c r="K68" i="39"/>
  <c r="K12" i="147"/>
  <c r="K40" i="138"/>
  <c r="C17" i="40"/>
  <c r="H76" i="139"/>
  <c r="H73" i="139"/>
  <c r="K80" i="118"/>
  <c r="C23" i="137"/>
  <c r="I36" i="140"/>
  <c r="I64" i="140" s="1"/>
  <c r="I8" i="149"/>
  <c r="D76" i="185"/>
  <c r="C15" i="138"/>
  <c r="C7" i="140"/>
  <c r="C17" i="140"/>
  <c r="K13" i="149"/>
  <c r="K41" i="140"/>
  <c r="H72" i="140"/>
  <c r="C41" i="38"/>
  <c r="K19" i="148"/>
  <c r="K47" i="139"/>
  <c r="C18" i="138"/>
  <c r="C22" i="36"/>
  <c r="I40" i="137"/>
  <c r="I68" i="137" s="1"/>
  <c r="I12" i="146"/>
  <c r="I41" i="139"/>
  <c r="I69" i="139" s="1"/>
  <c r="I13" i="148"/>
  <c r="K67" i="36"/>
  <c r="D40" i="185"/>
  <c r="D44" i="185"/>
  <c r="D69" i="185"/>
  <c r="K63" i="36"/>
  <c r="C51" i="38"/>
  <c r="K66" i="40"/>
  <c r="K76" i="118"/>
  <c r="K79" i="36"/>
  <c r="H10" i="122"/>
  <c r="C10" i="39"/>
  <c r="F8" i="122"/>
  <c r="K80" i="38"/>
  <c r="H72" i="139"/>
  <c r="K25" i="148"/>
  <c r="C16" i="137"/>
  <c r="K20" i="149"/>
  <c r="D46" i="185"/>
  <c r="I9" i="148"/>
  <c r="I37" i="139"/>
  <c r="I65" i="139" s="1"/>
  <c r="C22" i="38"/>
  <c r="H68" i="138"/>
  <c r="I12" i="149"/>
  <c r="I40" i="140"/>
  <c r="I68" i="140" s="1"/>
  <c r="K16" i="146"/>
  <c r="K44" i="137"/>
  <c r="K50" i="137"/>
  <c r="K14" i="146"/>
  <c r="K42" i="137"/>
  <c r="C8" i="140"/>
  <c r="C7" i="138"/>
  <c r="K52" i="137"/>
  <c r="C49" i="38"/>
  <c r="I44" i="138"/>
  <c r="I72" i="138" s="1"/>
  <c r="I16" i="147"/>
  <c r="H64" i="138"/>
  <c r="K41" i="138"/>
  <c r="K13" i="147"/>
  <c r="K15" i="147"/>
  <c r="K43" i="138"/>
  <c r="K15" i="154" l="1"/>
  <c r="I54" i="122" s="1"/>
  <c r="K33" i="138"/>
  <c r="H16" i="154"/>
  <c r="I33" i="139"/>
  <c r="H33" i="139"/>
  <c r="H61" i="139" s="1"/>
  <c r="H9" i="153" s="1"/>
  <c r="G64" i="153"/>
  <c r="G69" i="36"/>
  <c r="G80" i="36"/>
  <c r="K16" i="154"/>
  <c r="I55" i="122" s="1"/>
  <c r="K33" i="139"/>
  <c r="J34" i="138"/>
  <c r="G66" i="36"/>
  <c r="J54" i="122"/>
  <c r="K61" i="40"/>
  <c r="L10" i="152" s="1"/>
  <c r="H33" i="138"/>
  <c r="G65" i="36"/>
  <c r="G74" i="36"/>
  <c r="G76" i="36"/>
  <c r="G80" i="118"/>
  <c r="G70" i="36"/>
  <c r="G81" i="36"/>
  <c r="G77" i="118"/>
  <c r="C57" i="27"/>
  <c r="C48" i="27" s="1"/>
  <c r="D48" i="27"/>
  <c r="D55" i="36" s="1"/>
  <c r="E68" i="39"/>
  <c r="G71" i="36"/>
  <c r="G79" i="118"/>
  <c r="G62" i="38"/>
  <c r="G73" i="36"/>
  <c r="G81" i="118"/>
  <c r="G75" i="40"/>
  <c r="G69" i="40"/>
  <c r="G78" i="38"/>
  <c r="G73" i="38"/>
  <c r="G6" i="122"/>
  <c r="K61" i="153"/>
  <c r="H11" i="122"/>
  <c r="H15" i="122" s="1"/>
  <c r="K17" i="154"/>
  <c r="K14" i="154"/>
  <c r="K33" i="137"/>
  <c r="L14" i="154"/>
  <c r="L33" i="137"/>
  <c r="L61" i="137" s="1"/>
  <c r="M7" i="153" s="1"/>
  <c r="G63" i="153"/>
  <c r="H24" i="122" s="1"/>
  <c r="H30" i="122" s="1"/>
  <c r="L33" i="138"/>
  <c r="L61" i="138" s="1"/>
  <c r="L33" i="139"/>
  <c r="L61" i="139" s="1"/>
  <c r="M9" i="153" s="1"/>
  <c r="L64" i="153"/>
  <c r="L65" i="153"/>
  <c r="E61" i="40"/>
  <c r="E10" i="152" s="1"/>
  <c r="G81" i="39"/>
  <c r="G71" i="39"/>
  <c r="G78" i="36"/>
  <c r="G79" i="36"/>
  <c r="G77" i="40"/>
  <c r="G80" i="40"/>
  <c r="G72" i="38"/>
  <c r="G70" i="38"/>
  <c r="G65" i="38"/>
  <c r="G68" i="36"/>
  <c r="G63" i="36"/>
  <c r="E68" i="36"/>
  <c r="G72" i="36"/>
  <c r="G75" i="36"/>
  <c r="G67" i="36"/>
  <c r="G64" i="36"/>
  <c r="F11" i="122"/>
  <c r="F13" i="122" s="1"/>
  <c r="L62" i="153"/>
  <c r="L63" i="153"/>
  <c r="L5" i="148"/>
  <c r="L9" i="154" s="1"/>
  <c r="J15" i="154"/>
  <c r="E62" i="152"/>
  <c r="E7" i="122" s="1"/>
  <c r="E14" i="122" s="1"/>
  <c r="L5" i="149"/>
  <c r="L10" i="154" s="1"/>
  <c r="H16" i="122"/>
  <c r="G64" i="118"/>
  <c r="G78" i="118"/>
  <c r="G66" i="118"/>
  <c r="G71" i="118"/>
  <c r="G68" i="118"/>
  <c r="G69" i="118"/>
  <c r="G63" i="118"/>
  <c r="G73" i="118"/>
  <c r="G75" i="118"/>
  <c r="G61" i="36"/>
  <c r="G7" i="152" s="1"/>
  <c r="G72" i="118"/>
  <c r="G70" i="118"/>
  <c r="G74" i="118"/>
  <c r="G67" i="118"/>
  <c r="G76" i="118"/>
  <c r="G61" i="118"/>
  <c r="G6" i="152" s="1"/>
  <c r="L5" i="147"/>
  <c r="L8" i="154" s="1"/>
  <c r="E78" i="38"/>
  <c r="L5" i="146"/>
  <c r="L7" i="154" s="1"/>
  <c r="H14" i="122"/>
  <c r="J72" i="122"/>
  <c r="J42" i="122"/>
  <c r="J57" i="122"/>
  <c r="E73" i="40"/>
  <c r="E65" i="118"/>
  <c r="E74" i="118"/>
  <c r="E78" i="118"/>
  <c r="E81" i="118"/>
  <c r="E69" i="118"/>
  <c r="E79" i="118"/>
  <c r="E70" i="118"/>
  <c r="E77" i="118"/>
  <c r="E72" i="118"/>
  <c r="E66" i="118"/>
  <c r="E67" i="118"/>
  <c r="E63" i="118"/>
  <c r="E64" i="118"/>
  <c r="E62" i="118"/>
  <c r="E75" i="118"/>
  <c r="E80" i="118"/>
  <c r="E71" i="118"/>
  <c r="E67" i="36"/>
  <c r="E69" i="36"/>
  <c r="E79" i="36"/>
  <c r="E78" i="36"/>
  <c r="E66" i="36"/>
  <c r="E74" i="36"/>
  <c r="E80" i="36"/>
  <c r="E81" i="36"/>
  <c r="E77" i="36"/>
  <c r="E64" i="36"/>
  <c r="E72" i="36"/>
  <c r="E62" i="36"/>
  <c r="E65" i="36"/>
  <c r="E63" i="36"/>
  <c r="E70" i="36"/>
  <c r="E75" i="36"/>
  <c r="E71" i="36"/>
  <c r="E73" i="36"/>
  <c r="E73" i="118"/>
  <c r="H57" i="122"/>
  <c r="H42" i="122"/>
  <c r="H72" i="122"/>
  <c r="E70" i="39"/>
  <c r="E63" i="39"/>
  <c r="E69" i="39"/>
  <c r="E80" i="39"/>
  <c r="E64" i="39"/>
  <c r="E72" i="39"/>
  <c r="E77" i="39"/>
  <c r="E71" i="39"/>
  <c r="E79" i="39"/>
  <c r="E75" i="39"/>
  <c r="E66" i="39"/>
  <c r="E67" i="39"/>
  <c r="E81" i="39"/>
  <c r="E65" i="39"/>
  <c r="E62" i="39"/>
  <c r="E74" i="39"/>
  <c r="E71" i="40"/>
  <c r="E67" i="40"/>
  <c r="E81" i="40"/>
  <c r="E75" i="40"/>
  <c r="E66" i="40"/>
  <c r="E65" i="40"/>
  <c r="E74" i="40"/>
  <c r="E69" i="40"/>
  <c r="E80" i="40"/>
  <c r="E79" i="40"/>
  <c r="E70" i="40"/>
  <c r="E62" i="40"/>
  <c r="E64" i="40"/>
  <c r="E63" i="40"/>
  <c r="E77" i="40"/>
  <c r="E72" i="40"/>
  <c r="E69" i="38"/>
  <c r="E64" i="38"/>
  <c r="E70" i="38"/>
  <c r="E74" i="38"/>
  <c r="E63" i="38"/>
  <c r="E72" i="38"/>
  <c r="E67" i="38"/>
  <c r="E62" i="38"/>
  <c r="E71" i="38"/>
  <c r="E81" i="38"/>
  <c r="E65" i="38"/>
  <c r="E79" i="38"/>
  <c r="E80" i="38"/>
  <c r="E77" i="38"/>
  <c r="E73" i="38"/>
  <c r="E75" i="38"/>
  <c r="E66" i="38"/>
  <c r="E68" i="40"/>
  <c r="E68" i="118"/>
  <c r="E78" i="39"/>
  <c r="C9" i="154"/>
  <c r="D40" i="122" s="1"/>
  <c r="N5" i="148"/>
  <c r="N9" i="154" s="1"/>
  <c r="C5" i="137"/>
  <c r="H14" i="154"/>
  <c r="O10" i="153"/>
  <c r="C5" i="140"/>
  <c r="H17" i="154"/>
  <c r="N10" i="154"/>
  <c r="N24" i="154"/>
  <c r="N5" i="147"/>
  <c r="C8" i="154"/>
  <c r="D39" i="122" s="1"/>
  <c r="C22" i="154"/>
  <c r="D69" i="122" s="1"/>
  <c r="C48" i="137"/>
  <c r="C7" i="146"/>
  <c r="I12" i="123"/>
  <c r="I11" i="123"/>
  <c r="H12" i="124"/>
  <c r="H11" i="124"/>
  <c r="J25" i="124"/>
  <c r="B8" i="151" s="1"/>
  <c r="L27" i="123"/>
  <c r="D8" i="151"/>
  <c r="K25" i="123"/>
  <c r="C13" i="147"/>
  <c r="C18" i="146"/>
  <c r="C5" i="39"/>
  <c r="B64" i="152" s="1"/>
  <c r="J62" i="40"/>
  <c r="D65" i="152"/>
  <c r="C7" i="147"/>
  <c r="C49" i="139"/>
  <c r="C17" i="148"/>
  <c r="C18" i="149"/>
  <c r="C19" i="148"/>
  <c r="C35" i="137"/>
  <c r="C52" i="137"/>
  <c r="C14" i="147"/>
  <c r="C44" i="139"/>
  <c r="C45" i="138"/>
  <c r="C40" i="137"/>
  <c r="C16" i="149"/>
  <c r="C36" i="138"/>
  <c r="M5" i="118"/>
  <c r="M33" i="118" s="1"/>
  <c r="C12" i="148"/>
  <c r="C43" i="137"/>
  <c r="C24" i="146"/>
  <c r="C23" i="146"/>
  <c r="C45" i="139"/>
  <c r="C20" i="146"/>
  <c r="C19" i="146"/>
  <c r="C57" i="185"/>
  <c r="C15" i="148"/>
  <c r="C15" i="146"/>
  <c r="M5" i="39"/>
  <c r="C47" i="138"/>
  <c r="C17" i="147"/>
  <c r="I5" i="149"/>
  <c r="J62" i="36"/>
  <c r="C35" i="140"/>
  <c r="E64" i="152"/>
  <c r="E9" i="122" s="1"/>
  <c r="E16" i="122" s="1"/>
  <c r="M8" i="153"/>
  <c r="C47" i="140"/>
  <c r="C5" i="38"/>
  <c r="B63" i="152" s="1"/>
  <c r="C48" i="140"/>
  <c r="M5" i="38"/>
  <c r="M33" i="38" s="1"/>
  <c r="C5" i="118"/>
  <c r="B61" i="152" s="1"/>
  <c r="B61" i="153" s="1"/>
  <c r="C19" i="149"/>
  <c r="C41" i="137"/>
  <c r="F32" i="185"/>
  <c r="C32" i="185" s="1"/>
  <c r="C37" i="139"/>
  <c r="C23" i="149"/>
  <c r="C5" i="40"/>
  <c r="B65" i="152" s="1"/>
  <c r="C13" i="148"/>
  <c r="C42" i="138"/>
  <c r="C16" i="148"/>
  <c r="C13" i="146"/>
  <c r="C5" i="36"/>
  <c r="B62" i="152" s="1"/>
  <c r="C42" i="137"/>
  <c r="C40" i="139"/>
  <c r="C43" i="138"/>
  <c r="C45" i="137"/>
  <c r="C21" i="148"/>
  <c r="C21" i="146"/>
  <c r="C16" i="146"/>
  <c r="C14" i="146"/>
  <c r="C48" i="138"/>
  <c r="C7" i="149"/>
  <c r="C15" i="147"/>
  <c r="C51" i="138"/>
  <c r="C43" i="140"/>
  <c r="J62" i="118"/>
  <c r="C47" i="137"/>
  <c r="C52" i="139"/>
  <c r="C107" i="185"/>
  <c r="C13" i="149"/>
  <c r="F82" i="185"/>
  <c r="C82" i="185" s="1"/>
  <c r="C14" i="148"/>
  <c r="H25" i="122"/>
  <c r="H31" i="122" s="1"/>
  <c r="G10" i="122"/>
  <c r="J65" i="152"/>
  <c r="K72" i="139"/>
  <c r="K64" i="137"/>
  <c r="M11" i="137"/>
  <c r="M39" i="36"/>
  <c r="J11" i="36"/>
  <c r="M45" i="40"/>
  <c r="M17" i="140"/>
  <c r="J17" i="40"/>
  <c r="K22" i="148"/>
  <c r="C25" i="185"/>
  <c r="M14" i="137"/>
  <c r="M42" i="36"/>
  <c r="J14" i="36"/>
  <c r="G23" i="154"/>
  <c r="K80" i="137"/>
  <c r="K70" i="137"/>
  <c r="K78" i="137"/>
  <c r="K20" i="147"/>
  <c r="C48" i="139"/>
  <c r="C22" i="146"/>
  <c r="C49" i="137"/>
  <c r="M39" i="38"/>
  <c r="M11" i="138"/>
  <c r="J11" i="38"/>
  <c r="M11" i="139"/>
  <c r="M39" i="39"/>
  <c r="J11" i="39"/>
  <c r="M45" i="39"/>
  <c r="M17" i="139"/>
  <c r="J17" i="39"/>
  <c r="C48" i="38"/>
  <c r="E76" i="38"/>
  <c r="C22" i="147"/>
  <c r="I33" i="138"/>
  <c r="I61" i="138" s="1"/>
  <c r="H63" i="153"/>
  <c r="C25" i="148"/>
  <c r="C11" i="146"/>
  <c r="M52" i="118"/>
  <c r="J24" i="118"/>
  <c r="M24" i="138"/>
  <c r="M52" i="38"/>
  <c r="J24" i="38"/>
  <c r="K21" i="148"/>
  <c r="K66" i="138"/>
  <c r="K73" i="139"/>
  <c r="I33" i="137"/>
  <c r="I61" i="137" s="1"/>
  <c r="H62" i="153"/>
  <c r="C51" i="140"/>
  <c r="H61" i="140"/>
  <c r="J34" i="39"/>
  <c r="M50" i="36"/>
  <c r="M22" i="137"/>
  <c r="J22" i="36"/>
  <c r="M50" i="40"/>
  <c r="M22" i="140"/>
  <c r="J22" i="40"/>
  <c r="J34" i="36"/>
  <c r="M40" i="118"/>
  <c r="J12" i="118"/>
  <c r="C9" i="147"/>
  <c r="C41" i="138"/>
  <c r="M36" i="36"/>
  <c r="M8" i="137"/>
  <c r="J8" i="36"/>
  <c r="G21" i="154"/>
  <c r="M48" i="40"/>
  <c r="M20" i="140"/>
  <c r="J20" i="40"/>
  <c r="K62" i="137"/>
  <c r="K22" i="146"/>
  <c r="K68" i="137"/>
  <c r="C37" i="138"/>
  <c r="M23" i="139"/>
  <c r="M51" i="39"/>
  <c r="J23" i="39"/>
  <c r="K63" i="138"/>
  <c r="M19" i="137"/>
  <c r="M47" i="36"/>
  <c r="J19" i="36"/>
  <c r="C37" i="140"/>
  <c r="C41" i="139"/>
  <c r="K68" i="139"/>
  <c r="M53" i="118"/>
  <c r="M81" i="118" s="1"/>
  <c r="J81" i="118" s="1"/>
  <c r="J25" i="118"/>
  <c r="M25" i="139"/>
  <c r="M53" i="139" s="1"/>
  <c r="J53" i="139" s="1"/>
  <c r="J25" i="39"/>
  <c r="M7" i="137"/>
  <c r="M35" i="36"/>
  <c r="J7" i="36"/>
  <c r="K78" i="140"/>
  <c r="K78" i="138"/>
  <c r="M44" i="38"/>
  <c r="M16" i="138"/>
  <c r="J16" i="38"/>
  <c r="K70" i="138"/>
  <c r="K61" i="36"/>
  <c r="L7" i="152" s="1"/>
  <c r="K7" i="152" s="1"/>
  <c r="C14" i="149"/>
  <c r="C46" i="140"/>
  <c r="K21" i="147"/>
  <c r="C40" i="140"/>
  <c r="H61" i="137"/>
  <c r="K22" i="147"/>
  <c r="K80" i="138"/>
  <c r="K76" i="138"/>
  <c r="M6" i="149"/>
  <c r="M34" i="140"/>
  <c r="M62" i="140" s="1"/>
  <c r="C25" i="149"/>
  <c r="K68" i="140"/>
  <c r="C24" i="147"/>
  <c r="M41" i="40"/>
  <c r="M13" i="140"/>
  <c r="J13" i="40"/>
  <c r="M46" i="118"/>
  <c r="J18" i="118"/>
  <c r="I78" i="139"/>
  <c r="C50" i="139"/>
  <c r="C5" i="138"/>
  <c r="M49" i="40"/>
  <c r="M21" i="140"/>
  <c r="J21" i="40"/>
  <c r="M49" i="38"/>
  <c r="M21" i="138"/>
  <c r="J21" i="38"/>
  <c r="C49" i="138"/>
  <c r="M10" i="140"/>
  <c r="M38" i="40"/>
  <c r="J10" i="40"/>
  <c r="M10" i="137"/>
  <c r="M38" i="36"/>
  <c r="J10" i="36"/>
  <c r="F116" i="185"/>
  <c r="F66" i="185" s="1"/>
  <c r="C66" i="185" s="1"/>
  <c r="C16" i="185"/>
  <c r="K67" i="140"/>
  <c r="C38" i="139"/>
  <c r="I66" i="139"/>
  <c r="C51" i="139"/>
  <c r="K71" i="137"/>
  <c r="C25" i="147"/>
  <c r="F110" i="185"/>
  <c r="F35" i="185" s="1"/>
  <c r="C35" i="185" s="1"/>
  <c r="C10" i="185"/>
  <c r="K71" i="138"/>
  <c r="K69" i="138"/>
  <c r="M10" i="153"/>
  <c r="M34" i="137"/>
  <c r="M62" i="137" s="1"/>
  <c r="M6" i="146"/>
  <c r="J6" i="146" s="1"/>
  <c r="E63" i="152"/>
  <c r="F33" i="38"/>
  <c r="F61" i="38" s="1"/>
  <c r="F8" i="152" s="1"/>
  <c r="K23" i="148"/>
  <c r="M11" i="140"/>
  <c r="M39" i="40"/>
  <c r="J11" i="40"/>
  <c r="F118" i="185"/>
  <c r="C18" i="185"/>
  <c r="M45" i="38"/>
  <c r="M17" i="138"/>
  <c r="J17" i="38"/>
  <c r="J63" i="152"/>
  <c r="G8" i="122"/>
  <c r="K64" i="140"/>
  <c r="I81" i="139"/>
  <c r="C53" i="139"/>
  <c r="I5" i="148"/>
  <c r="H9" i="154" s="1"/>
  <c r="M52" i="39"/>
  <c r="M24" i="139"/>
  <c r="J24" i="39"/>
  <c r="M14" i="140"/>
  <c r="J14" i="40"/>
  <c r="F115" i="185"/>
  <c r="F65" i="185" s="1"/>
  <c r="C65" i="185" s="1"/>
  <c r="C15" i="185"/>
  <c r="C49" i="140"/>
  <c r="K79" i="137"/>
  <c r="C46" i="138"/>
  <c r="C36" i="139"/>
  <c r="J62" i="39"/>
  <c r="I66" i="140"/>
  <c r="C38" i="140"/>
  <c r="C23" i="147"/>
  <c r="M50" i="38"/>
  <c r="M22" i="138"/>
  <c r="J22" i="38"/>
  <c r="F124" i="185"/>
  <c r="C23" i="185"/>
  <c r="K62" i="138"/>
  <c r="C11" i="149"/>
  <c r="K64" i="139"/>
  <c r="M40" i="36"/>
  <c r="M12" i="137"/>
  <c r="J12" i="36"/>
  <c r="M40" i="39"/>
  <c r="M12" i="139"/>
  <c r="J12" i="39"/>
  <c r="K73" i="137"/>
  <c r="K69" i="139"/>
  <c r="K81" i="138"/>
  <c r="M36" i="118"/>
  <c r="J8" i="118"/>
  <c r="F109" i="185"/>
  <c r="C109" i="185" s="1"/>
  <c r="C9" i="185"/>
  <c r="C15" i="149"/>
  <c r="K71" i="139"/>
  <c r="M48" i="118"/>
  <c r="J20" i="118"/>
  <c r="K77" i="139"/>
  <c r="J6" i="137"/>
  <c r="C12" i="149"/>
  <c r="K78" i="139"/>
  <c r="K65" i="140"/>
  <c r="C53" i="137"/>
  <c r="G22" i="154"/>
  <c r="M51" i="40"/>
  <c r="M23" i="140"/>
  <c r="J23" i="40"/>
  <c r="M23" i="138"/>
  <c r="M51" i="38"/>
  <c r="J23" i="38"/>
  <c r="C44" i="137"/>
  <c r="M19" i="140"/>
  <c r="M47" i="40"/>
  <c r="J19" i="40"/>
  <c r="K77" i="138"/>
  <c r="K67" i="137"/>
  <c r="C36" i="137"/>
  <c r="C11" i="148"/>
  <c r="M53" i="38"/>
  <c r="M81" i="38" s="1"/>
  <c r="M25" i="138"/>
  <c r="J25" i="38"/>
  <c r="M35" i="38"/>
  <c r="M7" i="138"/>
  <c r="J7" i="38"/>
  <c r="M35" i="118"/>
  <c r="J7" i="118"/>
  <c r="G9" i="122"/>
  <c r="J64" i="152"/>
  <c r="K65" i="153"/>
  <c r="M6" i="148"/>
  <c r="M34" i="139"/>
  <c r="M62" i="139" s="1"/>
  <c r="C43" i="139"/>
  <c r="C9" i="146"/>
  <c r="C48" i="36"/>
  <c r="E76" i="36"/>
  <c r="F117" i="185"/>
  <c r="C17" i="185"/>
  <c r="M44" i="36"/>
  <c r="M16" i="137"/>
  <c r="J16" i="36"/>
  <c r="C52" i="138"/>
  <c r="C47" i="139"/>
  <c r="C20" i="147"/>
  <c r="H23" i="122"/>
  <c r="H29" i="122" s="1"/>
  <c r="C42" i="139"/>
  <c r="C35" i="138"/>
  <c r="K73" i="140"/>
  <c r="C46" i="139"/>
  <c r="M5" i="40"/>
  <c r="M33" i="40" s="1"/>
  <c r="M61" i="40" s="1"/>
  <c r="C46" i="137"/>
  <c r="K74" i="137"/>
  <c r="K67" i="139"/>
  <c r="M41" i="118"/>
  <c r="J13" i="118"/>
  <c r="M41" i="36"/>
  <c r="M13" i="137"/>
  <c r="J13" i="36"/>
  <c r="M18" i="139"/>
  <c r="M46" i="39"/>
  <c r="J18" i="39"/>
  <c r="M18" i="140"/>
  <c r="M46" i="40"/>
  <c r="J18" i="40"/>
  <c r="C21" i="149"/>
  <c r="M49" i="118"/>
  <c r="J21" i="118"/>
  <c r="M49" i="36"/>
  <c r="M21" i="137"/>
  <c r="J21" i="36"/>
  <c r="M38" i="118"/>
  <c r="J10" i="118"/>
  <c r="F111" i="185"/>
  <c r="F36" i="185" s="1"/>
  <c r="C36" i="185" s="1"/>
  <c r="C11" i="185"/>
  <c r="C17" i="149"/>
  <c r="C20" i="148"/>
  <c r="M15" i="137"/>
  <c r="M43" i="36"/>
  <c r="J15" i="36"/>
  <c r="M15" i="140"/>
  <c r="M43" i="40"/>
  <c r="J15" i="40"/>
  <c r="K76" i="140"/>
  <c r="J6" i="139"/>
  <c r="C10" i="148"/>
  <c r="J62" i="38"/>
  <c r="M37" i="118"/>
  <c r="J9" i="118"/>
  <c r="M9" i="140"/>
  <c r="M37" i="40"/>
  <c r="J9" i="40"/>
  <c r="K69" i="137"/>
  <c r="C35" i="139"/>
  <c r="C10" i="146"/>
  <c r="I5" i="146"/>
  <c r="K72" i="137"/>
  <c r="C40" i="138"/>
  <c r="K75" i="139"/>
  <c r="C9" i="149"/>
  <c r="C44" i="140"/>
  <c r="K69" i="140"/>
  <c r="I67" i="138"/>
  <c r="C39" i="138"/>
  <c r="K79" i="139"/>
  <c r="K77" i="137"/>
  <c r="C8" i="148"/>
  <c r="K70" i="140"/>
  <c r="M6" i="147"/>
  <c r="M34" i="138"/>
  <c r="M62" i="138" s="1"/>
  <c r="M5" i="36"/>
  <c r="I78" i="137"/>
  <c r="C50" i="137"/>
  <c r="E33" i="36"/>
  <c r="D62" i="152"/>
  <c r="F112" i="185"/>
  <c r="C12" i="185"/>
  <c r="M45" i="36"/>
  <c r="M17" i="137"/>
  <c r="J17" i="36"/>
  <c r="M45" i="118"/>
  <c r="J17" i="118"/>
  <c r="K61" i="38"/>
  <c r="L8" i="152" s="1"/>
  <c r="K8" i="152" s="1"/>
  <c r="C19" i="147"/>
  <c r="C48" i="40"/>
  <c r="E76" i="40"/>
  <c r="I78" i="138"/>
  <c r="C50" i="138"/>
  <c r="I67" i="137"/>
  <c r="C39" i="137"/>
  <c r="M52" i="40"/>
  <c r="M24" i="140"/>
  <c r="J24" i="40"/>
  <c r="M42" i="38"/>
  <c r="M14" i="138"/>
  <c r="J14" i="38"/>
  <c r="M14" i="139"/>
  <c r="M42" i="39"/>
  <c r="J14" i="39"/>
  <c r="K76" i="137"/>
  <c r="C7" i="148"/>
  <c r="C24" i="148"/>
  <c r="E33" i="118"/>
  <c r="E61" i="118" s="1"/>
  <c r="E6" i="152" s="1"/>
  <c r="D61" i="152"/>
  <c r="K65" i="138"/>
  <c r="C45" i="140"/>
  <c r="H26" i="122"/>
  <c r="H32" i="122" s="1"/>
  <c r="J34" i="40"/>
  <c r="K23" i="146"/>
  <c r="K63" i="153"/>
  <c r="K65" i="137"/>
  <c r="M12" i="138"/>
  <c r="M40" i="38"/>
  <c r="J12" i="38"/>
  <c r="K21" i="146"/>
  <c r="I66" i="138"/>
  <c r="C38" i="138"/>
  <c r="C18" i="147"/>
  <c r="K71" i="140"/>
  <c r="G24" i="154"/>
  <c r="M36" i="40"/>
  <c r="M8" i="140"/>
  <c r="J8" i="40"/>
  <c r="D64" i="152"/>
  <c r="E33" i="39"/>
  <c r="E61" i="39" s="1"/>
  <c r="E9" i="152" s="1"/>
  <c r="K63" i="139"/>
  <c r="M48" i="38"/>
  <c r="M20" i="138"/>
  <c r="J20" i="38"/>
  <c r="M20" i="137"/>
  <c r="M48" i="36"/>
  <c r="J20" i="36"/>
  <c r="K62" i="153"/>
  <c r="I5" i="147"/>
  <c r="C33" i="40"/>
  <c r="C25" i="146"/>
  <c r="C36" i="140"/>
  <c r="M51" i="36"/>
  <c r="M23" i="137"/>
  <c r="J23" i="36"/>
  <c r="M19" i="138"/>
  <c r="M47" i="38"/>
  <c r="J19" i="38"/>
  <c r="M47" i="118"/>
  <c r="J19" i="118"/>
  <c r="C18" i="148"/>
  <c r="M25" i="137"/>
  <c r="M53" i="137" s="1"/>
  <c r="M53" i="36"/>
  <c r="J25" i="36"/>
  <c r="M25" i="140"/>
  <c r="J25" i="40"/>
  <c r="M7" i="140"/>
  <c r="M35" i="40"/>
  <c r="J7" i="40"/>
  <c r="F108" i="185"/>
  <c r="C108" i="185" s="1"/>
  <c r="C8" i="185"/>
  <c r="H65" i="153"/>
  <c r="L9" i="152"/>
  <c r="K9" i="152" s="1"/>
  <c r="K5" i="149"/>
  <c r="K10" i="154" s="1"/>
  <c r="C40" i="39"/>
  <c r="M44" i="118"/>
  <c r="J16" i="118"/>
  <c r="M44" i="40"/>
  <c r="M16" i="140"/>
  <c r="J16" i="40"/>
  <c r="J34" i="118"/>
  <c r="K66" i="137"/>
  <c r="K70" i="139"/>
  <c r="K75" i="140"/>
  <c r="C8" i="149"/>
  <c r="C22" i="149"/>
  <c r="C12" i="147"/>
  <c r="K66" i="140"/>
  <c r="C9" i="148"/>
  <c r="C23" i="148"/>
  <c r="C37" i="137"/>
  <c r="C48" i="118"/>
  <c r="E76" i="118"/>
  <c r="K79" i="140"/>
  <c r="K74" i="140"/>
  <c r="J61" i="152"/>
  <c r="J61" i="153" s="1"/>
  <c r="C42" i="140"/>
  <c r="F114" i="185"/>
  <c r="F64" i="185" s="1"/>
  <c r="C64" i="185" s="1"/>
  <c r="C14" i="185"/>
  <c r="F119" i="185"/>
  <c r="F44" i="185" s="1"/>
  <c r="C44" i="185" s="1"/>
  <c r="C19" i="185"/>
  <c r="M18" i="137"/>
  <c r="M46" i="36"/>
  <c r="J18" i="36"/>
  <c r="C8" i="147"/>
  <c r="F123" i="185"/>
  <c r="C22" i="185"/>
  <c r="C52" i="140"/>
  <c r="M38" i="39"/>
  <c r="M10" i="139"/>
  <c r="J10" i="39"/>
  <c r="C8" i="146"/>
  <c r="K79" i="138"/>
  <c r="M43" i="118"/>
  <c r="J15" i="118"/>
  <c r="K62" i="139"/>
  <c r="C40" i="36"/>
  <c r="C16" i="147"/>
  <c r="C41" i="140"/>
  <c r="J34" i="38"/>
  <c r="M37" i="39"/>
  <c r="M9" i="139"/>
  <c r="J9" i="39"/>
  <c r="K74" i="139"/>
  <c r="K64" i="138"/>
  <c r="I66" i="137"/>
  <c r="C38" i="137"/>
  <c r="K20" i="146"/>
  <c r="K68" i="138"/>
  <c r="C11" i="147"/>
  <c r="K76" i="139"/>
  <c r="C44" i="138"/>
  <c r="M39" i="118"/>
  <c r="J11" i="118"/>
  <c r="K24" i="148"/>
  <c r="M52" i="36"/>
  <c r="M24" i="137"/>
  <c r="J24" i="36"/>
  <c r="M42" i="118"/>
  <c r="J14" i="118"/>
  <c r="E33" i="38"/>
  <c r="E61" i="38" s="1"/>
  <c r="E8" i="152" s="1"/>
  <c r="D63" i="152"/>
  <c r="C51" i="137"/>
  <c r="C10" i="149"/>
  <c r="M50" i="118"/>
  <c r="J22" i="118"/>
  <c r="M50" i="39"/>
  <c r="M22" i="139"/>
  <c r="J22" i="39"/>
  <c r="I67" i="140"/>
  <c r="C39" i="140"/>
  <c r="H64" i="153"/>
  <c r="C5" i="139"/>
  <c r="M40" i="40"/>
  <c r="M12" i="140"/>
  <c r="J12" i="40"/>
  <c r="F113" i="185"/>
  <c r="C13" i="185"/>
  <c r="C10" i="147"/>
  <c r="M8" i="139"/>
  <c r="M36" i="39"/>
  <c r="J8" i="39"/>
  <c r="M36" i="38"/>
  <c r="M8" i="138"/>
  <c r="J8" i="38"/>
  <c r="K66" i="139"/>
  <c r="K65" i="139"/>
  <c r="F122" i="185"/>
  <c r="F47" i="185" s="1"/>
  <c r="C47" i="185" s="1"/>
  <c r="C21" i="185"/>
  <c r="M20" i="139"/>
  <c r="M48" i="39"/>
  <c r="J20" i="39"/>
  <c r="E10" i="122"/>
  <c r="E17" i="122" s="1"/>
  <c r="C20" i="149"/>
  <c r="M51" i="118"/>
  <c r="J23" i="118"/>
  <c r="F125" i="185"/>
  <c r="F75" i="185" s="1"/>
  <c r="C75" i="185" s="1"/>
  <c r="C24" i="185"/>
  <c r="F120" i="185"/>
  <c r="C120" i="185" s="1"/>
  <c r="F121" i="185"/>
  <c r="F71" i="185" s="1"/>
  <c r="C71" i="185" s="1"/>
  <c r="C20" i="185"/>
  <c r="M19" i="139"/>
  <c r="M47" i="39"/>
  <c r="J19" i="39"/>
  <c r="I67" i="139"/>
  <c r="C39" i="139"/>
  <c r="F126" i="185"/>
  <c r="C26" i="185"/>
  <c r="M35" i="39"/>
  <c r="M7" i="139"/>
  <c r="J7" i="39"/>
  <c r="K62" i="140"/>
  <c r="K73" i="138"/>
  <c r="M44" i="39"/>
  <c r="M16" i="139"/>
  <c r="J16" i="39"/>
  <c r="G7" i="122"/>
  <c r="J62" i="152"/>
  <c r="K80" i="139"/>
  <c r="K72" i="140"/>
  <c r="I78" i="140"/>
  <c r="C50" i="140"/>
  <c r="F33" i="118"/>
  <c r="F61" i="118" s="1"/>
  <c r="F6" i="152" s="1"/>
  <c r="E61" i="152"/>
  <c r="E6" i="122" s="1"/>
  <c r="E13" i="122" s="1"/>
  <c r="K63" i="137"/>
  <c r="K72" i="138"/>
  <c r="C53" i="140"/>
  <c r="K24" i="147"/>
  <c r="K61" i="118"/>
  <c r="L6" i="152" s="1"/>
  <c r="K80" i="140"/>
  <c r="M41" i="39"/>
  <c r="M13" i="139"/>
  <c r="J13" i="39"/>
  <c r="M41" i="38"/>
  <c r="M13" i="138"/>
  <c r="J13" i="38"/>
  <c r="M46" i="38"/>
  <c r="M18" i="138"/>
  <c r="J18" i="38"/>
  <c r="K63" i="140"/>
  <c r="C22" i="148"/>
  <c r="K75" i="137"/>
  <c r="C12" i="146"/>
  <c r="H61" i="138"/>
  <c r="M49" i="39"/>
  <c r="M21" i="139"/>
  <c r="J21" i="39"/>
  <c r="M38" i="38"/>
  <c r="M10" i="138"/>
  <c r="J10" i="38"/>
  <c r="M15" i="138"/>
  <c r="M43" i="38"/>
  <c r="J15" i="38"/>
  <c r="M15" i="139"/>
  <c r="M43" i="39"/>
  <c r="J15" i="39"/>
  <c r="K77" i="140"/>
  <c r="K64" i="153"/>
  <c r="K75" i="138"/>
  <c r="I81" i="138"/>
  <c r="C53" i="138"/>
  <c r="C48" i="39"/>
  <c r="E76" i="39"/>
  <c r="M9" i="137"/>
  <c r="M37" i="36"/>
  <c r="J9" i="36"/>
  <c r="M37" i="38"/>
  <c r="M9" i="138"/>
  <c r="J9" i="38"/>
  <c r="K74" i="138"/>
  <c r="K67" i="138"/>
  <c r="J14" i="154" l="1"/>
  <c r="I53" i="122"/>
  <c r="J55" i="122"/>
  <c r="K61" i="138"/>
  <c r="J17" i="154"/>
  <c r="I56" i="122"/>
  <c r="J33" i="40"/>
  <c r="J53" i="122"/>
  <c r="J34" i="140"/>
  <c r="J56" i="122"/>
  <c r="E61" i="36"/>
  <c r="E7" i="152" s="1"/>
  <c r="C33" i="36"/>
  <c r="M33" i="39"/>
  <c r="M61" i="39" s="1"/>
  <c r="N9" i="152" s="1"/>
  <c r="J16" i="154"/>
  <c r="J34" i="139"/>
  <c r="D81" i="36"/>
  <c r="C81" i="36" s="1"/>
  <c r="D61" i="36"/>
  <c r="D7" i="152" s="1"/>
  <c r="D55" i="38"/>
  <c r="D61" i="38" s="1"/>
  <c r="D55" i="40"/>
  <c r="D55" i="118"/>
  <c r="D55" i="39"/>
  <c r="D64" i="39" s="1"/>
  <c r="C64" i="39" s="1"/>
  <c r="F50" i="185"/>
  <c r="I41" i="122"/>
  <c r="J10" i="154"/>
  <c r="J41" i="122"/>
  <c r="K6" i="152"/>
  <c r="K6" i="153" s="1"/>
  <c r="L6" i="153"/>
  <c r="K10" i="152"/>
  <c r="H13" i="122"/>
  <c r="B65" i="153"/>
  <c r="O84" i="140"/>
  <c r="H17" i="122"/>
  <c r="L24" i="154"/>
  <c r="J26" i="122"/>
  <c r="J32" i="122" s="1"/>
  <c r="B14" i="154"/>
  <c r="O84" i="137"/>
  <c r="J62" i="137"/>
  <c r="J34" i="137"/>
  <c r="M81" i="137"/>
  <c r="J53" i="137"/>
  <c r="C33" i="137"/>
  <c r="J23" i="122"/>
  <c r="J29" i="122" s="1"/>
  <c r="L23" i="154"/>
  <c r="F14" i="122"/>
  <c r="F17" i="122"/>
  <c r="F15" i="122"/>
  <c r="F16" i="122"/>
  <c r="M64" i="152"/>
  <c r="I9" i="122" s="1"/>
  <c r="I16" i="122" s="1"/>
  <c r="L21" i="154"/>
  <c r="L22" i="154"/>
  <c r="B62" i="153"/>
  <c r="N23" i="154"/>
  <c r="C5" i="147"/>
  <c r="B8" i="154" s="1"/>
  <c r="H8" i="154"/>
  <c r="C5" i="146"/>
  <c r="B7" i="154" s="1"/>
  <c r="H7" i="154"/>
  <c r="D70" i="39"/>
  <c r="C70" i="39" s="1"/>
  <c r="H24" i="154"/>
  <c r="H10" i="154"/>
  <c r="D64" i="36"/>
  <c r="C64" i="36" s="1"/>
  <c r="D63" i="36"/>
  <c r="C63" i="36" s="1"/>
  <c r="D69" i="36"/>
  <c r="C69" i="36" s="1"/>
  <c r="D68" i="36"/>
  <c r="C68" i="36" s="1"/>
  <c r="D67" i="36"/>
  <c r="C67" i="36" s="1"/>
  <c r="D66" i="36"/>
  <c r="C66" i="36" s="1"/>
  <c r="D78" i="36"/>
  <c r="C78" i="36" s="1"/>
  <c r="D77" i="36"/>
  <c r="C77" i="36" s="1"/>
  <c r="D65" i="36"/>
  <c r="C65" i="36" s="1"/>
  <c r="D72" i="36"/>
  <c r="C72" i="36" s="1"/>
  <c r="D74" i="36"/>
  <c r="C74" i="36" s="1"/>
  <c r="D79" i="36"/>
  <c r="C79" i="36" s="1"/>
  <c r="D75" i="36"/>
  <c r="C75" i="36" s="1"/>
  <c r="D80" i="36"/>
  <c r="C80" i="36" s="1"/>
  <c r="D76" i="36"/>
  <c r="C76" i="36" s="1"/>
  <c r="D73" i="36"/>
  <c r="C73" i="36" s="1"/>
  <c r="D70" i="36"/>
  <c r="C70" i="36" s="1"/>
  <c r="D71" i="36"/>
  <c r="C71" i="36" s="1"/>
  <c r="D62" i="36"/>
  <c r="C62" i="36" s="1"/>
  <c r="N62" i="36" s="1"/>
  <c r="D78" i="38"/>
  <c r="C78" i="38" s="1"/>
  <c r="D79" i="38"/>
  <c r="C79" i="38" s="1"/>
  <c r="D70" i="38"/>
  <c r="C70" i="38" s="1"/>
  <c r="D71" i="38"/>
  <c r="C71" i="38" s="1"/>
  <c r="D73" i="38"/>
  <c r="C73" i="38" s="1"/>
  <c r="D74" i="38"/>
  <c r="C74" i="38" s="1"/>
  <c r="D67" i="38"/>
  <c r="C67" i="38" s="1"/>
  <c r="D81" i="38"/>
  <c r="C81" i="38" s="1"/>
  <c r="D69" i="38"/>
  <c r="C69" i="38" s="1"/>
  <c r="D72" i="38"/>
  <c r="C72" i="38" s="1"/>
  <c r="D75" i="38"/>
  <c r="C75" i="38" s="1"/>
  <c r="D63" i="38"/>
  <c r="C63" i="38" s="1"/>
  <c r="D77" i="38"/>
  <c r="C77" i="38" s="1"/>
  <c r="D80" i="38"/>
  <c r="C80" i="38" s="1"/>
  <c r="D64" i="38"/>
  <c r="C64" i="38" s="1"/>
  <c r="D68" i="38"/>
  <c r="C68" i="38" s="1"/>
  <c r="D65" i="38"/>
  <c r="C65" i="38" s="1"/>
  <c r="D66" i="38"/>
  <c r="C66" i="38" s="1"/>
  <c r="D76" i="38"/>
  <c r="C76" i="38" s="1"/>
  <c r="D62" i="38"/>
  <c r="C62" i="38" s="1"/>
  <c r="N62" i="38" s="1"/>
  <c r="D64" i="118"/>
  <c r="C64" i="118" s="1"/>
  <c r="D72" i="118"/>
  <c r="C72" i="118" s="1"/>
  <c r="D70" i="118"/>
  <c r="C70" i="118" s="1"/>
  <c r="D69" i="118"/>
  <c r="C69" i="118" s="1"/>
  <c r="D74" i="118"/>
  <c r="C74" i="118" s="1"/>
  <c r="D63" i="118"/>
  <c r="C63" i="118" s="1"/>
  <c r="D79" i="118"/>
  <c r="C79" i="118" s="1"/>
  <c r="D66" i="118"/>
  <c r="C66" i="118" s="1"/>
  <c r="D67" i="118"/>
  <c r="C67" i="118" s="1"/>
  <c r="D78" i="118"/>
  <c r="C78" i="118" s="1"/>
  <c r="D68" i="118"/>
  <c r="C68" i="118" s="1"/>
  <c r="D8" i="152"/>
  <c r="D73" i="40"/>
  <c r="C73" i="40" s="1"/>
  <c r="D63" i="40"/>
  <c r="C63" i="40" s="1"/>
  <c r="D72" i="40"/>
  <c r="C72" i="40" s="1"/>
  <c r="D75" i="40"/>
  <c r="C75" i="40" s="1"/>
  <c r="D74" i="40"/>
  <c r="C74" i="40" s="1"/>
  <c r="D62" i="40"/>
  <c r="C62" i="40" s="1"/>
  <c r="N62" i="40" s="1"/>
  <c r="D78" i="40"/>
  <c r="C78" i="40" s="1"/>
  <c r="D68" i="40"/>
  <c r="C68" i="40" s="1"/>
  <c r="D76" i="40"/>
  <c r="C76" i="40" s="1"/>
  <c r="D70" i="40"/>
  <c r="C70" i="40" s="1"/>
  <c r="D66" i="40"/>
  <c r="C66" i="40" s="1"/>
  <c r="D65" i="40"/>
  <c r="C65" i="40" s="1"/>
  <c r="D80" i="40"/>
  <c r="C80" i="40" s="1"/>
  <c r="D67" i="40"/>
  <c r="C67" i="40" s="1"/>
  <c r="D79" i="40"/>
  <c r="C79" i="40" s="1"/>
  <c r="D64" i="40"/>
  <c r="C64" i="40" s="1"/>
  <c r="D71" i="40"/>
  <c r="C71" i="40" s="1"/>
  <c r="D69" i="40"/>
  <c r="C69" i="40" s="1"/>
  <c r="D77" i="40"/>
  <c r="C77" i="40" s="1"/>
  <c r="B15" i="154"/>
  <c r="N8" i="154"/>
  <c r="N22" i="154"/>
  <c r="B17" i="154"/>
  <c r="B16" i="154"/>
  <c r="F86" i="185"/>
  <c r="C86" i="185" s="1"/>
  <c r="D6" i="122"/>
  <c r="D13" i="122" s="1"/>
  <c r="J62" i="122"/>
  <c r="D10" i="122"/>
  <c r="D17" i="122" s="1"/>
  <c r="J11" i="123"/>
  <c r="J12" i="123"/>
  <c r="I12" i="124"/>
  <c r="I11" i="124"/>
  <c r="L25" i="123"/>
  <c r="K25" i="124"/>
  <c r="D8" i="122"/>
  <c r="D15" i="122" s="1"/>
  <c r="M61" i="118"/>
  <c r="N6" i="152" s="1"/>
  <c r="N6" i="153" s="1"/>
  <c r="J33" i="118"/>
  <c r="M61" i="152"/>
  <c r="M61" i="153" s="1"/>
  <c r="C5" i="149"/>
  <c r="B10" i="154" s="1"/>
  <c r="F96" i="185"/>
  <c r="C96" i="185" s="1"/>
  <c r="F39" i="185"/>
  <c r="C39" i="185" s="1"/>
  <c r="C33" i="138"/>
  <c r="F62" i="185"/>
  <c r="C62" i="185" s="1"/>
  <c r="M61" i="38"/>
  <c r="N8" i="152" s="1"/>
  <c r="J33" i="38"/>
  <c r="C33" i="118"/>
  <c r="M5" i="139"/>
  <c r="F70" i="185"/>
  <c r="C70" i="185" s="1"/>
  <c r="F45" i="185"/>
  <c r="C45" i="185" s="1"/>
  <c r="C33" i="38"/>
  <c r="F40" i="185"/>
  <c r="C40" i="185" s="1"/>
  <c r="F93" i="185"/>
  <c r="C93" i="185" s="1"/>
  <c r="F51" i="185"/>
  <c r="C51" i="185" s="1"/>
  <c r="F74" i="185"/>
  <c r="C74" i="185" s="1"/>
  <c r="M63" i="152"/>
  <c r="F76" i="185"/>
  <c r="C76" i="185" s="1"/>
  <c r="F95" i="185"/>
  <c r="C95" i="185" s="1"/>
  <c r="F87" i="185"/>
  <c r="C87" i="185" s="1"/>
  <c r="F48" i="185"/>
  <c r="C48" i="185" s="1"/>
  <c r="H61" i="122"/>
  <c r="I25" i="122"/>
  <c r="J64" i="153"/>
  <c r="M71" i="39"/>
  <c r="J71" i="39" s="1"/>
  <c r="J43" i="39"/>
  <c r="M15" i="147"/>
  <c r="M43" i="138"/>
  <c r="J43" i="138" s="1"/>
  <c r="J15" i="138"/>
  <c r="M74" i="38"/>
  <c r="J74" i="38" s="1"/>
  <c r="J46" i="38"/>
  <c r="M75" i="39"/>
  <c r="J75" i="39" s="1"/>
  <c r="J47" i="39"/>
  <c r="M79" i="118"/>
  <c r="J79" i="118" s="1"/>
  <c r="J51" i="118"/>
  <c r="M76" i="39"/>
  <c r="J76" i="39" s="1"/>
  <c r="J48" i="39"/>
  <c r="M8" i="147"/>
  <c r="M36" i="138"/>
  <c r="J36" i="138" s="1"/>
  <c r="J8" i="138"/>
  <c r="M36" i="139"/>
  <c r="J36" i="139" s="1"/>
  <c r="M8" i="148"/>
  <c r="J8" i="139"/>
  <c r="F88" i="185"/>
  <c r="C88" i="185" s="1"/>
  <c r="C113" i="185"/>
  <c r="B64" i="153"/>
  <c r="M67" i="118"/>
  <c r="J67" i="118" s="1"/>
  <c r="J39" i="118"/>
  <c r="M71" i="118"/>
  <c r="J71" i="118" s="1"/>
  <c r="J43" i="118"/>
  <c r="M66" i="39"/>
  <c r="J66" i="39" s="1"/>
  <c r="J38" i="39"/>
  <c r="M74" i="36"/>
  <c r="J74" i="36" s="1"/>
  <c r="J46" i="36"/>
  <c r="K24" i="154"/>
  <c r="J71" i="122" s="1"/>
  <c r="J77" i="122" s="1"/>
  <c r="M81" i="36"/>
  <c r="J81" i="36" s="1"/>
  <c r="J53" i="36"/>
  <c r="M75" i="38"/>
  <c r="J75" i="38" s="1"/>
  <c r="J47" i="38"/>
  <c r="M79" i="36"/>
  <c r="J79" i="36" s="1"/>
  <c r="J51" i="36"/>
  <c r="K61" i="137"/>
  <c r="M48" i="138"/>
  <c r="J48" i="138" s="1"/>
  <c r="M20" i="147"/>
  <c r="J20" i="138"/>
  <c r="M8" i="149"/>
  <c r="M36" i="140"/>
  <c r="J36" i="140" s="1"/>
  <c r="J8" i="140"/>
  <c r="H71" i="122"/>
  <c r="H77" i="122" s="1"/>
  <c r="M80" i="40"/>
  <c r="J80" i="40" s="1"/>
  <c r="J52" i="40"/>
  <c r="M45" i="137"/>
  <c r="J45" i="137" s="1"/>
  <c r="M17" i="146"/>
  <c r="J17" i="137"/>
  <c r="M71" i="36"/>
  <c r="J71" i="36" s="1"/>
  <c r="N71" i="36" s="1"/>
  <c r="J43" i="36"/>
  <c r="M77" i="36"/>
  <c r="J77" i="36" s="1"/>
  <c r="J49" i="36"/>
  <c r="M41" i="137"/>
  <c r="J41" i="137" s="1"/>
  <c r="M13" i="146"/>
  <c r="J13" i="137"/>
  <c r="M69" i="118"/>
  <c r="J69" i="118" s="1"/>
  <c r="J41" i="118"/>
  <c r="M44" i="137"/>
  <c r="J44" i="137" s="1"/>
  <c r="M16" i="146"/>
  <c r="J16" i="137"/>
  <c r="C117" i="185"/>
  <c r="J5" i="38"/>
  <c r="I63" i="152" s="1"/>
  <c r="M25" i="147"/>
  <c r="M53" i="138"/>
  <c r="J53" i="138" s="1"/>
  <c r="J25" i="138"/>
  <c r="M79" i="38"/>
  <c r="J79" i="38" s="1"/>
  <c r="J51" i="38"/>
  <c r="M79" i="40"/>
  <c r="J79" i="40" s="1"/>
  <c r="J51" i="40"/>
  <c r="H69" i="122"/>
  <c r="H75" i="122" s="1"/>
  <c r="M76" i="118"/>
  <c r="J76" i="118" s="1"/>
  <c r="J48" i="118"/>
  <c r="M64" i="118"/>
  <c r="J64" i="118" s="1"/>
  <c r="N64" i="118" s="1"/>
  <c r="J36" i="118"/>
  <c r="M12" i="148"/>
  <c r="M40" i="139"/>
  <c r="J40" i="139" s="1"/>
  <c r="J12" i="139"/>
  <c r="M68" i="36"/>
  <c r="J68" i="36" s="1"/>
  <c r="J40" i="36"/>
  <c r="M52" i="139"/>
  <c r="J52" i="139" s="1"/>
  <c r="M24" i="148"/>
  <c r="J24" i="148" s="1"/>
  <c r="J24" i="139"/>
  <c r="H23" i="154"/>
  <c r="J25" i="122"/>
  <c r="J31" i="122" s="1"/>
  <c r="F91" i="185"/>
  <c r="C91" i="185" s="1"/>
  <c r="M66" i="40"/>
  <c r="J66" i="40" s="1"/>
  <c r="J38" i="40"/>
  <c r="M77" i="38"/>
  <c r="J77" i="38" s="1"/>
  <c r="N77" i="38" s="1"/>
  <c r="J49" i="38"/>
  <c r="B63" i="153"/>
  <c r="M74" i="118"/>
  <c r="J74" i="118" s="1"/>
  <c r="J46" i="118"/>
  <c r="M69" i="40"/>
  <c r="J69" i="40" s="1"/>
  <c r="J41" i="40"/>
  <c r="M16" i="147"/>
  <c r="M44" i="138"/>
  <c r="J44" i="138" s="1"/>
  <c r="J16" i="138"/>
  <c r="M19" i="146"/>
  <c r="M47" i="137"/>
  <c r="J47" i="137" s="1"/>
  <c r="J19" i="137"/>
  <c r="M23" i="148"/>
  <c r="M51" i="139"/>
  <c r="J51" i="139" s="1"/>
  <c r="J23" i="139"/>
  <c r="M20" i="149"/>
  <c r="M48" i="140"/>
  <c r="J48" i="140" s="1"/>
  <c r="J20" i="140"/>
  <c r="M8" i="146"/>
  <c r="M36" i="137"/>
  <c r="J36" i="137" s="1"/>
  <c r="J8" i="137"/>
  <c r="M22" i="146"/>
  <c r="M50" i="137"/>
  <c r="J50" i="137" s="1"/>
  <c r="J22" i="137"/>
  <c r="C33" i="140"/>
  <c r="M67" i="39"/>
  <c r="J67" i="39" s="1"/>
  <c r="J39" i="39"/>
  <c r="M67" i="38"/>
  <c r="J67" i="38" s="1"/>
  <c r="J39" i="38"/>
  <c r="K5" i="147"/>
  <c r="K8" i="154" s="1"/>
  <c r="H70" i="122"/>
  <c r="H76" i="122" s="1"/>
  <c r="M73" i="40"/>
  <c r="J73" i="40" s="1"/>
  <c r="N73" i="40" s="1"/>
  <c r="J45" i="40"/>
  <c r="M65" i="36"/>
  <c r="J65" i="36" s="1"/>
  <c r="J37" i="36"/>
  <c r="M15" i="148"/>
  <c r="M43" i="139"/>
  <c r="J43" i="139" s="1"/>
  <c r="J15" i="139"/>
  <c r="H8" i="153"/>
  <c r="M13" i="148"/>
  <c r="M41" i="139"/>
  <c r="J41" i="139" s="1"/>
  <c r="J13" i="139"/>
  <c r="J62" i="140"/>
  <c r="J5" i="39"/>
  <c r="I64" i="152" s="1"/>
  <c r="M47" i="139"/>
  <c r="J47" i="139" s="1"/>
  <c r="M19" i="148"/>
  <c r="J19" i="139"/>
  <c r="M20" i="148"/>
  <c r="M48" i="139"/>
  <c r="J48" i="139" s="1"/>
  <c r="J20" i="139"/>
  <c r="M64" i="38"/>
  <c r="J64" i="38" s="1"/>
  <c r="J36" i="38"/>
  <c r="F38" i="185"/>
  <c r="C38" i="185" s="1"/>
  <c r="M52" i="137"/>
  <c r="J52" i="137" s="1"/>
  <c r="M24" i="146"/>
  <c r="J24" i="137"/>
  <c r="M9" i="148"/>
  <c r="M37" i="139"/>
  <c r="J37" i="139" s="1"/>
  <c r="J9" i="139"/>
  <c r="J62" i="139"/>
  <c r="M18" i="146"/>
  <c r="M46" i="137"/>
  <c r="J46" i="137" s="1"/>
  <c r="J18" i="137"/>
  <c r="F89" i="185"/>
  <c r="C89" i="185" s="1"/>
  <c r="C114" i="185"/>
  <c r="M72" i="118"/>
  <c r="J72" i="118" s="1"/>
  <c r="J44" i="118"/>
  <c r="J6" i="149"/>
  <c r="F83" i="185"/>
  <c r="C83" i="185" s="1"/>
  <c r="J5" i="40"/>
  <c r="I65" i="152" s="1"/>
  <c r="J81" i="40"/>
  <c r="J53" i="40"/>
  <c r="M25" i="146"/>
  <c r="J25" i="137"/>
  <c r="M75" i="118"/>
  <c r="J75" i="118" s="1"/>
  <c r="J47" i="118"/>
  <c r="M47" i="138"/>
  <c r="J47" i="138" s="1"/>
  <c r="M19" i="147"/>
  <c r="J19" i="138"/>
  <c r="H22" i="154"/>
  <c r="I23" i="122"/>
  <c r="J62" i="153"/>
  <c r="M76" i="36"/>
  <c r="J76" i="36" s="1"/>
  <c r="J48" i="36"/>
  <c r="M76" i="38"/>
  <c r="J76" i="38" s="1"/>
  <c r="J48" i="38"/>
  <c r="M64" i="40"/>
  <c r="J64" i="40" s="1"/>
  <c r="N64" i="40" s="1"/>
  <c r="J36" i="40"/>
  <c r="J24" i="122"/>
  <c r="J30" i="122" s="1"/>
  <c r="I24" i="122"/>
  <c r="J63" i="153"/>
  <c r="H62" i="122"/>
  <c r="M42" i="138"/>
  <c r="J42" i="138" s="1"/>
  <c r="M14" i="147"/>
  <c r="J14" i="138"/>
  <c r="M73" i="36"/>
  <c r="J73" i="36" s="1"/>
  <c r="J45" i="36"/>
  <c r="M5" i="138"/>
  <c r="M15" i="154" s="1"/>
  <c r="K54" i="122" s="1"/>
  <c r="K5" i="148"/>
  <c r="K9" i="154" s="1"/>
  <c r="I40" i="122" s="1"/>
  <c r="M65" i="40"/>
  <c r="J65" i="40" s="1"/>
  <c r="N65" i="40" s="1"/>
  <c r="J37" i="40"/>
  <c r="M65" i="118"/>
  <c r="J65" i="118" s="1"/>
  <c r="J37" i="118"/>
  <c r="M71" i="40"/>
  <c r="J71" i="40" s="1"/>
  <c r="J43" i="40"/>
  <c r="M15" i="146"/>
  <c r="M43" i="137"/>
  <c r="J43" i="137" s="1"/>
  <c r="J15" i="137"/>
  <c r="F61" i="185"/>
  <c r="C61" i="185" s="1"/>
  <c r="C111" i="185"/>
  <c r="M66" i="118"/>
  <c r="J66" i="118" s="1"/>
  <c r="J38" i="118"/>
  <c r="H60" i="122"/>
  <c r="M74" i="39"/>
  <c r="J74" i="39" s="1"/>
  <c r="J46" i="39"/>
  <c r="M69" i="36"/>
  <c r="J69" i="36" s="1"/>
  <c r="J41" i="36"/>
  <c r="M65" i="152"/>
  <c r="M72" i="36"/>
  <c r="J72" i="36" s="1"/>
  <c r="N72" i="36" s="1"/>
  <c r="J44" i="36"/>
  <c r="F67" i="185"/>
  <c r="C67" i="185" s="1"/>
  <c r="J65" i="153"/>
  <c r="I26" i="122"/>
  <c r="J5" i="118"/>
  <c r="I61" i="152" s="1"/>
  <c r="I61" i="153" s="1"/>
  <c r="M7" i="147"/>
  <c r="M35" i="138"/>
  <c r="J35" i="138" s="1"/>
  <c r="J7" i="138"/>
  <c r="J81" i="38"/>
  <c r="J53" i="38"/>
  <c r="M23" i="147"/>
  <c r="M51" i="138"/>
  <c r="J51" i="138" s="1"/>
  <c r="J23" i="138"/>
  <c r="F84" i="185"/>
  <c r="C84" i="185" s="1"/>
  <c r="F34" i="185"/>
  <c r="C34" i="185" s="1"/>
  <c r="M68" i="39"/>
  <c r="J68" i="39" s="1"/>
  <c r="J40" i="39"/>
  <c r="J62" i="138"/>
  <c r="M22" i="147"/>
  <c r="M50" i="138"/>
  <c r="J50" i="138" s="1"/>
  <c r="J22" i="138"/>
  <c r="F90" i="185"/>
  <c r="C90" i="185" s="1"/>
  <c r="C115" i="185"/>
  <c r="M14" i="149"/>
  <c r="M42" i="140"/>
  <c r="J42" i="140" s="1"/>
  <c r="J14" i="140"/>
  <c r="M80" i="39"/>
  <c r="J80" i="39" s="1"/>
  <c r="J52" i="39"/>
  <c r="M17" i="147"/>
  <c r="M45" i="138"/>
  <c r="J45" i="138" s="1"/>
  <c r="J17" i="138"/>
  <c r="M67" i="40"/>
  <c r="J67" i="40" s="1"/>
  <c r="J39" i="40"/>
  <c r="M66" i="36"/>
  <c r="J66" i="36" s="1"/>
  <c r="N66" i="36" s="1"/>
  <c r="J38" i="36"/>
  <c r="M10" i="149"/>
  <c r="M38" i="140"/>
  <c r="J38" i="140" s="1"/>
  <c r="J10" i="140"/>
  <c r="H7" i="153"/>
  <c r="M72" i="38"/>
  <c r="J72" i="38" s="1"/>
  <c r="J44" i="38"/>
  <c r="J5" i="36"/>
  <c r="I62" i="152" s="1"/>
  <c r="M25" i="148"/>
  <c r="J25" i="139"/>
  <c r="J53" i="118"/>
  <c r="M76" i="40"/>
  <c r="J76" i="40" s="1"/>
  <c r="J48" i="40"/>
  <c r="M64" i="36"/>
  <c r="J64" i="36" s="1"/>
  <c r="J36" i="36"/>
  <c r="M50" i="140"/>
  <c r="J50" i="140" s="1"/>
  <c r="M22" i="149"/>
  <c r="J22" i="140"/>
  <c r="M78" i="36"/>
  <c r="J78" i="36" s="1"/>
  <c r="J50" i="36"/>
  <c r="H10" i="153"/>
  <c r="M80" i="38"/>
  <c r="J80" i="38" s="1"/>
  <c r="J52" i="38"/>
  <c r="M80" i="118"/>
  <c r="J80" i="118" s="1"/>
  <c r="J52" i="118"/>
  <c r="C33" i="39"/>
  <c r="M17" i="148"/>
  <c r="M45" i="139"/>
  <c r="J45" i="139" s="1"/>
  <c r="J17" i="139"/>
  <c r="M11" i="148"/>
  <c r="M39" i="139"/>
  <c r="J39" i="139" s="1"/>
  <c r="J11" i="139"/>
  <c r="M67" i="36"/>
  <c r="J67" i="36" s="1"/>
  <c r="J39" i="36"/>
  <c r="M37" i="138"/>
  <c r="J37" i="138" s="1"/>
  <c r="M9" i="147"/>
  <c r="J9" i="138"/>
  <c r="M37" i="137"/>
  <c r="J37" i="137" s="1"/>
  <c r="M9" i="146"/>
  <c r="J9" i="137"/>
  <c r="M10" i="147"/>
  <c r="M38" i="138"/>
  <c r="J38" i="138" s="1"/>
  <c r="J10" i="138"/>
  <c r="M49" i="139"/>
  <c r="J49" i="139" s="1"/>
  <c r="M21" i="148"/>
  <c r="J21" i="148" s="1"/>
  <c r="J21" i="139"/>
  <c r="M13" i="147"/>
  <c r="M41" i="138"/>
  <c r="J41" i="138" s="1"/>
  <c r="J13" i="138"/>
  <c r="M69" i="39"/>
  <c r="J69" i="39" s="1"/>
  <c r="J41" i="39"/>
  <c r="M44" i="139"/>
  <c r="J44" i="139" s="1"/>
  <c r="M16" i="148"/>
  <c r="J16" i="139"/>
  <c r="M7" i="148"/>
  <c r="M35" i="139"/>
  <c r="J35" i="139" s="1"/>
  <c r="J7" i="139"/>
  <c r="C50" i="185"/>
  <c r="C125" i="185"/>
  <c r="F97" i="185"/>
  <c r="C97" i="185" s="1"/>
  <c r="C122" i="185"/>
  <c r="F63" i="185"/>
  <c r="C63" i="185" s="1"/>
  <c r="M12" i="149"/>
  <c r="M40" i="140"/>
  <c r="J40" i="140" s="1"/>
  <c r="J12" i="140"/>
  <c r="I61" i="139"/>
  <c r="C33" i="139"/>
  <c r="M22" i="148"/>
  <c r="M50" i="139"/>
  <c r="J50" i="139" s="1"/>
  <c r="J22" i="139"/>
  <c r="M78" i="118"/>
  <c r="J78" i="118" s="1"/>
  <c r="J50" i="118"/>
  <c r="M70" i="118"/>
  <c r="J70" i="118" s="1"/>
  <c r="J42" i="118"/>
  <c r="M80" i="36"/>
  <c r="J80" i="36" s="1"/>
  <c r="J52" i="36"/>
  <c r="M65" i="39"/>
  <c r="J65" i="39" s="1"/>
  <c r="J37" i="39"/>
  <c r="F72" i="185"/>
  <c r="C72" i="185" s="1"/>
  <c r="F69" i="185"/>
  <c r="C69" i="185" s="1"/>
  <c r="C119" i="185"/>
  <c r="M16" i="149"/>
  <c r="M44" i="140"/>
  <c r="J44" i="140" s="1"/>
  <c r="J16" i="140"/>
  <c r="I10" i="153"/>
  <c r="F33" i="185"/>
  <c r="C33" i="185" s="1"/>
  <c r="M63" i="40"/>
  <c r="J63" i="40" s="1"/>
  <c r="J35" i="40"/>
  <c r="M25" i="149"/>
  <c r="M53" i="140"/>
  <c r="J25" i="140"/>
  <c r="M48" i="137"/>
  <c r="J48" i="137" s="1"/>
  <c r="M20" i="146"/>
  <c r="J20" i="137"/>
  <c r="M68" i="38"/>
  <c r="J68" i="38" s="1"/>
  <c r="J40" i="38"/>
  <c r="M70" i="39"/>
  <c r="J70" i="39" s="1"/>
  <c r="J42" i="39"/>
  <c r="M70" i="38"/>
  <c r="J70" i="38" s="1"/>
  <c r="J42" i="38"/>
  <c r="M73" i="118"/>
  <c r="J73" i="118" s="1"/>
  <c r="J45" i="118"/>
  <c r="M33" i="36"/>
  <c r="M62" i="152"/>
  <c r="H21" i="154"/>
  <c r="M37" i="140"/>
  <c r="J37" i="140" s="1"/>
  <c r="M9" i="149"/>
  <c r="J9" i="140"/>
  <c r="M15" i="149"/>
  <c r="M43" i="140"/>
  <c r="J43" i="140" s="1"/>
  <c r="J15" i="140"/>
  <c r="M77" i="118"/>
  <c r="J77" i="118" s="1"/>
  <c r="J49" i="118"/>
  <c r="M74" i="40"/>
  <c r="J74" i="40" s="1"/>
  <c r="J46" i="40"/>
  <c r="M18" i="148"/>
  <c r="M46" i="139"/>
  <c r="J46" i="139" s="1"/>
  <c r="J18" i="139"/>
  <c r="F92" i="185"/>
  <c r="C92" i="185" s="1"/>
  <c r="M63" i="118"/>
  <c r="J63" i="118" s="1"/>
  <c r="J35" i="118"/>
  <c r="M63" i="38"/>
  <c r="J63" i="38" s="1"/>
  <c r="J35" i="38"/>
  <c r="M75" i="40"/>
  <c r="J75" i="40" s="1"/>
  <c r="J47" i="40"/>
  <c r="F49" i="185"/>
  <c r="C49" i="185" s="1"/>
  <c r="C124" i="185"/>
  <c r="M78" i="38"/>
  <c r="J78" i="38" s="1"/>
  <c r="J50" i="38"/>
  <c r="M70" i="40"/>
  <c r="J70" i="40" s="1"/>
  <c r="J42" i="40"/>
  <c r="M73" i="38"/>
  <c r="J73" i="38" s="1"/>
  <c r="J45" i="38"/>
  <c r="F68" i="185"/>
  <c r="C68" i="185" s="1"/>
  <c r="C118" i="185"/>
  <c r="M39" i="140"/>
  <c r="J39" i="140" s="1"/>
  <c r="M11" i="149"/>
  <c r="J11" i="140"/>
  <c r="F85" i="185"/>
  <c r="C85" i="185" s="1"/>
  <c r="C110" i="185"/>
  <c r="J6" i="148"/>
  <c r="C116" i="185"/>
  <c r="M10" i="146"/>
  <c r="M38" i="137"/>
  <c r="J38" i="137" s="1"/>
  <c r="J10" i="137"/>
  <c r="M21" i="149"/>
  <c r="M49" i="140"/>
  <c r="J49" i="140" s="1"/>
  <c r="J21" i="140"/>
  <c r="M63" i="36"/>
  <c r="J63" i="36" s="1"/>
  <c r="J35" i="36"/>
  <c r="J81" i="39"/>
  <c r="J53" i="39"/>
  <c r="H68" i="122"/>
  <c r="H74" i="122" s="1"/>
  <c r="M68" i="118"/>
  <c r="J68" i="118" s="1"/>
  <c r="J40" i="118"/>
  <c r="M78" i="40"/>
  <c r="J78" i="40" s="1"/>
  <c r="J50" i="40"/>
  <c r="M52" i="138"/>
  <c r="J52" i="138" s="1"/>
  <c r="M24" i="147"/>
  <c r="J24" i="138"/>
  <c r="M73" i="39"/>
  <c r="J73" i="39" s="1"/>
  <c r="J45" i="39"/>
  <c r="M70" i="36"/>
  <c r="J70" i="36" s="1"/>
  <c r="J42" i="36"/>
  <c r="D9" i="122"/>
  <c r="D16" i="122" s="1"/>
  <c r="M11" i="146"/>
  <c r="M39" i="137"/>
  <c r="J39" i="137" s="1"/>
  <c r="J11" i="137"/>
  <c r="M65" i="38"/>
  <c r="J65" i="38" s="1"/>
  <c r="J37" i="38"/>
  <c r="K61" i="139"/>
  <c r="M71" i="38"/>
  <c r="J71" i="38" s="1"/>
  <c r="J43" i="38"/>
  <c r="M66" i="38"/>
  <c r="J66" i="38" s="1"/>
  <c r="N66" i="38" s="1"/>
  <c r="J38" i="38"/>
  <c r="M77" i="39"/>
  <c r="J77" i="39" s="1"/>
  <c r="J49" i="39"/>
  <c r="M46" i="138"/>
  <c r="J46" i="138" s="1"/>
  <c r="M18" i="147"/>
  <c r="J18" i="138"/>
  <c r="M69" i="38"/>
  <c r="J69" i="38" s="1"/>
  <c r="J41" i="38"/>
  <c r="M72" i="39"/>
  <c r="J72" i="39" s="1"/>
  <c r="J44" i="39"/>
  <c r="M63" i="39"/>
  <c r="J63" i="39" s="1"/>
  <c r="J35" i="39"/>
  <c r="F101" i="185"/>
  <c r="C101" i="185" s="1"/>
  <c r="C126" i="185"/>
  <c r="C121" i="185"/>
  <c r="F99" i="185"/>
  <c r="C99" i="185" s="1"/>
  <c r="F46" i="185"/>
  <c r="C46" i="185" s="1"/>
  <c r="M64" i="39"/>
  <c r="J64" i="39" s="1"/>
  <c r="J36" i="39"/>
  <c r="M68" i="40"/>
  <c r="J68" i="40" s="1"/>
  <c r="J40" i="40"/>
  <c r="M78" i="39"/>
  <c r="J78" i="39" s="1"/>
  <c r="J50" i="39"/>
  <c r="K5" i="146"/>
  <c r="K7" i="154" s="1"/>
  <c r="M10" i="148"/>
  <c r="M38" i="139"/>
  <c r="J38" i="139" s="1"/>
  <c r="J10" i="139"/>
  <c r="F98" i="185"/>
  <c r="C98" i="185" s="1"/>
  <c r="C123" i="185"/>
  <c r="F94" i="185"/>
  <c r="C94" i="185" s="1"/>
  <c r="M72" i="40"/>
  <c r="J72" i="40" s="1"/>
  <c r="J44" i="40"/>
  <c r="J33" i="39"/>
  <c r="F58" i="185"/>
  <c r="C58" i="185" s="1"/>
  <c r="M7" i="149"/>
  <c r="M35" i="140"/>
  <c r="J35" i="140" s="1"/>
  <c r="J7" i="140"/>
  <c r="M23" i="146"/>
  <c r="M51" i="137"/>
  <c r="J51" i="137" s="1"/>
  <c r="J23" i="137"/>
  <c r="M40" i="138"/>
  <c r="J40" i="138" s="1"/>
  <c r="M12" i="147"/>
  <c r="J12" i="138"/>
  <c r="M14" i="148"/>
  <c r="M42" i="139"/>
  <c r="J42" i="139" s="1"/>
  <c r="J14" i="139"/>
  <c r="M52" i="140"/>
  <c r="J52" i="140" s="1"/>
  <c r="M24" i="149"/>
  <c r="J24" i="140"/>
  <c r="F37" i="185"/>
  <c r="C37" i="185" s="1"/>
  <c r="C112" i="185"/>
  <c r="M21" i="146"/>
  <c r="M49" i="137"/>
  <c r="J49" i="137" s="1"/>
  <c r="J21" i="137"/>
  <c r="M46" i="140"/>
  <c r="J46" i="140" s="1"/>
  <c r="M18" i="149"/>
  <c r="J18" i="140"/>
  <c r="D7" i="122"/>
  <c r="D14" i="122" s="1"/>
  <c r="H59" i="122"/>
  <c r="F42" i="185"/>
  <c r="C42" i="185" s="1"/>
  <c r="M47" i="140"/>
  <c r="J47" i="140" s="1"/>
  <c r="M19" i="149"/>
  <c r="J19" i="140"/>
  <c r="M51" i="140"/>
  <c r="J51" i="140" s="1"/>
  <c r="M23" i="149"/>
  <c r="J23" i="140"/>
  <c r="F59" i="185"/>
  <c r="C59" i="185" s="1"/>
  <c r="M40" i="137"/>
  <c r="J40" i="137" s="1"/>
  <c r="M12" i="146"/>
  <c r="J12" i="137"/>
  <c r="F73" i="185"/>
  <c r="C73" i="185" s="1"/>
  <c r="F43" i="185"/>
  <c r="C43" i="185" s="1"/>
  <c r="E8" i="122"/>
  <c r="E15" i="122" s="1"/>
  <c r="M5" i="137"/>
  <c r="F60" i="185"/>
  <c r="C60" i="185" s="1"/>
  <c r="F41" i="185"/>
  <c r="C41" i="185" s="1"/>
  <c r="M21" i="147"/>
  <c r="M49" i="138"/>
  <c r="J49" i="138" s="1"/>
  <c r="J21" i="138"/>
  <c r="M77" i="40"/>
  <c r="J77" i="40" s="1"/>
  <c r="J49" i="40"/>
  <c r="M41" i="140"/>
  <c r="J41" i="140" s="1"/>
  <c r="M13" i="149"/>
  <c r="J13" i="140"/>
  <c r="M5" i="140"/>
  <c r="M7" i="146"/>
  <c r="M35" i="137"/>
  <c r="J35" i="137" s="1"/>
  <c r="J7" i="137"/>
  <c r="M75" i="36"/>
  <c r="J75" i="36" s="1"/>
  <c r="J47" i="36"/>
  <c r="M79" i="39"/>
  <c r="J79" i="39" s="1"/>
  <c r="J51" i="39"/>
  <c r="J6" i="147"/>
  <c r="I7" i="153"/>
  <c r="I8" i="153"/>
  <c r="M39" i="138"/>
  <c r="J39" i="138" s="1"/>
  <c r="M11" i="147"/>
  <c r="J11" i="138"/>
  <c r="C5" i="148"/>
  <c r="B9" i="154" s="1"/>
  <c r="M14" i="146"/>
  <c r="M42" i="137"/>
  <c r="J42" i="137" s="1"/>
  <c r="J14" i="137"/>
  <c r="F100" i="185"/>
  <c r="C100" i="185" s="1"/>
  <c r="M17" i="149"/>
  <c r="M45" i="140"/>
  <c r="J45" i="140" s="1"/>
  <c r="J17" i="140"/>
  <c r="D69" i="39" l="1"/>
  <c r="C69" i="39" s="1"/>
  <c r="D62" i="39"/>
  <c r="C62" i="39" s="1"/>
  <c r="N62" i="39" s="1"/>
  <c r="J9" i="154"/>
  <c r="M17" i="154"/>
  <c r="K56" i="122" s="1"/>
  <c r="M33" i="140"/>
  <c r="M61" i="140" s="1"/>
  <c r="N75" i="38"/>
  <c r="D79" i="39"/>
  <c r="C79" i="39" s="1"/>
  <c r="J40" i="122"/>
  <c r="J53" i="140"/>
  <c r="M81" i="140"/>
  <c r="J81" i="140" s="1"/>
  <c r="M64" i="153"/>
  <c r="M33" i="139"/>
  <c r="J33" i="139" s="1"/>
  <c r="D75" i="39"/>
  <c r="C75" i="39" s="1"/>
  <c r="D71" i="39"/>
  <c r="C71" i="39" s="1"/>
  <c r="N71" i="39" s="1"/>
  <c r="D63" i="39"/>
  <c r="C63" i="39" s="1"/>
  <c r="D72" i="39"/>
  <c r="C72" i="39" s="1"/>
  <c r="D62" i="118"/>
  <c r="C62" i="118" s="1"/>
  <c r="D61" i="118"/>
  <c r="D81" i="118"/>
  <c r="C81" i="118" s="1"/>
  <c r="N81" i="118" s="1"/>
  <c r="N74" i="39"/>
  <c r="D77" i="118"/>
  <c r="C77" i="118" s="1"/>
  <c r="N77" i="118" s="1"/>
  <c r="D81" i="40"/>
  <c r="C81" i="40" s="1"/>
  <c r="D61" i="40"/>
  <c r="D10" i="152" s="1"/>
  <c r="D61" i="39"/>
  <c r="D9" i="152" s="1"/>
  <c r="D81" i="39"/>
  <c r="C81" i="39" s="1"/>
  <c r="N81" i="39" s="1"/>
  <c r="N66" i="39"/>
  <c r="D68" i="39"/>
  <c r="C68" i="39" s="1"/>
  <c r="D67" i="39"/>
  <c r="C67" i="39" s="1"/>
  <c r="D73" i="118"/>
  <c r="C73" i="118" s="1"/>
  <c r="D71" i="118"/>
  <c r="C71" i="118" s="1"/>
  <c r="D74" i="39"/>
  <c r="C74" i="39" s="1"/>
  <c r="D78" i="39"/>
  <c r="C78" i="39" s="1"/>
  <c r="D80" i="39"/>
  <c r="C80" i="39" s="1"/>
  <c r="D65" i="118"/>
  <c r="C65" i="118" s="1"/>
  <c r="N65" i="118" s="1"/>
  <c r="D75" i="118"/>
  <c r="C75" i="118" s="1"/>
  <c r="D65" i="39"/>
  <c r="C65" i="39" s="1"/>
  <c r="D73" i="39"/>
  <c r="C73" i="39" s="1"/>
  <c r="N74" i="40"/>
  <c r="N64" i="39"/>
  <c r="N81" i="36"/>
  <c r="D80" i="118"/>
  <c r="C80" i="118" s="1"/>
  <c r="N80" i="118" s="1"/>
  <c r="D76" i="118"/>
  <c r="C76" i="118" s="1"/>
  <c r="N76" i="118" s="1"/>
  <c r="D66" i="39"/>
  <c r="C66" i="39" s="1"/>
  <c r="D76" i="39"/>
  <c r="C76" i="39" s="1"/>
  <c r="D77" i="39"/>
  <c r="C77" i="39" s="1"/>
  <c r="N77" i="39" s="1"/>
  <c r="J7" i="154"/>
  <c r="I38" i="122"/>
  <c r="J24" i="154"/>
  <c r="J38" i="122"/>
  <c r="J39" i="122"/>
  <c r="I39" i="122"/>
  <c r="J8" i="154"/>
  <c r="R46" i="121"/>
  <c r="S46" i="121"/>
  <c r="Q46" i="121"/>
  <c r="O87" i="140"/>
  <c r="O87" i="137"/>
  <c r="M14" i="154"/>
  <c r="K53" i="122" s="1"/>
  <c r="M33" i="137"/>
  <c r="J33" i="137" s="1"/>
  <c r="J59" i="122"/>
  <c r="N70" i="36"/>
  <c r="N75" i="118"/>
  <c r="N63" i="39"/>
  <c r="N70" i="38"/>
  <c r="N80" i="36"/>
  <c r="N78" i="118"/>
  <c r="N67" i="118"/>
  <c r="N77" i="40"/>
  <c r="N80" i="38"/>
  <c r="N79" i="39"/>
  <c r="N68" i="40"/>
  <c r="N64" i="38"/>
  <c r="N74" i="36"/>
  <c r="F67" i="27"/>
  <c r="E67" i="27"/>
  <c r="D67" i="27"/>
  <c r="C67" i="27"/>
  <c r="N72" i="39"/>
  <c r="N72" i="38"/>
  <c r="N74" i="118"/>
  <c r="N74" i="38"/>
  <c r="N73" i="39"/>
  <c r="N65" i="39"/>
  <c r="N78" i="36"/>
  <c r="N69" i="36"/>
  <c r="N79" i="38"/>
  <c r="N76" i="39"/>
  <c r="N67" i="40"/>
  <c r="N72" i="40"/>
  <c r="N78" i="40"/>
  <c r="N70" i="40"/>
  <c r="N80" i="39"/>
  <c r="N72" i="118"/>
  <c r="N73" i="118"/>
  <c r="N77" i="36"/>
  <c r="N71" i="118"/>
  <c r="N78" i="39"/>
  <c r="N70" i="39"/>
  <c r="N67" i="38"/>
  <c r="N69" i="40"/>
  <c r="N68" i="36"/>
  <c r="N79" i="36"/>
  <c r="N68" i="118"/>
  <c r="B22" i="154"/>
  <c r="N81" i="40"/>
  <c r="N75" i="40"/>
  <c r="N66" i="40"/>
  <c r="N79" i="40"/>
  <c r="D6" i="152"/>
  <c r="C61" i="38"/>
  <c r="C8" i="152" s="1"/>
  <c r="C61" i="36"/>
  <c r="C7" i="152" s="1"/>
  <c r="N71" i="38"/>
  <c r="N66" i="118"/>
  <c r="N73" i="36"/>
  <c r="N67" i="39"/>
  <c r="N63" i="38"/>
  <c r="N76" i="36"/>
  <c r="N69" i="118"/>
  <c r="N79" i="118"/>
  <c r="C61" i="40"/>
  <c r="C10" i="152" s="1"/>
  <c r="N68" i="38"/>
  <c r="N70" i="118"/>
  <c r="N81" i="38"/>
  <c r="N65" i="38"/>
  <c r="N73" i="38"/>
  <c r="M61" i="139"/>
  <c r="M16" i="154"/>
  <c r="K55" i="122" s="1"/>
  <c r="N76" i="40"/>
  <c r="N75" i="36"/>
  <c r="N78" i="38"/>
  <c r="N67" i="36"/>
  <c r="N64" i="36"/>
  <c r="N65" i="36"/>
  <c r="B21" i="154"/>
  <c r="N69" i="38"/>
  <c r="N69" i="39"/>
  <c r="N71" i="40"/>
  <c r="N76" i="38"/>
  <c r="N80" i="40"/>
  <c r="N75" i="39"/>
  <c r="I6" i="122"/>
  <c r="I13" i="122" s="1"/>
  <c r="K11" i="123"/>
  <c r="K12" i="123"/>
  <c r="J11" i="124"/>
  <c r="J12" i="124"/>
  <c r="L25" i="124"/>
  <c r="B24" i="154"/>
  <c r="J5" i="139"/>
  <c r="I16" i="154" s="1"/>
  <c r="J21" i="147"/>
  <c r="M5" i="146"/>
  <c r="M7" i="154" s="1"/>
  <c r="K38" i="122" s="1"/>
  <c r="J22" i="146"/>
  <c r="I8" i="122"/>
  <c r="I15" i="122" s="1"/>
  <c r="M5" i="147"/>
  <c r="M8" i="154" s="1"/>
  <c r="K39" i="122" s="1"/>
  <c r="J21" i="146"/>
  <c r="M69" i="140"/>
  <c r="J69" i="140" s="1"/>
  <c r="M77" i="138"/>
  <c r="J77" i="138" s="1"/>
  <c r="J23" i="149"/>
  <c r="M75" i="140"/>
  <c r="J75" i="140" s="1"/>
  <c r="J24" i="149"/>
  <c r="J14" i="148"/>
  <c r="M68" i="138"/>
  <c r="J68" i="138" s="1"/>
  <c r="M74" i="138"/>
  <c r="J74" i="138" s="1"/>
  <c r="M67" i="137"/>
  <c r="J67" i="137" s="1"/>
  <c r="M80" i="138"/>
  <c r="J80" i="138" s="1"/>
  <c r="M67" i="140"/>
  <c r="J67" i="140" s="1"/>
  <c r="L10" i="153"/>
  <c r="K10" i="153" s="1"/>
  <c r="J61" i="38"/>
  <c r="M65" i="140"/>
  <c r="J65" i="140" s="1"/>
  <c r="M72" i="140"/>
  <c r="J72" i="140" s="1"/>
  <c r="M68" i="140"/>
  <c r="J68" i="140" s="1"/>
  <c r="M77" i="139"/>
  <c r="J77" i="139" s="1"/>
  <c r="J11" i="148"/>
  <c r="M81" i="139"/>
  <c r="J81" i="139" s="1"/>
  <c r="M66" i="140"/>
  <c r="J66" i="140" s="1"/>
  <c r="M79" i="138"/>
  <c r="J79" i="138" s="1"/>
  <c r="M63" i="138"/>
  <c r="J63" i="138" s="1"/>
  <c r="J81" i="137"/>
  <c r="E21" i="121"/>
  <c r="E35" i="121" s="1"/>
  <c r="E49" i="121" s="1"/>
  <c r="M74" i="137"/>
  <c r="J74" i="137" s="1"/>
  <c r="M76" i="139"/>
  <c r="J76" i="139" s="1"/>
  <c r="M71" i="139"/>
  <c r="J71" i="139" s="1"/>
  <c r="H46" i="122"/>
  <c r="K22" i="154"/>
  <c r="J22" i="154" s="1"/>
  <c r="M78" i="137"/>
  <c r="J78" i="137" s="1"/>
  <c r="J22" i="147"/>
  <c r="M68" i="139"/>
  <c r="J68" i="139" s="1"/>
  <c r="J25" i="147"/>
  <c r="M64" i="138"/>
  <c r="J64" i="138" s="1"/>
  <c r="M73" i="140"/>
  <c r="J73" i="140" s="1"/>
  <c r="M70" i="137"/>
  <c r="J70" i="137" s="1"/>
  <c r="J11" i="147"/>
  <c r="J33" i="140"/>
  <c r="M65" i="153"/>
  <c r="J5" i="140"/>
  <c r="J61" i="39"/>
  <c r="M79" i="140"/>
  <c r="J79" i="140" s="1"/>
  <c r="J18" i="149"/>
  <c r="M80" i="140"/>
  <c r="J80" i="140" s="1"/>
  <c r="J23" i="146"/>
  <c r="M63" i="140"/>
  <c r="J63" i="140" s="1"/>
  <c r="K21" i="154"/>
  <c r="J21" i="154" s="1"/>
  <c r="J11" i="146"/>
  <c r="M66" i="137"/>
  <c r="J66" i="137" s="1"/>
  <c r="M71" i="140"/>
  <c r="J71" i="140" s="1"/>
  <c r="M76" i="137"/>
  <c r="J76" i="137" s="1"/>
  <c r="J61" i="40"/>
  <c r="N63" i="40"/>
  <c r="J16" i="149"/>
  <c r="J12" i="149"/>
  <c r="J16" i="148"/>
  <c r="J9" i="147"/>
  <c r="J22" i="149"/>
  <c r="J10" i="149"/>
  <c r="M70" i="140"/>
  <c r="J70" i="140" s="1"/>
  <c r="J23" i="147"/>
  <c r="J7" i="147"/>
  <c r="I10" i="122"/>
  <c r="I17" i="122" s="1"/>
  <c r="M71" i="137"/>
  <c r="J71" i="137" s="1"/>
  <c r="M63" i="153"/>
  <c r="M33" i="138"/>
  <c r="J5" i="138"/>
  <c r="I15" i="154" s="1"/>
  <c r="J14" i="147"/>
  <c r="E19" i="121"/>
  <c r="E33" i="121" s="1"/>
  <c r="E47" i="121" s="1"/>
  <c r="J18" i="146"/>
  <c r="J20" i="148"/>
  <c r="M69" i="139"/>
  <c r="J69" i="139" s="1"/>
  <c r="J15" i="148"/>
  <c r="M64" i="137"/>
  <c r="J64" i="137" s="1"/>
  <c r="M79" i="139"/>
  <c r="J79" i="139" s="1"/>
  <c r="J12" i="148"/>
  <c r="H45" i="122"/>
  <c r="J16" i="146"/>
  <c r="M64" i="140"/>
  <c r="J64" i="140" s="1"/>
  <c r="M76" i="138"/>
  <c r="J76" i="138" s="1"/>
  <c r="I71" i="122"/>
  <c r="J8" i="148"/>
  <c r="J8" i="147"/>
  <c r="J24" i="147"/>
  <c r="M71" i="138"/>
  <c r="J71" i="138" s="1"/>
  <c r="J17" i="149"/>
  <c r="J14" i="146"/>
  <c r="M67" i="138"/>
  <c r="J67" i="138" s="1"/>
  <c r="M63" i="137"/>
  <c r="J63" i="137" s="1"/>
  <c r="M62" i="153"/>
  <c r="J5" i="137"/>
  <c r="J12" i="146"/>
  <c r="M74" i="140"/>
  <c r="J74" i="140" s="1"/>
  <c r="M77" i="137"/>
  <c r="J77" i="137" s="1"/>
  <c r="M79" i="137"/>
  <c r="J79" i="137" s="1"/>
  <c r="J7" i="149"/>
  <c r="M66" i="139"/>
  <c r="J66" i="139" s="1"/>
  <c r="N63" i="36"/>
  <c r="J61" i="36"/>
  <c r="M77" i="140"/>
  <c r="J77" i="140" s="1"/>
  <c r="J10" i="146"/>
  <c r="M5" i="148"/>
  <c r="M74" i="139"/>
  <c r="J74" i="139" s="1"/>
  <c r="J15" i="149"/>
  <c r="I7" i="122"/>
  <c r="I14" i="122" s="1"/>
  <c r="I9" i="153"/>
  <c r="M63" i="139"/>
  <c r="J63" i="139" s="1"/>
  <c r="M72" i="139"/>
  <c r="J72" i="139" s="1"/>
  <c r="M69" i="138"/>
  <c r="J69" i="138" s="1"/>
  <c r="M66" i="138"/>
  <c r="J66" i="138" s="1"/>
  <c r="J9" i="146"/>
  <c r="M65" i="138"/>
  <c r="J65" i="138" s="1"/>
  <c r="M73" i="139"/>
  <c r="J73" i="139" s="1"/>
  <c r="M78" i="140"/>
  <c r="J78" i="140" s="1"/>
  <c r="M73" i="138"/>
  <c r="J73" i="138" s="1"/>
  <c r="J14" i="149"/>
  <c r="N10" i="152"/>
  <c r="J15" i="146"/>
  <c r="M70" i="138"/>
  <c r="J70" i="138" s="1"/>
  <c r="J60" i="122"/>
  <c r="J19" i="147"/>
  <c r="E20" i="121"/>
  <c r="E34" i="121" s="1"/>
  <c r="E48" i="121" s="1"/>
  <c r="M65" i="139"/>
  <c r="J65" i="139" s="1"/>
  <c r="J24" i="146"/>
  <c r="J19" i="148"/>
  <c r="J13" i="148"/>
  <c r="J8" i="146"/>
  <c r="M76" i="140"/>
  <c r="J76" i="140" s="1"/>
  <c r="M75" i="137"/>
  <c r="J75" i="137" s="1"/>
  <c r="M72" i="138"/>
  <c r="J72" i="138" s="1"/>
  <c r="J61" i="122"/>
  <c r="M80" i="139"/>
  <c r="J80" i="139" s="1"/>
  <c r="M72" i="137"/>
  <c r="J72" i="137" s="1"/>
  <c r="J13" i="146"/>
  <c r="J17" i="146"/>
  <c r="H47" i="122"/>
  <c r="J8" i="149"/>
  <c r="L7" i="153"/>
  <c r="K7" i="153" s="1"/>
  <c r="M64" i="139"/>
  <c r="J64" i="139" s="1"/>
  <c r="J15" i="147"/>
  <c r="J22" i="148"/>
  <c r="B23" i="154"/>
  <c r="J7" i="146"/>
  <c r="J13" i="149"/>
  <c r="M68" i="137"/>
  <c r="J68" i="137" s="1"/>
  <c r="J19" i="149"/>
  <c r="M70" i="139"/>
  <c r="J70" i="139" s="1"/>
  <c r="L8" i="153"/>
  <c r="K8" i="153" s="1"/>
  <c r="J12" i="147"/>
  <c r="J10" i="148"/>
  <c r="J20" i="146"/>
  <c r="J18" i="147"/>
  <c r="L9" i="153"/>
  <c r="K9" i="153" s="1"/>
  <c r="H44" i="122"/>
  <c r="J21" i="149"/>
  <c r="J11" i="149"/>
  <c r="N63" i="118"/>
  <c r="J61" i="118"/>
  <c r="J18" i="148"/>
  <c r="J9" i="149"/>
  <c r="M61" i="36"/>
  <c r="N7" i="152" s="1"/>
  <c r="J33" i="36"/>
  <c r="J25" i="149"/>
  <c r="M78" i="139"/>
  <c r="J78" i="139" s="1"/>
  <c r="J7" i="148"/>
  <c r="J13" i="147"/>
  <c r="J10" i="147"/>
  <c r="M65" i="137"/>
  <c r="J65" i="137" s="1"/>
  <c r="M67" i="139"/>
  <c r="J67" i="139" s="1"/>
  <c r="J17" i="148"/>
  <c r="J25" i="148"/>
  <c r="J17" i="147"/>
  <c r="M78" i="138"/>
  <c r="J78" i="138" s="1"/>
  <c r="K23" i="154"/>
  <c r="J23" i="154" s="1"/>
  <c r="M75" i="138"/>
  <c r="J75" i="138" s="1"/>
  <c r="J25" i="146"/>
  <c r="E18" i="121"/>
  <c r="B49" i="23"/>
  <c r="J9" i="148"/>
  <c r="M80" i="137"/>
  <c r="J80" i="137" s="1"/>
  <c r="M75" i="139"/>
  <c r="J75" i="139" s="1"/>
  <c r="J20" i="147"/>
  <c r="J20" i="149"/>
  <c r="J19" i="146"/>
  <c r="J16" i="147"/>
  <c r="M5" i="149"/>
  <c r="M10" i="154" s="1"/>
  <c r="K41" i="122" s="1"/>
  <c r="J23" i="148"/>
  <c r="J47" i="122"/>
  <c r="M81" i="138"/>
  <c r="J81" i="138" s="1"/>
  <c r="M69" i="137"/>
  <c r="J69" i="137" s="1"/>
  <c r="M73" i="137"/>
  <c r="J73" i="137" s="1"/>
  <c r="K25" i="122"/>
  <c r="K31" i="122" s="1"/>
  <c r="M61" i="138" l="1"/>
  <c r="J33" i="138"/>
  <c r="C61" i="39"/>
  <c r="C9" i="152" s="1"/>
  <c r="J61" i="138"/>
  <c r="N68" i="39"/>
  <c r="N62" i="118"/>
  <c r="C61" i="118"/>
  <c r="C6" i="152" s="1"/>
  <c r="C6" i="153" s="1"/>
  <c r="I17" i="154"/>
  <c r="O85" i="140"/>
  <c r="K86" i="140" s="1"/>
  <c r="J61" i="137"/>
  <c r="I14" i="154"/>
  <c r="O85" i="137"/>
  <c r="K86" i="137" s="1"/>
  <c r="D21" i="121"/>
  <c r="D35" i="121" s="1"/>
  <c r="D49" i="121" s="1"/>
  <c r="D18" i="121"/>
  <c r="G55" i="140"/>
  <c r="G55" i="139"/>
  <c r="G55" i="138"/>
  <c r="G55" i="137"/>
  <c r="G62" i="137" s="1"/>
  <c r="F55" i="140"/>
  <c r="F55" i="139"/>
  <c r="F55" i="138"/>
  <c r="F55" i="137"/>
  <c r="F62" i="137" s="1"/>
  <c r="E55" i="140"/>
  <c r="E55" i="139"/>
  <c r="E55" i="138"/>
  <c r="E55" i="137"/>
  <c r="E62" i="137" s="1"/>
  <c r="I64" i="153"/>
  <c r="D55" i="140"/>
  <c r="D55" i="139"/>
  <c r="D55" i="138"/>
  <c r="D55" i="137"/>
  <c r="J5" i="148"/>
  <c r="I9" i="154" s="1"/>
  <c r="M9" i="154"/>
  <c r="K40" i="122" s="1"/>
  <c r="L12" i="123"/>
  <c r="L11" i="123"/>
  <c r="K11" i="124"/>
  <c r="K12" i="124"/>
  <c r="M21" i="154"/>
  <c r="K68" i="122" s="1"/>
  <c r="K74" i="122" s="1"/>
  <c r="J5" i="146"/>
  <c r="I7" i="154" s="1"/>
  <c r="J61" i="140"/>
  <c r="J10" i="153" s="1"/>
  <c r="N9" i="153"/>
  <c r="J61" i="139"/>
  <c r="M22" i="154"/>
  <c r="K69" i="122" s="1"/>
  <c r="K75" i="122" s="1"/>
  <c r="J5" i="147"/>
  <c r="I8" i="154" s="1"/>
  <c r="B53" i="23"/>
  <c r="C10" i="150"/>
  <c r="C21" i="150"/>
  <c r="C11" i="150"/>
  <c r="M23" i="154"/>
  <c r="K23" i="122"/>
  <c r="K29" i="122" s="1"/>
  <c r="C22" i="150"/>
  <c r="C15" i="150"/>
  <c r="C8" i="87"/>
  <c r="K26" i="122"/>
  <c r="K32" i="122" s="1"/>
  <c r="C20" i="150"/>
  <c r="C9" i="87"/>
  <c r="E32" i="121"/>
  <c r="E46" i="121" s="1"/>
  <c r="C10" i="87"/>
  <c r="C21" i="87"/>
  <c r="C11" i="87"/>
  <c r="J7" i="152"/>
  <c r="B7" i="152" s="1"/>
  <c r="N61" i="36"/>
  <c r="M61" i="137"/>
  <c r="C22" i="87"/>
  <c r="C15" i="87"/>
  <c r="C8" i="150"/>
  <c r="C13" i="150"/>
  <c r="K24" i="122"/>
  <c r="K30" i="122" s="1"/>
  <c r="J68" i="122"/>
  <c r="J74" i="122" s="1"/>
  <c r="I68" i="122"/>
  <c r="C7" i="150"/>
  <c r="C19" i="150"/>
  <c r="C25" i="150"/>
  <c r="C18" i="150"/>
  <c r="C16" i="150"/>
  <c r="C23" i="150"/>
  <c r="C12" i="87"/>
  <c r="C17" i="150"/>
  <c r="I62" i="153"/>
  <c r="C14" i="150"/>
  <c r="C24" i="87"/>
  <c r="D59" i="23"/>
  <c r="D19" i="121" s="1"/>
  <c r="H19" i="121" s="1"/>
  <c r="H33" i="121" s="1"/>
  <c r="C13" i="87"/>
  <c r="J10" i="152"/>
  <c r="B10" i="152" s="1"/>
  <c r="N61" i="40"/>
  <c r="J9" i="152"/>
  <c r="B9" i="152" s="1"/>
  <c r="N61" i="39"/>
  <c r="C7" i="87"/>
  <c r="C19" i="87"/>
  <c r="C25" i="87"/>
  <c r="K61" i="122"/>
  <c r="M24" i="154"/>
  <c r="J5" i="149"/>
  <c r="I10" i="154" s="1"/>
  <c r="C18" i="87"/>
  <c r="C16" i="87"/>
  <c r="I70" i="122"/>
  <c r="J70" i="122"/>
  <c r="J76" i="122" s="1"/>
  <c r="J6" i="152"/>
  <c r="N61" i="118"/>
  <c r="C23" i="87"/>
  <c r="C12" i="150"/>
  <c r="C17" i="87"/>
  <c r="E59" i="23"/>
  <c r="C14" i="87"/>
  <c r="C24" i="150"/>
  <c r="I63" i="153"/>
  <c r="I65" i="153"/>
  <c r="I69" i="122"/>
  <c r="J69" i="122"/>
  <c r="J75" i="122" s="1"/>
  <c r="C20" i="87"/>
  <c r="C9" i="150"/>
  <c r="J8" i="152"/>
  <c r="B8" i="152" s="1"/>
  <c r="N61" i="38"/>
  <c r="B6" i="152" l="1"/>
  <c r="J6" i="153"/>
  <c r="H21" i="121"/>
  <c r="N21" i="121" s="1"/>
  <c r="D81" i="138"/>
  <c r="D61" i="138"/>
  <c r="H18" i="121"/>
  <c r="H32" i="121" s="1"/>
  <c r="D81" i="140"/>
  <c r="D62" i="140"/>
  <c r="D81" i="137"/>
  <c r="D62" i="137"/>
  <c r="I22" i="154"/>
  <c r="I23" i="154"/>
  <c r="J9" i="153"/>
  <c r="J7" i="153"/>
  <c r="M12" i="123"/>
  <c r="M16" i="123" s="1"/>
  <c r="M11" i="123"/>
  <c r="M15" i="123" s="1"/>
  <c r="M18" i="123" s="1"/>
  <c r="L12" i="124"/>
  <c r="L11" i="124"/>
  <c r="I21" i="154"/>
  <c r="J8" i="153"/>
  <c r="N7" i="153"/>
  <c r="K62" i="122"/>
  <c r="N8" i="153"/>
  <c r="J45" i="122"/>
  <c r="K71" i="122"/>
  <c r="K77" i="122" s="1"/>
  <c r="N10" i="153"/>
  <c r="B18" i="152"/>
  <c r="J18" i="152" s="1"/>
  <c r="I72" i="152" s="1"/>
  <c r="B16" i="152"/>
  <c r="D15" i="152"/>
  <c r="K44" i="122"/>
  <c r="D20" i="121"/>
  <c r="H20" i="121" s="1"/>
  <c r="H34" i="121" s="1"/>
  <c r="K60" i="122"/>
  <c r="K59" i="122"/>
  <c r="K45" i="122"/>
  <c r="I24" i="154"/>
  <c r="H35" i="121"/>
  <c r="K35" i="121" s="1"/>
  <c r="F15" i="152"/>
  <c r="E69" i="152" s="1"/>
  <c r="J44" i="122"/>
  <c r="J46" i="122"/>
  <c r="K70" i="122"/>
  <c r="K76" i="122" s="1"/>
  <c r="C15" i="152" l="1"/>
  <c r="B6" i="153"/>
  <c r="B19" i="152"/>
  <c r="D19" i="152" s="1"/>
  <c r="C73" i="152" s="1"/>
  <c r="J15" i="152"/>
  <c r="I15" i="152"/>
  <c r="M15" i="152"/>
  <c r="K15" i="152" s="1"/>
  <c r="E15" i="152"/>
  <c r="D69" i="152" s="1"/>
  <c r="H15" i="152"/>
  <c r="H15" i="153" s="1"/>
  <c r="L15" i="152"/>
  <c r="G15" i="152"/>
  <c r="F69" i="152" s="1"/>
  <c r="N15" i="152"/>
  <c r="N15" i="153" s="1"/>
  <c r="B17" i="152"/>
  <c r="G17" i="152" s="1"/>
  <c r="F71" i="152" s="1"/>
  <c r="L19" i="152"/>
  <c r="C19" i="152"/>
  <c r="B73" i="152" s="1"/>
  <c r="N16" i="152"/>
  <c r="G26" i="152" s="1"/>
  <c r="C16" i="152"/>
  <c r="B70" i="152" s="1"/>
  <c r="Q17" i="121"/>
  <c r="I18" i="121" s="1"/>
  <c r="F18" i="121" s="1"/>
  <c r="F32" i="121" s="1"/>
  <c r="M26" i="123"/>
  <c r="D18" i="152"/>
  <c r="C72" i="152" s="1"/>
  <c r="G25" i="152"/>
  <c r="G25" i="153" s="1"/>
  <c r="M20" i="123"/>
  <c r="N11" i="123"/>
  <c r="N15" i="123" s="1"/>
  <c r="N12" i="123"/>
  <c r="N16" i="123" s="1"/>
  <c r="M24" i="123"/>
  <c r="M19" i="123"/>
  <c r="M12" i="124"/>
  <c r="M16" i="124" s="1"/>
  <c r="M11" i="124"/>
  <c r="M15" i="124" s="1"/>
  <c r="D16" i="152"/>
  <c r="E16" i="152"/>
  <c r="D70" i="152" s="1"/>
  <c r="E19" i="152"/>
  <c r="D73" i="152" s="1"/>
  <c r="H18" i="152"/>
  <c r="G72" i="152" s="1"/>
  <c r="M17" i="152"/>
  <c r="L71" i="152" s="1"/>
  <c r="M16" i="152"/>
  <c r="L70" i="152" s="1"/>
  <c r="C69" i="152"/>
  <c r="N19" i="152"/>
  <c r="M73" i="152" s="1"/>
  <c r="M18" i="152"/>
  <c r="L72" i="152" s="1"/>
  <c r="F19" i="152"/>
  <c r="E73" i="152" s="1"/>
  <c r="H19" i="152"/>
  <c r="G73" i="152" s="1"/>
  <c r="G19" i="152"/>
  <c r="F73" i="152" s="1"/>
  <c r="I19" i="152"/>
  <c r="H73" i="152" s="1"/>
  <c r="J19" i="152"/>
  <c r="I73" i="152" s="1"/>
  <c r="F18" i="152"/>
  <c r="E72" i="152" s="1"/>
  <c r="N18" i="152"/>
  <c r="M72" i="152" s="1"/>
  <c r="F17" i="152"/>
  <c r="E71" i="152" s="1"/>
  <c r="J16" i="152"/>
  <c r="I70" i="152" s="1"/>
  <c r="I16" i="152"/>
  <c r="H70" i="152" s="1"/>
  <c r="G16" i="152"/>
  <c r="F70" i="152" s="1"/>
  <c r="L18" i="152"/>
  <c r="E18" i="152"/>
  <c r="D72" i="152" s="1"/>
  <c r="I18" i="152"/>
  <c r="H72" i="152" s="1"/>
  <c r="K47" i="122"/>
  <c r="D34" i="121"/>
  <c r="D48" i="121" s="1"/>
  <c r="N20" i="121"/>
  <c r="D33" i="121"/>
  <c r="N19" i="121"/>
  <c r="L16" i="152"/>
  <c r="K70" i="152" s="1"/>
  <c r="F16" i="152"/>
  <c r="E70" i="152" s="1"/>
  <c r="J17" i="152"/>
  <c r="I71" i="152" s="1"/>
  <c r="H16" i="152"/>
  <c r="C18" i="152"/>
  <c r="B72" i="152" s="1"/>
  <c r="G18" i="152"/>
  <c r="F72" i="152" s="1"/>
  <c r="K46" i="122"/>
  <c r="N35" i="121"/>
  <c r="R17" i="121"/>
  <c r="J21" i="121" s="1"/>
  <c r="D32" i="121"/>
  <c r="D46" i="121" s="1"/>
  <c r="N18" i="121"/>
  <c r="I17" i="152" l="1"/>
  <c r="H71" i="152" s="1"/>
  <c r="H17" i="152"/>
  <c r="G71" i="152" s="1"/>
  <c r="D17" i="152"/>
  <c r="C71" i="152" s="1"/>
  <c r="N17" i="152"/>
  <c r="M71" i="152" s="1"/>
  <c r="L17" i="152"/>
  <c r="K71" i="152" s="1"/>
  <c r="E17" i="152"/>
  <c r="D71" i="152" s="1"/>
  <c r="C17" i="152"/>
  <c r="B71" i="152" s="1"/>
  <c r="E34" i="152"/>
  <c r="E34" i="153" s="1"/>
  <c r="E52" i="152"/>
  <c r="E52" i="153" s="1"/>
  <c r="G44" i="152"/>
  <c r="L69" i="152"/>
  <c r="L69" i="153" s="1"/>
  <c r="M15" i="153"/>
  <c r="G35" i="152"/>
  <c r="G69" i="152"/>
  <c r="G69" i="153" s="1"/>
  <c r="G43" i="152"/>
  <c r="G43" i="153" s="1"/>
  <c r="M19" i="152"/>
  <c r="L73" i="152" s="1"/>
  <c r="H69" i="152"/>
  <c r="H69" i="153" s="1"/>
  <c r="I15" i="153"/>
  <c r="E43" i="152"/>
  <c r="E43" i="153" s="1"/>
  <c r="G52" i="152"/>
  <c r="G52" i="153" s="1"/>
  <c r="I69" i="152"/>
  <c r="I69" i="153" s="1"/>
  <c r="J15" i="153"/>
  <c r="D52" i="152"/>
  <c r="D52" i="153" s="1"/>
  <c r="J69" i="152"/>
  <c r="J69" i="153" s="1"/>
  <c r="K15" i="153"/>
  <c r="M70" i="152"/>
  <c r="E25" i="152"/>
  <c r="E25" i="153" s="1"/>
  <c r="D25" i="152"/>
  <c r="D25" i="153" s="1"/>
  <c r="D34" i="152"/>
  <c r="D34" i="153" s="1"/>
  <c r="K73" i="152"/>
  <c r="M69" i="152"/>
  <c r="M69" i="153" s="1"/>
  <c r="D43" i="152"/>
  <c r="D43" i="153" s="1"/>
  <c r="G34" i="152"/>
  <c r="G34" i="153" s="1"/>
  <c r="K69" i="152"/>
  <c r="K69" i="153" s="1"/>
  <c r="L15" i="153"/>
  <c r="C15" i="153"/>
  <c r="B69" i="152"/>
  <c r="B69" i="153" s="1"/>
  <c r="G53" i="152"/>
  <c r="K34" i="121"/>
  <c r="I21" i="121"/>
  <c r="F21" i="121" s="1"/>
  <c r="I32" i="121"/>
  <c r="D47" i="121"/>
  <c r="K33" i="121"/>
  <c r="K32" i="121"/>
  <c r="M18" i="124"/>
  <c r="M24" i="124" s="1"/>
  <c r="M19" i="124"/>
  <c r="J19" i="121"/>
  <c r="G19" i="121" s="1"/>
  <c r="G21" i="121"/>
  <c r="J18" i="121"/>
  <c r="G18" i="121" s="1"/>
  <c r="J20" i="121"/>
  <c r="G20" i="121" s="1"/>
  <c r="I20" i="121"/>
  <c r="F20" i="121" s="1"/>
  <c r="F34" i="121" s="1"/>
  <c r="I34" i="121" s="1"/>
  <c r="I19" i="121"/>
  <c r="F19" i="121" s="1"/>
  <c r="F33" i="121" s="1"/>
  <c r="I33" i="121" s="1"/>
  <c r="N26" i="123"/>
  <c r="M26" i="124"/>
  <c r="M21" i="123"/>
  <c r="C70" i="152"/>
  <c r="F43" i="152"/>
  <c r="F43" i="153" s="1"/>
  <c r="F34" i="152"/>
  <c r="F34" i="153" s="1"/>
  <c r="F25" i="152"/>
  <c r="F25" i="153" s="1"/>
  <c r="F52" i="152"/>
  <c r="F52" i="153" s="1"/>
  <c r="K18" i="152"/>
  <c r="J72" i="152" s="1"/>
  <c r="N19" i="123"/>
  <c r="O11" i="123"/>
  <c r="O15" i="123" s="1"/>
  <c r="O12" i="123"/>
  <c r="O16" i="123" s="1"/>
  <c r="M27" i="123"/>
  <c r="N18" i="123"/>
  <c r="N24" i="123" s="1"/>
  <c r="M17" i="123"/>
  <c r="N20" i="123"/>
  <c r="N11" i="124"/>
  <c r="N15" i="124" s="1"/>
  <c r="N12" i="124"/>
  <c r="N16" i="124" s="1"/>
  <c r="M20" i="124"/>
  <c r="K17" i="152"/>
  <c r="J71" i="152" s="1"/>
  <c r="G70" i="152"/>
  <c r="K16" i="152"/>
  <c r="J70" i="152" s="1"/>
  <c r="C25" i="152"/>
  <c r="C25" i="153" s="1"/>
  <c r="D44" i="152"/>
  <c r="K72" i="152"/>
  <c r="D26" i="152"/>
  <c r="D35" i="152"/>
  <c r="E53" i="152"/>
  <c r="E44" i="152"/>
  <c r="D53" i="152"/>
  <c r="E35" i="152"/>
  <c r="E26" i="152"/>
  <c r="C52" i="152" l="1"/>
  <c r="C52" i="153" s="1"/>
  <c r="C43" i="152"/>
  <c r="C43" i="153" s="1"/>
  <c r="C34" i="152"/>
  <c r="C34" i="153" s="1"/>
  <c r="K19" i="152"/>
  <c r="J73" i="152" s="1"/>
  <c r="L21" i="121"/>
  <c r="F35" i="121"/>
  <c r="I35" i="121" s="1"/>
  <c r="B52" i="152"/>
  <c r="O26" i="123"/>
  <c r="N26" i="124"/>
  <c r="M21" i="124"/>
  <c r="M17" i="124"/>
  <c r="N21" i="123"/>
  <c r="B25" i="152"/>
  <c r="F35" i="152"/>
  <c r="F53" i="152"/>
  <c r="F44" i="152"/>
  <c r="F26" i="152"/>
  <c r="O20" i="123"/>
  <c r="O18" i="123"/>
  <c r="O24" i="123" s="1"/>
  <c r="N17" i="123"/>
  <c r="P12" i="123"/>
  <c r="P16" i="123" s="1"/>
  <c r="P11" i="123"/>
  <c r="P15" i="123" s="1"/>
  <c r="M25" i="123"/>
  <c r="N27" i="123"/>
  <c r="O19" i="123"/>
  <c r="N20" i="124"/>
  <c r="N19" i="124"/>
  <c r="N18" i="124"/>
  <c r="N24" i="124" s="1"/>
  <c r="M27" i="124"/>
  <c r="O12" i="124"/>
  <c r="O16" i="124" s="1"/>
  <c r="O11" i="124"/>
  <c r="O15" i="124" s="1"/>
  <c r="C44" i="152"/>
  <c r="E78" i="138"/>
  <c r="E73" i="140"/>
  <c r="E77" i="139"/>
  <c r="C53" i="152"/>
  <c r="C26" i="152"/>
  <c r="L20" i="121"/>
  <c r="M19" i="121"/>
  <c r="G33" i="121"/>
  <c r="J33" i="121" s="1"/>
  <c r="N34" i="121"/>
  <c r="G34" i="121"/>
  <c r="J34" i="121" s="1"/>
  <c r="M20" i="121"/>
  <c r="L19" i="121"/>
  <c r="M21" i="121"/>
  <c r="O21" i="121" s="1"/>
  <c r="G35" i="121"/>
  <c r="J35" i="121" s="1"/>
  <c r="C35" i="152"/>
  <c r="N33" i="121"/>
  <c r="E75" i="137"/>
  <c r="E72" i="137"/>
  <c r="E66" i="137"/>
  <c r="E63" i="137"/>
  <c r="E79" i="137"/>
  <c r="E78" i="137"/>
  <c r="E65" i="137"/>
  <c r="E76" i="137"/>
  <c r="E61" i="137"/>
  <c r="E70" i="137"/>
  <c r="E77" i="137"/>
  <c r="E80" i="137"/>
  <c r="E74" i="137"/>
  <c r="E81" i="137"/>
  <c r="E67" i="137"/>
  <c r="E64" i="137"/>
  <c r="E68" i="137"/>
  <c r="E71" i="137"/>
  <c r="E69" i="137"/>
  <c r="E73" i="137"/>
  <c r="G32" i="121"/>
  <c r="J32" i="121" s="1"/>
  <c r="M18" i="121"/>
  <c r="L18" i="121"/>
  <c r="N32" i="121"/>
  <c r="S47" i="121" s="1"/>
  <c r="S48" i="121" s="1"/>
  <c r="B43" i="152" l="1"/>
  <c r="B34" i="152"/>
  <c r="B34" i="153" s="1"/>
  <c r="I43" i="152"/>
  <c r="I43" i="153" s="1"/>
  <c r="B43" i="153"/>
  <c r="Q140" i="153"/>
  <c r="B25" i="153"/>
  <c r="Q81" i="153"/>
  <c r="Q169" i="152"/>
  <c r="B52" i="153"/>
  <c r="Q169" i="153"/>
  <c r="I52" i="152"/>
  <c r="I52" i="153" s="1"/>
  <c r="E61" i="140"/>
  <c r="E10" i="153" s="1"/>
  <c r="E69" i="140"/>
  <c r="E62" i="140"/>
  <c r="O19" i="121"/>
  <c r="O20" i="121"/>
  <c r="O18" i="121"/>
  <c r="N49" i="121"/>
  <c r="P26" i="123"/>
  <c r="O26" i="124"/>
  <c r="N21" i="124"/>
  <c r="N17" i="124"/>
  <c r="Q140" i="152"/>
  <c r="O21" i="123"/>
  <c r="I34" i="152"/>
  <c r="I34" i="153" s="1"/>
  <c r="Q81" i="152"/>
  <c r="I25" i="152"/>
  <c r="I25" i="153" s="1"/>
  <c r="B44" i="152"/>
  <c r="B35" i="152"/>
  <c r="B53" i="152"/>
  <c r="B26" i="152"/>
  <c r="D18" i="151"/>
  <c r="E18" i="151"/>
  <c r="P19" i="123"/>
  <c r="O17" i="123"/>
  <c r="O27" i="123"/>
  <c r="P18" i="123"/>
  <c r="P24" i="123" s="1"/>
  <c r="Q12" i="123"/>
  <c r="Q16" i="123" s="1"/>
  <c r="Q11" i="123"/>
  <c r="Q15" i="123" s="1"/>
  <c r="N25" i="123"/>
  <c r="P20" i="123"/>
  <c r="O19" i="124"/>
  <c r="O20" i="124"/>
  <c r="M25" i="124"/>
  <c r="O18" i="124"/>
  <c r="O24" i="124" s="1"/>
  <c r="P12" i="124"/>
  <c r="P16" i="124" s="1"/>
  <c r="P11" i="124"/>
  <c r="P15" i="124" s="1"/>
  <c r="N27" i="124"/>
  <c r="E74" i="140"/>
  <c r="E71" i="140"/>
  <c r="E79" i="138"/>
  <c r="E64" i="140"/>
  <c r="E66" i="140"/>
  <c r="E61" i="138"/>
  <c r="E8" i="153" s="1"/>
  <c r="E63" i="139"/>
  <c r="E81" i="138"/>
  <c r="E71" i="138"/>
  <c r="E67" i="140"/>
  <c r="E63" i="140"/>
  <c r="E80" i="140"/>
  <c r="E68" i="138"/>
  <c r="E74" i="138"/>
  <c r="E73" i="138"/>
  <c r="E67" i="138"/>
  <c r="E80" i="138"/>
  <c r="E66" i="138"/>
  <c r="E70" i="138"/>
  <c r="E75" i="138"/>
  <c r="E72" i="138"/>
  <c r="E62" i="138"/>
  <c r="E69" i="138"/>
  <c r="E76" i="138"/>
  <c r="E72" i="139"/>
  <c r="E65" i="138"/>
  <c r="E77" i="138"/>
  <c r="E64" i="138"/>
  <c r="E63" i="138"/>
  <c r="E61" i="139"/>
  <c r="E9" i="153" s="1"/>
  <c r="E70" i="139"/>
  <c r="E79" i="140"/>
  <c r="E78" i="140"/>
  <c r="E65" i="140"/>
  <c r="E72" i="140"/>
  <c r="E70" i="140"/>
  <c r="E68" i="140"/>
  <c r="E64" i="139"/>
  <c r="E76" i="140"/>
  <c r="E75" i="140"/>
  <c r="E77" i="140"/>
  <c r="E81" i="140"/>
  <c r="E76" i="139"/>
  <c r="E73" i="139"/>
  <c r="E66" i="139"/>
  <c r="E68" i="139"/>
  <c r="E81" i="139"/>
  <c r="E62" i="139"/>
  <c r="E78" i="139"/>
  <c r="E67" i="139"/>
  <c r="E75" i="139"/>
  <c r="E65" i="139"/>
  <c r="E74" i="139"/>
  <c r="E69" i="139"/>
  <c r="E71" i="139"/>
  <c r="E79" i="139"/>
  <c r="E80" i="139"/>
  <c r="M32" i="121"/>
  <c r="D72" i="137"/>
  <c r="D61" i="137"/>
  <c r="D79" i="137"/>
  <c r="D64" i="137"/>
  <c r="D76" i="137"/>
  <c r="D66" i="137"/>
  <c r="D77" i="137"/>
  <c r="D63" i="137"/>
  <c r="D75" i="137"/>
  <c r="D67" i="137"/>
  <c r="D69" i="137"/>
  <c r="D70" i="137"/>
  <c r="D78" i="137"/>
  <c r="D68" i="137"/>
  <c r="D71" i="137"/>
  <c r="D65" i="137"/>
  <c r="D73" i="137"/>
  <c r="D80" i="137"/>
  <c r="D74" i="137"/>
  <c r="D75" i="140"/>
  <c r="D79" i="140"/>
  <c r="D64" i="140"/>
  <c r="D73" i="140"/>
  <c r="D61" i="140"/>
  <c r="D76" i="140"/>
  <c r="D71" i="140"/>
  <c r="D67" i="140"/>
  <c r="D68" i="140"/>
  <c r="D66" i="140"/>
  <c r="D65" i="140"/>
  <c r="D80" i="140"/>
  <c r="D78" i="140"/>
  <c r="D63" i="140"/>
  <c r="D70" i="140"/>
  <c r="D74" i="140"/>
  <c r="D77" i="140"/>
  <c r="D69" i="140"/>
  <c r="D72" i="140"/>
  <c r="L33" i="121"/>
  <c r="M33" i="121"/>
  <c r="F71" i="137"/>
  <c r="F78" i="137"/>
  <c r="F63" i="137"/>
  <c r="F81" i="137"/>
  <c r="F76" i="137"/>
  <c r="F74" i="137"/>
  <c r="F66" i="137"/>
  <c r="F79" i="137"/>
  <c r="F67" i="137"/>
  <c r="F64" i="137"/>
  <c r="F73" i="137"/>
  <c r="F65" i="137"/>
  <c r="F77" i="137"/>
  <c r="F69" i="137"/>
  <c r="F72" i="137"/>
  <c r="F68" i="137"/>
  <c r="F61" i="137"/>
  <c r="F75" i="137"/>
  <c r="F80" i="137"/>
  <c r="F70" i="137"/>
  <c r="F68" i="138"/>
  <c r="F75" i="138"/>
  <c r="F70" i="138"/>
  <c r="F78" i="138"/>
  <c r="F79" i="138"/>
  <c r="F72" i="138"/>
  <c r="F63" i="138"/>
  <c r="F76" i="138"/>
  <c r="F61" i="138"/>
  <c r="F73" i="138"/>
  <c r="F77" i="138"/>
  <c r="F81" i="138"/>
  <c r="F74" i="138"/>
  <c r="F80" i="138"/>
  <c r="F71" i="138"/>
  <c r="F67" i="138"/>
  <c r="F62" i="138"/>
  <c r="F64" i="138"/>
  <c r="F66" i="138"/>
  <c r="F65" i="138"/>
  <c r="F69" i="138"/>
  <c r="G74" i="139"/>
  <c r="G64" i="139"/>
  <c r="G71" i="139"/>
  <c r="G61" i="139"/>
  <c r="G73" i="139"/>
  <c r="G78" i="139"/>
  <c r="G63" i="139"/>
  <c r="G72" i="139"/>
  <c r="G62" i="139"/>
  <c r="G68" i="139"/>
  <c r="G80" i="139"/>
  <c r="G77" i="139"/>
  <c r="G76" i="139"/>
  <c r="G81" i="139"/>
  <c r="G69" i="139"/>
  <c r="G65" i="139"/>
  <c r="G70" i="139"/>
  <c r="G75" i="139"/>
  <c r="G67" i="139"/>
  <c r="G66" i="139"/>
  <c r="G79" i="139"/>
  <c r="M35" i="121"/>
  <c r="D65" i="138"/>
  <c r="D67" i="138"/>
  <c r="D64" i="138"/>
  <c r="D75" i="138"/>
  <c r="D71" i="138"/>
  <c r="D74" i="138"/>
  <c r="D76" i="138"/>
  <c r="D77" i="138"/>
  <c r="D66" i="138"/>
  <c r="D70" i="138"/>
  <c r="D80" i="138"/>
  <c r="D68" i="138"/>
  <c r="D73" i="138"/>
  <c r="D62" i="138"/>
  <c r="D79" i="138"/>
  <c r="D63" i="138"/>
  <c r="D78" i="138"/>
  <c r="D69" i="138"/>
  <c r="D72" i="138"/>
  <c r="F63" i="140"/>
  <c r="F78" i="140"/>
  <c r="F81" i="140"/>
  <c r="F79" i="140"/>
  <c r="F62" i="140"/>
  <c r="F70" i="140"/>
  <c r="F71" i="140"/>
  <c r="F67" i="140"/>
  <c r="F65" i="140"/>
  <c r="F66" i="140"/>
  <c r="F75" i="140"/>
  <c r="F68" i="140"/>
  <c r="F74" i="140"/>
  <c r="F73" i="140"/>
  <c r="F69" i="140"/>
  <c r="F72" i="140"/>
  <c r="F77" i="140"/>
  <c r="F64" i="140"/>
  <c r="F76" i="140"/>
  <c r="F80" i="140"/>
  <c r="F61" i="140"/>
  <c r="F79" i="139"/>
  <c r="F78" i="139"/>
  <c r="F76" i="139"/>
  <c r="F65" i="139"/>
  <c r="F75" i="139"/>
  <c r="F64" i="139"/>
  <c r="F72" i="139"/>
  <c r="F73" i="139"/>
  <c r="F77" i="139"/>
  <c r="F81" i="139"/>
  <c r="F66" i="139"/>
  <c r="F63" i="139"/>
  <c r="F62" i="139"/>
  <c r="F74" i="139"/>
  <c r="F67" i="139"/>
  <c r="F80" i="139"/>
  <c r="F68" i="139"/>
  <c r="F61" i="139"/>
  <c r="F69" i="139"/>
  <c r="F71" i="139"/>
  <c r="F70" i="139"/>
  <c r="L32" i="121"/>
  <c r="E7" i="153"/>
  <c r="G68" i="140"/>
  <c r="G75" i="140"/>
  <c r="G70" i="140"/>
  <c r="G61" i="140"/>
  <c r="G77" i="140"/>
  <c r="G65" i="140"/>
  <c r="G66" i="140"/>
  <c r="G63" i="140"/>
  <c r="G73" i="140"/>
  <c r="G74" i="140"/>
  <c r="G69" i="140"/>
  <c r="G79" i="140"/>
  <c r="G67" i="140"/>
  <c r="G80" i="140"/>
  <c r="G62" i="140"/>
  <c r="G64" i="140"/>
  <c r="G72" i="140"/>
  <c r="G81" i="140"/>
  <c r="G78" i="140"/>
  <c r="G71" i="140"/>
  <c r="G76" i="140"/>
  <c r="M34" i="121"/>
  <c r="G78" i="137"/>
  <c r="G64" i="137"/>
  <c r="G76" i="137"/>
  <c r="G65" i="137"/>
  <c r="G70" i="137"/>
  <c r="G61" i="137"/>
  <c r="G75" i="137"/>
  <c r="G72" i="137"/>
  <c r="G71" i="137"/>
  <c r="G80" i="137"/>
  <c r="G66" i="137"/>
  <c r="G68" i="137"/>
  <c r="G74" i="137"/>
  <c r="G81" i="137"/>
  <c r="G67" i="137"/>
  <c r="G77" i="137"/>
  <c r="G69" i="137"/>
  <c r="G79" i="137"/>
  <c r="G63" i="137"/>
  <c r="G73" i="137"/>
  <c r="G68" i="138"/>
  <c r="G61" i="138"/>
  <c r="G81" i="138"/>
  <c r="G63" i="138"/>
  <c r="G70" i="138"/>
  <c r="G69" i="138"/>
  <c r="G66" i="138"/>
  <c r="G77" i="138"/>
  <c r="G74" i="138"/>
  <c r="G75" i="138"/>
  <c r="G71" i="138"/>
  <c r="G73" i="138"/>
  <c r="G80" i="138"/>
  <c r="G65" i="138"/>
  <c r="G72" i="138"/>
  <c r="G64" i="138"/>
  <c r="G67" i="138"/>
  <c r="G78" i="138"/>
  <c r="G79" i="138"/>
  <c r="G76" i="138"/>
  <c r="G62" i="138"/>
  <c r="D62" i="139"/>
  <c r="D80" i="139"/>
  <c r="D61" i="139"/>
  <c r="D71" i="139"/>
  <c r="D79" i="139"/>
  <c r="D65" i="139"/>
  <c r="D78" i="139"/>
  <c r="D68" i="139"/>
  <c r="D76" i="139"/>
  <c r="D63" i="139"/>
  <c r="D74" i="139"/>
  <c r="D70" i="139"/>
  <c r="D66" i="139"/>
  <c r="D73" i="139"/>
  <c r="D69" i="139"/>
  <c r="D72" i="139"/>
  <c r="D81" i="139"/>
  <c r="D64" i="139"/>
  <c r="D67" i="139"/>
  <c r="D77" i="139"/>
  <c r="D75" i="139"/>
  <c r="H38" i="121"/>
  <c r="L35" i="121"/>
  <c r="L34" i="121"/>
  <c r="O34" i="121" s="1"/>
  <c r="Q110" i="153" l="1"/>
  <c r="Q110" i="152"/>
  <c r="O33" i="121"/>
  <c r="C81" i="139"/>
  <c r="Q81" i="139" s="1"/>
  <c r="O35" i="121"/>
  <c r="O32" i="121"/>
  <c r="Q47" i="121"/>
  <c r="Q48" i="121" s="1"/>
  <c r="R47" i="121"/>
  <c r="Q26" i="123"/>
  <c r="P26" i="124"/>
  <c r="O21" i="124"/>
  <c r="O17" i="124"/>
  <c r="B18" i="151"/>
  <c r="C18" i="151"/>
  <c r="I35" i="152"/>
  <c r="I53" i="152"/>
  <c r="I44" i="152"/>
  <c r="P21" i="123"/>
  <c r="Q119" i="152"/>
  <c r="H121" i="152" s="1"/>
  <c r="H124" i="152" s="1"/>
  <c r="H125" i="152" s="1"/>
  <c r="Q149" i="152"/>
  <c r="H149" i="152" s="1"/>
  <c r="Q90" i="152"/>
  <c r="I26" i="152"/>
  <c r="Q178" i="152"/>
  <c r="L178" i="152" s="1"/>
  <c r="Q19" i="123"/>
  <c r="Q20" i="123"/>
  <c r="O25" i="123"/>
  <c r="E9" i="151"/>
  <c r="P27" i="123"/>
  <c r="R11" i="123"/>
  <c r="R15" i="123" s="1"/>
  <c r="R12" i="123"/>
  <c r="R16" i="123" s="1"/>
  <c r="Q18" i="123"/>
  <c r="Q24" i="123" s="1"/>
  <c r="P17" i="123"/>
  <c r="E27" i="151"/>
  <c r="D27" i="151"/>
  <c r="P18" i="124"/>
  <c r="P24" i="124" s="1"/>
  <c r="N25" i="124"/>
  <c r="O27" i="124"/>
  <c r="C9" i="151" s="1"/>
  <c r="Q11" i="124"/>
  <c r="Q15" i="124" s="1"/>
  <c r="Q12" i="124"/>
  <c r="Q16" i="124" s="1"/>
  <c r="P19" i="124"/>
  <c r="P20" i="124"/>
  <c r="C75" i="139"/>
  <c r="Q75" i="139" s="1"/>
  <c r="C76" i="139"/>
  <c r="Q76" i="139" s="1"/>
  <c r="C67" i="139"/>
  <c r="Q67" i="139" s="1"/>
  <c r="C69" i="139"/>
  <c r="Q69" i="139" s="1"/>
  <c r="N48" i="121"/>
  <c r="H48" i="121" s="1"/>
  <c r="K48" i="121" s="1"/>
  <c r="C70" i="140"/>
  <c r="Q70" i="140" s="1"/>
  <c r="C62" i="140"/>
  <c r="Q62" i="140" s="1"/>
  <c r="C67" i="140"/>
  <c r="Q67" i="140" s="1"/>
  <c r="C73" i="140"/>
  <c r="Q73" i="140" s="1"/>
  <c r="C65" i="137"/>
  <c r="Q65" i="137" s="1"/>
  <c r="C75" i="137"/>
  <c r="Q75" i="137" s="1"/>
  <c r="C79" i="137"/>
  <c r="Q79" i="137" s="1"/>
  <c r="C66" i="139"/>
  <c r="Q66" i="139" s="1"/>
  <c r="C65" i="139"/>
  <c r="Q65" i="139" s="1"/>
  <c r="C80" i="139"/>
  <c r="Q80" i="139" s="1"/>
  <c r="C69" i="138"/>
  <c r="Q69" i="138" s="1"/>
  <c r="C79" i="138"/>
  <c r="Q79" i="138" s="1"/>
  <c r="C80" i="138"/>
  <c r="Q80" i="138" s="1"/>
  <c r="C76" i="138"/>
  <c r="Q76" i="138" s="1"/>
  <c r="C64" i="138"/>
  <c r="Q64" i="138" s="1"/>
  <c r="C63" i="140"/>
  <c r="Q63" i="140" s="1"/>
  <c r="C76" i="137"/>
  <c r="Q76" i="137" s="1"/>
  <c r="C72" i="139"/>
  <c r="Q72" i="139" s="1"/>
  <c r="C79" i="139"/>
  <c r="Q79" i="139" s="1"/>
  <c r="N46" i="121"/>
  <c r="H46" i="121" s="1"/>
  <c r="C74" i="138"/>
  <c r="Q74" i="138" s="1"/>
  <c r="H52" i="121"/>
  <c r="N38" i="121"/>
  <c r="O38" i="121" s="1"/>
  <c r="H37" i="121"/>
  <c r="N37" i="121" s="1"/>
  <c r="O37" i="121" s="1"/>
  <c r="C69" i="140"/>
  <c r="Q69" i="140" s="1"/>
  <c r="C70" i="137"/>
  <c r="Q70" i="137" s="1"/>
  <c r="C66" i="137"/>
  <c r="Q66" i="137" s="1"/>
  <c r="C77" i="139"/>
  <c r="Q77" i="139" s="1"/>
  <c r="C70" i="139"/>
  <c r="Q70" i="139" s="1"/>
  <c r="H49" i="121"/>
  <c r="K49" i="121" s="1"/>
  <c r="C62" i="138"/>
  <c r="C77" i="140"/>
  <c r="Q77" i="140" s="1"/>
  <c r="C65" i="140"/>
  <c r="Q65" i="140" s="1"/>
  <c r="C71" i="140"/>
  <c r="Q71" i="140" s="1"/>
  <c r="C64" i="140"/>
  <c r="Q64" i="140" s="1"/>
  <c r="C74" i="137"/>
  <c r="Q74" i="137" s="1"/>
  <c r="C69" i="137"/>
  <c r="Q69" i="137" s="1"/>
  <c r="C62" i="137"/>
  <c r="Q62" i="137" s="1"/>
  <c r="D7" i="153"/>
  <c r="C74" i="139"/>
  <c r="Q74" i="139" s="1"/>
  <c r="C78" i="139"/>
  <c r="Q78" i="139" s="1"/>
  <c r="C71" i="139"/>
  <c r="Q71" i="139" s="1"/>
  <c r="G10" i="153"/>
  <c r="F10" i="153"/>
  <c r="C81" i="138"/>
  <c r="Q81" i="138" s="1"/>
  <c r="C78" i="138"/>
  <c r="Q78" i="138" s="1"/>
  <c r="C73" i="138"/>
  <c r="Q73" i="138" s="1"/>
  <c r="C66" i="138"/>
  <c r="Q66" i="138" s="1"/>
  <c r="C71" i="138"/>
  <c r="Q71" i="138" s="1"/>
  <c r="C67" i="138"/>
  <c r="Q67" i="138" s="1"/>
  <c r="G9" i="153"/>
  <c r="N47" i="121"/>
  <c r="F8" i="153"/>
  <c r="F7" i="153"/>
  <c r="C74" i="140"/>
  <c r="Q74" i="140" s="1"/>
  <c r="C78" i="140"/>
  <c r="Q78" i="140" s="1"/>
  <c r="C66" i="140"/>
  <c r="Q66" i="140" s="1"/>
  <c r="C76" i="140"/>
  <c r="Q76" i="140" s="1"/>
  <c r="C81" i="140"/>
  <c r="Q81" i="140" s="1"/>
  <c r="C80" i="137"/>
  <c r="Q80" i="137" s="1"/>
  <c r="C68" i="137"/>
  <c r="Q68" i="137" s="1"/>
  <c r="C67" i="137"/>
  <c r="Q67" i="137" s="1"/>
  <c r="C63" i="137"/>
  <c r="Q63" i="137" s="1"/>
  <c r="C81" i="137"/>
  <c r="Q81" i="137" s="1"/>
  <c r="C72" i="137"/>
  <c r="Q72" i="137" s="1"/>
  <c r="C75" i="140"/>
  <c r="Q75" i="140" s="1"/>
  <c r="C68" i="139"/>
  <c r="Q68" i="139" s="1"/>
  <c r="C62" i="139"/>
  <c r="G8" i="153"/>
  <c r="C70" i="138"/>
  <c r="Q70" i="138" s="1"/>
  <c r="D8" i="153"/>
  <c r="C71" i="137"/>
  <c r="Q71" i="137" s="1"/>
  <c r="C64" i="139"/>
  <c r="Q64" i="139" s="1"/>
  <c r="C73" i="139"/>
  <c r="Q73" i="139" s="1"/>
  <c r="C63" i="139"/>
  <c r="Q63" i="139" s="1"/>
  <c r="D9" i="153"/>
  <c r="G7" i="153"/>
  <c r="F9" i="153"/>
  <c r="C72" i="138"/>
  <c r="Q72" i="138" s="1"/>
  <c r="C63" i="138"/>
  <c r="Q63" i="138" s="1"/>
  <c r="C68" i="138"/>
  <c r="Q68" i="138" s="1"/>
  <c r="C77" i="138"/>
  <c r="Q77" i="138" s="1"/>
  <c r="C75" i="138"/>
  <c r="Q75" i="138" s="1"/>
  <c r="C65" i="138"/>
  <c r="Q65" i="138" s="1"/>
  <c r="C72" i="140"/>
  <c r="Q72" i="140" s="1"/>
  <c r="C80" i="140"/>
  <c r="Q80" i="140" s="1"/>
  <c r="C68" i="140"/>
  <c r="Q68" i="140" s="1"/>
  <c r="D10" i="153"/>
  <c r="C79" i="140"/>
  <c r="Q79" i="140" s="1"/>
  <c r="C73" i="137"/>
  <c r="Q73" i="137" s="1"/>
  <c r="C78" i="137"/>
  <c r="Q78" i="137" s="1"/>
  <c r="C77" i="137"/>
  <c r="Q77" i="137" s="1"/>
  <c r="C64" i="137"/>
  <c r="Q64" i="137" s="1"/>
  <c r="R48" i="121" l="1"/>
  <c r="M48" i="121" s="1"/>
  <c r="G48" i="121" s="1"/>
  <c r="J48" i="121" s="1"/>
  <c r="L91" i="152"/>
  <c r="I90" i="152"/>
  <c r="P90" i="152"/>
  <c r="H90" i="152"/>
  <c r="O90" i="152"/>
  <c r="G90" i="152"/>
  <c r="N90" i="152"/>
  <c r="F90" i="152"/>
  <c r="M90" i="152"/>
  <c r="E90" i="152"/>
  <c r="L90" i="152"/>
  <c r="D90" i="152"/>
  <c r="K90" i="152"/>
  <c r="C90" i="152"/>
  <c r="J90" i="152"/>
  <c r="L49" i="121"/>
  <c r="L46" i="121"/>
  <c r="R26" i="123"/>
  <c r="Q26" i="124"/>
  <c r="P21" i="124"/>
  <c r="P17" i="124"/>
  <c r="B27" i="151"/>
  <c r="C27" i="151"/>
  <c r="F179" i="152"/>
  <c r="O150" i="152"/>
  <c r="N151" i="152"/>
  <c r="N154" i="152" s="1"/>
  <c r="N155" i="152" s="1"/>
  <c r="N148" i="152" s="1"/>
  <c r="J91" i="152"/>
  <c r="Q21" i="123"/>
  <c r="F91" i="152"/>
  <c r="E150" i="152"/>
  <c r="G150" i="152"/>
  <c r="F149" i="152"/>
  <c r="M151" i="152"/>
  <c r="M154" i="152" s="1"/>
  <c r="M155" i="152" s="1"/>
  <c r="C151" i="152"/>
  <c r="C154" i="152" s="1"/>
  <c r="C155" i="152" s="1"/>
  <c r="H150" i="152"/>
  <c r="B150" i="152"/>
  <c r="N150" i="152"/>
  <c r="K150" i="152"/>
  <c r="G151" i="152"/>
  <c r="G154" i="152" s="1"/>
  <c r="G155" i="152" s="1"/>
  <c r="O151" i="152"/>
  <c r="O154" i="152" s="1"/>
  <c r="O155" i="152" s="1"/>
  <c r="L150" i="152"/>
  <c r="B149" i="152"/>
  <c r="L151" i="152"/>
  <c r="L154" i="152" s="1"/>
  <c r="L155" i="152" s="1"/>
  <c r="M149" i="152"/>
  <c r="D151" i="152"/>
  <c r="D154" i="152" s="1"/>
  <c r="D155" i="152" s="1"/>
  <c r="P149" i="152"/>
  <c r="M150" i="152"/>
  <c r="C149" i="152"/>
  <c r="I149" i="152"/>
  <c r="D149" i="152"/>
  <c r="I151" i="152"/>
  <c r="I154" i="152" s="1"/>
  <c r="I155" i="152" s="1"/>
  <c r="I150" i="152"/>
  <c r="G149" i="152"/>
  <c r="O149" i="152"/>
  <c r="F151" i="152"/>
  <c r="F154" i="152" s="1"/>
  <c r="F155" i="152" s="1"/>
  <c r="K149" i="152"/>
  <c r="E151" i="152"/>
  <c r="E154" i="152" s="1"/>
  <c r="E155" i="152" s="1"/>
  <c r="D150" i="152"/>
  <c r="L149" i="152"/>
  <c r="P151" i="152"/>
  <c r="F150" i="152"/>
  <c r="J150" i="152"/>
  <c r="Q150" i="152"/>
  <c r="C150" i="152"/>
  <c r="Q151" i="152"/>
  <c r="J149" i="152"/>
  <c r="N149" i="152"/>
  <c r="J151" i="152"/>
  <c r="J154" i="152" s="1"/>
  <c r="J155" i="152" s="1"/>
  <c r="J148" i="152" s="1"/>
  <c r="E149" i="152"/>
  <c r="B151" i="152"/>
  <c r="B154" i="152" s="1"/>
  <c r="B155" i="152" s="1"/>
  <c r="K151" i="152"/>
  <c r="K154" i="152" s="1"/>
  <c r="K155" i="152" s="1"/>
  <c r="H151" i="152"/>
  <c r="H154" i="152" s="1"/>
  <c r="H155" i="152" s="1"/>
  <c r="P150" i="152"/>
  <c r="L120" i="152"/>
  <c r="O121" i="152"/>
  <c r="O124" i="152" s="1"/>
  <c r="O125" i="152" s="1"/>
  <c r="I121" i="152"/>
  <c r="I124" i="152" s="1"/>
  <c r="I125" i="152" s="1"/>
  <c r="G119" i="152"/>
  <c r="M121" i="152"/>
  <c r="M124" i="152" s="1"/>
  <c r="M125" i="152" s="1"/>
  <c r="C119" i="152"/>
  <c r="H120" i="152"/>
  <c r="O120" i="152"/>
  <c r="F119" i="152"/>
  <c r="Q121" i="152"/>
  <c r="B119" i="152"/>
  <c r="I119" i="152"/>
  <c r="E120" i="152"/>
  <c r="K121" i="152"/>
  <c r="K124" i="152" s="1"/>
  <c r="K125" i="152" s="1"/>
  <c r="C121" i="152"/>
  <c r="C124" i="152" s="1"/>
  <c r="C125" i="152" s="1"/>
  <c r="D119" i="152"/>
  <c r="B120" i="152"/>
  <c r="D121" i="152"/>
  <c r="D124" i="152" s="1"/>
  <c r="D125" i="152" s="1"/>
  <c r="E119" i="152"/>
  <c r="J119" i="152"/>
  <c r="K120" i="152"/>
  <c r="P121" i="152"/>
  <c r="Q120" i="152"/>
  <c r="P120" i="152"/>
  <c r="F120" i="152"/>
  <c r="O119" i="152"/>
  <c r="N120" i="152"/>
  <c r="I120" i="152"/>
  <c r="N121" i="152"/>
  <c r="N124" i="152" s="1"/>
  <c r="N125" i="152" s="1"/>
  <c r="N118" i="152" s="1"/>
  <c r="E121" i="152"/>
  <c r="E124" i="152" s="1"/>
  <c r="E125" i="152" s="1"/>
  <c r="N119" i="152"/>
  <c r="J120" i="152"/>
  <c r="F121" i="152"/>
  <c r="F124" i="152" s="1"/>
  <c r="F125" i="152" s="1"/>
  <c r="D120" i="152"/>
  <c r="K119" i="152"/>
  <c r="L121" i="152"/>
  <c r="L124" i="152" s="1"/>
  <c r="L125" i="152" s="1"/>
  <c r="P119" i="152"/>
  <c r="J121" i="152"/>
  <c r="J124" i="152" s="1"/>
  <c r="J125" i="152" s="1"/>
  <c r="J118" i="152" s="1"/>
  <c r="M120" i="152"/>
  <c r="C120" i="152"/>
  <c r="G120" i="152"/>
  <c r="H119" i="152"/>
  <c r="L119" i="152"/>
  <c r="G121" i="152"/>
  <c r="G124" i="152" s="1"/>
  <c r="G125" i="152" s="1"/>
  <c r="M119" i="152"/>
  <c r="B121" i="152"/>
  <c r="B126" i="152" s="1"/>
  <c r="B118" i="152" s="1"/>
  <c r="G91" i="152"/>
  <c r="N91" i="152"/>
  <c r="M91" i="152"/>
  <c r="H178" i="152"/>
  <c r="B90" i="152"/>
  <c r="B180" i="152"/>
  <c r="B183" i="152" s="1"/>
  <c r="B184" i="152" s="1"/>
  <c r="F178" i="152"/>
  <c r="Q91" i="152"/>
  <c r="P91" i="152"/>
  <c r="E92" i="152"/>
  <c r="E95" i="152" s="1"/>
  <c r="E96" i="152" s="1"/>
  <c r="O92" i="152"/>
  <c r="O95" i="152" s="1"/>
  <c r="O96" i="152" s="1"/>
  <c r="O91" i="152"/>
  <c r="J92" i="152"/>
  <c r="J95" i="152" s="1"/>
  <c r="D91" i="152"/>
  <c r="B91" i="152"/>
  <c r="F92" i="152"/>
  <c r="F95" i="152" s="1"/>
  <c r="F96" i="152" s="1"/>
  <c r="N92" i="152"/>
  <c r="N95" i="152" s="1"/>
  <c r="N96" i="152" s="1"/>
  <c r="N89" i="152" s="1"/>
  <c r="H91" i="152"/>
  <c r="G92" i="152"/>
  <c r="G95" i="152" s="1"/>
  <c r="G96" i="152" s="1"/>
  <c r="C92" i="152"/>
  <c r="C97" i="152" s="1"/>
  <c r="C89" i="152" s="1"/>
  <c r="K91" i="152"/>
  <c r="M92" i="152"/>
  <c r="M95" i="152" s="1"/>
  <c r="M96" i="152" s="1"/>
  <c r="C91" i="152"/>
  <c r="L92" i="152"/>
  <c r="L95" i="152" s="1"/>
  <c r="L96" i="152" s="1"/>
  <c r="B92" i="152"/>
  <c r="B97" i="152" s="1"/>
  <c r="B89" i="152" s="1"/>
  <c r="D92" i="152"/>
  <c r="D95" i="152" s="1"/>
  <c r="D96" i="152" s="1"/>
  <c r="I91" i="152"/>
  <c r="K92" i="152"/>
  <c r="K95" i="152" s="1"/>
  <c r="K96" i="152" s="1"/>
  <c r="Q92" i="152"/>
  <c r="I92" i="152"/>
  <c r="I95" i="152" s="1"/>
  <c r="I96" i="152" s="1"/>
  <c r="E91" i="152"/>
  <c r="P92" i="152"/>
  <c r="H92" i="152"/>
  <c r="H95" i="152" s="1"/>
  <c r="H96" i="152" s="1"/>
  <c r="P179" i="152"/>
  <c r="K179" i="152"/>
  <c r="C179" i="152"/>
  <c r="M179" i="152"/>
  <c r="C180" i="152"/>
  <c r="C183" i="152" s="1"/>
  <c r="C184" i="152" s="1"/>
  <c r="D180" i="152"/>
  <c r="D183" i="152" s="1"/>
  <c r="D184" i="152" s="1"/>
  <c r="O179" i="152"/>
  <c r="K178" i="152"/>
  <c r="E180" i="152"/>
  <c r="E183" i="152" s="1"/>
  <c r="E184" i="152" s="1"/>
  <c r="O178" i="152"/>
  <c r="M180" i="152"/>
  <c r="M183" i="152" s="1"/>
  <c r="M184" i="152" s="1"/>
  <c r="B178" i="152"/>
  <c r="N178" i="152"/>
  <c r="L180" i="152"/>
  <c r="L183" i="152" s="1"/>
  <c r="L184" i="152" s="1"/>
  <c r="F180" i="152"/>
  <c r="F183" i="152" s="1"/>
  <c r="F184" i="152" s="1"/>
  <c r="J180" i="152"/>
  <c r="J183" i="152" s="1"/>
  <c r="J184" i="152" s="1"/>
  <c r="J177" i="152" s="1"/>
  <c r="H179" i="152"/>
  <c r="J178" i="152"/>
  <c r="N179" i="152"/>
  <c r="L179" i="152"/>
  <c r="H180" i="152"/>
  <c r="H183" i="152" s="1"/>
  <c r="H184" i="152" s="1"/>
  <c r="D179" i="152"/>
  <c r="B179" i="152"/>
  <c r="Q179" i="152"/>
  <c r="M178" i="152"/>
  <c r="K180" i="152"/>
  <c r="K183" i="152" s="1"/>
  <c r="K184" i="152" s="1"/>
  <c r="D178" i="152"/>
  <c r="O180" i="152"/>
  <c r="O183" i="152" s="1"/>
  <c r="O184" i="152" s="1"/>
  <c r="Q180" i="152"/>
  <c r="G178" i="152"/>
  <c r="N180" i="152"/>
  <c r="N183" i="152" s="1"/>
  <c r="N184" i="152" s="1"/>
  <c r="N177" i="152" s="1"/>
  <c r="I180" i="152"/>
  <c r="I183" i="152" s="1"/>
  <c r="I184" i="152" s="1"/>
  <c r="G179" i="152"/>
  <c r="C178" i="152"/>
  <c r="P180" i="152"/>
  <c r="E179" i="152"/>
  <c r="P178" i="152"/>
  <c r="J179" i="152"/>
  <c r="E178" i="152"/>
  <c r="G180" i="152"/>
  <c r="G183" i="152" s="1"/>
  <c r="G184" i="152" s="1"/>
  <c r="I179" i="152"/>
  <c r="I178" i="152"/>
  <c r="R20" i="123"/>
  <c r="Q17" i="123"/>
  <c r="R18" i="123"/>
  <c r="R24" i="123" s="1"/>
  <c r="Q27" i="123"/>
  <c r="G54" i="152"/>
  <c r="D54" i="152"/>
  <c r="E54" i="152"/>
  <c r="F54" i="152"/>
  <c r="H45" i="153"/>
  <c r="H45" i="152"/>
  <c r="S11" i="123"/>
  <c r="S15" i="123" s="1"/>
  <c r="S12" i="123"/>
  <c r="S16" i="123" s="1"/>
  <c r="H54" i="153"/>
  <c r="H54" i="152"/>
  <c r="R19" i="123"/>
  <c r="D9" i="151"/>
  <c r="P25" i="123"/>
  <c r="Q20" i="124"/>
  <c r="R11" i="124"/>
  <c r="R15" i="124" s="1"/>
  <c r="R12" i="124"/>
  <c r="R16" i="124" s="1"/>
  <c r="Q19" i="124"/>
  <c r="Q18" i="124"/>
  <c r="P27" i="124"/>
  <c r="O25" i="124"/>
  <c r="B9" i="151" s="1"/>
  <c r="L47" i="121"/>
  <c r="C61" i="139"/>
  <c r="Q62" i="139"/>
  <c r="L48" i="121"/>
  <c r="H47" i="121"/>
  <c r="K47" i="121" s="1"/>
  <c r="C61" i="140"/>
  <c r="K46" i="121"/>
  <c r="M47" i="121"/>
  <c r="Q62" i="138"/>
  <c r="C61" i="138"/>
  <c r="M46" i="121"/>
  <c r="M49" i="121"/>
  <c r="C61" i="137"/>
  <c r="Q61" i="137" s="1"/>
  <c r="N52" i="121"/>
  <c r="O52" i="121" s="1"/>
  <c r="H51" i="121"/>
  <c r="N51" i="121" s="1"/>
  <c r="O51" i="121" s="1"/>
  <c r="O48" i="121" l="1"/>
  <c r="F27" i="122" s="1"/>
  <c r="F42" i="122" s="1"/>
  <c r="I27" i="122"/>
  <c r="G11" i="122"/>
  <c r="F72" i="122"/>
  <c r="F57" i="122"/>
  <c r="O47" i="121"/>
  <c r="E27" i="122" s="1"/>
  <c r="O46" i="121"/>
  <c r="D27" i="122" s="1"/>
  <c r="F32" i="122"/>
  <c r="F30" i="122"/>
  <c r="F29" i="122"/>
  <c r="F49" i="121"/>
  <c r="I49" i="121" s="1"/>
  <c r="O49" i="121"/>
  <c r="G27" i="122" s="1"/>
  <c r="S26" i="123"/>
  <c r="R26" i="124"/>
  <c r="Q21" i="124"/>
  <c r="Q24" i="124"/>
  <c r="B185" i="152"/>
  <c r="B177" i="152" s="1"/>
  <c r="B124" i="152"/>
  <c r="B125" i="152" s="1"/>
  <c r="C156" i="152"/>
  <c r="C148" i="152" s="1"/>
  <c r="R21" i="123"/>
  <c r="C126" i="152"/>
  <c r="C118" i="152" s="1"/>
  <c r="B156" i="152"/>
  <c r="B148" i="152" s="1"/>
  <c r="B95" i="152"/>
  <c r="B96" i="152" s="1"/>
  <c r="J96" i="152"/>
  <c r="J89" i="152" s="1"/>
  <c r="C95" i="152"/>
  <c r="C96" i="152" s="1"/>
  <c r="C185" i="152"/>
  <c r="C177" i="152" s="1"/>
  <c r="S20" i="123"/>
  <c r="D45" i="152"/>
  <c r="F45" i="152"/>
  <c r="E45" i="152"/>
  <c r="G45" i="152"/>
  <c r="T12" i="123"/>
  <c r="T16" i="123" s="1"/>
  <c r="T11" i="123"/>
  <c r="T15" i="123" s="1"/>
  <c r="R27" i="123"/>
  <c r="S18" i="123"/>
  <c r="S24" i="123" s="1"/>
  <c r="C54" i="152"/>
  <c r="Q25" i="123"/>
  <c r="S19" i="123"/>
  <c r="R17" i="123"/>
  <c r="R20" i="124"/>
  <c r="H27" i="152"/>
  <c r="H27" i="153"/>
  <c r="H36" i="152"/>
  <c r="H36" i="153"/>
  <c r="S11" i="124"/>
  <c r="S15" i="124" s="1"/>
  <c r="S12" i="124"/>
  <c r="S16" i="124" s="1"/>
  <c r="G36" i="152"/>
  <c r="D36" i="152"/>
  <c r="E36" i="152"/>
  <c r="F36" i="152"/>
  <c r="R18" i="124"/>
  <c r="R19" i="124"/>
  <c r="P25" i="124"/>
  <c r="Q27" i="124"/>
  <c r="Q17" i="124"/>
  <c r="F46" i="121"/>
  <c r="I46" i="121" s="1"/>
  <c r="F47" i="121"/>
  <c r="I47" i="121" s="1"/>
  <c r="G49" i="121"/>
  <c r="J49" i="121" s="1"/>
  <c r="F48" i="121"/>
  <c r="I48" i="121" s="1"/>
  <c r="C9" i="153"/>
  <c r="Q61" i="139"/>
  <c r="G46" i="121"/>
  <c r="C8" i="153"/>
  <c r="Q61" i="138"/>
  <c r="G47" i="121"/>
  <c r="J47" i="121" s="1"/>
  <c r="C7" i="153"/>
  <c r="Q61" i="140"/>
  <c r="C10" i="153"/>
  <c r="F31" i="122" l="1"/>
  <c r="D32" i="122"/>
  <c r="D31" i="122"/>
  <c r="D30" i="122"/>
  <c r="D29" i="122"/>
  <c r="B54" i="152"/>
  <c r="B7" i="153"/>
  <c r="F59" i="122"/>
  <c r="F60" i="122"/>
  <c r="F61" i="122"/>
  <c r="F62" i="122"/>
  <c r="G13" i="122"/>
  <c r="C13" i="122" s="1"/>
  <c r="G17" i="122"/>
  <c r="C17" i="122" s="1"/>
  <c r="G15" i="122"/>
  <c r="C15" i="122" s="1"/>
  <c r="G16" i="122"/>
  <c r="C16" i="122" s="1"/>
  <c r="G14" i="122"/>
  <c r="C14" i="122" s="1"/>
  <c r="I72" i="122"/>
  <c r="I42" i="122"/>
  <c r="I57" i="122"/>
  <c r="I32" i="122"/>
  <c r="I29" i="122"/>
  <c r="I31" i="122"/>
  <c r="I30" i="122"/>
  <c r="F47" i="122"/>
  <c r="F46" i="122"/>
  <c r="F45" i="122"/>
  <c r="F44" i="122"/>
  <c r="F77" i="122"/>
  <c r="F76" i="122"/>
  <c r="F75" i="122"/>
  <c r="F74" i="122"/>
  <c r="G72" i="122"/>
  <c r="G42" i="122"/>
  <c r="G57" i="122"/>
  <c r="D57" i="122"/>
  <c r="D72" i="122"/>
  <c r="D42" i="122"/>
  <c r="E72" i="122"/>
  <c r="E57" i="122"/>
  <c r="E42" i="122"/>
  <c r="G32" i="122"/>
  <c r="G30" i="122"/>
  <c r="G31" i="122"/>
  <c r="G29" i="122"/>
  <c r="E31" i="122"/>
  <c r="E29" i="122"/>
  <c r="E32" i="122"/>
  <c r="E30" i="122"/>
  <c r="T26" i="123"/>
  <c r="S26" i="124"/>
  <c r="R21" i="124"/>
  <c r="R24" i="124"/>
  <c r="S21" i="123"/>
  <c r="S19" i="124"/>
  <c r="T20" i="123"/>
  <c r="R25" i="123"/>
  <c r="U12" i="123"/>
  <c r="U16" i="123" s="1"/>
  <c r="U11" i="123"/>
  <c r="U15" i="123" s="1"/>
  <c r="S27" i="123"/>
  <c r="T18" i="123"/>
  <c r="T24" i="123" s="1"/>
  <c r="T19" i="123"/>
  <c r="C45" i="152"/>
  <c r="S17" i="123"/>
  <c r="C36" i="152"/>
  <c r="G27" i="152"/>
  <c r="E27" i="152"/>
  <c r="D27" i="152"/>
  <c r="F27" i="152"/>
  <c r="S18" i="124"/>
  <c r="R27" i="124"/>
  <c r="R17" i="124"/>
  <c r="Q25" i="124"/>
  <c r="T12" i="124"/>
  <c r="T16" i="124" s="1"/>
  <c r="T11" i="124"/>
  <c r="T15" i="124" s="1"/>
  <c r="S20" i="124"/>
  <c r="B10" i="153"/>
  <c r="B19" i="153" s="1"/>
  <c r="B8" i="153"/>
  <c r="B17" i="153" s="1"/>
  <c r="B9" i="153"/>
  <c r="B18" i="153" s="1"/>
  <c r="J46" i="121"/>
  <c r="I54" i="152" l="1"/>
  <c r="B34" i="188"/>
  <c r="B16" i="153"/>
  <c r="F16" i="153" s="1"/>
  <c r="E70" i="153" s="1"/>
  <c r="D77" i="122"/>
  <c r="D76" i="122"/>
  <c r="D75" i="122"/>
  <c r="D74" i="122"/>
  <c r="B45" i="152"/>
  <c r="B25" i="188" s="1"/>
  <c r="B36" i="152"/>
  <c r="N16" i="153"/>
  <c r="G26" i="153" s="1"/>
  <c r="C18" i="153"/>
  <c r="B72" i="153" s="1"/>
  <c r="E59" i="122"/>
  <c r="E60" i="122"/>
  <c r="E61" i="122"/>
  <c r="E62" i="122"/>
  <c r="D59" i="122"/>
  <c r="D60" i="122"/>
  <c r="D61" i="122"/>
  <c r="D62" i="122"/>
  <c r="G60" i="122"/>
  <c r="G62" i="122"/>
  <c r="G59" i="122"/>
  <c r="G61" i="122"/>
  <c r="I59" i="122"/>
  <c r="I60" i="122"/>
  <c r="I61" i="122"/>
  <c r="I62" i="122"/>
  <c r="D47" i="122"/>
  <c r="I47" i="122"/>
  <c r="I45" i="122"/>
  <c r="I46" i="122"/>
  <c r="I44" i="122"/>
  <c r="I77" i="122"/>
  <c r="I74" i="122"/>
  <c r="I76" i="122"/>
  <c r="I75" i="122"/>
  <c r="D45" i="122"/>
  <c r="D44" i="122"/>
  <c r="D46" i="122"/>
  <c r="G45" i="122"/>
  <c r="G44" i="122"/>
  <c r="G47" i="122"/>
  <c r="G46" i="122"/>
  <c r="E47" i="122"/>
  <c r="E46" i="122"/>
  <c r="E44" i="122"/>
  <c r="E45" i="122"/>
  <c r="G77" i="122"/>
  <c r="G76" i="122"/>
  <c r="G75" i="122"/>
  <c r="G74" i="122"/>
  <c r="E75" i="122"/>
  <c r="E77" i="122"/>
  <c r="E76" i="122"/>
  <c r="E74" i="122"/>
  <c r="C29" i="122"/>
  <c r="C30" i="122"/>
  <c r="C31" i="122"/>
  <c r="C32" i="122"/>
  <c r="U26" i="123"/>
  <c r="T26" i="124"/>
  <c r="S21" i="124"/>
  <c r="S24" i="124"/>
  <c r="T21" i="123"/>
  <c r="E19" i="151"/>
  <c r="U19" i="123"/>
  <c r="D19" i="151"/>
  <c r="U20" i="123"/>
  <c r="T17" i="123"/>
  <c r="T27" i="123"/>
  <c r="V11" i="123"/>
  <c r="V15" i="123" s="1"/>
  <c r="V12" i="123"/>
  <c r="V16" i="123" s="1"/>
  <c r="U18" i="123"/>
  <c r="U24" i="123" s="1"/>
  <c r="S25" i="123"/>
  <c r="T20" i="124"/>
  <c r="C27" i="152"/>
  <c r="U12" i="124"/>
  <c r="U16" i="124" s="1"/>
  <c r="U11" i="124"/>
  <c r="U15" i="124" s="1"/>
  <c r="R25" i="124"/>
  <c r="S27" i="124"/>
  <c r="T18" i="124"/>
  <c r="T24" i="124" s="1"/>
  <c r="S17" i="124"/>
  <c r="T19" i="124"/>
  <c r="O17" i="153"/>
  <c r="N71" i="153" s="1"/>
  <c r="E17" i="153"/>
  <c r="D71" i="153" s="1"/>
  <c r="N17" i="153"/>
  <c r="L17" i="153"/>
  <c r="H17" i="153"/>
  <c r="G17" i="153"/>
  <c r="F71" i="153" s="1"/>
  <c r="J17" i="153"/>
  <c r="I71" i="153" s="1"/>
  <c r="I17" i="153"/>
  <c r="H71" i="153" s="1"/>
  <c r="D17" i="153"/>
  <c r="F17" i="153"/>
  <c r="E71" i="153" s="1"/>
  <c r="M17" i="153"/>
  <c r="L71" i="153" s="1"/>
  <c r="C17" i="153"/>
  <c r="B71" i="153" s="1"/>
  <c r="D16" i="153" l="1"/>
  <c r="C70" i="153" s="1"/>
  <c r="F34" i="188"/>
  <c r="C34" i="188"/>
  <c r="H34" i="188" s="1"/>
  <c r="E34" i="188"/>
  <c r="D34" i="188"/>
  <c r="F25" i="188"/>
  <c r="E25" i="188"/>
  <c r="D25" i="188"/>
  <c r="C25" i="188"/>
  <c r="H25" i="188" s="1"/>
  <c r="I36" i="152"/>
  <c r="B16" i="188"/>
  <c r="M16" i="153"/>
  <c r="L70" i="153" s="1"/>
  <c r="G16" i="153"/>
  <c r="F70" i="153" s="1"/>
  <c r="H16" i="153"/>
  <c r="G70" i="153" s="1"/>
  <c r="O16" i="153"/>
  <c r="N70" i="153" s="1"/>
  <c r="L16" i="153"/>
  <c r="K70" i="153" s="1"/>
  <c r="J16" i="153"/>
  <c r="I70" i="153" s="1"/>
  <c r="I16" i="153"/>
  <c r="H70" i="153" s="1"/>
  <c r="E16" i="153"/>
  <c r="D70" i="153" s="1"/>
  <c r="C16" i="153"/>
  <c r="B70" i="153" s="1"/>
  <c r="I45" i="152"/>
  <c r="B27" i="152"/>
  <c r="M70" i="153"/>
  <c r="G35" i="153"/>
  <c r="G44" i="153"/>
  <c r="G53" i="153"/>
  <c r="D18" i="153"/>
  <c r="C72" i="153" s="1"/>
  <c r="L18" i="153"/>
  <c r="K72" i="153" s="1"/>
  <c r="F18" i="153"/>
  <c r="E72" i="153" s="1"/>
  <c r="I18" i="153"/>
  <c r="H72" i="153" s="1"/>
  <c r="M18" i="153"/>
  <c r="L72" i="153" s="1"/>
  <c r="G18" i="153"/>
  <c r="F72" i="153" s="1"/>
  <c r="E18" i="153"/>
  <c r="D72" i="153" s="1"/>
  <c r="J18" i="153"/>
  <c r="I72" i="153" s="1"/>
  <c r="H18" i="153"/>
  <c r="G72" i="153" s="1"/>
  <c r="O18" i="153"/>
  <c r="N72" i="153" s="1"/>
  <c r="N18" i="153"/>
  <c r="M72" i="153" s="1"/>
  <c r="C74" i="122"/>
  <c r="C75" i="122"/>
  <c r="C59" i="122"/>
  <c r="C76" i="122"/>
  <c r="C46" i="122"/>
  <c r="C45" i="122"/>
  <c r="C47" i="122"/>
  <c r="C44" i="122"/>
  <c r="C62" i="122"/>
  <c r="C61" i="122"/>
  <c r="C77" i="122"/>
  <c r="C60" i="122"/>
  <c r="V26" i="123"/>
  <c r="U26" i="124"/>
  <c r="T21" i="124"/>
  <c r="B19" i="151"/>
  <c r="C19" i="151"/>
  <c r="U21" i="123"/>
  <c r="V20" i="123"/>
  <c r="W11" i="123"/>
  <c r="W15" i="123" s="1"/>
  <c r="W12" i="123"/>
  <c r="W16" i="123" s="1"/>
  <c r="E28" i="151"/>
  <c r="D28" i="151"/>
  <c r="U17" i="123"/>
  <c r="T25" i="123"/>
  <c r="U27" i="123"/>
  <c r="E10" i="151"/>
  <c r="V18" i="123"/>
  <c r="V24" i="123" s="1"/>
  <c r="V19" i="123"/>
  <c r="U20" i="124"/>
  <c r="U19" i="124"/>
  <c r="V11" i="124"/>
  <c r="V15" i="124" s="1"/>
  <c r="V12" i="124"/>
  <c r="V16" i="124" s="1"/>
  <c r="T27" i="124"/>
  <c r="C10" i="151" s="1"/>
  <c r="U18" i="124"/>
  <c r="T17" i="124"/>
  <c r="S25" i="124"/>
  <c r="K71" i="153"/>
  <c r="K17" i="153"/>
  <c r="J19" i="153"/>
  <c r="I73" i="153" s="1"/>
  <c r="M19" i="153"/>
  <c r="L73" i="153" s="1"/>
  <c r="D19" i="153"/>
  <c r="G19" i="153"/>
  <c r="F73" i="153" s="1"/>
  <c r="N19" i="153"/>
  <c r="F19" i="153"/>
  <c r="E73" i="153" s="1"/>
  <c r="L19" i="153"/>
  <c r="O19" i="153"/>
  <c r="N73" i="153" s="1"/>
  <c r="E19" i="153"/>
  <c r="D73" i="153" s="1"/>
  <c r="I19" i="153"/>
  <c r="H73" i="153" s="1"/>
  <c r="H19" i="153"/>
  <c r="C19" i="153"/>
  <c r="B73" i="153" s="1"/>
  <c r="M71" i="153"/>
  <c r="G27" i="153"/>
  <c r="G54" i="153"/>
  <c r="G36" i="153"/>
  <c r="G45" i="153"/>
  <c r="D45" i="153"/>
  <c r="D27" i="153"/>
  <c r="D54" i="153"/>
  <c r="C71" i="153"/>
  <c r="D36" i="153"/>
  <c r="G71" i="153"/>
  <c r="E54" i="153"/>
  <c r="E27" i="153"/>
  <c r="E36" i="153"/>
  <c r="E45" i="153"/>
  <c r="G25" i="188" l="1"/>
  <c r="G34" i="188"/>
  <c r="F16" i="188"/>
  <c r="E16" i="188"/>
  <c r="D16" i="188"/>
  <c r="C16" i="188"/>
  <c r="H16" i="188" s="1"/>
  <c r="I27" i="152"/>
  <c r="B7" i="188"/>
  <c r="E53" i="153"/>
  <c r="K16" i="153"/>
  <c r="F44" i="153" s="1"/>
  <c r="D26" i="153"/>
  <c r="D44" i="153"/>
  <c r="D35" i="153"/>
  <c r="E44" i="153"/>
  <c r="D53" i="153"/>
  <c r="C53" i="153" s="1"/>
  <c r="E35" i="153"/>
  <c r="E26" i="153"/>
  <c r="K18" i="153"/>
  <c r="F55" i="153" s="1"/>
  <c r="W26" i="123"/>
  <c r="V26" i="124"/>
  <c r="U21" i="124"/>
  <c r="U24" i="124"/>
  <c r="B28" i="151"/>
  <c r="C28" i="151"/>
  <c r="V21" i="123"/>
  <c r="G55" i="153"/>
  <c r="D55" i="153"/>
  <c r="W20" i="123"/>
  <c r="E55" i="153"/>
  <c r="W18" i="123"/>
  <c r="W24" i="123" s="1"/>
  <c r="V27" i="123"/>
  <c r="W19" i="123"/>
  <c r="H46" i="153"/>
  <c r="H46" i="152"/>
  <c r="X12" i="123"/>
  <c r="X16" i="123" s="1"/>
  <c r="X11" i="123"/>
  <c r="X15" i="123" s="1"/>
  <c r="U25" i="123"/>
  <c r="D10" i="151"/>
  <c r="H55" i="153"/>
  <c r="H55" i="152"/>
  <c r="V17" i="123"/>
  <c r="G55" i="152"/>
  <c r="E55" i="152"/>
  <c r="F55" i="152"/>
  <c r="D55" i="152"/>
  <c r="V19" i="124"/>
  <c r="V20" i="124"/>
  <c r="T25" i="124"/>
  <c r="B10" i="151" s="1"/>
  <c r="V18" i="124"/>
  <c r="U17" i="124"/>
  <c r="U27" i="124"/>
  <c r="W12" i="124"/>
  <c r="W16" i="124" s="1"/>
  <c r="W11" i="124"/>
  <c r="W15" i="124" s="1"/>
  <c r="C45" i="153"/>
  <c r="C27" i="153"/>
  <c r="M73" i="153"/>
  <c r="C54" i="153"/>
  <c r="K73" i="153"/>
  <c r="K19" i="153"/>
  <c r="C73" i="153"/>
  <c r="F54" i="153"/>
  <c r="F36" i="153"/>
  <c r="J71" i="153"/>
  <c r="F27" i="153"/>
  <c r="F45" i="153"/>
  <c r="G73" i="153"/>
  <c r="C36" i="153"/>
  <c r="G16" i="188" l="1"/>
  <c r="F53" i="153"/>
  <c r="J70" i="153"/>
  <c r="F7" i="188"/>
  <c r="C7" i="188"/>
  <c r="H7" i="188" s="1"/>
  <c r="E7" i="188"/>
  <c r="D7" i="188"/>
  <c r="C44" i="153"/>
  <c r="B44" i="153" s="1"/>
  <c r="B53" i="153"/>
  <c r="I53" i="153" s="1"/>
  <c r="C26" i="153"/>
  <c r="F26" i="153"/>
  <c r="F35" i="153"/>
  <c r="C35" i="153"/>
  <c r="J72" i="153"/>
  <c r="W26" i="124"/>
  <c r="X26" i="123"/>
  <c r="V21" i="124"/>
  <c r="V24" i="124"/>
  <c r="W21" i="123"/>
  <c r="C55" i="153"/>
  <c r="F46" i="153"/>
  <c r="C55" i="152"/>
  <c r="V25" i="123"/>
  <c r="Y12" i="123"/>
  <c r="Y16" i="123" s="1"/>
  <c r="Y11" i="123"/>
  <c r="Y15" i="123" s="1"/>
  <c r="X19" i="123"/>
  <c r="W27" i="123"/>
  <c r="D46" i="152"/>
  <c r="F46" i="152"/>
  <c r="G46" i="152"/>
  <c r="E46" i="152"/>
  <c r="G46" i="153"/>
  <c r="E46" i="153"/>
  <c r="D46" i="153"/>
  <c r="W17" i="123"/>
  <c r="X18" i="123"/>
  <c r="X24" i="123" s="1"/>
  <c r="X20" i="123"/>
  <c r="F37" i="152"/>
  <c r="E37" i="152"/>
  <c r="G37" i="152"/>
  <c r="D37" i="152"/>
  <c r="E37" i="153"/>
  <c r="D37" i="153"/>
  <c r="G37" i="153"/>
  <c r="W18" i="124"/>
  <c r="V27" i="124"/>
  <c r="H37" i="153"/>
  <c r="H37" i="152"/>
  <c r="F37" i="153"/>
  <c r="W19" i="124"/>
  <c r="X12" i="124"/>
  <c r="X16" i="124" s="1"/>
  <c r="X11" i="124"/>
  <c r="X15" i="124" s="1"/>
  <c r="H28" i="153"/>
  <c r="H28" i="152"/>
  <c r="V17" i="124"/>
  <c r="U25" i="124"/>
  <c r="W20" i="124"/>
  <c r="B45" i="153"/>
  <c r="K25" i="188" s="1"/>
  <c r="B54" i="153"/>
  <c r="K34" i="188" s="1"/>
  <c r="B27" i="153"/>
  <c r="K7" i="188" s="1"/>
  <c r="J73" i="153"/>
  <c r="B36" i="153"/>
  <c r="K16" i="188" s="1"/>
  <c r="O34" i="188" l="1"/>
  <c r="L34" i="188"/>
  <c r="Q34" i="188" s="1"/>
  <c r="N34" i="188"/>
  <c r="M34" i="188"/>
  <c r="O25" i="188"/>
  <c r="N25" i="188"/>
  <c r="M25" i="188"/>
  <c r="L25" i="188"/>
  <c r="Q25" i="188" s="1"/>
  <c r="O16" i="188"/>
  <c r="N16" i="188"/>
  <c r="M16" i="188"/>
  <c r="L16" i="188"/>
  <c r="Q16" i="188" s="1"/>
  <c r="O7" i="188"/>
  <c r="L7" i="188"/>
  <c r="Q7" i="188" s="1"/>
  <c r="N7" i="188"/>
  <c r="M7" i="188"/>
  <c r="B26" i="153"/>
  <c r="I26" i="153" s="1"/>
  <c r="Q178" i="153"/>
  <c r="E180" i="153" s="1"/>
  <c r="E183" i="153" s="1"/>
  <c r="E184" i="153" s="1"/>
  <c r="I44" i="153"/>
  <c r="Q149" i="153"/>
  <c r="F150" i="153" s="1"/>
  <c r="B35" i="153"/>
  <c r="Q119" i="153" s="1"/>
  <c r="L120" i="153" s="1"/>
  <c r="G7" i="188"/>
  <c r="Q90" i="153"/>
  <c r="F90" i="153" s="1"/>
  <c r="I54" i="153"/>
  <c r="B55" i="153"/>
  <c r="K35" i="188" s="1"/>
  <c r="B55" i="152"/>
  <c r="B35" i="188" s="1"/>
  <c r="Y26" i="123"/>
  <c r="Y20" i="123"/>
  <c r="Y19" i="123"/>
  <c r="X26" i="124"/>
  <c r="W21" i="124"/>
  <c r="W24" i="124"/>
  <c r="Q180" i="153"/>
  <c r="P180" i="153"/>
  <c r="M178" i="153"/>
  <c r="E178" i="153"/>
  <c r="H178" i="153"/>
  <c r="D179" i="153"/>
  <c r="L178" i="153"/>
  <c r="M179" i="153"/>
  <c r="J180" i="153"/>
  <c r="J183" i="153" s="1"/>
  <c r="J184" i="153" s="1"/>
  <c r="J177" i="153" s="1"/>
  <c r="P179" i="153"/>
  <c r="L180" i="153"/>
  <c r="L183" i="153" s="1"/>
  <c r="L184" i="153" s="1"/>
  <c r="P178" i="153"/>
  <c r="X21" i="123"/>
  <c r="H149" i="153"/>
  <c r="D151" i="153"/>
  <c r="D154" i="153" s="1"/>
  <c r="D155" i="153" s="1"/>
  <c r="C46" i="152"/>
  <c r="Y18" i="123"/>
  <c r="Y24" i="123" s="1"/>
  <c r="K151" i="153"/>
  <c r="K154" i="153" s="1"/>
  <c r="K155" i="153" s="1"/>
  <c r="X17" i="123"/>
  <c r="C46" i="153"/>
  <c r="X27" i="123"/>
  <c r="W25" i="123"/>
  <c r="L150" i="153"/>
  <c r="B151" i="153"/>
  <c r="B156" i="153" s="1"/>
  <c r="B148" i="153" s="1"/>
  <c r="C37" i="152"/>
  <c r="E28" i="152"/>
  <c r="F28" i="152"/>
  <c r="G28" i="152"/>
  <c r="D28" i="152"/>
  <c r="D28" i="153"/>
  <c r="E28" i="153"/>
  <c r="G28" i="153"/>
  <c r="F28" i="153"/>
  <c r="V25" i="124"/>
  <c r="Y11" i="124"/>
  <c r="Y15" i="124" s="1"/>
  <c r="Y12" i="124"/>
  <c r="Y16" i="124" s="1"/>
  <c r="C37" i="153"/>
  <c r="X20" i="124"/>
  <c r="X18" i="124"/>
  <c r="X19" i="124"/>
  <c r="W17" i="124"/>
  <c r="W27" i="124"/>
  <c r="Q150" i="153"/>
  <c r="E149" i="153"/>
  <c r="K149" i="153"/>
  <c r="D149" i="153"/>
  <c r="J150" i="153"/>
  <c r="G149" i="153"/>
  <c r="E150" i="153"/>
  <c r="G151" i="153"/>
  <c r="G154" i="153" s="1"/>
  <c r="G155" i="153" s="1"/>
  <c r="H150" i="153"/>
  <c r="M151" i="153"/>
  <c r="M154" i="153" s="1"/>
  <c r="M155" i="153" s="1"/>
  <c r="B149" i="153"/>
  <c r="F151" i="153"/>
  <c r="F154" i="153" s="1"/>
  <c r="F155" i="153" s="1"/>
  <c r="L151" i="153"/>
  <c r="L154" i="153" s="1"/>
  <c r="L155" i="153" s="1"/>
  <c r="P149" i="153"/>
  <c r="C149" i="153"/>
  <c r="M150" i="153"/>
  <c r="I45" i="153"/>
  <c r="Q121" i="153"/>
  <c r="K119" i="153"/>
  <c r="I121" i="153"/>
  <c r="I124" i="153" s="1"/>
  <c r="I125" i="153" s="1"/>
  <c r="F121" i="153"/>
  <c r="F124" i="153" s="1"/>
  <c r="F125" i="153" s="1"/>
  <c r="F120" i="153"/>
  <c r="B121" i="153"/>
  <c r="L119" i="153"/>
  <c r="H120" i="153"/>
  <c r="D119" i="153"/>
  <c r="C119" i="153"/>
  <c r="B120" i="153"/>
  <c r="N120" i="153"/>
  <c r="I27" i="153"/>
  <c r="M91" i="153"/>
  <c r="N92" i="153"/>
  <c r="N95" i="153" s="1"/>
  <c r="N96" i="153" s="1"/>
  <c r="N89" i="153" s="1"/>
  <c r="H92" i="153"/>
  <c r="H95" i="153" s="1"/>
  <c r="H96" i="153" s="1"/>
  <c r="E91" i="153"/>
  <c r="I36" i="153"/>
  <c r="P25" i="188" l="1"/>
  <c r="P34" i="188"/>
  <c r="L35" i="188"/>
  <c r="Q35" i="188" s="1"/>
  <c r="M35" i="188"/>
  <c r="O35" i="188"/>
  <c r="N35" i="188"/>
  <c r="P16" i="188"/>
  <c r="P7" i="188"/>
  <c r="H91" i="153"/>
  <c r="E92" i="153"/>
  <c r="E95" i="153" s="1"/>
  <c r="E96" i="153" s="1"/>
  <c r="Q91" i="153"/>
  <c r="Q92" i="153"/>
  <c r="F179" i="153"/>
  <c r="G180" i="153"/>
  <c r="G183" i="153" s="1"/>
  <c r="G184" i="153" s="1"/>
  <c r="C180" i="153"/>
  <c r="C183" i="153" s="1"/>
  <c r="C184" i="153" s="1"/>
  <c r="I178" i="153"/>
  <c r="K178" i="153"/>
  <c r="D180" i="153"/>
  <c r="D183" i="153" s="1"/>
  <c r="D184" i="153" s="1"/>
  <c r="C35" i="188"/>
  <c r="H35" i="188" s="1"/>
  <c r="E35" i="188"/>
  <c r="D35" i="188"/>
  <c r="F35" i="188"/>
  <c r="J178" i="153"/>
  <c r="N179" i="153"/>
  <c r="M180" i="153"/>
  <c r="M183" i="153" s="1"/>
  <c r="M184" i="153" s="1"/>
  <c r="H179" i="153"/>
  <c r="O178" i="153"/>
  <c r="G179" i="153"/>
  <c r="F91" i="153"/>
  <c r="C91" i="153"/>
  <c r="B91" i="153"/>
  <c r="D91" i="153"/>
  <c r="F178" i="153"/>
  <c r="D178" i="153"/>
  <c r="B180" i="153"/>
  <c r="B183" i="153" s="1"/>
  <c r="B184" i="153" s="1"/>
  <c r="C178" i="153"/>
  <c r="C179" i="153"/>
  <c r="Q179" i="153"/>
  <c r="L179" i="153"/>
  <c r="O180" i="153"/>
  <c r="O183" i="153" s="1"/>
  <c r="O184" i="153" s="1"/>
  <c r="H180" i="153"/>
  <c r="H183" i="153" s="1"/>
  <c r="H184" i="153" s="1"/>
  <c r="I180" i="153"/>
  <c r="I183" i="153" s="1"/>
  <c r="I184" i="153" s="1"/>
  <c r="N180" i="153"/>
  <c r="N183" i="153" s="1"/>
  <c r="N184" i="153" s="1"/>
  <c r="N177" i="153" s="1"/>
  <c r="I90" i="153"/>
  <c r="L90" i="153"/>
  <c r="O90" i="153"/>
  <c r="E90" i="153"/>
  <c r="C90" i="153"/>
  <c r="N90" i="153"/>
  <c r="D92" i="153"/>
  <c r="D95" i="153" s="1"/>
  <c r="D96" i="153" s="1"/>
  <c r="M92" i="153"/>
  <c r="M95" i="153" s="1"/>
  <c r="M96" i="153" s="1"/>
  <c r="J92" i="153"/>
  <c r="J95" i="153" s="1"/>
  <c r="J96" i="153" s="1"/>
  <c r="J89" i="153" s="1"/>
  <c r="B90" i="153"/>
  <c r="H90" i="153"/>
  <c r="D90" i="153"/>
  <c r="G90" i="153"/>
  <c r="G92" i="153"/>
  <c r="G95" i="153" s="1"/>
  <c r="G96" i="153" s="1"/>
  <c r="O91" i="153"/>
  <c r="N91" i="153"/>
  <c r="P91" i="153"/>
  <c r="I91" i="153"/>
  <c r="J91" i="153"/>
  <c r="O92" i="153"/>
  <c r="O95" i="153" s="1"/>
  <c r="O96" i="153" s="1"/>
  <c r="P92" i="153"/>
  <c r="I92" i="153"/>
  <c r="I95" i="153" s="1"/>
  <c r="I96" i="153" s="1"/>
  <c r="L92" i="153"/>
  <c r="L95" i="153" s="1"/>
  <c r="L96" i="153" s="1"/>
  <c r="F92" i="153"/>
  <c r="F95" i="153" s="1"/>
  <c r="F96" i="153" s="1"/>
  <c r="C92" i="153"/>
  <c r="C97" i="153" s="1"/>
  <c r="C89" i="153" s="1"/>
  <c r="G91" i="153"/>
  <c r="K91" i="153"/>
  <c r="K92" i="153"/>
  <c r="K95" i="153" s="1"/>
  <c r="K96" i="153" s="1"/>
  <c r="L91" i="153"/>
  <c r="B92" i="153"/>
  <c r="B178" i="153"/>
  <c r="I179" i="153"/>
  <c r="N178" i="153"/>
  <c r="G178" i="153"/>
  <c r="K180" i="153"/>
  <c r="K183" i="153" s="1"/>
  <c r="K184" i="153" s="1"/>
  <c r="J179" i="153"/>
  <c r="K179" i="153"/>
  <c r="B179" i="153"/>
  <c r="O179" i="153"/>
  <c r="F180" i="153"/>
  <c r="F183" i="153" s="1"/>
  <c r="F184" i="153" s="1"/>
  <c r="E179" i="153"/>
  <c r="J90" i="153"/>
  <c r="M90" i="153"/>
  <c r="E119" i="153"/>
  <c r="I120" i="153"/>
  <c r="Q120" i="153"/>
  <c r="N119" i="153"/>
  <c r="E120" i="153"/>
  <c r="E121" i="153"/>
  <c r="E124" i="153" s="1"/>
  <c r="E125" i="153" s="1"/>
  <c r="J120" i="153"/>
  <c r="G121" i="153"/>
  <c r="G124" i="153" s="1"/>
  <c r="G125" i="153" s="1"/>
  <c r="K120" i="153"/>
  <c r="P119" i="153"/>
  <c r="P121" i="153"/>
  <c r="P120" i="153"/>
  <c r="G119" i="153"/>
  <c r="F119" i="153"/>
  <c r="H119" i="153"/>
  <c r="O119" i="153"/>
  <c r="J121" i="153"/>
  <c r="J124" i="153" s="1"/>
  <c r="J125" i="153" s="1"/>
  <c r="J118" i="153" s="1"/>
  <c r="O121" i="153"/>
  <c r="O124" i="153" s="1"/>
  <c r="O125" i="153" s="1"/>
  <c r="P151" i="153"/>
  <c r="O150" i="153"/>
  <c r="H151" i="153"/>
  <c r="H154" i="153" s="1"/>
  <c r="H155" i="153" s="1"/>
  <c r="M149" i="153"/>
  <c r="I149" i="153"/>
  <c r="G150" i="153"/>
  <c r="E151" i="153"/>
  <c r="E154" i="153" s="1"/>
  <c r="E155" i="153" s="1"/>
  <c r="Q151" i="153"/>
  <c r="I150" i="153"/>
  <c r="J149" i="153"/>
  <c r="O149" i="153"/>
  <c r="C151" i="153"/>
  <c r="C156" i="153" s="1"/>
  <c r="C148" i="153" s="1"/>
  <c r="J119" i="153"/>
  <c r="M119" i="153"/>
  <c r="M121" i="153"/>
  <c r="M124" i="153" s="1"/>
  <c r="M125" i="153" s="1"/>
  <c r="I119" i="153"/>
  <c r="G120" i="153"/>
  <c r="B119" i="153"/>
  <c r="L121" i="153"/>
  <c r="L124" i="153" s="1"/>
  <c r="L125" i="153" s="1"/>
  <c r="M120" i="153"/>
  <c r="C120" i="153"/>
  <c r="O120" i="153"/>
  <c r="C121" i="153"/>
  <c r="C126" i="153" s="1"/>
  <c r="C118" i="153" s="1"/>
  <c r="D121" i="153"/>
  <c r="D124" i="153" s="1"/>
  <c r="D125" i="153" s="1"/>
  <c r="K121" i="153"/>
  <c r="K124" i="153" s="1"/>
  <c r="K125" i="153" s="1"/>
  <c r="N121" i="153"/>
  <c r="N124" i="153" s="1"/>
  <c r="N125" i="153" s="1"/>
  <c r="N118" i="153" s="1"/>
  <c r="D120" i="153"/>
  <c r="H121" i="153"/>
  <c r="H124" i="153" s="1"/>
  <c r="H125" i="153" s="1"/>
  <c r="F149" i="153"/>
  <c r="K150" i="153"/>
  <c r="J151" i="153"/>
  <c r="J154" i="153" s="1"/>
  <c r="J155" i="153" s="1"/>
  <c r="J148" i="153" s="1"/>
  <c r="C150" i="153"/>
  <c r="O151" i="153"/>
  <c r="O154" i="153" s="1"/>
  <c r="O155" i="153" s="1"/>
  <c r="P150" i="153"/>
  <c r="N150" i="153"/>
  <c r="I151" i="153"/>
  <c r="I154" i="153" s="1"/>
  <c r="I155" i="153" s="1"/>
  <c r="N149" i="153"/>
  <c r="N151" i="153"/>
  <c r="N154" i="153" s="1"/>
  <c r="N155" i="153" s="1"/>
  <c r="N148" i="153" s="1"/>
  <c r="B150" i="153"/>
  <c r="L149" i="153"/>
  <c r="D150" i="153"/>
  <c r="P90" i="153"/>
  <c r="K90" i="153"/>
  <c r="I35" i="153"/>
  <c r="I55" i="152"/>
  <c r="B46" i="153"/>
  <c r="K26" i="188" s="1"/>
  <c r="B37" i="153"/>
  <c r="K17" i="188" s="1"/>
  <c r="I55" i="153"/>
  <c r="B46" i="152"/>
  <c r="B26" i="188" s="1"/>
  <c r="B37" i="152"/>
  <c r="B17" i="188" s="1"/>
  <c r="Y27" i="123"/>
  <c r="Y19" i="124"/>
  <c r="Y21" i="123"/>
  <c r="Y26" i="124"/>
  <c r="X21" i="124"/>
  <c r="X24" i="124"/>
  <c r="D20" i="151"/>
  <c r="E20" i="151"/>
  <c r="B191" i="153" s="1"/>
  <c r="X25" i="123"/>
  <c r="Y25" i="123" s="1"/>
  <c r="Y17" i="123"/>
  <c r="B154" i="153"/>
  <c r="B155" i="153" s="1"/>
  <c r="X27" i="124"/>
  <c r="C28" i="153"/>
  <c r="Y18" i="124"/>
  <c r="W25" i="124"/>
  <c r="C28" i="152"/>
  <c r="X17" i="124"/>
  <c r="Y20" i="124"/>
  <c r="B126" i="153"/>
  <c r="B118" i="153" s="1"/>
  <c r="B124" i="153"/>
  <c r="B125" i="153" s="1"/>
  <c r="C95" i="153"/>
  <c r="C96" i="153" s="1"/>
  <c r="B95" i="153"/>
  <c r="B96" i="153" s="1"/>
  <c r="B97" i="153"/>
  <c r="B89" i="153" s="1"/>
  <c r="P35" i="188" l="1"/>
  <c r="L26" i="188"/>
  <c r="Q26" i="188" s="1"/>
  <c r="M26" i="188"/>
  <c r="O26" i="188"/>
  <c r="N26" i="188"/>
  <c r="L17" i="188"/>
  <c r="Q17" i="188" s="1"/>
  <c r="M17" i="188"/>
  <c r="O17" i="188"/>
  <c r="N17" i="188"/>
  <c r="C124" i="153"/>
  <c r="C125" i="153" s="1"/>
  <c r="G35" i="188"/>
  <c r="C185" i="153"/>
  <c r="C177" i="153" s="1"/>
  <c r="C26" i="188"/>
  <c r="H26" i="188" s="1"/>
  <c r="F26" i="188"/>
  <c r="E26" i="188"/>
  <c r="D26" i="188"/>
  <c r="B185" i="153"/>
  <c r="B177" i="153" s="1"/>
  <c r="C17" i="188"/>
  <c r="H17" i="188" s="1"/>
  <c r="F17" i="188"/>
  <c r="E17" i="188"/>
  <c r="D17" i="188"/>
  <c r="C154" i="153"/>
  <c r="C155" i="153" s="1"/>
  <c r="I46" i="152"/>
  <c r="B28" i="153"/>
  <c r="K8" i="188" s="1"/>
  <c r="I46" i="153"/>
  <c r="I37" i="153"/>
  <c r="I37" i="152"/>
  <c r="B28" i="152"/>
  <c r="B8" i="188" s="1"/>
  <c r="Y21" i="124"/>
  <c r="Y24" i="124"/>
  <c r="Y17" i="124"/>
  <c r="B20" i="151"/>
  <c r="C20" i="151"/>
  <c r="B162" i="152"/>
  <c r="C162" i="152"/>
  <c r="B162" i="153"/>
  <c r="C162" i="153"/>
  <c r="B191" i="152"/>
  <c r="C191" i="153"/>
  <c r="C191" i="152"/>
  <c r="D29" i="151"/>
  <c r="E29" i="151"/>
  <c r="E11" i="151"/>
  <c r="X25" i="124"/>
  <c r="Y27" i="124"/>
  <c r="C11" i="151" s="1"/>
  <c r="P26" i="188" l="1"/>
  <c r="P17" i="188"/>
  <c r="L8" i="188"/>
  <c r="Q8" i="188" s="1"/>
  <c r="M8" i="188"/>
  <c r="O8" i="188"/>
  <c r="N8" i="188"/>
  <c r="G26" i="188"/>
  <c r="G17" i="188"/>
  <c r="C8" i="188"/>
  <c r="H8" i="188" s="1"/>
  <c r="D8" i="188"/>
  <c r="F8" i="188"/>
  <c r="E8" i="188"/>
  <c r="I28" i="153"/>
  <c r="I28" i="152"/>
  <c r="Y25" i="124"/>
  <c r="B11" i="151" s="1"/>
  <c r="B29" i="151"/>
  <c r="C29" i="151"/>
  <c r="H47" i="153"/>
  <c r="H47" i="152"/>
  <c r="F56" i="152"/>
  <c r="G56" i="152"/>
  <c r="D56" i="153"/>
  <c r="D56" i="152"/>
  <c r="G56" i="153"/>
  <c r="E56" i="153"/>
  <c r="E56" i="152"/>
  <c r="F56" i="153"/>
  <c r="H56" i="153"/>
  <c r="H56" i="152"/>
  <c r="D11" i="151"/>
  <c r="B132" i="152"/>
  <c r="C132" i="152"/>
  <c r="B132" i="153"/>
  <c r="C132" i="153"/>
  <c r="C103" i="152"/>
  <c r="C103" i="153"/>
  <c r="B103" i="152"/>
  <c r="B103" i="153"/>
  <c r="P8" i="188" l="1"/>
  <c r="G8" i="188"/>
  <c r="C56" i="153"/>
  <c r="E47" i="153"/>
  <c r="G47" i="152"/>
  <c r="D47" i="153"/>
  <c r="F47" i="152"/>
  <c r="E47" i="152"/>
  <c r="D47" i="152"/>
  <c r="G47" i="153"/>
  <c r="F47" i="153"/>
  <c r="C56" i="152"/>
  <c r="H29" i="153"/>
  <c r="H29" i="152"/>
  <c r="H38" i="152"/>
  <c r="H38" i="153"/>
  <c r="G38" i="152"/>
  <c r="E38" i="153"/>
  <c r="F38" i="152"/>
  <c r="B56" i="153" l="1"/>
  <c r="K36" i="188" s="1"/>
  <c r="B56" i="152"/>
  <c r="F29" i="153"/>
  <c r="F38" i="153"/>
  <c r="D38" i="153"/>
  <c r="E38" i="152"/>
  <c r="D38" i="152"/>
  <c r="G38" i="153"/>
  <c r="C47" i="153"/>
  <c r="C47" i="152"/>
  <c r="E29" i="152"/>
  <c r="E29" i="153"/>
  <c r="D29" i="153"/>
  <c r="F29" i="152"/>
  <c r="G29" i="152"/>
  <c r="G29" i="153"/>
  <c r="D29" i="152"/>
  <c r="M36" i="188" l="1"/>
  <c r="N36" i="188"/>
  <c r="L36" i="188"/>
  <c r="Q36" i="188" s="1"/>
  <c r="O36" i="188"/>
  <c r="Q187" i="152"/>
  <c r="B36" i="188"/>
  <c r="Q187" i="153"/>
  <c r="B188" i="153" s="1"/>
  <c r="I56" i="153"/>
  <c r="B47" i="153"/>
  <c r="C38" i="153"/>
  <c r="B47" i="152"/>
  <c r="B27" i="188" s="1"/>
  <c r="I56" i="152"/>
  <c r="C38" i="152"/>
  <c r="L189" i="152"/>
  <c r="L192" i="152" s="1"/>
  <c r="L193" i="152" s="1"/>
  <c r="C187" i="152"/>
  <c r="M187" i="152"/>
  <c r="H189" i="152"/>
  <c r="H192" i="152" s="1"/>
  <c r="H193" i="152" s="1"/>
  <c r="Q189" i="152"/>
  <c r="E187" i="152"/>
  <c r="D189" i="152"/>
  <c r="D192" i="152" s="1"/>
  <c r="D193" i="152" s="1"/>
  <c r="I189" i="152"/>
  <c r="I192" i="152" s="1"/>
  <c r="I193" i="152" s="1"/>
  <c r="N189" i="152"/>
  <c r="N192" i="152" s="1"/>
  <c r="N193" i="152" s="1"/>
  <c r="N186" i="152" s="1"/>
  <c r="P188" i="152"/>
  <c r="Q188" i="152"/>
  <c r="J189" i="152"/>
  <c r="J192" i="152" s="1"/>
  <c r="J193" i="152" s="1"/>
  <c r="J186" i="152" s="1"/>
  <c r="L188" i="152"/>
  <c r="I188" i="152"/>
  <c r="F189" i="152"/>
  <c r="F192" i="152" s="1"/>
  <c r="F193" i="152" s="1"/>
  <c r="H188" i="152"/>
  <c r="I187" i="152"/>
  <c r="B189" i="152"/>
  <c r="D188" i="152"/>
  <c r="O189" i="152"/>
  <c r="O192" i="152" s="1"/>
  <c r="O193" i="152" s="1"/>
  <c r="N188" i="152"/>
  <c r="P187" i="152"/>
  <c r="G189" i="152"/>
  <c r="G192" i="152" s="1"/>
  <c r="G193" i="152" s="1"/>
  <c r="L187" i="152"/>
  <c r="F188" i="152"/>
  <c r="G188" i="152"/>
  <c r="D187" i="152"/>
  <c r="N187" i="152"/>
  <c r="G187" i="152"/>
  <c r="O187" i="152"/>
  <c r="J187" i="152"/>
  <c r="K188" i="152"/>
  <c r="M188" i="152"/>
  <c r="C189" i="152"/>
  <c r="F187" i="152"/>
  <c r="E189" i="152"/>
  <c r="E192" i="152" s="1"/>
  <c r="E193" i="152" s="1"/>
  <c r="C188" i="152"/>
  <c r="P189" i="152"/>
  <c r="E188" i="152"/>
  <c r="J188" i="152"/>
  <c r="O188" i="152"/>
  <c r="H187" i="152"/>
  <c r="B188" i="152"/>
  <c r="K189" i="152"/>
  <c r="K192" i="152" s="1"/>
  <c r="K193" i="152" s="1"/>
  <c r="M189" i="152"/>
  <c r="M192" i="152" s="1"/>
  <c r="M193" i="152" s="1"/>
  <c r="B187" i="152"/>
  <c r="K187" i="152"/>
  <c r="C29" i="152"/>
  <c r="C29" i="153"/>
  <c r="P36" i="188" l="1"/>
  <c r="I47" i="153"/>
  <c r="K27" i="188"/>
  <c r="D36" i="188"/>
  <c r="F36" i="188"/>
  <c r="C36" i="188"/>
  <c r="H36" i="188" s="1"/>
  <c r="E36" i="188"/>
  <c r="D27" i="188"/>
  <c r="C27" i="188"/>
  <c r="H27" i="188" s="1"/>
  <c r="F27" i="188"/>
  <c r="E27" i="188"/>
  <c r="G187" i="153"/>
  <c r="O188" i="153"/>
  <c r="Q158" i="153"/>
  <c r="L159" i="153" s="1"/>
  <c r="H189" i="153"/>
  <c r="H192" i="153" s="1"/>
  <c r="H193" i="153" s="1"/>
  <c r="F187" i="153"/>
  <c r="P188" i="153"/>
  <c r="E188" i="153"/>
  <c r="K187" i="153"/>
  <c r="D189" i="153"/>
  <c r="D192" i="153" s="1"/>
  <c r="D193" i="153" s="1"/>
  <c r="N188" i="153"/>
  <c r="J189" i="153"/>
  <c r="J192" i="153" s="1"/>
  <c r="J193" i="153" s="1"/>
  <c r="J186" i="153" s="1"/>
  <c r="H187" i="153"/>
  <c r="D187" i="153"/>
  <c r="K188" i="153"/>
  <c r="M189" i="153"/>
  <c r="M192" i="153" s="1"/>
  <c r="M193" i="153" s="1"/>
  <c r="P189" i="153"/>
  <c r="G188" i="153"/>
  <c r="M187" i="153"/>
  <c r="G189" i="153"/>
  <c r="G192" i="153" s="1"/>
  <c r="G193" i="153" s="1"/>
  <c r="O187" i="153"/>
  <c r="C188" i="153"/>
  <c r="L187" i="153"/>
  <c r="H188" i="153"/>
  <c r="M188" i="153"/>
  <c r="L188" i="153"/>
  <c r="K189" i="153"/>
  <c r="K192" i="153" s="1"/>
  <c r="K193" i="153" s="1"/>
  <c r="Q188" i="153"/>
  <c r="F189" i="153"/>
  <c r="F192" i="153" s="1"/>
  <c r="F193" i="153" s="1"/>
  <c r="L189" i="153"/>
  <c r="L192" i="153" s="1"/>
  <c r="L193" i="153" s="1"/>
  <c r="I187" i="153"/>
  <c r="P187" i="153"/>
  <c r="J187" i="153"/>
  <c r="D188" i="153"/>
  <c r="I188" i="153"/>
  <c r="O189" i="153"/>
  <c r="O192" i="153" s="1"/>
  <c r="O193" i="153" s="1"/>
  <c r="F188" i="153"/>
  <c r="I189" i="153"/>
  <c r="I192" i="153" s="1"/>
  <c r="I193" i="153" s="1"/>
  <c r="E189" i="153"/>
  <c r="E192" i="153" s="1"/>
  <c r="E193" i="153" s="1"/>
  <c r="Q189" i="153"/>
  <c r="B187" i="153"/>
  <c r="J188" i="153"/>
  <c r="N189" i="153"/>
  <c r="N192" i="153" s="1"/>
  <c r="N193" i="153" s="1"/>
  <c r="N186" i="153" s="1"/>
  <c r="C189" i="153"/>
  <c r="C194" i="153" s="1"/>
  <c r="C186" i="153" s="1"/>
  <c r="N187" i="153"/>
  <c r="B189" i="153"/>
  <c r="B194" i="153" s="1"/>
  <c r="B186" i="153" s="1"/>
  <c r="C187" i="153"/>
  <c r="E187" i="153"/>
  <c r="B38" i="153"/>
  <c r="I47" i="152"/>
  <c r="Q158" i="152"/>
  <c r="J159" i="152" s="1"/>
  <c r="B29" i="153"/>
  <c r="K9" i="188" s="1"/>
  <c r="B38" i="152"/>
  <c r="B18" i="188" s="1"/>
  <c r="B29" i="152"/>
  <c r="B9" i="188" s="1"/>
  <c r="C192" i="152"/>
  <c r="C193" i="152" s="1"/>
  <c r="C194" i="152"/>
  <c r="C186" i="152" s="1"/>
  <c r="B192" i="152"/>
  <c r="B193" i="152" s="1"/>
  <c r="B194" i="152"/>
  <c r="B186" i="152" s="1"/>
  <c r="M27" i="188" l="1"/>
  <c r="L27" i="188"/>
  <c r="Q27" i="188" s="1"/>
  <c r="O27" i="188"/>
  <c r="N27" i="188"/>
  <c r="Q128" i="153"/>
  <c r="H130" i="153" s="1"/>
  <c r="H133" i="153" s="1"/>
  <c r="H134" i="153" s="1"/>
  <c r="K18" i="188"/>
  <c r="M9" i="188"/>
  <c r="N9" i="188"/>
  <c r="L9" i="188"/>
  <c r="Q9" i="188" s="1"/>
  <c r="O9" i="188"/>
  <c r="G36" i="188"/>
  <c r="G27" i="188"/>
  <c r="D18" i="188"/>
  <c r="C18" i="188"/>
  <c r="H18" i="188" s="1"/>
  <c r="F18" i="188"/>
  <c r="E18" i="188"/>
  <c r="D9" i="188"/>
  <c r="C9" i="188"/>
  <c r="H9" i="188" s="1"/>
  <c r="E9" i="188"/>
  <c r="F9" i="188"/>
  <c r="M160" i="153"/>
  <c r="M163" i="153" s="1"/>
  <c r="M164" i="153" s="1"/>
  <c r="C159" i="153"/>
  <c r="D159" i="153"/>
  <c r="D158" i="153"/>
  <c r="F160" i="153"/>
  <c r="F163" i="153" s="1"/>
  <c r="F164" i="153" s="1"/>
  <c r="M158" i="153"/>
  <c r="D160" i="153"/>
  <c r="D163" i="153" s="1"/>
  <c r="D164" i="153" s="1"/>
  <c r="I160" i="153"/>
  <c r="I163" i="153" s="1"/>
  <c r="I164" i="153" s="1"/>
  <c r="G158" i="153"/>
  <c r="H158" i="153"/>
  <c r="J158" i="153"/>
  <c r="H160" i="153"/>
  <c r="H163" i="153" s="1"/>
  <c r="H164" i="153" s="1"/>
  <c r="L158" i="153"/>
  <c r="J160" i="153"/>
  <c r="J163" i="153" s="1"/>
  <c r="J164" i="153" s="1"/>
  <c r="J157" i="153" s="1"/>
  <c r="P159" i="153"/>
  <c r="K158" i="153"/>
  <c r="P160" i="153"/>
  <c r="O160" i="153"/>
  <c r="O163" i="153" s="1"/>
  <c r="O164" i="153" s="1"/>
  <c r="N159" i="153"/>
  <c r="H159" i="153"/>
  <c r="B160" i="153"/>
  <c r="B165" i="153" s="1"/>
  <c r="B157" i="153" s="1"/>
  <c r="I159" i="153"/>
  <c r="E160" i="153"/>
  <c r="E163" i="153" s="1"/>
  <c r="E164" i="153" s="1"/>
  <c r="M159" i="153"/>
  <c r="L160" i="153"/>
  <c r="L163" i="153" s="1"/>
  <c r="L164" i="153" s="1"/>
  <c r="I158" i="153"/>
  <c r="K160" i="153"/>
  <c r="K163" i="153" s="1"/>
  <c r="K164" i="153" s="1"/>
  <c r="G159" i="153"/>
  <c r="O158" i="153"/>
  <c r="E159" i="153"/>
  <c r="E158" i="153"/>
  <c r="N158" i="153"/>
  <c r="G160" i="153"/>
  <c r="G163" i="153" s="1"/>
  <c r="G164" i="153" s="1"/>
  <c r="B158" i="153"/>
  <c r="Q160" i="153"/>
  <c r="F158" i="153"/>
  <c r="O159" i="153"/>
  <c r="K159" i="153"/>
  <c r="F159" i="153"/>
  <c r="P158" i="153"/>
  <c r="Q159" i="153"/>
  <c r="C160" i="153"/>
  <c r="C165" i="153" s="1"/>
  <c r="C157" i="153" s="1"/>
  <c r="N160" i="153"/>
  <c r="N163" i="153" s="1"/>
  <c r="N164" i="153" s="1"/>
  <c r="N157" i="153" s="1"/>
  <c r="B159" i="153"/>
  <c r="J159" i="153"/>
  <c r="C158" i="153"/>
  <c r="N158" i="152"/>
  <c r="N160" i="152"/>
  <c r="N163" i="152" s="1"/>
  <c r="N164" i="152" s="1"/>
  <c r="N157" i="152" s="1"/>
  <c r="P160" i="152"/>
  <c r="G159" i="152"/>
  <c r="K160" i="152"/>
  <c r="K163" i="152" s="1"/>
  <c r="K164" i="152" s="1"/>
  <c r="E159" i="152"/>
  <c r="K159" i="152"/>
  <c r="J158" i="152"/>
  <c r="F159" i="152"/>
  <c r="L158" i="152"/>
  <c r="E158" i="152"/>
  <c r="M159" i="152"/>
  <c r="L160" i="152"/>
  <c r="L163" i="152" s="1"/>
  <c r="L164" i="152" s="1"/>
  <c r="K158" i="152"/>
  <c r="F160" i="152"/>
  <c r="F163" i="152" s="1"/>
  <c r="F164" i="152" s="1"/>
  <c r="E160" i="152"/>
  <c r="E163" i="152" s="1"/>
  <c r="E164" i="152" s="1"/>
  <c r="C192" i="153"/>
  <c r="C193" i="153" s="1"/>
  <c r="B158" i="152"/>
  <c r="C158" i="152"/>
  <c r="I160" i="152"/>
  <c r="I163" i="152" s="1"/>
  <c r="I164" i="152" s="1"/>
  <c r="D159" i="152"/>
  <c r="M160" i="152"/>
  <c r="M163" i="152" s="1"/>
  <c r="M164" i="152" s="1"/>
  <c r="D158" i="152"/>
  <c r="B159" i="152"/>
  <c r="D160" i="152"/>
  <c r="D163" i="152" s="1"/>
  <c r="D164" i="152" s="1"/>
  <c r="L159" i="152"/>
  <c r="I158" i="152"/>
  <c r="N159" i="152"/>
  <c r="O160" i="152"/>
  <c r="O163" i="152" s="1"/>
  <c r="O164" i="152" s="1"/>
  <c r="H159" i="152"/>
  <c r="O159" i="152"/>
  <c r="B160" i="152"/>
  <c r="B165" i="152" s="1"/>
  <c r="B157" i="152" s="1"/>
  <c r="H160" i="152"/>
  <c r="H163" i="152" s="1"/>
  <c r="H164" i="152" s="1"/>
  <c r="B192" i="153"/>
  <c r="B193" i="153" s="1"/>
  <c r="G158" i="152"/>
  <c r="C160" i="152"/>
  <c r="C165" i="152" s="1"/>
  <c r="C157" i="152" s="1"/>
  <c r="F158" i="152"/>
  <c r="M158" i="152"/>
  <c r="I159" i="152"/>
  <c r="J160" i="152"/>
  <c r="J163" i="152" s="1"/>
  <c r="J164" i="152" s="1"/>
  <c r="J157" i="152" s="1"/>
  <c r="Q160" i="152"/>
  <c r="P158" i="152"/>
  <c r="Q159" i="152"/>
  <c r="P159" i="152"/>
  <c r="G160" i="152"/>
  <c r="G163" i="152" s="1"/>
  <c r="G164" i="152" s="1"/>
  <c r="O158" i="152"/>
  <c r="I38" i="153"/>
  <c r="I29" i="153"/>
  <c r="Q99" i="153"/>
  <c r="L101" i="153" s="1"/>
  <c r="L104" i="153" s="1"/>
  <c r="L105" i="153" s="1"/>
  <c r="H158" i="152"/>
  <c r="C159" i="152"/>
  <c r="I38" i="152"/>
  <c r="Q128" i="152"/>
  <c r="Q127" i="152" s="1"/>
  <c r="Q99" i="152"/>
  <c r="K100" i="152" s="1"/>
  <c r="I29" i="152"/>
  <c r="L128" i="153"/>
  <c r="L129" i="153"/>
  <c r="J128" i="153"/>
  <c r="B129" i="153"/>
  <c r="M129" i="153"/>
  <c r="D128" i="153"/>
  <c r="J129" i="153"/>
  <c r="N129" i="153"/>
  <c r="Q129" i="153"/>
  <c r="C129" i="153"/>
  <c r="C128" i="153"/>
  <c r="G130" i="153"/>
  <c r="G133" i="153" s="1"/>
  <c r="G134" i="153" s="1"/>
  <c r="P130" i="153"/>
  <c r="J130" i="153"/>
  <c r="J133" i="153" s="1"/>
  <c r="J134" i="153" s="1"/>
  <c r="J127" i="153" s="1"/>
  <c r="D129" i="153"/>
  <c r="F129" i="153"/>
  <c r="N130" i="153"/>
  <c r="N133" i="153" s="1"/>
  <c r="N134" i="153" s="1"/>
  <c r="N127" i="153" s="1"/>
  <c r="F130" i="153"/>
  <c r="F133" i="153" s="1"/>
  <c r="F134" i="153" s="1"/>
  <c r="M130" i="153"/>
  <c r="M133" i="153" s="1"/>
  <c r="M134" i="153" s="1"/>
  <c r="N128" i="153"/>
  <c r="L130" i="153"/>
  <c r="L133" i="153" s="1"/>
  <c r="L134" i="153" s="1"/>
  <c r="E129" i="153"/>
  <c r="K128" i="153"/>
  <c r="I129" i="153"/>
  <c r="P129" i="153"/>
  <c r="P128" i="153"/>
  <c r="H128" i="153"/>
  <c r="C130" i="153"/>
  <c r="C133" i="153" s="1"/>
  <c r="C134" i="153" s="1"/>
  <c r="I128" i="153"/>
  <c r="K130" i="153"/>
  <c r="K133" i="153" s="1"/>
  <c r="K134" i="153" s="1"/>
  <c r="H129" i="153"/>
  <c r="D130" i="153"/>
  <c r="D133" i="153" s="1"/>
  <c r="D134" i="153" s="1"/>
  <c r="Q130" i="153"/>
  <c r="B130" i="153"/>
  <c r="B135" i="153" s="1"/>
  <c r="B127" i="153" s="1"/>
  <c r="G129" i="153"/>
  <c r="P27" i="188" l="1"/>
  <c r="E130" i="153"/>
  <c r="E133" i="153" s="1"/>
  <c r="E134" i="153" s="1"/>
  <c r="F128" i="153"/>
  <c r="I130" i="153"/>
  <c r="I133" i="153" s="1"/>
  <c r="I134" i="153" s="1"/>
  <c r="O130" i="153"/>
  <c r="O133" i="153" s="1"/>
  <c r="O134" i="153" s="1"/>
  <c r="E128" i="153"/>
  <c r="M128" i="153"/>
  <c r="B128" i="153"/>
  <c r="O129" i="153"/>
  <c r="K129" i="153"/>
  <c r="G128" i="153"/>
  <c r="O128" i="153"/>
  <c r="M18" i="188"/>
  <c r="L18" i="188"/>
  <c r="Q18" i="188" s="1"/>
  <c r="O18" i="188"/>
  <c r="N18" i="188"/>
  <c r="P9" i="188"/>
  <c r="B163" i="152"/>
  <c r="B164" i="152" s="1"/>
  <c r="G18" i="188"/>
  <c r="G9" i="188"/>
  <c r="B163" i="153"/>
  <c r="B164" i="153" s="1"/>
  <c r="C163" i="153"/>
  <c r="C164" i="153" s="1"/>
  <c r="C163" i="152"/>
  <c r="C164" i="152" s="1"/>
  <c r="H99" i="153"/>
  <c r="K101" i="153"/>
  <c r="K104" i="153" s="1"/>
  <c r="K105" i="153" s="1"/>
  <c r="G101" i="153"/>
  <c r="G104" i="153" s="1"/>
  <c r="G105" i="153" s="1"/>
  <c r="O99" i="153"/>
  <c r="G99" i="153"/>
  <c r="C101" i="153"/>
  <c r="C106" i="153" s="1"/>
  <c r="C98" i="153" s="1"/>
  <c r="H100" i="153"/>
  <c r="D101" i="153"/>
  <c r="D104" i="153" s="1"/>
  <c r="D105" i="153" s="1"/>
  <c r="N100" i="153"/>
  <c r="K99" i="153"/>
  <c r="O100" i="153"/>
  <c r="C99" i="153"/>
  <c r="L100" i="153"/>
  <c r="I99" i="153"/>
  <c r="M100" i="153"/>
  <c r="J99" i="153"/>
  <c r="I101" i="153"/>
  <c r="I104" i="153" s="1"/>
  <c r="I105" i="153" s="1"/>
  <c r="K100" i="153"/>
  <c r="Q101" i="153"/>
  <c r="B99" i="153"/>
  <c r="F99" i="153"/>
  <c r="I100" i="153"/>
  <c r="G100" i="153"/>
  <c r="P101" i="153"/>
  <c r="E101" i="153"/>
  <c r="E104" i="153" s="1"/>
  <c r="E105" i="153" s="1"/>
  <c r="Q100" i="153"/>
  <c r="O101" i="153"/>
  <c r="O104" i="153" s="1"/>
  <c r="O105" i="153" s="1"/>
  <c r="N101" i="153"/>
  <c r="N104" i="153" s="1"/>
  <c r="N105" i="153" s="1"/>
  <c r="N98" i="153" s="1"/>
  <c r="F100" i="153"/>
  <c r="L99" i="153"/>
  <c r="N99" i="153"/>
  <c r="B100" i="153"/>
  <c r="E99" i="153"/>
  <c r="D100" i="153"/>
  <c r="M99" i="153"/>
  <c r="B101" i="153"/>
  <c r="B106" i="153" s="1"/>
  <c r="B98" i="153" s="1"/>
  <c r="F101" i="153"/>
  <c r="F104" i="153" s="1"/>
  <c r="F105" i="153" s="1"/>
  <c r="J100" i="153"/>
  <c r="E100" i="153"/>
  <c r="P99" i="153"/>
  <c r="C100" i="153"/>
  <c r="J101" i="153"/>
  <c r="J104" i="153" s="1"/>
  <c r="J105" i="153" s="1"/>
  <c r="J98" i="153" s="1"/>
  <c r="H101" i="153"/>
  <c r="H104" i="153" s="1"/>
  <c r="H105" i="153" s="1"/>
  <c r="D99" i="153"/>
  <c r="P100" i="153"/>
  <c r="M101" i="153"/>
  <c r="M104" i="153" s="1"/>
  <c r="M105" i="153" s="1"/>
  <c r="L128" i="152"/>
  <c r="E128" i="152"/>
  <c r="K129" i="152"/>
  <c r="G130" i="152"/>
  <c r="G133" i="152" s="1"/>
  <c r="G134" i="152" s="1"/>
  <c r="N130" i="152"/>
  <c r="N133" i="152" s="1"/>
  <c r="N134" i="152" s="1"/>
  <c r="N127" i="152" s="1"/>
  <c r="P128" i="152"/>
  <c r="P130" i="152"/>
  <c r="P129" i="152"/>
  <c r="H129" i="152"/>
  <c r="D128" i="152"/>
  <c r="Q130" i="152"/>
  <c r="D129" i="152"/>
  <c r="L130" i="152"/>
  <c r="L133" i="152" s="1"/>
  <c r="L134" i="152" s="1"/>
  <c r="M129" i="152"/>
  <c r="G128" i="152"/>
  <c r="H128" i="152"/>
  <c r="N129" i="152"/>
  <c r="F130" i="152"/>
  <c r="F133" i="152" s="1"/>
  <c r="F134" i="152" s="1"/>
  <c r="J128" i="152"/>
  <c r="O130" i="152"/>
  <c r="O133" i="152" s="1"/>
  <c r="O134" i="152" s="1"/>
  <c r="E129" i="152"/>
  <c r="J130" i="152"/>
  <c r="J133" i="152" s="1"/>
  <c r="J134" i="152" s="1"/>
  <c r="J127" i="152" s="1"/>
  <c r="I129" i="152"/>
  <c r="K130" i="152"/>
  <c r="K133" i="152" s="1"/>
  <c r="K134" i="152" s="1"/>
  <c r="H130" i="152"/>
  <c r="H133" i="152" s="1"/>
  <c r="H134" i="152" s="1"/>
  <c r="J129" i="152"/>
  <c r="E130" i="152"/>
  <c r="E133" i="152" s="1"/>
  <c r="E134" i="152" s="1"/>
  <c r="D130" i="152"/>
  <c r="D133" i="152" s="1"/>
  <c r="D134" i="152" s="1"/>
  <c r="O128" i="152"/>
  <c r="G129" i="152"/>
  <c r="M130" i="152"/>
  <c r="M133" i="152" s="1"/>
  <c r="M134" i="152" s="1"/>
  <c r="M128" i="152"/>
  <c r="O129" i="152"/>
  <c r="B129" i="152"/>
  <c r="B130" i="152"/>
  <c r="B135" i="152" s="1"/>
  <c r="B127" i="152" s="1"/>
  <c r="I130" i="152"/>
  <c r="I133" i="152" s="1"/>
  <c r="I134" i="152" s="1"/>
  <c r="Q129" i="152"/>
  <c r="F128" i="152"/>
  <c r="L129" i="152"/>
  <c r="F129" i="152"/>
  <c r="C129" i="152"/>
  <c r="N128" i="152"/>
  <c r="K128" i="152"/>
  <c r="C130" i="152"/>
  <c r="C135" i="152" s="1"/>
  <c r="C127" i="152" s="1"/>
  <c r="I128" i="152"/>
  <c r="B128" i="152"/>
  <c r="C128" i="152"/>
  <c r="C100" i="152"/>
  <c r="D99" i="152"/>
  <c r="I99" i="152"/>
  <c r="M99" i="152"/>
  <c r="O100" i="152"/>
  <c r="L101" i="152"/>
  <c r="L104" i="152" s="1"/>
  <c r="L105" i="152" s="1"/>
  <c r="E100" i="152"/>
  <c r="C101" i="152"/>
  <c r="C104" i="152" s="1"/>
  <c r="C105" i="152" s="1"/>
  <c r="H99" i="152"/>
  <c r="K99" i="152"/>
  <c r="G100" i="152"/>
  <c r="M101" i="152"/>
  <c r="M104" i="152" s="1"/>
  <c r="M105" i="152" s="1"/>
  <c r="F101" i="152"/>
  <c r="F104" i="152" s="1"/>
  <c r="F105" i="152" s="1"/>
  <c r="L100" i="152"/>
  <c r="F99" i="152"/>
  <c r="J100" i="152"/>
  <c r="Q100" i="152"/>
  <c r="F100" i="152"/>
  <c r="G101" i="152"/>
  <c r="G104" i="152" s="1"/>
  <c r="G105" i="152" s="1"/>
  <c r="N100" i="152"/>
  <c r="N101" i="152"/>
  <c r="N104" i="152" s="1"/>
  <c r="N105" i="152" s="1"/>
  <c r="N98" i="152" s="1"/>
  <c r="O101" i="152"/>
  <c r="O104" i="152" s="1"/>
  <c r="O105" i="152" s="1"/>
  <c r="D101" i="152"/>
  <c r="D104" i="152" s="1"/>
  <c r="D105" i="152" s="1"/>
  <c r="I101" i="152"/>
  <c r="I104" i="152" s="1"/>
  <c r="I105" i="152" s="1"/>
  <c r="N99" i="152"/>
  <c r="L99" i="152"/>
  <c r="H101" i="152"/>
  <c r="H104" i="152" s="1"/>
  <c r="H105" i="152" s="1"/>
  <c r="M100" i="152"/>
  <c r="B99" i="152"/>
  <c r="C99" i="152"/>
  <c r="B101" i="152"/>
  <c r="B104" i="152" s="1"/>
  <c r="B105" i="152" s="1"/>
  <c r="P99" i="152"/>
  <c r="I100" i="152"/>
  <c r="O99" i="152"/>
  <c r="B100" i="152"/>
  <c r="J101" i="152"/>
  <c r="J104" i="152" s="1"/>
  <c r="J105" i="152" s="1"/>
  <c r="J98" i="152" s="1"/>
  <c r="D100" i="152"/>
  <c r="K101" i="152"/>
  <c r="K104" i="152" s="1"/>
  <c r="K105" i="152" s="1"/>
  <c r="E99" i="152"/>
  <c r="P100" i="152"/>
  <c r="Q101" i="152"/>
  <c r="J99" i="152"/>
  <c r="H100" i="152"/>
  <c r="E101" i="152"/>
  <c r="E104" i="152" s="1"/>
  <c r="E105" i="152" s="1"/>
  <c r="G99" i="152"/>
  <c r="P101" i="152"/>
  <c r="C135" i="153"/>
  <c r="C127" i="153" s="1"/>
  <c r="B133" i="153"/>
  <c r="B134" i="153" s="1"/>
  <c r="P18" i="188" l="1"/>
  <c r="B104" i="153"/>
  <c r="B105" i="153" s="1"/>
  <c r="C104" i="153"/>
  <c r="C105" i="153" s="1"/>
  <c r="B133" i="152"/>
  <c r="B134" i="152" s="1"/>
  <c r="C133" i="152"/>
  <c r="C134" i="152" s="1"/>
  <c r="C106" i="152"/>
  <c r="C98" i="152" s="1"/>
  <c r="B106" i="152"/>
  <c r="B98" i="152" s="1"/>
</calcChain>
</file>

<file path=xl/sharedStrings.xml><?xml version="1.0" encoding="utf-8"?>
<sst xmlns="http://schemas.openxmlformats.org/spreadsheetml/2006/main" count="11204" uniqueCount="1580">
  <si>
    <t>総数</t>
    <rPh sb="0" eb="2">
      <t>ソウスウ</t>
    </rPh>
    <phoneticPr fontId="22"/>
  </si>
  <si>
    <t>年齢計</t>
    <rPh sb="0" eb="2">
      <t>ネンレイ</t>
    </rPh>
    <rPh sb="2" eb="3">
      <t>ケイ</t>
    </rPh>
    <phoneticPr fontId="22"/>
  </si>
  <si>
    <t>0歳</t>
    <rPh sb="1" eb="2">
      <t>サイ</t>
    </rPh>
    <phoneticPr fontId="22"/>
  </si>
  <si>
    <t>1歳</t>
    <rPh sb="1" eb="2">
      <t>サイ</t>
    </rPh>
    <phoneticPr fontId="22"/>
  </si>
  <si>
    <t>2歳</t>
    <rPh sb="1" eb="2">
      <t>サイ</t>
    </rPh>
    <phoneticPr fontId="22"/>
  </si>
  <si>
    <t>3歳</t>
    <rPh sb="1" eb="2">
      <t>サイ</t>
    </rPh>
    <phoneticPr fontId="22"/>
  </si>
  <si>
    <t>4歳</t>
    <rPh sb="1" eb="2">
      <t>サイ</t>
    </rPh>
    <phoneticPr fontId="22"/>
  </si>
  <si>
    <t>5歳</t>
    <rPh sb="1" eb="2">
      <t>サイ</t>
    </rPh>
    <phoneticPr fontId="22"/>
  </si>
  <si>
    <t>6歳</t>
    <rPh sb="1" eb="2">
      <t>サイ</t>
    </rPh>
    <phoneticPr fontId="22"/>
  </si>
  <si>
    <t>7歳</t>
    <rPh sb="1" eb="2">
      <t>サイ</t>
    </rPh>
    <phoneticPr fontId="22"/>
  </si>
  <si>
    <t>8歳</t>
    <rPh sb="1" eb="2">
      <t>サイ</t>
    </rPh>
    <phoneticPr fontId="22"/>
  </si>
  <si>
    <t>9歳</t>
    <rPh sb="1" eb="2">
      <t>サイ</t>
    </rPh>
    <phoneticPr fontId="22"/>
  </si>
  <si>
    <t>10歳</t>
    <rPh sb="2" eb="3">
      <t>サイ</t>
    </rPh>
    <phoneticPr fontId="22"/>
  </si>
  <si>
    <t>11歳</t>
    <rPh sb="2" eb="3">
      <t>サイ</t>
    </rPh>
    <phoneticPr fontId="22"/>
  </si>
  <si>
    <t>12歳</t>
    <rPh sb="2" eb="3">
      <t>サイ</t>
    </rPh>
    <phoneticPr fontId="22"/>
  </si>
  <si>
    <t>13歳</t>
    <rPh sb="2" eb="3">
      <t>サイ</t>
    </rPh>
    <phoneticPr fontId="22"/>
  </si>
  <si>
    <t>14歳</t>
    <rPh sb="2" eb="3">
      <t>サイ</t>
    </rPh>
    <phoneticPr fontId="22"/>
  </si>
  <si>
    <t>15歳</t>
    <rPh sb="2" eb="3">
      <t>サイ</t>
    </rPh>
    <phoneticPr fontId="22"/>
  </si>
  <si>
    <t>16歳</t>
    <rPh sb="2" eb="3">
      <t>サイ</t>
    </rPh>
    <phoneticPr fontId="22"/>
  </si>
  <si>
    <t>17歳</t>
    <rPh sb="2" eb="3">
      <t>サイ</t>
    </rPh>
    <phoneticPr fontId="22"/>
  </si>
  <si>
    <t>18歳</t>
    <rPh sb="2" eb="3">
      <t>サイ</t>
    </rPh>
    <phoneticPr fontId="22"/>
  </si>
  <si>
    <t>19歳</t>
    <rPh sb="2" eb="3">
      <t>サイ</t>
    </rPh>
    <phoneticPr fontId="22"/>
  </si>
  <si>
    <t>20歳</t>
    <rPh sb="2" eb="3">
      <t>サイ</t>
    </rPh>
    <phoneticPr fontId="22"/>
  </si>
  <si>
    <t>21歳</t>
    <rPh sb="2" eb="3">
      <t>サイ</t>
    </rPh>
    <phoneticPr fontId="22"/>
  </si>
  <si>
    <t>22歳</t>
    <rPh sb="2" eb="3">
      <t>サイ</t>
    </rPh>
    <phoneticPr fontId="22"/>
  </si>
  <si>
    <t>23歳</t>
    <rPh sb="2" eb="3">
      <t>サイ</t>
    </rPh>
    <phoneticPr fontId="22"/>
  </si>
  <si>
    <t>24歳</t>
    <rPh sb="2" eb="3">
      <t>サイ</t>
    </rPh>
    <phoneticPr fontId="22"/>
  </si>
  <si>
    <t>25歳</t>
    <rPh sb="2" eb="3">
      <t>サイ</t>
    </rPh>
    <phoneticPr fontId="22"/>
  </si>
  <si>
    <t>26歳</t>
    <rPh sb="2" eb="3">
      <t>サイ</t>
    </rPh>
    <phoneticPr fontId="22"/>
  </si>
  <si>
    <t>27歳</t>
    <rPh sb="2" eb="3">
      <t>サイ</t>
    </rPh>
    <phoneticPr fontId="22"/>
  </si>
  <si>
    <t>28歳</t>
    <rPh sb="2" eb="3">
      <t>サイ</t>
    </rPh>
    <phoneticPr fontId="22"/>
  </si>
  <si>
    <t>29歳</t>
    <rPh sb="2" eb="3">
      <t>サイ</t>
    </rPh>
    <phoneticPr fontId="22"/>
  </si>
  <si>
    <t>30歳</t>
    <rPh sb="2" eb="3">
      <t>サイ</t>
    </rPh>
    <phoneticPr fontId="22"/>
  </si>
  <si>
    <t>31歳</t>
    <rPh sb="2" eb="3">
      <t>サイ</t>
    </rPh>
    <phoneticPr fontId="22"/>
  </si>
  <si>
    <t>32歳</t>
    <rPh sb="2" eb="3">
      <t>サイ</t>
    </rPh>
    <phoneticPr fontId="22"/>
  </si>
  <si>
    <t>33歳</t>
    <rPh sb="2" eb="3">
      <t>サイ</t>
    </rPh>
    <phoneticPr fontId="22"/>
  </si>
  <si>
    <t>34歳</t>
    <rPh sb="2" eb="3">
      <t>サイ</t>
    </rPh>
    <phoneticPr fontId="22"/>
  </si>
  <si>
    <t>35歳</t>
    <rPh sb="2" eb="3">
      <t>サイ</t>
    </rPh>
    <phoneticPr fontId="22"/>
  </si>
  <si>
    <t>36歳</t>
    <rPh sb="2" eb="3">
      <t>サイ</t>
    </rPh>
    <phoneticPr fontId="22"/>
  </si>
  <si>
    <t>37歳</t>
    <rPh sb="2" eb="3">
      <t>サイ</t>
    </rPh>
    <phoneticPr fontId="22"/>
  </si>
  <si>
    <t>38歳</t>
    <rPh sb="2" eb="3">
      <t>サイ</t>
    </rPh>
    <phoneticPr fontId="22"/>
  </si>
  <si>
    <t>39歳</t>
    <rPh sb="2" eb="3">
      <t>サイ</t>
    </rPh>
    <phoneticPr fontId="22"/>
  </si>
  <si>
    <t>40歳</t>
    <rPh sb="2" eb="3">
      <t>サイ</t>
    </rPh>
    <phoneticPr fontId="22"/>
  </si>
  <si>
    <t>41歳</t>
    <rPh sb="2" eb="3">
      <t>サイ</t>
    </rPh>
    <phoneticPr fontId="22"/>
  </si>
  <si>
    <t>42歳</t>
    <rPh sb="2" eb="3">
      <t>サイ</t>
    </rPh>
    <phoneticPr fontId="22"/>
  </si>
  <si>
    <t>43歳</t>
    <rPh sb="2" eb="3">
      <t>サイ</t>
    </rPh>
    <phoneticPr fontId="22"/>
  </si>
  <si>
    <t>44歳</t>
    <rPh sb="2" eb="3">
      <t>サイ</t>
    </rPh>
    <phoneticPr fontId="22"/>
  </si>
  <si>
    <t>45歳</t>
    <rPh sb="2" eb="3">
      <t>サイ</t>
    </rPh>
    <phoneticPr fontId="22"/>
  </si>
  <si>
    <t>46歳</t>
    <rPh sb="2" eb="3">
      <t>サイ</t>
    </rPh>
    <phoneticPr fontId="22"/>
  </si>
  <si>
    <t>47歳</t>
    <rPh sb="2" eb="3">
      <t>サイ</t>
    </rPh>
    <phoneticPr fontId="22"/>
  </si>
  <si>
    <t>48歳</t>
    <rPh sb="2" eb="3">
      <t>サイ</t>
    </rPh>
    <phoneticPr fontId="22"/>
  </si>
  <si>
    <t>49歳</t>
    <rPh sb="2" eb="3">
      <t>サイ</t>
    </rPh>
    <phoneticPr fontId="22"/>
  </si>
  <si>
    <t>50歳</t>
    <rPh sb="2" eb="3">
      <t>サイ</t>
    </rPh>
    <phoneticPr fontId="22"/>
  </si>
  <si>
    <t>51歳</t>
    <rPh sb="2" eb="3">
      <t>サイ</t>
    </rPh>
    <phoneticPr fontId="22"/>
  </si>
  <si>
    <t>52歳</t>
    <rPh sb="2" eb="3">
      <t>サイ</t>
    </rPh>
    <phoneticPr fontId="22"/>
  </si>
  <si>
    <t>53歳</t>
    <rPh sb="2" eb="3">
      <t>サイ</t>
    </rPh>
    <phoneticPr fontId="22"/>
  </si>
  <si>
    <t>54歳</t>
    <rPh sb="2" eb="3">
      <t>サイ</t>
    </rPh>
    <phoneticPr fontId="22"/>
  </si>
  <si>
    <t>55歳</t>
    <rPh sb="2" eb="3">
      <t>サイ</t>
    </rPh>
    <phoneticPr fontId="22"/>
  </si>
  <si>
    <t>56歳</t>
    <rPh sb="2" eb="3">
      <t>サイ</t>
    </rPh>
    <phoneticPr fontId="22"/>
  </si>
  <si>
    <t>57歳</t>
    <rPh sb="2" eb="3">
      <t>サイ</t>
    </rPh>
    <phoneticPr fontId="22"/>
  </si>
  <si>
    <t>58歳</t>
    <rPh sb="2" eb="3">
      <t>サイ</t>
    </rPh>
    <phoneticPr fontId="22"/>
  </si>
  <si>
    <t>59歳</t>
    <rPh sb="2" eb="3">
      <t>サイ</t>
    </rPh>
    <phoneticPr fontId="22"/>
  </si>
  <si>
    <t>60歳</t>
    <rPh sb="2" eb="3">
      <t>サイ</t>
    </rPh>
    <phoneticPr fontId="22"/>
  </si>
  <si>
    <t>61歳</t>
    <rPh sb="2" eb="3">
      <t>サイ</t>
    </rPh>
    <phoneticPr fontId="22"/>
  </si>
  <si>
    <t>62歳</t>
    <rPh sb="2" eb="3">
      <t>サイ</t>
    </rPh>
    <phoneticPr fontId="22"/>
  </si>
  <si>
    <t>63歳</t>
    <rPh sb="2" eb="3">
      <t>サイ</t>
    </rPh>
    <phoneticPr fontId="22"/>
  </si>
  <si>
    <t>64歳</t>
    <rPh sb="2" eb="3">
      <t>サイ</t>
    </rPh>
    <phoneticPr fontId="22"/>
  </si>
  <si>
    <t>65歳</t>
    <rPh sb="2" eb="3">
      <t>サイ</t>
    </rPh>
    <phoneticPr fontId="22"/>
  </si>
  <si>
    <t>66歳</t>
    <rPh sb="2" eb="3">
      <t>サイ</t>
    </rPh>
    <phoneticPr fontId="22"/>
  </si>
  <si>
    <t>67歳</t>
    <rPh sb="2" eb="3">
      <t>サイ</t>
    </rPh>
    <phoneticPr fontId="22"/>
  </si>
  <si>
    <t>68歳</t>
    <rPh sb="2" eb="3">
      <t>サイ</t>
    </rPh>
    <phoneticPr fontId="22"/>
  </si>
  <si>
    <t>69歳</t>
    <rPh sb="2" eb="3">
      <t>サイ</t>
    </rPh>
    <phoneticPr fontId="22"/>
  </si>
  <si>
    <t>70歳</t>
    <rPh sb="2" eb="3">
      <t>サイ</t>
    </rPh>
    <phoneticPr fontId="22"/>
  </si>
  <si>
    <t>71歳</t>
    <rPh sb="2" eb="3">
      <t>サイ</t>
    </rPh>
    <phoneticPr fontId="22"/>
  </si>
  <si>
    <t>72歳</t>
    <rPh sb="2" eb="3">
      <t>サイ</t>
    </rPh>
    <phoneticPr fontId="22"/>
  </si>
  <si>
    <t>73歳</t>
    <rPh sb="2" eb="3">
      <t>サイ</t>
    </rPh>
    <phoneticPr fontId="22"/>
  </si>
  <si>
    <t>74歳</t>
    <rPh sb="2" eb="3">
      <t>サイ</t>
    </rPh>
    <phoneticPr fontId="22"/>
  </si>
  <si>
    <t>75歳</t>
    <rPh sb="2" eb="3">
      <t>サイ</t>
    </rPh>
    <phoneticPr fontId="22"/>
  </si>
  <si>
    <t>76歳</t>
    <rPh sb="2" eb="3">
      <t>サイ</t>
    </rPh>
    <phoneticPr fontId="22"/>
  </si>
  <si>
    <t>77歳</t>
    <rPh sb="2" eb="3">
      <t>サイ</t>
    </rPh>
    <phoneticPr fontId="22"/>
  </si>
  <si>
    <t>78歳</t>
    <rPh sb="2" eb="3">
      <t>サイ</t>
    </rPh>
    <phoneticPr fontId="22"/>
  </si>
  <si>
    <t>79歳</t>
    <rPh sb="2" eb="3">
      <t>サイ</t>
    </rPh>
    <phoneticPr fontId="22"/>
  </si>
  <si>
    <t>80歳</t>
    <rPh sb="2" eb="3">
      <t>サイ</t>
    </rPh>
    <phoneticPr fontId="22"/>
  </si>
  <si>
    <t>81歳</t>
    <rPh sb="2" eb="3">
      <t>サイ</t>
    </rPh>
    <phoneticPr fontId="22"/>
  </si>
  <si>
    <t>82歳</t>
    <rPh sb="2" eb="3">
      <t>サイ</t>
    </rPh>
    <phoneticPr fontId="22"/>
  </si>
  <si>
    <t>83歳</t>
    <rPh sb="2" eb="3">
      <t>サイ</t>
    </rPh>
    <phoneticPr fontId="22"/>
  </si>
  <si>
    <t>84歳</t>
    <rPh sb="2" eb="3">
      <t>サイ</t>
    </rPh>
    <phoneticPr fontId="22"/>
  </si>
  <si>
    <t>85歳</t>
    <rPh sb="2" eb="3">
      <t>サイ</t>
    </rPh>
    <phoneticPr fontId="22"/>
  </si>
  <si>
    <t>86歳</t>
    <rPh sb="2" eb="3">
      <t>サイ</t>
    </rPh>
    <phoneticPr fontId="22"/>
  </si>
  <si>
    <t>87歳</t>
    <rPh sb="2" eb="3">
      <t>サイ</t>
    </rPh>
    <phoneticPr fontId="22"/>
  </si>
  <si>
    <t>88歳</t>
    <rPh sb="2" eb="3">
      <t>サイ</t>
    </rPh>
    <phoneticPr fontId="22"/>
  </si>
  <si>
    <t>89歳</t>
    <rPh sb="2" eb="3">
      <t>サイ</t>
    </rPh>
    <phoneticPr fontId="22"/>
  </si>
  <si>
    <t>90歳</t>
    <rPh sb="2" eb="3">
      <t>サイ</t>
    </rPh>
    <phoneticPr fontId="22"/>
  </si>
  <si>
    <t>91歳</t>
    <rPh sb="2" eb="3">
      <t>サイ</t>
    </rPh>
    <phoneticPr fontId="22"/>
  </si>
  <si>
    <t>92歳</t>
    <rPh sb="2" eb="3">
      <t>サイ</t>
    </rPh>
    <phoneticPr fontId="22"/>
  </si>
  <si>
    <t>93歳</t>
    <rPh sb="2" eb="3">
      <t>サイ</t>
    </rPh>
    <phoneticPr fontId="22"/>
  </si>
  <si>
    <t>94歳</t>
    <rPh sb="2" eb="3">
      <t>サイ</t>
    </rPh>
    <phoneticPr fontId="22"/>
  </si>
  <si>
    <t>95歳</t>
    <rPh sb="2" eb="3">
      <t>サイ</t>
    </rPh>
    <phoneticPr fontId="22"/>
  </si>
  <si>
    <t>96歳</t>
    <rPh sb="2" eb="3">
      <t>サイ</t>
    </rPh>
    <phoneticPr fontId="22"/>
  </si>
  <si>
    <t>97歳</t>
    <rPh sb="2" eb="3">
      <t>サイ</t>
    </rPh>
    <phoneticPr fontId="22"/>
  </si>
  <si>
    <t>98歳</t>
    <rPh sb="2" eb="3">
      <t>サイ</t>
    </rPh>
    <phoneticPr fontId="22"/>
  </si>
  <si>
    <t>99歳</t>
    <rPh sb="2" eb="3">
      <t>サイ</t>
    </rPh>
    <phoneticPr fontId="22"/>
  </si>
  <si>
    <t>100歳</t>
    <rPh sb="3" eb="4">
      <t>サイ</t>
    </rPh>
    <phoneticPr fontId="22"/>
  </si>
  <si>
    <t>101歳</t>
    <rPh sb="3" eb="4">
      <t>サイ</t>
    </rPh>
    <phoneticPr fontId="22"/>
  </si>
  <si>
    <t>102歳</t>
    <rPh sb="3" eb="4">
      <t>サイ</t>
    </rPh>
    <phoneticPr fontId="22"/>
  </si>
  <si>
    <t>103歳</t>
    <rPh sb="3" eb="4">
      <t>サイ</t>
    </rPh>
    <phoneticPr fontId="22"/>
  </si>
  <si>
    <t>104歳</t>
    <rPh sb="3" eb="4">
      <t>サイ</t>
    </rPh>
    <phoneticPr fontId="22"/>
  </si>
  <si>
    <t>105歳</t>
    <rPh sb="3" eb="4">
      <t>サイ</t>
    </rPh>
    <phoneticPr fontId="22"/>
  </si>
  <si>
    <t>第１表   年  齢  （各  歳），男  女  別  人  口</t>
    <phoneticPr fontId="25"/>
  </si>
  <si>
    <t>Table 1.   Population by Age (Single Year), Sex and Sex ratio</t>
    <phoneticPr fontId="25"/>
  </si>
  <si>
    <t>（単位  千人）</t>
  </si>
  <si>
    <t xml:space="preserve">        総  人  口</t>
  </si>
  <si>
    <t xml:space="preserve">  Total population</t>
  </si>
  <si>
    <t xml:space="preserve">    日 本 人 人 口</t>
  </si>
  <si>
    <t xml:space="preserve">  Japanese population</t>
  </si>
  <si>
    <t>年      齢</t>
  </si>
  <si>
    <t>男 女 計</t>
  </si>
  <si>
    <t>男</t>
  </si>
  <si>
    <t>女</t>
  </si>
  <si>
    <t>人口性比</t>
  </si>
  <si>
    <t>Age</t>
  </si>
  <si>
    <t>Both sexes</t>
  </si>
  <si>
    <t>Male</t>
  </si>
  <si>
    <t>Female</t>
  </si>
  <si>
    <t xml:space="preserve">Sex ratio </t>
  </si>
  <si>
    <t>*</t>
    <phoneticPr fontId="25"/>
  </si>
  <si>
    <t>00100</t>
  </si>
  <si>
    <t xml:space="preserve">            </t>
  </si>
  <si>
    <t>01</t>
  </si>
  <si>
    <t>総     数</t>
  </si>
  <si>
    <t>Total</t>
  </si>
  <si>
    <t xml:space="preserve">    0  歳</t>
  </si>
  <si>
    <t>years old</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</si>
  <si>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</si>
  <si>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</si>
  <si>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</si>
  <si>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</si>
  <si>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</si>
  <si>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</si>
  <si>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</si>
  <si>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</si>
  <si>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</si>
  <si>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</si>
  <si>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</si>
  <si>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</si>
  <si>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</si>
  <si>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</si>
  <si>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</si>
  <si>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</si>
  <si>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</si>
  <si>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</si>
  <si>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</si>
  <si>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</si>
  <si>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</si>
  <si>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</si>
  <si>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</si>
  <si>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</si>
  <si>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</si>
  <si>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</si>
  <si>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</si>
  <si>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</si>
  <si>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</si>
  <si>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</si>
  <si>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</si>
  <si>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</si>
  <si>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</si>
  <si>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</si>
  <si>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</si>
  <si>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</si>
  <si>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</si>
  <si>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</si>
  <si>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</si>
  <si>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</si>
  <si>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</si>
  <si>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</si>
  <si>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</si>
  <si>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</si>
  <si>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r>
      <t xml:space="preserve">   4</t>
    </r>
    <r>
      <rPr>
        <sz val="11"/>
        <rFont val="ＭＳ 明朝"/>
        <family val="1"/>
        <charset val="128"/>
      </rPr>
      <t>5</t>
    </r>
    <phoneticPr fontId="25"/>
  </si>
  <si>
    <r>
      <t xml:space="preserve">   4</t>
    </r>
    <r>
      <rPr>
        <sz val="11"/>
        <rFont val="ＭＳ 明朝"/>
        <family val="1"/>
        <charset val="128"/>
      </rPr>
      <t>6</t>
    </r>
    <phoneticPr fontId="25"/>
  </si>
  <si>
    <r>
      <t xml:space="preserve">   4</t>
    </r>
    <r>
      <rPr>
        <sz val="11"/>
        <rFont val="ＭＳ 明朝"/>
        <family val="1"/>
        <charset val="128"/>
      </rPr>
      <t>7</t>
    </r>
    <phoneticPr fontId="25"/>
  </si>
  <si>
    <r>
      <t xml:space="preserve">   4</t>
    </r>
    <r>
      <rPr>
        <sz val="11"/>
        <rFont val="ＭＳ 明朝"/>
        <family val="1"/>
        <charset val="128"/>
      </rPr>
      <t>8</t>
    </r>
    <phoneticPr fontId="25"/>
  </si>
  <si>
    <r>
      <t xml:space="preserve">   4</t>
    </r>
    <r>
      <rPr>
        <sz val="11"/>
        <rFont val="ＭＳ 明朝"/>
        <family val="1"/>
        <charset val="128"/>
      </rPr>
      <t>9</t>
    </r>
    <phoneticPr fontId="25"/>
  </si>
  <si>
    <r>
      <t xml:space="preserve">  注</t>
    </r>
    <r>
      <rPr>
        <sz val="11"/>
        <rFont val="ＭＳ 明朝"/>
        <family val="1"/>
        <charset val="128"/>
      </rPr>
      <t>)  * 女性100人に対する男性の数</t>
    </r>
    <rPh sb="9" eb="10">
      <t>セイ</t>
    </rPh>
    <rPh sb="15" eb="16">
      <t>タイ</t>
    </rPh>
    <rPh sb="19" eb="20">
      <t>セイ</t>
    </rPh>
    <phoneticPr fontId="32"/>
  </si>
  <si>
    <r>
      <t>及  び  人　口　性  比</t>
    </r>
    <r>
      <rPr>
        <sz val="14"/>
        <rFont val="ＭＳ 明朝"/>
        <family val="1"/>
        <charset val="128"/>
      </rPr>
      <t>－総人口，日本人人口（平成26年10月１日現在）</t>
    </r>
    <rPh sb="6" eb="7">
      <t>ヒト</t>
    </rPh>
    <rPh sb="8" eb="9">
      <t>クチ</t>
    </rPh>
    <rPh sb="10" eb="11">
      <t>セイ</t>
    </rPh>
    <phoneticPr fontId="25"/>
  </si>
  <si>
    <r>
      <t>‐</t>
    </r>
    <r>
      <rPr>
        <sz val="14"/>
        <rFont val="Times New Roman"/>
        <family val="1"/>
      </rPr>
      <t xml:space="preserve"> Total population, Japanese population, October 1, 2014</t>
    </r>
    <phoneticPr fontId="25"/>
  </si>
  <si>
    <t>(Thousand persons)</t>
  </si>
  <si>
    <t>*</t>
    <phoneticPr fontId="25"/>
  </si>
  <si>
    <r>
      <t xml:space="preserve">   </t>
    </r>
    <r>
      <rPr>
        <sz val="11"/>
        <rFont val="ＭＳ 明朝"/>
        <family val="1"/>
        <charset val="128"/>
      </rPr>
      <t>50 歳</t>
    </r>
    <phoneticPr fontId="25"/>
  </si>
  <si>
    <r>
      <t xml:space="preserve">   </t>
    </r>
    <r>
      <rPr>
        <sz val="11"/>
        <rFont val="ＭＳ 明朝"/>
        <family val="1"/>
        <charset val="128"/>
      </rPr>
      <t>51</t>
    </r>
    <phoneticPr fontId="25"/>
  </si>
  <si>
    <r>
      <t xml:space="preserve">   </t>
    </r>
    <r>
      <rPr>
        <sz val="11"/>
        <rFont val="ＭＳ 明朝"/>
        <family val="1"/>
        <charset val="128"/>
      </rPr>
      <t>52</t>
    </r>
    <phoneticPr fontId="25"/>
  </si>
  <si>
    <r>
      <t xml:space="preserve">   </t>
    </r>
    <r>
      <rPr>
        <sz val="11"/>
        <rFont val="ＭＳ 明朝"/>
        <family val="1"/>
        <charset val="128"/>
      </rPr>
      <t>53</t>
    </r>
    <phoneticPr fontId="25"/>
  </si>
  <si>
    <r>
      <t xml:space="preserve">   </t>
    </r>
    <r>
      <rPr>
        <sz val="11"/>
        <rFont val="ＭＳ 明朝"/>
        <family val="1"/>
        <charset val="128"/>
      </rPr>
      <t>54</t>
    </r>
    <phoneticPr fontId="25"/>
  </si>
  <si>
    <t xml:space="preserve">   55</t>
  </si>
  <si>
    <t xml:space="preserve">   56</t>
  </si>
  <si>
    <t xml:space="preserve">   57</t>
  </si>
  <si>
    <t xml:space="preserve">   58</t>
  </si>
  <si>
    <t xml:space="preserve">   59</t>
  </si>
  <si>
    <t xml:space="preserve">   60</t>
  </si>
  <si>
    <t xml:space="preserve">   61</t>
  </si>
  <si>
    <t xml:space="preserve">   62</t>
  </si>
  <si>
    <t xml:space="preserve">   63</t>
  </si>
  <si>
    <t xml:space="preserve">   64</t>
  </si>
  <si>
    <t xml:space="preserve">   65</t>
  </si>
  <si>
    <t xml:space="preserve">   66</t>
  </si>
  <si>
    <t xml:space="preserve">   67</t>
  </si>
  <si>
    <t xml:space="preserve">   68</t>
  </si>
  <si>
    <t xml:space="preserve">   69</t>
  </si>
  <si>
    <t xml:space="preserve">   70</t>
  </si>
  <si>
    <t xml:space="preserve">   71</t>
  </si>
  <si>
    <t xml:space="preserve">   72</t>
  </si>
  <si>
    <t xml:space="preserve">   73</t>
  </si>
  <si>
    <t xml:space="preserve">   74</t>
  </si>
  <si>
    <t xml:space="preserve">   75</t>
  </si>
  <si>
    <t xml:space="preserve">   76</t>
  </si>
  <si>
    <t xml:space="preserve">   77</t>
  </si>
  <si>
    <t xml:space="preserve">   78</t>
  </si>
  <si>
    <t xml:space="preserve">   79</t>
  </si>
  <si>
    <t xml:space="preserve">   80</t>
  </si>
  <si>
    <t xml:space="preserve">   81</t>
  </si>
  <si>
    <t xml:space="preserve">   82</t>
  </si>
  <si>
    <t xml:space="preserve">   83</t>
  </si>
  <si>
    <t xml:space="preserve">   84</t>
  </si>
  <si>
    <t xml:space="preserve">   85</t>
  </si>
  <si>
    <t xml:space="preserve">   86</t>
  </si>
  <si>
    <t xml:space="preserve">   87</t>
  </si>
  <si>
    <t xml:space="preserve">   88</t>
  </si>
  <si>
    <t xml:space="preserve">   89</t>
  </si>
  <si>
    <r>
      <t xml:space="preserve">   </t>
    </r>
    <r>
      <rPr>
        <sz val="11"/>
        <rFont val="ＭＳ 明朝"/>
        <family val="1"/>
        <charset val="128"/>
      </rPr>
      <t>90</t>
    </r>
    <phoneticPr fontId="25"/>
  </si>
  <si>
    <r>
      <t xml:space="preserve">   </t>
    </r>
    <r>
      <rPr>
        <sz val="11"/>
        <rFont val="ＭＳ 明朝"/>
        <family val="1"/>
        <charset val="128"/>
      </rPr>
      <t>91</t>
    </r>
    <phoneticPr fontId="25"/>
  </si>
  <si>
    <r>
      <t xml:space="preserve">   </t>
    </r>
    <r>
      <rPr>
        <sz val="11"/>
        <rFont val="ＭＳ 明朝"/>
        <family val="1"/>
        <charset val="128"/>
      </rPr>
      <t>92</t>
    </r>
    <phoneticPr fontId="25"/>
  </si>
  <si>
    <r>
      <t xml:space="preserve">   </t>
    </r>
    <r>
      <rPr>
        <sz val="11"/>
        <rFont val="ＭＳ 明朝"/>
        <family val="1"/>
        <charset val="128"/>
      </rPr>
      <t>93</t>
    </r>
    <phoneticPr fontId="25"/>
  </si>
  <si>
    <r>
      <t xml:space="preserve">   </t>
    </r>
    <r>
      <rPr>
        <sz val="11"/>
        <rFont val="ＭＳ 明朝"/>
        <family val="1"/>
        <charset val="128"/>
      </rPr>
      <t>94</t>
    </r>
    <phoneticPr fontId="25"/>
  </si>
  <si>
    <r>
      <t xml:space="preserve">   </t>
    </r>
    <r>
      <rPr>
        <sz val="11"/>
        <rFont val="ＭＳ 明朝"/>
        <family val="1"/>
        <charset val="128"/>
      </rPr>
      <t>95</t>
    </r>
    <phoneticPr fontId="25"/>
  </si>
  <si>
    <r>
      <t xml:space="preserve">   </t>
    </r>
    <r>
      <rPr>
        <sz val="11"/>
        <rFont val="ＭＳ 明朝"/>
        <family val="1"/>
        <charset val="128"/>
      </rPr>
      <t>96</t>
    </r>
    <phoneticPr fontId="25"/>
  </si>
  <si>
    <r>
      <t xml:space="preserve">   </t>
    </r>
    <r>
      <rPr>
        <sz val="11"/>
        <rFont val="ＭＳ 明朝"/>
        <family val="1"/>
        <charset val="128"/>
      </rPr>
      <t>97</t>
    </r>
    <phoneticPr fontId="25"/>
  </si>
  <si>
    <r>
      <t xml:space="preserve">   </t>
    </r>
    <r>
      <rPr>
        <sz val="11"/>
        <rFont val="ＭＳ 明朝"/>
        <family val="1"/>
        <charset val="128"/>
      </rPr>
      <t>98</t>
    </r>
    <phoneticPr fontId="25"/>
  </si>
  <si>
    <r>
      <t xml:space="preserve">   </t>
    </r>
    <r>
      <rPr>
        <sz val="11"/>
        <rFont val="ＭＳ 明朝"/>
        <family val="1"/>
        <charset val="128"/>
      </rPr>
      <t>99</t>
    </r>
  </si>
  <si>
    <r>
      <t xml:space="preserve">  </t>
    </r>
    <r>
      <rPr>
        <sz val="11"/>
        <rFont val="ＭＳ 明朝"/>
        <family val="1"/>
        <charset val="128"/>
      </rPr>
      <t>100 歳以上</t>
    </r>
    <phoneticPr fontId="25"/>
  </si>
  <si>
    <t>and over</t>
  </si>
  <si>
    <r>
      <t xml:space="preserve">  </t>
    </r>
    <r>
      <rPr>
        <sz val="11"/>
        <rFont val="Times New Roman"/>
        <family val="1"/>
      </rPr>
      <t xml:space="preserve">Note)   </t>
    </r>
    <r>
      <rPr>
        <sz val="11"/>
        <rFont val="ＭＳ 明朝"/>
        <family val="1"/>
        <charset val="128"/>
      </rPr>
      <t>*</t>
    </r>
    <r>
      <rPr>
        <sz val="11"/>
        <rFont val="Times New Roman"/>
        <family val="1"/>
      </rPr>
      <t xml:space="preserve">   Males per 100 females.</t>
    </r>
    <phoneticPr fontId="32"/>
  </si>
  <si>
    <t>不詳</t>
  </si>
  <si>
    <t>総数</t>
  </si>
  <si>
    <t>外来</t>
  </si>
  <si>
    <t>入院</t>
  </si>
  <si>
    <t>-</t>
  </si>
  <si>
    <t>医療施設調査</t>
  </si>
  <si>
    <t>各年１０月１日</t>
  </si>
  <si>
    <t>　　上巻　第　２表　病床数・人口１０万対病床数・１病床当たり人口，年次・病床の種類別</t>
  </si>
  <si>
    <t>注：１）平成１１年４月に「感染症の予防及び感染症の患者に対する医療に関する法律」が施行されたため、「伝染病床」は「感染症病床」に改められた。</t>
  </si>
  <si>
    <t>　　２）平成１４年の「その他の病床」は、「経過的旧その他の病床」である。</t>
  </si>
  <si>
    <t>　　３）平成１４年の「療養型病床群」は、「経過的旧療養型病床群」である。</t>
  </si>
  <si>
    <t>　　４）一般診療所の「療養病床」は、平成１１年は「療養型病床群」、平成１４年は「経過的旧療養型病床群」である。</t>
  </si>
  <si>
    <t>11年</t>
  </si>
  <si>
    <t>14年</t>
  </si>
  <si>
    <t>17年</t>
  </si>
  <si>
    <t>20年</t>
  </si>
  <si>
    <t>23年</t>
  </si>
  <si>
    <t>26年</t>
  </si>
  <si>
    <t>27年</t>
  </si>
  <si>
    <t>('99)</t>
  </si>
  <si>
    <t>('05)</t>
  </si>
  <si>
    <t>('08)</t>
  </si>
  <si>
    <t>('11)</t>
  </si>
  <si>
    <t>('14)</t>
  </si>
  <si>
    <t>('15)</t>
  </si>
  <si>
    <t>病床数</t>
  </si>
  <si>
    <t>病院</t>
  </si>
  <si>
    <t>　精神病床</t>
  </si>
  <si>
    <t>　感染症病床</t>
  </si>
  <si>
    <t>　結核病床</t>
  </si>
  <si>
    <t>　療養病床</t>
  </si>
  <si>
    <t>・</t>
  </si>
  <si>
    <t>　一般病床</t>
  </si>
  <si>
    <t>　その他の病床</t>
  </si>
  <si>
    <t>　　療養型病床群（再掲）</t>
  </si>
  <si>
    <t>　　老人病床（再掲）</t>
  </si>
  <si>
    <t>一般診療所</t>
  </si>
  <si>
    <t>　療養病床（再掲）</t>
  </si>
  <si>
    <t>歯科診療所</t>
  </si>
  <si>
    <t>人口１０万対病床数</t>
  </si>
  <si>
    <t>１病床当たり人口</t>
  </si>
  <si>
    <t>Ⅱ　診療種類別の概算医療費</t>
    <rPh sb="2" eb="4">
      <t>シンリョウ</t>
    </rPh>
    <rPh sb="4" eb="6">
      <t>シュルイ</t>
    </rPh>
    <rPh sb="6" eb="7">
      <t>ベツ</t>
    </rPh>
    <rPh sb="8" eb="10">
      <t>ガイサン</t>
    </rPh>
    <rPh sb="10" eb="12">
      <t>イリョウ</t>
    </rPh>
    <rPh sb="12" eb="13">
      <t>ヒ</t>
    </rPh>
    <phoneticPr fontId="25"/>
  </si>
  <si>
    <t>表3-1　　医療費の推移</t>
    <rPh sb="0" eb="1">
      <t>ヒョウ</t>
    </rPh>
    <rPh sb="6" eb="8">
      <t>イリョウ</t>
    </rPh>
    <rPh sb="8" eb="9">
      <t>ヒ</t>
    </rPh>
    <rPh sb="10" eb="12">
      <t>スイイ</t>
    </rPh>
    <phoneticPr fontId="25"/>
  </si>
  <si>
    <t>(単位：兆円)</t>
    <rPh sb="1" eb="3">
      <t>タンイ</t>
    </rPh>
    <rPh sb="4" eb="5">
      <t>チョウ</t>
    </rPh>
    <rPh sb="5" eb="6">
      <t>エン</t>
    </rPh>
    <phoneticPr fontId="25"/>
  </si>
  <si>
    <t>診  療  費</t>
    <phoneticPr fontId="25"/>
  </si>
  <si>
    <t>(参考)</t>
    <phoneticPr fontId="25"/>
  </si>
  <si>
    <t>総計</t>
    <rPh sb="0" eb="2">
      <t>ソウケイ</t>
    </rPh>
    <phoneticPr fontId="25"/>
  </si>
  <si>
    <t>計</t>
    <rPh sb="0" eb="1">
      <t>ケイ</t>
    </rPh>
    <phoneticPr fontId="25"/>
  </si>
  <si>
    <t>医　　科</t>
    <rPh sb="0" eb="1">
      <t>イ</t>
    </rPh>
    <rPh sb="3" eb="4">
      <t>カ</t>
    </rPh>
    <phoneticPr fontId="25"/>
  </si>
  <si>
    <t>歯科</t>
    <phoneticPr fontId="25"/>
  </si>
  <si>
    <t>調剤</t>
    <rPh sb="0" eb="2">
      <t>チョウザイ</t>
    </rPh>
    <phoneticPr fontId="25"/>
  </si>
  <si>
    <t>訪問看護</t>
    <rPh sb="0" eb="2">
      <t>ホウモン</t>
    </rPh>
    <rPh sb="2" eb="4">
      <t>カンゴ</t>
    </rPh>
    <phoneticPr fontId="25"/>
  </si>
  <si>
    <t>入院外</t>
    <rPh sb="0" eb="2">
      <t>ニュウイン</t>
    </rPh>
    <rPh sb="2" eb="3">
      <t>ガイ</t>
    </rPh>
    <phoneticPr fontId="25"/>
  </si>
  <si>
    <t>入院</t>
    <rPh sb="0" eb="2">
      <t>ニュウイン</t>
    </rPh>
    <phoneticPr fontId="25"/>
  </si>
  <si>
    <t>療養</t>
    <rPh sb="0" eb="2">
      <t>リョウヨウ</t>
    </rPh>
    <phoneticPr fontId="25"/>
  </si>
  <si>
    <t>＋調剤</t>
    <phoneticPr fontId="25"/>
  </si>
  <si>
    <t>平成12年度</t>
    <rPh sb="0" eb="2">
      <t>ヘイセイ</t>
    </rPh>
    <rPh sb="4" eb="6">
      <t>ネンド</t>
    </rPh>
    <phoneticPr fontId="25"/>
  </si>
  <si>
    <t>(構成割合)</t>
    <phoneticPr fontId="25"/>
  </si>
  <si>
    <t>平成13年度</t>
    <rPh sb="0" eb="2">
      <t>ヘイセイ</t>
    </rPh>
    <rPh sb="4" eb="6">
      <t>ネンド</t>
    </rPh>
    <phoneticPr fontId="25"/>
  </si>
  <si>
    <t>平成14年度</t>
    <rPh sb="0" eb="2">
      <t>ヘイセイ</t>
    </rPh>
    <rPh sb="4" eb="6">
      <t>ネンド</t>
    </rPh>
    <phoneticPr fontId="25"/>
  </si>
  <si>
    <t>平成15年度</t>
    <rPh sb="0" eb="2">
      <t>ヘイセイ</t>
    </rPh>
    <rPh sb="4" eb="6">
      <t>ネンド</t>
    </rPh>
    <phoneticPr fontId="25"/>
  </si>
  <si>
    <t>平成16年度</t>
    <rPh sb="0" eb="2">
      <t>ヘイセイ</t>
    </rPh>
    <rPh sb="4" eb="6">
      <t>ネンド</t>
    </rPh>
    <phoneticPr fontId="25"/>
  </si>
  <si>
    <t>平成17年度</t>
    <rPh sb="0" eb="2">
      <t>ヘイセイ</t>
    </rPh>
    <rPh sb="4" eb="6">
      <t>ネンド</t>
    </rPh>
    <phoneticPr fontId="25"/>
  </si>
  <si>
    <t>平成18年度</t>
    <rPh sb="0" eb="2">
      <t>ヘイセイ</t>
    </rPh>
    <rPh sb="4" eb="6">
      <t>ネンド</t>
    </rPh>
    <phoneticPr fontId="25"/>
  </si>
  <si>
    <t>平成19年度</t>
    <rPh sb="0" eb="2">
      <t>ヘイセイ</t>
    </rPh>
    <rPh sb="4" eb="6">
      <t>ネンド</t>
    </rPh>
    <phoneticPr fontId="25"/>
  </si>
  <si>
    <t>平成20年度</t>
    <rPh sb="0" eb="2">
      <t>ヘイセイ</t>
    </rPh>
    <rPh sb="4" eb="6">
      <t>ネンド</t>
    </rPh>
    <phoneticPr fontId="25"/>
  </si>
  <si>
    <t>平成21年度</t>
    <rPh sb="0" eb="2">
      <t>ヘイセイ</t>
    </rPh>
    <rPh sb="4" eb="6">
      <t>ネンド</t>
    </rPh>
    <phoneticPr fontId="25"/>
  </si>
  <si>
    <t>平成22年度</t>
    <rPh sb="0" eb="2">
      <t>ヘイセイ</t>
    </rPh>
    <rPh sb="4" eb="6">
      <t>ネンド</t>
    </rPh>
    <phoneticPr fontId="25"/>
  </si>
  <si>
    <t>平成23年度</t>
    <rPh sb="0" eb="2">
      <t>ヘイセイ</t>
    </rPh>
    <rPh sb="4" eb="6">
      <t>ネンド</t>
    </rPh>
    <phoneticPr fontId="25"/>
  </si>
  <si>
    <t>平成24年度</t>
    <rPh sb="0" eb="2">
      <t>ヘイセイ</t>
    </rPh>
    <rPh sb="4" eb="6">
      <t>ネンド</t>
    </rPh>
    <phoneticPr fontId="25"/>
  </si>
  <si>
    <t>平成25年度</t>
    <rPh sb="0" eb="2">
      <t>ヘイセイ</t>
    </rPh>
    <rPh sb="4" eb="6">
      <t>ネンド</t>
    </rPh>
    <phoneticPr fontId="25"/>
  </si>
  <si>
    <t xml:space="preserve">  (構成割合)</t>
    <phoneticPr fontId="25"/>
  </si>
  <si>
    <t>平成26年度</t>
    <rPh sb="0" eb="2">
      <t>ヘイセイ</t>
    </rPh>
    <rPh sb="4" eb="6">
      <t>ネンド</t>
    </rPh>
    <phoneticPr fontId="25"/>
  </si>
  <si>
    <t>平成27年度①</t>
    <rPh sb="0" eb="2">
      <t>ヘイセイ</t>
    </rPh>
    <rPh sb="4" eb="6">
      <t>ネンド</t>
    </rPh>
    <phoneticPr fontId="25"/>
  </si>
  <si>
    <t>平成28年度②</t>
    <rPh sb="0" eb="2">
      <t>ヘイセイ</t>
    </rPh>
    <rPh sb="4" eb="6">
      <t>ネンド</t>
    </rPh>
    <phoneticPr fontId="25"/>
  </si>
  <si>
    <t xml:space="preserve">  (構成割合)</t>
    <phoneticPr fontId="25"/>
  </si>
  <si>
    <t>②－①</t>
    <phoneticPr fontId="25"/>
  </si>
  <si>
    <t>注1.</t>
    <rPh sb="0" eb="1">
      <t>チュウ</t>
    </rPh>
    <phoneticPr fontId="25"/>
  </si>
  <si>
    <t>入院時食事療養の費用額及び入院時生活療養の費用額が含まれる。医科分は医科入院へ、歯科分は歯科へ含めている。</t>
    <rPh sb="0" eb="2">
      <t>ニュウイン</t>
    </rPh>
    <rPh sb="2" eb="3">
      <t>ジ</t>
    </rPh>
    <rPh sb="3" eb="5">
      <t>ショクジ</t>
    </rPh>
    <rPh sb="5" eb="7">
      <t>リョウヨウ</t>
    </rPh>
    <rPh sb="8" eb="10">
      <t>ヒヨウ</t>
    </rPh>
    <rPh sb="10" eb="11">
      <t>ガク</t>
    </rPh>
    <rPh sb="11" eb="12">
      <t>オヨ</t>
    </rPh>
    <rPh sb="13" eb="15">
      <t>ニュウイン</t>
    </rPh>
    <rPh sb="15" eb="16">
      <t>ジ</t>
    </rPh>
    <rPh sb="16" eb="18">
      <t>セイカツ</t>
    </rPh>
    <rPh sb="18" eb="20">
      <t>リョウヨウ</t>
    </rPh>
    <rPh sb="21" eb="23">
      <t>ヒヨウ</t>
    </rPh>
    <rPh sb="23" eb="24">
      <t>ガク</t>
    </rPh>
    <rPh sb="25" eb="26">
      <t>フク</t>
    </rPh>
    <rPh sb="30" eb="32">
      <t>イカ</t>
    </rPh>
    <rPh sb="32" eb="33">
      <t>ブン</t>
    </rPh>
    <rPh sb="34" eb="36">
      <t>イカ</t>
    </rPh>
    <rPh sb="36" eb="38">
      <t>ニュウイン</t>
    </rPh>
    <rPh sb="40" eb="42">
      <t>シカ</t>
    </rPh>
    <rPh sb="42" eb="43">
      <t>ブン</t>
    </rPh>
    <phoneticPr fontId="25"/>
  </si>
  <si>
    <t xml:space="preserve"> </t>
    <phoneticPr fontId="25"/>
  </si>
  <si>
    <t>注2.</t>
    <rPh sb="0" eb="1">
      <t>チュウ</t>
    </rPh>
    <phoneticPr fontId="25"/>
  </si>
  <si>
    <t>総計には、訪問看護療養の費用額を含む。</t>
    <rPh sb="0" eb="2">
      <t>ソウケイ</t>
    </rPh>
    <rPh sb="5" eb="7">
      <t>ホウモン</t>
    </rPh>
    <rPh sb="7" eb="9">
      <t>カンゴ</t>
    </rPh>
    <rPh sb="9" eb="11">
      <t>リョウヨウ</t>
    </rPh>
    <rPh sb="12" eb="14">
      <t>ヒヨウ</t>
    </rPh>
    <rPh sb="14" eb="15">
      <t>ガク</t>
    </rPh>
    <rPh sb="16" eb="17">
      <t>フク</t>
    </rPh>
    <phoneticPr fontId="25"/>
  </si>
  <si>
    <t>表3-2　　医療費の伸び率（対前年度比）</t>
    <rPh sb="17" eb="18">
      <t>ド</t>
    </rPh>
    <rPh sb="18" eb="19">
      <t>ヒ</t>
    </rPh>
    <phoneticPr fontId="41"/>
  </si>
  <si>
    <t>(単位：％)</t>
    <rPh sb="1" eb="3">
      <t>タンイ</t>
    </rPh>
    <phoneticPr fontId="25"/>
  </si>
  <si>
    <t>歯科</t>
    <phoneticPr fontId="25"/>
  </si>
  <si>
    <t>＋調剤</t>
    <phoneticPr fontId="25"/>
  </si>
  <si>
    <t>平成27年度</t>
    <rPh sb="0" eb="2">
      <t>ヘイセイ</t>
    </rPh>
    <rPh sb="4" eb="6">
      <t>ネンド</t>
    </rPh>
    <phoneticPr fontId="25"/>
  </si>
  <si>
    <t>平成28年度</t>
    <rPh sb="0" eb="2">
      <t>ヘイセイ</t>
    </rPh>
    <rPh sb="4" eb="6">
      <t>ネンド</t>
    </rPh>
    <phoneticPr fontId="25"/>
  </si>
  <si>
    <t>表4-1　　受診延日数の推移</t>
    <rPh sb="0" eb="1">
      <t>ヒョウ</t>
    </rPh>
    <rPh sb="6" eb="8">
      <t>ジュシン</t>
    </rPh>
    <rPh sb="8" eb="9">
      <t>ノ</t>
    </rPh>
    <rPh sb="9" eb="11">
      <t>ニッスウ</t>
    </rPh>
    <rPh sb="12" eb="14">
      <t>スイイ</t>
    </rPh>
    <phoneticPr fontId="25"/>
  </si>
  <si>
    <t>（単位：億日）</t>
    <rPh sb="1" eb="3">
      <t>タンイ</t>
    </rPh>
    <rPh sb="4" eb="5">
      <t>オク</t>
    </rPh>
    <rPh sb="5" eb="6">
      <t>ニチ</t>
    </rPh>
    <phoneticPr fontId="25"/>
  </si>
  <si>
    <t>診  療  費</t>
    <phoneticPr fontId="25"/>
  </si>
  <si>
    <t>歯科</t>
    <phoneticPr fontId="25"/>
  </si>
  <si>
    <t>(構成割合)</t>
    <phoneticPr fontId="25"/>
  </si>
  <si>
    <t xml:space="preserve"> 平成21年度</t>
    <rPh sb="1" eb="3">
      <t>ヘイセイ</t>
    </rPh>
    <rPh sb="5" eb="7">
      <t>ネンド</t>
    </rPh>
    <phoneticPr fontId="25"/>
  </si>
  <si>
    <t xml:space="preserve"> (構成割合)</t>
    <phoneticPr fontId="25"/>
  </si>
  <si>
    <t xml:space="preserve"> 平成22年度</t>
    <rPh sb="1" eb="3">
      <t>ヘイセイ</t>
    </rPh>
    <rPh sb="5" eb="7">
      <t>ネンド</t>
    </rPh>
    <phoneticPr fontId="25"/>
  </si>
  <si>
    <t xml:space="preserve"> 平成23年度</t>
    <rPh sb="1" eb="3">
      <t>ヘイセイ</t>
    </rPh>
    <rPh sb="5" eb="7">
      <t>ネンド</t>
    </rPh>
    <phoneticPr fontId="25"/>
  </si>
  <si>
    <t xml:space="preserve"> 平成24年度</t>
    <rPh sb="1" eb="3">
      <t>ヘイセイ</t>
    </rPh>
    <rPh sb="5" eb="7">
      <t>ネンド</t>
    </rPh>
    <phoneticPr fontId="25"/>
  </si>
  <si>
    <t>(構成割合)</t>
    <phoneticPr fontId="25"/>
  </si>
  <si>
    <t xml:space="preserve"> 平成25年度</t>
    <rPh sb="1" eb="3">
      <t>ヘイセイ</t>
    </rPh>
    <rPh sb="5" eb="7">
      <t>ネンド</t>
    </rPh>
    <phoneticPr fontId="25"/>
  </si>
  <si>
    <t xml:space="preserve"> 平成26年度</t>
    <rPh sb="1" eb="3">
      <t>ヘイセイ</t>
    </rPh>
    <rPh sb="5" eb="7">
      <t>ネンド</t>
    </rPh>
    <phoneticPr fontId="25"/>
  </si>
  <si>
    <t xml:space="preserve"> 平成27年度①</t>
    <rPh sb="1" eb="3">
      <t>ヘイセイ</t>
    </rPh>
    <rPh sb="5" eb="7">
      <t>ネンド</t>
    </rPh>
    <phoneticPr fontId="25"/>
  </si>
  <si>
    <t xml:space="preserve"> 平成28年度②</t>
    <rPh sb="1" eb="3">
      <t>ヘイセイ</t>
    </rPh>
    <rPh sb="5" eb="7">
      <t>ネンド</t>
    </rPh>
    <phoneticPr fontId="25"/>
  </si>
  <si>
    <t>②－①</t>
    <phoneticPr fontId="25"/>
  </si>
  <si>
    <t>診療実日数を取りまとめている。調剤については、処方せん枚数を取りまとめている。</t>
    <rPh sb="6" eb="7">
      <t>ト</t>
    </rPh>
    <phoneticPr fontId="25"/>
  </si>
  <si>
    <t>総計には、訪問看護療養の実日数を含み、調剤の処方せん枚数を含めずに計上している。</t>
    <rPh sb="5" eb="7">
      <t>ホウモン</t>
    </rPh>
    <rPh sb="7" eb="9">
      <t>カンゴ</t>
    </rPh>
    <rPh sb="9" eb="11">
      <t>リョウヨウ</t>
    </rPh>
    <rPh sb="12" eb="13">
      <t>ジツ</t>
    </rPh>
    <rPh sb="13" eb="15">
      <t>ニッスウ</t>
    </rPh>
    <rPh sb="16" eb="17">
      <t>フク</t>
    </rPh>
    <rPh sb="22" eb="24">
      <t>ショホウ</t>
    </rPh>
    <rPh sb="26" eb="28">
      <t>マイスウ</t>
    </rPh>
    <rPh sb="33" eb="35">
      <t>ケイジョウ</t>
    </rPh>
    <phoneticPr fontId="25"/>
  </si>
  <si>
    <t>注3.</t>
    <rPh sb="0" eb="1">
      <t>チュウ</t>
    </rPh>
    <phoneticPr fontId="25"/>
  </si>
  <si>
    <t>平成22年4月診療分より、旧総合病院の外来のレセプトが診療科ごとから病院単位に変更されており、</t>
    <rPh sb="0" eb="2">
      <t>ヘイセイ</t>
    </rPh>
    <rPh sb="4" eb="5">
      <t>ネン</t>
    </rPh>
    <rPh sb="6" eb="7">
      <t>ガツ</t>
    </rPh>
    <rPh sb="7" eb="10">
      <t>シンリョウブン</t>
    </rPh>
    <rPh sb="13" eb="14">
      <t>キュウ</t>
    </rPh>
    <rPh sb="14" eb="16">
      <t>ソウゴウ</t>
    </rPh>
    <rPh sb="16" eb="18">
      <t>ビョウイン</t>
    </rPh>
    <rPh sb="19" eb="21">
      <t>ガイライ</t>
    </rPh>
    <rPh sb="27" eb="30">
      <t>シンリョウカ</t>
    </rPh>
    <rPh sb="34" eb="36">
      <t>ビョウイン</t>
    </rPh>
    <rPh sb="36" eb="38">
      <t>タンイ</t>
    </rPh>
    <rPh sb="39" eb="41">
      <t>ヘンコウ</t>
    </rPh>
    <phoneticPr fontId="25"/>
  </si>
  <si>
    <t xml:space="preserve"> その影響により、入院外の日数の減少がある。</t>
    <rPh sb="3" eb="5">
      <t>エイキョウ</t>
    </rPh>
    <rPh sb="9" eb="11">
      <t>ニュウイン</t>
    </rPh>
    <rPh sb="11" eb="12">
      <t>ガイ</t>
    </rPh>
    <rPh sb="13" eb="15">
      <t>ニッスウ</t>
    </rPh>
    <rPh sb="16" eb="18">
      <t>ゲンショウ</t>
    </rPh>
    <phoneticPr fontId="25"/>
  </si>
  <si>
    <t>表4-2　　受診延日数の伸び率（対前年度比）</t>
    <rPh sb="6" eb="8">
      <t>ジュシン</t>
    </rPh>
    <rPh sb="8" eb="9">
      <t>ノ</t>
    </rPh>
    <rPh sb="9" eb="11">
      <t>ニッスウ</t>
    </rPh>
    <rPh sb="19" eb="20">
      <t>ド</t>
    </rPh>
    <rPh sb="20" eb="21">
      <t>ヒ</t>
    </rPh>
    <phoneticPr fontId="41"/>
  </si>
  <si>
    <t>（単位：％）</t>
    <rPh sb="1" eb="3">
      <t>タンイ</t>
    </rPh>
    <phoneticPr fontId="25"/>
  </si>
  <si>
    <t>診  療  費</t>
    <phoneticPr fontId="25"/>
  </si>
  <si>
    <t>歯科</t>
    <phoneticPr fontId="25"/>
  </si>
  <si>
    <t>後期高齢者</t>
    <rPh sb="0" eb="2">
      <t>コウキ</t>
    </rPh>
    <rPh sb="2" eb="5">
      <t>コウレイシャ</t>
    </rPh>
    <phoneticPr fontId="25"/>
  </si>
  <si>
    <t>千人</t>
  </si>
  <si>
    <t>歯科</t>
  </si>
  <si>
    <t>表21-1　　入院外　受診延日数の推移</t>
    <rPh sb="0" eb="1">
      <t>ヒョウ</t>
    </rPh>
    <rPh sb="7" eb="9">
      <t>ニュウイン</t>
    </rPh>
    <rPh sb="9" eb="10">
      <t>ガイ</t>
    </rPh>
    <rPh sb="11" eb="13">
      <t>ジュシン</t>
    </rPh>
    <rPh sb="13" eb="14">
      <t>ノ</t>
    </rPh>
    <rPh sb="14" eb="16">
      <t>ニッスウ</t>
    </rPh>
    <rPh sb="17" eb="19">
      <t>スイイ</t>
    </rPh>
    <phoneticPr fontId="25"/>
  </si>
  <si>
    <t>(単位：億日)</t>
    <rPh sb="1" eb="3">
      <t>タンイ</t>
    </rPh>
    <rPh sb="4" eb="6">
      <t>オクニチ</t>
    </rPh>
    <phoneticPr fontId="25"/>
  </si>
  <si>
    <t>医　科</t>
    <rPh sb="0" eb="1">
      <t>イ</t>
    </rPh>
    <rPh sb="2" eb="3">
      <t>カ</t>
    </rPh>
    <phoneticPr fontId="25"/>
  </si>
  <si>
    <t>歯　科</t>
    <rPh sb="0" eb="1">
      <t>ハ</t>
    </rPh>
    <rPh sb="2" eb="3">
      <t>カ</t>
    </rPh>
    <phoneticPr fontId="25"/>
  </si>
  <si>
    <t>保険薬局</t>
    <rPh sb="0" eb="2">
      <t>ホケン</t>
    </rPh>
    <rPh sb="2" eb="4">
      <t>ヤッキョク</t>
    </rPh>
    <phoneticPr fontId="25"/>
  </si>
  <si>
    <t>病　院</t>
    <rPh sb="0" eb="1">
      <t>ヤマイ</t>
    </rPh>
    <rPh sb="2" eb="3">
      <t>イン</t>
    </rPh>
    <phoneticPr fontId="25"/>
  </si>
  <si>
    <t>診療所</t>
    <rPh sb="0" eb="2">
      <t>シンリョウ</t>
    </rPh>
    <rPh sb="2" eb="3">
      <t>ショ</t>
    </rPh>
    <phoneticPr fontId="25"/>
  </si>
  <si>
    <t>大　学</t>
    <rPh sb="0" eb="1">
      <t>ダイ</t>
    </rPh>
    <rPh sb="2" eb="3">
      <t>ガク</t>
    </rPh>
    <phoneticPr fontId="25"/>
  </si>
  <si>
    <t>公　的</t>
    <rPh sb="0" eb="1">
      <t>コウ</t>
    </rPh>
    <rPh sb="2" eb="3">
      <t>マト</t>
    </rPh>
    <phoneticPr fontId="25"/>
  </si>
  <si>
    <t>法　人</t>
    <rPh sb="0" eb="1">
      <t>ホウ</t>
    </rPh>
    <rPh sb="2" eb="3">
      <t>ジン</t>
    </rPh>
    <phoneticPr fontId="25"/>
  </si>
  <si>
    <t>個　人</t>
    <rPh sb="0" eb="1">
      <t>コ</t>
    </rPh>
    <rPh sb="2" eb="3">
      <t>ジン</t>
    </rPh>
    <phoneticPr fontId="25"/>
  </si>
  <si>
    <t>200床未満</t>
    <rPh sb="3" eb="4">
      <t>ユカ</t>
    </rPh>
    <rPh sb="4" eb="6">
      <t>ミマン</t>
    </rPh>
    <phoneticPr fontId="25"/>
  </si>
  <si>
    <t>200床以上</t>
    <rPh sb="3" eb="4">
      <t>ユカ</t>
    </rPh>
    <rPh sb="4" eb="6">
      <t>イジョウ</t>
    </rPh>
    <phoneticPr fontId="25"/>
  </si>
  <si>
    <t>②－①</t>
    <phoneticPr fontId="25"/>
  </si>
  <si>
    <t>注.</t>
    <rPh sb="0" eb="1">
      <t>チュウ</t>
    </rPh>
    <phoneticPr fontId="25"/>
  </si>
  <si>
    <t>平成22年4月診療分より、旧総合病院の外来のレセプトが診療科ごとから病院単位に変更されており、その影響により、入院外の日数の減少がある。</t>
    <rPh sb="0" eb="2">
      <t>ヘイセイ</t>
    </rPh>
    <rPh sb="4" eb="5">
      <t>ネン</t>
    </rPh>
    <rPh sb="6" eb="7">
      <t>ガツ</t>
    </rPh>
    <rPh sb="7" eb="10">
      <t>シンリョウブン</t>
    </rPh>
    <rPh sb="13" eb="14">
      <t>キュウ</t>
    </rPh>
    <rPh sb="14" eb="16">
      <t>ソウゴウ</t>
    </rPh>
    <rPh sb="16" eb="18">
      <t>ビョウイン</t>
    </rPh>
    <rPh sb="19" eb="21">
      <t>ガイライ</t>
    </rPh>
    <rPh sb="27" eb="30">
      <t>シンリョウカ</t>
    </rPh>
    <rPh sb="34" eb="36">
      <t>ビョウイン</t>
    </rPh>
    <rPh sb="36" eb="38">
      <t>タンイ</t>
    </rPh>
    <rPh sb="39" eb="41">
      <t>ヘンコウ</t>
    </rPh>
    <phoneticPr fontId="25"/>
  </si>
  <si>
    <t>表21-2　　入院外　受診延日数の伸び率（対前年度比）</t>
    <rPh sb="7" eb="9">
      <t>ニュウイン</t>
    </rPh>
    <rPh sb="9" eb="10">
      <t>ガイ</t>
    </rPh>
    <rPh sb="11" eb="13">
      <t>ジュシン</t>
    </rPh>
    <rPh sb="13" eb="14">
      <t>ノベ</t>
    </rPh>
    <rPh sb="14" eb="16">
      <t>ニッスウ</t>
    </rPh>
    <rPh sb="24" eb="25">
      <t>ド</t>
    </rPh>
    <rPh sb="25" eb="26">
      <t>ヒ</t>
    </rPh>
    <phoneticPr fontId="41"/>
  </si>
  <si>
    <t>表22-1　　主たる診療科別 医科診療所　入院外　受診延日数の推移</t>
    <rPh sb="0" eb="1">
      <t>ヒョウ</t>
    </rPh>
    <rPh sb="7" eb="8">
      <t>シュ</t>
    </rPh>
    <rPh sb="10" eb="13">
      <t>シンリョウカ</t>
    </rPh>
    <rPh sb="13" eb="14">
      <t>ベツ</t>
    </rPh>
    <rPh sb="15" eb="17">
      <t>イカ</t>
    </rPh>
    <rPh sb="17" eb="20">
      <t>シンリョウジョ</t>
    </rPh>
    <rPh sb="21" eb="23">
      <t>ニュウイン</t>
    </rPh>
    <rPh sb="23" eb="24">
      <t>ガイ</t>
    </rPh>
    <rPh sb="25" eb="27">
      <t>ジュシン</t>
    </rPh>
    <rPh sb="27" eb="28">
      <t>ノ</t>
    </rPh>
    <rPh sb="28" eb="30">
      <t>ニッスウ</t>
    </rPh>
    <rPh sb="31" eb="33">
      <t>スイイ</t>
    </rPh>
    <phoneticPr fontId="25"/>
  </si>
  <si>
    <t>(単位：万日)</t>
    <rPh sb="1" eb="3">
      <t>タンイ</t>
    </rPh>
    <rPh sb="4" eb="5">
      <t>マン</t>
    </rPh>
    <rPh sb="5" eb="6">
      <t>ニチ</t>
    </rPh>
    <phoneticPr fontId="25"/>
  </si>
  <si>
    <t>医科</t>
    <rPh sb="0" eb="2">
      <t>イカ</t>
    </rPh>
    <phoneticPr fontId="25"/>
  </si>
  <si>
    <t>内科</t>
    <rPh sb="0" eb="2">
      <t>ナイカ</t>
    </rPh>
    <phoneticPr fontId="25"/>
  </si>
  <si>
    <t>小児科</t>
    <rPh sb="0" eb="3">
      <t>ショウニカ</t>
    </rPh>
    <phoneticPr fontId="25"/>
  </si>
  <si>
    <t>外科</t>
    <rPh sb="0" eb="2">
      <t>ゲカ</t>
    </rPh>
    <phoneticPr fontId="25"/>
  </si>
  <si>
    <t>整形外科</t>
    <rPh sb="0" eb="2">
      <t>セイケイ</t>
    </rPh>
    <rPh sb="2" eb="4">
      <t>ゲカ</t>
    </rPh>
    <phoneticPr fontId="25"/>
  </si>
  <si>
    <t>皮膚科</t>
    <rPh sb="0" eb="3">
      <t>ヒフカ</t>
    </rPh>
    <phoneticPr fontId="25"/>
  </si>
  <si>
    <t>産婦人科</t>
    <phoneticPr fontId="25"/>
  </si>
  <si>
    <t>眼科</t>
    <phoneticPr fontId="25"/>
  </si>
  <si>
    <t>耳鼻
咽喉科</t>
    <rPh sb="0" eb="2">
      <t>ジビ</t>
    </rPh>
    <rPh sb="3" eb="5">
      <t>インコウ</t>
    </rPh>
    <rPh sb="5" eb="6">
      <t>カ</t>
    </rPh>
    <phoneticPr fontId="25"/>
  </si>
  <si>
    <t>その他</t>
    <phoneticPr fontId="25"/>
  </si>
  <si>
    <t>(構成割合)</t>
    <phoneticPr fontId="25"/>
  </si>
  <si>
    <t>表22-2　　主たる診療科別 医科診療所　入院外　受診延日数の伸び率（対前年度比）</t>
    <rPh sb="21" eb="23">
      <t>ニュウイン</t>
    </rPh>
    <rPh sb="23" eb="24">
      <t>ガイ</t>
    </rPh>
    <rPh sb="38" eb="39">
      <t>ド</t>
    </rPh>
    <rPh sb="39" eb="40">
      <t>ヒ</t>
    </rPh>
    <phoneticPr fontId="41"/>
  </si>
  <si>
    <t>その他</t>
    <phoneticPr fontId="25"/>
  </si>
  <si>
    <t>平成２６年</t>
  </si>
  <si>
    <t>患者調査</t>
  </si>
  <si>
    <t>平成２６年１０月</t>
  </si>
  <si>
    <t>上巻第１３表</t>
  </si>
  <si>
    <t>精神病床</t>
  </si>
  <si>
    <t>感染症病床</t>
  </si>
  <si>
    <t>結核病床</t>
  </si>
  <si>
    <t>療養病床</t>
  </si>
  <si>
    <t>一般病床</t>
  </si>
  <si>
    <t>医療保険適用病床</t>
  </si>
  <si>
    <t>介護保険適用病床</t>
  </si>
  <si>
    <t>　　　０歳</t>
  </si>
  <si>
    <t>　１～４</t>
  </si>
  <si>
    <t>　５～９</t>
  </si>
  <si>
    <t>１０～１４</t>
  </si>
  <si>
    <t>１５～１９</t>
  </si>
  <si>
    <t>２０～２４</t>
  </si>
  <si>
    <t>２５～２９</t>
  </si>
  <si>
    <t>３０～３４</t>
  </si>
  <si>
    <t>３５～３９</t>
  </si>
  <si>
    <t>４０～４４</t>
  </si>
  <si>
    <t>４５～４９</t>
  </si>
  <si>
    <t>５０～５４</t>
  </si>
  <si>
    <t>５５～５９</t>
  </si>
  <si>
    <t>６０～６４</t>
  </si>
  <si>
    <t>６５～６９</t>
  </si>
  <si>
    <t>７０～７４</t>
  </si>
  <si>
    <t>７５～７９</t>
  </si>
  <si>
    <t>８０～８４</t>
  </si>
  <si>
    <t>８５～８９</t>
  </si>
  <si>
    <t>９０歳以上</t>
  </si>
  <si>
    <t>６５歳以上（再掲）</t>
  </si>
  <si>
    <t>７０歳以上（再掲）</t>
  </si>
  <si>
    <t>７５歳以上（再掲）</t>
  </si>
  <si>
    <t>注：　病院－一般診療所の総数には、歯科診療所を含む。</t>
  </si>
  <si>
    <t>推計患者数，入院－外来×性・年齢階級×病院－一般診療所別</t>
  </si>
  <si>
    <t>上巻第１１表</t>
  </si>
  <si>
    <t>一般病床（病院）</t>
  </si>
  <si>
    <t>その他</t>
  </si>
  <si>
    <t>うち病院</t>
    <rPh sb="2" eb="4">
      <t>ビョウイン</t>
    </rPh>
    <phoneticPr fontId="21"/>
  </si>
  <si>
    <t>うち診療所</t>
    <rPh sb="2" eb="5">
      <t>シンリョウジョ</t>
    </rPh>
    <phoneticPr fontId="21"/>
  </si>
  <si>
    <t>歯科</t>
    <rPh sb="0" eb="2">
      <t>シカ</t>
    </rPh>
    <phoneticPr fontId="21"/>
  </si>
  <si>
    <t>総数</t>
    <rPh sb="0" eb="2">
      <t>ソウスウ</t>
    </rPh>
    <phoneticPr fontId="21"/>
  </si>
  <si>
    <t>病院・診療所別訪問看護指示料算定回数（平成２８年度社会医療診療行為別統計）</t>
    <rPh sb="0" eb="2">
      <t>ビョウイン</t>
    </rPh>
    <rPh sb="3" eb="6">
      <t>シンリョウジョ</t>
    </rPh>
    <rPh sb="6" eb="7">
      <t>ベツ</t>
    </rPh>
    <rPh sb="7" eb="9">
      <t>ホウモン</t>
    </rPh>
    <rPh sb="9" eb="11">
      <t>カンゴ</t>
    </rPh>
    <rPh sb="11" eb="13">
      <t>シジ</t>
    </rPh>
    <rPh sb="13" eb="14">
      <t>リョウ</t>
    </rPh>
    <rPh sb="14" eb="16">
      <t>サンテイ</t>
    </rPh>
    <rPh sb="16" eb="18">
      <t>カイスウ</t>
    </rPh>
    <rPh sb="19" eb="21">
      <t>ヘイセイ</t>
    </rPh>
    <rPh sb="23" eb="25">
      <t>ネンド</t>
    </rPh>
    <rPh sb="25" eb="27">
      <t>シャカイ</t>
    </rPh>
    <rPh sb="27" eb="29">
      <t>イリョウ</t>
    </rPh>
    <rPh sb="29" eb="31">
      <t>シンリョウ</t>
    </rPh>
    <rPh sb="31" eb="33">
      <t>コウイ</t>
    </rPh>
    <rPh sb="33" eb="34">
      <t>ベツ</t>
    </rPh>
    <rPh sb="34" eb="36">
      <t>トウケイ</t>
    </rPh>
    <phoneticPr fontId="21"/>
  </si>
  <si>
    <t>病院</t>
    <rPh sb="0" eb="2">
      <t>ビョウイン</t>
    </rPh>
    <phoneticPr fontId="21"/>
  </si>
  <si>
    <t>診療所</t>
  </si>
  <si>
    <t>診療所</t>
    <rPh sb="0" eb="3">
      <t>シンリョウジョ</t>
    </rPh>
    <phoneticPr fontId="21"/>
  </si>
  <si>
    <t>医科入院</t>
    <rPh sb="0" eb="2">
      <t>イカ</t>
    </rPh>
    <rPh sb="2" eb="4">
      <t>ニュウイン</t>
    </rPh>
    <phoneticPr fontId="21"/>
  </si>
  <si>
    <t>医科入院外</t>
    <rPh sb="0" eb="2">
      <t>イカ</t>
    </rPh>
    <rPh sb="2" eb="4">
      <t>ニュウイン</t>
    </rPh>
    <rPh sb="4" eb="5">
      <t>ガイ</t>
    </rPh>
    <phoneticPr fontId="21"/>
  </si>
  <si>
    <t>稼働日数</t>
    <rPh sb="0" eb="2">
      <t>カドウ</t>
    </rPh>
    <rPh sb="2" eb="4">
      <t>ニッスウ</t>
    </rPh>
    <phoneticPr fontId="21"/>
  </si>
  <si>
    <t>入院計</t>
    <rPh sb="0" eb="2">
      <t>ニュウイン</t>
    </rPh>
    <rPh sb="2" eb="3">
      <t>ケイ</t>
    </rPh>
    <phoneticPr fontId="21"/>
  </si>
  <si>
    <t>診療所（除療養）</t>
  </si>
  <si>
    <t>医療療養（病院）</t>
  </si>
  <si>
    <t>医療療養（診療所）</t>
  </si>
  <si>
    <t>結核・感染症病床</t>
  </si>
  <si>
    <t>表１　１日平均在院・新入院・退院患者数</t>
    <rPh sb="0" eb="1">
      <t>ヒョウ</t>
    </rPh>
    <rPh sb="4" eb="5">
      <t>ニチ</t>
    </rPh>
    <rPh sb="5" eb="7">
      <t>ヘイキン</t>
    </rPh>
    <rPh sb="7" eb="9">
      <t>ザイイン</t>
    </rPh>
    <rPh sb="10" eb="11">
      <t>シン</t>
    </rPh>
    <rPh sb="11" eb="13">
      <t>ニュウイン</t>
    </rPh>
    <rPh sb="14" eb="16">
      <t>タイイン</t>
    </rPh>
    <rPh sb="16" eb="19">
      <t>カンジャスウ</t>
    </rPh>
    <phoneticPr fontId="32"/>
  </si>
  <si>
    <t>各年間</t>
    <rPh sb="0" eb="1">
      <t>カク</t>
    </rPh>
    <rPh sb="1" eb="3">
      <t>ネンカン</t>
    </rPh>
    <phoneticPr fontId="32"/>
  </si>
  <si>
    <t>1日平均在院患者数</t>
    <rPh sb="1" eb="2">
      <t>ニチ</t>
    </rPh>
    <rPh sb="2" eb="4">
      <t>ヘイキン</t>
    </rPh>
    <rPh sb="4" eb="6">
      <t>ザイイン</t>
    </rPh>
    <rPh sb="6" eb="9">
      <t>カンジャスウ</t>
    </rPh>
    <phoneticPr fontId="32"/>
  </si>
  <si>
    <t>1日平均新入院患者数</t>
    <rPh sb="1" eb="2">
      <t>ニチ</t>
    </rPh>
    <rPh sb="2" eb="4">
      <t>ヘイキン</t>
    </rPh>
    <rPh sb="4" eb="5">
      <t>シン</t>
    </rPh>
    <rPh sb="5" eb="7">
      <t>ニュウイン</t>
    </rPh>
    <rPh sb="7" eb="10">
      <t>カンジャスウ</t>
    </rPh>
    <phoneticPr fontId="32"/>
  </si>
  <si>
    <t>1日平均退院患者数</t>
    <rPh sb="1" eb="2">
      <t>ニチ</t>
    </rPh>
    <rPh sb="2" eb="4">
      <t>ヘイキン</t>
    </rPh>
    <rPh sb="4" eb="6">
      <t>タイイン</t>
    </rPh>
    <rPh sb="6" eb="9">
      <t>カンジャスウ</t>
    </rPh>
    <phoneticPr fontId="32"/>
  </si>
  <si>
    <t>平成26年
(2014)</t>
    <rPh sb="0" eb="2">
      <t>ヘイセイ</t>
    </rPh>
    <rPh sb="4" eb="5">
      <t>ネン</t>
    </rPh>
    <phoneticPr fontId="32"/>
  </si>
  <si>
    <t>人</t>
    <rPh sb="0" eb="1">
      <t>ニン</t>
    </rPh>
    <phoneticPr fontId="32"/>
  </si>
  <si>
    <t>病　　　　院</t>
    <rPh sb="0" eb="1">
      <t>ヤマイ</t>
    </rPh>
    <rPh sb="5" eb="6">
      <t>イン</t>
    </rPh>
    <phoneticPr fontId="32"/>
  </si>
  <si>
    <t>総数</t>
    <rPh sb="0" eb="2">
      <t>ソウスウ</t>
    </rPh>
    <phoneticPr fontId="32"/>
  </si>
  <si>
    <t>一般病院</t>
    <rPh sb="0" eb="2">
      <t>イッパン</t>
    </rPh>
    <rPh sb="2" eb="4">
      <t>ビョウイン</t>
    </rPh>
    <phoneticPr fontId="32"/>
  </si>
  <si>
    <t>　精神病床</t>
    <rPh sb="1" eb="3">
      <t>セイシン</t>
    </rPh>
    <rPh sb="3" eb="5">
      <t>ビョウショウ</t>
    </rPh>
    <phoneticPr fontId="32"/>
  </si>
  <si>
    <t>　　感染症病床</t>
    <rPh sb="2" eb="5">
      <t>カンセンショウ</t>
    </rPh>
    <rPh sb="5" eb="7">
      <t>ビョウショウ</t>
    </rPh>
    <phoneticPr fontId="32"/>
  </si>
  <si>
    <t>　結核病床</t>
    <rPh sb="1" eb="3">
      <t>ケッカク</t>
    </rPh>
    <rPh sb="3" eb="5">
      <t>ビョウショウ</t>
    </rPh>
    <phoneticPr fontId="32"/>
  </si>
  <si>
    <t>　療養病床</t>
    <rPh sb="1" eb="3">
      <t>リョウヨウ</t>
    </rPh>
    <rPh sb="3" eb="5">
      <t>ビョウショウ</t>
    </rPh>
    <phoneticPr fontId="32"/>
  </si>
  <si>
    <t>　一般病床</t>
    <rPh sb="1" eb="3">
      <t>イッパン</t>
    </rPh>
    <rPh sb="3" eb="5">
      <t>ビョウショウ</t>
    </rPh>
    <rPh sb="4" eb="5">
      <t>リョウビョウ</t>
    </rPh>
    <phoneticPr fontId="32"/>
  </si>
  <si>
    <t xml:space="preserve">           （再掲）</t>
    <rPh sb="12" eb="14">
      <t>サイケイ</t>
    </rPh>
    <phoneticPr fontId="32"/>
  </si>
  <si>
    <t>　　　　介護療養病床</t>
    <rPh sb="4" eb="6">
      <t>カイゴ</t>
    </rPh>
    <rPh sb="6" eb="8">
      <t>リョウヨウ</t>
    </rPh>
    <rPh sb="8" eb="10">
      <t>ビョウショウ</t>
    </rPh>
    <phoneticPr fontId="32"/>
  </si>
  <si>
    <t>療養病床を有する診療所</t>
    <rPh sb="0" eb="2">
      <t>リョウヨウ</t>
    </rPh>
    <rPh sb="2" eb="4">
      <t>ビョウショウ</t>
    </rPh>
    <rPh sb="5" eb="6">
      <t>ユウ</t>
    </rPh>
    <rPh sb="8" eb="9">
      <t>ミ</t>
    </rPh>
    <rPh sb="9" eb="10">
      <t>リョウ</t>
    </rPh>
    <rPh sb="10" eb="11">
      <t>ショ</t>
    </rPh>
    <phoneticPr fontId="32"/>
  </si>
  <si>
    <t>　　　介護療養病床</t>
    <rPh sb="3" eb="5">
      <t>カイゴ</t>
    </rPh>
    <rPh sb="5" eb="7">
      <t>リョウヨウ</t>
    </rPh>
    <rPh sb="7" eb="9">
      <t>ビョウショウ</t>
    </rPh>
    <phoneticPr fontId="32"/>
  </si>
  <si>
    <t>(2) 入院</t>
    <rPh sb="4" eb="6">
      <t>ニュウイン</t>
    </rPh>
    <phoneticPr fontId="25"/>
  </si>
  <si>
    <t>表14-1　　入院　医療費の推移</t>
    <rPh sb="0" eb="1">
      <t>ヒョウ</t>
    </rPh>
    <rPh sb="7" eb="9">
      <t>ニュウイン</t>
    </rPh>
    <rPh sb="10" eb="13">
      <t>イリョウヒ</t>
    </rPh>
    <rPh sb="14" eb="16">
      <t>スイイ</t>
    </rPh>
    <phoneticPr fontId="25"/>
  </si>
  <si>
    <t>②－①</t>
    <phoneticPr fontId="25"/>
  </si>
  <si>
    <t>表14-2　　入院　医療費の伸び率（対前年度比）</t>
    <rPh sb="7" eb="9">
      <t>ニュウイン</t>
    </rPh>
    <rPh sb="21" eb="22">
      <t>ド</t>
    </rPh>
    <rPh sb="22" eb="23">
      <t>ヒ</t>
    </rPh>
    <phoneticPr fontId="41"/>
  </si>
  <si>
    <t>表15-1　　入院　受診延日数の推移</t>
    <rPh sb="7" eb="9">
      <t>ニュウイン</t>
    </rPh>
    <rPh sb="10" eb="12">
      <t>ジュシン</t>
    </rPh>
    <rPh sb="12" eb="13">
      <t>ノベ</t>
    </rPh>
    <rPh sb="13" eb="15">
      <t>ニッスウ</t>
    </rPh>
    <rPh sb="16" eb="18">
      <t>スイイ</t>
    </rPh>
    <phoneticPr fontId="25"/>
  </si>
  <si>
    <t>表15-2　　入院　受診延日数の伸び率（対前年度比）</t>
    <rPh sb="7" eb="9">
      <t>ニュウイン</t>
    </rPh>
    <rPh sb="10" eb="12">
      <t>ジュシン</t>
    </rPh>
    <rPh sb="12" eb="13">
      <t>ノ</t>
    </rPh>
    <rPh sb="13" eb="15">
      <t>ニッスウ</t>
    </rPh>
    <rPh sb="23" eb="24">
      <t>ド</t>
    </rPh>
    <rPh sb="24" eb="25">
      <t>ヒ</t>
    </rPh>
    <phoneticPr fontId="41"/>
  </si>
  <si>
    <t>表16-1　　入院　１日当たり医療費の推移</t>
    <rPh sb="7" eb="9">
      <t>ニュウイン</t>
    </rPh>
    <rPh sb="11" eb="12">
      <t>ニチ</t>
    </rPh>
    <rPh sb="12" eb="13">
      <t>ア</t>
    </rPh>
    <rPh sb="15" eb="17">
      <t>イリョウ</t>
    </rPh>
    <rPh sb="17" eb="18">
      <t>ヒ</t>
    </rPh>
    <rPh sb="19" eb="21">
      <t>スイイ</t>
    </rPh>
    <phoneticPr fontId="25"/>
  </si>
  <si>
    <t>(単位：円)</t>
    <rPh sb="1" eb="3">
      <t>タンイ</t>
    </rPh>
    <rPh sb="4" eb="5">
      <t>エン</t>
    </rPh>
    <phoneticPr fontId="25"/>
  </si>
  <si>
    <t>表16-2　　入院　１日当たり医療費の伸び率（対前年度比）</t>
    <rPh sb="7" eb="9">
      <t>ニュウイン</t>
    </rPh>
    <rPh sb="11" eb="12">
      <t>ニチ</t>
    </rPh>
    <rPh sb="12" eb="13">
      <t>ア</t>
    </rPh>
    <rPh sb="15" eb="17">
      <t>イリョウ</t>
    </rPh>
    <rPh sb="17" eb="18">
      <t>ヒ</t>
    </rPh>
    <rPh sb="26" eb="27">
      <t>ド</t>
    </rPh>
    <rPh sb="27" eb="28">
      <t>ヒ</t>
    </rPh>
    <phoneticPr fontId="41"/>
  </si>
  <si>
    <t>医科入院</t>
    <rPh sb="0" eb="2">
      <t>イカ</t>
    </rPh>
    <rPh sb="2" eb="4">
      <t>ニュウイン</t>
    </rPh>
    <phoneticPr fontId="43"/>
  </si>
  <si>
    <t>医科外来</t>
    <rPh sb="0" eb="2">
      <t>イカ</t>
    </rPh>
    <rPh sb="2" eb="4">
      <t>ガイライ</t>
    </rPh>
    <phoneticPr fontId="43"/>
  </si>
  <si>
    <t>医科外来（病院）</t>
    <rPh sb="0" eb="2">
      <t>イカ</t>
    </rPh>
    <rPh sb="2" eb="4">
      <t>ガイライ</t>
    </rPh>
    <rPh sb="5" eb="7">
      <t>ビョウイン</t>
    </rPh>
    <phoneticPr fontId="43"/>
  </si>
  <si>
    <t>医科外来（診療所）</t>
    <rPh sb="0" eb="2">
      <t>イカ</t>
    </rPh>
    <rPh sb="2" eb="4">
      <t>ガイライ</t>
    </rPh>
    <rPh sb="5" eb="8">
      <t>シンリョウジョ</t>
    </rPh>
    <phoneticPr fontId="43"/>
  </si>
  <si>
    <t>歯科</t>
    <rPh sb="0" eb="2">
      <t>シカ</t>
    </rPh>
    <phoneticPr fontId="43"/>
  </si>
  <si>
    <t>①　延べ日数【億日】</t>
    <rPh sb="2" eb="3">
      <t>ノ</t>
    </rPh>
    <rPh sb="4" eb="6">
      <t>ニッスウ</t>
    </rPh>
    <rPh sb="7" eb="9">
      <t>オクニチ</t>
    </rPh>
    <phoneticPr fontId="21"/>
  </si>
  <si>
    <t>調剤</t>
    <rPh sb="0" eb="2">
      <t>チョウザイ</t>
    </rPh>
    <phoneticPr fontId="43"/>
  </si>
  <si>
    <t>その他訪問看護等</t>
    <rPh sb="2" eb="3">
      <t>タ</t>
    </rPh>
    <rPh sb="3" eb="5">
      <t>ホウモン</t>
    </rPh>
    <rPh sb="5" eb="7">
      <t>カンゴ</t>
    </rPh>
    <rPh sb="7" eb="8">
      <t>トウ</t>
    </rPh>
    <phoneticPr fontId="43"/>
  </si>
  <si>
    <t>合計</t>
    <rPh sb="0" eb="2">
      <t>ゴウケイ</t>
    </rPh>
    <phoneticPr fontId="21"/>
  </si>
  <si>
    <t>(3)入院外</t>
    <rPh sb="3" eb="6">
      <t>ニュウインガイ</t>
    </rPh>
    <phoneticPr fontId="25"/>
  </si>
  <si>
    <t>表19-1　　入院外　医療費の推移</t>
    <rPh sb="0" eb="1">
      <t>ヒョウ</t>
    </rPh>
    <rPh sb="7" eb="9">
      <t>ニュウイン</t>
    </rPh>
    <rPh sb="9" eb="10">
      <t>ガイ</t>
    </rPh>
    <rPh sb="11" eb="14">
      <t>イリョウヒ</t>
    </rPh>
    <rPh sb="15" eb="17">
      <t>スイイ</t>
    </rPh>
    <phoneticPr fontId="25"/>
  </si>
  <si>
    <t>平成26年度</t>
    <phoneticPr fontId="25"/>
  </si>
  <si>
    <t>平成27年度①</t>
    <phoneticPr fontId="25"/>
  </si>
  <si>
    <t>平成28年度②</t>
    <phoneticPr fontId="25"/>
  </si>
  <si>
    <t>その影響により入院外の件数・日数の減少、及び１日当たり医療費の増加がある。</t>
    <rPh sb="2" eb="4">
      <t>エイキョウ</t>
    </rPh>
    <rPh sb="7" eb="9">
      <t>ニュウイン</t>
    </rPh>
    <rPh sb="9" eb="10">
      <t>ガイ</t>
    </rPh>
    <rPh sb="11" eb="13">
      <t>ケンスウ</t>
    </rPh>
    <rPh sb="14" eb="16">
      <t>ニッスウ</t>
    </rPh>
    <rPh sb="17" eb="19">
      <t>ゲンショウ</t>
    </rPh>
    <rPh sb="20" eb="21">
      <t>オヨ</t>
    </rPh>
    <rPh sb="23" eb="24">
      <t>ニチ</t>
    </rPh>
    <rPh sb="24" eb="25">
      <t>ア</t>
    </rPh>
    <rPh sb="27" eb="30">
      <t>イリョウヒ</t>
    </rPh>
    <rPh sb="31" eb="33">
      <t>ゾウカ</t>
    </rPh>
    <phoneticPr fontId="25"/>
  </si>
  <si>
    <t>表19-2　　入院外　医療費の伸び率（対前年度比）</t>
    <rPh sb="7" eb="9">
      <t>ニュウイン</t>
    </rPh>
    <rPh sb="9" eb="10">
      <t>ガイ</t>
    </rPh>
    <rPh sb="22" eb="23">
      <t>ド</t>
    </rPh>
    <rPh sb="23" eb="24">
      <t>ヒ</t>
    </rPh>
    <phoneticPr fontId="41"/>
  </si>
  <si>
    <t>.</t>
    <phoneticPr fontId="25"/>
  </si>
  <si>
    <t>表20-1　　主たる診療科別 医科診療所　入院外　医療費の推移</t>
    <rPh sb="0" eb="1">
      <t>ヒョウ</t>
    </rPh>
    <rPh sb="7" eb="8">
      <t>シュ</t>
    </rPh>
    <rPh sb="10" eb="13">
      <t>シンリョウカ</t>
    </rPh>
    <rPh sb="13" eb="14">
      <t>ベツ</t>
    </rPh>
    <rPh sb="15" eb="17">
      <t>イカ</t>
    </rPh>
    <rPh sb="17" eb="20">
      <t>シンリョウジョ</t>
    </rPh>
    <rPh sb="21" eb="23">
      <t>ニュウイン</t>
    </rPh>
    <rPh sb="23" eb="24">
      <t>ガイ</t>
    </rPh>
    <rPh sb="25" eb="28">
      <t>イリョウヒ</t>
    </rPh>
    <rPh sb="29" eb="31">
      <t>スイイ</t>
    </rPh>
    <phoneticPr fontId="25"/>
  </si>
  <si>
    <t>(単位：億円)</t>
    <rPh sb="1" eb="3">
      <t>タンイ</t>
    </rPh>
    <rPh sb="4" eb="5">
      <t>オク</t>
    </rPh>
    <rPh sb="5" eb="6">
      <t>エン</t>
    </rPh>
    <phoneticPr fontId="25"/>
  </si>
  <si>
    <t>産婦人科</t>
    <phoneticPr fontId="25"/>
  </si>
  <si>
    <t>眼科</t>
    <phoneticPr fontId="25"/>
  </si>
  <si>
    <t>その他</t>
    <phoneticPr fontId="25"/>
  </si>
  <si>
    <t>(構成割合)</t>
    <phoneticPr fontId="25"/>
  </si>
  <si>
    <t>平成14年度</t>
    <phoneticPr fontId="25"/>
  </si>
  <si>
    <t>　(構成割合)</t>
    <phoneticPr fontId="25"/>
  </si>
  <si>
    <t>②－①</t>
    <phoneticPr fontId="25"/>
  </si>
  <si>
    <t>表20-2　　主たる診療科別 医科診療所　入院外　医療費の伸び率（対前年度比）</t>
    <rPh sb="21" eb="23">
      <t>ニュウイン</t>
    </rPh>
    <rPh sb="23" eb="24">
      <t>ガイ</t>
    </rPh>
    <rPh sb="36" eb="37">
      <t>ド</t>
    </rPh>
    <rPh sb="37" eb="38">
      <t>ヒ</t>
    </rPh>
    <phoneticPr fontId="41"/>
  </si>
  <si>
    <t>１．処方せん発行元医療機関別分析（経営主体別・診療科別）</t>
    <rPh sb="2" eb="4">
      <t>ショホウ</t>
    </rPh>
    <rPh sb="6" eb="9">
      <t>ハッコウモト</t>
    </rPh>
    <rPh sb="9" eb="11">
      <t>イリョウ</t>
    </rPh>
    <rPh sb="11" eb="13">
      <t>キカン</t>
    </rPh>
    <rPh sb="13" eb="14">
      <t>ベツ</t>
    </rPh>
    <rPh sb="14" eb="16">
      <t>ブンセキ</t>
    </rPh>
    <rPh sb="17" eb="19">
      <t>ケイエイ</t>
    </rPh>
    <rPh sb="19" eb="21">
      <t>シュタイ</t>
    </rPh>
    <rPh sb="21" eb="22">
      <t>ベツ</t>
    </rPh>
    <rPh sb="23" eb="26">
      <t>シンリョウカ</t>
    </rPh>
    <rPh sb="26" eb="27">
      <t>ベツ</t>
    </rPh>
    <phoneticPr fontId="25"/>
  </si>
  <si>
    <t>　</t>
    <phoneticPr fontId="25"/>
  </si>
  <si>
    <t>表1-1　調剤医療費の内訳　（総額）</t>
    <rPh sb="0" eb="1">
      <t>ヒョウ</t>
    </rPh>
    <rPh sb="5" eb="7">
      <t>チョウザイ</t>
    </rPh>
    <rPh sb="7" eb="10">
      <t>イリョウヒ</t>
    </rPh>
    <rPh sb="11" eb="13">
      <t>ウチワケ</t>
    </rPh>
    <rPh sb="15" eb="17">
      <t>ソウガク</t>
    </rPh>
    <phoneticPr fontId="25"/>
  </si>
  <si>
    <t>平成28年度</t>
    <rPh sb="0" eb="2">
      <t>ヘイセイ</t>
    </rPh>
    <rPh sb="4" eb="6">
      <t>ネンド</t>
    </rPh>
    <phoneticPr fontId="32"/>
  </si>
  <si>
    <t>医科</t>
  </si>
  <si>
    <t>大学
病院</t>
    <phoneticPr fontId="25"/>
  </si>
  <si>
    <t>公的
病院</t>
    <phoneticPr fontId="25"/>
  </si>
  <si>
    <t>法人
病院</t>
    <phoneticPr fontId="25"/>
  </si>
  <si>
    <t>個人
病院</t>
    <phoneticPr fontId="25"/>
  </si>
  <si>
    <t>内科</t>
  </si>
  <si>
    <t>小児科</t>
  </si>
  <si>
    <t>外科</t>
  </si>
  <si>
    <t>整形
外科</t>
    <phoneticPr fontId="25"/>
  </si>
  <si>
    <t>皮膚科</t>
  </si>
  <si>
    <t>産婦人科</t>
  </si>
  <si>
    <t>眼科</t>
  </si>
  <si>
    <t>耳鼻
咽喉科</t>
    <phoneticPr fontId="25"/>
  </si>
  <si>
    <t>実数（億円）</t>
    <rPh sb="0" eb="1">
      <t>ジツ</t>
    </rPh>
    <rPh sb="1" eb="2">
      <t>スウ</t>
    </rPh>
    <rPh sb="3" eb="5">
      <t>オクエン</t>
    </rPh>
    <phoneticPr fontId="32"/>
  </si>
  <si>
    <t>調剤医療費</t>
    <rPh sb="0" eb="2">
      <t>チョウザイ</t>
    </rPh>
    <rPh sb="2" eb="5">
      <t>イリョウヒ</t>
    </rPh>
    <phoneticPr fontId="25"/>
  </si>
  <si>
    <t>技術料</t>
    <rPh sb="0" eb="3">
      <t>ギジュツリョウ</t>
    </rPh>
    <phoneticPr fontId="25"/>
  </si>
  <si>
    <t>調剤技術料</t>
    <rPh sb="0" eb="2">
      <t>チョウザイ</t>
    </rPh>
    <rPh sb="2" eb="5">
      <t>ギジュツリョウ</t>
    </rPh>
    <phoneticPr fontId="32"/>
  </si>
  <si>
    <t>調剤基本料</t>
    <rPh sb="0" eb="2">
      <t>チョウザイ</t>
    </rPh>
    <rPh sb="2" eb="5">
      <t>キホンリョウ</t>
    </rPh>
    <phoneticPr fontId="32"/>
  </si>
  <si>
    <t>調剤料</t>
    <rPh sb="0" eb="2">
      <t>チョウザイ</t>
    </rPh>
    <rPh sb="2" eb="3">
      <t>リョウ</t>
    </rPh>
    <phoneticPr fontId="32"/>
  </si>
  <si>
    <t>加算料</t>
    <rPh sb="0" eb="3">
      <t>カサンリョウ</t>
    </rPh>
    <phoneticPr fontId="32"/>
  </si>
  <si>
    <t>薬学管理料</t>
    <rPh sb="0" eb="2">
      <t>ヤクガク</t>
    </rPh>
    <rPh sb="2" eb="5">
      <t>カンリリョウ</t>
    </rPh>
    <phoneticPr fontId="32"/>
  </si>
  <si>
    <t>薬剤料</t>
    <rPh sb="0" eb="2">
      <t>ヤクザイ</t>
    </rPh>
    <rPh sb="2" eb="3">
      <t>リョウ</t>
    </rPh>
    <phoneticPr fontId="25"/>
  </si>
  <si>
    <t>内服薬</t>
    <rPh sb="0" eb="3">
      <t>ナイフクヤク</t>
    </rPh>
    <phoneticPr fontId="25"/>
  </si>
  <si>
    <t>屯服薬他</t>
    <rPh sb="0" eb="1">
      <t>タムロ</t>
    </rPh>
    <rPh sb="1" eb="3">
      <t>フクヤク</t>
    </rPh>
    <rPh sb="3" eb="4">
      <t>ホカ</t>
    </rPh>
    <phoneticPr fontId="25"/>
  </si>
  <si>
    <t>注射薬</t>
    <rPh sb="0" eb="3">
      <t>チュウシャヤク</t>
    </rPh>
    <phoneticPr fontId="25"/>
  </si>
  <si>
    <t>外用薬</t>
    <rPh sb="0" eb="3">
      <t>ガイヨウヤク</t>
    </rPh>
    <phoneticPr fontId="25"/>
  </si>
  <si>
    <t>（再掲）後発医薬品</t>
    <rPh sb="1" eb="3">
      <t>サイケイ</t>
    </rPh>
    <rPh sb="4" eb="6">
      <t>コウハツ</t>
    </rPh>
    <rPh sb="6" eb="9">
      <t>イヤクヒン</t>
    </rPh>
    <phoneticPr fontId="25"/>
  </si>
  <si>
    <t>特定保険医療材料料</t>
    <rPh sb="0" eb="2">
      <t>トクテイ</t>
    </rPh>
    <rPh sb="2" eb="4">
      <t>ホケン</t>
    </rPh>
    <rPh sb="4" eb="6">
      <t>イリョウ</t>
    </rPh>
    <rPh sb="6" eb="8">
      <t>ザイリョウ</t>
    </rPh>
    <rPh sb="8" eb="9">
      <t>リョウ</t>
    </rPh>
    <phoneticPr fontId="25"/>
  </si>
  <si>
    <t>対前年度比（％）</t>
    <rPh sb="0" eb="1">
      <t>タイ</t>
    </rPh>
    <rPh sb="1" eb="4">
      <t>ゼンネンド</t>
    </rPh>
    <rPh sb="4" eb="5">
      <t>ヒ</t>
    </rPh>
    <phoneticPr fontId="32"/>
  </si>
  <si>
    <t>注1）　「調剤医療費」とは、調剤報酬明細書に記録された「点数」に10を乗じたものである。</t>
  </si>
  <si>
    <t>注2）　｢調剤基本料｣には、基準調剤加算、後発医薬品調剤体制加算、夜間・休日等加算、時間外等の加算（調剤基本料に係る部分）、及び在宅患者調剤加算を含めている。</t>
  </si>
  <si>
    <t>注3）　「内服薬」とは、内用薬のうち、調剤報酬明細書に記録された剤形が「内服」もしくは「一包」である薬剤をいう。</t>
  </si>
  <si>
    <t>注4）　「屯服薬他」とは、内用薬のうち、調剤報酬明細書に記録された剤形が「屯服」「内滴」「浸煎」「湯」である薬剤をいう。</t>
  </si>
  <si>
    <t>注5）　処方せん発行元医療機関が特定出来なかったものは表章していないため、内訳を足し上げても総数と一致しない。</t>
    <rPh sb="0" eb="1">
      <t>チュウ</t>
    </rPh>
    <rPh sb="4" eb="6">
      <t>ショホウ</t>
    </rPh>
    <rPh sb="8" eb="11">
      <t>ハッコウモト</t>
    </rPh>
    <rPh sb="11" eb="13">
      <t>イリョウ</t>
    </rPh>
    <rPh sb="13" eb="15">
      <t>キカン</t>
    </rPh>
    <rPh sb="16" eb="18">
      <t>トクテイ</t>
    </rPh>
    <rPh sb="18" eb="20">
      <t>デキ</t>
    </rPh>
    <rPh sb="27" eb="29">
      <t>ヒョウショウ</t>
    </rPh>
    <rPh sb="37" eb="39">
      <t>ウチワケ</t>
    </rPh>
    <rPh sb="40" eb="41">
      <t>タ</t>
    </rPh>
    <rPh sb="42" eb="43">
      <t>ア</t>
    </rPh>
    <rPh sb="46" eb="48">
      <t>ソウスウ</t>
    </rPh>
    <rPh sb="49" eb="51">
      <t>イッチ</t>
    </rPh>
    <phoneticPr fontId="52"/>
  </si>
  <si>
    <t>表1-2　処方せん1枚当たり調剤医療費の内訳と構成割合</t>
    <rPh sb="0" eb="1">
      <t>ヒョウ</t>
    </rPh>
    <rPh sb="5" eb="7">
      <t>ショホウ</t>
    </rPh>
    <rPh sb="10" eb="11">
      <t>マイ</t>
    </rPh>
    <rPh sb="11" eb="12">
      <t>ア</t>
    </rPh>
    <rPh sb="14" eb="16">
      <t>チョウザイ</t>
    </rPh>
    <rPh sb="16" eb="19">
      <t>イリョウヒ</t>
    </rPh>
    <rPh sb="20" eb="22">
      <t>ウチワケ</t>
    </rPh>
    <rPh sb="23" eb="25">
      <t>コウセイ</t>
    </rPh>
    <rPh sb="25" eb="27">
      <t>ワリアイ</t>
    </rPh>
    <phoneticPr fontId="25"/>
  </si>
  <si>
    <t>実数（円）</t>
    <rPh sb="0" eb="1">
      <t>ジツ</t>
    </rPh>
    <rPh sb="1" eb="2">
      <t>スウ</t>
    </rPh>
    <rPh sb="3" eb="4">
      <t>エン</t>
    </rPh>
    <phoneticPr fontId="32"/>
  </si>
  <si>
    <t>構成割合（％）</t>
    <rPh sb="0" eb="2">
      <t>コウセイ</t>
    </rPh>
    <rPh sb="2" eb="4">
      <t>ワリアイ</t>
    </rPh>
    <phoneticPr fontId="25"/>
  </si>
  <si>
    <t>（再掲）後発医薬品</t>
    <rPh sb="4" eb="6">
      <t>コウハツ</t>
    </rPh>
    <rPh sb="6" eb="9">
      <t>イヤクヒン</t>
    </rPh>
    <phoneticPr fontId="25"/>
  </si>
  <si>
    <t>表1-3　内服薬薬剤料総額・処方せん枚数（受付回数）・薬剤延種類数・投薬延日数（総額）</t>
    <rPh sb="0" eb="1">
      <t>ヒョウ</t>
    </rPh>
    <rPh sb="5" eb="8">
      <t>ナイフクヤク</t>
    </rPh>
    <rPh sb="8" eb="10">
      <t>ヤクザイ</t>
    </rPh>
    <rPh sb="10" eb="11">
      <t>リョウ</t>
    </rPh>
    <rPh sb="11" eb="13">
      <t>ソウガク</t>
    </rPh>
    <rPh sb="14" eb="16">
      <t>ショホウ</t>
    </rPh>
    <rPh sb="18" eb="20">
      <t>マイスウ</t>
    </rPh>
    <rPh sb="21" eb="23">
      <t>ウケツケ</t>
    </rPh>
    <rPh sb="23" eb="25">
      <t>カイスウ</t>
    </rPh>
    <rPh sb="27" eb="29">
      <t>ヤクザイ</t>
    </rPh>
    <rPh sb="29" eb="30">
      <t>エン</t>
    </rPh>
    <rPh sb="30" eb="33">
      <t>シュルイスウ</t>
    </rPh>
    <rPh sb="34" eb="36">
      <t>トウヤク</t>
    </rPh>
    <rPh sb="36" eb="37">
      <t>エン</t>
    </rPh>
    <rPh sb="37" eb="39">
      <t>ニッスウ</t>
    </rPh>
    <rPh sb="40" eb="42">
      <t>ソウガク</t>
    </rPh>
    <phoneticPr fontId="25"/>
  </si>
  <si>
    <t>実数</t>
    <rPh sb="0" eb="1">
      <t>ジツ</t>
    </rPh>
    <rPh sb="1" eb="2">
      <t>スウ</t>
    </rPh>
    <phoneticPr fontId="32"/>
  </si>
  <si>
    <t>薬剤料（億円）</t>
    <rPh sb="0" eb="2">
      <t>ヤクザイ</t>
    </rPh>
    <rPh sb="2" eb="3">
      <t>リョウ</t>
    </rPh>
    <rPh sb="4" eb="6">
      <t>オクエン</t>
    </rPh>
    <phoneticPr fontId="32"/>
  </si>
  <si>
    <t>処方せん枚数（受付回数）（万枚）</t>
    <rPh sb="0" eb="2">
      <t>ショホウ</t>
    </rPh>
    <rPh sb="4" eb="6">
      <t>マイスウ</t>
    </rPh>
    <rPh sb="7" eb="9">
      <t>ウケツケ</t>
    </rPh>
    <rPh sb="9" eb="11">
      <t>カイスウ</t>
    </rPh>
    <rPh sb="13" eb="15">
      <t>マンマイ</t>
    </rPh>
    <phoneticPr fontId="32"/>
  </si>
  <si>
    <t>薬剤延種類数（万種）</t>
    <rPh sb="0" eb="2">
      <t>ヤクザイ</t>
    </rPh>
    <rPh sb="2" eb="3">
      <t>ノ</t>
    </rPh>
    <rPh sb="3" eb="6">
      <t>シュルイスウ</t>
    </rPh>
    <rPh sb="7" eb="8">
      <t>マン</t>
    </rPh>
    <rPh sb="8" eb="9">
      <t>シュ</t>
    </rPh>
    <phoneticPr fontId="32"/>
  </si>
  <si>
    <t>投薬延日数（百万日）</t>
    <rPh sb="0" eb="2">
      <t>トウヤク</t>
    </rPh>
    <rPh sb="2" eb="3">
      <t>ノ</t>
    </rPh>
    <rPh sb="3" eb="5">
      <t>ニッスウ</t>
    </rPh>
    <rPh sb="6" eb="7">
      <t>ヒャク</t>
    </rPh>
    <rPh sb="8" eb="9">
      <t>ニチ</t>
    </rPh>
    <phoneticPr fontId="32"/>
  </si>
  <si>
    <t>注2）　「処方せん枚数」とは、調剤報酬明細書に記録される処方せんの「受付回数」を合計したものである。</t>
  </si>
  <si>
    <t>注3）　｢薬剤延種類数｣とは、調剤報酬明細書の「処方」欄の所定単位ごと、調剤月日ごとに、剤形・薬効分類・一般名の一致する薬剤を同一種類として数えた種類数を合計したものである。</t>
  </si>
  <si>
    <t>注4）　｢投薬延日数｣とは、調剤報酬明細書の「処方」欄の所定単位ごと、調剤月日ごと、剤形・薬効分類・一般名の一致する薬剤ごとの調剤数量（内服薬のみ）を合計したものである。</t>
  </si>
  <si>
    <t>表1-4　内服薬処方せん1枚当たり薬剤料の3要素分解</t>
    <rPh sb="0" eb="1">
      <t>ヒョウ</t>
    </rPh>
    <rPh sb="5" eb="8">
      <t>ナイフクヤク</t>
    </rPh>
    <rPh sb="8" eb="10">
      <t>ショホウ</t>
    </rPh>
    <rPh sb="13" eb="14">
      <t>マイ</t>
    </rPh>
    <rPh sb="14" eb="15">
      <t>ア</t>
    </rPh>
    <rPh sb="17" eb="19">
      <t>ヤクザイ</t>
    </rPh>
    <rPh sb="19" eb="20">
      <t>リョウ</t>
    </rPh>
    <rPh sb="22" eb="24">
      <t>ヨウソ</t>
    </rPh>
    <rPh sb="24" eb="26">
      <t>ブンカイ</t>
    </rPh>
    <phoneticPr fontId="25"/>
  </si>
  <si>
    <t>内服薬　処方せん1枚当たり薬剤料（円）</t>
    <rPh sb="0" eb="3">
      <t>ナイフクヤク</t>
    </rPh>
    <rPh sb="4" eb="6">
      <t>ショホウ</t>
    </rPh>
    <rPh sb="9" eb="10">
      <t>マイ</t>
    </rPh>
    <rPh sb="10" eb="11">
      <t>ア</t>
    </rPh>
    <phoneticPr fontId="25"/>
  </si>
  <si>
    <t>処方せん1枚当たり薬剤種類数</t>
    <rPh sb="0" eb="2">
      <t>ショホウ</t>
    </rPh>
    <rPh sb="5" eb="6">
      <t>マイ</t>
    </rPh>
    <rPh sb="6" eb="7">
      <t>ア</t>
    </rPh>
    <rPh sb="9" eb="11">
      <t>ヤクザイ</t>
    </rPh>
    <rPh sb="11" eb="13">
      <t>シュルイ</t>
    </rPh>
    <rPh sb="13" eb="14">
      <t>スウ</t>
    </rPh>
    <phoneticPr fontId="25"/>
  </si>
  <si>
    <t>1種類当たり投薬日数（日）</t>
    <rPh sb="1" eb="3">
      <t>シュルイ</t>
    </rPh>
    <rPh sb="3" eb="4">
      <t>ア</t>
    </rPh>
    <rPh sb="6" eb="8">
      <t>トウヤク</t>
    </rPh>
    <rPh sb="8" eb="10">
      <t>ニッスウ</t>
    </rPh>
    <rPh sb="11" eb="12">
      <t>ヒ</t>
    </rPh>
    <phoneticPr fontId="25"/>
  </si>
  <si>
    <t>1種類1日当たり薬剤料（円）</t>
    <rPh sb="1" eb="3">
      <t>シュルイ</t>
    </rPh>
    <rPh sb="4" eb="5">
      <t>ヒ</t>
    </rPh>
    <rPh sb="5" eb="6">
      <t>ア</t>
    </rPh>
    <rPh sb="8" eb="10">
      <t>ヤクザイ</t>
    </rPh>
    <rPh sb="10" eb="11">
      <t>リョウ</t>
    </rPh>
    <rPh sb="12" eb="13">
      <t>エン</t>
    </rPh>
    <phoneticPr fontId="25"/>
  </si>
  <si>
    <t>内服薬　処方せん1枚当たり薬剤料</t>
    <rPh sb="0" eb="3">
      <t>ナイフクヤク</t>
    </rPh>
    <rPh sb="4" eb="6">
      <t>ショホウ</t>
    </rPh>
    <rPh sb="9" eb="10">
      <t>マイ</t>
    </rPh>
    <rPh sb="10" eb="11">
      <t>ア</t>
    </rPh>
    <phoneticPr fontId="25"/>
  </si>
  <si>
    <t>1種類当たり投薬日数</t>
    <rPh sb="1" eb="3">
      <t>シュルイ</t>
    </rPh>
    <rPh sb="3" eb="4">
      <t>ア</t>
    </rPh>
    <rPh sb="6" eb="8">
      <t>トウヤク</t>
    </rPh>
    <rPh sb="8" eb="10">
      <t>ニッスウ</t>
    </rPh>
    <phoneticPr fontId="25"/>
  </si>
  <si>
    <t>1種類1日当たり薬剤料</t>
    <rPh sb="1" eb="3">
      <t>シュルイ</t>
    </rPh>
    <rPh sb="4" eb="5">
      <t>ヒ</t>
    </rPh>
    <rPh sb="5" eb="6">
      <t>ア</t>
    </rPh>
    <rPh sb="8" eb="10">
      <t>ヤクザイ</t>
    </rPh>
    <rPh sb="10" eb="11">
      <t>リョウ</t>
    </rPh>
    <phoneticPr fontId="25"/>
  </si>
  <si>
    <t>注2）　「処方せん１枚当たり薬剤種類数」については、調剤報酬明細書の「処方」欄の所定単位ごと、調剤月日ごとに、剤形・薬効分類・一般名の一致する薬剤を同一種類として数えた延種類数 （薬剤延種類数）の合計値（内服薬のみ）を、処方せん受付回数の合計値</t>
    <phoneticPr fontId="32"/>
  </si>
  <si>
    <t xml:space="preserve">       </t>
    <phoneticPr fontId="32"/>
  </si>
  <si>
    <t>　（内服薬が含まれない処方せん受付回も含む。）で除して算出している。</t>
    <phoneticPr fontId="32"/>
  </si>
  <si>
    <t>注3）　｢１種類当たり投薬日数｣については、調剤報酬明細書の「処方」欄の所定単位ごと、調剤月日ごと、剤形・薬効分類・一般名の一致する薬剤ごとの調剤数量の合計値（内服薬のみ）を、薬剤延種類数の合計値（内服薬のみ）で除して算出している。</t>
    <phoneticPr fontId="32"/>
  </si>
  <si>
    <t>注4）　｢１種類１日当たり薬剤料｣については、調剤報酬明細書の「処方」欄に記録された用量、「調剤数量」欄に記録された調剤数量及び薬価から、個別の薬剤ごとに算出した薬剤料の合計値  （内服薬のみ）を、「処方」欄の所定単位ごと、調剤月日ごと、</t>
    <phoneticPr fontId="32"/>
  </si>
  <si>
    <t xml:space="preserve">     </t>
    <phoneticPr fontId="32"/>
  </si>
  <si>
    <t>　剤形・薬効分類・一般名の一致する薬剤ごとの調剤数量の合計値（内服薬のみ）で除して算出している。</t>
    <phoneticPr fontId="32"/>
  </si>
  <si>
    <t>平成29年3月</t>
    <rPh sb="0" eb="2">
      <t>ヘイセイ</t>
    </rPh>
    <rPh sb="4" eb="5">
      <t>ネン</t>
    </rPh>
    <rPh sb="6" eb="7">
      <t>ガツ</t>
    </rPh>
    <phoneticPr fontId="32"/>
  </si>
  <si>
    <t>表1-5　後発医薬品割合</t>
    <rPh sb="0" eb="1">
      <t>ヒョウ</t>
    </rPh>
    <rPh sb="5" eb="7">
      <t>コウハツ</t>
    </rPh>
    <rPh sb="7" eb="10">
      <t>イヤクヒン</t>
    </rPh>
    <rPh sb="10" eb="12">
      <t>ワリアイ</t>
    </rPh>
    <phoneticPr fontId="25"/>
  </si>
  <si>
    <t>（単位：％）</t>
    <rPh sb="1" eb="3">
      <t>タンイ</t>
    </rPh>
    <phoneticPr fontId="32"/>
  </si>
  <si>
    <t>数量ベース（新指標）</t>
    <rPh sb="0" eb="2">
      <t>スウリョウ</t>
    </rPh>
    <rPh sb="6" eb="9">
      <t>シンシヒョウ</t>
    </rPh>
    <phoneticPr fontId="25"/>
  </si>
  <si>
    <t>薬剤料ベース</t>
    <rPh sb="0" eb="2">
      <t>ヤクザイ</t>
    </rPh>
    <rPh sb="2" eb="3">
      <t>リョウ</t>
    </rPh>
    <phoneticPr fontId="25"/>
  </si>
  <si>
    <t>対前年差</t>
    <rPh sb="0" eb="1">
      <t>タイ</t>
    </rPh>
    <rPh sb="1" eb="3">
      <t>ゼンネン</t>
    </rPh>
    <rPh sb="3" eb="4">
      <t>サ</t>
    </rPh>
    <phoneticPr fontId="32"/>
  </si>
  <si>
    <t>注1）　「数量」とは、薬価基準告示上の規格単位ごとに数えた数量をいう。</t>
    <phoneticPr fontId="25"/>
  </si>
  <si>
    <t>注2)　 新指標は、〔後発医薬品の数量〕/（〔後発医薬品のある先発医薬品の数量〕+〔後発医薬品の数量〕）で算出している。</t>
    <rPh sb="0" eb="1">
      <t>チュウ</t>
    </rPh>
    <rPh sb="5" eb="8">
      <t>シンシヒョウ</t>
    </rPh>
    <rPh sb="11" eb="13">
      <t>コウハツ</t>
    </rPh>
    <rPh sb="13" eb="16">
      <t>イヤクヒン</t>
    </rPh>
    <rPh sb="17" eb="19">
      <t>スウリョウ</t>
    </rPh>
    <rPh sb="23" eb="25">
      <t>コウハツ</t>
    </rPh>
    <rPh sb="25" eb="28">
      <t>イヤクヒン</t>
    </rPh>
    <rPh sb="31" eb="33">
      <t>センパツ</t>
    </rPh>
    <rPh sb="33" eb="36">
      <t>イヤクヒン</t>
    </rPh>
    <rPh sb="37" eb="39">
      <t>スウリョウ</t>
    </rPh>
    <rPh sb="42" eb="44">
      <t>コウハツ</t>
    </rPh>
    <rPh sb="44" eb="47">
      <t>イヤクヒン</t>
    </rPh>
    <rPh sb="48" eb="50">
      <t>スウリョウ</t>
    </rPh>
    <rPh sb="53" eb="55">
      <t>サンシュツ</t>
    </rPh>
    <phoneticPr fontId="25"/>
  </si>
  <si>
    <t>③　調剤医療費と訪問看護医療費を外来・歯科に振り分け【兆円】</t>
    <rPh sb="2" eb="4">
      <t>チョウザイ</t>
    </rPh>
    <rPh sb="4" eb="7">
      <t>イリョウヒ</t>
    </rPh>
    <rPh sb="8" eb="10">
      <t>ホウモン</t>
    </rPh>
    <rPh sb="10" eb="12">
      <t>カンゴ</t>
    </rPh>
    <rPh sb="12" eb="15">
      <t>イリョウヒ</t>
    </rPh>
    <rPh sb="16" eb="18">
      <t>ガイライ</t>
    </rPh>
    <rPh sb="19" eb="21">
      <t>シカ</t>
    </rPh>
    <rPh sb="22" eb="23">
      <t>フ</t>
    </rPh>
    <rPh sb="24" eb="25">
      <t>ワ</t>
    </rPh>
    <rPh sb="27" eb="29">
      <t>チョウエン</t>
    </rPh>
    <phoneticPr fontId="21"/>
  </si>
  <si>
    <t>２０１５年度国民医療費</t>
    <rPh sb="4" eb="6">
      <t>ネンド</t>
    </rPh>
    <rPh sb="6" eb="8">
      <t>コクミン</t>
    </rPh>
    <rPh sb="8" eb="11">
      <t>イリョウヒ</t>
    </rPh>
    <phoneticPr fontId="21"/>
  </si>
  <si>
    <t>２０１５年度概算医療費</t>
    <rPh sb="4" eb="6">
      <t>ネンド</t>
    </rPh>
    <rPh sb="6" eb="8">
      <t>ガイサン</t>
    </rPh>
    <rPh sb="8" eb="11">
      <t>イリョウヒ</t>
    </rPh>
    <phoneticPr fontId="21"/>
  </si>
  <si>
    <t>２０１６年度概算医療費</t>
    <rPh sb="4" eb="6">
      <t>ネンド</t>
    </rPh>
    <rPh sb="6" eb="8">
      <t>ガイサン</t>
    </rPh>
    <rPh sb="8" eb="11">
      <t>イリョウヒ</t>
    </rPh>
    <phoneticPr fontId="21"/>
  </si>
  <si>
    <t>２０１６年度国民医療費（推計）</t>
    <rPh sb="4" eb="6">
      <t>ネンド</t>
    </rPh>
    <rPh sb="6" eb="8">
      <t>コクミン</t>
    </rPh>
    <rPh sb="8" eb="11">
      <t>イリョウヒ</t>
    </rPh>
    <rPh sb="12" eb="14">
      <t>スイケイ</t>
    </rPh>
    <phoneticPr fontId="21"/>
  </si>
  <si>
    <t>兆円</t>
    <rPh sb="0" eb="2">
      <t>チョウエン</t>
    </rPh>
    <phoneticPr fontId="21"/>
  </si>
  <si>
    <t>入院総数</t>
  </si>
  <si>
    <t>一般病床（病院＋診療所）</t>
    <rPh sb="0" eb="2">
      <t>イッパン</t>
    </rPh>
    <rPh sb="2" eb="4">
      <t>ビョウショウ</t>
    </rPh>
    <rPh sb="5" eb="7">
      <t>ビョウイン</t>
    </rPh>
    <rPh sb="8" eb="11">
      <t>シンリョウジョ</t>
    </rPh>
    <phoneticPr fontId="43"/>
  </si>
  <si>
    <t>医療療養計</t>
    <rPh sb="0" eb="2">
      <t>イリョウ</t>
    </rPh>
    <rPh sb="2" eb="4">
      <t>リョウヨウ</t>
    </rPh>
    <rPh sb="4" eb="5">
      <t>ケイ</t>
    </rPh>
    <phoneticPr fontId="43"/>
  </si>
  <si>
    <t>病院機能別 制度別 医療費等の状況（平成27年度）</t>
    <rPh sb="0" eb="2">
      <t>ビョウイン</t>
    </rPh>
    <rPh sb="2" eb="5">
      <t>キノウベツ</t>
    </rPh>
    <rPh sb="6" eb="9">
      <t>セイドベツ</t>
    </rPh>
    <rPh sb="10" eb="13">
      <t>イリョウヒ</t>
    </rPh>
    <rPh sb="13" eb="14">
      <t>トウ</t>
    </rPh>
    <rPh sb="15" eb="17">
      <t>ジョウキョウ</t>
    </rPh>
    <rPh sb="18" eb="20">
      <t>ヘイセイ</t>
    </rPh>
    <rPh sb="22" eb="24">
      <t>ネンド</t>
    </rPh>
    <phoneticPr fontId="35"/>
  </si>
  <si>
    <t>施設数</t>
    <rPh sb="0" eb="3">
      <t>シセツスウ</t>
    </rPh>
    <phoneticPr fontId="25"/>
  </si>
  <si>
    <t>病院計</t>
    <rPh sb="0" eb="2">
      <t>ビョウイン</t>
    </rPh>
    <rPh sb="2" eb="3">
      <t>ケイ</t>
    </rPh>
    <phoneticPr fontId="25"/>
  </si>
  <si>
    <t>有床診療所</t>
    <rPh sb="0" eb="2">
      <t>ユウショウ</t>
    </rPh>
    <rPh sb="2" eb="5">
      <t>シンリョウジョ</t>
    </rPh>
    <phoneticPr fontId="35"/>
  </si>
  <si>
    <t>一般病床を
有する病院</t>
    <rPh sb="0" eb="2">
      <t>イッパン</t>
    </rPh>
    <rPh sb="2" eb="4">
      <t>ビョウショウ</t>
    </rPh>
    <rPh sb="6" eb="7">
      <t>ユウ</t>
    </rPh>
    <rPh sb="9" eb="11">
      <t>ビョウイン</t>
    </rPh>
    <phoneticPr fontId="25"/>
  </si>
  <si>
    <t>一般病床を
有しない病院</t>
    <rPh sb="6" eb="7">
      <t>ユウ</t>
    </rPh>
    <phoneticPr fontId="35"/>
  </si>
  <si>
    <t>（再掲）特定
機能病院</t>
    <rPh sb="1" eb="3">
      <t>サイケイ</t>
    </rPh>
    <rPh sb="4" eb="6">
      <t>トクテイ</t>
    </rPh>
    <rPh sb="7" eb="9">
      <t>キノウ</t>
    </rPh>
    <rPh sb="9" eb="11">
      <t>ビョウイン</t>
    </rPh>
    <phoneticPr fontId="25"/>
  </si>
  <si>
    <t>（再掲）地域
医療支援病院</t>
    <rPh sb="1" eb="3">
      <t>サイケイ</t>
    </rPh>
    <rPh sb="4" eb="6">
      <t>チイキ</t>
    </rPh>
    <phoneticPr fontId="25"/>
  </si>
  <si>
    <t>（再掲）ＤＰＣ
対象病院</t>
    <phoneticPr fontId="25"/>
  </si>
  <si>
    <t>（再掲）ＤＰＣ対象
病院以外の病院</t>
    <rPh sb="12" eb="14">
      <t>イガイ</t>
    </rPh>
    <rPh sb="15" eb="17">
      <t>ビョウイン</t>
    </rPh>
    <phoneticPr fontId="25"/>
  </si>
  <si>
    <t>（再掲）一般病床
のみの病院</t>
    <rPh sb="1" eb="3">
      <t>サイケイ</t>
    </rPh>
    <rPh sb="4" eb="6">
      <t>イッパン</t>
    </rPh>
    <rPh sb="6" eb="8">
      <t>ビョウショウ</t>
    </rPh>
    <rPh sb="12" eb="14">
      <t>ビョウイン</t>
    </rPh>
    <phoneticPr fontId="25"/>
  </si>
  <si>
    <t>（再掲）精神病床
のみの病院</t>
    <rPh sb="1" eb="3">
      <t>サイケイ</t>
    </rPh>
    <phoneticPr fontId="35"/>
  </si>
  <si>
    <t>（再掲）療養病床
のみの病院</t>
    <rPh sb="1" eb="3">
      <t>サイケイ</t>
    </rPh>
    <phoneticPr fontId="35"/>
  </si>
  <si>
    <t>平成26年度</t>
  </si>
  <si>
    <t>医療費</t>
    <rPh sb="0" eb="3">
      <t>イリョウヒ</t>
    </rPh>
    <phoneticPr fontId="25"/>
  </si>
  <si>
    <t>（単位：億円）</t>
    <rPh sb="1" eb="3">
      <t>タンイ</t>
    </rPh>
    <rPh sb="4" eb="6">
      <t>オクエン</t>
    </rPh>
    <phoneticPr fontId="35"/>
  </si>
  <si>
    <t>医科計</t>
    <rPh sb="0" eb="3">
      <t>イカケイ</t>
    </rPh>
    <phoneticPr fontId="25"/>
  </si>
  <si>
    <t>総計</t>
    <rPh sb="0" eb="2">
      <t>ソウケイ</t>
    </rPh>
    <phoneticPr fontId="35"/>
  </si>
  <si>
    <t>医療保険適用70歳未満</t>
    <rPh sb="0" eb="2">
      <t>イリョウ</t>
    </rPh>
    <rPh sb="2" eb="4">
      <t>ホケン</t>
    </rPh>
    <rPh sb="4" eb="6">
      <t>テキヨウ</t>
    </rPh>
    <rPh sb="8" eb="9">
      <t>サイ</t>
    </rPh>
    <rPh sb="9" eb="11">
      <t>ミマン</t>
    </rPh>
    <phoneticPr fontId="35"/>
  </si>
  <si>
    <t>被用者保険</t>
    <rPh sb="0" eb="3">
      <t>ヒヨウシャ</t>
    </rPh>
    <rPh sb="3" eb="5">
      <t>ホケン</t>
    </rPh>
    <phoneticPr fontId="35"/>
  </si>
  <si>
    <t>国民健康保険</t>
    <rPh sb="0" eb="2">
      <t>コクミン</t>
    </rPh>
    <rPh sb="2" eb="4">
      <t>ケンコウ</t>
    </rPh>
    <rPh sb="4" eb="6">
      <t>ホケン</t>
    </rPh>
    <phoneticPr fontId="35"/>
  </si>
  <si>
    <t>（再掲）未就学者</t>
    <rPh sb="1" eb="3">
      <t>サイケイ</t>
    </rPh>
    <rPh sb="4" eb="7">
      <t>ミシュウガク</t>
    </rPh>
    <rPh sb="7" eb="8">
      <t>シャ</t>
    </rPh>
    <phoneticPr fontId="35"/>
  </si>
  <si>
    <t>医療保険適用70歳以上</t>
    <rPh sb="0" eb="2">
      <t>イリョウ</t>
    </rPh>
    <rPh sb="2" eb="4">
      <t>ホケン</t>
    </rPh>
    <rPh sb="4" eb="6">
      <t>テキヨウ</t>
    </rPh>
    <rPh sb="8" eb="9">
      <t>サイ</t>
    </rPh>
    <rPh sb="9" eb="11">
      <t>イジョウ</t>
    </rPh>
    <phoneticPr fontId="35"/>
  </si>
  <si>
    <t>（再掲）75歳以上</t>
    <phoneticPr fontId="35"/>
  </si>
  <si>
    <t>公費</t>
    <rPh sb="0" eb="2">
      <t>コウヒ</t>
    </rPh>
    <phoneticPr fontId="35"/>
  </si>
  <si>
    <t>医科入院</t>
    <rPh sb="0" eb="2">
      <t>イカ</t>
    </rPh>
    <rPh sb="2" eb="4">
      <t>ニュウイン</t>
    </rPh>
    <phoneticPr fontId="25"/>
  </si>
  <si>
    <t>（再掲）75歳以上</t>
    <phoneticPr fontId="35"/>
  </si>
  <si>
    <t>医科入院外</t>
    <rPh sb="0" eb="2">
      <t>イカ</t>
    </rPh>
    <rPh sb="2" eb="5">
      <t>ニュウインガイ</t>
    </rPh>
    <phoneticPr fontId="25"/>
  </si>
  <si>
    <t>注意）</t>
    <rPh sb="0" eb="2">
      <t>チュウイ</t>
    </rPh>
    <phoneticPr fontId="35"/>
  </si>
  <si>
    <t>医療施設調査、病院報告（統計情報部）、特定機能病院及び地域医療支援病院のあり方に関する検討会 資料（医政局）、</t>
    <rPh sb="0" eb="2">
      <t>イリョウ</t>
    </rPh>
    <rPh sb="2" eb="4">
      <t>シセツ</t>
    </rPh>
    <rPh sb="4" eb="6">
      <t>チョウサ</t>
    </rPh>
    <rPh sb="7" eb="9">
      <t>ビョウイン</t>
    </rPh>
    <rPh sb="9" eb="11">
      <t>ホウコク</t>
    </rPh>
    <rPh sb="12" eb="14">
      <t>トウケイ</t>
    </rPh>
    <rPh sb="14" eb="17">
      <t>ジョウホウブ</t>
    </rPh>
    <rPh sb="47" eb="49">
      <t>シリョウ</t>
    </rPh>
    <rPh sb="50" eb="53">
      <t>イセイキョク</t>
    </rPh>
    <phoneticPr fontId="35"/>
  </si>
  <si>
    <t>診療報酬調査専門組織・DPC評価分科会 資料および医療費の動向（MEDIAS）より保険局にて算出</t>
    <rPh sb="20" eb="22">
      <t>シリョウ</t>
    </rPh>
    <rPh sb="41" eb="44">
      <t>ホケンキョク</t>
    </rPh>
    <rPh sb="46" eb="48">
      <t>サンシュツ</t>
    </rPh>
    <phoneticPr fontId="25"/>
  </si>
  <si>
    <t>１．病院機能については、平成27年度末（平成27年度末において休廃止している施設においては、その直前）の状況に基づいて分類している。</t>
    <rPh sb="2" eb="4">
      <t>ビョウイン</t>
    </rPh>
    <rPh sb="4" eb="6">
      <t>キノウ</t>
    </rPh>
    <rPh sb="12" eb="14">
      <t>ヘイセイ</t>
    </rPh>
    <rPh sb="16" eb="19">
      <t>ネンドマツ</t>
    </rPh>
    <rPh sb="20" eb="22">
      <t>ヘイセイ</t>
    </rPh>
    <rPh sb="24" eb="27">
      <t>ネンドマツ</t>
    </rPh>
    <rPh sb="31" eb="34">
      <t>キュウハイシ</t>
    </rPh>
    <rPh sb="38" eb="40">
      <t>シセツ</t>
    </rPh>
    <rPh sb="48" eb="50">
      <t>チョクゼン</t>
    </rPh>
    <rPh sb="52" eb="54">
      <t>ジョウキョウ</t>
    </rPh>
    <rPh sb="55" eb="56">
      <t>モト</t>
    </rPh>
    <rPh sb="59" eb="61">
      <t>ブンルイ</t>
    </rPh>
    <phoneticPr fontId="35"/>
  </si>
  <si>
    <t>２．有床診療所においては、平成27年度中に入院医療費の発生した診療所を集計の対象としている。</t>
    <rPh sb="2" eb="4">
      <t>ユウショウ</t>
    </rPh>
    <rPh sb="4" eb="7">
      <t>シンリョウジョ</t>
    </rPh>
    <rPh sb="13" eb="15">
      <t>ヘイセイ</t>
    </rPh>
    <rPh sb="17" eb="19">
      <t>ネンド</t>
    </rPh>
    <rPh sb="19" eb="20">
      <t>チュウ</t>
    </rPh>
    <rPh sb="21" eb="23">
      <t>ニュウイン</t>
    </rPh>
    <rPh sb="23" eb="26">
      <t>イリョウヒ</t>
    </rPh>
    <rPh sb="27" eb="29">
      <t>ハッセイ</t>
    </rPh>
    <rPh sb="31" eb="34">
      <t>シンリョウジョ</t>
    </rPh>
    <rPh sb="35" eb="37">
      <t>シュウケイ</t>
    </rPh>
    <rPh sb="38" eb="40">
      <t>タイショウ</t>
    </rPh>
    <phoneticPr fontId="35"/>
  </si>
  <si>
    <t>３．病床数が不明の病院については、病院計にのみ計上している。</t>
    <rPh sb="2" eb="5">
      <t>ビョウショウスウ</t>
    </rPh>
    <rPh sb="6" eb="8">
      <t>フメイ</t>
    </rPh>
    <rPh sb="9" eb="11">
      <t>ビョウイン</t>
    </rPh>
    <rPh sb="17" eb="19">
      <t>ビョウイン</t>
    </rPh>
    <rPh sb="19" eb="20">
      <t>ケイ</t>
    </rPh>
    <rPh sb="23" eb="25">
      <t>ケイジョウ</t>
    </rPh>
    <phoneticPr fontId="25"/>
  </si>
  <si>
    <t>施設数　伸び率</t>
    <rPh sb="0" eb="3">
      <t>シセツスウ</t>
    </rPh>
    <rPh sb="4" eb="5">
      <t>ノ</t>
    </rPh>
    <rPh sb="6" eb="7">
      <t>リツ</t>
    </rPh>
    <phoneticPr fontId="25"/>
  </si>
  <si>
    <t>（再掲）ＤＰＣ
対象病院</t>
    <phoneticPr fontId="25"/>
  </si>
  <si>
    <t>医療費　伸び率</t>
    <rPh sb="0" eb="3">
      <t>イリョウヒ</t>
    </rPh>
    <phoneticPr fontId="25"/>
  </si>
  <si>
    <t>※病院機能については、集計対象となる年度末の状況に基づいて分類しているため、年度毎対象施設が異なる。</t>
    <rPh sb="1" eb="3">
      <t>ビョウイン</t>
    </rPh>
    <rPh sb="3" eb="5">
      <t>キノウ</t>
    </rPh>
    <rPh sb="11" eb="13">
      <t>シュウケイ</t>
    </rPh>
    <rPh sb="13" eb="15">
      <t>タイショウ</t>
    </rPh>
    <rPh sb="18" eb="21">
      <t>ネンドマツ</t>
    </rPh>
    <rPh sb="22" eb="24">
      <t>ジョウキョウ</t>
    </rPh>
    <rPh sb="25" eb="26">
      <t>モト</t>
    </rPh>
    <rPh sb="29" eb="31">
      <t>ブンルイ</t>
    </rPh>
    <rPh sb="38" eb="40">
      <t>ネンド</t>
    </rPh>
    <rPh sb="40" eb="41">
      <t>ゴト</t>
    </rPh>
    <rPh sb="41" eb="43">
      <t>タイショウ</t>
    </rPh>
    <rPh sb="43" eb="45">
      <t>シセツ</t>
    </rPh>
    <rPh sb="46" eb="47">
      <t>コト</t>
    </rPh>
    <phoneticPr fontId="35"/>
  </si>
  <si>
    <t>医療費　病院計を100としたときの構成割合</t>
    <rPh sb="0" eb="3">
      <t>イリョウヒ</t>
    </rPh>
    <rPh sb="4" eb="6">
      <t>ビョウイン</t>
    </rPh>
    <rPh sb="6" eb="7">
      <t>ケイ</t>
    </rPh>
    <rPh sb="17" eb="19">
      <t>コウセイ</t>
    </rPh>
    <rPh sb="19" eb="21">
      <t>ワリアイ</t>
    </rPh>
    <phoneticPr fontId="25"/>
  </si>
  <si>
    <t>医療費　制度計を100としたときの構成割合</t>
    <rPh sb="0" eb="3">
      <t>イリョウヒ</t>
    </rPh>
    <rPh sb="4" eb="6">
      <t>セイド</t>
    </rPh>
    <rPh sb="6" eb="7">
      <t>ケイ</t>
    </rPh>
    <rPh sb="17" eb="19">
      <t>コウセイ</t>
    </rPh>
    <rPh sb="19" eb="21">
      <t>ワリアイ</t>
    </rPh>
    <phoneticPr fontId="25"/>
  </si>
  <si>
    <t>１施設当たり医療費</t>
    <rPh sb="1" eb="3">
      <t>シセツ</t>
    </rPh>
    <rPh sb="3" eb="4">
      <t>ア</t>
    </rPh>
    <rPh sb="6" eb="9">
      <t>イリョウヒ</t>
    </rPh>
    <phoneticPr fontId="25"/>
  </si>
  <si>
    <t>（単位：百万円）</t>
    <rPh sb="1" eb="3">
      <t>タンイ</t>
    </rPh>
    <rPh sb="4" eb="6">
      <t>ヒャクマン</t>
    </rPh>
    <rPh sb="6" eb="7">
      <t>エン</t>
    </rPh>
    <phoneticPr fontId="35"/>
  </si>
  <si>
    <t>１施設当たり医療費　伸び率</t>
    <rPh sb="1" eb="3">
      <t>シセツ</t>
    </rPh>
    <rPh sb="3" eb="4">
      <t>ア</t>
    </rPh>
    <rPh sb="6" eb="9">
      <t>イリョウヒ</t>
    </rPh>
    <phoneticPr fontId="25"/>
  </si>
  <si>
    <t>日数</t>
    <rPh sb="0" eb="2">
      <t>ニッスウ</t>
    </rPh>
    <phoneticPr fontId="25"/>
  </si>
  <si>
    <t>（単位：万日）</t>
    <rPh sb="1" eb="3">
      <t>タンイ</t>
    </rPh>
    <rPh sb="4" eb="5">
      <t>マン</t>
    </rPh>
    <rPh sb="5" eb="6">
      <t>ニチ</t>
    </rPh>
    <phoneticPr fontId="35"/>
  </si>
  <si>
    <t>日数　伸び率</t>
    <rPh sb="0" eb="2">
      <t>ニッスウ</t>
    </rPh>
    <phoneticPr fontId="25"/>
  </si>
  <si>
    <t>件数</t>
    <rPh sb="0" eb="2">
      <t>ケンスウ</t>
    </rPh>
    <phoneticPr fontId="25"/>
  </si>
  <si>
    <t>（単位：万件）</t>
    <rPh sb="1" eb="3">
      <t>タンイ</t>
    </rPh>
    <rPh sb="4" eb="6">
      <t>マンケン</t>
    </rPh>
    <phoneticPr fontId="35"/>
  </si>
  <si>
    <t>件数　伸び率</t>
    <rPh sb="0" eb="2">
      <t>ケンスウ</t>
    </rPh>
    <phoneticPr fontId="25"/>
  </si>
  <si>
    <t>１日当たり医療費</t>
    <rPh sb="1" eb="3">
      <t>ヒア</t>
    </rPh>
    <rPh sb="5" eb="8">
      <t>イリョウヒ</t>
    </rPh>
    <phoneticPr fontId="25"/>
  </si>
  <si>
    <t>（単位：円）</t>
    <rPh sb="1" eb="3">
      <t>タンイ</t>
    </rPh>
    <rPh sb="4" eb="5">
      <t>エン</t>
    </rPh>
    <phoneticPr fontId="35"/>
  </si>
  <si>
    <t>１日当たり医療費　伸び率</t>
    <rPh sb="1" eb="3">
      <t>ヒア</t>
    </rPh>
    <rPh sb="5" eb="8">
      <t>イリョウヒ</t>
    </rPh>
    <phoneticPr fontId="25"/>
  </si>
  <si>
    <t>病院計</t>
    <rPh sb="0" eb="2">
      <t>ビョウイン</t>
    </rPh>
    <rPh sb="2" eb="3">
      <t>ケイ</t>
    </rPh>
    <phoneticPr fontId="21"/>
  </si>
  <si>
    <t>精神病床のみ</t>
    <rPh sb="0" eb="2">
      <t>セイシン</t>
    </rPh>
    <rPh sb="2" eb="4">
      <t>ビョウショウ</t>
    </rPh>
    <phoneticPr fontId="21"/>
  </si>
  <si>
    <t>療養病床のみ</t>
    <rPh sb="0" eb="2">
      <t>リョウヨウ</t>
    </rPh>
    <rPh sb="2" eb="4">
      <t>ビョウショウ</t>
    </rPh>
    <phoneticPr fontId="21"/>
  </si>
  <si>
    <t>医科入院計</t>
    <rPh sb="0" eb="2">
      <t>イカ</t>
    </rPh>
    <rPh sb="2" eb="4">
      <t>ニュウイン</t>
    </rPh>
    <rPh sb="4" eb="5">
      <t>ケイ</t>
    </rPh>
    <phoneticPr fontId="21"/>
  </si>
  <si>
    <t>１日あたり</t>
    <rPh sb="1" eb="2">
      <t>ニチ</t>
    </rPh>
    <phoneticPr fontId="21"/>
  </si>
  <si>
    <t>総医療費</t>
    <rPh sb="0" eb="1">
      <t>ソウ</t>
    </rPh>
    <rPh sb="1" eb="4">
      <t>イリョウヒ</t>
    </rPh>
    <phoneticPr fontId="21"/>
  </si>
  <si>
    <t>診療所計</t>
    <rPh sb="0" eb="3">
      <t>シンリョウジョ</t>
    </rPh>
    <rPh sb="3" eb="4">
      <t>ケイ</t>
    </rPh>
    <phoneticPr fontId="21"/>
  </si>
  <si>
    <t>総人口</t>
    <rPh sb="0" eb="3">
      <t>ソウジンコウ</t>
    </rPh>
    <phoneticPr fontId="21"/>
  </si>
  <si>
    <t>患者数</t>
    <rPh sb="0" eb="3">
      <t>カンジャスウ</t>
    </rPh>
    <phoneticPr fontId="21"/>
  </si>
  <si>
    <t>推計入院患者数，病院一般診療所・病床の種類×性・年齢階級別</t>
  </si>
  <si>
    <t>【千人】</t>
    <rPh sb="1" eb="3">
      <t>センニン</t>
    </rPh>
    <phoneticPr fontId="21"/>
  </si>
  <si>
    <t>外来総数</t>
    <rPh sb="0" eb="2">
      <t>ガイライ</t>
    </rPh>
    <rPh sb="2" eb="4">
      <t>ソウスウ</t>
    </rPh>
    <phoneticPr fontId="21"/>
  </si>
  <si>
    <t>外来（病院）</t>
    <rPh sb="0" eb="2">
      <t>ガイライ</t>
    </rPh>
    <rPh sb="3" eb="5">
      <t>ビョウイン</t>
    </rPh>
    <phoneticPr fontId="21"/>
  </si>
  <si>
    <t>外来（診療所）</t>
    <rPh sb="0" eb="2">
      <t>ガイライ</t>
    </rPh>
    <rPh sb="3" eb="6">
      <t>シンリョウジョ</t>
    </rPh>
    <phoneticPr fontId="21"/>
  </si>
  <si>
    <t>外来（その他）</t>
    <rPh sb="0" eb="2">
      <t>ガイライ</t>
    </rPh>
    <rPh sb="5" eb="6">
      <t>タ</t>
    </rPh>
    <phoneticPr fontId="21"/>
  </si>
  <si>
    <r>
      <t xml:space="preserve">   4</t>
    </r>
    <r>
      <rPr>
        <sz val="11"/>
        <rFont val="ＭＳ 明朝"/>
        <family val="1"/>
        <charset val="128"/>
      </rPr>
      <t>6</t>
    </r>
    <phoneticPr fontId="25"/>
  </si>
  <si>
    <r>
      <t xml:space="preserve">   4</t>
    </r>
    <r>
      <rPr>
        <sz val="11"/>
        <rFont val="ＭＳ 明朝"/>
        <family val="1"/>
        <charset val="128"/>
      </rPr>
      <t>7</t>
    </r>
    <phoneticPr fontId="25"/>
  </si>
  <si>
    <r>
      <t xml:space="preserve">   4</t>
    </r>
    <r>
      <rPr>
        <sz val="11"/>
        <rFont val="ＭＳ 明朝"/>
        <family val="1"/>
        <charset val="128"/>
      </rPr>
      <t>8</t>
    </r>
    <phoneticPr fontId="25"/>
  </si>
  <si>
    <r>
      <t xml:space="preserve">   4</t>
    </r>
    <r>
      <rPr>
        <sz val="11"/>
        <rFont val="ＭＳ 明朝"/>
        <family val="1"/>
        <charset val="128"/>
      </rPr>
      <t>9</t>
    </r>
    <phoneticPr fontId="25"/>
  </si>
  <si>
    <r>
      <t xml:space="preserve">  注</t>
    </r>
    <r>
      <rPr>
        <sz val="11"/>
        <color theme="1"/>
        <rFont val="ＭＳ Ｐゴシック"/>
        <family val="2"/>
        <scheme val="minor"/>
      </rPr>
      <t>)  * 女性100人に対する男性の数</t>
    </r>
    <rPh sb="9" eb="10">
      <t>セイ</t>
    </rPh>
    <rPh sb="15" eb="16">
      <t>タイ</t>
    </rPh>
    <rPh sb="19" eb="20">
      <t>セイ</t>
    </rPh>
    <phoneticPr fontId="32"/>
  </si>
  <si>
    <r>
      <t>及  び  人　口　性  比</t>
    </r>
    <r>
      <rPr>
        <sz val="14"/>
        <rFont val="ＭＳ 明朝"/>
        <family val="1"/>
        <charset val="128"/>
      </rPr>
      <t>－総人口，日本人人口（平成28年10月１日現在）</t>
    </r>
    <rPh sb="6" eb="7">
      <t>ヒト</t>
    </rPh>
    <rPh sb="8" eb="9">
      <t>クチ</t>
    </rPh>
    <rPh sb="10" eb="11">
      <t>セイ</t>
    </rPh>
    <phoneticPr fontId="25"/>
  </si>
  <si>
    <r>
      <t>‐</t>
    </r>
    <r>
      <rPr>
        <sz val="14"/>
        <rFont val="Times New Roman"/>
        <family val="1"/>
      </rPr>
      <t xml:space="preserve"> Total population, Japanese population, October 1, 2016</t>
    </r>
    <phoneticPr fontId="25"/>
  </si>
  <si>
    <t>*</t>
    <phoneticPr fontId="25"/>
  </si>
  <si>
    <r>
      <t xml:space="preserve">   </t>
    </r>
    <r>
      <rPr>
        <sz val="11"/>
        <color theme="1"/>
        <rFont val="ＭＳ Ｐゴシック"/>
        <family val="2"/>
        <scheme val="minor"/>
      </rPr>
      <t>50 歳</t>
    </r>
    <phoneticPr fontId="25"/>
  </si>
  <si>
    <r>
      <t xml:space="preserve">   </t>
    </r>
    <r>
      <rPr>
        <sz val="11"/>
        <rFont val="ＭＳ 明朝"/>
        <family val="1"/>
        <charset val="128"/>
      </rPr>
      <t>51</t>
    </r>
    <phoneticPr fontId="25"/>
  </si>
  <si>
    <r>
      <t xml:space="preserve">   </t>
    </r>
    <r>
      <rPr>
        <sz val="11"/>
        <rFont val="ＭＳ 明朝"/>
        <family val="1"/>
        <charset val="128"/>
      </rPr>
      <t>52</t>
    </r>
    <phoneticPr fontId="25"/>
  </si>
  <si>
    <r>
      <t xml:space="preserve">   </t>
    </r>
    <r>
      <rPr>
        <sz val="11"/>
        <rFont val="ＭＳ 明朝"/>
        <family val="1"/>
        <charset val="128"/>
      </rPr>
      <t>53</t>
    </r>
    <phoneticPr fontId="25"/>
  </si>
  <si>
    <r>
      <t xml:space="preserve">   </t>
    </r>
    <r>
      <rPr>
        <sz val="11"/>
        <rFont val="ＭＳ 明朝"/>
        <family val="1"/>
        <charset val="128"/>
      </rPr>
      <t>54</t>
    </r>
    <phoneticPr fontId="25"/>
  </si>
  <si>
    <r>
      <t xml:space="preserve">   </t>
    </r>
    <r>
      <rPr>
        <sz val="11"/>
        <rFont val="ＭＳ 明朝"/>
        <family val="1"/>
        <charset val="128"/>
      </rPr>
      <t>90</t>
    </r>
    <phoneticPr fontId="25"/>
  </si>
  <si>
    <r>
      <t xml:space="preserve">   </t>
    </r>
    <r>
      <rPr>
        <sz val="11"/>
        <rFont val="ＭＳ 明朝"/>
        <family val="1"/>
        <charset val="128"/>
      </rPr>
      <t>91</t>
    </r>
    <phoneticPr fontId="25"/>
  </si>
  <si>
    <r>
      <t xml:space="preserve">   </t>
    </r>
    <r>
      <rPr>
        <sz val="11"/>
        <rFont val="ＭＳ 明朝"/>
        <family val="1"/>
        <charset val="128"/>
      </rPr>
      <t>92</t>
    </r>
    <phoneticPr fontId="25"/>
  </si>
  <si>
    <r>
      <t xml:space="preserve">   </t>
    </r>
    <r>
      <rPr>
        <sz val="11"/>
        <rFont val="ＭＳ 明朝"/>
        <family val="1"/>
        <charset val="128"/>
      </rPr>
      <t>93</t>
    </r>
    <phoneticPr fontId="25"/>
  </si>
  <si>
    <r>
      <t xml:space="preserve">   </t>
    </r>
    <r>
      <rPr>
        <sz val="11"/>
        <rFont val="ＭＳ 明朝"/>
        <family val="1"/>
        <charset val="128"/>
      </rPr>
      <t>94</t>
    </r>
    <phoneticPr fontId="25"/>
  </si>
  <si>
    <r>
      <t xml:space="preserve">   </t>
    </r>
    <r>
      <rPr>
        <sz val="11"/>
        <rFont val="ＭＳ 明朝"/>
        <family val="1"/>
        <charset val="128"/>
      </rPr>
      <t>95</t>
    </r>
    <phoneticPr fontId="25"/>
  </si>
  <si>
    <r>
      <t xml:space="preserve">   </t>
    </r>
    <r>
      <rPr>
        <sz val="11"/>
        <rFont val="ＭＳ 明朝"/>
        <family val="1"/>
        <charset val="128"/>
      </rPr>
      <t>96</t>
    </r>
    <phoneticPr fontId="25"/>
  </si>
  <si>
    <r>
      <t xml:space="preserve">   </t>
    </r>
    <r>
      <rPr>
        <sz val="11"/>
        <rFont val="ＭＳ 明朝"/>
        <family val="1"/>
        <charset val="128"/>
      </rPr>
      <t>97</t>
    </r>
    <phoneticPr fontId="25"/>
  </si>
  <si>
    <r>
      <t xml:space="preserve">   </t>
    </r>
    <r>
      <rPr>
        <sz val="11"/>
        <rFont val="ＭＳ 明朝"/>
        <family val="1"/>
        <charset val="128"/>
      </rPr>
      <t>98</t>
    </r>
    <phoneticPr fontId="25"/>
  </si>
  <si>
    <r>
      <t xml:space="preserve">  </t>
    </r>
    <r>
      <rPr>
        <sz val="11"/>
        <rFont val="ＭＳ 明朝"/>
        <family val="1"/>
        <charset val="128"/>
      </rPr>
      <t>100 歳以上</t>
    </r>
    <phoneticPr fontId="25"/>
  </si>
  <si>
    <r>
      <t xml:space="preserve">  </t>
    </r>
    <r>
      <rPr>
        <sz val="11"/>
        <rFont val="Times New Roman"/>
        <family val="1"/>
      </rPr>
      <t xml:space="preserve">Note)   </t>
    </r>
    <r>
      <rPr>
        <sz val="11"/>
        <color theme="1"/>
        <rFont val="ＭＳ Ｐゴシック"/>
        <family val="2"/>
        <scheme val="minor"/>
      </rPr>
      <t>*</t>
    </r>
    <r>
      <rPr>
        <sz val="11"/>
        <rFont val="Times New Roman"/>
        <family val="1"/>
      </rPr>
      <t xml:space="preserve">   Males per 100 females.</t>
    </r>
    <phoneticPr fontId="32"/>
  </si>
  <si>
    <t>国民医療費</t>
    <rPh sb="0" eb="2">
      <t>コクミン</t>
    </rPh>
    <rPh sb="2" eb="5">
      <t>イリョウヒ</t>
    </rPh>
    <phoneticPr fontId="21"/>
  </si>
  <si>
    <t>２０２５年度</t>
    <rPh sb="4" eb="6">
      <t>ネンド</t>
    </rPh>
    <phoneticPr fontId="21"/>
  </si>
  <si>
    <t>２０３０年度</t>
    <rPh sb="4" eb="6">
      <t>ネンド</t>
    </rPh>
    <phoneticPr fontId="21"/>
  </si>
  <si>
    <t>２０３５年度</t>
    <rPh sb="4" eb="6">
      <t>ネンド</t>
    </rPh>
    <phoneticPr fontId="21"/>
  </si>
  <si>
    <t>２０４０年度</t>
    <rPh sb="4" eb="6">
      <t>ネンド</t>
    </rPh>
    <phoneticPr fontId="21"/>
  </si>
  <si>
    <t>入院</t>
    <rPh sb="0" eb="2">
      <t>ニュウイン</t>
    </rPh>
    <phoneticPr fontId="21"/>
  </si>
  <si>
    <t>外来</t>
    <rPh sb="0" eb="2">
      <t>ガイライ</t>
    </rPh>
    <phoneticPr fontId="21"/>
  </si>
  <si>
    <t>国民医療費【億円】</t>
    <rPh sb="0" eb="2">
      <t>コクミン</t>
    </rPh>
    <rPh sb="2" eb="5">
      <t>イリョウヒ</t>
    </rPh>
    <rPh sb="6" eb="8">
      <t>オクエン</t>
    </rPh>
    <phoneticPr fontId="21"/>
  </si>
  <si>
    <t>財政負担計</t>
  </si>
  <si>
    <t>医療保険計</t>
    <rPh sb="0" eb="2">
      <t>イリョウ</t>
    </rPh>
    <rPh sb="2" eb="4">
      <t>ホケン</t>
    </rPh>
    <rPh sb="4" eb="5">
      <t>ケイ</t>
    </rPh>
    <phoneticPr fontId="25"/>
  </si>
  <si>
    <t>若人計</t>
  </si>
  <si>
    <t>国保計</t>
  </si>
  <si>
    <t>国保組合</t>
  </si>
  <si>
    <t>市町村国保</t>
    <rPh sb="0" eb="3">
      <t>シチョウソン</t>
    </rPh>
    <phoneticPr fontId="32"/>
  </si>
  <si>
    <t>退職</t>
  </si>
  <si>
    <t>市町村一般</t>
    <rPh sb="0" eb="3">
      <t>シチョウソン</t>
    </rPh>
    <rPh sb="3" eb="5">
      <t>イッパン</t>
    </rPh>
    <phoneticPr fontId="32"/>
  </si>
  <si>
    <t>被用者計</t>
  </si>
  <si>
    <t>共済</t>
  </si>
  <si>
    <t>船保</t>
  </si>
  <si>
    <t>日雇特例</t>
    <rPh sb="0" eb="2">
      <t>ヒヤト</t>
    </rPh>
    <rPh sb="2" eb="4">
      <t>トクレイ</t>
    </rPh>
    <phoneticPr fontId="25"/>
  </si>
  <si>
    <t>組合健保</t>
  </si>
  <si>
    <t>協会健保</t>
  </si>
  <si>
    <t>公費等</t>
    <rPh sb="2" eb="3">
      <t>トウ</t>
    </rPh>
    <phoneticPr fontId="25"/>
  </si>
  <si>
    <t>16.4%</t>
  </si>
  <si>
    <t>患者負担</t>
  </si>
  <si>
    <t>医療費</t>
  </si>
  <si>
    <t>一般病院</t>
  </si>
  <si>
    <t>精神科病院</t>
  </si>
  <si>
    <t>病院報告</t>
  </si>
  <si>
    <t>月末病床数</t>
  </si>
  <si>
    <t>平均在院日数　（日）</t>
  </si>
  <si>
    <t>月末病床利用率（％）</t>
  </si>
  <si>
    <t>同一医療機関内の介護療養病床以外（他の種別の病床を含む。）の病床へ移された患者数（人）</t>
  </si>
  <si>
    <t>退院患者数　　（人）</t>
  </si>
  <si>
    <t>同一医療機関内の介護療養病床以外（他の種別の病床を含む。）の病床から移された患者数（人）</t>
  </si>
  <si>
    <t>新入院患者数　（人）</t>
  </si>
  <si>
    <t>月末在院患者数（人）</t>
  </si>
  <si>
    <t>在院患者延数　（人）</t>
  </si>
  <si>
    <t>１２月</t>
  </si>
  <si>
    <t>１１月</t>
  </si>
  <si>
    <t>１０月</t>
  </si>
  <si>
    <t>　９月</t>
  </si>
  <si>
    <t>　８月</t>
  </si>
  <si>
    <t>　７月</t>
  </si>
  <si>
    <t>　６月</t>
  </si>
  <si>
    <t>　５月</t>
  </si>
  <si>
    <t>　４月</t>
  </si>
  <si>
    <t>　３月</t>
  </si>
  <si>
    <t>　２月</t>
  </si>
  <si>
    <t>　１月</t>
  </si>
  <si>
    <t>注：　月末病床利用率の総数は、病床利用率の算出式による。</t>
  </si>
  <si>
    <t>　　上巻　第５１表　診療所の介護療養病床，月・患者数・月末病床利用率・平均在院日数・月末病床数別</t>
  </si>
  <si>
    <t>同一医療機関内の他の種別の病床へ移された患者数（人）</t>
  </si>
  <si>
    <t>同一医療機関内の他の種別の病床から移された患者数（人）</t>
  </si>
  <si>
    <t>　　上巻　第４８表　診療所の療養病床，月・患者数・月末病床利用率・平均在院日数・月末病床数別</t>
  </si>
  <si>
    <t>　　上巻　第１７表　病床数，月・病院－病床の種類別</t>
  </si>
  <si>
    <t>　療養病床及び一般病床のみの病院</t>
  </si>
  <si>
    <t>　その他の一般病院</t>
  </si>
  <si>
    <t>　　精神病床</t>
  </si>
  <si>
    <t>　　感染症病床</t>
  </si>
  <si>
    <t>　　結核病床</t>
  </si>
  <si>
    <t>　　療養病床</t>
  </si>
  <si>
    <t>　　一般病床</t>
  </si>
  <si>
    <t>　　介護療養病床（再掲）</t>
  </si>
  <si>
    <t>精神病床　　　（再掲）</t>
  </si>
  <si>
    <t>感染症病床　　（再掲）</t>
  </si>
  <si>
    <t>結核病床　　　（再掲）</t>
  </si>
  <si>
    <t>療養病床　　　（再掲）</t>
  </si>
  <si>
    <t>一般病床　　　（再掲）</t>
  </si>
  <si>
    <t>介護療養病床　（再掲）</t>
  </si>
  <si>
    <t>高度急性期</t>
    <rPh sb="0" eb="2">
      <t>コウド</t>
    </rPh>
    <rPh sb="2" eb="5">
      <t>キュウセイキ</t>
    </rPh>
    <phoneticPr fontId="21"/>
  </si>
  <si>
    <t>急性期</t>
    <rPh sb="0" eb="3">
      <t>キュウセイキ</t>
    </rPh>
    <phoneticPr fontId="21"/>
  </si>
  <si>
    <t>回復期</t>
    <rPh sb="0" eb="3">
      <t>カイフクキ</t>
    </rPh>
    <phoneticPr fontId="21"/>
  </si>
  <si>
    <t>慢性期</t>
    <rPh sb="0" eb="3">
      <t>マンセイキ</t>
    </rPh>
    <phoneticPr fontId="21"/>
  </si>
  <si>
    <t>一般病床</t>
    <rPh sb="0" eb="2">
      <t>イッパン</t>
    </rPh>
    <rPh sb="2" eb="4">
      <t>ビョウショウ</t>
    </rPh>
    <phoneticPr fontId="21"/>
  </si>
  <si>
    <t>療養病床</t>
    <rPh sb="0" eb="2">
      <t>リョウヨウ</t>
    </rPh>
    <rPh sb="2" eb="4">
      <t>ビョウショウ</t>
    </rPh>
    <phoneticPr fontId="21"/>
  </si>
  <si>
    <t>一般＋療養</t>
    <rPh sb="0" eb="2">
      <t>イッパン</t>
    </rPh>
    <rPh sb="3" eb="5">
      <t>リョウヨウ</t>
    </rPh>
    <phoneticPr fontId="21"/>
  </si>
  <si>
    <t>精神＋結核感染症</t>
    <rPh sb="0" eb="2">
      <t>セイシン</t>
    </rPh>
    <rPh sb="3" eb="5">
      <t>ケッカク</t>
    </rPh>
    <rPh sb="5" eb="8">
      <t>カンセンショウ</t>
    </rPh>
    <phoneticPr fontId="21"/>
  </si>
  <si>
    <t>　　病院</t>
    <rPh sb="2" eb="4">
      <t>ビョウイン</t>
    </rPh>
    <phoneticPr fontId="21"/>
  </si>
  <si>
    <t>病床数（万床）</t>
    <rPh sb="0" eb="3">
      <t>ビョウショウスウ</t>
    </rPh>
    <rPh sb="4" eb="6">
      <t>マンショウ</t>
    </rPh>
    <phoneticPr fontId="21"/>
  </si>
  <si>
    <t>総　数</t>
  </si>
  <si>
    <t>平成２６年財政検証における経済前提</t>
    <rPh sb="0" eb="2">
      <t>ヘイセイ</t>
    </rPh>
    <rPh sb="4" eb="5">
      <t>ネン</t>
    </rPh>
    <rPh sb="5" eb="7">
      <t>ザイセイ</t>
    </rPh>
    <rPh sb="7" eb="9">
      <t>ケンショウ</t>
    </rPh>
    <rPh sb="13" eb="15">
      <t>ケイザイ</t>
    </rPh>
    <rPh sb="15" eb="17">
      <t>ゼンテイ</t>
    </rPh>
    <phoneticPr fontId="22"/>
  </si>
  <si>
    <t>経済A</t>
    <rPh sb="0" eb="2">
      <t>ケイザイ</t>
    </rPh>
    <phoneticPr fontId="22"/>
  </si>
  <si>
    <t>経済B</t>
    <rPh sb="0" eb="2">
      <t>ケイザイ</t>
    </rPh>
    <phoneticPr fontId="22"/>
  </si>
  <si>
    <t>経済C</t>
    <rPh sb="0" eb="2">
      <t>ケイザイ</t>
    </rPh>
    <phoneticPr fontId="22"/>
  </si>
  <si>
    <t>経済D</t>
    <rPh sb="0" eb="2">
      <t>ケイザイ</t>
    </rPh>
    <phoneticPr fontId="22"/>
  </si>
  <si>
    <t>経済E</t>
    <rPh sb="0" eb="2">
      <t>ケイザイ</t>
    </rPh>
    <phoneticPr fontId="22"/>
  </si>
  <si>
    <t>経済F</t>
    <rPh sb="0" eb="2">
      <t>ケイザイ</t>
    </rPh>
    <phoneticPr fontId="22"/>
  </si>
  <si>
    <t>経済G</t>
    <rPh sb="0" eb="2">
      <t>ケイザイ</t>
    </rPh>
    <phoneticPr fontId="22"/>
  </si>
  <si>
    <t>経済H</t>
    <rPh sb="0" eb="2">
      <t>ケイザイ</t>
    </rPh>
    <phoneticPr fontId="22"/>
  </si>
  <si>
    <t>物価上昇率</t>
    <rPh sb="0" eb="2">
      <t>ブッカ</t>
    </rPh>
    <rPh sb="2" eb="5">
      <t>ジョウショウリツ</t>
    </rPh>
    <phoneticPr fontId="22"/>
  </si>
  <si>
    <t>賃金上昇率</t>
    <rPh sb="0" eb="2">
      <t>チンギン</t>
    </rPh>
    <rPh sb="2" eb="5">
      <t>ジョウショウリツ</t>
    </rPh>
    <phoneticPr fontId="22"/>
  </si>
  <si>
    <t>運用利回り</t>
    <rPh sb="0" eb="2">
      <t>ウンヨウ</t>
    </rPh>
    <rPh sb="2" eb="4">
      <t>リマワ</t>
    </rPh>
    <phoneticPr fontId="22"/>
  </si>
  <si>
    <t>(実質&lt;対物価&gt;)</t>
    <rPh sb="1" eb="3">
      <t>ジッシツ</t>
    </rPh>
    <rPh sb="4" eb="5">
      <t>タイ</t>
    </rPh>
    <rPh sb="5" eb="7">
      <t>ブッカ</t>
    </rPh>
    <phoneticPr fontId="22"/>
  </si>
  <si>
    <t>実質
&lt;対物価&gt;</t>
    <rPh sb="0" eb="2">
      <t>ジッシツ</t>
    </rPh>
    <rPh sb="4" eb="5">
      <t>タイ</t>
    </rPh>
    <rPh sb="5" eb="7">
      <t>ブッカ</t>
    </rPh>
    <phoneticPr fontId="22"/>
  </si>
  <si>
    <t>スプレッド
&lt;対賃金&gt;</t>
    <rPh sb="7" eb="8">
      <t>タイ</t>
    </rPh>
    <rPh sb="8" eb="10">
      <t>チンギン</t>
    </rPh>
    <phoneticPr fontId="22"/>
  </si>
  <si>
    <t xml:space="preserve">- </t>
  </si>
  <si>
    <t>年度</t>
    <rPh sb="0" eb="2">
      <t>ネンド</t>
    </rPh>
    <phoneticPr fontId="21"/>
  </si>
  <si>
    <t>H26財政検証（ケースF）</t>
    <rPh sb="3" eb="5">
      <t>ザイセイ</t>
    </rPh>
    <rPh sb="5" eb="7">
      <t>ケンショウ</t>
    </rPh>
    <phoneticPr fontId="21"/>
  </si>
  <si>
    <t>＜経済前提＞</t>
    <rPh sb="1" eb="3">
      <t>ケイザイ</t>
    </rPh>
    <rPh sb="3" eb="5">
      <t>ゼンテイ</t>
    </rPh>
    <phoneticPr fontId="21"/>
  </si>
  <si>
    <t>　GDP成長率</t>
    <rPh sb="4" eb="7">
      <t>セイチョウリツ</t>
    </rPh>
    <phoneticPr fontId="21"/>
  </si>
  <si>
    <t>現行方式</t>
  </si>
  <si>
    <t>出生中位</t>
  </si>
  <si>
    <t>医療費</t>
    <rPh sb="0" eb="3">
      <t>イリョウヒ</t>
    </rPh>
    <phoneticPr fontId="21"/>
  </si>
  <si>
    <t>入院外</t>
    <rPh sb="0" eb="2">
      <t>ニュウイン</t>
    </rPh>
    <rPh sb="2" eb="3">
      <t>ガイ</t>
    </rPh>
    <phoneticPr fontId="21"/>
  </si>
  <si>
    <t>平成26年度</t>
    <rPh sb="0" eb="2">
      <t>ヘイセイ</t>
    </rPh>
    <rPh sb="4" eb="6">
      <t>ネンド</t>
    </rPh>
    <phoneticPr fontId="21"/>
  </si>
  <si>
    <t>平成35年度</t>
    <rPh sb="0" eb="2">
      <t>ヘイセイ</t>
    </rPh>
    <rPh sb="4" eb="6">
      <t>ネンド</t>
    </rPh>
    <phoneticPr fontId="21"/>
  </si>
  <si>
    <t>適正化効果額</t>
    <rPh sb="0" eb="3">
      <t>テキセイカ</t>
    </rPh>
    <rPh sb="3" eb="6">
      <t>コウカガク</t>
    </rPh>
    <phoneticPr fontId="21"/>
  </si>
  <si>
    <t>後発品の使用推進</t>
    <rPh sb="0" eb="3">
      <t>コウハツヒン</t>
    </rPh>
    <rPh sb="4" eb="6">
      <t>シヨウ</t>
    </rPh>
    <rPh sb="6" eb="8">
      <t>スイシン</t>
    </rPh>
    <phoneticPr fontId="21"/>
  </si>
  <si>
    <t>特定健診・保健指導</t>
    <rPh sb="0" eb="2">
      <t>トクテイ</t>
    </rPh>
    <rPh sb="2" eb="4">
      <t>ケンシン</t>
    </rPh>
    <rPh sb="5" eb="7">
      <t>ホケン</t>
    </rPh>
    <rPh sb="7" eb="9">
      <t>シドウ</t>
    </rPh>
    <phoneticPr fontId="21"/>
  </si>
  <si>
    <t>生活習慣の改善</t>
    <rPh sb="0" eb="2">
      <t>セイカツ</t>
    </rPh>
    <rPh sb="2" eb="4">
      <t>シュウカン</t>
    </rPh>
    <rPh sb="5" eb="7">
      <t>カイゼン</t>
    </rPh>
    <phoneticPr fontId="21"/>
  </si>
  <si>
    <t>多剤投与の適正化</t>
    <rPh sb="0" eb="2">
      <t>タザイ</t>
    </rPh>
    <rPh sb="2" eb="4">
      <t>トウヨ</t>
    </rPh>
    <rPh sb="5" eb="8">
      <t>テキセイカ</t>
    </rPh>
    <phoneticPr fontId="21"/>
  </si>
  <si>
    <t>重複投与の適正化</t>
    <rPh sb="0" eb="2">
      <t>チョウフク</t>
    </rPh>
    <rPh sb="2" eb="4">
      <t>トウヨ</t>
    </rPh>
    <rPh sb="5" eb="8">
      <t>テキセイカ</t>
    </rPh>
    <phoneticPr fontId="21"/>
  </si>
  <si>
    <t>（小計）</t>
    <rPh sb="1" eb="3">
      <t>ショウケイ</t>
    </rPh>
    <phoneticPr fontId="21"/>
  </si>
  <si>
    <t>適正化等後</t>
    <rPh sb="0" eb="3">
      <t>テキセイカ</t>
    </rPh>
    <rPh sb="3" eb="4">
      <t>トウ</t>
    </rPh>
    <rPh sb="4" eb="5">
      <t>ゴ</t>
    </rPh>
    <phoneticPr fontId="21"/>
  </si>
  <si>
    <t>効果額</t>
    <rPh sb="0" eb="3">
      <t>コウカガク</t>
    </rPh>
    <phoneticPr fontId="21"/>
  </si>
  <si>
    <t>2023年度での削減率（すべて単価の減とみなす）</t>
    <rPh sb="4" eb="6">
      <t>ネンド</t>
    </rPh>
    <rPh sb="8" eb="11">
      <t>サクゲンリツ</t>
    </rPh>
    <rPh sb="15" eb="17">
      <t>タンカ</t>
    </rPh>
    <rPh sb="18" eb="19">
      <t>ゲン</t>
    </rPh>
    <phoneticPr fontId="21"/>
  </si>
  <si>
    <t>給付費</t>
    <rPh sb="0" eb="3">
      <t>キュウフヒ</t>
    </rPh>
    <phoneticPr fontId="21"/>
  </si>
  <si>
    <t>保険料</t>
    <rPh sb="0" eb="3">
      <t>ホケンリョウ</t>
    </rPh>
    <phoneticPr fontId="21"/>
  </si>
  <si>
    <t>財源構成</t>
    <rPh sb="0" eb="2">
      <t>ザイゲン</t>
    </rPh>
    <rPh sb="2" eb="4">
      <t>コウセイ</t>
    </rPh>
    <phoneticPr fontId="21"/>
  </si>
  <si>
    <t>国費</t>
    <rPh sb="0" eb="2">
      <t>コクヒ</t>
    </rPh>
    <phoneticPr fontId="21"/>
  </si>
  <si>
    <t>地方</t>
    <rPh sb="0" eb="2">
      <t>チホウ</t>
    </rPh>
    <phoneticPr fontId="21"/>
  </si>
  <si>
    <t>H26財政検証（ケースＥ）</t>
    <rPh sb="3" eb="5">
      <t>ザイセイ</t>
    </rPh>
    <rPh sb="5" eb="7">
      <t>ケンショウ</t>
    </rPh>
    <phoneticPr fontId="18"/>
  </si>
  <si>
    <t>医科外来</t>
    <rPh sb="0" eb="2">
      <t>イカ</t>
    </rPh>
    <rPh sb="2" eb="4">
      <t>ガイライ</t>
    </rPh>
    <phoneticPr fontId="21"/>
  </si>
  <si>
    <t>GDP</t>
    <phoneticPr fontId="21"/>
  </si>
  <si>
    <t>対GDP比</t>
    <rPh sb="0" eb="1">
      <t>タイ</t>
    </rPh>
    <rPh sb="4" eb="5">
      <t>ヒ</t>
    </rPh>
    <phoneticPr fontId="21"/>
  </si>
  <si>
    <t>精神病床</t>
    <rPh sb="0" eb="2">
      <t>セイシン</t>
    </rPh>
    <rPh sb="2" eb="4">
      <t>ビョウショウ</t>
    </rPh>
    <phoneticPr fontId="21"/>
  </si>
  <si>
    <t>【人】</t>
    <rPh sb="1" eb="2">
      <t>ニン</t>
    </rPh>
    <phoneticPr fontId="21"/>
  </si>
  <si>
    <t>受療率</t>
    <rPh sb="0" eb="3">
      <t>ジュリョウリツ</t>
    </rPh>
    <phoneticPr fontId="21"/>
  </si>
  <si>
    <t>【対人口10万】</t>
    <rPh sb="1" eb="2">
      <t>タイ</t>
    </rPh>
    <rPh sb="2" eb="4">
      <t>ジンコウ</t>
    </rPh>
    <rPh sb="6" eb="7">
      <t>マン</t>
    </rPh>
    <phoneticPr fontId="21"/>
  </si>
  <si>
    <t>平成２８年</t>
  </si>
  <si>
    <t>注：　熊本地震の影響により、平成28年4月分の報告において、熊本県の病院１施設（阿蘇医療圏）は、報告がなかったため除いて集計した。</t>
  </si>
  <si>
    <t>平成8年</t>
  </si>
  <si>
    <t>28年</t>
  </si>
  <si>
    <t>('16)</t>
  </si>
  <si>
    <t>在宅等移行</t>
    <rPh sb="0" eb="2">
      <t>ザイタク</t>
    </rPh>
    <rPh sb="2" eb="3">
      <t>トウ</t>
    </rPh>
    <rPh sb="3" eb="5">
      <t>イコウ</t>
    </rPh>
    <phoneticPr fontId="21"/>
  </si>
  <si>
    <t>平成28年
(2016)</t>
    <rPh sb="0" eb="2">
      <t>ヘイセイ</t>
    </rPh>
    <rPh sb="4" eb="5">
      <t>ネン</t>
    </rPh>
    <phoneticPr fontId="45"/>
  </si>
  <si>
    <t>平成27年
(2015)</t>
    <rPh sb="0" eb="2">
      <t>ヘイセイ</t>
    </rPh>
    <rPh sb="4" eb="5">
      <t>ネン</t>
    </rPh>
    <phoneticPr fontId="45"/>
  </si>
  <si>
    <t>対前年
増減率</t>
    <rPh sb="0" eb="1">
      <t>タイ</t>
    </rPh>
    <rPh sb="1" eb="3">
      <t>ゼンネン</t>
    </rPh>
    <rPh sb="4" eb="7">
      <t>ゾウゲンリツ</t>
    </rPh>
    <phoneticPr fontId="45"/>
  </si>
  <si>
    <t>％</t>
    <phoneticPr fontId="32"/>
  </si>
  <si>
    <t>精神科病院</t>
    <phoneticPr fontId="32"/>
  </si>
  <si>
    <t>注：1) 介護療養病床は療養病床の再掲である。　　</t>
  </si>
  <si>
    <t xml:space="preserve">  　2) 月途中で病院の種類が変更された場合、患者数は月末時の病院の種類別で計上している。　　</t>
  </si>
  <si>
    <t xml:space="preserve">  　3) 熊本地震の影響により、平成28年4月分の報告において、熊本県の病院１施設（阿蘇医療圏）は、報告がなかったため除いて集計した。</t>
    <phoneticPr fontId="32"/>
  </si>
  <si>
    <t>平成２８年１０月１日現在</t>
  </si>
  <si>
    <t>（単位：人）</t>
  </si>
  <si>
    <t>　　上巻　第５６表　１００床当たり従事者数，病院の種類・職種別</t>
  </si>
  <si>
    <t>注：　医師及び歯科医師の「常勤」は、実人員で計算した。</t>
  </si>
  <si>
    <t>常勤換算</t>
  </si>
  <si>
    <t>医師</t>
  </si>
  <si>
    <t>　常勤</t>
  </si>
  <si>
    <t>　非常勤</t>
  </si>
  <si>
    <t>歯科医師</t>
  </si>
  <si>
    <t>薬剤師</t>
  </si>
  <si>
    <t>保健師</t>
  </si>
  <si>
    <t>助産師</t>
  </si>
  <si>
    <t>看護師</t>
  </si>
  <si>
    <t>准看護師</t>
  </si>
  <si>
    <t>看護業務補助者</t>
  </si>
  <si>
    <t>理学療法士（ＰＴ）</t>
  </si>
  <si>
    <t>作業療法士（ＯＴ）</t>
  </si>
  <si>
    <t>視能訓練士</t>
  </si>
  <si>
    <t>言語聴覚士</t>
  </si>
  <si>
    <t>義肢装具士</t>
  </si>
  <si>
    <t>歯科衛生士</t>
  </si>
  <si>
    <t>歯科技工士</t>
  </si>
  <si>
    <t>診療放射線技師</t>
  </si>
  <si>
    <t>診療エツクス線技師</t>
  </si>
  <si>
    <t>臨床検査技師</t>
  </si>
  <si>
    <t>衛生検査技師</t>
  </si>
  <si>
    <t>臨床工学技士</t>
  </si>
  <si>
    <t>あん摩マツサージ指圧師</t>
  </si>
  <si>
    <t>柔道整復師</t>
  </si>
  <si>
    <t>管理栄養士</t>
  </si>
  <si>
    <t>栄養士</t>
  </si>
  <si>
    <t>精神保健福祉士</t>
  </si>
  <si>
    <t>社会福祉士</t>
  </si>
  <si>
    <t>介護福祉士</t>
  </si>
  <si>
    <t>その他の技術員</t>
  </si>
  <si>
    <t>医療社会事業従事者</t>
  </si>
  <si>
    <t>事務職員</t>
  </si>
  <si>
    <t>その他の職員</t>
  </si>
  <si>
    <t>実人員</t>
  </si>
  <si>
    <t>医師</t>
    <rPh sb="0" eb="2">
      <t>イシ</t>
    </rPh>
    <phoneticPr fontId="21"/>
  </si>
  <si>
    <t>その他</t>
    <rPh sb="2" eb="3">
      <t>タ</t>
    </rPh>
    <phoneticPr fontId="21"/>
  </si>
  <si>
    <t>表１　施設・業務の種別にみた医師数</t>
    <rPh sb="0" eb="1">
      <t>ヒョウ</t>
    </rPh>
    <rPh sb="3" eb="5">
      <t>シセツ</t>
    </rPh>
    <rPh sb="6" eb="8">
      <t>ギョウム</t>
    </rPh>
    <rPh sb="9" eb="11">
      <t>シュベツ</t>
    </rPh>
    <rPh sb="14" eb="17">
      <t>イシスウ</t>
    </rPh>
    <phoneticPr fontId="32"/>
  </si>
  <si>
    <t>各年12月31日現在</t>
    <rPh sb="0" eb="2">
      <t>カクネン</t>
    </rPh>
    <rPh sb="4" eb="5">
      <t>ガツ</t>
    </rPh>
    <rPh sb="7" eb="8">
      <t>ニチ</t>
    </rPh>
    <rPh sb="8" eb="10">
      <t>ゲンザイ</t>
    </rPh>
    <phoneticPr fontId="32"/>
  </si>
  <si>
    <t>　　　　　　　　</t>
    <phoneticPr fontId="32"/>
  </si>
  <si>
    <t>平成28年
(2016)</t>
  </si>
  <si>
    <t>平成26年
(2014)</t>
    <phoneticPr fontId="32"/>
  </si>
  <si>
    <t>対前回</t>
    <rPh sb="0" eb="1">
      <t>タイ</t>
    </rPh>
    <rPh sb="1" eb="3">
      <t>ゼンカイ</t>
    </rPh>
    <phoneticPr fontId="32"/>
  </si>
  <si>
    <t>人口10万対（人）</t>
    <rPh sb="0" eb="2">
      <t>ジンコウ</t>
    </rPh>
    <rPh sb="4" eb="5">
      <t>マン</t>
    </rPh>
    <rPh sb="5" eb="6">
      <t>ツイ</t>
    </rPh>
    <rPh sb="7" eb="8">
      <t>ニン</t>
    </rPh>
    <phoneticPr fontId="32"/>
  </si>
  <si>
    <t>医師数
（人）</t>
    <rPh sb="0" eb="2">
      <t>イシ</t>
    </rPh>
    <rPh sb="2" eb="3">
      <t>カズ</t>
    </rPh>
    <rPh sb="5" eb="6">
      <t>ヒト</t>
    </rPh>
    <phoneticPr fontId="32"/>
  </si>
  <si>
    <t>構成割合
（％）</t>
    <rPh sb="0" eb="2">
      <t>コウセイ</t>
    </rPh>
    <rPh sb="2" eb="4">
      <t>ワリアイ</t>
    </rPh>
    <phoneticPr fontId="32"/>
  </si>
  <si>
    <t>増減数
（人）</t>
    <phoneticPr fontId="32"/>
  </si>
  <si>
    <t>増減率
（％）</t>
    <phoneticPr fontId="32"/>
  </si>
  <si>
    <t>増減数</t>
    <phoneticPr fontId="32"/>
  </si>
  <si>
    <r>
      <t>　総　　　　　　　数</t>
    </r>
    <r>
      <rPr>
        <vertAlign val="superscript"/>
        <sz val="11"/>
        <rFont val="ＭＳ Ｐゴシック"/>
        <family val="3"/>
        <charset val="128"/>
      </rPr>
      <t>1)</t>
    </r>
    <rPh sb="1" eb="2">
      <t>フサ</t>
    </rPh>
    <rPh sb="9" eb="10">
      <t>カズ</t>
    </rPh>
    <phoneticPr fontId="32"/>
  </si>
  <si>
    <t>男</t>
    <rPh sb="0" eb="1">
      <t>オトコ</t>
    </rPh>
    <phoneticPr fontId="32"/>
  </si>
  <si>
    <t>女</t>
    <rPh sb="0" eb="1">
      <t>オンナ</t>
    </rPh>
    <phoneticPr fontId="32"/>
  </si>
  <si>
    <t xml:space="preserve">     医療施設の従事者</t>
    <rPh sb="5" eb="7">
      <t>イリョウ</t>
    </rPh>
    <rPh sb="7" eb="9">
      <t>シセツ</t>
    </rPh>
    <rPh sb="10" eb="13">
      <t>ジュウジシャ</t>
    </rPh>
    <phoneticPr fontId="32"/>
  </si>
  <si>
    <t>　　　　病院の従事者</t>
    <rPh sb="4" eb="6">
      <t>ビョウイン</t>
    </rPh>
    <rPh sb="7" eb="10">
      <t>ジュウジシャ</t>
    </rPh>
    <phoneticPr fontId="32"/>
  </si>
  <si>
    <t>　　　　　 病院（医育機関附属の病院を除く）の開設者
　　　　　　　又は法人の代表者</t>
    <rPh sb="6" eb="8">
      <t>ビョウイン</t>
    </rPh>
    <rPh sb="23" eb="26">
      <t>カイセツシャ</t>
    </rPh>
    <phoneticPr fontId="32"/>
  </si>
  <si>
    <t>　　　　　 病院（医育機関附属の病院を除く）の勤務者</t>
    <rPh sb="6" eb="8">
      <t>ビョウイン</t>
    </rPh>
    <rPh sb="9" eb="10">
      <t>イ</t>
    </rPh>
    <rPh sb="10" eb="11">
      <t>イク</t>
    </rPh>
    <rPh sb="11" eb="13">
      <t>キカン</t>
    </rPh>
    <rPh sb="13" eb="15">
      <t>フゾク</t>
    </rPh>
    <rPh sb="16" eb="18">
      <t>ビョウイン</t>
    </rPh>
    <rPh sb="19" eb="20">
      <t>ノゾ</t>
    </rPh>
    <rPh sb="23" eb="26">
      <t>キンムシャ</t>
    </rPh>
    <phoneticPr fontId="32"/>
  </si>
  <si>
    <t>　　　　　 医育機関附属の病院の勤務者</t>
    <rPh sb="6" eb="7">
      <t>イ</t>
    </rPh>
    <rPh sb="7" eb="8">
      <t>イク</t>
    </rPh>
    <rPh sb="8" eb="10">
      <t>キカン</t>
    </rPh>
    <rPh sb="10" eb="12">
      <t>フゾク</t>
    </rPh>
    <rPh sb="13" eb="15">
      <t>ビョウイン</t>
    </rPh>
    <rPh sb="16" eb="19">
      <t>キンムシャ</t>
    </rPh>
    <phoneticPr fontId="32"/>
  </si>
  <si>
    <t>　　　　　　　臨床系の教官又は教員</t>
    <rPh sb="7" eb="9">
      <t>リンショウ</t>
    </rPh>
    <rPh sb="9" eb="10">
      <t>ケイ</t>
    </rPh>
    <rPh sb="11" eb="13">
      <t>キョウカン</t>
    </rPh>
    <rPh sb="13" eb="14">
      <t>マタ</t>
    </rPh>
    <rPh sb="15" eb="17">
      <t>キョウイン</t>
    </rPh>
    <phoneticPr fontId="32"/>
  </si>
  <si>
    <t>　　　　　　　臨床系の大学院生</t>
    <rPh sb="7" eb="9">
      <t>リンショウ</t>
    </rPh>
    <rPh sb="9" eb="10">
      <t>ケイ</t>
    </rPh>
    <rPh sb="11" eb="15">
      <t>ダイガクインセイ</t>
    </rPh>
    <phoneticPr fontId="32"/>
  </si>
  <si>
    <t>　　　　　　　臨床系の勤務医</t>
    <rPh sb="7" eb="9">
      <t>リンショウ</t>
    </rPh>
    <rPh sb="9" eb="10">
      <t>ケイ</t>
    </rPh>
    <rPh sb="11" eb="14">
      <t>キンムイ</t>
    </rPh>
    <phoneticPr fontId="32"/>
  </si>
  <si>
    <t xml:space="preserve">        診療所の従事者</t>
    <rPh sb="8" eb="11">
      <t>シンリョウジョ</t>
    </rPh>
    <rPh sb="12" eb="15">
      <t>ジュウジシャ</t>
    </rPh>
    <phoneticPr fontId="32"/>
  </si>
  <si>
    <t>　　　　　 診療所の開設者又は法人の代表者</t>
    <rPh sb="6" eb="9">
      <t>シンリョウジョ</t>
    </rPh>
    <rPh sb="10" eb="13">
      <t>カイセツシャ</t>
    </rPh>
    <rPh sb="13" eb="14">
      <t>マタ</t>
    </rPh>
    <rPh sb="15" eb="17">
      <t>ホウジン</t>
    </rPh>
    <rPh sb="18" eb="21">
      <t>ダイヒョウシャ</t>
    </rPh>
    <phoneticPr fontId="32"/>
  </si>
  <si>
    <t>　　　　　 診療所の勤務者</t>
    <rPh sb="6" eb="9">
      <t>シンリョウジョ</t>
    </rPh>
    <rPh sb="10" eb="13">
      <t>キンムシャ</t>
    </rPh>
    <phoneticPr fontId="32"/>
  </si>
  <si>
    <t xml:space="preserve">     介護老人保健施設の従事者</t>
    <rPh sb="5" eb="7">
      <t>カイゴ</t>
    </rPh>
    <rPh sb="7" eb="9">
      <t>ロウジン</t>
    </rPh>
    <rPh sb="9" eb="11">
      <t>ホケン</t>
    </rPh>
    <rPh sb="11" eb="13">
      <t>シセツ</t>
    </rPh>
    <rPh sb="14" eb="17">
      <t>ジュウジシャ</t>
    </rPh>
    <phoneticPr fontId="32"/>
  </si>
  <si>
    <t>　　　　介護老人保健施設の開設者又は法人の代表者</t>
    <rPh sb="4" eb="6">
      <t>カイゴ</t>
    </rPh>
    <rPh sb="6" eb="8">
      <t>ロウジン</t>
    </rPh>
    <rPh sb="8" eb="10">
      <t>ホケン</t>
    </rPh>
    <rPh sb="10" eb="12">
      <t>シセツ</t>
    </rPh>
    <rPh sb="13" eb="16">
      <t>カイセツシャ</t>
    </rPh>
    <rPh sb="16" eb="17">
      <t>マタ</t>
    </rPh>
    <rPh sb="18" eb="20">
      <t>ホウジン</t>
    </rPh>
    <rPh sb="21" eb="24">
      <t>ダイヒョウシャ</t>
    </rPh>
    <phoneticPr fontId="32"/>
  </si>
  <si>
    <t>　　　　介護老人保健施設の勤務者</t>
    <rPh sb="4" eb="6">
      <t>カイゴ</t>
    </rPh>
    <rPh sb="6" eb="8">
      <t>ロウジン</t>
    </rPh>
    <rPh sb="8" eb="10">
      <t>ホケン</t>
    </rPh>
    <rPh sb="10" eb="12">
      <t>シセツ</t>
    </rPh>
    <rPh sb="13" eb="16">
      <t>キンムシャ</t>
    </rPh>
    <phoneticPr fontId="32"/>
  </si>
  <si>
    <t xml:space="preserve">     医療施設・介護老人保健施設以外の従事者</t>
    <rPh sb="5" eb="7">
      <t>イリョウ</t>
    </rPh>
    <rPh sb="7" eb="9">
      <t>シセツ</t>
    </rPh>
    <rPh sb="10" eb="12">
      <t>カイゴ</t>
    </rPh>
    <rPh sb="12" eb="14">
      <t>ロウジン</t>
    </rPh>
    <rPh sb="14" eb="16">
      <t>ホケン</t>
    </rPh>
    <rPh sb="16" eb="18">
      <t>シセツ</t>
    </rPh>
    <rPh sb="18" eb="20">
      <t>イガイ</t>
    </rPh>
    <rPh sb="21" eb="24">
      <t>ジュウジシャ</t>
    </rPh>
    <phoneticPr fontId="32"/>
  </si>
  <si>
    <t>　　　　医育機関の臨床系以外の大学院生</t>
    <rPh sb="4" eb="5">
      <t>イ</t>
    </rPh>
    <rPh sb="5" eb="6">
      <t>イク</t>
    </rPh>
    <rPh sb="6" eb="8">
      <t>キカン</t>
    </rPh>
    <rPh sb="9" eb="11">
      <t>リンショウ</t>
    </rPh>
    <rPh sb="11" eb="12">
      <t>ケイ</t>
    </rPh>
    <rPh sb="12" eb="14">
      <t>イガイ</t>
    </rPh>
    <rPh sb="15" eb="19">
      <t>ダイガクインセイ</t>
    </rPh>
    <phoneticPr fontId="32"/>
  </si>
  <si>
    <t>　　　　医育機関の臨床系以外の勤務者</t>
    <rPh sb="4" eb="5">
      <t>イ</t>
    </rPh>
    <rPh sb="5" eb="6">
      <t>イク</t>
    </rPh>
    <rPh sb="6" eb="8">
      <t>キカン</t>
    </rPh>
    <rPh sb="9" eb="11">
      <t>リンショウ</t>
    </rPh>
    <rPh sb="11" eb="12">
      <t>ケイ</t>
    </rPh>
    <rPh sb="12" eb="14">
      <t>イガイ</t>
    </rPh>
    <rPh sb="15" eb="18">
      <t>キンムシャ</t>
    </rPh>
    <phoneticPr fontId="32"/>
  </si>
  <si>
    <t>　　　  医育機関以外の教育機関又は研究機関の勤務者</t>
    <rPh sb="5" eb="7">
      <t>イイク</t>
    </rPh>
    <rPh sb="7" eb="9">
      <t>キカン</t>
    </rPh>
    <rPh sb="9" eb="11">
      <t>イガイ</t>
    </rPh>
    <rPh sb="12" eb="14">
      <t>キョウイク</t>
    </rPh>
    <rPh sb="14" eb="16">
      <t>キカン</t>
    </rPh>
    <rPh sb="16" eb="17">
      <t>マタ</t>
    </rPh>
    <rPh sb="18" eb="20">
      <t>ケンキュウ</t>
    </rPh>
    <rPh sb="20" eb="22">
      <t>キカン</t>
    </rPh>
    <rPh sb="23" eb="26">
      <t>キンムシャ</t>
    </rPh>
    <phoneticPr fontId="32"/>
  </si>
  <si>
    <t>　　　　行政機関・産業医・保健衛生業務の従事者</t>
    <rPh sb="4" eb="6">
      <t>ギョウセイ</t>
    </rPh>
    <rPh sb="6" eb="8">
      <t>キカン</t>
    </rPh>
    <rPh sb="9" eb="11">
      <t>サンギョウ</t>
    </rPh>
    <rPh sb="11" eb="12">
      <t>イ</t>
    </rPh>
    <rPh sb="13" eb="15">
      <t>ホケン</t>
    </rPh>
    <rPh sb="15" eb="17">
      <t>エイセイ</t>
    </rPh>
    <rPh sb="17" eb="19">
      <t>ギョウム</t>
    </rPh>
    <rPh sb="20" eb="23">
      <t>ジュウジシャ</t>
    </rPh>
    <phoneticPr fontId="32"/>
  </si>
  <si>
    <t>　　　　　 行政機関の従事者</t>
    <rPh sb="6" eb="8">
      <t>ギョウセイ</t>
    </rPh>
    <rPh sb="8" eb="10">
      <t>キカン</t>
    </rPh>
    <rPh sb="11" eb="14">
      <t>ジュウジシャ</t>
    </rPh>
    <phoneticPr fontId="32"/>
  </si>
  <si>
    <t>　　　　　 産業医</t>
    <rPh sb="6" eb="8">
      <t>サンギョウ</t>
    </rPh>
    <rPh sb="8" eb="9">
      <t>イ</t>
    </rPh>
    <phoneticPr fontId="32"/>
  </si>
  <si>
    <r>
      <t>　　　　　 保健衛生業務の従事者</t>
    </r>
    <r>
      <rPr>
        <vertAlign val="superscript"/>
        <sz val="11"/>
        <rFont val="ＭＳ Ｐゴシック"/>
        <family val="3"/>
        <charset val="128"/>
      </rPr>
      <t>2)</t>
    </r>
    <rPh sb="6" eb="8">
      <t>ホケン</t>
    </rPh>
    <rPh sb="8" eb="10">
      <t>エイセイ</t>
    </rPh>
    <rPh sb="10" eb="12">
      <t>ギョウム</t>
    </rPh>
    <rPh sb="13" eb="16">
      <t>ジュウジシャ</t>
    </rPh>
    <phoneticPr fontId="32"/>
  </si>
  <si>
    <t xml:space="preserve">     その他の者</t>
    <rPh sb="7" eb="8">
      <t>タ</t>
    </rPh>
    <rPh sb="9" eb="10">
      <t>モノ</t>
    </rPh>
    <phoneticPr fontId="32"/>
  </si>
  <si>
    <t>　　　　その他の業務の従事者</t>
    <rPh sb="6" eb="7">
      <t>タ</t>
    </rPh>
    <rPh sb="8" eb="10">
      <t>ギョウム</t>
    </rPh>
    <rPh sb="11" eb="14">
      <t>ジュウジシャ</t>
    </rPh>
    <phoneticPr fontId="32"/>
  </si>
  <si>
    <t>　　　　無職の者</t>
    <rPh sb="4" eb="6">
      <t>ムショク</t>
    </rPh>
    <rPh sb="7" eb="8">
      <t>モノ</t>
    </rPh>
    <phoneticPr fontId="32"/>
  </si>
  <si>
    <t>　</t>
    <phoneticPr fontId="32"/>
  </si>
  <si>
    <t>注：1）「総数」には、「施設・業務の種別」の不詳を含む。</t>
    <rPh sb="5" eb="7">
      <t>ソウスウ</t>
    </rPh>
    <rPh sb="12" eb="14">
      <t>シセツ</t>
    </rPh>
    <rPh sb="15" eb="17">
      <t>ギョウム</t>
    </rPh>
    <rPh sb="18" eb="20">
      <t>シュベツ</t>
    </rPh>
    <rPh sb="22" eb="24">
      <t>フショウ</t>
    </rPh>
    <rPh sb="25" eb="26">
      <t>フク</t>
    </rPh>
    <phoneticPr fontId="32"/>
  </si>
  <si>
    <t xml:space="preserve">  　 2）「保健衛生業務の従事者」とは、「行政機関の従事者」・「産業医」以外の保健衛生業務の従事者</t>
    <rPh sb="7" eb="9">
      <t>ホケン</t>
    </rPh>
    <rPh sb="9" eb="11">
      <t>エイセイ</t>
    </rPh>
    <rPh sb="11" eb="13">
      <t>ギョウム</t>
    </rPh>
    <rPh sb="14" eb="17">
      <t>ジュウジシャ</t>
    </rPh>
    <rPh sb="22" eb="24">
      <t>ギョウセイ</t>
    </rPh>
    <rPh sb="24" eb="26">
      <t>キカン</t>
    </rPh>
    <rPh sb="27" eb="30">
      <t>ジュウジシャ</t>
    </rPh>
    <rPh sb="33" eb="36">
      <t>サンギョウイ</t>
    </rPh>
    <rPh sb="37" eb="39">
      <t>イガイ</t>
    </rPh>
    <phoneticPr fontId="32"/>
  </si>
  <si>
    <t>　　 （社会保険診療報酬支払基金，血液センター，生命保険会社（嘱託医）等の保健衛生業務に従事している者）である。</t>
    <rPh sb="37" eb="39">
      <t>ホケン</t>
    </rPh>
    <rPh sb="39" eb="41">
      <t>エイセイ</t>
    </rPh>
    <rPh sb="41" eb="43">
      <t>ギョウム</t>
    </rPh>
    <rPh sb="44" eb="46">
      <t>ジュウジ</t>
    </rPh>
    <rPh sb="50" eb="51">
      <t>シャ</t>
    </rPh>
    <phoneticPr fontId="32"/>
  </si>
  <si>
    <t>表６　病院の職種別にみた従事者数</t>
    <rPh sb="3" eb="5">
      <t>ビョウイン</t>
    </rPh>
    <phoneticPr fontId="93"/>
  </si>
  <si>
    <t>各年10月1日現在</t>
  </si>
  <si>
    <t>総　　数</t>
    <phoneticPr fontId="93"/>
  </si>
  <si>
    <t>精神科病院</t>
    <phoneticPr fontId="93"/>
  </si>
  <si>
    <t>一般病院</t>
    <phoneticPr fontId="93"/>
  </si>
  <si>
    <t>医育機関
(再掲)</t>
    <rPh sb="0" eb="1">
      <t>イ</t>
    </rPh>
    <rPh sb="1" eb="2">
      <t>イク</t>
    </rPh>
    <rPh sb="2" eb="4">
      <t>キカン</t>
    </rPh>
    <rPh sb="6" eb="8">
      <t>サイケイ</t>
    </rPh>
    <phoneticPr fontId="93"/>
  </si>
  <si>
    <t>平成28年</t>
  </si>
  <si>
    <t>平成27年</t>
  </si>
  <si>
    <t>対　前　年</t>
    <rPh sb="0" eb="1">
      <t>タイ</t>
    </rPh>
    <rPh sb="2" eb="3">
      <t>マエ</t>
    </rPh>
    <rPh sb="4" eb="5">
      <t>トシ</t>
    </rPh>
    <phoneticPr fontId="93"/>
  </si>
  <si>
    <t>(2016)</t>
  </si>
  <si>
    <t>(2015)</t>
  </si>
  <si>
    <t>増減数</t>
    <rPh sb="2" eb="3">
      <t>スウ</t>
    </rPh>
    <phoneticPr fontId="93"/>
  </si>
  <si>
    <t>増減率</t>
    <rPh sb="0" eb="3">
      <t>ゾウゲンリツ</t>
    </rPh>
    <phoneticPr fontId="93"/>
  </si>
  <si>
    <t>人</t>
    <rPh sb="0" eb="1">
      <t>ニン</t>
    </rPh>
    <phoneticPr fontId="93"/>
  </si>
  <si>
    <t>％</t>
    <phoneticPr fontId="93"/>
  </si>
  <si>
    <t>常　　　　　　　　　　　勤　　　　　　　　　　　換　　　　　　　　　　　算</t>
    <rPh sb="0" eb="1">
      <t>ツネ</t>
    </rPh>
    <rPh sb="12" eb="13">
      <t>ツトム</t>
    </rPh>
    <rPh sb="24" eb="25">
      <t>カン</t>
    </rPh>
    <rPh sb="36" eb="37">
      <t>ザン</t>
    </rPh>
    <phoneticPr fontId="93"/>
  </si>
  <si>
    <t>総数</t>
    <phoneticPr fontId="93"/>
  </si>
  <si>
    <t>常勤</t>
    <phoneticPr fontId="93"/>
  </si>
  <si>
    <t>非常勤</t>
    <phoneticPr fontId="93"/>
  </si>
  <si>
    <t>薬剤師</t>
    <phoneticPr fontId="93"/>
  </si>
  <si>
    <t>保健師</t>
    <phoneticPr fontId="93"/>
  </si>
  <si>
    <t>助産師</t>
    <phoneticPr fontId="93"/>
  </si>
  <si>
    <t>看護師</t>
    <phoneticPr fontId="93"/>
  </si>
  <si>
    <t>准看護師</t>
    <phoneticPr fontId="93"/>
  </si>
  <si>
    <t>診療 ｴﾂｸｽ 線技師</t>
  </si>
  <si>
    <t>臨床検査技師</t>
    <phoneticPr fontId="93"/>
  </si>
  <si>
    <t>衛生検査技師</t>
    <phoneticPr fontId="93"/>
  </si>
  <si>
    <t>あん摩ﾏﾂｻｰｼﾞ指圧師</t>
  </si>
  <si>
    <t>実　　　　　　　　　　　　　　　　　人　　　　　　　　　　　　　　　　　員</t>
    <rPh sb="0" eb="1">
      <t>ジツ</t>
    </rPh>
    <rPh sb="18" eb="19">
      <t>ジン</t>
    </rPh>
    <rPh sb="36" eb="37">
      <t>イン</t>
    </rPh>
    <phoneticPr fontId="93"/>
  </si>
  <si>
    <t>薬剤師</t>
    <rPh sb="0" eb="3">
      <t>ヤクザイシ</t>
    </rPh>
    <phoneticPr fontId="93"/>
  </si>
  <si>
    <t>保健師</t>
    <rPh sb="0" eb="3">
      <t>ホケンシ</t>
    </rPh>
    <phoneticPr fontId="93"/>
  </si>
  <si>
    <t>助産師</t>
    <rPh sb="0" eb="3">
      <t>ジョサンシ</t>
    </rPh>
    <phoneticPr fontId="93"/>
  </si>
  <si>
    <t>看護師</t>
    <rPh sb="0" eb="3">
      <t>カンゴシ</t>
    </rPh>
    <phoneticPr fontId="93"/>
  </si>
  <si>
    <t>准看護師</t>
    <rPh sb="0" eb="1">
      <t>ジュン</t>
    </rPh>
    <rPh sb="1" eb="4">
      <t>カンゴシ</t>
    </rPh>
    <phoneticPr fontId="93"/>
  </si>
  <si>
    <t>注：1) 医師及び歯科医師の「常勤」は、実人員である。</t>
    <phoneticPr fontId="93"/>
  </si>
  <si>
    <t>　病院</t>
    <rPh sb="1" eb="3">
      <t>ビョウイン</t>
    </rPh>
    <phoneticPr fontId="21"/>
  </si>
  <si>
    <t>　　精神病院</t>
    <rPh sb="2" eb="4">
      <t>セイシン</t>
    </rPh>
    <rPh sb="4" eb="6">
      <t>ビョウイン</t>
    </rPh>
    <phoneticPr fontId="21"/>
  </si>
  <si>
    <t>　診療所</t>
    <rPh sb="1" eb="4">
      <t>シンリョウジョ</t>
    </rPh>
    <phoneticPr fontId="21"/>
  </si>
  <si>
    <t>　　有床診療所</t>
    <rPh sb="2" eb="4">
      <t>ユウショウ</t>
    </rPh>
    <rPh sb="4" eb="7">
      <t>シンリョウジョ</t>
    </rPh>
    <phoneticPr fontId="21"/>
  </si>
  <si>
    <t>　　無床診療所</t>
    <rPh sb="2" eb="4">
      <t>ムショウ</t>
    </rPh>
    <rPh sb="4" eb="7">
      <t>シンリョウジョ</t>
    </rPh>
    <phoneticPr fontId="21"/>
  </si>
  <si>
    <t>保育士</t>
  </si>
  <si>
    <t>あん摩マッサージ指圧師</t>
  </si>
  <si>
    <t>診療エックス線技師</t>
  </si>
  <si>
    <t>無床</t>
  </si>
  <si>
    <t>療養病床を有する診療所（再掲）</t>
  </si>
  <si>
    <t>有床</t>
  </si>
  <si>
    <t>地方独立行政法人</t>
  </si>
  <si>
    <t>市町村</t>
  </si>
  <si>
    <t>都道府県</t>
  </si>
  <si>
    <t>厚生労働省</t>
  </si>
  <si>
    <t>個人</t>
  </si>
  <si>
    <t>会社</t>
  </si>
  <si>
    <t>その他の法人</t>
  </si>
  <si>
    <t>医療法人</t>
  </si>
  <si>
    <t>公益法人</t>
  </si>
  <si>
    <t>社会保険関係団体</t>
  </si>
  <si>
    <t>公的医療機関</t>
  </si>
  <si>
    <t>国</t>
  </si>
  <si>
    <t>注：「医師」、「歯科医師」の「常勤」は実人員である。</t>
  </si>
  <si>
    <t>　　上巻　第１２７表　一般診療所の従事者数，開設者・職種・病床の有無別</t>
  </si>
  <si>
    <t>平成２６（２０１４）年１０月１日</t>
  </si>
  <si>
    <t>　　一般病院（一般＋療養）</t>
    <rPh sb="2" eb="4">
      <t>イッパン</t>
    </rPh>
    <rPh sb="4" eb="6">
      <t>ビョウイン</t>
    </rPh>
    <rPh sb="7" eb="9">
      <t>イッパン</t>
    </rPh>
    <rPh sb="10" eb="12">
      <t>リョウヨウ</t>
    </rPh>
    <phoneticPr fontId="21"/>
  </si>
  <si>
    <t>予算措置</t>
  </si>
  <si>
    <t/>
  </si>
  <si>
    <t>　　一般診療所</t>
    <rPh sb="2" eb="4">
      <t>イッパン</t>
    </rPh>
    <rPh sb="4" eb="7">
      <t>シンリョウジョ</t>
    </rPh>
    <phoneticPr fontId="21"/>
  </si>
  <si>
    <t>　外来計</t>
    <rPh sb="1" eb="3">
      <t>ガイライ</t>
    </rPh>
    <rPh sb="3" eb="4">
      <t>ケイ</t>
    </rPh>
    <phoneticPr fontId="21"/>
  </si>
  <si>
    <t>看護職員</t>
    <rPh sb="0" eb="2">
      <t>カンゴ</t>
    </rPh>
    <rPh sb="2" eb="4">
      <t>ショクイン</t>
    </rPh>
    <phoneticPr fontId="21"/>
  </si>
  <si>
    <t>看護業務補助者</t>
    <phoneticPr fontId="21"/>
  </si>
  <si>
    <t>中長期試算（H30.1）</t>
    <rPh sb="0" eb="3">
      <t>チュウチョウキ</t>
    </rPh>
    <rPh sb="3" eb="5">
      <t>シサン</t>
    </rPh>
    <phoneticPr fontId="21"/>
  </si>
  <si>
    <t>２０１８年度</t>
    <rPh sb="4" eb="6">
      <t>ネンド</t>
    </rPh>
    <phoneticPr fontId="21"/>
  </si>
  <si>
    <t>看護業務補助者</t>
    <phoneticPr fontId="21"/>
  </si>
  <si>
    <t>賃金積み上げ</t>
    <rPh sb="0" eb="2">
      <t>チンギン</t>
    </rPh>
    <rPh sb="2" eb="3">
      <t>ツ</t>
    </rPh>
    <rPh sb="4" eb="5">
      <t>ア</t>
    </rPh>
    <phoneticPr fontId="21"/>
  </si>
  <si>
    <t>物価積み上げ</t>
    <rPh sb="0" eb="2">
      <t>ブッカ</t>
    </rPh>
    <rPh sb="2" eb="3">
      <t>ツ</t>
    </rPh>
    <rPh sb="4" eb="5">
      <t>ア</t>
    </rPh>
    <phoneticPr fontId="21"/>
  </si>
  <si>
    <t>　所要保険料率</t>
    <rPh sb="1" eb="3">
      <t>ショヨウ</t>
    </rPh>
    <rPh sb="3" eb="6">
      <t>ホケンリョウ</t>
    </rPh>
    <rPh sb="6" eb="7">
      <t>リツ</t>
    </rPh>
    <phoneticPr fontId="21"/>
  </si>
  <si>
    <t>　１人当たり保険料</t>
    <rPh sb="2" eb="3">
      <t>ニン</t>
    </rPh>
    <rPh sb="3" eb="4">
      <t>ア</t>
    </rPh>
    <rPh sb="6" eb="9">
      <t>ホケンリョウ</t>
    </rPh>
    <phoneticPr fontId="21"/>
  </si>
  <si>
    <t>　　（賃金割り戻し）</t>
    <rPh sb="3" eb="5">
      <t>チンギン</t>
    </rPh>
    <rPh sb="5" eb="6">
      <t>ワ</t>
    </rPh>
    <rPh sb="7" eb="8">
      <t>モド</t>
    </rPh>
    <phoneticPr fontId="21"/>
  </si>
  <si>
    <t>患者数（万人）</t>
    <rPh sb="0" eb="3">
      <t>カンジャスウ</t>
    </rPh>
    <rPh sb="4" eb="6">
      <t>マンニン</t>
    </rPh>
    <phoneticPr fontId="21"/>
  </si>
  <si>
    <t>伸び①</t>
    <rPh sb="0" eb="1">
      <t>ノ</t>
    </rPh>
    <phoneticPr fontId="21"/>
  </si>
  <si>
    <t>伸び②</t>
    <rPh sb="0" eb="1">
      <t>ノ</t>
    </rPh>
    <phoneticPr fontId="21"/>
  </si>
  <si>
    <t>（訪問看護）</t>
    <phoneticPr fontId="21"/>
  </si>
  <si>
    <t>↓</t>
    <phoneticPr fontId="21"/>
  </si>
  <si>
    <t>病院・診療所別訪問看護指示料算定回数（平成２８年度社会医療診療行為別統計）</t>
    <phoneticPr fontId="21"/>
  </si>
  <si>
    <t>-</t>
    <phoneticPr fontId="21"/>
  </si>
  <si>
    <t>（外来稼働日数の考え方）</t>
    <rPh sb="1" eb="3">
      <t>ガイライ</t>
    </rPh>
    <rPh sb="3" eb="5">
      <t>カドウ</t>
    </rPh>
    <rPh sb="5" eb="7">
      <t>ニッスウ</t>
    </rPh>
    <rPh sb="8" eb="9">
      <t>カンガ</t>
    </rPh>
    <rPh sb="10" eb="11">
      <t>カタ</t>
    </rPh>
    <phoneticPr fontId="21"/>
  </si>
  <si>
    <t>（再掲）</t>
    <rPh sb="1" eb="3">
      <t>サイケイ</t>
    </rPh>
    <phoneticPr fontId="21"/>
  </si>
  <si>
    <t>5～9歳</t>
  </si>
  <si>
    <t>10～14歳</t>
  </si>
  <si>
    <t>15～19歳</t>
  </si>
  <si>
    <t>20～24歳</t>
  </si>
  <si>
    <t>25～29歳</t>
  </si>
  <si>
    <t>30～34歳</t>
  </si>
  <si>
    <t>35～39歳</t>
  </si>
  <si>
    <t>40～44歳</t>
  </si>
  <si>
    <t>45～49歳</t>
  </si>
  <si>
    <t>50～54歳</t>
  </si>
  <si>
    <t>55～59歳</t>
  </si>
  <si>
    <t>60～64歳</t>
  </si>
  <si>
    <t>65～69歳</t>
  </si>
  <si>
    <t>70～74歳</t>
  </si>
  <si>
    <t>75～79歳</t>
  </si>
  <si>
    <t>80～84歳</t>
  </si>
  <si>
    <t>85～89歳</t>
  </si>
  <si>
    <r>
      <rPr>
        <sz val="11"/>
        <color theme="1"/>
        <rFont val="ＭＳ Ｐゴシック"/>
        <family val="2"/>
        <charset val="128"/>
        <scheme val="minor"/>
      </rPr>
      <t>1</t>
    </r>
    <r>
      <rPr>
        <sz val="11"/>
        <color theme="1"/>
        <rFont val="ＭＳ Ｐゴシック"/>
        <family val="2"/>
        <charset val="128"/>
        <scheme val="minor"/>
      </rPr>
      <t>～</t>
    </r>
    <r>
      <rPr>
        <sz val="11"/>
        <color theme="1"/>
        <rFont val="ＭＳ Ｐゴシック"/>
        <family val="2"/>
        <charset val="128"/>
        <scheme val="minor"/>
      </rPr>
      <t>4</t>
    </r>
    <r>
      <rPr>
        <sz val="11"/>
        <color theme="1"/>
        <rFont val="ＭＳ Ｐゴシック"/>
        <family val="2"/>
        <charset val="128"/>
        <scheme val="minor"/>
      </rPr>
      <t>歳</t>
    </r>
    <phoneticPr fontId="21"/>
  </si>
  <si>
    <t>　　　0歳</t>
    <phoneticPr fontId="21"/>
  </si>
  <si>
    <t>90～　 歳</t>
    <rPh sb="5" eb="6">
      <t>サイ</t>
    </rPh>
    <phoneticPr fontId="21"/>
  </si>
  <si>
    <t>受療率</t>
    <rPh sb="0" eb="3">
      <t>ジュリョウリツ</t>
    </rPh>
    <phoneticPr fontId="21"/>
  </si>
  <si>
    <t>【対千人】</t>
    <rPh sb="1" eb="2">
      <t>タイ</t>
    </rPh>
    <rPh sb="2" eb="4">
      <t>センニン</t>
    </rPh>
    <phoneticPr fontId="21"/>
  </si>
  <si>
    <t>１日単価</t>
    <rPh sb="1" eb="2">
      <t>ニチ</t>
    </rPh>
    <rPh sb="2" eb="4">
      <t>タンカ</t>
    </rPh>
    <phoneticPr fontId="21"/>
  </si>
  <si>
    <t>【万円】</t>
  </si>
  <si>
    <t>0～4歳</t>
    <phoneticPr fontId="21"/>
  </si>
  <si>
    <t>高度急性期</t>
    <rPh sb="0" eb="2">
      <t>コウド</t>
    </rPh>
    <rPh sb="2" eb="5">
      <t>キュウセイキ</t>
    </rPh>
    <phoneticPr fontId="21"/>
  </si>
  <si>
    <r>
      <t>⑤　別途算出した2016年度の年齢計患者数に合わせる（</t>
    </r>
    <r>
      <rPr>
        <b/>
        <sz val="11"/>
        <color rgb="FFFF0000"/>
        <rFont val="ＭＳ Ｐゴシック"/>
        <family val="3"/>
        <charset val="128"/>
        <scheme val="minor"/>
      </rPr>
      <t>2016年度</t>
    </r>
    <r>
      <rPr>
        <b/>
        <sz val="11"/>
        <color theme="1"/>
        <rFont val="ＭＳ Ｐゴシック"/>
        <family val="3"/>
        <charset val="128"/>
        <scheme val="minor"/>
      </rPr>
      <t>）</t>
    </r>
    <rPh sb="2" eb="4">
      <t>ベット</t>
    </rPh>
    <rPh sb="4" eb="6">
      <t>サンシュツ</t>
    </rPh>
    <rPh sb="12" eb="14">
      <t>ネンド</t>
    </rPh>
    <rPh sb="15" eb="17">
      <t>ネンレイ</t>
    </rPh>
    <rPh sb="17" eb="18">
      <t>ケイ</t>
    </rPh>
    <rPh sb="18" eb="21">
      <t>カンジャスウ</t>
    </rPh>
    <rPh sb="22" eb="23">
      <t>ア</t>
    </rPh>
    <rPh sb="31" eb="33">
      <t>ネンド</t>
    </rPh>
    <phoneticPr fontId="21"/>
  </si>
  <si>
    <r>
      <t>⑥　修正後2016年度受療率【対千人】（</t>
    </r>
    <r>
      <rPr>
        <b/>
        <sz val="11"/>
        <color rgb="FFFF0000"/>
        <rFont val="ＭＳ Ｐゴシック"/>
        <family val="3"/>
        <charset val="128"/>
        <scheme val="minor"/>
      </rPr>
      <t>2016年度</t>
    </r>
    <r>
      <rPr>
        <b/>
        <sz val="11"/>
        <color theme="1"/>
        <rFont val="ＭＳ Ｐゴシック"/>
        <family val="3"/>
        <charset val="128"/>
        <scheme val="minor"/>
      </rPr>
      <t>）</t>
    </r>
    <rPh sb="2" eb="5">
      <t>シュウセイゴ</t>
    </rPh>
    <rPh sb="9" eb="11">
      <t>ネンド</t>
    </rPh>
    <rPh sb="11" eb="14">
      <t>ジュリョウリツ</t>
    </rPh>
    <rPh sb="15" eb="16">
      <t>タイ</t>
    </rPh>
    <rPh sb="16" eb="18">
      <t>センニン</t>
    </rPh>
    <rPh sb="24" eb="26">
      <t>ネンド</t>
    </rPh>
    <phoneticPr fontId="21"/>
  </si>
  <si>
    <t>（１） 診療種別</t>
    <rPh sb="4" eb="6">
      <t>シンリョウ</t>
    </rPh>
    <rPh sb="6" eb="8">
      <t>シュベツ</t>
    </rPh>
    <phoneticPr fontId="21"/>
  </si>
  <si>
    <t>②　（１）③の数値と合わせる【万人】</t>
    <rPh sb="7" eb="9">
      <t>スウチ</t>
    </rPh>
    <rPh sb="10" eb="11">
      <t>ア</t>
    </rPh>
    <rPh sb="15" eb="17">
      <t>マンニン</t>
    </rPh>
    <phoneticPr fontId="21"/>
  </si>
  <si>
    <r>
      <t>③　病床数（</t>
    </r>
    <r>
      <rPr>
        <sz val="11"/>
        <color rgb="FFFF0000"/>
        <rFont val="ＭＳ Ｐゴシック"/>
        <family val="3"/>
        <charset val="128"/>
        <scheme val="minor"/>
      </rPr>
      <t>病院報告９月末</t>
    </r>
    <r>
      <rPr>
        <sz val="11"/>
        <color theme="1"/>
        <rFont val="ＭＳ Ｐゴシック"/>
        <family val="2"/>
        <scheme val="minor"/>
      </rPr>
      <t>/</t>
    </r>
    <r>
      <rPr>
        <sz val="11"/>
        <color rgb="FF0070C0"/>
        <rFont val="ＭＳ Ｐゴシック"/>
        <family val="3"/>
        <charset val="128"/>
        <scheme val="minor"/>
      </rPr>
      <t>医療施設調査１０月１日</t>
    </r>
    <r>
      <rPr>
        <sz val="11"/>
        <color theme="1"/>
        <rFont val="ＭＳ Ｐゴシック"/>
        <family val="2"/>
        <scheme val="minor"/>
      </rPr>
      <t>）【万床】</t>
    </r>
    <rPh sb="2" eb="5">
      <t>ビョウショウスウ</t>
    </rPh>
    <rPh sb="6" eb="8">
      <t>ビョウイン</t>
    </rPh>
    <rPh sb="8" eb="10">
      <t>ホウコク</t>
    </rPh>
    <rPh sb="11" eb="13">
      <t>ガツマツ</t>
    </rPh>
    <rPh sb="14" eb="16">
      <t>イリョウ</t>
    </rPh>
    <rPh sb="16" eb="18">
      <t>シセツ</t>
    </rPh>
    <rPh sb="18" eb="20">
      <t>チョウサ</t>
    </rPh>
    <rPh sb="22" eb="23">
      <t>ガツ</t>
    </rPh>
    <rPh sb="24" eb="25">
      <t>ニチ</t>
    </rPh>
    <rPh sb="27" eb="28">
      <t>マン</t>
    </rPh>
    <rPh sb="28" eb="29">
      <t>ショウ</t>
    </rPh>
    <phoneticPr fontId="21"/>
  </si>
  <si>
    <t>一般＋療養計</t>
    <rPh sb="0" eb="2">
      <t>イッパン</t>
    </rPh>
    <rPh sb="3" eb="5">
      <t>リョウヨウ</t>
    </rPh>
    <rPh sb="5" eb="6">
      <t>ケイ</t>
    </rPh>
    <phoneticPr fontId="21"/>
  </si>
  <si>
    <t>急性期</t>
    <rPh sb="0" eb="3">
      <t>キュウセイキ</t>
    </rPh>
    <phoneticPr fontId="21"/>
  </si>
  <si>
    <t>回復期</t>
    <rPh sb="0" eb="3">
      <t>カイフクキ</t>
    </rPh>
    <phoneticPr fontId="21"/>
  </si>
  <si>
    <t>慢性期</t>
    <rPh sb="0" eb="3">
      <t>マンセイキ</t>
    </rPh>
    <phoneticPr fontId="21"/>
  </si>
  <si>
    <t>↓</t>
    <phoneticPr fontId="21"/>
  </si>
  <si>
    <t>②　地域医療構想の病床利用率の前提をもとに算出した病床数【万床】</t>
    <rPh sb="2" eb="4">
      <t>チイキ</t>
    </rPh>
    <rPh sb="4" eb="6">
      <t>イリョウ</t>
    </rPh>
    <rPh sb="6" eb="8">
      <t>コウソウ</t>
    </rPh>
    <rPh sb="9" eb="11">
      <t>ビョウショウ</t>
    </rPh>
    <rPh sb="11" eb="14">
      <t>リヨウリツ</t>
    </rPh>
    <rPh sb="15" eb="17">
      <t>ゼンテイ</t>
    </rPh>
    <rPh sb="21" eb="23">
      <t>サンシュツ</t>
    </rPh>
    <rPh sb="25" eb="28">
      <t>ビョウショウスウ</t>
    </rPh>
    <rPh sb="29" eb="30">
      <t>マン</t>
    </rPh>
    <rPh sb="30" eb="31">
      <t>ショウ</t>
    </rPh>
    <phoneticPr fontId="21"/>
  </si>
  <si>
    <t>地域医療構想の病床利用率の前提</t>
    <rPh sb="0" eb="2">
      <t>チイキ</t>
    </rPh>
    <rPh sb="2" eb="4">
      <t>イリョウ</t>
    </rPh>
    <rPh sb="4" eb="6">
      <t>コウソウ</t>
    </rPh>
    <rPh sb="7" eb="9">
      <t>ビョウショウ</t>
    </rPh>
    <rPh sb="9" eb="12">
      <t>リヨウリツ</t>
    </rPh>
    <rPh sb="13" eb="15">
      <t>ゼンテイ</t>
    </rPh>
    <phoneticPr fontId="21"/>
  </si>
  <si>
    <t>-</t>
    <phoneticPr fontId="21"/>
  </si>
  <si>
    <t>③　（２）③の一般＋療養の病床数と合わせる【万床】</t>
    <rPh sb="7" eb="9">
      <t>イッパン</t>
    </rPh>
    <rPh sb="10" eb="12">
      <t>リョウヨウ</t>
    </rPh>
    <rPh sb="13" eb="15">
      <t>ビョウショウ</t>
    </rPh>
    <rPh sb="15" eb="16">
      <t>スウ</t>
    </rPh>
    <rPh sb="17" eb="18">
      <t>ア</t>
    </rPh>
    <rPh sb="22" eb="24">
      <t>マンショウ</t>
    </rPh>
    <phoneticPr fontId="21"/>
  </si>
  <si>
    <t>-</t>
    <phoneticPr fontId="21"/>
  </si>
  <si>
    <t>①　入院延べ日数【億日】</t>
    <rPh sb="2" eb="4">
      <t>ニュウイン</t>
    </rPh>
    <rPh sb="4" eb="5">
      <t>ノ</t>
    </rPh>
    <rPh sb="6" eb="8">
      <t>ニッスウ</t>
    </rPh>
    <rPh sb="9" eb="11">
      <t>オクニチ</t>
    </rPh>
    <phoneticPr fontId="21"/>
  </si>
  <si>
    <t>③　医療費総額【兆円】</t>
    <rPh sb="2" eb="5">
      <t>イリョウヒ</t>
    </rPh>
    <rPh sb="5" eb="7">
      <t>ソウガク</t>
    </rPh>
    <rPh sb="8" eb="9">
      <t>チョウ</t>
    </rPh>
    <rPh sb="9" eb="10">
      <t>エン</t>
    </rPh>
    <phoneticPr fontId="21"/>
  </si>
  <si>
    <t>（別掲）</t>
    <rPh sb="1" eb="3">
      <t>ベッケイ</t>
    </rPh>
    <phoneticPr fontId="21"/>
  </si>
  <si>
    <t>追加需要</t>
    <rPh sb="0" eb="2">
      <t>ツイカ</t>
    </rPh>
    <rPh sb="2" eb="4">
      <t>ジュヨウ</t>
    </rPh>
    <phoneticPr fontId="21"/>
  </si>
  <si>
    <t>（外来）</t>
    <rPh sb="1" eb="3">
      <t>ガイライ</t>
    </rPh>
    <phoneticPr fontId="21"/>
  </si>
  <si>
    <t>（在宅）</t>
    <rPh sb="1" eb="3">
      <t>ザイタク</t>
    </rPh>
    <phoneticPr fontId="21"/>
  </si>
  <si>
    <t>適正化効果</t>
    <rPh sb="0" eb="3">
      <t>テキセイカ</t>
    </rPh>
    <rPh sb="3" eb="5">
      <t>コウカ</t>
    </rPh>
    <phoneticPr fontId="21"/>
  </si>
  <si>
    <t>（別掲）</t>
    <rPh sb="1" eb="3">
      <t>ベッケイ</t>
    </rPh>
    <phoneticPr fontId="21"/>
  </si>
  <si>
    <t>-</t>
    <phoneticPr fontId="21"/>
  </si>
  <si>
    <t>自己負担</t>
    <rPh sb="0" eb="2">
      <t>ジコ</t>
    </rPh>
    <rPh sb="2" eb="4">
      <t>フタン</t>
    </rPh>
    <phoneticPr fontId="21"/>
  </si>
  <si>
    <t>【成長実現】</t>
    <rPh sb="1" eb="3">
      <t>セイチョウ</t>
    </rPh>
    <rPh sb="3" eb="5">
      <t>ジツゲン</t>
    </rPh>
    <phoneticPr fontId="21"/>
  </si>
  <si>
    <t>　医療費【億円】</t>
    <rPh sb="1" eb="4">
      <t>イリョウヒ</t>
    </rPh>
    <rPh sb="5" eb="7">
      <t>オクエン</t>
    </rPh>
    <phoneticPr fontId="21"/>
  </si>
  <si>
    <t>　給付費【億円】</t>
    <rPh sb="1" eb="4">
      <t>キュウフヒ</t>
    </rPh>
    <rPh sb="5" eb="7">
      <t>オクエン</t>
    </rPh>
    <phoneticPr fontId="21"/>
  </si>
  <si>
    <t>　　保険料【億円】</t>
    <rPh sb="2" eb="5">
      <t>ホケンリョウ</t>
    </rPh>
    <rPh sb="6" eb="8">
      <t>オクエン</t>
    </rPh>
    <phoneticPr fontId="21"/>
  </si>
  <si>
    <t>　（加入者数（万人））</t>
    <rPh sb="2" eb="5">
      <t>カニュウシャ</t>
    </rPh>
    <rPh sb="5" eb="6">
      <t>スウ</t>
    </rPh>
    <rPh sb="7" eb="9">
      <t>マンニン</t>
    </rPh>
    <phoneticPr fontId="21"/>
  </si>
  <si>
    <t>-</t>
    <phoneticPr fontId="21"/>
  </si>
  <si>
    <t>後期高齢者</t>
    <rPh sb="0" eb="2">
      <t>コウキ</t>
    </rPh>
    <rPh sb="2" eb="5">
      <t>コウレイシャ</t>
    </rPh>
    <phoneticPr fontId="21"/>
  </si>
  <si>
    <t>伸びまとめ</t>
    <rPh sb="0" eb="1">
      <t>ノ</t>
    </rPh>
    <phoneticPr fontId="21"/>
  </si>
  <si>
    <t>現状投影</t>
    <rPh sb="0" eb="2">
      <t>ゲンジョウ</t>
    </rPh>
    <rPh sb="2" eb="4">
      <t>トウエイ</t>
    </rPh>
    <phoneticPr fontId="21"/>
  </si>
  <si>
    <t>単価</t>
    <rPh sb="0" eb="2">
      <t>タンカ</t>
    </rPh>
    <phoneticPr fontId="21"/>
  </si>
  <si>
    <t>2040年度で</t>
    <rPh sb="4" eb="6">
      <t>ネンド</t>
    </rPh>
    <phoneticPr fontId="21"/>
  </si>
  <si>
    <t>【ベースライン】</t>
    <phoneticPr fontId="21"/>
  </si>
  <si>
    <t>表９　施設・業務の種別にみた歯科医師数</t>
    <rPh sb="0" eb="1">
      <t>ヒョウ</t>
    </rPh>
    <rPh sb="3" eb="5">
      <t>シセツ</t>
    </rPh>
    <rPh sb="6" eb="8">
      <t>ギョウム</t>
    </rPh>
    <rPh sb="9" eb="11">
      <t>シュベツ</t>
    </rPh>
    <rPh sb="14" eb="16">
      <t>シカ</t>
    </rPh>
    <rPh sb="16" eb="18">
      <t>イシ</t>
    </rPh>
    <rPh sb="18" eb="19">
      <t>スウ</t>
    </rPh>
    <phoneticPr fontId="32"/>
  </si>
  <si>
    <t>　　　　　　　　</t>
    <phoneticPr fontId="32"/>
  </si>
  <si>
    <t>平成28年
(2016)</t>
    <rPh sb="0" eb="2">
      <t>ヘイセイ</t>
    </rPh>
    <rPh sb="4" eb="5">
      <t>ネン</t>
    </rPh>
    <phoneticPr fontId="32"/>
  </si>
  <si>
    <t>歯科医師数（人）</t>
    <rPh sb="0" eb="4">
      <t>シカイシ</t>
    </rPh>
    <rPh sb="4" eb="5">
      <t>スウ</t>
    </rPh>
    <rPh sb="6" eb="7">
      <t>ニン</t>
    </rPh>
    <phoneticPr fontId="32"/>
  </si>
  <si>
    <t>歯科医師数
（人）</t>
    <rPh sb="0" eb="4">
      <t>シカイシ</t>
    </rPh>
    <rPh sb="4" eb="5">
      <t>スウ</t>
    </rPh>
    <rPh sb="7" eb="8">
      <t>ニン</t>
    </rPh>
    <phoneticPr fontId="32"/>
  </si>
  <si>
    <t>増減数
（人）</t>
    <phoneticPr fontId="32"/>
  </si>
  <si>
    <t>増減率
（％）</t>
    <phoneticPr fontId="32"/>
  </si>
  <si>
    <t>平成28年
 (2016)</t>
    <phoneticPr fontId="32"/>
  </si>
  <si>
    <t>平成26年
 (2014)</t>
    <phoneticPr fontId="32"/>
  </si>
  <si>
    <t xml:space="preserve">増減数
</t>
    <phoneticPr fontId="32"/>
  </si>
  <si>
    <r>
      <t>　　総　　　　　　　数</t>
    </r>
    <r>
      <rPr>
        <vertAlign val="superscript"/>
        <sz val="10.5"/>
        <rFont val="ＭＳ Ｐゴシック"/>
        <family val="3"/>
        <charset val="128"/>
      </rPr>
      <t>1)</t>
    </r>
    <r>
      <rPr>
        <sz val="10.5"/>
        <rFont val="ＭＳ Ｐゴシック"/>
        <family val="3"/>
        <charset val="128"/>
      </rPr>
      <t>　　　</t>
    </r>
    <rPh sb="2" eb="3">
      <t>フサ</t>
    </rPh>
    <rPh sb="10" eb="11">
      <t>カズ</t>
    </rPh>
    <phoneticPr fontId="32"/>
  </si>
  <si>
    <t>　　　　　　　男</t>
    <rPh sb="7" eb="8">
      <t>オトコ</t>
    </rPh>
    <phoneticPr fontId="32"/>
  </si>
  <si>
    <t>　　　　　　　女</t>
    <rPh sb="7" eb="8">
      <t>オンナ</t>
    </rPh>
    <phoneticPr fontId="32"/>
  </si>
  <si>
    <t>　　　医療施設の従事者</t>
    <rPh sb="3" eb="5">
      <t>イリョウ</t>
    </rPh>
    <rPh sb="5" eb="7">
      <t>シセツ</t>
    </rPh>
    <rPh sb="8" eb="11">
      <t>ジュウジシャ</t>
    </rPh>
    <phoneticPr fontId="32"/>
  </si>
  <si>
    <t>　　　　 病院の従事者</t>
    <rPh sb="5" eb="7">
      <t>ビョウイン</t>
    </rPh>
    <rPh sb="8" eb="11">
      <t>ジュウジシャ</t>
    </rPh>
    <phoneticPr fontId="32"/>
  </si>
  <si>
    <t>　　　　　　病院（医育機関附属の病院を除く）の開設者
　　　　　　　　又は法人の代表者</t>
    <rPh sb="6" eb="8">
      <t>ビョウイン</t>
    </rPh>
    <rPh sb="23" eb="26">
      <t>カイセツシャ</t>
    </rPh>
    <phoneticPr fontId="32"/>
  </si>
  <si>
    <t>　　　　　　病院（医育機関附属の病院を除く）の勤務者</t>
    <rPh sb="6" eb="8">
      <t>ビョウイン</t>
    </rPh>
    <rPh sb="9" eb="10">
      <t>イ</t>
    </rPh>
    <rPh sb="10" eb="11">
      <t>イク</t>
    </rPh>
    <rPh sb="11" eb="13">
      <t>キカン</t>
    </rPh>
    <rPh sb="13" eb="15">
      <t>フゾク</t>
    </rPh>
    <rPh sb="16" eb="18">
      <t>ビョウイン</t>
    </rPh>
    <rPh sb="19" eb="20">
      <t>ノゾ</t>
    </rPh>
    <rPh sb="23" eb="26">
      <t>キンムシャ</t>
    </rPh>
    <phoneticPr fontId="32"/>
  </si>
  <si>
    <t>　　　　　　医育機関附属の病院の勤務者</t>
    <rPh sb="6" eb="7">
      <t>イ</t>
    </rPh>
    <rPh sb="7" eb="8">
      <t>イク</t>
    </rPh>
    <rPh sb="8" eb="10">
      <t>キカン</t>
    </rPh>
    <rPh sb="10" eb="12">
      <t>フゾク</t>
    </rPh>
    <rPh sb="13" eb="15">
      <t>ビョウイン</t>
    </rPh>
    <rPh sb="16" eb="19">
      <t>キンムシャ</t>
    </rPh>
    <phoneticPr fontId="32"/>
  </si>
  <si>
    <t>　　　　　　　 臨床系の教官又は教員</t>
    <rPh sb="8" eb="10">
      <t>リンショウ</t>
    </rPh>
    <rPh sb="10" eb="11">
      <t>ケイ</t>
    </rPh>
    <rPh sb="12" eb="14">
      <t>キョウカン</t>
    </rPh>
    <rPh sb="14" eb="15">
      <t>マタ</t>
    </rPh>
    <rPh sb="16" eb="18">
      <t>キョウイン</t>
    </rPh>
    <phoneticPr fontId="32"/>
  </si>
  <si>
    <t>　　　　　　　 臨床系の大学院生</t>
    <rPh sb="8" eb="10">
      <t>リンショウ</t>
    </rPh>
    <rPh sb="10" eb="11">
      <t>ケイ</t>
    </rPh>
    <rPh sb="12" eb="16">
      <t>ダイガクインセイ</t>
    </rPh>
    <phoneticPr fontId="32"/>
  </si>
  <si>
    <t>　　　　　　　 臨床系の勤務医</t>
    <rPh sb="8" eb="10">
      <t>リンショウ</t>
    </rPh>
    <rPh sb="10" eb="11">
      <t>ケイ</t>
    </rPh>
    <rPh sb="12" eb="15">
      <t>キンムイ</t>
    </rPh>
    <phoneticPr fontId="32"/>
  </si>
  <si>
    <t>　　　 　診療所の従事者</t>
    <rPh sb="5" eb="8">
      <t>シンリョウジョ</t>
    </rPh>
    <rPh sb="9" eb="12">
      <t>ジュウジシャ</t>
    </rPh>
    <phoneticPr fontId="32"/>
  </si>
  <si>
    <t>　　　　　　診療所の開設者又は法人の代表者</t>
    <rPh sb="6" eb="9">
      <t>シンリョウジョ</t>
    </rPh>
    <rPh sb="10" eb="13">
      <t>カイセツシャ</t>
    </rPh>
    <rPh sb="13" eb="14">
      <t>マタ</t>
    </rPh>
    <rPh sb="15" eb="17">
      <t>ホウジン</t>
    </rPh>
    <rPh sb="18" eb="21">
      <t>ダイヒョウシャ</t>
    </rPh>
    <phoneticPr fontId="32"/>
  </si>
  <si>
    <t>　　　　　　診療所の勤務者</t>
    <rPh sb="6" eb="9">
      <t>シンリョウジョ</t>
    </rPh>
    <rPh sb="10" eb="13">
      <t>キンムシャ</t>
    </rPh>
    <phoneticPr fontId="32"/>
  </si>
  <si>
    <t>　　  介護老人保健施設の従事者</t>
    <rPh sb="4" eb="6">
      <t>カイゴ</t>
    </rPh>
    <rPh sb="6" eb="8">
      <t>ロウジン</t>
    </rPh>
    <rPh sb="8" eb="10">
      <t>ホケン</t>
    </rPh>
    <rPh sb="10" eb="12">
      <t>シセツ</t>
    </rPh>
    <rPh sb="13" eb="16">
      <t>ジュウジシャ</t>
    </rPh>
    <phoneticPr fontId="32"/>
  </si>
  <si>
    <t>　　  医療施設・介護老人保健施設以外の従事者</t>
    <rPh sb="4" eb="6">
      <t>イリョウ</t>
    </rPh>
    <rPh sb="6" eb="8">
      <t>シセツ</t>
    </rPh>
    <rPh sb="9" eb="11">
      <t>カイゴ</t>
    </rPh>
    <rPh sb="11" eb="13">
      <t>ロウジン</t>
    </rPh>
    <rPh sb="13" eb="15">
      <t>ホケン</t>
    </rPh>
    <rPh sb="15" eb="17">
      <t>シセツ</t>
    </rPh>
    <rPh sb="17" eb="19">
      <t>イガイ</t>
    </rPh>
    <rPh sb="20" eb="23">
      <t>ジュウジシャ</t>
    </rPh>
    <phoneticPr fontId="32"/>
  </si>
  <si>
    <t>　　　　 医育機関の臨床系以外の大学院生</t>
    <rPh sb="5" eb="6">
      <t>イ</t>
    </rPh>
    <rPh sb="6" eb="7">
      <t>イク</t>
    </rPh>
    <rPh sb="7" eb="9">
      <t>キカン</t>
    </rPh>
    <rPh sb="10" eb="12">
      <t>リンショウ</t>
    </rPh>
    <rPh sb="12" eb="13">
      <t>ケイ</t>
    </rPh>
    <rPh sb="13" eb="15">
      <t>イガイ</t>
    </rPh>
    <rPh sb="16" eb="20">
      <t>ダイガクインセイ</t>
    </rPh>
    <phoneticPr fontId="32"/>
  </si>
  <si>
    <t>　　　　 医育機関の臨床系以外の勤務者</t>
    <rPh sb="5" eb="6">
      <t>イ</t>
    </rPh>
    <rPh sb="6" eb="7">
      <t>イク</t>
    </rPh>
    <rPh sb="7" eb="9">
      <t>キカン</t>
    </rPh>
    <rPh sb="10" eb="12">
      <t>リンショウ</t>
    </rPh>
    <rPh sb="12" eb="13">
      <t>ケイ</t>
    </rPh>
    <rPh sb="13" eb="15">
      <t>イガイ</t>
    </rPh>
    <rPh sb="16" eb="19">
      <t>キンムシャ</t>
    </rPh>
    <phoneticPr fontId="32"/>
  </si>
  <si>
    <t>　　　　 医育機関以外の教育機関又は研究機関の勤務者</t>
    <rPh sb="5" eb="7">
      <t>イイク</t>
    </rPh>
    <rPh sb="7" eb="9">
      <t>キカン</t>
    </rPh>
    <rPh sb="9" eb="11">
      <t>イガイ</t>
    </rPh>
    <rPh sb="12" eb="14">
      <t>キョウイク</t>
    </rPh>
    <rPh sb="14" eb="16">
      <t>キカン</t>
    </rPh>
    <rPh sb="16" eb="17">
      <t>マタ</t>
    </rPh>
    <rPh sb="18" eb="20">
      <t>ケンキュウ</t>
    </rPh>
    <rPh sb="20" eb="22">
      <t>キカン</t>
    </rPh>
    <rPh sb="23" eb="26">
      <t>キンムシャ</t>
    </rPh>
    <phoneticPr fontId="32"/>
  </si>
  <si>
    <t>　　　　 行政機関又は保健衛生業務の従事者</t>
    <rPh sb="5" eb="7">
      <t>ギョウセイ</t>
    </rPh>
    <rPh sb="7" eb="9">
      <t>キカン</t>
    </rPh>
    <rPh sb="9" eb="10">
      <t>マタ</t>
    </rPh>
    <rPh sb="11" eb="13">
      <t>ホケン</t>
    </rPh>
    <rPh sb="13" eb="15">
      <t>エイセイ</t>
    </rPh>
    <rPh sb="15" eb="17">
      <t>ギョウム</t>
    </rPh>
    <rPh sb="18" eb="21">
      <t>ジュウジシャ</t>
    </rPh>
    <phoneticPr fontId="32"/>
  </si>
  <si>
    <t>　　　　　　行政機関の従事者</t>
    <rPh sb="6" eb="8">
      <t>ギョウセイ</t>
    </rPh>
    <rPh sb="8" eb="10">
      <t>キカン</t>
    </rPh>
    <rPh sb="11" eb="14">
      <t>ジュウジシャ</t>
    </rPh>
    <phoneticPr fontId="32"/>
  </si>
  <si>
    <t>　　　　　　行政機関を除く保健衛生業務の従事者</t>
    <rPh sb="6" eb="8">
      <t>ギョウセイ</t>
    </rPh>
    <rPh sb="8" eb="10">
      <t>キカン</t>
    </rPh>
    <rPh sb="11" eb="12">
      <t>ノゾ</t>
    </rPh>
    <rPh sb="13" eb="15">
      <t>ホケン</t>
    </rPh>
    <rPh sb="15" eb="17">
      <t>エイセイ</t>
    </rPh>
    <rPh sb="17" eb="19">
      <t>ギョウム</t>
    </rPh>
    <rPh sb="20" eb="23">
      <t>ジュウジシャ</t>
    </rPh>
    <phoneticPr fontId="32"/>
  </si>
  <si>
    <t>　　  その他の者</t>
    <rPh sb="6" eb="7">
      <t>タ</t>
    </rPh>
    <rPh sb="8" eb="9">
      <t>モノ</t>
    </rPh>
    <phoneticPr fontId="32"/>
  </si>
  <si>
    <t>　　　　 その他の業務の従事者</t>
    <rPh sb="7" eb="8">
      <t>タ</t>
    </rPh>
    <rPh sb="9" eb="11">
      <t>ギョウム</t>
    </rPh>
    <rPh sb="12" eb="15">
      <t>ジュウジシャ</t>
    </rPh>
    <phoneticPr fontId="32"/>
  </si>
  <si>
    <t>　　　　 無職の者</t>
    <rPh sb="5" eb="7">
      <t>ムショク</t>
    </rPh>
    <rPh sb="8" eb="9">
      <t>モノ</t>
    </rPh>
    <phoneticPr fontId="32"/>
  </si>
  <si>
    <t>注：１）「総数」には、「施設・業務の種別」の不詳を含む。</t>
    <rPh sb="0" eb="1">
      <t>チュウ</t>
    </rPh>
    <rPh sb="5" eb="7">
      <t>ソウスウ</t>
    </rPh>
    <rPh sb="12" eb="14">
      <t>シセツ</t>
    </rPh>
    <rPh sb="15" eb="17">
      <t>ギョウム</t>
    </rPh>
    <rPh sb="18" eb="20">
      <t>シュベツ</t>
    </rPh>
    <rPh sb="22" eb="24">
      <t>フショウ</t>
    </rPh>
    <rPh sb="25" eb="26">
      <t>フク</t>
    </rPh>
    <phoneticPr fontId="32"/>
  </si>
  <si>
    <t>表15　施設・業務の種別にみた薬剤師数</t>
    <rPh sb="0" eb="1">
      <t>ヒョウ</t>
    </rPh>
    <rPh sb="4" eb="6">
      <t>シセツ</t>
    </rPh>
    <rPh sb="7" eb="9">
      <t>ギョウム</t>
    </rPh>
    <rPh sb="10" eb="12">
      <t>シュベツ</t>
    </rPh>
    <rPh sb="15" eb="19">
      <t>ヤクザイシスウ</t>
    </rPh>
    <phoneticPr fontId="32"/>
  </si>
  <si>
    <t>平成28年
(2016)</t>
    <phoneticPr fontId="32"/>
  </si>
  <si>
    <t>平成26年
(2014)</t>
    <phoneticPr fontId="32"/>
  </si>
  <si>
    <t>薬剤師数
（人）</t>
    <phoneticPr fontId="32"/>
  </si>
  <si>
    <t>構成割合
（％）</t>
    <phoneticPr fontId="32"/>
  </si>
  <si>
    <t>増減数
（人）</t>
    <phoneticPr fontId="32"/>
  </si>
  <si>
    <t>増減率
（％）</t>
    <phoneticPr fontId="32"/>
  </si>
  <si>
    <t>平成28年
(2016)</t>
    <rPh sb="0" eb="2">
      <t>ヘイセイ</t>
    </rPh>
    <rPh sb="4" eb="5">
      <t>ネン</t>
    </rPh>
    <phoneticPr fontId="234"/>
  </si>
  <si>
    <t>平成26年
(2014)</t>
    <rPh sb="0" eb="2">
      <t>ヘイセイ</t>
    </rPh>
    <rPh sb="4" eb="5">
      <t>ネン</t>
    </rPh>
    <phoneticPr fontId="234"/>
  </si>
  <si>
    <t>増減数</t>
    <rPh sb="0" eb="2">
      <t>ゾウゲン</t>
    </rPh>
    <rPh sb="2" eb="3">
      <t>スウ</t>
    </rPh>
    <phoneticPr fontId="32"/>
  </si>
  <si>
    <t>　　　　　男</t>
    <rPh sb="5" eb="6">
      <t>オトコ</t>
    </rPh>
    <phoneticPr fontId="32"/>
  </si>
  <si>
    <t>　　　　　女</t>
    <rPh sb="5" eb="6">
      <t>オンナ</t>
    </rPh>
    <phoneticPr fontId="32"/>
  </si>
  <si>
    <t>薬局の従事者</t>
    <rPh sb="0" eb="2">
      <t>ヤッキョク</t>
    </rPh>
    <rPh sb="3" eb="6">
      <t>ジュウジシャ</t>
    </rPh>
    <phoneticPr fontId="32"/>
  </si>
  <si>
    <t>薬局の開設者又は法人の代表者</t>
    <rPh sb="0" eb="2">
      <t>ヤッキョク</t>
    </rPh>
    <rPh sb="3" eb="6">
      <t>カイセツシャ</t>
    </rPh>
    <rPh sb="6" eb="7">
      <t>マタ</t>
    </rPh>
    <rPh sb="8" eb="10">
      <t>ホウジン</t>
    </rPh>
    <rPh sb="11" eb="14">
      <t>ダイヒョウシャ</t>
    </rPh>
    <phoneticPr fontId="32"/>
  </si>
  <si>
    <t>薬局の勤務者</t>
    <rPh sb="0" eb="2">
      <t>ヤッキョク</t>
    </rPh>
    <rPh sb="3" eb="6">
      <t>キンムシャ</t>
    </rPh>
    <phoneticPr fontId="32"/>
  </si>
  <si>
    <t>医療施設の従事者</t>
    <rPh sb="0" eb="2">
      <t>イリョウ</t>
    </rPh>
    <rPh sb="2" eb="4">
      <t>シセツ</t>
    </rPh>
    <rPh sb="5" eb="8">
      <t>ジュウジシャ</t>
    </rPh>
    <phoneticPr fontId="32"/>
  </si>
  <si>
    <t>医療施設で調剤・病棟業務に従事する者</t>
    <rPh sb="0" eb="2">
      <t>イリョウ</t>
    </rPh>
    <rPh sb="2" eb="4">
      <t>シセツ</t>
    </rPh>
    <rPh sb="5" eb="7">
      <t>チョウザイ</t>
    </rPh>
    <rPh sb="8" eb="10">
      <t>ビョウトウ</t>
    </rPh>
    <rPh sb="10" eb="12">
      <t>ギョウム</t>
    </rPh>
    <rPh sb="13" eb="15">
      <t>ジュウジ</t>
    </rPh>
    <rPh sb="17" eb="18">
      <t>モノ</t>
    </rPh>
    <phoneticPr fontId="32"/>
  </si>
  <si>
    <t>医療施設でその他（治験、検査等）の業務に
　従事する者</t>
    <rPh sb="0" eb="2">
      <t>イリョウ</t>
    </rPh>
    <rPh sb="2" eb="4">
      <t>シセツ</t>
    </rPh>
    <rPh sb="7" eb="8">
      <t>タ</t>
    </rPh>
    <rPh sb="9" eb="11">
      <t>チケン</t>
    </rPh>
    <rPh sb="12" eb="14">
      <t>ケンサ</t>
    </rPh>
    <rPh sb="14" eb="15">
      <t>トウ</t>
    </rPh>
    <rPh sb="17" eb="19">
      <t>ギョウム</t>
    </rPh>
    <rPh sb="22" eb="24">
      <t>ジュウジ</t>
    </rPh>
    <rPh sb="26" eb="27">
      <t>モノ</t>
    </rPh>
    <phoneticPr fontId="32"/>
  </si>
  <si>
    <t>病院の従事者</t>
    <rPh sb="0" eb="2">
      <t>ビョウイン</t>
    </rPh>
    <rPh sb="3" eb="6">
      <t>ジュウジシャ</t>
    </rPh>
    <phoneticPr fontId="32"/>
  </si>
  <si>
    <t>病院で調剤・病棟業務に従事する者</t>
    <rPh sb="0" eb="2">
      <t>ビョウイン</t>
    </rPh>
    <rPh sb="3" eb="5">
      <t>チョウザイ</t>
    </rPh>
    <rPh sb="6" eb="8">
      <t>ビョウトウ</t>
    </rPh>
    <rPh sb="8" eb="10">
      <t>ギョウム</t>
    </rPh>
    <rPh sb="11" eb="13">
      <t>ジュウジ</t>
    </rPh>
    <rPh sb="15" eb="16">
      <t>モノ</t>
    </rPh>
    <phoneticPr fontId="32"/>
  </si>
  <si>
    <t>病院でその他（治験、検査等）の業務に
　従事する者</t>
    <rPh sb="0" eb="2">
      <t>ビョウイン</t>
    </rPh>
    <rPh sb="5" eb="6">
      <t>タ</t>
    </rPh>
    <rPh sb="7" eb="9">
      <t>チケン</t>
    </rPh>
    <rPh sb="10" eb="12">
      <t>ケンサ</t>
    </rPh>
    <rPh sb="12" eb="13">
      <t>トウ</t>
    </rPh>
    <rPh sb="15" eb="17">
      <t>ギョウム</t>
    </rPh>
    <rPh sb="20" eb="22">
      <t>ジュウジ</t>
    </rPh>
    <rPh sb="24" eb="25">
      <t>モノ</t>
    </rPh>
    <phoneticPr fontId="32"/>
  </si>
  <si>
    <t>診療所の従事者</t>
    <rPh sb="0" eb="3">
      <t>シンリョウジョ</t>
    </rPh>
    <rPh sb="4" eb="7">
      <t>ジュウジシャ</t>
    </rPh>
    <phoneticPr fontId="32"/>
  </si>
  <si>
    <t xml:space="preserve">            -</t>
    <phoneticPr fontId="32"/>
  </si>
  <si>
    <t xml:space="preserve">          -</t>
    <phoneticPr fontId="32"/>
  </si>
  <si>
    <t>診療所で調剤・病棟業務に従事する者</t>
    <rPh sb="0" eb="3">
      <t>シンリョウジョ</t>
    </rPh>
    <rPh sb="4" eb="6">
      <t>チョウザイ</t>
    </rPh>
    <rPh sb="7" eb="9">
      <t>ビョウトウ</t>
    </rPh>
    <rPh sb="9" eb="11">
      <t>ギョウム</t>
    </rPh>
    <rPh sb="12" eb="14">
      <t>ジュウジ</t>
    </rPh>
    <rPh sb="16" eb="17">
      <t>モノ</t>
    </rPh>
    <phoneticPr fontId="32"/>
  </si>
  <si>
    <t>診療所でその他（治験、検査等）の業務に
　従事する者</t>
    <rPh sb="0" eb="3">
      <t>シンリョウジョ</t>
    </rPh>
    <rPh sb="6" eb="7">
      <t>タ</t>
    </rPh>
    <rPh sb="8" eb="10">
      <t>チケン</t>
    </rPh>
    <rPh sb="11" eb="13">
      <t>ケンサ</t>
    </rPh>
    <rPh sb="13" eb="14">
      <t>トウ</t>
    </rPh>
    <rPh sb="16" eb="18">
      <t>ギョウム</t>
    </rPh>
    <rPh sb="21" eb="23">
      <t>ジュウジ</t>
    </rPh>
    <rPh sb="25" eb="26">
      <t>モノ</t>
    </rPh>
    <phoneticPr fontId="32"/>
  </si>
  <si>
    <t>大学の従事者</t>
    <rPh sb="0" eb="2">
      <t>ダイガク</t>
    </rPh>
    <rPh sb="3" eb="6">
      <t>ジュウジシャ</t>
    </rPh>
    <phoneticPr fontId="32"/>
  </si>
  <si>
    <t>大学の勤務者（研究・教育）</t>
    <rPh sb="0" eb="2">
      <t>ダイガク</t>
    </rPh>
    <rPh sb="3" eb="6">
      <t>キンムシャ</t>
    </rPh>
    <rPh sb="7" eb="9">
      <t>ケンキュウ</t>
    </rPh>
    <rPh sb="10" eb="12">
      <t>キョウイク</t>
    </rPh>
    <phoneticPr fontId="32"/>
  </si>
  <si>
    <t>大学院生又は研究生</t>
    <rPh sb="0" eb="4">
      <t>ダイガクインセイ</t>
    </rPh>
    <rPh sb="4" eb="5">
      <t>マタ</t>
    </rPh>
    <rPh sb="6" eb="9">
      <t>ケンキュウセイ</t>
    </rPh>
    <phoneticPr fontId="32"/>
  </si>
  <si>
    <t>医薬品関係企業の従事者</t>
    <rPh sb="0" eb="3">
      <t>イヤクヒン</t>
    </rPh>
    <rPh sb="3" eb="5">
      <t>カンケイ</t>
    </rPh>
    <rPh sb="5" eb="7">
      <t>キギョウ</t>
    </rPh>
    <rPh sb="8" eb="11">
      <t>ジュウジシャ</t>
    </rPh>
    <phoneticPr fontId="32"/>
  </si>
  <si>
    <t>衛生行政機関又は保健衛生施設の従事者</t>
    <rPh sb="0" eb="2">
      <t>エイセイ</t>
    </rPh>
    <rPh sb="2" eb="4">
      <t>ギョウセイ</t>
    </rPh>
    <rPh sb="4" eb="6">
      <t>キカン</t>
    </rPh>
    <rPh sb="6" eb="7">
      <t>マタ</t>
    </rPh>
    <rPh sb="8" eb="10">
      <t>ホケン</t>
    </rPh>
    <rPh sb="10" eb="12">
      <t>エイセイ</t>
    </rPh>
    <rPh sb="12" eb="14">
      <t>シセツ</t>
    </rPh>
    <rPh sb="15" eb="18">
      <t>ジュウジシャ</t>
    </rPh>
    <phoneticPr fontId="32"/>
  </si>
  <si>
    <t>その他の者</t>
    <rPh sb="2" eb="3">
      <t>タ</t>
    </rPh>
    <rPh sb="4" eb="5">
      <t>モノ</t>
    </rPh>
    <phoneticPr fontId="32"/>
  </si>
  <si>
    <t>その他の業務の従事者</t>
    <rPh sb="2" eb="3">
      <t>タ</t>
    </rPh>
    <rPh sb="4" eb="6">
      <t>ギョウム</t>
    </rPh>
    <rPh sb="7" eb="10">
      <t>ジュウジシャ</t>
    </rPh>
    <phoneticPr fontId="32"/>
  </si>
  <si>
    <t>無職の者</t>
    <rPh sb="0" eb="2">
      <t>ムショク</t>
    </rPh>
    <rPh sb="3" eb="4">
      <t>モノ</t>
    </rPh>
    <phoneticPr fontId="32"/>
  </si>
  <si>
    <t>注：1)「総数」には、「施設・業務の種別」の不詳を含む。</t>
    <rPh sb="0" eb="1">
      <t>チュウ</t>
    </rPh>
    <phoneticPr fontId="32"/>
  </si>
  <si>
    <t xml:space="preserve">  　2）製薬会社（その研究所を含む）、血液センター等医薬品の製造販売業又は製造業に従事する者。</t>
    <phoneticPr fontId="32"/>
  </si>
  <si>
    <t>　　3) 医薬品の店舗販売業、配置販売業、卸売販売業に従事する者。</t>
    <phoneticPr fontId="32"/>
  </si>
  <si>
    <t>　　歯科診療所</t>
    <rPh sb="2" eb="4">
      <t>シカ</t>
    </rPh>
    <rPh sb="4" eb="7">
      <t>シンリョウジョ</t>
    </rPh>
    <phoneticPr fontId="21"/>
  </si>
  <si>
    <t>歯科診療所</t>
    <rPh sb="0" eb="2">
      <t>シカ</t>
    </rPh>
    <rPh sb="2" eb="5">
      <t>シンリョウジョ</t>
    </rPh>
    <phoneticPr fontId="21"/>
  </si>
  <si>
    <t>表34　職種別にみた施設の常勤換算従事者数</t>
    <rPh sb="0" eb="1">
      <t>ヒョウ</t>
    </rPh>
    <rPh sb="4" eb="7">
      <t>ショクシュベツ</t>
    </rPh>
    <rPh sb="10" eb="12">
      <t>シセツ</t>
    </rPh>
    <rPh sb="13" eb="15">
      <t>ジョウキン</t>
    </rPh>
    <rPh sb="15" eb="17">
      <t>カンサン</t>
    </rPh>
    <rPh sb="17" eb="20">
      <t>ジュウジシャ</t>
    </rPh>
    <rPh sb="20" eb="21">
      <t>スウ</t>
    </rPh>
    <phoneticPr fontId="32"/>
  </si>
  <si>
    <t>（単位：人）</t>
    <rPh sb="1" eb="3">
      <t>タンイ</t>
    </rPh>
    <rPh sb="4" eb="5">
      <t>ニン</t>
    </rPh>
    <phoneticPr fontId="93"/>
  </si>
  <si>
    <t>平成26(2014)年10月1日現在</t>
    <rPh sb="0" eb="2">
      <t>ヘイセイ</t>
    </rPh>
    <rPh sb="10" eb="11">
      <t>ネン</t>
    </rPh>
    <rPh sb="13" eb="14">
      <t>ガツ</t>
    </rPh>
    <rPh sb="15" eb="16">
      <t>ヒ</t>
    </rPh>
    <rPh sb="16" eb="18">
      <t>ゲンザイ</t>
    </rPh>
    <phoneticPr fontId="93"/>
  </si>
  <si>
    <t xml:space="preserve">病　　　　院 </t>
    <rPh sb="0" eb="1">
      <t>ヤマイ</t>
    </rPh>
    <rPh sb="5" eb="6">
      <t>イン</t>
    </rPh>
    <phoneticPr fontId="93"/>
  </si>
  <si>
    <t>一般診療所</t>
    <rPh sb="0" eb="2">
      <t>イッパン</t>
    </rPh>
    <rPh sb="2" eb="5">
      <t>シンリョウジョ</t>
    </rPh>
    <phoneticPr fontId="93"/>
  </si>
  <si>
    <t>歯科診療所</t>
    <rPh sb="0" eb="2">
      <t>シカ</t>
    </rPh>
    <rPh sb="2" eb="5">
      <t>シンリョウジョ</t>
    </rPh>
    <phoneticPr fontId="93"/>
  </si>
  <si>
    <r>
      <t>総数</t>
    </r>
    <r>
      <rPr>
        <vertAlign val="superscript"/>
        <sz val="10"/>
        <color indexed="8"/>
        <rFont val="ＭＳ ゴシック"/>
        <family val="3"/>
        <charset val="128"/>
      </rPr>
      <t xml:space="preserve"> </t>
    </r>
    <rPh sb="0" eb="2">
      <t>ソウスウ</t>
    </rPh>
    <phoneticPr fontId="93"/>
  </si>
  <si>
    <t>精神科病院
(再掲)</t>
    <rPh sb="2" eb="3">
      <t>カ</t>
    </rPh>
    <rPh sb="7" eb="9">
      <t>サイケイ</t>
    </rPh>
    <phoneticPr fontId="93"/>
  </si>
  <si>
    <t>一般病院
(再掲)</t>
    <rPh sb="6" eb="8">
      <t>サイケイ</t>
    </rPh>
    <phoneticPr fontId="93"/>
  </si>
  <si>
    <t>総数</t>
    <phoneticPr fontId="93"/>
  </si>
  <si>
    <t>常勤</t>
    <phoneticPr fontId="93"/>
  </si>
  <si>
    <t>1)</t>
  </si>
  <si>
    <t>非常勤</t>
    <phoneticPr fontId="93"/>
  </si>
  <si>
    <t>薬剤師</t>
    <phoneticPr fontId="93"/>
  </si>
  <si>
    <t>保健師</t>
    <phoneticPr fontId="93"/>
  </si>
  <si>
    <t xml:space="preserve">… </t>
    <phoneticPr fontId="32"/>
  </si>
  <si>
    <t>助産師</t>
    <phoneticPr fontId="93"/>
  </si>
  <si>
    <t>看護師</t>
    <phoneticPr fontId="93"/>
  </si>
  <si>
    <t>准看護師</t>
    <phoneticPr fontId="93"/>
  </si>
  <si>
    <t xml:space="preserve">－ </t>
    <phoneticPr fontId="32"/>
  </si>
  <si>
    <t xml:space="preserve">… </t>
  </si>
  <si>
    <t>歯科業務補助者</t>
    <rPh sb="2" eb="4">
      <t>ギョウム</t>
    </rPh>
    <rPh sb="4" eb="6">
      <t>ホジョ</t>
    </rPh>
    <rPh sb="6" eb="7">
      <t>シャ</t>
    </rPh>
    <phoneticPr fontId="93"/>
  </si>
  <si>
    <t>診療 ｴﾂｸｽ 線技師</t>
    <phoneticPr fontId="93"/>
  </si>
  <si>
    <t>臨床検査技師</t>
    <phoneticPr fontId="93"/>
  </si>
  <si>
    <t>衛生検査技師</t>
    <phoneticPr fontId="93"/>
  </si>
  <si>
    <t>栄養士</t>
    <phoneticPr fontId="32"/>
  </si>
  <si>
    <t>保育士</t>
    <rPh sb="0" eb="3">
      <t>ホイクシ</t>
    </rPh>
    <phoneticPr fontId="32"/>
  </si>
  <si>
    <t>前年（平成25年）調査</t>
    <rPh sb="0" eb="2">
      <t>ゼンネン</t>
    </rPh>
    <rPh sb="9" eb="11">
      <t>チョウサ</t>
    </rPh>
    <phoneticPr fontId="107"/>
  </si>
  <si>
    <t>医師</t>
    <rPh sb="0" eb="2">
      <t>イシ</t>
    </rPh>
    <phoneticPr fontId="93"/>
  </si>
  <si>
    <t>歯科医師</t>
    <rPh sb="0" eb="4">
      <t>シカイシ</t>
    </rPh>
    <phoneticPr fontId="93"/>
  </si>
  <si>
    <t xml:space="preserve">… </t>
    <phoneticPr fontId="32"/>
  </si>
  <si>
    <t xml:space="preserve">… </t>
    <phoneticPr fontId="32"/>
  </si>
  <si>
    <t>注：1) 医師、歯科医師、歯科衛生士及び歯科技工士の「常勤」は実人員である。</t>
    <rPh sb="0" eb="1">
      <t>チュウ</t>
    </rPh>
    <phoneticPr fontId="93"/>
  </si>
  <si>
    <t>　　2) 病院の従事者は「病院報告」の結果を用いた。</t>
    <phoneticPr fontId="32"/>
  </si>
  <si>
    <t>特別高額医療費負担金</t>
  </si>
  <si>
    <t>1～4歳</t>
    <phoneticPr fontId="21"/>
  </si>
  <si>
    <t>0歳</t>
    <rPh sb="1" eb="2">
      <t>サイ</t>
    </rPh>
    <phoneticPr fontId="21"/>
  </si>
  <si>
    <t>介護サービス施設・事業所調査</t>
  </si>
  <si>
    <t>閲覧表　介護保険施設</t>
  </si>
  <si>
    <t>【詳細票】　第４３表　介護療養型医療施設の従事者数，都道府県－指定都市・中核市（再掲）、職種（常勤（専従－兼務）－非常勤）別</t>
  </si>
  <si>
    <t>注：調査方法の変更等による回収率変動の影響を受けているため、数量を示す従事者数の実数は前年以前と単純に年次比較できない。</t>
  </si>
  <si>
    <t>総　　数</t>
  </si>
  <si>
    <t>医　　師</t>
  </si>
  <si>
    <t>薬 剤 師</t>
  </si>
  <si>
    <t>介護職員</t>
  </si>
  <si>
    <t>介護福祉士(再掲)</t>
  </si>
  <si>
    <t>介護支援専門員</t>
  </si>
  <si>
    <t>栄 養 士</t>
  </si>
  <si>
    <t>理学療法士</t>
  </si>
  <si>
    <t>作業療法士</t>
  </si>
  <si>
    <t>精神保健福祉士等</t>
  </si>
  <si>
    <t>常　　勤</t>
  </si>
  <si>
    <t>非常勤</t>
  </si>
  <si>
    <t>専　従</t>
  </si>
  <si>
    <t>兼　務</t>
  </si>
  <si>
    <t>　　全　　　国</t>
  </si>
  <si>
    <t>　　北　海　道</t>
  </si>
  <si>
    <t>　　青　　　森</t>
  </si>
  <si>
    <t>　　岩　　　手</t>
  </si>
  <si>
    <t>　　宮　　　城</t>
  </si>
  <si>
    <t>　　秋　　　田</t>
  </si>
  <si>
    <t>　　山　　　形</t>
  </si>
  <si>
    <t>　　福　　　島</t>
  </si>
  <si>
    <t>　　茨　　　城</t>
  </si>
  <si>
    <t>　　栃　　　木</t>
  </si>
  <si>
    <t>　　群　　　馬</t>
  </si>
  <si>
    <t>　　埼　　　玉</t>
  </si>
  <si>
    <t>　　千　　　葉</t>
  </si>
  <si>
    <t>　　東　　　京</t>
  </si>
  <si>
    <t>　　神　奈　川</t>
  </si>
  <si>
    <t>　　新　　　潟</t>
  </si>
  <si>
    <t>　　富　　　山</t>
  </si>
  <si>
    <t>　　石　　　川</t>
  </si>
  <si>
    <t>　　福　　　井</t>
  </si>
  <si>
    <t>　　山　　　梨</t>
  </si>
  <si>
    <t>　　長　　　野</t>
  </si>
  <si>
    <t>　　岐　　　阜</t>
  </si>
  <si>
    <t>　　静　　　岡</t>
  </si>
  <si>
    <t>　　愛　　　知</t>
  </si>
  <si>
    <t>　　三　　　重</t>
  </si>
  <si>
    <t>　　滋　　　賀</t>
  </si>
  <si>
    <t>　　京　　　都</t>
  </si>
  <si>
    <t>　　大　　　阪</t>
  </si>
  <si>
    <t>　　兵　　　庫</t>
  </si>
  <si>
    <t>　　奈　　　良</t>
  </si>
  <si>
    <t>　　和　歌　山</t>
  </si>
  <si>
    <t>　　鳥　　　取</t>
  </si>
  <si>
    <t>　　島　　　根</t>
  </si>
  <si>
    <t>　　岡　　　山</t>
  </si>
  <si>
    <t>　　広　　　島</t>
  </si>
  <si>
    <t>　　山　　　口</t>
  </si>
  <si>
    <t>　　徳　　　島</t>
  </si>
  <si>
    <t>　　香　　　川</t>
  </si>
  <si>
    <t>　　愛　　　媛</t>
  </si>
  <si>
    <t>　　高　　　知</t>
  </si>
  <si>
    <t>　　福　　　岡</t>
  </si>
  <si>
    <t>　　佐　　　賀</t>
  </si>
  <si>
    <t>　　長　　　崎</t>
  </si>
  <si>
    <t>　　熊　　　本</t>
  </si>
  <si>
    <t>　　大　　　分</t>
  </si>
  <si>
    <t>　　宮　　　崎</t>
  </si>
  <si>
    <t>　　鹿　児　島</t>
  </si>
  <si>
    <t>　　沖　　　縄</t>
  </si>
  <si>
    <t>指定都市（再掲）</t>
  </si>
  <si>
    <t>　　札　幌　市</t>
  </si>
  <si>
    <t>　　仙　台　市</t>
  </si>
  <si>
    <t>　　さいたま市</t>
  </si>
  <si>
    <t>　　千　葉　市</t>
  </si>
  <si>
    <t>　　横　浜　市</t>
  </si>
  <si>
    <t>　　川　崎　市</t>
  </si>
  <si>
    <t>　　相模原　市</t>
  </si>
  <si>
    <t>　　新　潟　市</t>
  </si>
  <si>
    <t>　　静　岡　市</t>
  </si>
  <si>
    <t>　　浜　松　市</t>
  </si>
  <si>
    <t>　　名古屋　市</t>
  </si>
  <si>
    <t>　　京　都　市</t>
  </si>
  <si>
    <t>　　大　阪　市</t>
  </si>
  <si>
    <t>　　堺　　　市</t>
  </si>
  <si>
    <t>　　神　戸　市</t>
  </si>
  <si>
    <t>　　岡　山　市</t>
  </si>
  <si>
    <t>　　広　島　市</t>
  </si>
  <si>
    <t>　　北九州　市</t>
  </si>
  <si>
    <t>　　福　岡　市</t>
  </si>
  <si>
    <t>　　熊　本　市</t>
  </si>
  <si>
    <t>中核市（再掲）</t>
  </si>
  <si>
    <t>　　旭　川　市</t>
  </si>
  <si>
    <t>　　函　館　市</t>
  </si>
  <si>
    <t>　　青　森　市</t>
  </si>
  <si>
    <t>　　盛　岡　市</t>
  </si>
  <si>
    <t>　　秋　田　市</t>
  </si>
  <si>
    <t>　　郡　山　市</t>
  </si>
  <si>
    <t>　　いわき　市</t>
  </si>
  <si>
    <t>　　宇都宮　市</t>
  </si>
  <si>
    <t>　　前　橋　市</t>
  </si>
  <si>
    <t>　　高　崎　市</t>
  </si>
  <si>
    <t>　　川　越　市</t>
  </si>
  <si>
    <t>　　越　谷　市</t>
  </si>
  <si>
    <t>　　船　橋　市</t>
  </si>
  <si>
    <t>　　柏　　　市</t>
  </si>
  <si>
    <t>　　八王子　市</t>
  </si>
  <si>
    <t>　　横須賀　市</t>
  </si>
  <si>
    <t>　　富　山　市</t>
  </si>
  <si>
    <t>　　金　沢　市</t>
  </si>
  <si>
    <t>　　長　野　市</t>
  </si>
  <si>
    <t>　　岐　阜　市</t>
  </si>
  <si>
    <t>　　豊　橋　市</t>
  </si>
  <si>
    <t>　　豊　田　市</t>
  </si>
  <si>
    <t>　　岡　崎　市</t>
  </si>
  <si>
    <t>　　大　津　市</t>
  </si>
  <si>
    <t>　　高　槻　市</t>
  </si>
  <si>
    <t>　　東大阪　市</t>
  </si>
  <si>
    <t>　　豊　中　市</t>
  </si>
  <si>
    <t>　　枚　方　市</t>
  </si>
  <si>
    <t>　　姫　路　市</t>
  </si>
  <si>
    <t>　　西　宮　市</t>
  </si>
  <si>
    <t>　　尼　崎　市</t>
  </si>
  <si>
    <t>　　奈　良　市</t>
  </si>
  <si>
    <t>　　和歌山　市</t>
  </si>
  <si>
    <t>　　倉　敷　市</t>
  </si>
  <si>
    <t>　　福　山　市</t>
  </si>
  <si>
    <t>　　呉　　　市</t>
  </si>
  <si>
    <t>　　下　関　市</t>
  </si>
  <si>
    <t>　　高　松　市</t>
  </si>
  <si>
    <t>　　松　山　市</t>
  </si>
  <si>
    <t>　　高　知　市</t>
  </si>
  <si>
    <t>　　久留米　市</t>
  </si>
  <si>
    <t>　　長　崎　市</t>
  </si>
  <si>
    <t>　　佐世保　市</t>
  </si>
  <si>
    <t>　　大　分　市</t>
  </si>
  <si>
    <t>　　宮　崎　市</t>
  </si>
  <si>
    <t>　　鹿児島　市</t>
  </si>
  <si>
    <t>　　那　覇　市</t>
  </si>
  <si>
    <t>施設・事業所数</t>
    <rPh sb="0" eb="2">
      <t>シセツ</t>
    </rPh>
    <rPh sb="3" eb="6">
      <t>ジギョウショ</t>
    </rPh>
    <rPh sb="6" eb="7">
      <t>スウ</t>
    </rPh>
    <phoneticPr fontId="22"/>
  </si>
  <si>
    <t>回収施設・事業所数</t>
    <rPh sb="0" eb="2">
      <t>カイシュウ</t>
    </rPh>
    <rPh sb="2" eb="4">
      <t>シセツ</t>
    </rPh>
    <rPh sb="5" eb="8">
      <t>ジギョウショ</t>
    </rPh>
    <rPh sb="8" eb="9">
      <t>スウ</t>
    </rPh>
    <phoneticPr fontId="22"/>
  </si>
  <si>
    <t>-</t>
    <phoneticPr fontId="21"/>
  </si>
  <si>
    <r>
      <t>①　患者調査による患者数（</t>
    </r>
    <r>
      <rPr>
        <b/>
        <sz val="11"/>
        <color rgb="FFFF0000"/>
        <rFont val="ＭＳ Ｐゴシック"/>
        <family val="3"/>
        <charset val="128"/>
        <scheme val="minor"/>
      </rPr>
      <t>2014年</t>
    </r>
    <r>
      <rPr>
        <b/>
        <sz val="11"/>
        <color theme="1"/>
        <rFont val="ＭＳ Ｐゴシック"/>
        <family val="3"/>
        <charset val="128"/>
        <scheme val="minor"/>
      </rPr>
      <t>）</t>
    </r>
    <rPh sb="2" eb="4">
      <t>カンジャ</t>
    </rPh>
    <rPh sb="4" eb="6">
      <t>チョウサ</t>
    </rPh>
    <rPh sb="9" eb="12">
      <t>カンジャスウ</t>
    </rPh>
    <rPh sb="17" eb="18">
      <t>ネン</t>
    </rPh>
    <phoneticPr fontId="21"/>
  </si>
  <si>
    <r>
      <t>②　年齢不詳を案分（</t>
    </r>
    <r>
      <rPr>
        <b/>
        <sz val="11"/>
        <color rgb="FFFF0000"/>
        <rFont val="ＭＳ Ｐゴシック"/>
        <family val="3"/>
        <charset val="128"/>
        <scheme val="minor"/>
      </rPr>
      <t>2014年</t>
    </r>
    <r>
      <rPr>
        <b/>
        <sz val="11"/>
        <color theme="1"/>
        <rFont val="ＭＳ Ｐゴシック"/>
        <family val="3"/>
        <charset val="128"/>
        <scheme val="minor"/>
      </rPr>
      <t>）</t>
    </r>
    <rPh sb="2" eb="4">
      <t>ネンレイ</t>
    </rPh>
    <rPh sb="4" eb="6">
      <t>フショウ</t>
    </rPh>
    <rPh sb="7" eb="9">
      <t>アンブン</t>
    </rPh>
    <rPh sb="14" eb="15">
      <t>ネン</t>
    </rPh>
    <phoneticPr fontId="21"/>
  </si>
  <si>
    <r>
      <t>③　総人口に対する受療率を計算（</t>
    </r>
    <r>
      <rPr>
        <b/>
        <sz val="11"/>
        <color rgb="FFFF0000"/>
        <rFont val="ＭＳ Ｐゴシック"/>
        <family val="3"/>
        <charset val="128"/>
        <scheme val="minor"/>
      </rPr>
      <t>2014年</t>
    </r>
    <r>
      <rPr>
        <b/>
        <sz val="11"/>
        <color theme="1"/>
        <rFont val="ＭＳ Ｐゴシック"/>
        <family val="3"/>
        <charset val="128"/>
        <scheme val="minor"/>
      </rPr>
      <t>）</t>
    </r>
    <rPh sb="2" eb="5">
      <t>ソウジンコウ</t>
    </rPh>
    <rPh sb="6" eb="7">
      <t>タイ</t>
    </rPh>
    <rPh sb="9" eb="12">
      <t>ジュリョウリツ</t>
    </rPh>
    <rPh sb="13" eb="15">
      <t>ケイサン</t>
    </rPh>
    <rPh sb="20" eb="21">
      <t>ネン</t>
    </rPh>
    <phoneticPr fontId="21"/>
  </si>
  <si>
    <t>【病床100床あたり】</t>
    <rPh sb="1" eb="3">
      <t>ビョウショウ</t>
    </rPh>
    <rPh sb="6" eb="7">
      <t>ショウ</t>
    </rPh>
    <phoneticPr fontId="21"/>
  </si>
  <si>
    <t>【患者1万人あたり】</t>
    <rPh sb="1" eb="3">
      <t>カンジャ</t>
    </rPh>
    <rPh sb="4" eb="6">
      <t>マンニン</t>
    </rPh>
    <phoneticPr fontId="21"/>
  </si>
  <si>
    <t>-</t>
    <phoneticPr fontId="21"/>
  </si>
  <si>
    <t>-</t>
    <phoneticPr fontId="21"/>
  </si>
  <si>
    <t>-</t>
    <phoneticPr fontId="21"/>
  </si>
  <si>
    <t>-</t>
    <phoneticPr fontId="21"/>
  </si>
  <si>
    <t>-</t>
    <phoneticPr fontId="21"/>
  </si>
  <si>
    <t>需要</t>
    <rPh sb="0" eb="2">
      <t>ジュヨウ</t>
    </rPh>
    <phoneticPr fontId="21"/>
  </si>
  <si>
    <t>患者数【千人】</t>
    <rPh sb="0" eb="3">
      <t>カンジャスウ</t>
    </rPh>
    <rPh sb="4" eb="6">
      <t>センニン</t>
    </rPh>
    <phoneticPr fontId="21"/>
  </si>
  <si>
    <t>延べ患者数【千人】</t>
    <rPh sb="0" eb="1">
      <t>ノ</t>
    </rPh>
    <rPh sb="2" eb="5">
      <t>カンジャスウ</t>
    </rPh>
    <rPh sb="6" eb="8">
      <t>センニン</t>
    </rPh>
    <phoneticPr fontId="21"/>
  </si>
  <si>
    <t>医療費【億円】</t>
    <rPh sb="0" eb="3">
      <t>イリョウヒ</t>
    </rPh>
    <rPh sb="4" eb="6">
      <t>オクエン</t>
    </rPh>
    <phoneticPr fontId="21"/>
  </si>
  <si>
    <t>推計結果</t>
    <rPh sb="0" eb="2">
      <t>スイケイ</t>
    </rPh>
    <rPh sb="2" eb="4">
      <t>ケッカ</t>
    </rPh>
    <phoneticPr fontId="21"/>
  </si>
  <si>
    <t>【ベースライン】</t>
    <phoneticPr fontId="21"/>
  </si>
  <si>
    <r>
      <t>総　　　　　　　　数</t>
    </r>
    <r>
      <rPr>
        <vertAlign val="superscript"/>
        <sz val="11"/>
        <rFont val="ＭＳ Ｐゴシック"/>
        <family val="3"/>
        <charset val="128"/>
      </rPr>
      <t>1)</t>
    </r>
    <rPh sb="0" eb="1">
      <t>フサ</t>
    </rPh>
    <rPh sb="9" eb="10">
      <t>カズ</t>
    </rPh>
    <phoneticPr fontId="32"/>
  </si>
  <si>
    <r>
      <t>医薬品製造販売業・製造業（研究・開発、
　営業、その他）に従事する者</t>
    </r>
    <r>
      <rPr>
        <vertAlign val="superscript"/>
        <sz val="11"/>
        <rFont val="ＭＳ Ｐゴシック"/>
        <family val="3"/>
        <charset val="128"/>
      </rPr>
      <t>2)</t>
    </r>
    <rPh sb="0" eb="3">
      <t>イヤクヒン</t>
    </rPh>
    <rPh sb="3" eb="5">
      <t>セイゾウ</t>
    </rPh>
    <rPh sb="5" eb="8">
      <t>ハンバイギョウ</t>
    </rPh>
    <rPh sb="9" eb="12">
      <t>セイゾウギョウ</t>
    </rPh>
    <rPh sb="13" eb="15">
      <t>ケンキュウ</t>
    </rPh>
    <rPh sb="16" eb="18">
      <t>カイハツ</t>
    </rPh>
    <rPh sb="21" eb="23">
      <t>エイギョウ</t>
    </rPh>
    <rPh sb="26" eb="27">
      <t>タ</t>
    </rPh>
    <rPh sb="29" eb="31">
      <t>ジュウジ</t>
    </rPh>
    <rPh sb="33" eb="34">
      <t>シャ</t>
    </rPh>
    <phoneticPr fontId="32"/>
  </si>
  <si>
    <r>
      <t>医薬品販売業に従事</t>
    </r>
    <r>
      <rPr>
        <sz val="11"/>
        <rFont val="ＭＳ ゴシック"/>
        <family val="3"/>
        <charset val="128"/>
      </rPr>
      <t>するもの</t>
    </r>
    <r>
      <rPr>
        <vertAlign val="superscript"/>
        <sz val="11"/>
        <rFont val="ＭＳ ゴシック"/>
        <family val="3"/>
        <charset val="128"/>
      </rPr>
      <t>3)</t>
    </r>
    <rPh sb="0" eb="3">
      <t>イヤクヒン</t>
    </rPh>
    <rPh sb="3" eb="6">
      <t>ハンバイギョウ</t>
    </rPh>
    <rPh sb="7" eb="9">
      <t>ジュウジ</t>
    </rPh>
    <phoneticPr fontId="32"/>
  </si>
  <si>
    <t>入院計画</t>
    <rPh sb="0" eb="2">
      <t>ニュウイン</t>
    </rPh>
    <rPh sb="2" eb="4">
      <t>ケイカク</t>
    </rPh>
    <phoneticPr fontId="21"/>
  </si>
  <si>
    <t>構造表（将来推計）</t>
    <rPh sb="0" eb="2">
      <t>コウゾウ</t>
    </rPh>
    <rPh sb="2" eb="3">
      <t>ヒョウ</t>
    </rPh>
    <rPh sb="4" eb="6">
      <t>ショウライ</t>
    </rPh>
    <rPh sb="6" eb="8">
      <t>スイケイ</t>
    </rPh>
    <phoneticPr fontId="17"/>
  </si>
  <si>
    <t>年度</t>
    <rPh sb="0" eb="2">
      <t>ネンド</t>
    </rPh>
    <phoneticPr fontId="17"/>
  </si>
  <si>
    <t>（高額療養費上限変更・70～74歳自己負担割合引き上げ影響含む）</t>
  </si>
  <si>
    <t>後期高齢者負担率</t>
    <rPh sb="0" eb="2">
      <t>コウキ</t>
    </rPh>
    <rPh sb="2" eb="5">
      <t>コウレイシャ</t>
    </rPh>
    <rPh sb="5" eb="8">
      <t>フタンリツ</t>
    </rPh>
    <phoneticPr fontId="21"/>
  </si>
  <si>
    <t>報酬割比率</t>
    <rPh sb="0" eb="2">
      <t>ホウシュウ</t>
    </rPh>
    <rPh sb="2" eb="3">
      <t>ワ</t>
    </rPh>
    <rPh sb="3" eb="5">
      <t>ヒリツ</t>
    </rPh>
    <phoneticPr fontId="21"/>
  </si>
  <si>
    <t>協会補助率</t>
    <rPh sb="0" eb="2">
      <t>キョウカイ</t>
    </rPh>
    <rPh sb="2" eb="5">
      <t>ホジョリツ</t>
    </rPh>
    <phoneticPr fontId="17"/>
  </si>
  <si>
    <t>70～74歳患者負担</t>
    <rPh sb="5" eb="6">
      <t>サイ</t>
    </rPh>
    <rPh sb="6" eb="8">
      <t>カンジャ</t>
    </rPh>
    <rPh sb="8" eb="10">
      <t>フタン</t>
    </rPh>
    <phoneticPr fontId="21"/>
  </si>
  <si>
    <t>（単位：億円）</t>
  </si>
  <si>
    <t>日雇特例</t>
    <rPh sb="0" eb="2">
      <t>ヒヤト</t>
    </rPh>
    <rPh sb="2" eb="4">
      <t>トクレイ</t>
    </rPh>
    <phoneticPr fontId="21"/>
  </si>
  <si>
    <t>市町村一般</t>
    <rPh sb="0" eb="3">
      <t>シチョウソン</t>
    </rPh>
    <rPh sb="3" eb="5">
      <t>イッパン</t>
    </rPh>
    <phoneticPr fontId="17"/>
  </si>
  <si>
    <t>市町村国保</t>
    <rPh sb="0" eb="3">
      <t>シチョウソン</t>
    </rPh>
    <phoneticPr fontId="17"/>
  </si>
  <si>
    <t>医療保険計</t>
    <rPh sb="0" eb="2">
      <t>イリョウ</t>
    </rPh>
    <rPh sb="2" eb="4">
      <t>ホケン</t>
    </rPh>
    <rPh sb="4" eb="5">
      <t>ケイ</t>
    </rPh>
    <phoneticPr fontId="21"/>
  </si>
  <si>
    <t>公費等</t>
    <rPh sb="2" eb="3">
      <t>トウ</t>
    </rPh>
    <phoneticPr fontId="21"/>
  </si>
  <si>
    <t>(再)特退</t>
    <rPh sb="1" eb="2">
      <t>サイ</t>
    </rPh>
    <rPh sb="3" eb="4">
      <t>トク</t>
    </rPh>
    <rPh sb="4" eb="5">
      <t>タイ</t>
    </rPh>
    <phoneticPr fontId="17"/>
  </si>
  <si>
    <t>給付費（患者負担補填分を含む）</t>
    <rPh sb="4" eb="6">
      <t>カンジャ</t>
    </rPh>
    <rPh sb="6" eb="8">
      <t>フタン</t>
    </rPh>
    <rPh sb="8" eb="10">
      <t>ホテン</t>
    </rPh>
    <rPh sb="10" eb="11">
      <t>ブン</t>
    </rPh>
    <rPh sb="12" eb="13">
      <t>フク</t>
    </rPh>
    <phoneticPr fontId="17"/>
  </si>
  <si>
    <t>70-74歳患者負担補填分（指定公費）</t>
    <rPh sb="5" eb="6">
      <t>サイ</t>
    </rPh>
    <rPh sb="6" eb="8">
      <t>カンジャ</t>
    </rPh>
    <rPh sb="8" eb="10">
      <t>フタン</t>
    </rPh>
    <rPh sb="10" eb="12">
      <t>ホテン</t>
    </rPh>
    <rPh sb="12" eb="13">
      <t>ブン</t>
    </rPh>
    <rPh sb="14" eb="16">
      <t>シテイ</t>
    </rPh>
    <rPh sb="16" eb="18">
      <t>コウヒ</t>
    </rPh>
    <phoneticPr fontId="21"/>
  </si>
  <si>
    <t>給付費（患者負担補填分を除く）</t>
    <rPh sb="0" eb="3">
      <t>キュウフヒ</t>
    </rPh>
    <rPh sb="4" eb="6">
      <t>カンジャ</t>
    </rPh>
    <rPh sb="6" eb="8">
      <t>フタン</t>
    </rPh>
    <rPh sb="8" eb="10">
      <t>ホテン</t>
    </rPh>
    <rPh sb="10" eb="11">
      <t>ブン</t>
    </rPh>
    <rPh sb="12" eb="13">
      <t>ノゾ</t>
    </rPh>
    <phoneticPr fontId="21"/>
  </si>
  <si>
    <t>給付費（前期調整対象除く）</t>
    <rPh sb="0" eb="2">
      <t>キュウフ</t>
    </rPh>
    <rPh sb="4" eb="6">
      <t>ゼンキ</t>
    </rPh>
    <rPh sb="6" eb="8">
      <t>チョウセイ</t>
    </rPh>
    <rPh sb="8" eb="10">
      <t>タイショウ</t>
    </rPh>
    <rPh sb="10" eb="11">
      <t>ノゾ</t>
    </rPh>
    <phoneticPr fontId="17"/>
  </si>
  <si>
    <t>保険料算定対象</t>
    <rPh sb="0" eb="3">
      <t>ホケンリョウ</t>
    </rPh>
    <rPh sb="3" eb="5">
      <t>サンテイ</t>
    </rPh>
    <rPh sb="5" eb="7">
      <t>タイショウ</t>
    </rPh>
    <phoneticPr fontId="17"/>
  </si>
  <si>
    <t>保険料（軽減後）</t>
    <rPh sb="0" eb="3">
      <t>ホケンリョウ</t>
    </rPh>
    <rPh sb="4" eb="7">
      <t>ケイゲンゴ</t>
    </rPh>
    <phoneticPr fontId="17"/>
  </si>
  <si>
    <t>その他公費</t>
    <rPh sb="2" eb="3">
      <t>タ</t>
    </rPh>
    <rPh sb="3" eb="5">
      <t>コウヒ</t>
    </rPh>
    <phoneticPr fontId="17"/>
  </si>
  <si>
    <t>定率公費</t>
    <rPh sb="0" eb="2">
      <t>テイリツ</t>
    </rPh>
    <rPh sb="2" eb="4">
      <t>コウヒ</t>
    </rPh>
    <phoneticPr fontId="21"/>
  </si>
  <si>
    <t>退職拠出金（又は後期支援金）</t>
    <rPh sb="6" eb="7">
      <t>マタ</t>
    </rPh>
    <rPh sb="8" eb="10">
      <t>コウキ</t>
    </rPh>
    <rPh sb="10" eb="12">
      <t>シエン</t>
    </rPh>
    <rPh sb="12" eb="13">
      <t>キン</t>
    </rPh>
    <phoneticPr fontId="21"/>
  </si>
  <si>
    <t>前期財政調整対象分</t>
    <rPh sb="0" eb="2">
      <t>ゼンキ</t>
    </rPh>
    <rPh sb="2" eb="4">
      <t>ザイセイ</t>
    </rPh>
    <rPh sb="4" eb="6">
      <t>チョウセイ</t>
    </rPh>
    <rPh sb="6" eb="8">
      <t>タイショウ</t>
    </rPh>
    <rPh sb="8" eb="9">
      <t>ブン</t>
    </rPh>
    <phoneticPr fontId="17"/>
  </si>
  <si>
    <t>給付費（前期調整対象分）</t>
    <rPh sb="8" eb="10">
      <t>タイショウ</t>
    </rPh>
    <phoneticPr fontId="17"/>
  </si>
  <si>
    <t>前期財政調整（給付費分）</t>
    <rPh sb="0" eb="2">
      <t>ゼンキ</t>
    </rPh>
    <rPh sb="2" eb="4">
      <t>ザイセイ</t>
    </rPh>
    <rPh sb="4" eb="6">
      <t>チョウセイ</t>
    </rPh>
    <rPh sb="7" eb="10">
      <t>キュウフヒ</t>
    </rPh>
    <rPh sb="10" eb="11">
      <t>ブン</t>
    </rPh>
    <phoneticPr fontId="17"/>
  </si>
  <si>
    <t>後期高齢者支援金</t>
    <rPh sb="0" eb="2">
      <t>コウキ</t>
    </rPh>
    <rPh sb="2" eb="5">
      <t>コウレイシャ</t>
    </rPh>
    <rPh sb="5" eb="8">
      <t>シエンキン</t>
    </rPh>
    <phoneticPr fontId="17"/>
  </si>
  <si>
    <t>後期支援金（加入者割）</t>
    <rPh sb="0" eb="2">
      <t>コウキ</t>
    </rPh>
    <rPh sb="2" eb="5">
      <t>シエンキン</t>
    </rPh>
    <rPh sb="6" eb="9">
      <t>カニュウシャ</t>
    </rPh>
    <rPh sb="9" eb="10">
      <t>ワリ</t>
    </rPh>
    <phoneticPr fontId="17"/>
  </si>
  <si>
    <t>後期支援金（総報酬割）</t>
    <rPh sb="0" eb="2">
      <t>コウキ</t>
    </rPh>
    <rPh sb="2" eb="5">
      <t>シエンキン</t>
    </rPh>
    <rPh sb="6" eb="9">
      <t>ソウホウシュウ</t>
    </rPh>
    <rPh sb="9" eb="10">
      <t>ワリ</t>
    </rPh>
    <phoneticPr fontId="17"/>
  </si>
  <si>
    <t>前期財政調整（加入者割）</t>
    <rPh sb="0" eb="2">
      <t>ゼンキ</t>
    </rPh>
    <rPh sb="2" eb="4">
      <t>ザイセイ</t>
    </rPh>
    <rPh sb="4" eb="6">
      <t>チョウセイ</t>
    </rPh>
    <rPh sb="7" eb="10">
      <t>カニュウシャ</t>
    </rPh>
    <rPh sb="10" eb="11">
      <t>ワリ</t>
    </rPh>
    <rPh sb="11" eb="12">
      <t>キュウブン</t>
    </rPh>
    <phoneticPr fontId="17"/>
  </si>
  <si>
    <t>前期財政調整（総報酬割）</t>
    <rPh sb="0" eb="2">
      <t>ゼンキ</t>
    </rPh>
    <rPh sb="2" eb="4">
      <t>ザイセイ</t>
    </rPh>
    <rPh sb="4" eb="6">
      <t>チョウセイ</t>
    </rPh>
    <rPh sb="7" eb="10">
      <t>ソウホウシュウ</t>
    </rPh>
    <rPh sb="10" eb="11">
      <t>ワ</t>
    </rPh>
    <phoneticPr fontId="17"/>
  </si>
  <si>
    <t>退職拠出金（保険料負担）</t>
    <rPh sb="0" eb="2">
      <t>タイショク</t>
    </rPh>
    <rPh sb="2" eb="5">
      <t>キョシュツキン</t>
    </rPh>
    <rPh sb="6" eb="9">
      <t>ホケンリョウ</t>
    </rPh>
    <rPh sb="9" eb="11">
      <t>フタン</t>
    </rPh>
    <phoneticPr fontId="17"/>
  </si>
  <si>
    <t>65歳未満</t>
    <rPh sb="2" eb="5">
      <t>サイミマン</t>
    </rPh>
    <phoneticPr fontId="17"/>
  </si>
  <si>
    <t>前期高齢者</t>
    <rPh sb="0" eb="2">
      <t>ゼンキ</t>
    </rPh>
    <rPh sb="2" eb="5">
      <t>コウレイシャ</t>
    </rPh>
    <phoneticPr fontId="17"/>
  </si>
  <si>
    <t>公費</t>
    <rPh sb="0" eb="2">
      <t>コウヒ</t>
    </rPh>
    <phoneticPr fontId="17"/>
  </si>
  <si>
    <t>定率公費</t>
    <rPh sb="0" eb="2">
      <t>テイリツ</t>
    </rPh>
    <rPh sb="2" eb="4">
      <t>コウヒ</t>
    </rPh>
    <phoneticPr fontId="17"/>
  </si>
  <si>
    <t>(再)全国土木</t>
    <rPh sb="1" eb="2">
      <t>サイ</t>
    </rPh>
    <rPh sb="3" eb="5">
      <t>ゼンコク</t>
    </rPh>
    <rPh sb="5" eb="7">
      <t>ドボク</t>
    </rPh>
    <phoneticPr fontId="145"/>
  </si>
  <si>
    <t>加入者数（万人）</t>
    <rPh sb="0" eb="3">
      <t>カニュウシャ</t>
    </rPh>
    <rPh sb="3" eb="4">
      <t>スウ</t>
    </rPh>
    <rPh sb="5" eb="7">
      <t>マンニン</t>
    </rPh>
    <phoneticPr fontId="17"/>
  </si>
  <si>
    <t>総報酬（億円）</t>
    <rPh sb="0" eb="1">
      <t>ソウ</t>
    </rPh>
    <rPh sb="1" eb="3">
      <t>ホウシュウ</t>
    </rPh>
    <rPh sb="4" eb="6">
      <t>オクエン</t>
    </rPh>
    <phoneticPr fontId="17"/>
  </si>
  <si>
    <t>加入者1人当たり保険料（万円）</t>
    <rPh sb="0" eb="3">
      <t>カニュウシャ</t>
    </rPh>
    <rPh sb="4" eb="5">
      <t>ニン</t>
    </rPh>
    <rPh sb="5" eb="6">
      <t>ア</t>
    </rPh>
    <rPh sb="8" eb="11">
      <t>ホケンリョウ</t>
    </rPh>
    <rPh sb="12" eb="14">
      <t>マンエン</t>
    </rPh>
    <phoneticPr fontId="17"/>
  </si>
  <si>
    <t>保険料率（医療給付分）</t>
    <rPh sb="0" eb="2">
      <t>ホケン</t>
    </rPh>
    <rPh sb="2" eb="3">
      <t>リョウ</t>
    </rPh>
    <rPh sb="3" eb="4">
      <t>リツ</t>
    </rPh>
    <rPh sb="5" eb="7">
      <t>イリョウ</t>
    </rPh>
    <rPh sb="7" eb="9">
      <t>キュウフ</t>
    </rPh>
    <rPh sb="9" eb="10">
      <t>ブン</t>
    </rPh>
    <phoneticPr fontId="17"/>
  </si>
  <si>
    <t>＜公費負担率＞</t>
    <rPh sb="1" eb="3">
      <t>コウヒ</t>
    </rPh>
    <rPh sb="3" eb="5">
      <t>フタン</t>
    </rPh>
    <rPh sb="5" eb="6">
      <t>リツ</t>
    </rPh>
    <phoneticPr fontId="21"/>
  </si>
  <si>
    <t>支援金単価　（円）</t>
    <rPh sb="3" eb="5">
      <t>タンカ</t>
    </rPh>
    <rPh sb="7" eb="8">
      <t>エン</t>
    </rPh>
    <phoneticPr fontId="17"/>
  </si>
  <si>
    <t>支援金分</t>
    <rPh sb="0" eb="3">
      <t>シエンキン</t>
    </rPh>
    <rPh sb="3" eb="4">
      <t>ブン</t>
    </rPh>
    <phoneticPr fontId="47"/>
  </si>
  <si>
    <t>前期調整分</t>
    <rPh sb="0" eb="2">
      <t>ゼンキ</t>
    </rPh>
    <rPh sb="2" eb="4">
      <t>チョウセイ</t>
    </rPh>
    <rPh sb="4" eb="5">
      <t>ブン</t>
    </rPh>
    <phoneticPr fontId="47"/>
  </si>
  <si>
    <t>退職拠出金</t>
    <rPh sb="0" eb="2">
      <t>タイショク</t>
    </rPh>
    <rPh sb="2" eb="5">
      <t>キョシュツキン</t>
    </rPh>
    <phoneticPr fontId="47"/>
  </si>
  <si>
    <t>協会</t>
    <rPh sb="0" eb="2">
      <t>キョウカイ</t>
    </rPh>
    <phoneticPr fontId="17"/>
  </si>
  <si>
    <t>日雇</t>
    <rPh sb="0" eb="2">
      <t>ヒヤト</t>
    </rPh>
    <phoneticPr fontId="17"/>
  </si>
  <si>
    <t>市町村国保</t>
    <rPh sb="0" eb="3">
      <t>シチョウソン</t>
    </rPh>
    <rPh sb="3" eb="5">
      <t>コクホ</t>
    </rPh>
    <phoneticPr fontId="17"/>
  </si>
  <si>
    <t>国保組合</t>
    <rPh sb="0" eb="2">
      <t>コクホ</t>
    </rPh>
    <rPh sb="2" eb="4">
      <t>クミアイ</t>
    </rPh>
    <phoneticPr fontId="17"/>
  </si>
  <si>
    <t>後期高齢</t>
    <rPh sb="0" eb="2">
      <t>コウキ</t>
    </rPh>
    <rPh sb="2" eb="4">
      <t>コウレイ</t>
    </rPh>
    <phoneticPr fontId="17"/>
  </si>
  <si>
    <t>後期高齢 現役並給付費（億円）</t>
    <rPh sb="0" eb="2">
      <t>コウキ</t>
    </rPh>
    <rPh sb="2" eb="4">
      <t>コウレイ</t>
    </rPh>
    <rPh sb="5" eb="7">
      <t>ゲンエキ</t>
    </rPh>
    <rPh sb="7" eb="8">
      <t>ナ</t>
    </rPh>
    <rPh sb="8" eb="11">
      <t>キュウフヒ</t>
    </rPh>
    <rPh sb="12" eb="14">
      <t>オクエン</t>
    </rPh>
    <phoneticPr fontId="21"/>
  </si>
  <si>
    <t>財源率</t>
    <rPh sb="0" eb="2">
      <t>ザイゲン</t>
    </rPh>
    <rPh sb="2" eb="3">
      <t>リツ</t>
    </rPh>
    <phoneticPr fontId="145"/>
  </si>
  <si>
    <t>公費計</t>
    <rPh sb="0" eb="2">
      <t>コウヒ</t>
    </rPh>
    <rPh sb="2" eb="3">
      <t>ケイ</t>
    </rPh>
    <phoneticPr fontId="17"/>
  </si>
  <si>
    <t>国</t>
    <rPh sb="0" eb="1">
      <t>クニ</t>
    </rPh>
    <phoneticPr fontId="17"/>
  </si>
  <si>
    <t>都道府県</t>
    <rPh sb="0" eb="4">
      <t>トドウフケン</t>
    </rPh>
    <phoneticPr fontId="17"/>
  </si>
  <si>
    <t>国</t>
    <rPh sb="0" eb="1">
      <t>クニ</t>
    </rPh>
    <phoneticPr fontId="147"/>
  </si>
  <si>
    <t>前期</t>
    <rPh sb="0" eb="2">
      <t>ゼンキ</t>
    </rPh>
    <phoneticPr fontId="17"/>
  </si>
  <si>
    <t>都道府県</t>
    <rPh sb="0" eb="4">
      <t>トドウフケン</t>
    </rPh>
    <phoneticPr fontId="147"/>
  </si>
  <si>
    <t>後期</t>
    <rPh sb="0" eb="2">
      <t>コウキ</t>
    </rPh>
    <phoneticPr fontId="17"/>
  </si>
  <si>
    <t>市町村</t>
    <rPh sb="0" eb="3">
      <t>シチョウソン</t>
    </rPh>
    <phoneticPr fontId="147"/>
  </si>
  <si>
    <t>＜医療保険公費　まとめ＞</t>
    <rPh sb="1" eb="3">
      <t>イリョウ</t>
    </rPh>
    <rPh sb="3" eb="5">
      <t>ホケン</t>
    </rPh>
    <rPh sb="5" eb="7">
      <t>コウヒ</t>
    </rPh>
    <phoneticPr fontId="21"/>
  </si>
  <si>
    <t>公費</t>
    <rPh sb="0" eb="2">
      <t>コウヒ</t>
    </rPh>
    <phoneticPr fontId="21"/>
  </si>
  <si>
    <t>国</t>
    <rPh sb="0" eb="1">
      <t>クニ</t>
    </rPh>
    <phoneticPr fontId="21"/>
  </si>
  <si>
    <t>都道府県</t>
    <rPh sb="0" eb="4">
      <t>トドウフケン</t>
    </rPh>
    <phoneticPr fontId="21"/>
  </si>
  <si>
    <t>市町村</t>
    <rPh sb="0" eb="3">
      <t>シチョウソン</t>
    </rPh>
    <phoneticPr fontId="21"/>
  </si>
  <si>
    <t>＜市町村国保・定率公費内訳＞</t>
    <rPh sb="1" eb="4">
      <t>シチョウソン</t>
    </rPh>
    <rPh sb="4" eb="6">
      <t>コクホ</t>
    </rPh>
    <rPh sb="7" eb="9">
      <t>テイリツ</t>
    </rPh>
    <rPh sb="9" eb="11">
      <t>コウヒ</t>
    </rPh>
    <rPh sb="11" eb="13">
      <t>ウチワケ</t>
    </rPh>
    <phoneticPr fontId="21"/>
  </si>
  <si>
    <t>（億円）</t>
    <rPh sb="1" eb="3">
      <t>オクエン</t>
    </rPh>
    <phoneticPr fontId="47"/>
  </si>
  <si>
    <t>＜被用者保険・定額公費等＞</t>
    <rPh sb="1" eb="4">
      <t>ヒヨウシャ</t>
    </rPh>
    <rPh sb="4" eb="6">
      <t>ホケン</t>
    </rPh>
    <rPh sb="7" eb="9">
      <t>テイガク</t>
    </rPh>
    <rPh sb="9" eb="11">
      <t>コウヒ</t>
    </rPh>
    <rPh sb="11" eb="12">
      <t>トウ</t>
    </rPh>
    <phoneticPr fontId="47"/>
  </si>
  <si>
    <t>＜国保組合・定額公費＞</t>
    <rPh sb="1" eb="3">
      <t>コクホ</t>
    </rPh>
    <rPh sb="3" eb="5">
      <t>クミアイ</t>
    </rPh>
    <rPh sb="6" eb="8">
      <t>テイガク</t>
    </rPh>
    <rPh sb="8" eb="10">
      <t>コウヒ</t>
    </rPh>
    <phoneticPr fontId="47"/>
  </si>
  <si>
    <t>公費</t>
    <rPh sb="0" eb="2">
      <t>コウヒ</t>
    </rPh>
    <phoneticPr fontId="47"/>
  </si>
  <si>
    <t>国</t>
    <rPh sb="0" eb="1">
      <t>クニ</t>
    </rPh>
    <phoneticPr fontId="47"/>
  </si>
  <si>
    <t>都道府県</t>
    <rPh sb="0" eb="4">
      <t>トドウフケン</t>
    </rPh>
    <phoneticPr fontId="47"/>
  </si>
  <si>
    <t>健保組合</t>
    <rPh sb="0" eb="2">
      <t>ケンポ</t>
    </rPh>
    <rPh sb="2" eb="4">
      <t>クミアイ</t>
    </rPh>
    <phoneticPr fontId="47"/>
  </si>
  <si>
    <t>高額医療費共同事業</t>
    <rPh sb="0" eb="2">
      <t>コウガク</t>
    </rPh>
    <rPh sb="2" eb="5">
      <t>イリョウヒ</t>
    </rPh>
    <rPh sb="5" eb="7">
      <t>キョウドウ</t>
    </rPh>
    <rPh sb="7" eb="9">
      <t>ジギョウ</t>
    </rPh>
    <phoneticPr fontId="47"/>
  </si>
  <si>
    <t>船員保険</t>
    <rPh sb="0" eb="2">
      <t>センイン</t>
    </rPh>
    <rPh sb="2" eb="4">
      <t>ホケン</t>
    </rPh>
    <phoneticPr fontId="47"/>
  </si>
  <si>
    <t>65歳未満</t>
    <rPh sb="2" eb="5">
      <t>サイミマン</t>
    </rPh>
    <phoneticPr fontId="145"/>
  </si>
  <si>
    <t>日雇の協会割合</t>
    <rPh sb="0" eb="2">
      <t>ヒヤト</t>
    </rPh>
    <rPh sb="3" eb="5">
      <t>キョウカイ</t>
    </rPh>
    <rPh sb="5" eb="7">
      <t>ワリアイ</t>
    </rPh>
    <phoneticPr fontId="47"/>
  </si>
  <si>
    <t>前期</t>
    <rPh sb="0" eb="2">
      <t>ゼンキ</t>
    </rPh>
    <phoneticPr fontId="145"/>
  </si>
  <si>
    <t>後期</t>
    <rPh sb="0" eb="2">
      <t>コウキ</t>
    </rPh>
    <phoneticPr fontId="145"/>
  </si>
  <si>
    <t>＜後期高齢者・公費内訳＞</t>
    <rPh sb="1" eb="3">
      <t>コウキ</t>
    </rPh>
    <rPh sb="3" eb="6">
      <t>コウレイシャ</t>
    </rPh>
    <rPh sb="7" eb="9">
      <t>コウヒ</t>
    </rPh>
    <rPh sb="9" eb="11">
      <t>ウチワケ</t>
    </rPh>
    <phoneticPr fontId="21"/>
  </si>
  <si>
    <t>＜市町村国保・定額公費内訳＞</t>
    <rPh sb="1" eb="4">
      <t>シチョウソン</t>
    </rPh>
    <rPh sb="4" eb="6">
      <t>コクホ</t>
    </rPh>
    <rPh sb="7" eb="9">
      <t>テイガク</t>
    </rPh>
    <rPh sb="9" eb="11">
      <t>コウヒ</t>
    </rPh>
    <rPh sb="11" eb="13">
      <t>ウチワケ</t>
    </rPh>
    <phoneticPr fontId="58"/>
  </si>
  <si>
    <t>公費</t>
    <rPh sb="0" eb="2">
      <t>コウヒ</t>
    </rPh>
    <phoneticPr fontId="58"/>
  </si>
  <si>
    <t>国</t>
    <rPh sb="0" eb="1">
      <t>クニ</t>
    </rPh>
    <phoneticPr fontId="58"/>
  </si>
  <si>
    <t>都道府県</t>
    <rPh sb="0" eb="4">
      <t>トドウフケン</t>
    </rPh>
    <phoneticPr fontId="58"/>
  </si>
  <si>
    <t>市町村</t>
    <rPh sb="0" eb="3">
      <t>シチョウソン</t>
    </rPh>
    <phoneticPr fontId="58"/>
  </si>
  <si>
    <t>事業費
(介護等除く)</t>
    <rPh sb="0" eb="3">
      <t>ジギョウヒ</t>
    </rPh>
    <rPh sb="5" eb="7">
      <t>カイゴ</t>
    </rPh>
    <rPh sb="7" eb="8">
      <t>トウ</t>
    </rPh>
    <rPh sb="8" eb="9">
      <t>ノゾ</t>
    </rPh>
    <phoneticPr fontId="58"/>
  </si>
  <si>
    <t>介護含む
事業費</t>
    <rPh sb="0" eb="2">
      <t>カイゴ</t>
    </rPh>
    <rPh sb="2" eb="3">
      <t>フク</t>
    </rPh>
    <rPh sb="5" eb="8">
      <t>ジギョウヒ</t>
    </rPh>
    <phoneticPr fontId="58"/>
  </si>
  <si>
    <t>前期
高齢者分</t>
    <rPh sb="0" eb="2">
      <t>ゼンキ</t>
    </rPh>
    <rPh sb="3" eb="6">
      <t>コウレイシャ</t>
    </rPh>
    <rPh sb="6" eb="7">
      <t>ブン</t>
    </rPh>
    <phoneticPr fontId="58"/>
  </si>
  <si>
    <t>定額公費　合計</t>
    <rPh sb="0" eb="2">
      <t>テイガク</t>
    </rPh>
    <rPh sb="2" eb="4">
      <t>コウヒ</t>
    </rPh>
    <rPh sb="5" eb="7">
      <t>ゴウケイ</t>
    </rPh>
    <phoneticPr fontId="21"/>
  </si>
  <si>
    <t>合計</t>
    <rPh sb="0" eb="2">
      <t>ゴウケイ</t>
    </rPh>
    <phoneticPr fontId="58"/>
  </si>
  <si>
    <t>基盤安定（低所得者）</t>
    <rPh sb="0" eb="2">
      <t>キバン</t>
    </rPh>
    <rPh sb="2" eb="4">
      <t>アンテイ</t>
    </rPh>
    <rPh sb="5" eb="8">
      <t>テイショトク</t>
    </rPh>
    <rPh sb="8" eb="9">
      <t>シャ</t>
    </rPh>
    <phoneticPr fontId="21"/>
  </si>
  <si>
    <t>65歳未満</t>
    <rPh sb="2" eb="5">
      <t>サイミマン</t>
    </rPh>
    <phoneticPr fontId="147"/>
  </si>
  <si>
    <t>基盤安定（被扶養者5割）</t>
    <rPh sb="0" eb="2">
      <t>キバン</t>
    </rPh>
    <rPh sb="2" eb="4">
      <t>アンテイ</t>
    </rPh>
    <rPh sb="5" eb="8">
      <t>ヒフヨウ</t>
    </rPh>
    <rPh sb="8" eb="9">
      <t>シャ</t>
    </rPh>
    <rPh sb="10" eb="11">
      <t>ワリ</t>
    </rPh>
    <phoneticPr fontId="21"/>
  </si>
  <si>
    <t>前期</t>
    <rPh sb="0" eb="2">
      <t>ゼンキ</t>
    </rPh>
    <phoneticPr fontId="147"/>
  </si>
  <si>
    <t>高額医療費共同事業</t>
    <rPh sb="0" eb="2">
      <t>コウガク</t>
    </rPh>
    <rPh sb="2" eb="5">
      <t>イリョウヒ</t>
    </rPh>
    <rPh sb="5" eb="7">
      <t>キョウドウ</t>
    </rPh>
    <rPh sb="7" eb="9">
      <t>ジギョウ</t>
    </rPh>
    <phoneticPr fontId="21"/>
  </si>
  <si>
    <t>後期</t>
    <rPh sb="0" eb="2">
      <t>コウキ</t>
    </rPh>
    <phoneticPr fontId="147"/>
  </si>
  <si>
    <t>特別高額医療費共同事業</t>
    <rPh sb="0" eb="2">
      <t>トクベツ</t>
    </rPh>
    <rPh sb="2" eb="4">
      <t>コウガク</t>
    </rPh>
    <rPh sb="4" eb="7">
      <t>イリョウヒ</t>
    </rPh>
    <rPh sb="7" eb="9">
      <t>キョウドウ</t>
    </rPh>
    <rPh sb="9" eb="11">
      <t>ジギョウ</t>
    </rPh>
    <phoneticPr fontId="21"/>
  </si>
  <si>
    <t>基盤安定（保険料軽減）</t>
    <rPh sb="0" eb="2">
      <t>キバン</t>
    </rPh>
    <rPh sb="2" eb="4">
      <t>アンテイ</t>
    </rPh>
    <rPh sb="5" eb="8">
      <t>ホケンリョウ</t>
    </rPh>
    <rPh sb="8" eb="10">
      <t>ケイゲン</t>
    </rPh>
    <phoneticPr fontId="58"/>
  </si>
  <si>
    <t>不均一保険料助成</t>
    <rPh sb="0" eb="3">
      <t>フキンイツ</t>
    </rPh>
    <rPh sb="3" eb="6">
      <t>ホケンリョウ</t>
    </rPh>
    <rPh sb="6" eb="8">
      <t>ジョセイ</t>
    </rPh>
    <phoneticPr fontId="21"/>
  </si>
  <si>
    <t>基盤安定（保険者支援）</t>
    <rPh sb="0" eb="2">
      <t>キバン</t>
    </rPh>
    <rPh sb="2" eb="4">
      <t>アンテイ</t>
    </rPh>
    <rPh sb="5" eb="7">
      <t>ホケン</t>
    </rPh>
    <rPh sb="7" eb="8">
      <t>ジャ</t>
    </rPh>
    <rPh sb="8" eb="10">
      <t>シエン</t>
    </rPh>
    <phoneticPr fontId="58"/>
  </si>
  <si>
    <t>９割軽減(低所得者)</t>
    <rPh sb="1" eb="2">
      <t>ワリ</t>
    </rPh>
    <rPh sb="2" eb="4">
      <t>ケイゲン</t>
    </rPh>
    <rPh sb="5" eb="9">
      <t>テイショトクシャ</t>
    </rPh>
    <phoneticPr fontId="17"/>
  </si>
  <si>
    <t>高額医療費共同事業</t>
    <rPh sb="0" eb="2">
      <t>コウガク</t>
    </rPh>
    <rPh sb="2" eb="5">
      <t>イリョウヒ</t>
    </rPh>
    <rPh sb="5" eb="7">
      <t>キョウドウ</t>
    </rPh>
    <rPh sb="7" eb="9">
      <t>ジギョウ</t>
    </rPh>
    <phoneticPr fontId="58"/>
  </si>
  <si>
    <t>９割軽減（被扶養者）</t>
    <rPh sb="1" eb="2">
      <t>ワリ</t>
    </rPh>
    <rPh sb="2" eb="4">
      <t>ケイゲン</t>
    </rPh>
    <rPh sb="5" eb="9">
      <t>ヒフヨウシャ</t>
    </rPh>
    <phoneticPr fontId="17"/>
  </si>
  <si>
    <t>所得割５割軽減</t>
    <rPh sb="0" eb="2">
      <t>ショトク</t>
    </rPh>
    <rPh sb="2" eb="3">
      <t>ワリ</t>
    </rPh>
    <rPh sb="4" eb="5">
      <t>ワリ</t>
    </rPh>
    <rPh sb="5" eb="7">
      <t>ケイゲン</t>
    </rPh>
    <phoneticPr fontId="17"/>
  </si>
  <si>
    <t>財政安定化支援事業</t>
    <rPh sb="0" eb="2">
      <t>ザイセイ</t>
    </rPh>
    <rPh sb="2" eb="5">
      <t>アンテイカ</t>
    </rPh>
    <rPh sb="5" eb="7">
      <t>シエン</t>
    </rPh>
    <rPh sb="7" eb="9">
      <t>ジギョウ</t>
    </rPh>
    <phoneticPr fontId="58"/>
  </si>
  <si>
    <t>保険者努力支援交付金</t>
    <rPh sb="0" eb="3">
      <t>ホケンシャ</t>
    </rPh>
    <rPh sb="3" eb="5">
      <t>ドリョク</t>
    </rPh>
    <rPh sb="5" eb="7">
      <t>シエン</t>
    </rPh>
    <rPh sb="7" eb="10">
      <t>コウフキン</t>
    </rPh>
    <phoneticPr fontId="17"/>
  </si>
  <si>
    <t>＜公費負担医療等＞　…患者負担補填分を除く</t>
    <rPh sb="1" eb="3">
      <t>コウヒ</t>
    </rPh>
    <rPh sb="3" eb="5">
      <t>フタン</t>
    </rPh>
    <rPh sb="5" eb="7">
      <t>イリョウ</t>
    </rPh>
    <rPh sb="7" eb="8">
      <t>トウ</t>
    </rPh>
    <rPh sb="11" eb="13">
      <t>カンジャ</t>
    </rPh>
    <rPh sb="13" eb="15">
      <t>フタン</t>
    </rPh>
    <rPh sb="15" eb="17">
      <t>ホテン</t>
    </rPh>
    <rPh sb="17" eb="18">
      <t>ブン</t>
    </rPh>
    <rPh sb="19" eb="20">
      <t>ノゾ</t>
    </rPh>
    <phoneticPr fontId="21"/>
  </si>
  <si>
    <t>医療費</t>
    <rPh sb="0" eb="3">
      <t>イリョウヒ</t>
    </rPh>
    <phoneticPr fontId="58"/>
  </si>
  <si>
    <t>(再)併用分</t>
    <rPh sb="1" eb="2">
      <t>サイ</t>
    </rPh>
    <rPh sb="3" eb="5">
      <t>ヘイヨウ</t>
    </rPh>
    <rPh sb="5" eb="6">
      <t>ブン</t>
    </rPh>
    <phoneticPr fontId="58"/>
  </si>
  <si>
    <t>患者負担等</t>
    <rPh sb="0" eb="2">
      <t>カンジャ</t>
    </rPh>
    <rPh sb="2" eb="5">
      <t>フタントウ</t>
    </rPh>
    <phoneticPr fontId="58"/>
  </si>
  <si>
    <t>給付費</t>
    <rPh sb="0" eb="2">
      <t>キュウフ</t>
    </rPh>
    <rPh sb="2" eb="3">
      <t>ヒ</t>
    </rPh>
    <phoneticPr fontId="58"/>
  </si>
  <si>
    <t>保険料負担</t>
    <rPh sb="0" eb="3">
      <t>ホケンリョウ</t>
    </rPh>
    <rPh sb="3" eb="5">
      <t>フタン</t>
    </rPh>
    <phoneticPr fontId="58"/>
  </si>
  <si>
    <t>地方</t>
    <rPh sb="0" eb="2">
      <t>チホウ</t>
    </rPh>
    <phoneticPr fontId="147"/>
  </si>
  <si>
    <t>合計</t>
    <rPh sb="0" eb="2">
      <t>ゴウケイ</t>
    </rPh>
    <phoneticPr fontId="17"/>
  </si>
  <si>
    <t>(再)全国土木</t>
    <rPh sb="1" eb="2">
      <t>サイ</t>
    </rPh>
    <rPh sb="3" eb="5">
      <t>ゼンコク</t>
    </rPh>
    <rPh sb="5" eb="7">
      <t>ドボク</t>
    </rPh>
    <phoneticPr fontId="17"/>
  </si>
  <si>
    <t>支援金分</t>
    <rPh sb="0" eb="3">
      <t>シエンキン</t>
    </rPh>
    <rPh sb="3" eb="4">
      <t>ブン</t>
    </rPh>
    <phoneticPr fontId="21"/>
  </si>
  <si>
    <t>前期調整分</t>
    <rPh sb="0" eb="2">
      <t>ゼンキ</t>
    </rPh>
    <rPh sb="2" eb="4">
      <t>チョウセイ</t>
    </rPh>
    <rPh sb="4" eb="5">
      <t>ブン</t>
    </rPh>
    <phoneticPr fontId="21"/>
  </si>
  <si>
    <t>退職拠出金</t>
    <rPh sb="0" eb="2">
      <t>タイショク</t>
    </rPh>
    <rPh sb="2" eb="5">
      <t>キョシュツキン</t>
    </rPh>
    <phoneticPr fontId="21"/>
  </si>
  <si>
    <t>財源率</t>
    <rPh sb="0" eb="2">
      <t>ザイゲン</t>
    </rPh>
    <rPh sb="2" eb="3">
      <t>リツ</t>
    </rPh>
    <phoneticPr fontId="17"/>
  </si>
  <si>
    <t>市町村</t>
    <rPh sb="0" eb="3">
      <t>シチョウソン</t>
    </rPh>
    <phoneticPr fontId="17"/>
  </si>
  <si>
    <t>地単の波及増による給付費減</t>
    <rPh sb="0" eb="1">
      <t>チ</t>
    </rPh>
    <rPh sb="1" eb="2">
      <t>タン</t>
    </rPh>
    <rPh sb="3" eb="5">
      <t>ハキュウ</t>
    </rPh>
    <rPh sb="5" eb="6">
      <t>ゾウ</t>
    </rPh>
    <rPh sb="9" eb="12">
      <t>キュウフヒ</t>
    </rPh>
    <rPh sb="12" eb="13">
      <t>ゲン</t>
    </rPh>
    <phoneticPr fontId="17"/>
  </si>
  <si>
    <t>（億円）</t>
    <rPh sb="1" eb="3">
      <t>オクエン</t>
    </rPh>
    <phoneticPr fontId="21"/>
  </si>
  <si>
    <t>＜被用者保険・定額公費等＞</t>
    <rPh sb="1" eb="4">
      <t>ヒヨウシャ</t>
    </rPh>
    <rPh sb="4" eb="6">
      <t>ホケン</t>
    </rPh>
    <rPh sb="7" eb="9">
      <t>テイガク</t>
    </rPh>
    <rPh sb="9" eb="11">
      <t>コウヒ</t>
    </rPh>
    <rPh sb="11" eb="12">
      <t>トウ</t>
    </rPh>
    <phoneticPr fontId="21"/>
  </si>
  <si>
    <t>＜国保組合・定額公費＞</t>
    <rPh sb="1" eb="3">
      <t>コクホ</t>
    </rPh>
    <rPh sb="3" eb="5">
      <t>クミアイ</t>
    </rPh>
    <rPh sb="6" eb="8">
      <t>テイガク</t>
    </rPh>
    <rPh sb="8" eb="10">
      <t>コウヒ</t>
    </rPh>
    <phoneticPr fontId="21"/>
  </si>
  <si>
    <t>健保組合</t>
    <rPh sb="0" eb="2">
      <t>ケンポ</t>
    </rPh>
    <rPh sb="2" eb="4">
      <t>クミアイ</t>
    </rPh>
    <phoneticPr fontId="21"/>
  </si>
  <si>
    <t>船員保険</t>
    <rPh sb="0" eb="2">
      <t>センイン</t>
    </rPh>
    <rPh sb="2" eb="4">
      <t>ホケン</t>
    </rPh>
    <phoneticPr fontId="21"/>
  </si>
  <si>
    <t>日雇の協会割合</t>
    <rPh sb="0" eb="2">
      <t>ヒヤト</t>
    </rPh>
    <rPh sb="3" eb="5">
      <t>キョウカイ</t>
    </rPh>
    <rPh sb="5" eb="7">
      <t>ワリアイ</t>
    </rPh>
    <phoneticPr fontId="21"/>
  </si>
  <si>
    <t>＜市町村国保・定額公費内訳＞</t>
    <rPh sb="1" eb="4">
      <t>シチョウソン</t>
    </rPh>
    <rPh sb="4" eb="6">
      <t>コクホ</t>
    </rPh>
    <rPh sb="7" eb="9">
      <t>テイガク</t>
    </rPh>
    <rPh sb="9" eb="11">
      <t>コウヒ</t>
    </rPh>
    <rPh sb="11" eb="13">
      <t>ウチワケ</t>
    </rPh>
    <phoneticPr fontId="21"/>
  </si>
  <si>
    <t>事業費</t>
    <rPh sb="0" eb="3">
      <t>ジギョウヒ</t>
    </rPh>
    <phoneticPr fontId="21"/>
  </si>
  <si>
    <t>介護含む
事業費</t>
    <rPh sb="0" eb="2">
      <t>カイゴ</t>
    </rPh>
    <rPh sb="2" eb="3">
      <t>フク</t>
    </rPh>
    <rPh sb="5" eb="8">
      <t>ジギョウヒ</t>
    </rPh>
    <phoneticPr fontId="21"/>
  </si>
  <si>
    <t>前期
高齢者分</t>
    <rPh sb="0" eb="2">
      <t>ゼンキ</t>
    </rPh>
    <rPh sb="3" eb="6">
      <t>コウレイシャ</t>
    </rPh>
    <rPh sb="6" eb="7">
      <t>ブン</t>
    </rPh>
    <phoneticPr fontId="21"/>
  </si>
  <si>
    <t>基盤安定（保険料軽減）</t>
    <rPh sb="0" eb="2">
      <t>キバン</t>
    </rPh>
    <rPh sb="2" eb="4">
      <t>アンテイ</t>
    </rPh>
    <rPh sb="5" eb="8">
      <t>ホケンリョウ</t>
    </rPh>
    <rPh sb="8" eb="10">
      <t>ケイゲン</t>
    </rPh>
    <phoneticPr fontId="21"/>
  </si>
  <si>
    <t>基盤安定（保険者支援）</t>
    <rPh sb="0" eb="2">
      <t>キバン</t>
    </rPh>
    <rPh sb="2" eb="4">
      <t>アンテイ</t>
    </rPh>
    <rPh sb="5" eb="7">
      <t>ホケン</t>
    </rPh>
    <rPh sb="7" eb="8">
      <t>ジャ</t>
    </rPh>
    <rPh sb="8" eb="10">
      <t>シエン</t>
    </rPh>
    <phoneticPr fontId="21"/>
  </si>
  <si>
    <t>超高額医療費共同事業</t>
    <rPh sb="0" eb="1">
      <t>チョウ</t>
    </rPh>
    <rPh sb="1" eb="3">
      <t>コウガク</t>
    </rPh>
    <rPh sb="3" eb="6">
      <t>イリョウヒ</t>
    </rPh>
    <rPh sb="6" eb="8">
      <t>キョウドウ</t>
    </rPh>
    <rPh sb="8" eb="10">
      <t>ジギョウ</t>
    </rPh>
    <phoneticPr fontId="21"/>
  </si>
  <si>
    <t>財政安定化支援事業</t>
    <rPh sb="0" eb="2">
      <t>ザイセイ</t>
    </rPh>
    <rPh sb="2" eb="5">
      <t>アンテイカ</t>
    </rPh>
    <rPh sb="5" eb="7">
      <t>シエン</t>
    </rPh>
    <rPh sb="7" eb="9">
      <t>ジギョウ</t>
    </rPh>
    <phoneticPr fontId="21"/>
  </si>
  <si>
    <t>保険者努力支援交付金</t>
    <rPh sb="0" eb="3">
      <t>ホケンジャ</t>
    </rPh>
    <rPh sb="3" eb="5">
      <t>ドリョク</t>
    </rPh>
    <rPh sb="5" eb="7">
      <t>シエン</t>
    </rPh>
    <rPh sb="7" eb="10">
      <t>コウフキン</t>
    </rPh>
    <phoneticPr fontId="21"/>
  </si>
  <si>
    <t>＜公費　患者負担補填分予算＞</t>
    <rPh sb="1" eb="3">
      <t>コウヒ</t>
    </rPh>
    <rPh sb="4" eb="6">
      <t>カンジャ</t>
    </rPh>
    <rPh sb="6" eb="8">
      <t>フタン</t>
    </rPh>
    <rPh sb="8" eb="10">
      <t>ホテン</t>
    </rPh>
    <rPh sb="10" eb="11">
      <t>ブン</t>
    </rPh>
    <rPh sb="11" eb="13">
      <t>ヨサン</t>
    </rPh>
    <phoneticPr fontId="21"/>
  </si>
  <si>
    <t>(再)併用分</t>
    <rPh sb="1" eb="2">
      <t>サイ</t>
    </rPh>
    <rPh sb="3" eb="5">
      <t>ヘイヨウ</t>
    </rPh>
    <rPh sb="5" eb="6">
      <t>ブン</t>
    </rPh>
    <phoneticPr fontId="21"/>
  </si>
  <si>
    <t>患者負担等</t>
    <rPh sb="0" eb="2">
      <t>カンジャ</t>
    </rPh>
    <rPh sb="2" eb="5">
      <t>フタントウ</t>
    </rPh>
    <phoneticPr fontId="21"/>
  </si>
  <si>
    <t>給付費</t>
    <rPh sb="0" eb="2">
      <t>キュウフ</t>
    </rPh>
    <rPh sb="2" eb="3">
      <t>ヒ</t>
    </rPh>
    <phoneticPr fontId="21"/>
  </si>
  <si>
    <t>保険料負担</t>
    <rPh sb="0" eb="3">
      <t>ホケンリョウ</t>
    </rPh>
    <rPh sb="3" eb="5">
      <t>フタン</t>
    </rPh>
    <phoneticPr fontId="21"/>
  </si>
  <si>
    <t>地方</t>
    <rPh sb="0" eb="2">
      <t>チホウ</t>
    </rPh>
    <phoneticPr fontId="17"/>
  </si>
  <si>
    <t>予算比</t>
    <rPh sb="0" eb="2">
      <t>ヨサン</t>
    </rPh>
    <rPh sb="2" eb="3">
      <t>ヒ</t>
    </rPh>
    <phoneticPr fontId="21"/>
  </si>
  <si>
    <t>合計(億円)</t>
    <rPh sb="0" eb="2">
      <t>ゴウケイ</t>
    </rPh>
    <rPh sb="3" eb="5">
      <t>オクエン</t>
    </rPh>
    <phoneticPr fontId="17"/>
  </si>
  <si>
    <t>計画ベース</t>
    <rPh sb="0" eb="2">
      <t>ケイカク</t>
    </rPh>
    <phoneticPr fontId="21"/>
  </si>
  <si>
    <t>名目ＧＤＰ積み上げ</t>
    <rPh sb="0" eb="2">
      <t>メイモク</t>
    </rPh>
    <rPh sb="5" eb="6">
      <t>ツ</t>
    </rPh>
    <rPh sb="7" eb="8">
      <t>ア</t>
    </rPh>
    <phoneticPr fontId="21"/>
  </si>
  <si>
    <t>千人</t>
    <rPh sb="0" eb="2">
      <t>センニン</t>
    </rPh>
    <phoneticPr fontId="21"/>
  </si>
  <si>
    <t>万円</t>
    <rPh sb="0" eb="2">
      <t>マンエン</t>
    </rPh>
    <phoneticPr fontId="21"/>
  </si>
  <si>
    <t>シミュレーション</t>
    <phoneticPr fontId="21"/>
  </si>
  <si>
    <t>○ １日当たり患者数【千人】</t>
    <rPh sb="3" eb="4">
      <t>ニチ</t>
    </rPh>
    <rPh sb="4" eb="5">
      <t>ア</t>
    </rPh>
    <rPh sb="7" eb="10">
      <t>カンジャスウ</t>
    </rPh>
    <rPh sb="11" eb="13">
      <t>センニン</t>
    </rPh>
    <phoneticPr fontId="21"/>
  </si>
  <si>
    <t>＜シミュレーション（１）＋（２）＞</t>
    <phoneticPr fontId="21"/>
  </si>
  <si>
    <t>＜シミュレーション（１）＞</t>
    <phoneticPr fontId="21"/>
  </si>
  <si>
    <t>＜シミュレーション（２）＞</t>
    <phoneticPr fontId="21"/>
  </si>
  <si>
    <t>○ １日あたり患者数【千人】</t>
    <rPh sb="3" eb="4">
      <t>ニチ</t>
    </rPh>
    <rPh sb="7" eb="10">
      <t>カンジャスウ</t>
    </rPh>
    <rPh sb="11" eb="13">
      <t>センニン</t>
    </rPh>
    <phoneticPr fontId="21"/>
  </si>
  <si>
    <t>○ 単価【万円】</t>
    <rPh sb="2" eb="4">
      <t>タンカ</t>
    </rPh>
    <rPh sb="5" eb="7">
      <t>マンエン</t>
    </rPh>
    <phoneticPr fontId="21"/>
  </si>
  <si>
    <t>○ １人当たり保険料・保険料率の見通し</t>
    <rPh sb="3" eb="4">
      <t>ニン</t>
    </rPh>
    <rPh sb="4" eb="5">
      <t>ア</t>
    </rPh>
    <rPh sb="7" eb="10">
      <t>ホケンリョウ</t>
    </rPh>
    <rPh sb="11" eb="13">
      <t>ホケン</t>
    </rPh>
    <rPh sb="13" eb="15">
      <t>リョウリツ</t>
    </rPh>
    <rPh sb="16" eb="18">
      <t>ミトオ</t>
    </rPh>
    <phoneticPr fontId="21"/>
  </si>
  <si>
    <t>○ 加入者数</t>
    <rPh sb="2" eb="5">
      <t>カニュウシャ</t>
    </rPh>
    <rPh sb="5" eb="6">
      <t>スウ</t>
    </rPh>
    <phoneticPr fontId="21"/>
  </si>
  <si>
    <t>○ 総報酬（2018年度価格）</t>
    <rPh sb="2" eb="5">
      <t>ソウホウシュウ</t>
    </rPh>
    <rPh sb="10" eb="12">
      <t>ネンド</t>
    </rPh>
    <rPh sb="12" eb="14">
      <t>カカク</t>
    </rPh>
    <phoneticPr fontId="21"/>
  </si>
  <si>
    <t>加入者・総報酬</t>
    <rPh sb="0" eb="3">
      <t>カニュウシャ</t>
    </rPh>
    <rPh sb="4" eb="7">
      <t>ソウホウシュウ</t>
    </rPh>
    <phoneticPr fontId="21"/>
  </si>
  <si>
    <t>○ 単価に乗じる伸び率（2018年度を１とした場合の指数）</t>
    <rPh sb="2" eb="4">
      <t>タンカ</t>
    </rPh>
    <rPh sb="5" eb="6">
      <t>ジョウ</t>
    </rPh>
    <rPh sb="8" eb="9">
      <t>ノ</t>
    </rPh>
    <rPh sb="10" eb="11">
      <t>リツ</t>
    </rPh>
    <rPh sb="16" eb="18">
      <t>ネンド</t>
    </rPh>
    <rPh sb="23" eb="25">
      <t>バアイ</t>
    </rPh>
    <rPh sb="26" eb="28">
      <t>シスウ</t>
    </rPh>
    <phoneticPr fontId="21"/>
  </si>
  <si>
    <t>○ 賃金上昇率（2018年度を１とした場合の指数）</t>
    <rPh sb="2" eb="4">
      <t>チンギン</t>
    </rPh>
    <rPh sb="4" eb="6">
      <t>ジョウショウ</t>
    </rPh>
    <rPh sb="6" eb="7">
      <t>リツ</t>
    </rPh>
    <rPh sb="12" eb="14">
      <t>ネンド</t>
    </rPh>
    <rPh sb="19" eb="21">
      <t>バアイ</t>
    </rPh>
    <rPh sb="22" eb="24">
      <t>シスウ</t>
    </rPh>
    <phoneticPr fontId="21"/>
  </si>
  <si>
    <t>○ GDP（兆円）</t>
    <rPh sb="6" eb="8">
      <t>チョウエン</t>
    </rPh>
    <phoneticPr fontId="21"/>
  </si>
  <si>
    <t>③ 単価の伸びを反映</t>
    <rPh sb="2" eb="4">
      <t>タンカ</t>
    </rPh>
    <rPh sb="5" eb="6">
      <t>ノ</t>
    </rPh>
    <rPh sb="8" eb="10">
      <t>ハンエイ</t>
    </rPh>
    <phoneticPr fontId="21"/>
  </si>
  <si>
    <t>② 【静態】２０１８年度予算値への補正</t>
    <rPh sb="3" eb="5">
      <t>セイタイ</t>
    </rPh>
    <rPh sb="10" eb="12">
      <t>ネンド</t>
    </rPh>
    <rPh sb="12" eb="14">
      <t>ヨサン</t>
    </rPh>
    <rPh sb="14" eb="15">
      <t>チ</t>
    </rPh>
    <rPh sb="17" eb="19">
      <t>ホセイ</t>
    </rPh>
    <phoneticPr fontId="21"/>
  </si>
  <si>
    <t>　名目GDP成長率</t>
    <rPh sb="1" eb="3">
      <t>メイモク</t>
    </rPh>
    <rPh sb="6" eb="9">
      <t>セイチョウリツ</t>
    </rPh>
    <phoneticPr fontId="21"/>
  </si>
  <si>
    <t>　物価上昇率</t>
    <rPh sb="1" eb="3">
      <t>ブッカ</t>
    </rPh>
    <rPh sb="3" eb="6">
      <t>ジョウショウリツ</t>
    </rPh>
    <phoneticPr fontId="21"/>
  </si>
  <si>
    <t>　賃金上昇率</t>
    <rPh sb="1" eb="3">
      <t>チンギン</t>
    </rPh>
    <rPh sb="3" eb="6">
      <t>ジョウショウリツ</t>
    </rPh>
    <phoneticPr fontId="21"/>
  </si>
  <si>
    <t>＜伸び率＞</t>
    <rPh sb="1" eb="2">
      <t>ノ</t>
    </rPh>
    <rPh sb="3" eb="4">
      <t>リツ</t>
    </rPh>
    <phoneticPr fontId="21"/>
  </si>
  <si>
    <t>ベースライン</t>
  </si>
  <si>
    <t>ベースライン</t>
    <phoneticPr fontId="21"/>
  </si>
  <si>
    <t>　名目GDP成長率</t>
    <rPh sb="1" eb="3">
      <t>メイモク</t>
    </rPh>
    <rPh sb="6" eb="9">
      <t>セイチョウリツ</t>
    </rPh>
    <phoneticPr fontId="14"/>
  </si>
  <si>
    <t>成長実現</t>
    <rPh sb="0" eb="2">
      <t>セイチョウ</t>
    </rPh>
    <rPh sb="2" eb="4">
      <t>ジツゲン</t>
    </rPh>
    <phoneticPr fontId="21"/>
  </si>
  <si>
    <t xml:space="preserve"> 　指数</t>
    <rPh sb="2" eb="4">
      <t>シスウ</t>
    </rPh>
    <phoneticPr fontId="21"/>
  </si>
  <si>
    <t>【ベースライン】</t>
    <phoneticPr fontId="21"/>
  </si>
  <si>
    <t>【成長実現】</t>
    <rPh sb="1" eb="3">
      <t>セイチョウ</t>
    </rPh>
    <rPh sb="3" eb="5">
      <t>ジツゲン</t>
    </rPh>
    <phoneticPr fontId="14"/>
  </si>
  <si>
    <t>名目GDP（兆円）</t>
    <rPh sb="0" eb="2">
      <t>メイモク</t>
    </rPh>
    <rPh sb="6" eb="8">
      <t>チョウエン</t>
    </rPh>
    <phoneticPr fontId="21"/>
  </si>
  <si>
    <t>就業者数（実数）</t>
    <rPh sb="0" eb="3">
      <t>シュウギョウシャ</t>
    </rPh>
    <rPh sb="3" eb="4">
      <t>スウ</t>
    </rPh>
    <rPh sb="5" eb="7">
      <t>ジッスウ</t>
    </rPh>
    <phoneticPr fontId="21"/>
  </si>
  <si>
    <t>② 診療種別・病床別に分解</t>
    <rPh sb="2" eb="4">
      <t>シンリョウ</t>
    </rPh>
    <rPh sb="7" eb="9">
      <t>ビョウショウ</t>
    </rPh>
    <rPh sb="9" eb="10">
      <t>ベツ</t>
    </rPh>
    <phoneticPr fontId="21"/>
  </si>
  <si>
    <t>① 足下就業者数</t>
    <rPh sb="2" eb="4">
      <t>アシモト</t>
    </rPh>
    <rPh sb="4" eb="7">
      <t>シュウギョウシャ</t>
    </rPh>
    <rPh sb="7" eb="8">
      <t>スウ</t>
    </rPh>
    <phoneticPr fontId="21"/>
  </si>
  <si>
    <t>③ 介護療養病床対応分の就業者を除く</t>
    <rPh sb="2" eb="4">
      <t>カイゴ</t>
    </rPh>
    <rPh sb="8" eb="10">
      <t>タイオウ</t>
    </rPh>
    <rPh sb="10" eb="11">
      <t>ブン</t>
    </rPh>
    <rPh sb="12" eb="15">
      <t>シュウギョウシャ</t>
    </rPh>
    <phoneticPr fontId="21"/>
  </si>
  <si>
    <t>　精神（＝精神病床分）</t>
    <rPh sb="1" eb="3">
      <t>セイシン</t>
    </rPh>
    <rPh sb="5" eb="7">
      <t>セイシン</t>
    </rPh>
    <rPh sb="7" eb="9">
      <t>ビョウショウ</t>
    </rPh>
    <rPh sb="9" eb="10">
      <t>ブン</t>
    </rPh>
    <phoneticPr fontId="21"/>
  </si>
  <si>
    <t>　一般＋療養</t>
    <rPh sb="1" eb="3">
      <t>イッパン</t>
    </rPh>
    <rPh sb="4" eb="6">
      <t>リョウヨウ</t>
    </rPh>
    <phoneticPr fontId="21"/>
  </si>
  <si>
    <t>　　一般</t>
    <rPh sb="2" eb="4">
      <t>イッパン</t>
    </rPh>
    <phoneticPr fontId="21"/>
  </si>
  <si>
    <t>　　療養</t>
    <rPh sb="2" eb="4">
      <t>リョウヨウ</t>
    </rPh>
    <phoneticPr fontId="21"/>
  </si>
  <si>
    <t>　　（高度急性期）</t>
    <rPh sb="3" eb="5">
      <t>コウド</t>
    </rPh>
    <rPh sb="5" eb="8">
      <t>キュウセイキ</t>
    </rPh>
    <phoneticPr fontId="21"/>
  </si>
  <si>
    <t>　　（急性期）</t>
    <rPh sb="3" eb="6">
      <t>キュウセイキ</t>
    </rPh>
    <phoneticPr fontId="21"/>
  </si>
  <si>
    <t>　　（回復期）</t>
    <rPh sb="3" eb="6">
      <t>カイフクキ</t>
    </rPh>
    <phoneticPr fontId="21"/>
  </si>
  <si>
    <t>　　（慢性期）</t>
    <rPh sb="3" eb="6">
      <t>マンセイキ</t>
    </rPh>
    <phoneticPr fontId="21"/>
  </si>
  <si>
    <t>計</t>
    <rPh sb="0" eb="1">
      <t>ケイ</t>
    </rPh>
    <phoneticPr fontId="21"/>
  </si>
  <si>
    <t>○ 患者数（万人）</t>
    <rPh sb="2" eb="5">
      <t>カンジャスウ</t>
    </rPh>
    <rPh sb="6" eb="8">
      <t>マンニン</t>
    </rPh>
    <phoneticPr fontId="21"/>
  </si>
  <si>
    <t>○ 就業者数（万人）</t>
    <rPh sb="2" eb="5">
      <t>シュウギョウシャ</t>
    </rPh>
    <rPh sb="5" eb="6">
      <t>スウ</t>
    </rPh>
    <rPh sb="7" eb="9">
      <t>マンニン</t>
    </rPh>
    <phoneticPr fontId="21"/>
  </si>
  <si>
    <t>（補正係数）</t>
    <rPh sb="1" eb="3">
      <t>ホセイ</t>
    </rPh>
    <rPh sb="3" eb="5">
      <t>ケイスウ</t>
    </rPh>
    <phoneticPr fontId="21"/>
  </si>
  <si>
    <t>（病床機能別比）</t>
    <rPh sb="1" eb="3">
      <t>ビョウショウ</t>
    </rPh>
    <rPh sb="3" eb="5">
      <t>キノウ</t>
    </rPh>
    <rPh sb="5" eb="6">
      <t>ベツ</t>
    </rPh>
    <rPh sb="6" eb="7">
      <t>ヒ</t>
    </rPh>
    <phoneticPr fontId="21"/>
  </si>
  <si>
    <t>（効率化係数）</t>
    <rPh sb="1" eb="4">
      <t>コウリツカ</t>
    </rPh>
    <rPh sb="4" eb="6">
      <t>ケイスウ</t>
    </rPh>
    <phoneticPr fontId="21"/>
  </si>
  <si>
    <t>④ ２０１８年度の補正</t>
    <rPh sb="6" eb="8">
      <t>ネンド</t>
    </rPh>
    <rPh sb="9" eb="11">
      <t>ホセイ</t>
    </rPh>
    <phoneticPr fontId="21"/>
  </si>
  <si>
    <t>＜現状投影＞</t>
    <rPh sb="1" eb="3">
      <t>ゲンジョウ</t>
    </rPh>
    <rPh sb="3" eb="5">
      <t>トウエイ</t>
    </rPh>
    <phoneticPr fontId="21"/>
  </si>
  <si>
    <t>＜計画ベース＞</t>
    <rPh sb="1" eb="3">
      <t>ケイカク</t>
    </rPh>
    <phoneticPr fontId="21"/>
  </si>
  <si>
    <t>※2018年度静態価格</t>
    <rPh sb="5" eb="7">
      <t>ネンド</t>
    </rPh>
    <rPh sb="7" eb="9">
      <t>セイタイ</t>
    </rPh>
    <rPh sb="9" eb="11">
      <t>カカク</t>
    </rPh>
    <phoneticPr fontId="21"/>
  </si>
  <si>
    <t>外来分</t>
    <rPh sb="0" eb="2">
      <t>ガイライ</t>
    </rPh>
    <rPh sb="2" eb="3">
      <t>ブン</t>
    </rPh>
    <phoneticPr fontId="21"/>
  </si>
  <si>
    <t>入院分</t>
    <rPh sb="0" eb="2">
      <t>ニュウイン</t>
    </rPh>
    <rPh sb="2" eb="3">
      <t>ブン</t>
    </rPh>
    <phoneticPr fontId="21"/>
  </si>
  <si>
    <t>足下計数</t>
    <rPh sb="0" eb="2">
      <t>アシモト</t>
    </rPh>
    <rPh sb="2" eb="4">
      <t>ケイスウ</t>
    </rPh>
    <phoneticPr fontId="21"/>
  </si>
  <si>
    <t>歳スライドさせる</t>
    <rPh sb="0" eb="1">
      <t>サイ</t>
    </rPh>
    <phoneticPr fontId="21"/>
  </si>
  <si>
    <t>（２） 入院病床別</t>
    <rPh sb="4" eb="6">
      <t>ニュウイン</t>
    </rPh>
    <rPh sb="6" eb="8">
      <t>ビョウショウ</t>
    </rPh>
    <rPh sb="8" eb="9">
      <t>ベツ</t>
    </rPh>
    <phoneticPr fontId="21"/>
  </si>
  <si>
    <t>※ 2016年度実績ベースの患者数・病床数を推計</t>
    <rPh sb="6" eb="8">
      <t>ネンド</t>
    </rPh>
    <rPh sb="8" eb="10">
      <t>ジッセキ</t>
    </rPh>
    <rPh sb="14" eb="17">
      <t>カンジャスウ</t>
    </rPh>
    <rPh sb="18" eb="21">
      <t>ビョウショウスウ</t>
    </rPh>
    <rPh sb="22" eb="24">
      <t>スイケイ</t>
    </rPh>
    <phoneticPr fontId="21"/>
  </si>
  <si>
    <t>①　受診延べ日数【億日】（MEDIAS）</t>
    <rPh sb="2" eb="4">
      <t>ジュシン</t>
    </rPh>
    <rPh sb="4" eb="5">
      <t>ノ</t>
    </rPh>
    <rPh sb="6" eb="8">
      <t>ニッスウ</t>
    </rPh>
    <rPh sb="9" eb="11">
      <t>オクニチ</t>
    </rPh>
    <phoneticPr fontId="21"/>
  </si>
  <si>
    <t>①　病床機能別１日当たり入院患者数【万人】　※2018年度受療率を2016年度人口に投影</t>
    <rPh sb="2" eb="4">
      <t>ビョウショウ</t>
    </rPh>
    <rPh sb="4" eb="6">
      <t>キノウ</t>
    </rPh>
    <rPh sb="6" eb="7">
      <t>ベツ</t>
    </rPh>
    <rPh sb="8" eb="9">
      <t>ニチ</t>
    </rPh>
    <rPh sb="9" eb="10">
      <t>ア</t>
    </rPh>
    <rPh sb="12" eb="14">
      <t>ニュウイン</t>
    </rPh>
    <rPh sb="14" eb="17">
      <t>カンジャスウ</t>
    </rPh>
    <rPh sb="18" eb="20">
      <t>マンニン</t>
    </rPh>
    <rPh sb="27" eb="29">
      <t>ネンド</t>
    </rPh>
    <rPh sb="29" eb="32">
      <t>ジュリョウリツ</t>
    </rPh>
    <rPh sb="37" eb="39">
      <t>ネンド</t>
    </rPh>
    <rPh sb="39" eb="41">
      <t>ジンコウ</t>
    </rPh>
    <rPh sb="42" eb="44">
      <t>トウエイ</t>
    </rPh>
    <phoneticPr fontId="21"/>
  </si>
  <si>
    <t>※ 2016年度実績ベースの単価を推計</t>
    <rPh sb="6" eb="8">
      <t>ネンド</t>
    </rPh>
    <rPh sb="8" eb="10">
      <t>ジッセキ</t>
    </rPh>
    <rPh sb="14" eb="16">
      <t>タンカ</t>
    </rPh>
    <rPh sb="17" eb="19">
      <t>スイケイ</t>
    </rPh>
    <phoneticPr fontId="21"/>
  </si>
  <si>
    <t>⑤　患者１人１日当たり費用【万円】</t>
    <rPh sb="2" eb="4">
      <t>カンジャ</t>
    </rPh>
    <rPh sb="5" eb="6">
      <t>ニン</t>
    </rPh>
    <rPh sb="7" eb="8">
      <t>ニチ</t>
    </rPh>
    <rPh sb="8" eb="9">
      <t>ア</t>
    </rPh>
    <rPh sb="11" eb="13">
      <t>ヒヨウ</t>
    </rPh>
    <rPh sb="14" eb="16">
      <t>マンエン</t>
    </rPh>
    <phoneticPr fontId="21"/>
  </si>
  <si>
    <t>＜病床４機能別＞</t>
    <rPh sb="1" eb="3">
      <t>ビョウショウ</t>
    </rPh>
    <rPh sb="4" eb="7">
      <t>キノウベツ</t>
    </rPh>
    <phoneticPr fontId="21"/>
  </si>
  <si>
    <r>
      <t>②　受診延べ日数【億日】</t>
    </r>
    <r>
      <rPr>
        <sz val="11"/>
        <color theme="1"/>
        <rFont val="ＭＳ Ｐゴシック"/>
        <family val="3"/>
        <charset val="128"/>
        <scheme val="minor"/>
      </rPr>
      <t>　※訪問看護を入院外の病院・診療所に分解</t>
    </r>
    <rPh sb="2" eb="4">
      <t>ジュシン</t>
    </rPh>
    <rPh sb="4" eb="5">
      <t>ノ</t>
    </rPh>
    <rPh sb="6" eb="8">
      <t>ニッスウ</t>
    </rPh>
    <rPh sb="9" eb="11">
      <t>オクニチ</t>
    </rPh>
    <rPh sb="14" eb="16">
      <t>ホウモン</t>
    </rPh>
    <rPh sb="16" eb="18">
      <t>カンゴ</t>
    </rPh>
    <rPh sb="19" eb="21">
      <t>ニュウイン</t>
    </rPh>
    <rPh sb="21" eb="22">
      <t>ガイ</t>
    </rPh>
    <rPh sb="23" eb="25">
      <t>ビョウイン</t>
    </rPh>
    <rPh sb="26" eb="29">
      <t>シンリョウジョ</t>
    </rPh>
    <rPh sb="30" eb="32">
      <t>ブンカイ</t>
    </rPh>
    <phoneticPr fontId="21"/>
  </si>
  <si>
    <r>
      <t>③　１日当たり患者数【万人】</t>
    </r>
    <r>
      <rPr>
        <sz val="11"/>
        <color theme="1"/>
        <rFont val="ＭＳ Ｐゴシック"/>
        <family val="3"/>
        <charset val="128"/>
        <scheme val="minor"/>
      </rPr>
      <t>　※それぞれ稼働日数で割り算</t>
    </r>
    <rPh sb="3" eb="4">
      <t>ニチ</t>
    </rPh>
    <rPh sb="4" eb="5">
      <t>ア</t>
    </rPh>
    <rPh sb="7" eb="10">
      <t>カンジャスウ</t>
    </rPh>
    <rPh sb="11" eb="13">
      <t>マンニン</t>
    </rPh>
    <rPh sb="20" eb="22">
      <t>カドウ</t>
    </rPh>
    <rPh sb="22" eb="24">
      <t>ニッスウ</t>
    </rPh>
    <rPh sb="25" eb="26">
      <t>ワ</t>
    </rPh>
    <rPh sb="27" eb="28">
      <t>ザン</t>
    </rPh>
    <phoneticPr fontId="21"/>
  </si>
  <si>
    <r>
      <t>①　病床区分別１日当たり入院患者数【万人】（病院報告</t>
    </r>
    <r>
      <rPr>
        <sz val="11"/>
        <color theme="1"/>
        <rFont val="ＭＳ Ｐゴシック"/>
        <family val="3"/>
        <charset val="128"/>
        <scheme val="minor"/>
      </rPr>
      <t>） ※診療所の総人数はMEDIASから引用</t>
    </r>
    <rPh sb="2" eb="4">
      <t>ビョウショウ</t>
    </rPh>
    <rPh sb="4" eb="6">
      <t>クブン</t>
    </rPh>
    <rPh sb="6" eb="7">
      <t>ベツ</t>
    </rPh>
    <rPh sb="8" eb="9">
      <t>ニチ</t>
    </rPh>
    <rPh sb="9" eb="10">
      <t>ア</t>
    </rPh>
    <rPh sb="12" eb="14">
      <t>ニュウイン</t>
    </rPh>
    <rPh sb="14" eb="17">
      <t>カンジャスウ</t>
    </rPh>
    <rPh sb="18" eb="20">
      <t>マンニン</t>
    </rPh>
    <rPh sb="22" eb="24">
      <t>ビョウイン</t>
    </rPh>
    <rPh sb="24" eb="26">
      <t>ホウコク</t>
    </rPh>
    <rPh sb="29" eb="32">
      <t>シンリョウジョ</t>
    </rPh>
    <rPh sb="33" eb="36">
      <t>ソウニンズウ</t>
    </rPh>
    <rPh sb="45" eb="47">
      <t>インヨウ</t>
    </rPh>
    <phoneticPr fontId="21"/>
  </si>
  <si>
    <r>
      <t>④　国民医療費に合わせる【兆円】</t>
    </r>
    <r>
      <rPr>
        <sz val="11"/>
        <color theme="1"/>
        <rFont val="ＭＳ Ｐゴシック"/>
        <family val="3"/>
        <charset val="128"/>
        <scheme val="minor"/>
      </rPr>
      <t>　※乖離分は医科外来で調整</t>
    </r>
    <rPh sb="2" eb="4">
      <t>コクミン</t>
    </rPh>
    <rPh sb="4" eb="7">
      <t>イリョウヒ</t>
    </rPh>
    <rPh sb="8" eb="9">
      <t>ア</t>
    </rPh>
    <rPh sb="13" eb="15">
      <t>チョウエン</t>
    </rPh>
    <phoneticPr fontId="21"/>
  </si>
  <si>
    <r>
      <t>①　病床機能別の患者１人１日当たり費用【万円】　</t>
    </r>
    <r>
      <rPr>
        <sz val="11"/>
        <color theme="1"/>
        <rFont val="ＭＳ Ｐゴシック"/>
        <family val="3"/>
        <charset val="128"/>
        <scheme val="minor"/>
      </rPr>
      <t>※NDB（2013年度）特別集計による</t>
    </r>
    <rPh sb="2" eb="4">
      <t>ビョウショウ</t>
    </rPh>
    <rPh sb="4" eb="6">
      <t>キノウ</t>
    </rPh>
    <rPh sb="6" eb="7">
      <t>ベツ</t>
    </rPh>
    <rPh sb="8" eb="10">
      <t>カンジャ</t>
    </rPh>
    <rPh sb="11" eb="12">
      <t>ニン</t>
    </rPh>
    <rPh sb="13" eb="14">
      <t>ニチ</t>
    </rPh>
    <rPh sb="14" eb="15">
      <t>ア</t>
    </rPh>
    <rPh sb="17" eb="19">
      <t>ヒヨウ</t>
    </rPh>
    <rPh sb="20" eb="22">
      <t>マンエン</t>
    </rPh>
    <rPh sb="33" eb="35">
      <t>ネンド</t>
    </rPh>
    <rPh sb="36" eb="38">
      <t>トクベツ</t>
    </rPh>
    <rPh sb="38" eb="40">
      <t>シュウケイ</t>
    </rPh>
    <phoneticPr fontId="21"/>
  </si>
  <si>
    <t>②　病床機能別の患者１人１日当たり費用【万円】　※2016年度水準へ補正</t>
    <rPh sb="2" eb="4">
      <t>ビョウショウ</t>
    </rPh>
    <rPh sb="4" eb="6">
      <t>キノウ</t>
    </rPh>
    <rPh sb="6" eb="7">
      <t>ベツ</t>
    </rPh>
    <rPh sb="8" eb="10">
      <t>カンジャ</t>
    </rPh>
    <rPh sb="11" eb="12">
      <t>ニン</t>
    </rPh>
    <rPh sb="13" eb="14">
      <t>ニチ</t>
    </rPh>
    <rPh sb="14" eb="15">
      <t>ア</t>
    </rPh>
    <rPh sb="17" eb="19">
      <t>ヒヨウ</t>
    </rPh>
    <rPh sb="20" eb="22">
      <t>マンエン</t>
    </rPh>
    <rPh sb="29" eb="31">
      <t>ネンド</t>
    </rPh>
    <rPh sb="31" eb="33">
      <t>スイジュン</t>
    </rPh>
    <rPh sb="34" eb="36">
      <t>ホセイ</t>
    </rPh>
    <phoneticPr fontId="21"/>
  </si>
  <si>
    <t>-</t>
    <phoneticPr fontId="21"/>
  </si>
  <si>
    <t>※ 2016年度実績ベースの年齢階級別受療率を推計</t>
    <rPh sb="6" eb="8">
      <t>ネンド</t>
    </rPh>
    <rPh sb="8" eb="10">
      <t>ジッセキ</t>
    </rPh>
    <rPh sb="14" eb="16">
      <t>ネンレイ</t>
    </rPh>
    <rPh sb="16" eb="19">
      <t>カイキュウベツ</t>
    </rPh>
    <rPh sb="19" eb="22">
      <t>ジュリョウリツ</t>
    </rPh>
    <rPh sb="23" eb="25">
      <t>スイケイ</t>
    </rPh>
    <phoneticPr fontId="21"/>
  </si>
  <si>
    <r>
      <t>④　2014年受療率×2016年人口で、2016年の患者数（仮置き）を計算（</t>
    </r>
    <r>
      <rPr>
        <b/>
        <sz val="11"/>
        <color rgb="FFFF0000"/>
        <rFont val="ＭＳ Ｐゴシック"/>
        <family val="3"/>
        <charset val="128"/>
        <scheme val="minor"/>
      </rPr>
      <t>2016年</t>
    </r>
    <r>
      <rPr>
        <b/>
        <sz val="11"/>
        <color theme="1"/>
        <rFont val="ＭＳ Ｐゴシック"/>
        <family val="3"/>
        <charset val="128"/>
        <scheme val="minor"/>
      </rPr>
      <t>）</t>
    </r>
    <rPh sb="6" eb="7">
      <t>ネン</t>
    </rPh>
    <rPh sb="7" eb="10">
      <t>ジュリョウリツ</t>
    </rPh>
    <rPh sb="15" eb="16">
      <t>ネン</t>
    </rPh>
    <rPh sb="16" eb="18">
      <t>ジンコウ</t>
    </rPh>
    <rPh sb="24" eb="25">
      <t>ネン</t>
    </rPh>
    <rPh sb="26" eb="29">
      <t>カンジャスウ</t>
    </rPh>
    <rPh sb="30" eb="31">
      <t>カリ</t>
    </rPh>
    <rPh sb="31" eb="32">
      <t>オ</t>
    </rPh>
    <rPh sb="35" eb="37">
      <t>ケイサン</t>
    </rPh>
    <rPh sb="42" eb="43">
      <t>ネン</t>
    </rPh>
    <phoneticPr fontId="21"/>
  </si>
  <si>
    <t>※ 2025年度受療率をスライドさせた受療率</t>
    <rPh sb="6" eb="8">
      <t>ネンド</t>
    </rPh>
    <rPh sb="8" eb="10">
      <t>ジュリョウ</t>
    </rPh>
    <rPh sb="10" eb="11">
      <t>リツ</t>
    </rPh>
    <rPh sb="19" eb="21">
      <t>ジュリョウ</t>
    </rPh>
    <rPh sb="21" eb="22">
      <t>リツ</t>
    </rPh>
    <phoneticPr fontId="21"/>
  </si>
  <si>
    <t>適正化前</t>
    <rPh sb="0" eb="3">
      <t>テキセイカ</t>
    </rPh>
    <rPh sb="3" eb="4">
      <t>マエ</t>
    </rPh>
    <phoneticPr fontId="21"/>
  </si>
  <si>
    <t>① 【静態】２０１６年度実績ベース単価での推計結果</t>
    <rPh sb="3" eb="5">
      <t>セイタイ</t>
    </rPh>
    <rPh sb="10" eb="11">
      <t>ネン</t>
    </rPh>
    <rPh sb="11" eb="12">
      <t>ド</t>
    </rPh>
    <rPh sb="12" eb="14">
      <t>ジッセキ</t>
    </rPh>
    <rPh sb="17" eb="19">
      <t>タンカ</t>
    </rPh>
    <rPh sb="21" eb="23">
      <t>スイケイ</t>
    </rPh>
    <rPh sb="23" eb="25">
      <t>ケッカ</t>
    </rPh>
    <phoneticPr fontId="21"/>
  </si>
  <si>
    <t>◆MEDIASより◆</t>
    <phoneticPr fontId="21"/>
  </si>
  <si>
    <t>◆平成28年（2016年）病院報告より◆</t>
    <rPh sb="1" eb="3">
      <t>ヘイセイ</t>
    </rPh>
    <rPh sb="5" eb="6">
      <t>ネン</t>
    </rPh>
    <rPh sb="11" eb="12">
      <t>ネン</t>
    </rPh>
    <rPh sb="13" eb="15">
      <t>ビョウイン</t>
    </rPh>
    <rPh sb="15" eb="17">
      <t>ホウコク</t>
    </rPh>
    <phoneticPr fontId="21"/>
  </si>
  <si>
    <t>◆日本の将来推計人口（平成29年推計）（出生中位（死亡中位））より◆</t>
    <rPh sb="1" eb="3">
      <t>ニホン</t>
    </rPh>
    <rPh sb="4" eb="6">
      <t>ショウライ</t>
    </rPh>
    <rPh sb="6" eb="8">
      <t>スイケイ</t>
    </rPh>
    <rPh sb="8" eb="10">
      <t>ジンコウ</t>
    </rPh>
    <rPh sb="11" eb="13">
      <t>ヘイセイ</t>
    </rPh>
    <rPh sb="15" eb="16">
      <t>ネン</t>
    </rPh>
    <rPh sb="16" eb="18">
      <t>スイケイ</t>
    </rPh>
    <rPh sb="20" eb="22">
      <t>シュッショウ</t>
    </rPh>
    <rPh sb="22" eb="24">
      <t>チュウイ</t>
    </rPh>
    <rPh sb="25" eb="27">
      <t>シボウ</t>
    </rPh>
    <rPh sb="27" eb="29">
      <t>チュウイ</t>
    </rPh>
    <phoneticPr fontId="21"/>
  </si>
  <si>
    <t>◆平成28年（2016年）医師・歯科医師・薬剤師調査より◆</t>
    <phoneticPr fontId="21"/>
  </si>
  <si>
    <t>◆平成26年(2014年)医療施設調査より◆</t>
    <rPh sb="1" eb="3">
      <t>ヘイセイ</t>
    </rPh>
    <rPh sb="5" eb="6">
      <t>ネン</t>
    </rPh>
    <rPh sb="11" eb="12">
      <t>ネン</t>
    </rPh>
    <rPh sb="13" eb="15">
      <t>イリョウ</t>
    </rPh>
    <rPh sb="15" eb="17">
      <t>シセツ</t>
    </rPh>
    <rPh sb="17" eb="19">
      <t>チョウサ</t>
    </rPh>
    <phoneticPr fontId="21"/>
  </si>
  <si>
    <t>◆平成26年10月1日現在人口推計より◆</t>
    <rPh sb="1" eb="3">
      <t>ヘイセイ</t>
    </rPh>
    <rPh sb="5" eb="6">
      <t>ネン</t>
    </rPh>
    <rPh sb="8" eb="9">
      <t>ガツ</t>
    </rPh>
    <rPh sb="10" eb="13">
      <t>ニチゲンザイ</t>
    </rPh>
    <rPh sb="13" eb="15">
      <t>ジンコウ</t>
    </rPh>
    <rPh sb="15" eb="17">
      <t>スイケイ</t>
    </rPh>
    <phoneticPr fontId="21"/>
  </si>
  <si>
    <t>◆平成28年10月1日現在人口推計より◆</t>
    <rPh sb="1" eb="3">
      <t>ヘイセイ</t>
    </rPh>
    <rPh sb="5" eb="6">
      <t>ネン</t>
    </rPh>
    <rPh sb="8" eb="9">
      <t>ガツ</t>
    </rPh>
    <rPh sb="10" eb="13">
      <t>ニチゲンザイ</t>
    </rPh>
    <rPh sb="13" eb="15">
      <t>ジンコウ</t>
    </rPh>
    <rPh sb="15" eb="17">
      <t>スイケイ</t>
    </rPh>
    <phoneticPr fontId="21"/>
  </si>
  <si>
    <t>1年は約52週なので、日曜日が52回、土曜日が52回（日曜日は休み、土曜日は半分）。</t>
    <rPh sb="1" eb="2">
      <t>ネン</t>
    </rPh>
    <rPh sb="3" eb="4">
      <t>ヤク</t>
    </rPh>
    <rPh sb="6" eb="7">
      <t>シュウ</t>
    </rPh>
    <rPh sb="11" eb="13">
      <t>ニチヨウ</t>
    </rPh>
    <rPh sb="13" eb="14">
      <t>ヒ</t>
    </rPh>
    <rPh sb="17" eb="18">
      <t>カイ</t>
    </rPh>
    <rPh sb="19" eb="21">
      <t>ドヨウ</t>
    </rPh>
    <rPh sb="21" eb="22">
      <t>ヒ</t>
    </rPh>
    <rPh sb="25" eb="26">
      <t>カイ</t>
    </rPh>
    <rPh sb="27" eb="30">
      <t>ニチヨウビ</t>
    </rPh>
    <rPh sb="31" eb="32">
      <t>ヤス</t>
    </rPh>
    <rPh sb="34" eb="37">
      <t>ドヨウビ</t>
    </rPh>
    <rPh sb="38" eb="40">
      <t>ハンブン</t>
    </rPh>
    <phoneticPr fontId="21"/>
  </si>
  <si>
    <t>365－52－52÷2－6－15＝266日で、切り上げて270日間とした。</t>
    <rPh sb="20" eb="21">
      <t>ニチ</t>
    </rPh>
    <rPh sb="23" eb="24">
      <t>キ</t>
    </rPh>
    <rPh sb="25" eb="26">
      <t>ア</t>
    </rPh>
    <rPh sb="31" eb="33">
      <t>ニチカン</t>
    </rPh>
    <phoneticPr fontId="21"/>
  </si>
  <si>
    <t>年末年始で6日休み、祝日15日（元旦を除く）も休みと考えると、</t>
    <rPh sb="0" eb="2">
      <t>ネンマツ</t>
    </rPh>
    <rPh sb="2" eb="4">
      <t>ネンシ</t>
    </rPh>
    <rPh sb="6" eb="7">
      <t>ニチ</t>
    </rPh>
    <rPh sb="7" eb="8">
      <t>ヤス</t>
    </rPh>
    <rPh sb="10" eb="12">
      <t>シュクジツ</t>
    </rPh>
    <rPh sb="14" eb="15">
      <t>ニチ</t>
    </rPh>
    <rPh sb="16" eb="18">
      <t>ガンタン</t>
    </rPh>
    <rPh sb="19" eb="20">
      <t>ノゾ</t>
    </rPh>
    <rPh sb="23" eb="24">
      <t>ヤス</t>
    </rPh>
    <rPh sb="26" eb="27">
      <t>カンガ</t>
    </rPh>
    <phoneticPr fontId="21"/>
  </si>
  <si>
    <t>②　総医療費【兆円】（MEDIAS）</t>
    <rPh sb="2" eb="3">
      <t>ソウ</t>
    </rPh>
    <rPh sb="3" eb="6">
      <t>イリョウヒ</t>
    </rPh>
    <rPh sb="7" eb="9">
      <t>チョウエン</t>
    </rPh>
    <phoneticPr fontId="21"/>
  </si>
  <si>
    <t>調剤MEDIASの発行機関別調剤医療費</t>
    <rPh sb="0" eb="2">
      <t>チョウザイ</t>
    </rPh>
    <rPh sb="9" eb="11">
      <t>ハッコウ</t>
    </rPh>
    <rPh sb="11" eb="14">
      <t>キカンベツ</t>
    </rPh>
    <rPh sb="14" eb="16">
      <t>チョウザイ</t>
    </rPh>
    <rPh sb="16" eb="19">
      <t>イリョウヒ</t>
    </rPh>
    <phoneticPr fontId="21"/>
  </si>
  <si>
    <t>②　病床別の患者１人１日当たり費用【万円】</t>
    <rPh sb="2" eb="4">
      <t>ビョウショウ</t>
    </rPh>
    <rPh sb="4" eb="5">
      <t>ベツ</t>
    </rPh>
    <rPh sb="6" eb="8">
      <t>カンジャ</t>
    </rPh>
    <rPh sb="9" eb="10">
      <t>ニン</t>
    </rPh>
    <rPh sb="11" eb="12">
      <t>ニチ</t>
    </rPh>
    <rPh sb="12" eb="13">
      <t>ア</t>
    </rPh>
    <rPh sb="15" eb="17">
      <t>ヒヨウ</t>
    </rPh>
    <rPh sb="18" eb="20">
      <t>マンエン</t>
    </rPh>
    <phoneticPr fontId="21"/>
  </si>
  <si>
    <t>2015年度病院区分別入院医療費（MEDIASトピックス、食事こみ）</t>
    <rPh sb="4" eb="6">
      <t>ネンド</t>
    </rPh>
    <rPh sb="6" eb="8">
      <t>ビョウイン</t>
    </rPh>
    <rPh sb="8" eb="10">
      <t>クブン</t>
    </rPh>
    <rPh sb="10" eb="11">
      <t>ベツ</t>
    </rPh>
    <rPh sb="11" eb="13">
      <t>ニュウイン</t>
    </rPh>
    <rPh sb="13" eb="16">
      <t>イリョウヒ</t>
    </rPh>
    <rPh sb="29" eb="31">
      <t>ショクジ</t>
    </rPh>
    <phoneticPr fontId="21"/>
  </si>
  <si>
    <t>入院低下</t>
    <rPh sb="0" eb="2">
      <t>ニュウイン</t>
    </rPh>
    <rPh sb="2" eb="4">
      <t>テイカ</t>
    </rPh>
    <phoneticPr fontId="21"/>
  </si>
  <si>
    <t>外来低下</t>
    <rPh sb="0" eb="2">
      <t>ガイライ</t>
    </rPh>
    <rPh sb="2" eb="4">
      <t>テイカ</t>
    </rPh>
    <phoneticPr fontId="21"/>
  </si>
  <si>
    <t>（単位：兆円）</t>
    <rPh sb="1" eb="3">
      <t>タンイ</t>
    </rPh>
    <rPh sb="4" eb="5">
      <t>チョウ</t>
    </rPh>
    <rPh sb="5" eb="6">
      <t>エン</t>
    </rPh>
    <phoneticPr fontId="21"/>
  </si>
  <si>
    <t>第３期医療費適正化基本方針を踏まえた医療費推計</t>
    <rPh sb="0" eb="1">
      <t>ダイ</t>
    </rPh>
    <rPh sb="2" eb="3">
      <t>キ</t>
    </rPh>
    <rPh sb="3" eb="6">
      <t>イリョウヒ</t>
    </rPh>
    <rPh sb="6" eb="9">
      <t>テキセイカ</t>
    </rPh>
    <rPh sb="9" eb="11">
      <t>キホン</t>
    </rPh>
    <rPh sb="11" eb="13">
      <t>ホウシン</t>
    </rPh>
    <rPh sb="14" eb="15">
      <t>フ</t>
    </rPh>
    <rPh sb="18" eb="21">
      <t>イリョウヒ</t>
    </rPh>
    <rPh sb="21" eb="23">
      <t>スイケイ</t>
    </rPh>
    <phoneticPr fontId="21"/>
  </si>
  <si>
    <t>&lt;現状投影と計画ベースの患者数の比較&gt;</t>
    <rPh sb="1" eb="3">
      <t>ゲンジョウ</t>
    </rPh>
    <rPh sb="3" eb="5">
      <t>トウエイ</t>
    </rPh>
    <rPh sb="6" eb="8">
      <t>ケイカク</t>
    </rPh>
    <rPh sb="12" eb="15">
      <t>カンジャスウ</t>
    </rPh>
    <rPh sb="16" eb="18">
      <t>ヒカク</t>
    </rPh>
    <phoneticPr fontId="21"/>
  </si>
  <si>
    <t>　１日当たり外来患者数の差　（計画ベース－現状投影）</t>
    <rPh sb="2" eb="3">
      <t>ニチ</t>
    </rPh>
    <rPh sb="3" eb="4">
      <t>ア</t>
    </rPh>
    <rPh sb="6" eb="8">
      <t>ガイライ</t>
    </rPh>
    <rPh sb="8" eb="11">
      <t>カンジャスウ</t>
    </rPh>
    <rPh sb="12" eb="13">
      <t>サ</t>
    </rPh>
    <rPh sb="15" eb="17">
      <t>ケイカク</t>
    </rPh>
    <rPh sb="21" eb="23">
      <t>ゲンジョウ</t>
    </rPh>
    <rPh sb="23" eb="25">
      <t>トウエイ</t>
    </rPh>
    <phoneticPr fontId="21"/>
  </si>
  <si>
    <t>　１日当たり入院患者数の差　（計画ベース－現状投影）</t>
    <rPh sb="2" eb="3">
      <t>ニチ</t>
    </rPh>
    <rPh sb="3" eb="4">
      <t>ア</t>
    </rPh>
    <rPh sb="6" eb="8">
      <t>ニュウイン</t>
    </rPh>
    <rPh sb="8" eb="11">
      <t>カンジャスウ</t>
    </rPh>
    <rPh sb="9" eb="10">
      <t>シャ</t>
    </rPh>
    <rPh sb="10" eb="11">
      <t>スウ</t>
    </rPh>
    <rPh sb="12" eb="13">
      <t>サ</t>
    </rPh>
    <rPh sb="15" eb="17">
      <t>ケイカク</t>
    </rPh>
    <rPh sb="21" eb="23">
      <t>ゲンジョウ</t>
    </rPh>
    <rPh sb="23" eb="25">
      <t>トウエイ</t>
    </rPh>
    <phoneticPr fontId="21"/>
  </si>
  <si>
    <t>　減少した入院患者が受ける外来単価（月額）</t>
    <rPh sb="1" eb="3">
      <t>ゲンショウ</t>
    </rPh>
    <rPh sb="5" eb="7">
      <t>ニュウイン</t>
    </rPh>
    <rPh sb="7" eb="9">
      <t>カンジャ</t>
    </rPh>
    <rPh sb="10" eb="11">
      <t>ウ</t>
    </rPh>
    <rPh sb="13" eb="15">
      <t>ガイライ</t>
    </rPh>
    <rPh sb="15" eb="17">
      <t>タンカ</t>
    </rPh>
    <rPh sb="18" eb="20">
      <t>ゲツガク</t>
    </rPh>
    <phoneticPr fontId="21"/>
  </si>
  <si>
    <t>稼働日に１回程度、減少した入院患者が外来を受けることに相当</t>
    <rPh sb="0" eb="3">
      <t>カドウビ</t>
    </rPh>
    <rPh sb="5" eb="6">
      <t>カイ</t>
    </rPh>
    <rPh sb="6" eb="8">
      <t>テイド</t>
    </rPh>
    <rPh sb="9" eb="11">
      <t>ゲンショウ</t>
    </rPh>
    <rPh sb="13" eb="15">
      <t>ニュウイン</t>
    </rPh>
    <rPh sb="15" eb="17">
      <t>カンジャ</t>
    </rPh>
    <rPh sb="18" eb="20">
      <t>ガイライ</t>
    </rPh>
    <rPh sb="21" eb="22">
      <t>ウ</t>
    </rPh>
    <rPh sb="27" eb="29">
      <t>ソウトウ</t>
    </rPh>
    <phoneticPr fontId="21"/>
  </si>
  <si>
    <t>　（総報酬（億円））</t>
    <rPh sb="2" eb="5">
      <t>ソウホウシュウ</t>
    </rPh>
    <rPh sb="6" eb="8">
      <t>オクエン</t>
    </rPh>
    <phoneticPr fontId="21"/>
  </si>
  <si>
    <t>健保組合</t>
    <rPh sb="0" eb="2">
      <t>ケンポ</t>
    </rPh>
    <rPh sb="2" eb="4">
      <t>クミアイ</t>
    </rPh>
    <phoneticPr fontId="21"/>
  </si>
  <si>
    <t>協会けんぽ</t>
    <phoneticPr fontId="21"/>
  </si>
  <si>
    <t>※ 一体改革試算と同様、医師は75%、看護師・その他は85%が入院対応分と仮定して算出</t>
    <rPh sb="2" eb="4">
      <t>イッタイ</t>
    </rPh>
    <rPh sb="4" eb="6">
      <t>カイカク</t>
    </rPh>
    <rPh sb="6" eb="8">
      <t>シサン</t>
    </rPh>
    <rPh sb="9" eb="11">
      <t>ドウヨウ</t>
    </rPh>
    <rPh sb="12" eb="14">
      <t>イシ</t>
    </rPh>
    <rPh sb="37" eb="39">
      <t>カテイ</t>
    </rPh>
    <rPh sb="41" eb="43">
      <t>サンシュツ</t>
    </rPh>
    <phoneticPr fontId="21"/>
  </si>
  <si>
    <t>現状投影</t>
    <rPh sb="0" eb="2">
      <t>ゲンジョウ</t>
    </rPh>
    <rPh sb="2" eb="4">
      <t>トウエイ</t>
    </rPh>
    <phoneticPr fontId="33"/>
  </si>
  <si>
    <t>計画ベース</t>
    <rPh sb="0" eb="2">
      <t>ケイカク</t>
    </rPh>
    <phoneticPr fontId="33"/>
  </si>
  <si>
    <t>【ベースライン】</t>
  </si>
  <si>
    <t>【財源別】</t>
    <rPh sb="1" eb="4">
      <t>ザイゲンベツ</t>
    </rPh>
    <phoneticPr fontId="33"/>
  </si>
  <si>
    <t>伸び①</t>
    <rPh sb="0" eb="1">
      <t>ノ</t>
    </rPh>
    <phoneticPr fontId="33"/>
  </si>
  <si>
    <t>２０１８年度</t>
    <rPh sb="4" eb="6">
      <t>ネンド</t>
    </rPh>
    <phoneticPr fontId="33"/>
  </si>
  <si>
    <t>２０２５年度</t>
    <rPh sb="4" eb="6">
      <t>ネンド</t>
    </rPh>
    <phoneticPr fontId="33"/>
  </si>
  <si>
    <t>２０３０年度</t>
    <rPh sb="4" eb="6">
      <t>ネンド</t>
    </rPh>
    <phoneticPr fontId="33"/>
  </si>
  <si>
    <t>２０３５年度</t>
    <rPh sb="4" eb="6">
      <t>ネンド</t>
    </rPh>
    <phoneticPr fontId="33"/>
  </si>
  <si>
    <t>２０４０年度</t>
    <rPh sb="4" eb="6">
      <t>ネンド</t>
    </rPh>
    <phoneticPr fontId="33"/>
  </si>
  <si>
    <t>伸び②</t>
    <rPh sb="0" eb="1">
      <t>ノ</t>
    </rPh>
    <phoneticPr fontId="33"/>
  </si>
  <si>
    <t>【成長実現】</t>
    <rPh sb="1" eb="3">
      <t>セイチョウ</t>
    </rPh>
    <rPh sb="3" eb="5">
      <t>ジツゲン</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</si>
</sst>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2">
    <numFmt numFmtId="6" formatCode="&quot;¥&quot;#,##0;[Red]&quot;¥&quot;\-#,##0"/>
    <numFmt numFmtId="41" formatCode="_ * #,##0_ ;_ * \-#,##0_ ;_ * &quot;-&quot;_ ;_ @_ "/>
    <numFmt numFmtId="43" formatCode="_ * #,##0.00_ ;_ * \-#,##0.00_ ;_ * &quot;-&quot;??_ ;_ @_ "/>
    <numFmt numFmtId="176" formatCode="0.0"/>
    <numFmt numFmtId="177" formatCode="#,##0.0;[Red]\-#,##0.0"/>
    <numFmt numFmtId="178" formatCode="#,##0.0_ "/>
    <numFmt numFmtId="179" formatCode="#,##0.00_ "/>
    <numFmt numFmtId="180" formatCode="\(\ 0%\ \)"/>
    <numFmt numFmtId="181" formatCode="\(0.0%\)"/>
    <numFmt numFmtId="182" formatCode="0.00_m;&quot;▲&quot;0.00_m;&quot;-&quot;_m"/>
    <numFmt numFmtId="183" formatCode="0.0_m;&quot;▲&quot;?0.0_m;@_m"/>
    <numFmt numFmtId="184" formatCode="0.0_m;&quot;▲&quot;?0.0_m;&quot;-&quot;_m"/>
    <numFmt numFmtId="185" formatCode="_(* #,##0_);_(* \(#,##0\);_(* &quot;-&quot;_);_(@_)"/>
    <numFmt numFmtId="186" formatCode="_(&quot;$&quot;* #,##0_);_(&quot;$&quot;* \(#,##0\);_(&quot;$&quot;* &quot;-&quot;_);_(@_)"/>
    <numFmt numFmtId="187" formatCode="0_ "/>
    <numFmt numFmtId="188" formatCode="_-* #,##0_-;\-* #,##0_-;_-* &quot;-&quot;_-;_-@_-"/>
    <numFmt numFmtId="189" formatCode="0.00_ "/>
    <numFmt numFmtId="190" formatCode="0.0_ "/>
    <numFmt numFmtId="191" formatCode="#,##0_ "/>
    <numFmt numFmtId="192" formatCode="#,##0_m;&quot;▲&quot;#,##0_m;&quot;-&quot;_m"/>
    <numFmt numFmtId="193" formatCode="#,##0_m;&quot;▲&quot;?#,##0_m;&quot;-&quot;_m"/>
    <numFmt numFmtId="194" formatCode="#,##0.000;[Red]\-#,##0.000"/>
    <numFmt numFmtId="195" formatCode="#,##0.0000;[Red]\-#,##0.0000"/>
    <numFmt numFmtId="196" formatCode="0.0%"/>
    <numFmt numFmtId="197" formatCode="#\ ###\ ##0\ "/>
    <numFmt numFmtId="198" formatCode="0.0&quot; &quot;;&quot;△  &quot;0.0&quot; &quot;"/>
    <numFmt numFmtId="199" formatCode="0.0&quot; &quot;;&quot;△ &quot;0.0&quot; &quot;"/>
    <numFmt numFmtId="200" formatCode="0.000_ "/>
    <numFmt numFmtId="201" formatCode="0.0;&quot;▲ &quot;0.0"/>
    <numFmt numFmtId="202" formatCode="0.000"/>
    <numFmt numFmtId="203" formatCode="0.0;&quot;▲&quot;??0.0;* \-\ "/>
    <numFmt numFmtId="204" formatCode="0.0;&quot;▲&quot;??0.0"/>
    <numFmt numFmtId="205" formatCode="??0.0"/>
    <numFmt numFmtId="206" formatCode="_ * #,##0.000000_ ;_ * \-#,##0.000000_ ;_ * &quot;-&quot;_ ;_ @_ "/>
    <numFmt numFmtId="207" formatCode="_ * #,##0_ ;_ * \-#,##0_ ;_ * &quot;-&quot;??_ ;_ @_ "/>
    <numFmt numFmtId="208" formatCode="_ * #,##0.0000_ ;_ * \-#,##0.0000_ ;_ * &quot;-&quot;_ ;_ @_ "/>
    <numFmt numFmtId="209" formatCode="#,##0.0000_ ;[Red]\-#,##0.0000\ "/>
    <numFmt numFmtId="210" formatCode="_ * #,##0.0_ ;_ * \-#,##0.0_ ;_ * &quot;-&quot;??_ ;_ @_ "/>
    <numFmt numFmtId="211" formatCode="0.0000_ "/>
    <numFmt numFmtId="212" formatCode="0.0000%"/>
    <numFmt numFmtId="213" formatCode="0.000%"/>
    <numFmt numFmtId="214" formatCode="#,##0.0000000;[Red]\-#,##0.0000000"/>
    <numFmt numFmtId="215" formatCode="_ * #,##0.0_ ;_ * \-#,##0.0_ ;_ * &quot;-&quot;_ ;_ @_ "/>
    <numFmt numFmtId="216" formatCode="0E+00"/>
    <numFmt numFmtId="217" formatCode="0.000000%"/>
    <numFmt numFmtId="218" formatCode="_ * #,##0.00000_ ;_ * \-#,##0.00000_ ;_ * &quot;-&quot;_ ;_ @_ "/>
    <numFmt numFmtId="219" formatCode="_(&quot;$&quot;* #,##0.00_);_(&quot;$&quot;* \(#,##0.00\);_(&quot;$&quot;* &quot;-&quot;??_);_(@_)"/>
    <numFmt numFmtId="220" formatCode="_(&quot;$&quot;* #\!\,##0_);_(&quot;$&quot;* &quot;¥&quot;\!\(#\!\,##0&quot;¥&quot;\!\);_(&quot;$&quot;* &quot;-&quot;_);_(@_)"/>
    <numFmt numFmtId="221" formatCode="General_)"/>
    <numFmt numFmtId="222" formatCode="#,##0;\-#,##0;&quot;-&quot;"/>
    <numFmt numFmtId="223" formatCode="0_);\(0\)"/>
    <numFmt numFmtId="224" formatCode="&quot;$&quot;#,##0.00;[Red]&quot;$&quot;#,##0.00"/>
    <numFmt numFmtId="225" formatCode="_-* #,##0.0_-;\-* #,##0.0_-;_-* &quot;-&quot;??_-;_-@_-"/>
    <numFmt numFmtId="226" formatCode="#,##0."/>
    <numFmt numFmtId="227" formatCode="&quot;$&quot;#."/>
    <numFmt numFmtId="228" formatCode="#.00"/>
    <numFmt numFmtId="229" formatCode="#."/>
    <numFmt numFmtId="230" formatCode="&quot;￡&quot;#,##0.00;[Red]\-&quot;￡&quot;#,##0.00"/>
    <numFmt numFmtId="231" formatCode="###,###.##"/>
    <numFmt numFmtId="232" formatCode="_ * #\ ##0_ ;_ * \-#\ ##0.0_ ;_ * &quot;-&quot;_ ;_ @_ "/>
    <numFmt numFmtId="233" formatCode="_ * ##\ ###\ ###,_ ;;_ * \-_ ;_ * @_ "/>
    <numFmt numFmtId="234" formatCode="0.0_);[Red]\(0.0\)"/>
    <numFmt numFmtId="235" formatCode="0.00;&quot;-&quot;0.00"/>
    <numFmt numFmtId="236" formatCode="0&quot;年&quot;"/>
    <numFmt numFmtId="237" formatCode="_ * #,##0.00_ ;_ * \-#,##0.00_ ;_ * &quot;-&quot;_ ;_ @_ "/>
    <numFmt numFmtId="238" formatCode="#,##0_ ;[Red]\-#,##0\ "/>
    <numFmt numFmtId="239" formatCode="#\ ##0&quot; &quot;"/>
    <numFmt numFmtId="240" formatCode="#,##0.0&quot; &quot;"/>
    <numFmt numFmtId="241" formatCode="#\ ##0&quot; &quot;;&quot;△  &quot;#\ ##0&quot; &quot;"/>
    <numFmt numFmtId="242" formatCode="0.0&quot; &quot;;&quot;△　&quot;0.0&quot; &quot;"/>
    <numFmt numFmtId="243" formatCode="0.0\ ;&quot;△　&quot;0.0\ "/>
    <numFmt numFmtId="244" formatCode="0.0\ ;&quot;△ &quot;0.0\ "/>
    <numFmt numFmtId="245" formatCode="###\ ###;&quot;△&quot;###\ ###"/>
    <numFmt numFmtId="246" formatCode="#\ ##0;&quot;△&quot;#\ ##0"/>
    <numFmt numFmtId="247" formatCode="0.0;&quot;△ &quot;0.0"/>
    <numFmt numFmtId="248" formatCode="#,##0.0;\-#,##0.0"/>
    <numFmt numFmtId="249" formatCode="###\ ###"/>
    <numFmt numFmtId="250" formatCode="#\ ###\ ##0.0"/>
    <numFmt numFmtId="251" formatCode="#\ ##0.0&quot; &quot;;&quot;△  &quot;0.0&quot; &quot;"/>
    <numFmt numFmtId="252" formatCode="#\ ###\ ##0.0;\-#\ ###\ ##0.0;&quot;-  &quot;"/>
    <numFmt numFmtId="253" formatCode="#\ ###\ ##0&quot;  &quot;"/>
    <numFmt numFmtId="254" formatCode="#\ ###\ ##0&quot;　&quot;"/>
    <numFmt numFmtId="255" formatCode="#\ ###\ ##0&quot;   &quot;"/>
    <numFmt numFmtId="256" formatCode="#\ ###\ ##0&quot;  &quot;;\-#\ ###\ ##0&quot;  &quot;;&quot;-  &quot;"/>
    <numFmt numFmtId="257" formatCode="#\ ##0.0&quot; &quot;;&quot;△ 　  &quot;0.0&quot; &quot;"/>
    <numFmt numFmtId="258" formatCode="###\ ##0.0&quot; &quot;;&quot;△   &quot;###\ ##0.0&quot; &quot;"/>
    <numFmt numFmtId="259" formatCode="#\ ##0&quot;  &quot;"/>
    <numFmt numFmtId="260" formatCode="0.0&quot; &quot;;&quot;△     &quot;0.0&quot; &quot;"/>
    <numFmt numFmtId="261" formatCode="#\ ##0&quot;   &quot;;&quot;△    &quot;#\ ##0&quot;   &quot;"/>
    <numFmt numFmtId="262" formatCode="###\ ##0.0&quot; &quot;;&quot;△    &quot;###\ ##0.0&quot; &quot;"/>
    <numFmt numFmtId="263" formatCode="0.0&quot; &quot;;&quot;△   &quot;0.0&quot; &quot;"/>
    <numFmt numFmtId="264" formatCode="###\ ##0.0&quot; &quot;;&quot;△　  &quot;###\ ##0.0&quot; &quot;"/>
    <numFmt numFmtId="265" formatCode="###\ ##0.0&quot; &quot;;&quot;△  &quot;###\ ##0.0&quot; &quot;"/>
    <numFmt numFmtId="266" formatCode="###\ ##0.0&quot; &quot;;&quot;△ 　  &quot;###\ ##0.0&quot; &quot;"/>
    <numFmt numFmtId="267" formatCode="###\ ##0.0&quot; &quot;;&quot;△　　&quot;###\ ##0.0&quot; &quot;"/>
    <numFmt numFmtId="268" formatCode="###\ ##0&quot;  &quot;;&quot;△ &quot;###\ ##0&quot;  &quot;"/>
    <numFmt numFmtId="269" formatCode="###\ ##0&quot;  &quot;;&quot;△    &quot;###\ ##0&quot;  &quot;"/>
    <numFmt numFmtId="270" formatCode="##\ ##0&quot; &quot;;&quot;△   &quot;##\ ##0&quot;  &quot;"/>
    <numFmt numFmtId="271" formatCode="#,##0.00000;[Red]\-#,##0.00000"/>
    <numFmt numFmtId="272" formatCode="#,##0.000000;[Red]\-#,##0.000000"/>
    <numFmt numFmtId="273" formatCode="mm/dd/yyyy\ hh:mm:ss"/>
    <numFmt numFmtId="274" formatCode="#\ ##0.0_);#\ ##0.0_)"/>
    <numFmt numFmtId="275" formatCode="###\ ##0_);&quot;△&quot;###\ ##0_)"/>
    <numFmt numFmtId="276" formatCode="###\ ##0&quot; &quot;;&quot;△&quot;###\ ##0&quot; &quot;"/>
    <numFmt numFmtId="277" formatCode="##0.0&quot; &quot;;&quot;△ &quot;##0.0&quot; &quot;"/>
    <numFmt numFmtId="278" formatCode="0.0\ ;&quot;△   &quot;0.0\ "/>
    <numFmt numFmtId="279" formatCode="#\ ##0"/>
    <numFmt numFmtId="280" formatCode="###\ ##0&quot; &quot;;&quot;△ &quot;###\ ##0&quot; &quot;"/>
    <numFmt numFmtId="281" formatCode="#\ ##0&quot; &quot;;&quot;△ &quot;#\ ##0&quot; &quot;"/>
    <numFmt numFmtId="282" formatCode="###\ ##0&quot; &quot;;&quot;△ &quot;##\ ###"/>
    <numFmt numFmtId="283" formatCode="###\ ##0&quot; &quot;;&quot;△ &quot;##\ ##0&quot; &quot;"/>
    <numFmt numFmtId="284" formatCode="0_);[Red]\(0\)"/>
    <numFmt numFmtId="285" formatCode="##\ ###;&quot;△ &quot;##\ ###"/>
    <numFmt numFmtId="286" formatCode="###\ ###\ ##0.0\ ;&quot;△ &quot;\ ###\ ###\ ##0.0\ \ "/>
    <numFmt numFmtId="287" formatCode="##\ ##0.0\ ;&quot;△ &quot;\ ###\ ##0.0\ \ "/>
    <numFmt numFmtId="288" formatCode="##\ ##0\ \ \ ;&quot;△ &quot;\ ###\ ##0.0\ \ "/>
    <numFmt numFmtId="289" formatCode="###\ ##0.0\ ;\-###\ ##0.0;&quot;- &quot;"/>
    <numFmt numFmtId="290" formatCode="0&quot;年&quot;&quot;度&quot;"/>
    <numFmt numFmtId="291" formatCode="&quot;現&quot;0"/>
    <numFmt numFmtId="292" formatCode="&quot;計&quot;0"/>
    <numFmt numFmtId="293" formatCode="&quot;   ※ （&quot;0.0"/>
    <numFmt numFmtId="294" formatCode="\(0.000\)"/>
    <numFmt numFmtId="295" formatCode="0.00000"/>
    <numFmt numFmtId="296" formatCode="&quot;低&quot;0"/>
    <numFmt numFmtId="297" formatCode="0.00_);[Red]\(0.00\)"/>
    <numFmt numFmtId="298" formatCode="0.000000"/>
    <numFmt numFmtId="299" formatCode="#,##0.0_ ;[Red]\-#,##0.0\ "/>
    <numFmt numFmtId="300" formatCode="#,##0.00_ ;[Red]\-#,##0.00\ "/>
    <numFmt numFmtId="301" formatCode="&quot;( &quot;#,##0.0_)&quot;)&quot;;\(#,##0.0\)"/>
    <numFmt numFmtId="302" formatCode="&quot;※ &quot;0.0"/>
    <numFmt numFmtId="303" formatCode="#,##0;&quot;▲ &quot;#,##0"/>
    <numFmt numFmtId="304" formatCode="&quot;※ &quot;0"/>
  </numFmts>
  <fonts count="247">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name val="ＭＳ 明朝"/>
      <family val="1"/>
      <charset val="128"/>
    </font>
    <font>
      <sz val="16"/>
      <name val="ＭＳ 明朝"/>
      <family val="1"/>
      <charset val="128"/>
    </font>
    <font>
      <sz val="6"/>
      <name val="ＭＳ 明朝"/>
      <family val="1"/>
      <charset val="128"/>
    </font>
    <font>
      <sz val="14"/>
      <name val="Times New Roman"/>
      <family val="1"/>
    </font>
    <font>
      <sz val="12"/>
      <name val="Times New Roman"/>
      <family val="1"/>
    </font>
    <font>
      <sz val="12"/>
      <name val="ＭＳ 明朝"/>
      <family val="1"/>
      <charset val="128"/>
    </font>
    <font>
      <sz val="11"/>
      <name val="Times New Roman"/>
      <family val="1"/>
    </font>
    <font>
      <sz val="9"/>
      <name val="ＭＳ 明朝"/>
      <family val="1"/>
      <charset val="128"/>
    </font>
    <font>
      <sz val="11"/>
      <name val="ＭＳ ゴシック"/>
      <family val="3"/>
      <charset val="128"/>
    </font>
    <font>
      <sz val="6"/>
      <name val="ＭＳ Ｐゴシック"/>
      <family val="3"/>
      <charset val="128"/>
    </font>
    <font>
      <sz val="14"/>
      <name val="ＭＳ 明朝"/>
      <family val="1"/>
      <charset val="128"/>
    </font>
    <font>
      <sz val="14"/>
      <name val="ＭＳ Ｐ明朝"/>
      <family val="1"/>
      <charset val="128"/>
    </font>
    <font>
      <sz val="10"/>
      <name val="ＭＳ 明朝"/>
      <family val="1"/>
      <charset val="128"/>
    </font>
    <font>
      <sz val="14"/>
      <name val="ＭＳ ゴシック"/>
      <family val="3"/>
      <charset val="128"/>
    </font>
    <font>
      <sz val="12"/>
      <name val="ＭＳ ゴシック"/>
      <family val="3"/>
      <charset val="128"/>
    </font>
    <font>
      <sz val="16"/>
      <name val="ＭＳ ゴシック"/>
      <family val="3"/>
      <charset val="128"/>
    </font>
    <font>
      <sz val="13"/>
      <name val="ＭＳ 明朝"/>
      <family val="1"/>
      <charset val="128"/>
    </font>
    <font>
      <sz val="11"/>
      <name val="ＭＳ Ｐゴシック"/>
      <family val="3"/>
      <charset val="128"/>
    </font>
    <font>
      <sz val="12"/>
      <color indexed="33"/>
      <name val="ＭＳ 明朝"/>
      <family val="1"/>
      <charset val="128"/>
    </font>
    <font>
      <sz val="12"/>
      <name val="Arial"/>
      <family val="2"/>
    </font>
    <font>
      <sz val="11"/>
      <name val="明朝"/>
      <family val="1"/>
      <charset val="128"/>
    </font>
    <font>
      <sz val="14"/>
      <name val="ＭＳ ・団"/>
      <family val="1"/>
      <charset val="128"/>
    </font>
    <font>
      <sz val="14"/>
      <name val="ＭＳ Ｐゴシック"/>
      <family val="3"/>
      <charset val="128"/>
    </font>
    <font>
      <sz val="12"/>
      <name val="ＭＳ Ｐゴシック"/>
      <family val="3"/>
      <charset val="128"/>
    </font>
    <font>
      <sz val="11"/>
      <color indexed="8"/>
      <name val="ＭＳ Ｐゴシック"/>
      <family val="3"/>
      <charset val="128"/>
    </font>
    <font>
      <sz val="10"/>
      <color indexed="8"/>
      <name val="ＭＳ Ｐゴシック"/>
      <family val="3"/>
      <charset val="128"/>
    </font>
    <font>
      <sz val="11"/>
      <color theme="1"/>
      <name val="ＭＳ Ｐゴシック"/>
      <family val="3"/>
      <charset val="128"/>
      <scheme val="minor"/>
    </font>
    <font>
      <sz val="11"/>
      <color indexed="9"/>
      <name val="ＭＳ Ｐゴシック"/>
      <family val="3"/>
      <charset val="128"/>
    </font>
    <font>
      <sz val="10"/>
      <color indexed="9"/>
      <name val="ＭＳ Ｐゴシック"/>
      <family val="3"/>
      <charset val="128"/>
    </font>
    <font>
      <b/>
      <sz val="18"/>
      <color indexed="56"/>
      <name val="ＭＳ Ｐゴシック"/>
      <family val="3"/>
      <charset val="128"/>
    </font>
    <font>
      <b/>
      <sz val="11"/>
      <color indexed="9"/>
      <name val="ＭＳ Ｐゴシック"/>
      <family val="3"/>
      <charset val="128"/>
    </font>
    <font>
      <b/>
      <sz val="10"/>
      <color indexed="9"/>
      <name val="ＭＳ Ｐゴシック"/>
      <family val="3"/>
      <charset val="128"/>
    </font>
    <font>
      <sz val="11"/>
      <color indexed="60"/>
      <name val="ＭＳ Ｐゴシック"/>
      <family val="3"/>
      <charset val="128"/>
    </font>
    <font>
      <sz val="10"/>
      <color indexed="60"/>
      <name val="ＭＳ Ｐゴシック"/>
      <family val="3"/>
      <charset val="128"/>
    </font>
    <font>
      <sz val="14"/>
      <name val="Terminal"/>
      <family val="3"/>
      <charset val="255"/>
    </font>
    <font>
      <sz val="11"/>
      <color indexed="52"/>
      <name val="ＭＳ Ｐゴシック"/>
      <family val="3"/>
      <charset val="128"/>
    </font>
    <font>
      <sz val="10"/>
      <color indexed="52"/>
      <name val="ＭＳ Ｐゴシック"/>
      <family val="3"/>
      <charset val="128"/>
    </font>
    <font>
      <sz val="11"/>
      <color rgb="FF9C0006"/>
      <name val="ＭＳ Ｐゴシック"/>
      <family val="3"/>
      <charset val="128"/>
      <scheme val="minor"/>
    </font>
    <font>
      <sz val="11"/>
      <color indexed="20"/>
      <name val="ＭＳ Ｐゴシック"/>
      <family val="3"/>
      <charset val="128"/>
    </font>
    <font>
      <sz val="10"/>
      <color indexed="20"/>
      <name val="ＭＳ Ｐゴシック"/>
      <family val="3"/>
      <charset val="128"/>
    </font>
    <font>
      <b/>
      <sz val="11"/>
      <color indexed="52"/>
      <name val="ＭＳ Ｐゴシック"/>
      <family val="3"/>
      <charset val="128"/>
    </font>
    <font>
      <b/>
      <sz val="10"/>
      <color indexed="52"/>
      <name val="ＭＳ Ｐゴシック"/>
      <family val="3"/>
      <charset val="128"/>
    </font>
    <font>
      <sz val="11"/>
      <color indexed="10"/>
      <name val="ＭＳ Ｐゴシック"/>
      <family val="3"/>
      <charset val="128"/>
    </font>
    <font>
      <sz val="10"/>
      <color indexed="10"/>
      <name val="ＭＳ Ｐゴシック"/>
      <family val="3"/>
      <charset val="128"/>
    </font>
    <font>
      <sz val="10"/>
      <name val="Arial"/>
      <family val="2"/>
    </font>
    <font>
      <sz val="11"/>
      <name val="明朝"/>
      <family val="3"/>
      <charset val="128"/>
    </font>
    <font>
      <sz val="10"/>
      <name val="ＭＳ Ｐゴシック"/>
      <family val="3"/>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1"/>
      <name val="ＭＳ Ｐゴシック"/>
      <family val="3"/>
      <charset val="128"/>
      <scheme val="minor"/>
    </font>
    <font>
      <b/>
      <sz val="11"/>
      <color indexed="8"/>
      <name val="ＭＳ Ｐゴシック"/>
      <family val="3"/>
      <charset val="128"/>
    </font>
    <font>
      <b/>
      <sz val="10"/>
      <color indexed="8"/>
      <name val="ＭＳ Ｐゴシック"/>
      <family val="3"/>
      <charset val="128"/>
    </font>
    <font>
      <b/>
      <sz val="11"/>
      <color indexed="63"/>
      <name val="ＭＳ Ｐゴシック"/>
      <family val="3"/>
      <charset val="128"/>
    </font>
    <font>
      <b/>
      <sz val="10"/>
      <color indexed="63"/>
      <name val="ＭＳ Ｐゴシック"/>
      <family val="3"/>
      <charset val="128"/>
    </font>
    <font>
      <i/>
      <sz val="11"/>
      <color indexed="23"/>
      <name val="ＭＳ Ｐゴシック"/>
      <family val="3"/>
      <charset val="128"/>
    </font>
    <font>
      <i/>
      <sz val="10"/>
      <color indexed="23"/>
      <name val="ＭＳ Ｐゴシック"/>
      <family val="3"/>
      <charset val="128"/>
    </font>
    <font>
      <sz val="11"/>
      <color indexed="62"/>
      <name val="ＭＳ Ｐゴシック"/>
      <family val="3"/>
      <charset val="128"/>
    </font>
    <font>
      <sz val="10"/>
      <color indexed="62"/>
      <name val="ＭＳ Ｐゴシック"/>
      <family val="3"/>
      <charset val="128"/>
    </font>
    <font>
      <sz val="11"/>
      <name val="ＭＳ Ｐ明朝"/>
      <family val="1"/>
      <charset val="128"/>
    </font>
    <font>
      <sz val="10"/>
      <name val="ＭＳ ゴシック"/>
      <family val="3"/>
      <charset val="128"/>
    </font>
    <font>
      <sz val="11"/>
      <color rgb="FF006100"/>
      <name val="ＭＳ Ｐゴシック"/>
      <family val="3"/>
      <charset val="128"/>
      <scheme val="minor"/>
    </font>
    <font>
      <sz val="11"/>
      <color indexed="17"/>
      <name val="ＭＳ Ｐゴシック"/>
      <family val="3"/>
      <charset val="128"/>
    </font>
    <font>
      <sz val="10"/>
      <color indexed="17"/>
      <name val="ＭＳ Ｐゴシック"/>
      <family val="3"/>
      <charset val="128"/>
    </font>
    <font>
      <sz val="16"/>
      <name val="ＭＳ Ｐゴシック"/>
      <family val="3"/>
      <charset val="128"/>
    </font>
    <font>
      <sz val="18"/>
      <name val="ＭＳ ゴシック"/>
      <family val="3"/>
      <charset val="128"/>
    </font>
    <font>
      <sz val="11"/>
      <color theme="1"/>
      <name val="ＭＳ Ｐゴシック"/>
      <family val="2"/>
      <scheme val="minor"/>
    </font>
    <font>
      <sz val="8"/>
      <name val="ＭＳ ゴシック"/>
      <family val="3"/>
      <charset val="128"/>
    </font>
    <font>
      <sz val="8"/>
      <name val="ＭＳ Ｐゴシック"/>
      <family val="3"/>
      <charset val="128"/>
    </font>
    <font>
      <sz val="12"/>
      <color rgb="FFFF0000"/>
      <name val="ＭＳ Ｐゴシック"/>
      <family val="3"/>
      <charset val="128"/>
    </font>
    <font>
      <sz val="6"/>
      <name val="明朝"/>
      <family val="3"/>
      <charset val="128"/>
    </font>
    <font>
      <sz val="8"/>
      <color rgb="FFFF0000"/>
      <name val="ＭＳ ゴシック"/>
      <family val="3"/>
      <charset val="128"/>
    </font>
    <font>
      <sz val="8"/>
      <color rgb="FFFF0000"/>
      <name val="ＭＳ Ｐゴシック"/>
      <family val="3"/>
      <charset val="128"/>
    </font>
    <font>
      <sz val="24"/>
      <name val="ＭＳ ゴシック"/>
      <family val="3"/>
      <charset val="128"/>
    </font>
    <font>
      <sz val="10"/>
      <name val="ＭＳ Ｐゴシック"/>
      <family val="3"/>
      <charset val="128"/>
    </font>
    <font>
      <u/>
      <sz val="24"/>
      <name val="ＭＳ Ｐゴシック"/>
      <family val="3"/>
      <charset val="128"/>
    </font>
    <font>
      <sz val="10"/>
      <color theme="1"/>
      <name val="ＭＳ 明朝"/>
      <family val="1"/>
      <charset val="128"/>
    </font>
    <font>
      <sz val="20"/>
      <name val="ＭＳ Ｐゴシック"/>
      <family val="3"/>
      <charset val="128"/>
    </font>
    <font>
      <sz val="16"/>
      <color theme="1"/>
      <name val="ＭＳ Ｐゴシック"/>
      <family val="3"/>
      <charset val="128"/>
      <scheme val="minor"/>
    </font>
    <font>
      <sz val="16"/>
      <color indexed="8"/>
      <name val="ＭＳ Ｐゴシック"/>
      <family val="3"/>
      <charset val="128"/>
      <scheme val="minor"/>
    </font>
    <font>
      <sz val="16"/>
      <name val="ＭＳ Ｐゴシック"/>
      <family val="3"/>
      <charset val="128"/>
      <scheme val="minor"/>
    </font>
    <font>
      <sz val="10"/>
      <color indexed="8"/>
      <name val="ＭＳ Ｐゴシック"/>
      <family val="3"/>
      <charset val="128"/>
      <scheme val="minor"/>
    </font>
    <font>
      <sz val="18"/>
      <name val="ＭＳ Ｐゴシック"/>
      <family val="3"/>
      <charset val="128"/>
      <scheme val="minor"/>
    </font>
    <font>
      <sz val="18"/>
      <color theme="1"/>
      <name val="ＭＳ Ｐゴシック"/>
      <family val="3"/>
      <charset val="128"/>
      <scheme val="minor"/>
    </font>
    <font>
      <sz val="18"/>
      <name val="ＭＳ Ｐゴシック"/>
      <family val="3"/>
      <charset val="128"/>
    </font>
    <font>
      <sz val="14"/>
      <color theme="1"/>
      <name val="ＭＳ Ｐゴシック"/>
      <family val="3"/>
      <charset val="128"/>
      <scheme val="minor"/>
    </font>
    <font>
      <sz val="11"/>
      <color rgb="FFFF0000"/>
      <name val="ＭＳ Ｐゴシック"/>
      <family val="3"/>
      <charset val="128"/>
      <scheme val="minor"/>
    </font>
    <font>
      <sz val="8"/>
      <name val="ＭＳ 明朝"/>
      <family val="1"/>
      <charset val="128"/>
    </font>
    <font>
      <sz val="9"/>
      <name val="ＭＳ ゴシック"/>
      <family val="3"/>
      <charset val="128"/>
    </font>
    <font>
      <sz val="10"/>
      <color rgb="FFFF0000"/>
      <name val="ＭＳ 明朝"/>
      <family val="1"/>
      <charset val="128"/>
    </font>
    <font>
      <sz val="9"/>
      <name val="ＭＳ Ｐゴシック"/>
      <family val="3"/>
      <charset val="128"/>
    </font>
    <font>
      <b/>
      <sz val="11"/>
      <name val="ＭＳ Ｐゴシック"/>
      <family val="3"/>
      <charset val="128"/>
    </font>
    <font>
      <sz val="11"/>
      <color rgb="FFFF0000"/>
      <name val="ＭＳ 明朝"/>
      <family val="1"/>
      <charset val="128"/>
    </font>
    <font>
      <sz val="10"/>
      <name val="ＭＳ Ｐゴシック"/>
      <family val="3"/>
      <charset val="128"/>
      <scheme val="minor"/>
    </font>
    <font>
      <u/>
      <sz val="11"/>
      <color indexed="36"/>
      <name val="‚l‚r ‚oƒSƒVƒbƒN"/>
      <family val="3"/>
      <charset val="128"/>
    </font>
    <font>
      <sz val="11"/>
      <name val="‚l‚r ‚oƒSƒVƒbƒN"/>
      <family val="3"/>
      <charset val="128"/>
    </font>
    <font>
      <sz val="10"/>
      <color indexed="8"/>
      <name val="Arial"/>
      <family val="2"/>
    </font>
    <font>
      <sz val="10"/>
      <color indexed="9"/>
      <name val="Arial"/>
      <family val="2"/>
    </font>
    <font>
      <sz val="10"/>
      <color indexed="20"/>
      <name val="Arial"/>
      <family val="2"/>
    </font>
    <font>
      <b/>
      <sz val="9"/>
      <name val="Switzerland"/>
      <family val="2"/>
      <charset val="177"/>
    </font>
    <font>
      <sz val="8"/>
      <name val="Arial"/>
      <family val="2"/>
    </font>
    <font>
      <b/>
      <sz val="8"/>
      <color indexed="8"/>
      <name val="MS Sans Serif"/>
      <family val="2"/>
    </font>
    <font>
      <sz val="9"/>
      <name val="Helv"/>
      <family val="2"/>
    </font>
    <font>
      <b/>
      <sz val="10"/>
      <color indexed="52"/>
      <name val="Arial"/>
      <family val="2"/>
    </font>
    <font>
      <sz val="9"/>
      <color indexed="12"/>
      <name val="ＭＳ 明朝"/>
      <family val="1"/>
      <charset val="128"/>
    </font>
    <font>
      <b/>
      <sz val="10"/>
      <color indexed="9"/>
      <name val="Arial"/>
      <family val="2"/>
    </font>
    <font>
      <b/>
      <u/>
      <sz val="8.5"/>
      <color indexed="8"/>
      <name val="MS Sans Serif"/>
      <family val="2"/>
    </font>
    <font>
      <sz val="7"/>
      <name val="Switzerland"/>
      <family val="2"/>
      <charset val="177"/>
    </font>
    <font>
      <b/>
      <sz val="8.5"/>
      <color indexed="12"/>
      <name val="MS Sans Serif"/>
      <family val="2"/>
    </font>
    <font>
      <b/>
      <sz val="8"/>
      <color indexed="12"/>
      <name val="Arial"/>
      <family val="2"/>
    </font>
    <font>
      <sz val="1"/>
      <color indexed="8"/>
      <name val="Courier"/>
      <family val="3"/>
    </font>
    <font>
      <sz val="10"/>
      <color indexed="8"/>
      <name val="MS Sans Serif"/>
      <family val="2"/>
    </font>
    <font>
      <sz val="8.5"/>
      <color indexed="8"/>
      <name val="MS Sans Serif"/>
      <family val="2"/>
    </font>
    <font>
      <i/>
      <sz val="10"/>
      <color indexed="23"/>
      <name val="Arial"/>
      <family val="2"/>
    </font>
    <font>
      <u/>
      <sz val="11"/>
      <color indexed="12"/>
      <name val="‚l‚r ‚oƒSƒVƒbƒN"/>
      <family val="3"/>
      <charset val="128"/>
    </font>
    <font>
      <sz val="6"/>
      <name val="SwitzerlandLight"/>
      <family val="2"/>
      <charset val="177"/>
    </font>
    <font>
      <sz val="8"/>
      <color indexed="8"/>
      <name val="Arial"/>
      <family val="2"/>
    </font>
    <font>
      <sz val="14"/>
      <name val="明朝"/>
      <family val="3"/>
      <charset val="128"/>
    </font>
    <font>
      <sz val="10"/>
      <color indexed="17"/>
      <name val="Arial"/>
      <family val="2"/>
    </font>
    <font>
      <b/>
      <sz val="7"/>
      <name val="Switzerland"/>
      <family val="2"/>
      <charset val="177"/>
    </font>
    <font>
      <b/>
      <sz val="12"/>
      <name val="Arial"/>
      <family val="2"/>
    </font>
    <font>
      <b/>
      <sz val="11"/>
      <color indexed="56"/>
      <name val="Arial"/>
      <family val="2"/>
    </font>
    <font>
      <b/>
      <sz val="1"/>
      <color indexed="8"/>
      <name val="Courier"/>
      <family val="3"/>
    </font>
    <font>
      <sz val="10"/>
      <color indexed="62"/>
      <name val="Arial"/>
      <family val="2"/>
    </font>
    <font>
      <b/>
      <sz val="10"/>
      <name val="Arial"/>
      <family val="2"/>
    </font>
    <font>
      <b/>
      <sz val="8.5"/>
      <color indexed="8"/>
      <name val="MS Sans Serif"/>
      <family val="2"/>
    </font>
    <font>
      <sz val="10"/>
      <color indexed="52"/>
      <name val="Arial"/>
      <family val="2"/>
    </font>
    <font>
      <b/>
      <sz val="8"/>
      <name val="Switzerland"/>
      <family val="2"/>
      <charset val="177"/>
    </font>
    <font>
      <sz val="10"/>
      <color indexed="60"/>
      <name val="Arial"/>
      <family val="2"/>
    </font>
    <font>
      <sz val="10"/>
      <name val="Times New Roman"/>
      <family val="1"/>
    </font>
    <font>
      <b/>
      <sz val="10"/>
      <color indexed="63"/>
      <name val="Arial"/>
      <family val="2"/>
    </font>
    <font>
      <b/>
      <u/>
      <sz val="10"/>
      <color indexed="8"/>
      <name val="MS Sans Serif"/>
      <family val="2"/>
    </font>
    <font>
      <sz val="8"/>
      <color indexed="8"/>
      <name val="MS Sans Serif"/>
      <family val="2"/>
    </font>
    <font>
      <sz val="7.5"/>
      <color indexed="8"/>
      <name val="MS Sans Serif"/>
      <family val="2"/>
    </font>
    <font>
      <b/>
      <sz val="10"/>
      <color indexed="8"/>
      <name val="Times New Roman"/>
      <family val="1"/>
    </font>
    <font>
      <b/>
      <sz val="11"/>
      <name val="Helv"/>
      <family val="2"/>
    </font>
    <font>
      <sz val="6"/>
      <name val="Switzerland"/>
      <family val="2"/>
      <charset val="177"/>
    </font>
    <font>
      <b/>
      <sz val="18"/>
      <color indexed="56"/>
      <name val="Cambria"/>
      <family val="1"/>
    </font>
    <font>
      <b/>
      <sz val="8"/>
      <name val="Arial"/>
      <family val="2"/>
    </font>
    <font>
      <b/>
      <sz val="6"/>
      <name val="Switzerland"/>
      <family val="2"/>
      <charset val="177"/>
    </font>
    <font>
      <sz val="10"/>
      <color indexed="10"/>
      <name val="Arial"/>
      <family val="2"/>
    </font>
    <font>
      <sz val="12"/>
      <color indexed="22"/>
      <name val="ＭＳ 明朝"/>
      <family val="1"/>
      <charset val="128"/>
    </font>
    <font>
      <u/>
      <sz val="9.35"/>
      <color indexed="12"/>
      <name val="ＭＳ Ｐゴシック"/>
      <family val="3"/>
      <charset val="128"/>
    </font>
    <font>
      <sz val="14"/>
      <name val="明朝"/>
      <family val="1"/>
      <charset val="128"/>
    </font>
    <font>
      <sz val="12"/>
      <name val="Osaka"/>
      <family val="3"/>
      <charset val="128"/>
    </font>
    <font>
      <b/>
      <sz val="18"/>
      <color indexed="22"/>
      <name val="ＭＳ 明朝"/>
      <family val="1"/>
      <charset val="128"/>
    </font>
    <font>
      <b/>
      <sz val="15"/>
      <color indexed="22"/>
      <name val="ＭＳ 明朝"/>
      <family val="1"/>
      <charset val="128"/>
    </font>
    <font>
      <sz val="10"/>
      <color theme="1"/>
      <name val="ＭＳ ゴシック"/>
      <family val="3"/>
      <charset val="128"/>
    </font>
    <font>
      <sz val="14"/>
      <color indexed="12"/>
      <name val="ＭＳ 明朝"/>
      <family val="1"/>
      <charset val="128"/>
    </font>
    <font>
      <sz val="11"/>
      <color indexed="16"/>
      <name val="ＭＳ Ｐゴシック"/>
      <family val="3"/>
      <charset val="128"/>
    </font>
    <font>
      <sz val="11"/>
      <color rgb="FF0070C0"/>
      <name val="ＭＳ Ｐゴシック"/>
      <family val="3"/>
      <charset val="128"/>
      <scheme val="minor"/>
    </font>
    <font>
      <sz val="11"/>
      <color rgb="FFFF0000"/>
      <name val="ＭＳ Ｐゴシック"/>
      <family val="2"/>
      <scheme val="minor"/>
    </font>
    <font>
      <sz val="11"/>
      <color rgb="FF0070C0"/>
      <name val="ＭＳ Ｐゴシック"/>
      <family val="2"/>
      <scheme val="minor"/>
    </font>
    <font>
      <sz val="11"/>
      <color theme="1"/>
      <name val="ＭＳ Ｐゴシック"/>
      <family val="3"/>
      <charset val="128"/>
    </font>
    <font>
      <sz val="11"/>
      <name val="ＭＳ Ｐゴシック"/>
      <family val="2"/>
      <scheme val="minor"/>
    </font>
    <font>
      <sz val="11"/>
      <name val="ＭＳ Ｐゴシック"/>
      <family val="3"/>
      <charset val="128"/>
      <scheme val="minor"/>
    </font>
    <font>
      <sz val="9"/>
      <color indexed="8"/>
      <name val="ＭＳ Ｐゴシック"/>
      <family val="3"/>
      <charset val="128"/>
    </font>
    <font>
      <sz val="11"/>
      <color theme="1"/>
      <name val="ＭＳ 明朝"/>
      <family val="1"/>
      <charset val="128"/>
    </font>
    <font>
      <sz val="14"/>
      <color theme="1"/>
      <name val="ＭＳ Ｐゴシック"/>
      <family val="2"/>
      <charset val="128"/>
      <scheme val="minor"/>
    </font>
    <font>
      <b/>
      <sz val="12"/>
      <name val="ＭＳ Ｐゴシック"/>
      <family val="3"/>
      <charset val="128"/>
    </font>
    <font>
      <u/>
      <sz val="10"/>
      <name val="ＭＳ Ｐゴシック"/>
      <family val="3"/>
      <charset val="128"/>
    </font>
    <font>
      <sz val="10"/>
      <color rgb="FF0000FF"/>
      <name val="ＭＳ 明朝"/>
      <family val="1"/>
      <charset val="128"/>
    </font>
    <font>
      <sz val="11"/>
      <color rgb="FF0000FF"/>
      <name val="ＭＳ 明朝"/>
      <family val="1"/>
      <charset val="128"/>
    </font>
    <font>
      <sz val="9"/>
      <color theme="1"/>
      <name val="ＭＳ Ｐゴシック"/>
      <family val="3"/>
      <charset val="128"/>
      <scheme val="minor"/>
    </font>
    <font>
      <u/>
      <sz val="10"/>
      <color theme="1"/>
      <name val="ＭＳ Ｐゴシック"/>
      <family val="3"/>
      <charset val="128"/>
      <scheme val="minor"/>
    </font>
    <font>
      <sz val="9"/>
      <color theme="1"/>
      <name val="ＭＳ ゴシック"/>
      <family val="3"/>
      <charset val="128"/>
    </font>
    <font>
      <sz val="10"/>
      <color indexed="8"/>
      <name val="ＭＳ ゴシック"/>
      <family val="3"/>
      <charset val="128"/>
    </font>
    <font>
      <sz val="9"/>
      <color indexed="8"/>
      <name val="ＭＳ ゴシック"/>
      <family val="3"/>
      <charset val="128"/>
    </font>
    <font>
      <sz val="10"/>
      <color indexed="8"/>
      <name val="ＭＳ 明朝"/>
      <family val="1"/>
      <charset val="128"/>
    </font>
    <font>
      <b/>
      <sz val="11"/>
      <color indexed="8"/>
      <name val="ＭＳ Ｐゴシック"/>
      <family val="3"/>
      <charset val="128"/>
      <scheme val="major"/>
    </font>
    <font>
      <sz val="9"/>
      <color indexed="8"/>
      <name val="ＭＳ 明朝"/>
      <family val="1"/>
      <charset val="128"/>
    </font>
    <font>
      <sz val="11"/>
      <color indexed="8"/>
      <name val="ＭＳ 明朝"/>
      <family val="1"/>
      <charset val="128"/>
    </font>
    <font>
      <sz val="12"/>
      <color indexed="8"/>
      <name val="ＭＳ 明朝"/>
      <family val="1"/>
      <charset val="128"/>
    </font>
    <font>
      <sz val="8"/>
      <color theme="1"/>
      <name val="ＭＳ Ｐゴシック"/>
      <family val="3"/>
      <charset val="128"/>
      <scheme val="minor"/>
    </font>
    <font>
      <sz val="10"/>
      <color theme="1"/>
      <name val="ＭＳ Ｐゴシック"/>
      <family val="3"/>
      <charset val="128"/>
      <scheme val="minor"/>
    </font>
    <font>
      <sz val="14"/>
      <color theme="1"/>
      <name val="ＭＳ Ｐゴシック"/>
      <family val="2"/>
      <scheme val="minor"/>
    </font>
    <font>
      <sz val="12"/>
      <color theme="1"/>
      <name val="ＭＳ Ｐゴシック"/>
      <family val="2"/>
      <scheme val="minor"/>
    </font>
    <font>
      <sz val="12"/>
      <color theme="1"/>
      <name val="ＭＳ Ｐゴシック"/>
      <family val="3"/>
      <charset val="128"/>
      <scheme val="minor"/>
    </font>
    <font>
      <u/>
      <sz val="11"/>
      <color theme="10"/>
      <name val="ＭＳ Ｐゴシック"/>
      <family val="2"/>
      <charset val="128"/>
      <scheme val="minor"/>
    </font>
    <font>
      <sz val="10"/>
      <color theme="1"/>
      <name val="ＭＳ Ｐゴシック"/>
      <family val="2"/>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font>
    <font>
      <sz val="11"/>
      <color rgb="FFFA7D00"/>
      <name val="ＭＳ Ｐゴシック"/>
      <family val="3"/>
      <charset val="128"/>
      <scheme val="minor"/>
    </font>
    <font>
      <b/>
      <sz val="11"/>
      <color rgb="FFFA7D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0"/>
      <color theme="1"/>
      <name val="ＭＳ ゴシック"/>
      <family val="2"/>
      <charset val="128"/>
    </font>
    <font>
      <sz val="11"/>
      <color theme="4"/>
      <name val="ＭＳ Ｐゴシック"/>
      <family val="2"/>
      <scheme val="minor"/>
    </font>
    <font>
      <b/>
      <sz val="11"/>
      <color rgb="FFFF0000"/>
      <name val="ＭＳ Ｐゴシック"/>
      <family val="3"/>
      <charset val="128"/>
      <scheme val="minor"/>
    </font>
    <font>
      <vertAlign val="superscript"/>
      <sz val="11"/>
      <name val="ＭＳ Ｐゴシック"/>
      <family val="3"/>
      <charset val="128"/>
    </font>
    <font>
      <b/>
      <sz val="9"/>
      <name val="ＭＳ Ｐゴシック"/>
      <family val="3"/>
      <charset val="128"/>
    </font>
    <font>
      <vertAlign val="superscript"/>
      <sz val="9"/>
      <name val="ＭＳ Ｐゴシック"/>
      <family val="3"/>
      <charset val="128"/>
    </font>
    <font>
      <b/>
      <sz val="9"/>
      <name val="ＭＳ ゴシック"/>
      <family val="3"/>
      <charset val="128"/>
    </font>
    <font>
      <sz val="11"/>
      <color theme="1"/>
      <name val="ＭＳ Ｐゴシック"/>
      <family val="2"/>
    </font>
    <font>
      <sz val="10"/>
      <color theme="1"/>
      <name val="HGSｺﾞｼｯｸM"/>
      <family val="3"/>
      <charset val="128"/>
    </font>
    <font>
      <sz val="11"/>
      <color theme="1"/>
      <name val="ＭＳ Ｐゴシック"/>
      <family val="2"/>
      <charset val="128"/>
    </font>
    <font>
      <b/>
      <sz val="11"/>
      <color indexed="9"/>
      <name val="ＭＳ Ｐゴシック"/>
      <family val="3"/>
      <charset val="128"/>
      <scheme val="minor"/>
    </font>
    <font>
      <b/>
      <sz val="11"/>
      <name val="ＭＳ Ｐゴシック"/>
      <family val="3"/>
      <charset val="128"/>
      <scheme val="minor"/>
    </font>
    <font>
      <sz val="11"/>
      <color theme="4"/>
      <name val="ＭＳ Ｐゴシック"/>
      <family val="2"/>
      <charset val="128"/>
      <scheme val="minor"/>
    </font>
    <font>
      <sz val="11"/>
      <color rgb="FF0070C0"/>
      <name val="ＭＳ Ｐゴシック"/>
      <family val="2"/>
      <charset val="128"/>
      <scheme val="minor"/>
    </font>
    <font>
      <sz val="11"/>
      <color theme="3"/>
      <name val="ＭＳ Ｐゴシック"/>
      <family val="2"/>
      <scheme val="minor"/>
    </font>
    <font>
      <sz val="12"/>
      <color indexed="8"/>
      <name val="ＭＳ Ｐゴシック"/>
      <family val="3"/>
      <charset val="128"/>
    </font>
    <font>
      <sz val="10.5"/>
      <name val="ＭＳ Ｐゴシック"/>
      <family val="3"/>
      <charset val="128"/>
    </font>
    <font>
      <vertAlign val="superscript"/>
      <sz val="10.5"/>
      <name val="ＭＳ Ｐゴシック"/>
      <family val="3"/>
      <charset val="128"/>
    </font>
    <font>
      <sz val="10.75"/>
      <color indexed="8"/>
      <name val="ＭＳ Ｐゴシック"/>
      <family val="3"/>
      <charset val="128"/>
    </font>
    <font>
      <sz val="9"/>
      <color theme="1"/>
      <name val="標準ゴシック"/>
      <family val="3"/>
      <charset val="128"/>
    </font>
    <font>
      <sz val="11"/>
      <color theme="1"/>
      <name val="標準ゴシック"/>
      <family val="3"/>
      <charset val="128"/>
    </font>
    <font>
      <vertAlign val="superscript"/>
      <sz val="10"/>
      <color indexed="8"/>
      <name val="ＭＳ ゴシック"/>
      <family val="3"/>
      <charset val="128"/>
    </font>
    <font>
      <vertAlign val="superscript"/>
      <sz val="10"/>
      <color theme="1"/>
      <name val="ＭＳ ゴシック"/>
      <family val="3"/>
      <charset val="128"/>
    </font>
    <font>
      <sz val="14"/>
      <name val="・団"/>
      <family val="1"/>
      <charset val="128"/>
    </font>
    <font>
      <b/>
      <sz val="12"/>
      <color theme="0"/>
      <name val="ＭＳ Ｐゴシック"/>
      <family val="3"/>
      <charset val="128"/>
      <scheme val="minor"/>
    </font>
    <font>
      <sz val="11"/>
      <name val="ＭＳ Ｐゴシック"/>
      <family val="2"/>
      <charset val="128"/>
      <scheme val="minor"/>
    </font>
    <font>
      <vertAlign val="superscript"/>
      <sz val="11"/>
      <name val="ＭＳ ゴシック"/>
      <family val="3"/>
      <charset val="128"/>
    </font>
    <font>
      <b/>
      <sz val="8"/>
      <color rgb="FFFF0000"/>
      <name val="ＭＳ Ｐゴシック"/>
      <family val="3"/>
      <charset val="128"/>
      <scheme val="minor"/>
    </font>
    <font>
      <b/>
      <sz val="14"/>
      <color theme="3"/>
      <name val="ＭＳ Ｐゴシック"/>
      <family val="3"/>
      <charset val="128"/>
      <scheme val="minor"/>
    </font>
    <font>
      <b/>
      <sz val="11"/>
      <color theme="3"/>
      <name val="ＭＳ Ｐゴシック"/>
      <family val="3"/>
      <charset val="128"/>
    </font>
    <font>
      <b/>
      <sz val="10"/>
      <color theme="3"/>
      <name val="ＭＳ Ｐゴシック"/>
      <family val="3"/>
      <charset val="128"/>
      <scheme val="minor"/>
    </font>
  </fonts>
  <fills count="108">
    <fill>
      <patternFill patternType="none"/>
    </fill>
    <fill>
      <patternFill patternType="gray125"/>
    </fill>
    <fill>
      <patternFill patternType="solid">
        <fgColor rgb="FFC6EFCE"/>
      </patternFill>
    </fill>
    <fill>
      <patternFill patternType="solid">
        <fgColor rgb="FFFFC7CE"/>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35"/>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rgb="FF00B0F0"/>
        <bgColor indexed="64"/>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rgb="FFFFFF99"/>
        <bgColor indexed="64"/>
      </patternFill>
    </fill>
    <fill>
      <patternFill patternType="solid">
        <fgColor indexed="43"/>
        <bgColor indexed="64"/>
      </patternFill>
    </fill>
    <fill>
      <patternFill patternType="solid">
        <fgColor indexed="63"/>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26"/>
        <bgColor indexed="64"/>
      </patternFill>
    </fill>
    <fill>
      <patternFill patternType="solid">
        <fgColor indexed="10"/>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5"/>
        <bgColor indexed="45"/>
      </patternFill>
    </fill>
    <fill>
      <patternFill patternType="solid">
        <fgColor indexed="43"/>
        <bgColor indexed="43"/>
      </patternFill>
    </fill>
    <fill>
      <patternFill patternType="solid">
        <fgColor theme="9"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rgb="FFFF0000"/>
        <bgColor indexed="64"/>
      </patternFill>
    </fill>
    <fill>
      <patternFill patternType="solid">
        <fgColor theme="1" tint="0.499984740745262"/>
        <bgColor indexed="64"/>
      </patternFill>
    </fill>
    <fill>
      <patternFill patternType="solid">
        <fgColor indexed="65"/>
        <bgColor auto="1"/>
      </patternFill>
    </fill>
    <fill>
      <patternFill patternType="solid">
        <fgColor indexed="65"/>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00B050"/>
        <bgColor indexed="64"/>
      </patternFill>
    </fill>
    <fill>
      <patternFill patternType="solid">
        <fgColor indexed="65"/>
        <bgColor indexed="8"/>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9" tint="0.7999816888943144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rgb="FFFFC000"/>
        <bgColor indexed="64"/>
      </patternFill>
    </fill>
    <fill>
      <patternFill patternType="solid">
        <fgColor rgb="FF002060"/>
        <bgColor indexed="64"/>
      </patternFill>
    </fill>
    <fill>
      <patternFill patternType="solid">
        <fgColor rgb="FFFF0066"/>
        <bgColor indexed="64"/>
      </patternFill>
    </fill>
    <fill>
      <patternFill patternType="solid">
        <fgColor theme="9" tint="0.79998168889431442"/>
        <bgColor rgb="FF000000"/>
      </patternFill>
    </fill>
    <fill>
      <patternFill patternType="solid">
        <fgColor theme="7"/>
        <bgColor indexed="64"/>
      </patternFill>
    </fill>
    <fill>
      <patternFill patternType="solid">
        <fgColor rgb="FFC00000"/>
        <bgColor indexed="64"/>
      </patternFill>
    </fill>
    <fill>
      <patternFill patternType="solid">
        <fgColor theme="5" tint="0.59999389629810485"/>
        <bgColor indexed="64"/>
      </patternFill>
    </fill>
  </fills>
  <borders count="350">
    <border>
      <left/>
      <right/>
      <top/>
      <bottom/>
      <diagonal/>
    </border>
    <border>
      <left/>
      <right/>
      <top style="thin">
        <color theme="4"/>
      </top>
      <bottom style="double">
        <color theme="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top/>
      <bottom/>
      <diagonal/>
    </border>
    <border>
      <left style="hair">
        <color indexed="64"/>
      </left>
      <right style="thin">
        <color indexed="64"/>
      </right>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style="hair">
        <color indexed="64"/>
      </left>
      <right style="thin">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hair">
        <color indexed="64"/>
      </top>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style="medium">
        <color indexed="64"/>
      </right>
      <top/>
      <bottom style="thin">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diagonal/>
    </border>
    <border>
      <left style="hair">
        <color indexed="64"/>
      </left>
      <right style="hair">
        <color indexed="64"/>
      </right>
      <top/>
      <bottom/>
      <diagonal/>
    </border>
    <border>
      <left style="hair">
        <color indexed="64"/>
      </left>
      <right style="medium">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diagonal/>
    </border>
    <border>
      <left/>
      <right style="hair">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double">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thin">
        <color auto="1"/>
      </right>
      <top style="thin">
        <color auto="1"/>
      </top>
      <bottom/>
      <diagonal/>
    </border>
    <border>
      <left/>
      <right/>
      <top style="thin">
        <color auto="1"/>
      </top>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bottom style="medium">
        <color indexed="64"/>
      </bottom>
      <diagonal/>
    </border>
    <border>
      <left style="double">
        <color indexed="64"/>
      </left>
      <right style="hair">
        <color indexed="64"/>
      </right>
      <top/>
      <bottom style="medium">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auto="1"/>
      </bottom>
      <diagonal/>
    </border>
    <border>
      <left/>
      <right style="medium">
        <color auto="1"/>
      </right>
      <top/>
      <bottom style="medium">
        <color auto="1"/>
      </bottom>
      <diagonal/>
    </border>
    <border>
      <left style="medium">
        <color indexed="64"/>
      </left>
      <right/>
      <top style="thin">
        <color indexed="64"/>
      </top>
      <bottom/>
      <diagonal/>
    </border>
    <border>
      <left style="thin">
        <color indexed="64"/>
      </left>
      <right style="hair">
        <color indexed="64"/>
      </right>
      <top style="thin">
        <color indexed="64"/>
      </top>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rgb="FFB2B2B2"/>
      </left>
      <right style="thin">
        <color rgb="FFB2B2B2"/>
      </right>
      <top style="thin">
        <color rgb="FFB2B2B2"/>
      </top>
      <bottom style="thin">
        <color rgb="FFB2B2B2"/>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medium">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hair">
        <color indexed="64"/>
      </top>
      <bottom style="medium">
        <color indexed="64"/>
      </bottom>
      <diagonal/>
    </border>
    <border>
      <left/>
      <right style="medium">
        <color indexed="64"/>
      </right>
      <top style="thin">
        <color auto="1"/>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diagonalUp="1">
      <left style="hair">
        <color indexed="64"/>
      </left>
      <right style="hair">
        <color indexed="64"/>
      </right>
      <top style="hair">
        <color indexed="64"/>
      </top>
      <bottom style="medium">
        <color indexed="64"/>
      </bottom>
      <diagonal style="thin">
        <color indexed="64"/>
      </diagonal>
    </border>
    <border diagonalUp="1">
      <left style="thin">
        <color indexed="64"/>
      </left>
      <right style="hair">
        <color indexed="64"/>
      </right>
      <top style="hair">
        <color indexed="64"/>
      </top>
      <bottom style="medium">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medium">
        <color indexed="64"/>
      </top>
      <bottom/>
      <diagonal style="thin">
        <color indexed="64"/>
      </diagonal>
    </border>
    <border diagonalUp="1">
      <left style="thin">
        <color indexed="64"/>
      </left>
      <right style="hair">
        <color indexed="64"/>
      </right>
      <top style="medium">
        <color indexed="64"/>
      </top>
      <bottom/>
      <diagonal style="thin">
        <color indexed="64"/>
      </diagonal>
    </border>
    <border>
      <left style="medium">
        <color indexed="64"/>
      </left>
      <right style="medium">
        <color indexed="64"/>
      </right>
      <top style="hair">
        <color indexed="64"/>
      </top>
      <bottom style="medium">
        <color indexed="64"/>
      </bottom>
      <diagonal/>
    </border>
    <border diagonalUp="1">
      <left style="thin">
        <color indexed="64"/>
      </left>
      <right style="medium">
        <color indexed="64"/>
      </right>
      <top style="hair">
        <color indexed="64"/>
      </top>
      <bottom style="medium">
        <color indexed="64"/>
      </bottom>
      <diagonal style="hair">
        <color indexed="64"/>
      </diagonal>
    </border>
    <border diagonalUp="1">
      <left style="thin">
        <color indexed="64"/>
      </left>
      <right style="hair">
        <color indexed="64"/>
      </right>
      <top style="hair">
        <color indexed="64"/>
      </top>
      <bottom style="medium">
        <color indexed="64"/>
      </bottom>
      <diagonal style="hair">
        <color indexed="64"/>
      </diagonal>
    </border>
    <border>
      <left style="medium">
        <color indexed="64"/>
      </left>
      <right style="medium">
        <color indexed="64"/>
      </right>
      <top style="hair">
        <color indexed="64"/>
      </top>
      <bottom style="hair">
        <color indexed="64"/>
      </bottom>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left style="medium">
        <color indexed="64"/>
      </left>
      <right style="medium">
        <color indexed="64"/>
      </right>
      <top style="hair">
        <color indexed="64"/>
      </top>
      <bottom/>
      <diagonal/>
    </border>
    <border>
      <left style="medium">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diagonalUp="1">
      <left style="thin">
        <color indexed="64"/>
      </left>
      <right style="thin">
        <color indexed="64"/>
      </right>
      <top/>
      <bottom style="hair">
        <color indexed="64"/>
      </bottom>
      <diagonal style="hair">
        <color indexed="64"/>
      </diagonal>
    </border>
    <border diagonalUp="1">
      <left style="thin">
        <color indexed="64"/>
      </left>
      <right style="thin">
        <color indexed="64"/>
      </right>
      <top style="thin">
        <color indexed="64"/>
      </top>
      <bottom style="hair">
        <color indexed="64"/>
      </bottom>
      <diagonal style="hair">
        <color indexed="64"/>
      </diagonal>
    </border>
    <border>
      <left style="hair">
        <color indexed="64"/>
      </left>
      <right style="hair">
        <color indexed="64"/>
      </right>
      <top style="double">
        <color indexed="64"/>
      </top>
      <bottom style="thin">
        <color indexed="64"/>
      </bottom>
      <diagonal/>
    </border>
    <border>
      <left style="medium">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right style="double">
        <color indexed="64"/>
      </right>
      <top/>
      <bottom/>
      <diagonal/>
    </border>
    <border>
      <left/>
      <right/>
      <top style="thin">
        <color indexed="64"/>
      </top>
      <bottom/>
      <diagonal/>
    </border>
    <border>
      <left/>
      <right style="thin">
        <color indexed="64"/>
      </right>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auto="1"/>
      </left>
      <right/>
      <top style="hair">
        <color indexed="64"/>
      </top>
      <bottom style="medium">
        <color auto="1"/>
      </bottom>
      <diagonal/>
    </border>
    <border>
      <left/>
      <right style="medium">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64"/>
      </left>
      <right/>
      <top style="double">
        <color indexed="64"/>
      </top>
      <bottom/>
      <diagonal/>
    </border>
    <border>
      <left/>
      <right style="thin">
        <color indexed="64"/>
      </right>
      <top style="double">
        <color indexed="64"/>
      </top>
      <bottom/>
      <diagonal/>
    </border>
    <border>
      <left/>
      <right/>
      <top/>
      <bottom style="medium">
        <color indexed="30"/>
      </bottom>
      <diagonal/>
    </border>
    <border>
      <left/>
      <right style="thin">
        <color indexed="64"/>
      </right>
      <top/>
      <bottom style="medium">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diagonal/>
    </border>
    <border>
      <left style="medium">
        <color indexed="64"/>
      </left>
      <right/>
      <top style="thin">
        <color auto="1"/>
      </top>
      <bottom/>
      <diagonal/>
    </border>
    <border>
      <left style="thin">
        <color indexed="64"/>
      </left>
      <right style="medium">
        <color indexed="64"/>
      </right>
      <top style="thin">
        <color auto="1"/>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top style="hair">
        <color indexed="64"/>
      </top>
      <bottom/>
      <diagonal/>
    </border>
    <border>
      <left style="double">
        <color indexed="64"/>
      </left>
      <right/>
      <top/>
      <bottom style="hair">
        <color indexed="64"/>
      </bottom>
      <diagonal/>
    </border>
    <border>
      <left style="thin">
        <color auto="1"/>
      </left>
      <right style="hair">
        <color auto="1"/>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hair">
        <color indexed="64"/>
      </right>
      <top style="thin">
        <color indexed="64"/>
      </top>
      <bottom/>
      <diagonal/>
    </border>
    <border>
      <left style="medium">
        <color indexed="64"/>
      </left>
      <right style="thin">
        <color indexed="64"/>
      </right>
      <top style="thin">
        <color indexed="64"/>
      </top>
      <bottom/>
      <diagonal/>
    </border>
    <border diagonalUp="1">
      <left style="thin">
        <color indexed="64"/>
      </left>
      <right style="thin">
        <color indexed="64"/>
      </right>
      <top/>
      <bottom/>
      <diagonal style="hair">
        <color indexed="64"/>
      </diagonal>
    </border>
    <border>
      <left style="medium">
        <color indexed="64"/>
      </left>
      <right style="medium">
        <color indexed="64"/>
      </right>
      <top style="medium">
        <color indexed="64"/>
      </top>
      <bottom style="hair">
        <color indexed="64"/>
      </bottom>
      <diagonal/>
    </border>
    <border diagonalUp="1">
      <left style="thin">
        <color indexed="64"/>
      </left>
      <right/>
      <top style="hair">
        <color indexed="64"/>
      </top>
      <bottom/>
      <diagonal style="hair">
        <color indexed="64"/>
      </diagonal>
    </border>
    <border diagonalUp="1">
      <left style="thin">
        <color indexed="64"/>
      </left>
      <right style="medium">
        <color indexed="64"/>
      </right>
      <top style="hair">
        <color indexed="64"/>
      </top>
      <bottom/>
      <diagonal style="hair">
        <color indexed="64"/>
      </diagonal>
    </border>
    <border diagonalUp="1">
      <left style="thin">
        <color indexed="64"/>
      </left>
      <right/>
      <top style="hair">
        <color indexed="64"/>
      </top>
      <bottom style="medium">
        <color indexed="64"/>
      </bottom>
      <diagonal style="hair">
        <color indexed="64"/>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s>
  <cellStyleXfs count="3267">
    <xf numFmtId="0" fontId="0" fillId="0" borderId="0"/>
    <xf numFmtId="0" fontId="20" fillId="0" borderId="0">
      <alignment vertical="center"/>
    </xf>
    <xf numFmtId="38" fontId="20" fillId="0" borderId="0" applyFont="0" applyFill="0" applyBorder="0" applyAlignment="0" applyProtection="0">
      <alignment vertical="center"/>
    </xf>
    <xf numFmtId="0" fontId="23" fillId="0" borderId="0"/>
    <xf numFmtId="38" fontId="23" fillId="0" borderId="0" applyFont="0" applyFill="0" applyBorder="0" applyAlignment="0" applyProtection="0"/>
    <xf numFmtId="0" fontId="35" fillId="0" borderId="0">
      <alignment vertical="center"/>
    </xf>
    <xf numFmtId="38" fontId="35" fillId="0" borderId="0" applyFont="0" applyFill="0" applyBorder="0" applyAlignment="0" applyProtection="0">
      <alignment vertical="center"/>
    </xf>
    <xf numFmtId="0" fontId="40" fillId="0" borderId="0"/>
    <xf numFmtId="185" fontId="42" fillId="0" borderId="0" applyFont="0" applyFill="0" applyBorder="0" applyAlignment="0" applyProtection="0"/>
    <xf numFmtId="186" fontId="42" fillId="0" borderId="0" applyFont="0" applyFill="0" applyBorder="0" applyAlignment="0" applyProtection="0"/>
    <xf numFmtId="38" fontId="40" fillId="0" borderId="0" applyFont="0" applyFill="0" applyBorder="0" applyAlignment="0" applyProtection="0"/>
    <xf numFmtId="38" fontId="40" fillId="0" borderId="0" applyFont="0" applyFill="0" applyBorder="0" applyAlignment="0" applyProtection="0"/>
    <xf numFmtId="38" fontId="35" fillId="0" borderId="0" applyFont="0" applyFill="0" applyBorder="0" applyAlignment="0" applyProtection="0">
      <alignment vertical="center"/>
    </xf>
    <xf numFmtId="0" fontId="35" fillId="0" borderId="0">
      <alignment vertical="center"/>
    </xf>
    <xf numFmtId="0" fontId="35" fillId="0" borderId="0">
      <alignment vertical="center"/>
    </xf>
    <xf numFmtId="0" fontId="40" fillId="0" borderId="0"/>
    <xf numFmtId="0" fontId="35" fillId="0" borderId="0">
      <alignment vertical="center"/>
    </xf>
    <xf numFmtId="0" fontId="35" fillId="0" borderId="0">
      <alignment vertical="center"/>
    </xf>
    <xf numFmtId="0" fontId="44" fillId="0" borderId="0"/>
    <xf numFmtId="0" fontId="33" fillId="0" borderId="0"/>
    <xf numFmtId="0" fontId="40" fillId="0" borderId="0"/>
    <xf numFmtId="0" fontId="47" fillId="15" borderId="0" applyNumberFormat="0" applyBorder="0" applyAlignment="0" applyProtection="0">
      <alignment vertical="center"/>
    </xf>
    <xf numFmtId="0" fontId="48" fillId="15" borderId="0" applyNumberFormat="0" applyBorder="0" applyAlignment="0" applyProtection="0">
      <alignment vertical="center"/>
    </xf>
    <xf numFmtId="0" fontId="47" fillId="16" borderId="0" applyNumberFormat="0" applyBorder="0" applyAlignment="0" applyProtection="0">
      <alignment vertical="center"/>
    </xf>
    <xf numFmtId="0" fontId="48" fillId="16" borderId="0" applyNumberFormat="0" applyBorder="0" applyAlignment="0" applyProtection="0">
      <alignment vertical="center"/>
    </xf>
    <xf numFmtId="0" fontId="47" fillId="17" borderId="0" applyNumberFormat="0" applyBorder="0" applyAlignment="0" applyProtection="0">
      <alignment vertical="center"/>
    </xf>
    <xf numFmtId="0" fontId="48" fillId="17" borderId="0" applyNumberFormat="0" applyBorder="0" applyAlignment="0" applyProtection="0">
      <alignment vertical="center"/>
    </xf>
    <xf numFmtId="0" fontId="47" fillId="18" borderId="0" applyNumberFormat="0" applyBorder="0" applyAlignment="0" applyProtection="0">
      <alignment vertical="center"/>
    </xf>
    <xf numFmtId="0" fontId="48" fillId="18" borderId="0" applyNumberFormat="0" applyBorder="0" applyAlignment="0" applyProtection="0">
      <alignment vertical="center"/>
    </xf>
    <xf numFmtId="0" fontId="47" fillId="19" borderId="0" applyNumberFormat="0" applyBorder="0" applyAlignment="0" applyProtection="0">
      <alignment vertical="center"/>
    </xf>
    <xf numFmtId="0" fontId="48" fillId="19" borderId="0" applyNumberFormat="0" applyBorder="0" applyAlignment="0" applyProtection="0">
      <alignment vertical="center"/>
    </xf>
    <xf numFmtId="0" fontId="47" fillId="20" borderId="0" applyNumberFormat="0" applyBorder="0" applyAlignment="0" applyProtection="0">
      <alignment vertical="center"/>
    </xf>
    <xf numFmtId="0" fontId="48" fillId="20" borderId="0" applyNumberFormat="0" applyBorder="0" applyAlignment="0" applyProtection="0">
      <alignment vertical="center"/>
    </xf>
    <xf numFmtId="0" fontId="49" fillId="4" borderId="0" applyNumberFormat="0" applyBorder="0" applyAlignment="0" applyProtection="0">
      <alignment vertical="center"/>
    </xf>
    <xf numFmtId="0" fontId="47" fillId="21" borderId="0" applyNumberFormat="0" applyBorder="0" applyAlignment="0" applyProtection="0">
      <alignment vertical="center"/>
    </xf>
    <xf numFmtId="0" fontId="48" fillId="21" borderId="0" applyNumberFormat="0" applyBorder="0" applyAlignment="0" applyProtection="0">
      <alignment vertical="center"/>
    </xf>
    <xf numFmtId="0" fontId="49" fillId="5" borderId="0" applyNumberFormat="0" applyBorder="0" applyAlignment="0" applyProtection="0">
      <alignment vertical="center"/>
    </xf>
    <xf numFmtId="0" fontId="47" fillId="22" borderId="0" applyNumberFormat="0" applyBorder="0" applyAlignment="0" applyProtection="0">
      <alignment vertical="center"/>
    </xf>
    <xf numFmtId="0" fontId="48" fillId="22" borderId="0" applyNumberFormat="0" applyBorder="0" applyAlignment="0" applyProtection="0">
      <alignment vertical="center"/>
    </xf>
    <xf numFmtId="0" fontId="49" fillId="6" borderId="0" applyNumberFormat="0" applyBorder="0" applyAlignment="0" applyProtection="0">
      <alignment vertical="center"/>
    </xf>
    <xf numFmtId="0" fontId="47" fillId="23" borderId="0" applyNumberFormat="0" applyBorder="0" applyAlignment="0" applyProtection="0">
      <alignment vertical="center"/>
    </xf>
    <xf numFmtId="0" fontId="48" fillId="23" borderId="0" applyNumberFormat="0" applyBorder="0" applyAlignment="0" applyProtection="0">
      <alignment vertical="center"/>
    </xf>
    <xf numFmtId="0" fontId="49" fillId="7" borderId="0" applyNumberFormat="0" applyBorder="0" applyAlignment="0" applyProtection="0">
      <alignment vertical="center"/>
    </xf>
    <xf numFmtId="0" fontId="47" fillId="18" borderId="0" applyNumberFormat="0" applyBorder="0" applyAlignment="0" applyProtection="0">
      <alignment vertical="center"/>
    </xf>
    <xf numFmtId="0" fontId="48" fillId="18" borderId="0" applyNumberFormat="0" applyBorder="0" applyAlignment="0" applyProtection="0">
      <alignment vertical="center"/>
    </xf>
    <xf numFmtId="0" fontId="47" fillId="21" borderId="0" applyNumberFormat="0" applyBorder="0" applyAlignment="0" applyProtection="0">
      <alignment vertical="center"/>
    </xf>
    <xf numFmtId="0" fontId="48" fillId="21" borderId="0" applyNumberFormat="0" applyBorder="0" applyAlignment="0" applyProtection="0">
      <alignment vertical="center"/>
    </xf>
    <xf numFmtId="0" fontId="49" fillId="8" borderId="0" applyNumberFormat="0" applyBorder="0" applyAlignment="0" applyProtection="0">
      <alignment vertical="center"/>
    </xf>
    <xf numFmtId="0" fontId="47" fillId="24" borderId="0" applyNumberFormat="0" applyBorder="0" applyAlignment="0" applyProtection="0">
      <alignment vertical="center"/>
    </xf>
    <xf numFmtId="0" fontId="48" fillId="24" borderId="0" applyNumberFormat="0" applyBorder="0" applyAlignment="0" applyProtection="0">
      <alignment vertical="center"/>
    </xf>
    <xf numFmtId="0" fontId="50" fillId="25" borderId="0" applyNumberFormat="0" applyBorder="0" applyAlignment="0" applyProtection="0">
      <alignment vertical="center"/>
    </xf>
    <xf numFmtId="0" fontId="51" fillId="25" borderId="0" applyNumberFormat="0" applyBorder="0" applyAlignment="0" applyProtection="0">
      <alignment vertical="center"/>
    </xf>
    <xf numFmtId="0" fontId="50" fillId="22" borderId="0" applyNumberFormat="0" applyBorder="0" applyAlignment="0" applyProtection="0">
      <alignment vertical="center"/>
    </xf>
    <xf numFmtId="0" fontId="51" fillId="22" borderId="0" applyNumberFormat="0" applyBorder="0" applyAlignment="0" applyProtection="0">
      <alignment vertical="center"/>
    </xf>
    <xf numFmtId="0" fontId="50" fillId="23" borderId="0" applyNumberFormat="0" applyBorder="0" applyAlignment="0" applyProtection="0">
      <alignment vertical="center"/>
    </xf>
    <xf numFmtId="0" fontId="51" fillId="23" borderId="0" applyNumberFormat="0" applyBorder="0" applyAlignment="0" applyProtection="0">
      <alignment vertical="center"/>
    </xf>
    <xf numFmtId="0" fontId="50" fillId="26" borderId="0" applyNumberFormat="0" applyBorder="0" applyAlignment="0" applyProtection="0">
      <alignment vertical="center"/>
    </xf>
    <xf numFmtId="0" fontId="51" fillId="26" borderId="0" applyNumberFormat="0" applyBorder="0" applyAlignment="0" applyProtection="0">
      <alignment vertical="center"/>
    </xf>
    <xf numFmtId="0" fontId="50" fillId="27" borderId="0" applyNumberFormat="0" applyBorder="0" applyAlignment="0" applyProtection="0">
      <alignment vertical="center"/>
    </xf>
    <xf numFmtId="0" fontId="51" fillId="27" borderId="0" applyNumberFormat="0" applyBorder="0" applyAlignment="0" applyProtection="0">
      <alignment vertical="center"/>
    </xf>
    <xf numFmtId="0" fontId="50" fillId="28" borderId="0" applyNumberFormat="0" applyBorder="0" applyAlignment="0" applyProtection="0">
      <alignment vertical="center"/>
    </xf>
    <xf numFmtId="0" fontId="51" fillId="28" borderId="0" applyNumberFormat="0" applyBorder="0" applyAlignment="0" applyProtection="0">
      <alignment vertical="center"/>
    </xf>
    <xf numFmtId="41" fontId="42" fillId="0" borderId="0" applyFont="0" applyFill="0" applyBorder="0" applyAlignment="0" applyProtection="0"/>
    <xf numFmtId="0" fontId="50" fillId="29" borderId="0" applyNumberFormat="0" applyBorder="0" applyAlignment="0" applyProtection="0">
      <alignment vertical="center"/>
    </xf>
    <xf numFmtId="0" fontId="51" fillId="29" borderId="0" applyNumberFormat="0" applyBorder="0" applyAlignment="0" applyProtection="0">
      <alignment vertical="center"/>
    </xf>
    <xf numFmtId="0" fontId="50" fillId="30" borderId="0" applyNumberFormat="0" applyBorder="0" applyAlignment="0" applyProtection="0">
      <alignment vertical="center"/>
    </xf>
    <xf numFmtId="0" fontId="51" fillId="30" borderId="0" applyNumberFormat="0" applyBorder="0" applyAlignment="0" applyProtection="0">
      <alignment vertical="center"/>
    </xf>
    <xf numFmtId="0" fontId="50" fillId="31" borderId="0" applyNumberFormat="0" applyBorder="0" applyAlignment="0" applyProtection="0">
      <alignment vertical="center"/>
    </xf>
    <xf numFmtId="0" fontId="51" fillId="31" borderId="0" applyNumberFormat="0" applyBorder="0" applyAlignment="0" applyProtection="0">
      <alignment vertical="center"/>
    </xf>
    <xf numFmtId="0" fontId="50" fillId="26" borderId="0" applyNumberFormat="0" applyBorder="0" applyAlignment="0" applyProtection="0">
      <alignment vertical="center"/>
    </xf>
    <xf numFmtId="0" fontId="51" fillId="26" borderId="0" applyNumberFormat="0" applyBorder="0" applyAlignment="0" applyProtection="0">
      <alignment vertical="center"/>
    </xf>
    <xf numFmtId="0" fontId="50" fillId="27" borderId="0" applyNumberFormat="0" applyBorder="0" applyAlignment="0" applyProtection="0">
      <alignment vertical="center"/>
    </xf>
    <xf numFmtId="0" fontId="51" fillId="27" borderId="0" applyNumberFormat="0" applyBorder="0" applyAlignment="0" applyProtection="0">
      <alignment vertical="center"/>
    </xf>
    <xf numFmtId="0" fontId="50" fillId="32" borderId="0" applyNumberFormat="0" applyBorder="0" applyAlignment="0" applyProtection="0">
      <alignment vertical="center"/>
    </xf>
    <xf numFmtId="0" fontId="51" fillId="32" borderId="0" applyNumberFormat="0" applyBorder="0" applyAlignment="0" applyProtection="0">
      <alignment vertical="center"/>
    </xf>
    <xf numFmtId="0" fontId="52" fillId="0" borderId="0" applyNumberFormat="0" applyFill="0" applyBorder="0" applyAlignment="0" applyProtection="0">
      <alignment vertical="center"/>
    </xf>
    <xf numFmtId="0" fontId="53" fillId="33" borderId="111" applyNumberFormat="0" applyAlignment="0" applyProtection="0">
      <alignment vertical="center"/>
    </xf>
    <xf numFmtId="0" fontId="54" fillId="33" borderId="111" applyNumberFormat="0" applyAlignment="0" applyProtection="0">
      <alignment vertical="center"/>
    </xf>
    <xf numFmtId="0" fontId="55" fillId="34" borderId="0" applyNumberFormat="0" applyBorder="0" applyAlignment="0" applyProtection="0">
      <alignment vertical="center"/>
    </xf>
    <xf numFmtId="0" fontId="56" fillId="34" borderId="0" applyNumberFormat="0" applyBorder="0" applyAlignment="0" applyProtection="0">
      <alignment vertical="center"/>
    </xf>
    <xf numFmtId="9" fontId="40" fillId="0" borderId="0" applyFont="0" applyFill="0" applyBorder="0" applyAlignment="0" applyProtection="0"/>
    <xf numFmtId="9" fontId="40" fillId="0" borderId="0" applyFont="0" applyFill="0" applyBorder="0" applyAlignment="0" applyProtection="0">
      <alignment vertical="center"/>
    </xf>
    <xf numFmtId="9" fontId="40" fillId="0" borderId="0" applyFont="0" applyFill="0" applyBorder="0" applyAlignment="0" applyProtection="0"/>
    <xf numFmtId="9" fontId="40" fillId="0" borderId="0" applyFont="0" applyFill="0" applyBorder="0" applyAlignment="0" applyProtection="0">
      <alignment vertical="center"/>
    </xf>
    <xf numFmtId="9" fontId="40" fillId="0" borderId="0" applyFont="0" applyFill="0" applyBorder="0" applyAlignment="0" applyProtection="0">
      <alignment vertical="center"/>
    </xf>
    <xf numFmtId="9" fontId="57" fillId="0" borderId="0" applyFont="0" applyFill="0" applyBorder="0" applyAlignment="0" applyProtection="0">
      <alignment vertical="center"/>
    </xf>
    <xf numFmtId="9" fontId="20" fillId="0" borderId="0" applyFont="0" applyFill="0" applyBorder="0" applyAlignment="0" applyProtection="0">
      <alignment vertical="center"/>
    </xf>
    <xf numFmtId="9" fontId="40" fillId="0" borderId="0" applyFont="0" applyFill="0" applyBorder="0" applyAlignment="0" applyProtection="0">
      <alignment vertical="center"/>
    </xf>
    <xf numFmtId="9" fontId="57" fillId="0" borderId="0" applyFont="0" applyFill="0" applyBorder="0" applyAlignment="0" applyProtection="0">
      <alignment vertical="center"/>
    </xf>
    <xf numFmtId="9" fontId="49" fillId="0" borderId="0" applyFont="0" applyFill="0" applyBorder="0" applyAlignment="0" applyProtection="0">
      <alignment vertical="center"/>
    </xf>
    <xf numFmtId="9" fontId="49" fillId="0" borderId="0" applyFont="0" applyFill="0" applyBorder="0" applyAlignment="0" applyProtection="0">
      <alignment vertical="center"/>
    </xf>
    <xf numFmtId="9" fontId="57" fillId="0" borderId="0" applyFont="0" applyFill="0" applyBorder="0" applyAlignment="0" applyProtection="0">
      <alignment vertical="center"/>
    </xf>
    <xf numFmtId="9" fontId="20" fillId="0" borderId="0" applyFont="0" applyFill="0" applyBorder="0" applyAlignment="0" applyProtection="0">
      <alignment vertical="center"/>
    </xf>
    <xf numFmtId="0" fontId="40" fillId="35" borderId="112" applyNumberFormat="0" applyFont="0" applyAlignment="0" applyProtection="0">
      <alignment vertical="center"/>
    </xf>
    <xf numFmtId="0" fontId="58" fillId="0" borderId="113" applyNumberFormat="0" applyFill="0" applyAlignment="0" applyProtection="0">
      <alignment vertical="center"/>
    </xf>
    <xf numFmtId="0" fontId="59" fillId="0" borderId="113" applyNumberFormat="0" applyFill="0" applyAlignment="0" applyProtection="0">
      <alignment vertical="center"/>
    </xf>
    <xf numFmtId="0" fontId="60" fillId="3" borderId="0" applyNumberFormat="0" applyBorder="0" applyAlignment="0" applyProtection="0">
      <alignment vertical="center"/>
    </xf>
    <xf numFmtId="0" fontId="61" fillId="16" borderId="0" applyNumberFormat="0" applyBorder="0" applyAlignment="0" applyProtection="0">
      <alignment vertical="center"/>
    </xf>
    <xf numFmtId="0" fontId="62" fillId="16" borderId="0" applyNumberFormat="0" applyBorder="0" applyAlignment="0" applyProtection="0">
      <alignment vertical="center"/>
    </xf>
    <xf numFmtId="0" fontId="63" fillId="36" borderId="114" applyNumberFormat="0" applyAlignment="0" applyProtection="0">
      <alignment vertical="center"/>
    </xf>
    <xf numFmtId="0" fontId="64" fillId="36" borderId="114" applyNumberFormat="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40" fillId="0" borderId="0" applyFont="0" applyFill="0" applyBorder="0" applyAlignment="0" applyProtection="0">
      <alignment vertical="center"/>
    </xf>
    <xf numFmtId="38" fontId="47" fillId="0" borderId="0" applyFont="0" applyFill="0" applyBorder="0" applyAlignment="0" applyProtection="0">
      <alignment vertical="center"/>
    </xf>
    <xf numFmtId="38" fontId="68" fillId="0" borderId="0" applyFont="0" applyFill="0" applyBorder="0" applyAlignment="0" applyProtection="0"/>
    <xf numFmtId="38" fontId="49" fillId="0" borderId="0" applyFont="0" applyFill="0" applyBorder="0" applyAlignment="0" applyProtection="0">
      <alignment vertical="center"/>
    </xf>
    <xf numFmtId="38" fontId="40" fillId="0" borderId="0" applyFont="0" applyFill="0" applyBorder="0" applyAlignment="0" applyProtection="0">
      <alignment vertical="center"/>
    </xf>
    <xf numFmtId="38" fontId="68" fillId="0" borderId="0" applyFont="0" applyFill="0" applyBorder="0" applyAlignment="0" applyProtection="0"/>
    <xf numFmtId="38" fontId="40" fillId="0" borderId="0" applyFont="0" applyFill="0" applyBorder="0" applyAlignment="0" applyProtection="0">
      <alignment vertical="center"/>
    </xf>
    <xf numFmtId="38" fontId="23" fillId="0" borderId="0" applyFont="0" applyFill="0" applyBorder="0" applyAlignment="0" applyProtection="0"/>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40" fillId="0" borderId="0" applyFont="0" applyFill="0" applyBorder="0" applyAlignment="0" applyProtection="0">
      <alignment vertical="center"/>
    </xf>
    <xf numFmtId="38" fontId="47" fillId="0" borderId="0" applyFont="0" applyFill="0" applyBorder="0" applyAlignment="0" applyProtection="0">
      <alignment vertical="center"/>
    </xf>
    <xf numFmtId="38" fontId="40"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20" fillId="0" borderId="0" applyFont="0" applyFill="0" applyBorder="0" applyAlignment="0" applyProtection="0">
      <alignment vertical="center"/>
    </xf>
    <xf numFmtId="38" fontId="68" fillId="0" borderId="0" applyFont="0" applyFill="0" applyBorder="0" applyAlignment="0" applyProtection="0"/>
    <xf numFmtId="38" fontId="40" fillId="0" borderId="0" applyFont="0" applyFill="0" applyBorder="0" applyAlignment="0" applyProtection="0"/>
    <xf numFmtId="38" fontId="35" fillId="0" borderId="0" applyFont="0" applyFill="0" applyBorder="0" applyAlignment="0" applyProtection="0"/>
    <xf numFmtId="38" fontId="43" fillId="0" borderId="0" applyFont="0" applyFill="0" applyBorder="0" applyAlignment="0" applyProtection="0"/>
    <xf numFmtId="38" fontId="40"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188" fontId="69" fillId="0" borderId="0" applyFont="0" applyFill="0" applyBorder="0" applyAlignment="0" applyProtection="0"/>
    <xf numFmtId="38" fontId="23" fillId="0" borderId="0" applyFont="0" applyFill="0" applyBorder="0" applyAlignment="0" applyProtection="0">
      <alignment vertical="center"/>
    </xf>
    <xf numFmtId="38" fontId="68" fillId="0" borderId="0" applyFont="0" applyFill="0" applyBorder="0" applyAlignment="0" applyProtection="0"/>
    <xf numFmtId="38" fontId="47" fillId="0" borderId="0" applyFont="0" applyFill="0" applyBorder="0" applyAlignment="0" applyProtection="0">
      <alignment vertical="center"/>
    </xf>
    <xf numFmtId="38" fontId="40"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49"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43" fillId="0" borderId="0" applyFont="0" applyFill="0" applyBorder="0" applyAlignment="0" applyProtection="0"/>
    <xf numFmtId="38" fontId="20"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38" fontId="47"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20"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20" fillId="0" borderId="0" applyFont="0" applyFill="0" applyBorder="0" applyAlignment="0" applyProtection="0">
      <alignment vertical="center"/>
    </xf>
    <xf numFmtId="0" fontId="70" fillId="0" borderId="115" applyNumberFormat="0" applyFill="0" applyAlignment="0" applyProtection="0">
      <alignment vertical="center"/>
    </xf>
    <xf numFmtId="0" fontId="71" fillId="0" borderId="116" applyNumberFormat="0" applyFill="0" applyAlignment="0" applyProtection="0">
      <alignment vertical="center"/>
    </xf>
    <xf numFmtId="0" fontId="72" fillId="0" borderId="117" applyNumberFormat="0" applyFill="0" applyAlignment="0" applyProtection="0">
      <alignment vertical="center"/>
    </xf>
    <xf numFmtId="0" fontId="72" fillId="0" borderId="0" applyNumberFormat="0" applyFill="0" applyBorder="0" applyAlignment="0" applyProtection="0">
      <alignment vertical="center"/>
    </xf>
    <xf numFmtId="0" fontId="73" fillId="0" borderId="1" applyNumberFormat="0" applyFill="0" applyAlignment="0" applyProtection="0">
      <alignment vertical="center"/>
    </xf>
    <xf numFmtId="0" fontId="74" fillId="0" borderId="118" applyNumberFormat="0" applyFill="0" applyAlignment="0" applyProtection="0">
      <alignment vertical="center"/>
    </xf>
    <xf numFmtId="0" fontId="75" fillId="0" borderId="118" applyNumberFormat="0" applyFill="0" applyAlignment="0" applyProtection="0">
      <alignment vertical="center"/>
    </xf>
    <xf numFmtId="0" fontId="76" fillId="36" borderId="119" applyNumberFormat="0" applyAlignment="0" applyProtection="0">
      <alignment vertical="center"/>
    </xf>
    <xf numFmtId="0" fontId="77" fillId="36" borderId="119" applyNumberFormat="0" applyAlignment="0" applyProtection="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center"/>
    </xf>
    <xf numFmtId="6" fontId="40" fillId="0" borderId="0" applyFont="0" applyFill="0" applyBorder="0" applyAlignment="0" applyProtection="0"/>
    <xf numFmtId="6" fontId="47" fillId="0" borderId="0" applyFont="0" applyFill="0" applyBorder="0" applyAlignment="0" applyProtection="0">
      <alignment vertical="center"/>
    </xf>
    <xf numFmtId="0" fontId="80" fillId="20" borderId="114" applyNumberFormat="0" applyAlignment="0" applyProtection="0">
      <alignment vertical="center"/>
    </xf>
    <xf numFmtId="0" fontId="81" fillId="20" borderId="114" applyNumberFormat="0" applyAlignment="0" applyProtection="0">
      <alignment vertical="center"/>
    </xf>
    <xf numFmtId="0" fontId="49"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7" fillId="0" borderId="0"/>
    <xf numFmtId="0" fontId="57" fillId="0" borderId="0"/>
    <xf numFmtId="0" fontId="20" fillId="0" borderId="0">
      <alignment vertical="center"/>
    </xf>
    <xf numFmtId="0" fontId="20" fillId="0" borderId="0">
      <alignment vertical="center"/>
    </xf>
    <xf numFmtId="0" fontId="20" fillId="0" borderId="0">
      <alignment vertical="center"/>
    </xf>
    <xf numFmtId="0" fontId="57"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40" fillId="0" borderId="0">
      <alignment vertical="center"/>
    </xf>
    <xf numFmtId="0" fontId="43" fillId="0" borderId="0"/>
    <xf numFmtId="0" fontId="31" fillId="0" borderId="0"/>
    <xf numFmtId="0" fontId="31" fillId="0" borderId="0"/>
    <xf numFmtId="0" fontId="40" fillId="0" borderId="0">
      <alignment vertical="center"/>
    </xf>
    <xf numFmtId="0" fontId="43" fillId="0" borderId="0"/>
    <xf numFmtId="0" fontId="40" fillId="0" borderId="0">
      <alignment vertical="center"/>
    </xf>
    <xf numFmtId="0" fontId="49" fillId="0" borderId="0">
      <alignment vertical="center"/>
    </xf>
    <xf numFmtId="0" fontId="82" fillId="0" borderId="0"/>
    <xf numFmtId="0" fontId="40" fillId="0" borderId="0">
      <alignment vertical="center"/>
    </xf>
    <xf numFmtId="0" fontId="40" fillId="0" borderId="0">
      <alignment vertical="center"/>
    </xf>
    <xf numFmtId="0" fontId="20" fillId="0" borderId="0">
      <alignment vertical="center"/>
    </xf>
    <xf numFmtId="0" fontId="20" fillId="0" borderId="0">
      <alignment vertical="center"/>
    </xf>
    <xf numFmtId="0" fontId="40" fillId="0" borderId="0">
      <alignment vertical="center"/>
    </xf>
    <xf numFmtId="0" fontId="49" fillId="0" borderId="0">
      <alignment vertical="center"/>
    </xf>
    <xf numFmtId="0" fontId="40" fillId="0" borderId="0"/>
    <xf numFmtId="0" fontId="83" fillId="0" borderId="0">
      <alignment vertical="center"/>
    </xf>
    <xf numFmtId="0" fontId="57" fillId="0" borderId="0"/>
    <xf numFmtId="0" fontId="57" fillId="0" borderId="0"/>
    <xf numFmtId="0" fontId="40" fillId="0" borderId="0"/>
    <xf numFmtId="0" fontId="40" fillId="0" borderId="0">
      <alignment vertical="center"/>
    </xf>
    <xf numFmtId="0" fontId="47" fillId="0" borderId="0">
      <alignment vertical="center"/>
    </xf>
    <xf numFmtId="0" fontId="20" fillId="0" borderId="0">
      <alignment vertical="center"/>
    </xf>
    <xf numFmtId="0" fontId="40" fillId="0" borderId="0">
      <alignment vertical="center"/>
    </xf>
    <xf numFmtId="0" fontId="49" fillId="0" borderId="0">
      <alignment vertical="center"/>
    </xf>
    <xf numFmtId="0" fontId="23" fillId="0" borderId="0"/>
    <xf numFmtId="0" fontId="35" fillId="0" borderId="0"/>
    <xf numFmtId="0" fontId="20" fillId="0" borderId="0">
      <alignment vertical="center"/>
    </xf>
    <xf numFmtId="0" fontId="40" fillId="0" borderId="0"/>
    <xf numFmtId="0" fontId="35" fillId="0" borderId="0">
      <alignment vertical="center"/>
    </xf>
    <xf numFmtId="0" fontId="20" fillId="0" borderId="0">
      <alignment vertical="center"/>
    </xf>
    <xf numFmtId="0" fontId="57" fillId="0" borderId="0"/>
    <xf numFmtId="0" fontId="20" fillId="0" borderId="0">
      <alignment vertical="center"/>
    </xf>
    <xf numFmtId="0" fontId="40" fillId="0" borderId="0">
      <alignment vertical="center"/>
    </xf>
    <xf numFmtId="0" fontId="20" fillId="0" borderId="0">
      <alignment vertical="center"/>
    </xf>
    <xf numFmtId="0" fontId="49" fillId="0" borderId="0">
      <alignment vertical="center"/>
    </xf>
    <xf numFmtId="0" fontId="20" fillId="0" borderId="0">
      <alignment vertical="center"/>
    </xf>
    <xf numFmtId="0" fontId="84" fillId="2" borderId="0" applyNumberFormat="0" applyBorder="0" applyAlignment="0" applyProtection="0">
      <alignment vertical="center"/>
    </xf>
    <xf numFmtId="0" fontId="85" fillId="17" borderId="0" applyNumberFormat="0" applyBorder="0" applyAlignment="0" applyProtection="0">
      <alignment vertical="center"/>
    </xf>
    <xf numFmtId="0" fontId="86" fillId="17" borderId="0" applyNumberFormat="0" applyBorder="0" applyAlignment="0" applyProtection="0">
      <alignment vertical="center"/>
    </xf>
    <xf numFmtId="38" fontId="89" fillId="0" borderId="0" applyFont="0" applyFill="0" applyBorder="0" applyAlignment="0" applyProtection="0">
      <alignment vertical="center"/>
    </xf>
    <xf numFmtId="9" fontId="89" fillId="0" borderId="0" applyFont="0" applyFill="0" applyBorder="0" applyAlignment="0" applyProtection="0">
      <alignment vertical="center"/>
    </xf>
    <xf numFmtId="0" fontId="19" fillId="0" borderId="0">
      <alignment vertical="center"/>
    </xf>
    <xf numFmtId="0" fontId="49" fillId="0" borderId="0"/>
    <xf numFmtId="0" fontId="83" fillId="0" borderId="0" applyFont="0" applyBorder="0"/>
    <xf numFmtId="0" fontId="83" fillId="0" borderId="0" applyFont="0" applyBorder="0"/>
    <xf numFmtId="0" fontId="40" fillId="0" borderId="0">
      <alignment vertical="center"/>
    </xf>
    <xf numFmtId="0" fontId="35" fillId="0" borderId="0">
      <alignment vertical="center"/>
    </xf>
    <xf numFmtId="0" fontId="40" fillId="0" borderId="0">
      <alignment vertical="center"/>
    </xf>
    <xf numFmtId="0" fontId="49" fillId="0" borderId="0"/>
    <xf numFmtId="0" fontId="97"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xf numFmtId="0" fontId="40" fillId="0" borderId="0">
      <alignment vertical="center"/>
    </xf>
    <xf numFmtId="38" fontId="40" fillId="0" borderId="0"/>
    <xf numFmtId="0" fontId="47" fillId="0" borderId="0">
      <alignment vertical="center"/>
    </xf>
    <xf numFmtId="0" fontId="47" fillId="0" borderId="0">
      <alignment vertical="center"/>
    </xf>
    <xf numFmtId="0" fontId="47" fillId="0" borderId="0">
      <alignment vertical="center"/>
    </xf>
    <xf numFmtId="40" fontId="40" fillId="0" borderId="0" applyFont="0" applyFill="0" applyBorder="0" applyAlignment="0" applyProtection="0"/>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0" fillId="0" borderId="0" applyFont="0" applyFill="0" applyBorder="0" applyAlignment="0" applyProtection="0"/>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38" fontId="49" fillId="0" borderId="0" applyFont="0" applyFill="0" applyBorder="0" applyAlignment="0" applyProtection="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0" fillId="0" borderId="0"/>
    <xf numFmtId="0" fontId="40"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0" fillId="0" borderId="0"/>
    <xf numFmtId="0" fontId="40"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0" fillId="0" borderId="0"/>
    <xf numFmtId="0" fontId="49" fillId="0" borderId="0">
      <alignment vertical="center"/>
    </xf>
    <xf numFmtId="0" fontId="40" fillId="0" borderId="0"/>
    <xf numFmtId="38" fontId="40" fillId="0" borderId="0" applyFont="0" applyFill="0" applyBorder="0" applyAlignment="0" applyProtection="0"/>
    <xf numFmtId="38" fontId="28" fillId="0" borderId="0" applyFont="0" applyFill="0" applyBorder="0" applyAlignment="0" applyProtection="0"/>
    <xf numFmtId="9" fontId="28" fillId="0" borderId="0" applyFont="0" applyFill="0" applyBorder="0" applyAlignment="0" applyProtection="0"/>
    <xf numFmtId="186" fontId="67" fillId="0" borderId="0" applyFont="0" applyFill="0" applyBorder="0" applyAlignment="0" applyProtection="0"/>
    <xf numFmtId="219"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220" fontId="67" fillId="0" borderId="0" applyFont="0" applyFill="0" applyBorder="0" applyAlignment="0" applyProtection="0"/>
    <xf numFmtId="0" fontId="117" fillId="0" borderId="0" applyNumberFormat="0" applyFill="0" applyBorder="0" applyAlignment="0" applyProtection="0">
      <alignment vertical="top"/>
      <protection locked="0"/>
    </xf>
    <xf numFmtId="0" fontId="118" fillId="0" borderId="0"/>
    <xf numFmtId="0" fontId="23" fillId="0" borderId="0"/>
    <xf numFmtId="0" fontId="23" fillId="0" borderId="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20" borderId="0" applyNumberFormat="0" applyBorder="0" applyAlignment="0" applyProtection="0"/>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7" fillId="15"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9" fillId="41"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7" fillId="16"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7" fillId="17"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9" fillId="43"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7" fillId="18"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9" fillId="44"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7" fillId="19"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9" fillId="45"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7" fillId="20"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47" fillId="20" borderId="0" applyNumberFormat="0" applyBorder="0" applyAlignment="0" applyProtection="0">
      <alignment vertical="center"/>
    </xf>
    <xf numFmtId="0" fontId="119" fillId="21" borderId="0" applyNumberFormat="0" applyBorder="0" applyAlignment="0" applyProtection="0"/>
    <xf numFmtId="0" fontId="119" fillId="22" borderId="0" applyNumberFormat="0" applyBorder="0" applyAlignment="0" applyProtection="0"/>
    <xf numFmtId="0" fontId="119" fillId="23" borderId="0" applyNumberFormat="0" applyBorder="0" applyAlignment="0" applyProtection="0"/>
    <xf numFmtId="0" fontId="119" fillId="18" borderId="0" applyNumberFormat="0" applyBorder="0" applyAlignment="0" applyProtection="0"/>
    <xf numFmtId="0" fontId="119" fillId="21" borderId="0" applyNumberFormat="0" applyBorder="0" applyAlignment="0" applyProtection="0"/>
    <xf numFmtId="0" fontId="119" fillId="24" borderId="0" applyNumberFormat="0" applyBorder="0" applyAlignment="0" applyProtection="0"/>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7" fillId="21"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9" fillId="4"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7" fillId="22"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9" fillId="5"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7" fillId="22"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7" fillId="23"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9" fillId="6"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7" fillId="23"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7" fillId="18"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9" fillId="7"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7" fillId="21"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9" fillId="46"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7" fillId="24"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9" fillId="8"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47" fillId="24" borderId="0" applyNumberFormat="0" applyBorder="0" applyAlignment="0" applyProtection="0">
      <alignment vertical="center"/>
    </xf>
    <xf numFmtId="0" fontId="120" fillId="25"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6" borderId="0" applyNumberFormat="0" applyBorder="0" applyAlignment="0" applyProtection="0"/>
    <xf numFmtId="0" fontId="120" fillId="27" borderId="0" applyNumberFormat="0" applyBorder="0" applyAlignment="0" applyProtection="0"/>
    <xf numFmtId="0" fontId="120" fillId="28" borderId="0" applyNumberFormat="0" applyBorder="0" applyAlignment="0" applyProtection="0"/>
    <xf numFmtId="0" fontId="50" fillId="25"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120" fillId="29" borderId="0" applyNumberFormat="0" applyBorder="0" applyAlignment="0" applyProtection="0"/>
    <xf numFmtId="0" fontId="120" fillId="30" borderId="0" applyNumberFormat="0" applyBorder="0" applyAlignment="0" applyProtection="0"/>
    <xf numFmtId="0" fontId="120" fillId="31" borderId="0" applyNumberFormat="0" applyBorder="0" applyAlignment="0" applyProtection="0"/>
    <xf numFmtId="0" fontId="120" fillId="26" borderId="0" applyNumberFormat="0" applyBorder="0" applyAlignment="0" applyProtection="0"/>
    <xf numFmtId="0" fontId="120" fillId="27" borderId="0" applyNumberFormat="0" applyBorder="0" applyAlignment="0" applyProtection="0"/>
    <xf numFmtId="0" fontId="120" fillId="32" borderId="0" applyNumberFormat="0" applyBorder="0" applyAlignment="0" applyProtection="0"/>
    <xf numFmtId="0" fontId="121" fillId="16" borderId="0" applyNumberFormat="0" applyBorder="0" applyAlignment="0" applyProtection="0"/>
    <xf numFmtId="221" fontId="122" fillId="0" borderId="0" applyNumberFormat="0" applyFill="0" applyBorder="0" applyProtection="0"/>
    <xf numFmtId="0" fontId="123" fillId="50" borderId="284"/>
    <xf numFmtId="0" fontId="124" fillId="51" borderId="285">
      <alignment horizontal="right" vertical="top" wrapText="1"/>
    </xf>
    <xf numFmtId="222" fontId="119" fillId="0" borderId="0" applyFill="0" applyBorder="0" applyAlignment="0"/>
    <xf numFmtId="223" fontId="125" fillId="0" borderId="0" applyFill="0" applyBorder="0" applyAlignment="0"/>
    <xf numFmtId="224" fontId="40" fillId="0" borderId="0" applyFill="0" applyBorder="0" applyAlignment="0"/>
    <xf numFmtId="0" fontId="67" fillId="0" borderId="0" applyFill="0" applyBorder="0" applyAlignment="0"/>
    <xf numFmtId="0" fontId="67" fillId="0" borderId="0" applyFill="0" applyBorder="0" applyAlignment="0"/>
    <xf numFmtId="224" fontId="40" fillId="0" borderId="0" applyFill="0" applyBorder="0" applyAlignment="0"/>
    <xf numFmtId="0" fontId="67" fillId="0" borderId="0" applyFill="0" applyBorder="0" applyAlignment="0"/>
    <xf numFmtId="223" fontId="125" fillId="0" borderId="0" applyFill="0" applyBorder="0" applyAlignment="0"/>
    <xf numFmtId="0" fontId="126" fillId="36" borderId="286" applyNumberFormat="0" applyAlignment="0" applyProtection="0"/>
    <xf numFmtId="0" fontId="127" fillId="0" borderId="4" applyFill="0" applyBorder="0">
      <protection locked="0"/>
    </xf>
    <xf numFmtId="0" fontId="128" fillId="33" borderId="111" applyNumberFormat="0" applyAlignment="0" applyProtection="0"/>
    <xf numFmtId="0" fontId="129" fillId="52" borderId="0">
      <alignment horizontal="center"/>
    </xf>
    <xf numFmtId="221" fontId="130" fillId="0" borderId="0" applyNumberFormat="0" applyFill="0" applyBorder="0" applyProtection="0">
      <alignment horizontal="center"/>
    </xf>
    <xf numFmtId="0" fontId="131" fillId="52" borderId="0">
      <alignment horizontal="center" vertical="center"/>
    </xf>
    <xf numFmtId="0" fontId="67" fillId="53" borderId="0">
      <alignment horizontal="center" wrapText="1"/>
    </xf>
    <xf numFmtId="0" fontId="132" fillId="52" borderId="0">
      <alignment horizontal="center"/>
    </xf>
    <xf numFmtId="185"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0" fontId="67" fillId="0" borderId="0" applyFont="0" applyFill="0" applyBorder="0" applyAlignment="0" applyProtection="0"/>
    <xf numFmtId="224" fontId="40" fillId="0" borderId="0" applyFont="0" applyFill="0" applyBorder="0" applyAlignment="0" applyProtection="0"/>
    <xf numFmtId="225" fontId="67" fillId="0" borderId="0" applyFont="0" applyFill="0" applyBorder="0" applyAlignment="0" applyProtection="0"/>
    <xf numFmtId="226" fontId="133" fillId="0" borderId="0">
      <protection locked="0"/>
    </xf>
    <xf numFmtId="223" fontId="125" fillId="0" borderId="0" applyFont="0" applyFill="0" applyBorder="0" applyAlignment="0" applyProtection="0"/>
    <xf numFmtId="0" fontId="67" fillId="0" borderId="0" applyFont="0" applyFill="0" applyBorder="0" applyAlignment="0" applyProtection="0"/>
    <xf numFmtId="227" fontId="133" fillId="0" borderId="0">
      <protection locked="0"/>
    </xf>
    <xf numFmtId="0" fontId="134" fillId="37" borderId="284" applyBorder="0">
      <protection locked="0"/>
    </xf>
    <xf numFmtId="1" fontId="133" fillId="0" borderId="0">
      <protection locked="0"/>
    </xf>
    <xf numFmtId="14" fontId="119" fillId="0" borderId="0" applyFill="0" applyBorder="0" applyAlignment="0"/>
    <xf numFmtId="224" fontId="40" fillId="0" borderId="0" applyFill="0" applyBorder="0" applyAlignment="0"/>
    <xf numFmtId="223" fontId="125" fillId="0" borderId="0" applyFill="0" applyBorder="0" applyAlignment="0"/>
    <xf numFmtId="224" fontId="40" fillId="0" borderId="0" applyFill="0" applyBorder="0" applyAlignment="0"/>
    <xf numFmtId="0" fontId="67" fillId="0" borderId="0" applyFill="0" applyBorder="0" applyAlignment="0"/>
    <xf numFmtId="223" fontId="125" fillId="0" borderId="0" applyFill="0" applyBorder="0" applyAlignment="0"/>
    <xf numFmtId="0" fontId="135" fillId="37" borderId="284">
      <protection locked="0"/>
    </xf>
    <xf numFmtId="0" fontId="67" fillId="37" borderId="77"/>
    <xf numFmtId="0" fontId="67" fillId="37" borderId="77"/>
    <xf numFmtId="0" fontId="67" fillId="37" borderId="77"/>
    <xf numFmtId="0" fontId="67" fillId="52" borderId="0"/>
    <xf numFmtId="0" fontId="136" fillId="0" borderId="0" applyNumberFormat="0" applyFill="0" applyBorder="0" applyAlignment="0" applyProtection="0"/>
    <xf numFmtId="228" fontId="133" fillId="0" borderId="0">
      <protection locked="0"/>
    </xf>
    <xf numFmtId="0" fontId="137" fillId="0" borderId="0" applyNumberFormat="0" applyFill="0" applyBorder="0" applyAlignment="0" applyProtection="0">
      <alignment vertical="top"/>
      <protection locked="0"/>
    </xf>
    <xf numFmtId="221" fontId="138" fillId="0" borderId="0" applyNumberFormat="0" applyFill="0" applyBorder="0" applyProtection="0"/>
    <xf numFmtId="0" fontId="139" fillId="52" borderId="77">
      <alignment horizontal="left"/>
    </xf>
    <xf numFmtId="0" fontId="139" fillId="52" borderId="77">
      <alignment horizontal="left"/>
    </xf>
    <xf numFmtId="0" fontId="139" fillId="52" borderId="77">
      <alignment horizontal="left"/>
    </xf>
    <xf numFmtId="0" fontId="140" fillId="0" borderId="0" applyFont="0" applyBorder="0"/>
    <xf numFmtId="0" fontId="119" fillId="52" borderId="0">
      <alignment horizontal="left"/>
    </xf>
    <xf numFmtId="0" fontId="141" fillId="17" borderId="0" applyNumberFormat="0" applyBorder="0" applyAlignment="0" applyProtection="0"/>
    <xf numFmtId="38" fontId="123" fillId="52" borderId="0" applyNumberFormat="0" applyBorder="0" applyAlignment="0" applyProtection="0"/>
    <xf numFmtId="0" fontId="124" fillId="54" borderId="0">
      <alignment horizontal="right" vertical="top" wrapText="1"/>
    </xf>
    <xf numFmtId="221" fontId="142" fillId="0" borderId="0" applyNumberFormat="0" applyFill="0" applyBorder="0" applyProtection="0">
      <alignment horizontal="centerContinuous"/>
    </xf>
    <xf numFmtId="0" fontId="143" fillId="0" borderId="101" applyNumberFormat="0" applyAlignment="0" applyProtection="0">
      <alignment horizontal="left" vertical="center"/>
    </xf>
    <xf numFmtId="0" fontId="143" fillId="0" borderId="101" applyNumberFormat="0" applyAlignment="0" applyProtection="0">
      <alignment horizontal="left" vertical="center"/>
    </xf>
    <xf numFmtId="0" fontId="143" fillId="0" borderId="67">
      <alignment horizontal="left" vertical="center"/>
    </xf>
    <xf numFmtId="0" fontId="143" fillId="0" borderId="67">
      <alignment horizontal="left" vertical="center"/>
    </xf>
    <xf numFmtId="0" fontId="143" fillId="0" borderId="67">
      <alignment horizontal="left" vertical="center"/>
    </xf>
    <xf numFmtId="0" fontId="143" fillId="0" borderId="67">
      <alignment horizontal="left" vertical="center"/>
    </xf>
    <xf numFmtId="0" fontId="133" fillId="0" borderId="0">
      <protection locked="0"/>
    </xf>
    <xf numFmtId="0" fontId="133" fillId="0" borderId="0">
      <protection locked="0"/>
    </xf>
    <xf numFmtId="0" fontId="144" fillId="0" borderId="117" applyNumberFormat="0" applyFill="0" applyAlignment="0" applyProtection="0"/>
    <xf numFmtId="0" fontId="144" fillId="0" borderId="0" applyNumberFormat="0" applyFill="0" applyBorder="0" applyAlignment="0" applyProtection="0"/>
    <xf numFmtId="229" fontId="145" fillId="0" borderId="0">
      <protection locked="0"/>
    </xf>
    <xf numFmtId="229" fontId="145" fillId="0" borderId="0">
      <protection locked="0"/>
    </xf>
    <xf numFmtId="0" fontId="146" fillId="20" borderId="286" applyNumberFormat="0" applyAlignment="0" applyProtection="0"/>
    <xf numFmtId="10" fontId="123" fillId="55" borderId="77" applyNumberFormat="0" applyBorder="0" applyAlignment="0" applyProtection="0"/>
    <xf numFmtId="0" fontId="147" fillId="53" borderId="0">
      <alignment horizontal="center"/>
    </xf>
    <xf numFmtId="0" fontId="67" fillId="52" borderId="77">
      <alignment horizontal="centerContinuous" wrapText="1"/>
    </xf>
    <xf numFmtId="0" fontId="67" fillId="52" borderId="77">
      <alignment horizontal="centerContinuous" wrapText="1"/>
    </xf>
    <xf numFmtId="0" fontId="67" fillId="52" borderId="77">
      <alignment horizontal="centerContinuous" wrapText="1"/>
    </xf>
    <xf numFmtId="0" fontId="148" fillId="56" borderId="0">
      <alignment horizontal="center" wrapText="1"/>
    </xf>
    <xf numFmtId="0" fontId="67" fillId="52" borderId="77">
      <alignment horizontal="centerContinuous" wrapText="1"/>
    </xf>
    <xf numFmtId="0" fontId="35" fillId="0" borderId="0"/>
    <xf numFmtId="0" fontId="123" fillId="52" borderId="67">
      <alignment wrapText="1"/>
    </xf>
    <xf numFmtId="0" fontId="123" fillId="52" borderId="67">
      <alignment wrapText="1"/>
    </xf>
    <xf numFmtId="0" fontId="123" fillId="52" borderId="67">
      <alignment wrapText="1"/>
    </xf>
    <xf numFmtId="0" fontId="123" fillId="52" borderId="9"/>
    <xf numFmtId="0" fontId="123" fillId="52" borderId="7"/>
    <xf numFmtId="0" fontId="123" fillId="52" borderId="7"/>
    <xf numFmtId="0" fontId="123" fillId="52" borderId="10">
      <alignment horizontal="center" wrapText="1"/>
    </xf>
    <xf numFmtId="0" fontId="123" fillId="52" borderId="10">
      <alignment horizontal="center" wrapText="1"/>
    </xf>
    <xf numFmtId="224" fontId="40" fillId="0" borderId="0" applyFill="0" applyBorder="0" applyAlignment="0"/>
    <xf numFmtId="223" fontId="125" fillId="0" borderId="0" applyFill="0" applyBorder="0" applyAlignment="0"/>
    <xf numFmtId="224" fontId="40" fillId="0" borderId="0" applyFill="0" applyBorder="0" applyAlignment="0"/>
    <xf numFmtId="0" fontId="67" fillId="0" borderId="0" applyFill="0" applyBorder="0" applyAlignment="0"/>
    <xf numFmtId="223" fontId="125" fillId="0" borderId="0" applyFill="0" applyBorder="0" applyAlignment="0"/>
    <xf numFmtId="0" fontId="149" fillId="0" borderId="113" applyNumberFormat="0" applyFill="0" applyAlignment="0" applyProtection="0"/>
    <xf numFmtId="221" fontId="150" fillId="0" borderId="0" applyNumberFormat="0" applyFill="0" applyBorder="0" applyProtection="0"/>
    <xf numFmtId="0" fontId="151" fillId="34" borderId="0" applyNumberFormat="0" applyBorder="0" applyAlignment="0" applyProtection="0"/>
    <xf numFmtId="230" fontId="68" fillId="0" borderId="0"/>
    <xf numFmtId="0" fontId="152" fillId="0" borderId="0"/>
    <xf numFmtId="0" fontId="67" fillId="0" borderId="0"/>
    <xf numFmtId="0" fontId="67" fillId="35" borderId="287" applyNumberFormat="0" applyFont="0" applyAlignment="0" applyProtection="0"/>
    <xf numFmtId="0" fontId="153" fillId="36" borderId="288" applyNumberFormat="0" applyAlignment="0" applyProtection="0"/>
    <xf numFmtId="0" fontId="67" fillId="0" borderId="0" applyFont="0" applyFill="0" applyBorder="0" applyAlignment="0" applyProtection="0"/>
    <xf numFmtId="225" fontId="67" fillId="0" borderId="0" applyFont="0" applyFill="0" applyBorder="0" applyAlignment="0" applyProtection="0"/>
    <xf numFmtId="10" fontId="67" fillId="0" borderId="0" applyFont="0" applyFill="0" applyBorder="0" applyAlignment="0" applyProtection="0"/>
    <xf numFmtId="0" fontId="67" fillId="0" borderId="0" applyFont="0" applyFill="0" applyBorder="0" applyAlignment="0" applyProtection="0"/>
    <xf numFmtId="224" fontId="40" fillId="0" borderId="0" applyFill="0" applyBorder="0" applyAlignment="0"/>
    <xf numFmtId="223" fontId="125" fillId="0" borderId="0" applyFill="0" applyBorder="0" applyAlignment="0"/>
    <xf numFmtId="224" fontId="40" fillId="0" borderId="0" applyFill="0" applyBorder="0" applyAlignment="0"/>
    <xf numFmtId="0" fontId="67" fillId="0" borderId="0" applyFill="0" applyBorder="0" applyAlignment="0"/>
    <xf numFmtId="223" fontId="125" fillId="0" borderId="0" applyFill="0" applyBorder="0" applyAlignment="0"/>
    <xf numFmtId="0" fontId="123" fillId="52" borderId="77"/>
    <xf numFmtId="0" fontId="123" fillId="52" borderId="77"/>
    <xf numFmtId="0" fontId="123" fillId="52" borderId="77"/>
    <xf numFmtId="0" fontId="131" fillId="52" borderId="0">
      <alignment horizontal="right"/>
    </xf>
    <xf numFmtId="0" fontId="154" fillId="56" borderId="0">
      <alignment horizontal="center"/>
    </xf>
    <xf numFmtId="0" fontId="155" fillId="54" borderId="77">
      <alignment horizontal="left" vertical="top" wrapText="1"/>
    </xf>
    <xf numFmtId="0" fontId="155" fillId="54" borderId="77">
      <alignment horizontal="left" vertical="top" wrapText="1"/>
    </xf>
    <xf numFmtId="0" fontId="155" fillId="54" borderId="77">
      <alignment horizontal="left" vertical="top" wrapText="1"/>
    </xf>
    <xf numFmtId="0" fontId="156" fillId="54" borderId="69">
      <alignment horizontal="left" vertical="top" wrapText="1"/>
    </xf>
    <xf numFmtId="0" fontId="156" fillId="54" borderId="69">
      <alignment horizontal="left" vertical="top" wrapText="1"/>
    </xf>
    <xf numFmtId="0" fontId="156" fillId="54" borderId="69">
      <alignment horizontal="left" vertical="top" wrapText="1"/>
    </xf>
    <xf numFmtId="0" fontId="155" fillId="54" borderId="87">
      <alignment horizontal="left" vertical="top" wrapText="1"/>
    </xf>
    <xf numFmtId="0" fontId="155" fillId="54" borderId="87">
      <alignment horizontal="left" vertical="top" wrapText="1"/>
    </xf>
    <xf numFmtId="0" fontId="155" fillId="54" borderId="87">
      <alignment horizontal="left" vertical="top" wrapText="1"/>
    </xf>
    <xf numFmtId="0" fontId="155" fillId="54" borderId="69">
      <alignment horizontal="left" vertical="top"/>
    </xf>
    <xf numFmtId="0" fontId="155" fillId="54" borderId="69">
      <alignment horizontal="left" vertical="top"/>
    </xf>
    <xf numFmtId="0" fontId="155" fillId="54" borderId="69">
      <alignment horizontal="left" vertical="top"/>
    </xf>
    <xf numFmtId="221" fontId="157" fillId="0" borderId="0"/>
    <xf numFmtId="221" fontId="152" fillId="0" borderId="0" applyNumberFormat="0" applyBorder="0" applyAlignment="0"/>
    <xf numFmtId="221" fontId="152" fillId="0" borderId="0" applyNumberFormat="0" applyBorder="0" applyAlignment="0"/>
    <xf numFmtId="221" fontId="142" fillId="0" borderId="0" applyNumberFormat="0" applyFill="0" applyBorder="0" applyProtection="0"/>
    <xf numFmtId="0" fontId="158" fillId="0" borderId="0"/>
    <xf numFmtId="0" fontId="129" fillId="52" borderId="0">
      <alignment horizontal="center"/>
    </xf>
    <xf numFmtId="231" fontId="159" fillId="0" borderId="0" applyNumberFormat="0" applyFill="0" applyBorder="0" applyProtection="0"/>
    <xf numFmtId="49" fontId="119" fillId="0" borderId="0" applyFill="0" applyBorder="0" applyAlignment="0"/>
    <xf numFmtId="0" fontId="67" fillId="0" borderId="0" applyFill="0" applyBorder="0" applyAlignment="0"/>
    <xf numFmtId="0" fontId="67" fillId="0" borderId="0" applyFill="0" applyBorder="0" applyAlignment="0"/>
    <xf numFmtId="0" fontId="160" fillId="0" borderId="0" applyNumberFormat="0" applyFill="0" applyBorder="0" applyAlignment="0" applyProtection="0"/>
    <xf numFmtId="0" fontId="161" fillId="52" borderId="0"/>
    <xf numFmtId="231" fontId="162" fillId="0" borderId="0" applyNumberFormat="0" applyFill="0" applyBorder="0" applyProtection="0"/>
    <xf numFmtId="0" fontId="163" fillId="0" borderId="0" applyNumberFormat="0" applyFill="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50" fillId="58" borderId="0" applyNumberFormat="0" applyBorder="0" applyAlignment="0" applyProtection="0"/>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50" fillId="29" borderId="0" applyNumberFormat="0" applyBorder="0" applyAlignment="0" applyProtection="0">
      <alignment vertical="center"/>
    </xf>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50" fillId="61" borderId="0" applyNumberFormat="0" applyBorder="0" applyAlignment="0" applyProtection="0"/>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50" fillId="60" borderId="0" applyNumberFormat="0" applyBorder="0" applyAlignment="0" applyProtection="0"/>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50" fillId="31" borderId="0" applyNumberFormat="0" applyBorder="0" applyAlignment="0" applyProtection="0">
      <alignment vertical="center"/>
    </xf>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50" fillId="60" borderId="0" applyNumberFormat="0" applyBorder="0" applyAlignment="0" applyProtection="0"/>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50" fillId="26" borderId="0" applyNumberFormat="0" applyBorder="0" applyAlignment="0" applyProtection="0">
      <alignment vertical="center"/>
    </xf>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50" fillId="58" borderId="0" applyNumberFormat="0" applyBorder="0" applyAlignment="0" applyProtection="0"/>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50" fillId="27" borderId="0" applyNumberFormat="0" applyBorder="0" applyAlignment="0" applyProtection="0">
      <alignment vertical="center"/>
    </xf>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47" fillId="64" borderId="0" applyNumberFormat="0" applyBorder="0" applyAlignment="0" applyProtection="0"/>
    <xf numFmtId="0" fontId="50" fillId="64" borderId="0" applyNumberFormat="0" applyBorder="0" applyAlignment="0" applyProtection="0"/>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0" fontId="50" fillId="32" borderId="0" applyNumberFormat="0" applyBorder="0" applyAlignment="0" applyProtection="0">
      <alignment vertical="center"/>
    </xf>
    <xf numFmtId="3" fontId="164" fillId="0" borderId="0" applyFont="0" applyFill="0" applyBorder="0" applyAlignment="0" applyProtection="0"/>
    <xf numFmtId="0" fontId="40" fillId="0" borderId="0">
      <alignment vertical="center"/>
    </xf>
    <xf numFmtId="0" fontId="40"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33" borderId="111" applyNumberFormat="0" applyAlignment="0" applyProtection="0">
      <alignment vertical="center"/>
    </xf>
    <xf numFmtId="0" fontId="53" fillId="33" borderId="111" applyNumberFormat="0" applyAlignment="0" applyProtection="0">
      <alignment vertical="center"/>
    </xf>
    <xf numFmtId="0" fontId="55" fillId="34" borderId="0" applyNumberFormat="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4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alignment vertical="center"/>
    </xf>
    <xf numFmtId="9" fontId="40" fillId="0" borderId="0" applyFont="0" applyFill="0" applyBorder="0" applyAlignment="0" applyProtection="0"/>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40" fillId="0" borderId="0" applyFont="0" applyFill="0" applyBorder="0" applyAlignment="0" applyProtection="0">
      <alignment vertical="center"/>
    </xf>
    <xf numFmtId="9" fontId="47" fillId="0" borderId="0" applyFont="0" applyFill="0" applyBorder="0" applyAlignment="0" applyProtection="0"/>
    <xf numFmtId="9" fontId="47" fillId="0" borderId="0" applyFont="0" applyFill="0" applyBorder="0" applyAlignment="0" applyProtection="0"/>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9" fontId="89" fillId="0" borderId="0" applyFont="0" applyFill="0" applyBorder="0" applyAlignment="0" applyProtection="0">
      <alignment vertical="center"/>
    </xf>
    <xf numFmtId="9" fontId="43" fillId="0" borderId="0" applyFont="0" applyFill="0" applyBorder="0" applyAlignment="0" applyProtection="0">
      <alignment vertical="center"/>
    </xf>
    <xf numFmtId="9" fontId="17" fillId="0" borderId="0" applyFont="0" applyFill="0" applyBorder="0" applyAlignment="0" applyProtection="0">
      <alignment vertical="center"/>
    </xf>
    <xf numFmtId="9" fontId="17" fillId="0" borderId="0" applyFont="0" applyFill="0" applyBorder="0" applyAlignment="0" applyProtection="0">
      <alignment vertical="center"/>
    </xf>
    <xf numFmtId="0" fontId="165" fillId="0" borderId="0" applyNumberFormat="0" applyFill="0" applyBorder="0" applyAlignment="0" applyProtection="0">
      <alignment vertical="top"/>
      <protection locked="0"/>
    </xf>
    <xf numFmtId="0" fontId="40" fillId="35" borderId="287"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166" fillId="35" borderId="287"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166" fillId="35" borderId="287"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0"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7" fillId="40" borderId="205" applyNumberFormat="0" applyFont="0" applyAlignment="0" applyProtection="0">
      <alignment vertical="center"/>
    </xf>
    <xf numFmtId="0" fontId="40" fillId="35" borderId="287" applyNumberFormat="0" applyFont="0" applyAlignment="0" applyProtection="0">
      <alignment vertical="center"/>
    </xf>
    <xf numFmtId="0" fontId="58" fillId="0" borderId="113" applyNumberFormat="0" applyFill="0" applyAlignment="0" applyProtection="0">
      <alignment vertical="center"/>
    </xf>
    <xf numFmtId="0" fontId="61" fillId="16" borderId="0" applyNumberFormat="0" applyBorder="0" applyAlignment="0" applyProtection="0">
      <alignment vertical="center"/>
    </xf>
    <xf numFmtId="0" fontId="164" fillId="0" borderId="0" applyFont="0" applyFill="0" applyBorder="0" applyAlignment="0" applyProtection="0"/>
    <xf numFmtId="0" fontId="74" fillId="65" borderId="0" applyNumberFormat="0" applyBorder="0" applyAlignment="0" applyProtection="0"/>
    <xf numFmtId="0" fontId="74" fillId="66" borderId="0" applyNumberFormat="0" applyBorder="0" applyAlignment="0" applyProtection="0"/>
    <xf numFmtId="0" fontId="74" fillId="67" borderId="0" applyNumberFormat="0" applyBorder="0" applyAlignment="0" applyProtection="0"/>
    <xf numFmtId="0" fontId="63" fillId="36" borderId="286" applyNumberFormat="0" applyAlignment="0" applyProtection="0">
      <alignment vertical="center"/>
    </xf>
    <xf numFmtId="0" fontId="63" fillId="36" borderId="286" applyNumberFormat="0" applyAlignment="0" applyProtection="0">
      <alignment vertical="center"/>
    </xf>
    <xf numFmtId="0" fontId="65" fillId="0" borderId="0" applyNumberForma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43"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23" fillId="0" borderId="0" applyFont="0" applyFill="0" applyBorder="0" applyAlignment="0" applyProtection="0"/>
    <xf numFmtId="38" fontId="31" fillId="0" borderId="0" applyFont="0" applyFill="0" applyBorder="0" applyAlignment="0" applyProtection="0"/>
    <xf numFmtId="38" fontId="68" fillId="0" borderId="0" applyFont="0" applyFill="0" applyBorder="0" applyAlignment="0" applyProtection="0"/>
    <xf numFmtId="38" fontId="17"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40" fillId="0" borderId="0" applyFont="0" applyFill="0" applyBorder="0" applyAlignment="0" applyProtection="0"/>
    <xf numFmtId="38" fontId="113" fillId="0" borderId="0" applyFont="0" applyFill="0" applyBorder="0" applyAlignment="0" applyProtection="0"/>
    <xf numFmtId="38" fontId="68" fillId="0" borderId="0" applyFont="0" applyFill="0" applyBorder="0" applyAlignment="0" applyProtection="0"/>
    <xf numFmtId="38" fontId="23" fillId="0" borderId="0" applyFont="0" applyFill="0" applyBorder="0" applyAlignment="0" applyProtection="0"/>
    <xf numFmtId="38" fontId="68" fillId="0" borderId="0" applyFont="0" applyFill="0" applyBorder="0" applyAlignment="0" applyProtection="0"/>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0"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3" fillId="0" borderId="0" applyFont="0" applyFill="0" applyBorder="0" applyAlignment="0" applyProtection="0"/>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4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49" fillId="0" borderId="0" applyFont="0" applyFill="0" applyBorder="0" applyAlignment="0" applyProtection="0">
      <alignment vertical="center"/>
    </xf>
    <xf numFmtId="38" fontId="17" fillId="0" borderId="0" applyFont="0" applyFill="0" applyBorder="0" applyAlignment="0" applyProtection="0">
      <alignment vertical="center"/>
    </xf>
    <xf numFmtId="38" fontId="31" fillId="0" borderId="0" applyFont="0" applyFill="0" applyBorder="0" applyAlignment="0" applyProtection="0"/>
    <xf numFmtId="38" fontId="113" fillId="0" borderId="0" applyFont="0" applyFill="0" applyBorder="0" applyAlignment="0" applyProtection="0"/>
    <xf numFmtId="38" fontId="47" fillId="0" borderId="0" applyFont="0" applyFill="0" applyBorder="0" applyAlignment="0" applyProtection="0">
      <alignment vertical="center"/>
    </xf>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49" fillId="0" borderId="0" applyFont="0" applyFill="0" applyBorder="0" applyAlignment="0" applyProtection="0">
      <alignment vertical="center"/>
    </xf>
    <xf numFmtId="38" fontId="57" fillId="0" borderId="0" applyFont="0" applyFill="0" applyBorder="0" applyAlignment="0" applyProtection="0">
      <alignment vertical="center"/>
    </xf>
    <xf numFmtId="38" fontId="40" fillId="0" borderId="0" applyFont="0" applyFill="0" applyBorder="0" applyAlignment="0" applyProtection="0">
      <alignment vertical="center"/>
    </xf>
    <xf numFmtId="38" fontId="57" fillId="0" borderId="0" applyFont="0" applyFill="0" applyBorder="0" applyAlignment="0" applyProtection="0">
      <alignment vertical="center"/>
    </xf>
    <xf numFmtId="38" fontId="43" fillId="0" borderId="0" applyFont="0" applyFill="0" applyBorder="0" applyAlignment="0" applyProtection="0"/>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4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7" fillId="0" borderId="0" applyFont="0" applyFill="0" applyBorder="0" applyAlignment="0" applyProtection="0">
      <alignment vertical="center"/>
    </xf>
    <xf numFmtId="38" fontId="167" fillId="0" borderId="0" applyFont="0" applyFill="0" applyBorder="0" applyAlignment="0" applyProtection="0"/>
    <xf numFmtId="38" fontId="40" fillId="0" borderId="0" applyFont="0" applyFill="0" applyBorder="0" applyAlignment="0" applyProtection="0"/>
    <xf numFmtId="38" fontId="40" fillId="0" borderId="0" applyFont="0" applyFill="0" applyBorder="0" applyAlignment="0" applyProtection="0"/>
    <xf numFmtId="0" fontId="70" fillId="0" borderId="115" applyNumberFormat="0" applyFill="0" applyAlignment="0" applyProtection="0">
      <alignment vertical="center"/>
    </xf>
    <xf numFmtId="0" fontId="70" fillId="0" borderId="115" applyNumberFormat="0" applyFill="0" applyAlignment="0" applyProtection="0">
      <alignment vertical="center"/>
    </xf>
    <xf numFmtId="0" fontId="71" fillId="0" borderId="116" applyNumberFormat="0" applyFill="0" applyAlignment="0" applyProtection="0">
      <alignment vertical="center"/>
    </xf>
    <xf numFmtId="0" fontId="71" fillId="0" borderId="116" applyNumberFormat="0" applyFill="0" applyAlignment="0" applyProtection="0">
      <alignment vertical="center"/>
    </xf>
    <xf numFmtId="0" fontId="72" fillId="0" borderId="117" applyNumberFormat="0" applyFill="0" applyAlignment="0" applyProtection="0">
      <alignment vertical="center"/>
    </xf>
    <xf numFmtId="0" fontId="72" fillId="0" borderId="117" applyNumberFormat="0" applyFill="0" applyAlignment="0" applyProtection="0">
      <alignment vertical="center"/>
    </xf>
    <xf numFmtId="0" fontId="72" fillId="0" borderId="117" applyNumberFormat="0" applyFill="0" applyAlignment="0" applyProtection="0">
      <alignment vertical="center"/>
    </xf>
    <xf numFmtId="0" fontId="72"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68" fillId="0" borderId="0" applyNumberFormat="0" applyFill="0" applyBorder="0" applyAlignment="0" applyProtection="0"/>
    <xf numFmtId="0" fontId="169" fillId="0" borderId="0" applyNumberFormat="0" applyFill="0" applyBorder="0" applyAlignment="0" applyProtection="0"/>
    <xf numFmtId="0" fontId="164" fillId="0" borderId="289" applyNumberFormat="0" applyFont="0" applyFill="0" applyAlignment="0" applyProtection="0"/>
    <xf numFmtId="0" fontId="164" fillId="0" borderId="289" applyNumberFormat="0" applyFont="0" applyFill="0" applyAlignment="0" applyProtection="0"/>
    <xf numFmtId="0" fontId="164" fillId="0" borderId="289" applyNumberFormat="0" applyFont="0" applyFill="0" applyAlignment="0" applyProtection="0"/>
    <xf numFmtId="0" fontId="74" fillId="0" borderId="290" applyNumberFormat="0" applyFill="0" applyAlignment="0" applyProtection="0">
      <alignment vertical="center"/>
    </xf>
    <xf numFmtId="0" fontId="74" fillId="0" borderId="290" applyNumberFormat="0" applyFill="0" applyAlignment="0" applyProtection="0">
      <alignment vertical="center"/>
    </xf>
    <xf numFmtId="0" fontId="76" fillId="36" borderId="288" applyNumberFormat="0" applyAlignment="0" applyProtection="0">
      <alignment vertical="center"/>
    </xf>
    <xf numFmtId="0" fontId="76" fillId="36" borderId="288" applyNumberFormat="0" applyAlignment="0" applyProtection="0">
      <alignment vertical="center"/>
    </xf>
    <xf numFmtId="0" fontId="76" fillId="36" borderId="288" applyNumberFormat="0" applyAlignment="0" applyProtection="0">
      <alignment vertical="center"/>
    </xf>
    <xf numFmtId="2" fontId="164" fillId="0" borderId="0" applyFont="0" applyFill="0" applyBorder="0" applyAlignment="0" applyProtection="0"/>
    <xf numFmtId="232" fontId="45" fillId="0" borderId="291">
      <alignment vertical="center"/>
    </xf>
    <xf numFmtId="0" fontId="78" fillId="0" borderId="0" applyNumberFormat="0" applyFill="0" applyBorder="0" applyAlignment="0" applyProtection="0">
      <alignment vertical="center"/>
    </xf>
    <xf numFmtId="233" fontId="83" fillId="0" borderId="5">
      <alignment vertical="center"/>
    </xf>
    <xf numFmtId="0" fontId="164" fillId="0" borderId="0" applyFont="0" applyFill="0" applyBorder="0" applyAlignment="0" applyProtection="0"/>
    <xf numFmtId="0" fontId="80" fillId="20" borderId="286" applyNumberFormat="0" applyAlignment="0" applyProtection="0">
      <alignment vertical="center"/>
    </xf>
    <xf numFmtId="0" fontId="80" fillId="20" borderId="286" applyNumberFormat="0" applyAlignment="0" applyProtection="0">
      <alignment vertical="center"/>
    </xf>
    <xf numFmtId="0" fontId="164" fillId="0" borderId="0" applyFont="0" applyFill="0" applyBorder="0" applyAlignment="0" applyProtection="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7"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 fillId="0" borderId="0">
      <alignment vertical="center"/>
    </xf>
    <xf numFmtId="0" fontId="17" fillId="0" borderId="0">
      <alignment vertical="center"/>
    </xf>
    <xf numFmtId="0" fontId="17" fillId="0" borderId="0">
      <alignment vertical="center"/>
    </xf>
    <xf numFmtId="0" fontId="49"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57" fillId="0" borderId="0"/>
    <xf numFmtId="0" fontId="40" fillId="0" borderId="0"/>
    <xf numFmtId="0" fontId="43" fillId="0" borderId="0"/>
    <xf numFmtId="0" fontId="49" fillId="0" borderId="0">
      <alignment vertical="center"/>
    </xf>
    <xf numFmtId="0" fontId="40" fillId="0" borderId="0">
      <alignment vertical="center"/>
    </xf>
    <xf numFmtId="0" fontId="82"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23"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7" fillId="0" borderId="0">
      <alignment vertical="center"/>
    </xf>
    <xf numFmtId="0" fontId="40" fillId="0" borderId="0"/>
    <xf numFmtId="0" fontId="4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49"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xf numFmtId="0" fontId="49" fillId="0" borderId="0"/>
    <xf numFmtId="0" fontId="49" fillId="0" borderId="0">
      <alignment vertical="center"/>
    </xf>
    <xf numFmtId="0" fontId="49" fillId="0" borderId="0">
      <alignment vertical="center"/>
    </xf>
    <xf numFmtId="0" fontId="43"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23" fillId="0" borderId="0"/>
    <xf numFmtId="0" fontId="57" fillId="0" borderId="0"/>
    <xf numFmtId="0" fontId="57"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64" fillId="0" borderId="0"/>
    <xf numFmtId="0" fontId="170"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57"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57"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0"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113" fillId="0" borderId="0"/>
    <xf numFmtId="0" fontId="35"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0" fillId="0" borderId="0"/>
    <xf numFmtId="0" fontId="49" fillId="0" borderId="0">
      <alignment vertical="center"/>
    </xf>
    <xf numFmtId="0" fontId="49" fillId="0" borderId="0">
      <alignment vertical="center"/>
    </xf>
    <xf numFmtId="0" fontId="40" fillId="0" borderId="0"/>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57" fillId="0" borderId="0"/>
    <xf numFmtId="0" fontId="57" fillId="0" borderId="0"/>
    <xf numFmtId="0" fontId="57" fillId="0" borderId="0"/>
    <xf numFmtId="0" fontId="57" fillId="0" borderId="0"/>
    <xf numFmtId="0" fontId="57" fillId="0" borderId="0"/>
    <xf numFmtId="0" fontId="49" fillId="0" borderId="0">
      <alignment vertical="center"/>
    </xf>
    <xf numFmtId="0" fontId="49" fillId="0" borderId="0"/>
    <xf numFmtId="0" fontId="40" fillId="0" borderId="0"/>
    <xf numFmtId="0" fontId="5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49" fillId="0" borderId="0">
      <alignment vertical="center"/>
    </xf>
    <xf numFmtId="0" fontId="49" fillId="0" borderId="0">
      <alignment vertical="center"/>
    </xf>
    <xf numFmtId="0" fontId="49" fillId="0" borderId="0">
      <alignment vertical="center"/>
    </xf>
    <xf numFmtId="0" fontId="17" fillId="0" borderId="0">
      <alignment vertical="center"/>
    </xf>
    <xf numFmtId="0" fontId="17" fillId="0" borderId="0">
      <alignment vertical="center"/>
    </xf>
    <xf numFmtId="0" fontId="17" fillId="0" borderId="0">
      <alignment vertical="center"/>
    </xf>
    <xf numFmtId="0" fontId="40" fillId="0" borderId="77">
      <alignment horizontal="left" vertical="top"/>
    </xf>
    <xf numFmtId="0" fontId="171" fillId="0" borderId="0">
      <alignment horizontal="left"/>
      <protection locked="0"/>
    </xf>
    <xf numFmtId="0" fontId="23" fillId="0" borderId="7" applyFill="0" applyBorder="0" applyAlignment="0" applyProtection="0"/>
    <xf numFmtId="0" fontId="23" fillId="0" borderId="7" applyFill="0" applyBorder="0" applyAlignment="0" applyProtection="0"/>
    <xf numFmtId="0" fontId="172" fillId="68" borderId="0" applyNumberFormat="0" applyBorder="0" applyAlignment="0" applyProtection="0"/>
    <xf numFmtId="0" fontId="55" fillId="69" borderId="0" applyNumberFormat="0" applyBorder="0" applyAlignment="0" applyProtection="0"/>
    <xf numFmtId="0" fontId="85" fillId="62" borderId="0" applyNumberFormat="0" applyBorder="0" applyAlignment="0" applyProtection="0"/>
    <xf numFmtId="0" fontId="85" fillId="17" borderId="0" applyNumberFormat="0" applyBorder="0" applyAlignment="0" applyProtection="0">
      <alignment vertical="center"/>
    </xf>
    <xf numFmtId="0" fontId="16" fillId="0" borderId="0">
      <alignment vertical="center"/>
    </xf>
    <xf numFmtId="0" fontId="15" fillId="0" borderId="0">
      <alignment vertical="center"/>
    </xf>
    <xf numFmtId="0" fontId="89" fillId="0" borderId="0"/>
    <xf numFmtId="38" fontId="89" fillId="0" borderId="0" applyFont="0" applyFill="0" applyBorder="0" applyAlignment="0" applyProtection="0">
      <alignment vertical="center"/>
    </xf>
    <xf numFmtId="38" fontId="15" fillId="0" borderId="0" applyFont="0" applyFill="0" applyBorder="0" applyAlignment="0" applyProtection="0">
      <alignment vertical="center"/>
    </xf>
    <xf numFmtId="0" fontId="68" fillId="0" borderId="0"/>
    <xf numFmtId="0" fontId="47" fillId="0" borderId="0">
      <alignment vertical="center"/>
    </xf>
    <xf numFmtId="0" fontId="40" fillId="0" borderId="0">
      <alignment vertical="center"/>
    </xf>
    <xf numFmtId="0" fontId="57" fillId="0" borderId="0"/>
    <xf numFmtId="0" fontId="57" fillId="0" borderId="0"/>
    <xf numFmtId="38" fontId="14" fillId="0" borderId="0" applyFont="0" applyFill="0" applyBorder="0" applyAlignment="0" applyProtection="0">
      <alignment vertical="center"/>
    </xf>
    <xf numFmtId="0" fontId="203" fillId="82" borderId="0" applyNumberFormat="0" applyBorder="0" applyAlignment="0" applyProtection="0">
      <alignment vertical="center"/>
    </xf>
    <xf numFmtId="0" fontId="203" fillId="83" borderId="0" applyNumberFormat="0" applyBorder="0" applyAlignment="0" applyProtection="0">
      <alignment vertical="center"/>
    </xf>
    <xf numFmtId="0" fontId="203" fillId="84" borderId="0" applyNumberFormat="0" applyBorder="0" applyAlignment="0" applyProtection="0">
      <alignment vertical="center"/>
    </xf>
    <xf numFmtId="0" fontId="203" fillId="85" borderId="0" applyNumberFormat="0" applyBorder="0" applyAlignment="0" applyProtection="0">
      <alignment vertical="center"/>
    </xf>
    <xf numFmtId="0" fontId="203" fillId="86" borderId="0" applyNumberFormat="0" applyBorder="0" applyAlignment="0" applyProtection="0">
      <alignment vertical="center"/>
    </xf>
    <xf numFmtId="0" fontId="203" fillId="87" borderId="0" applyNumberFormat="0" applyBorder="0" applyAlignment="0" applyProtection="0">
      <alignment vertical="center"/>
    </xf>
    <xf numFmtId="0" fontId="204" fillId="0" borderId="0" applyNumberFormat="0" applyFill="0" applyBorder="0" applyAlignment="0" applyProtection="0">
      <alignment vertical="center"/>
    </xf>
    <xf numFmtId="0" fontId="205" fillId="81" borderId="307" applyNumberFormat="0" applyAlignment="0" applyProtection="0">
      <alignment vertical="center"/>
    </xf>
    <xf numFmtId="0" fontId="206" fillId="78" borderId="0" applyNumberFormat="0" applyBorder="0" applyAlignment="0" applyProtection="0">
      <alignment vertical="center"/>
    </xf>
    <xf numFmtId="9" fontId="14" fillId="0" borderId="0" applyFont="0" applyFill="0" applyBorder="0" applyAlignment="0" applyProtection="0">
      <alignment vertical="center"/>
    </xf>
    <xf numFmtId="0" fontId="207" fillId="0" borderId="0" applyNumberFormat="0" applyFill="0" applyBorder="0" applyAlignment="0" applyProtection="0">
      <alignment vertical="top"/>
      <protection locked="0"/>
    </xf>
    <xf numFmtId="0" fontId="208" fillId="0" borderId="306" applyNumberFormat="0" applyFill="0" applyAlignment="0" applyProtection="0">
      <alignment vertical="center"/>
    </xf>
    <xf numFmtId="0" fontId="60" fillId="3" borderId="0" applyNumberFormat="0" applyBorder="0" applyAlignment="0" applyProtection="0">
      <alignment vertical="center"/>
    </xf>
    <xf numFmtId="0" fontId="209" fillId="80" borderId="304" applyNumberFormat="0" applyAlignment="0" applyProtection="0">
      <alignment vertical="center"/>
    </xf>
    <xf numFmtId="0" fontId="109" fillId="0" borderId="0" applyNumberFormat="0" applyFill="0" applyBorder="0" applyAlignment="0" applyProtection="0">
      <alignment vertical="center"/>
    </xf>
    <xf numFmtId="0" fontId="210" fillId="0" borderId="301" applyNumberFormat="0" applyFill="0" applyAlignment="0" applyProtection="0">
      <alignment vertical="center"/>
    </xf>
    <xf numFmtId="0" fontId="211" fillId="0" borderId="302" applyNumberFormat="0" applyFill="0" applyAlignment="0" applyProtection="0">
      <alignment vertical="center"/>
    </xf>
    <xf numFmtId="0" fontId="212" fillId="0" borderId="303" applyNumberFormat="0" applyFill="0" applyAlignment="0" applyProtection="0">
      <alignment vertical="center"/>
    </xf>
    <xf numFmtId="0" fontId="212" fillId="0" borderId="0" applyNumberFormat="0" applyFill="0" applyBorder="0" applyAlignment="0" applyProtection="0">
      <alignment vertical="center"/>
    </xf>
    <xf numFmtId="0" fontId="73" fillId="0" borderId="1" applyNumberFormat="0" applyFill="0" applyAlignment="0" applyProtection="0">
      <alignment vertical="center"/>
    </xf>
    <xf numFmtId="0" fontId="213" fillId="80" borderId="305" applyNumberFormat="0" applyAlignment="0" applyProtection="0">
      <alignment vertical="center"/>
    </xf>
    <xf numFmtId="0" fontId="214" fillId="0" borderId="0" applyNumberFormat="0" applyFill="0" applyBorder="0" applyAlignment="0" applyProtection="0">
      <alignment vertical="center"/>
    </xf>
    <xf numFmtId="0" fontId="215" fillId="79" borderId="304" applyNumberFormat="0" applyAlignment="0" applyProtection="0">
      <alignment vertical="center"/>
    </xf>
    <xf numFmtId="0" fontId="216" fillId="0" borderId="0">
      <alignment vertical="center"/>
    </xf>
    <xf numFmtId="0" fontId="49" fillId="0" borderId="0">
      <alignment vertical="center"/>
    </xf>
    <xf numFmtId="0" fontId="14" fillId="0" borderId="0">
      <alignment vertical="center"/>
    </xf>
    <xf numFmtId="0" fontId="40" fillId="0" borderId="0"/>
    <xf numFmtId="0" fontId="35" fillId="0" borderId="0">
      <alignment vertical="center"/>
    </xf>
    <xf numFmtId="0" fontId="49" fillId="0" borderId="0">
      <alignment vertical="center"/>
    </xf>
    <xf numFmtId="0" fontId="49" fillId="0" borderId="0">
      <alignment vertical="center"/>
    </xf>
    <xf numFmtId="0" fontId="14" fillId="0" borderId="0">
      <alignment vertical="center"/>
    </xf>
    <xf numFmtId="0" fontId="197" fillId="0" borderId="0">
      <alignment vertical="center"/>
    </xf>
    <xf numFmtId="0" fontId="17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40" fillId="0" borderId="0"/>
    <xf numFmtId="0" fontId="84" fillId="2" borderId="0" applyNumberFormat="0" applyBorder="0" applyAlignment="0" applyProtection="0">
      <alignment vertical="center"/>
    </xf>
    <xf numFmtId="0" fontId="83" fillId="0" borderId="0" applyNumberFormat="0" applyFont="0" applyBorder="0"/>
    <xf numFmtId="0" fontId="68" fillId="0" borderId="0"/>
    <xf numFmtId="0" fontId="13" fillId="0" borderId="0">
      <alignment vertical="center"/>
    </xf>
    <xf numFmtId="0" fontId="12" fillId="0" borderId="0">
      <alignment vertical="center"/>
    </xf>
    <xf numFmtId="38" fontId="12" fillId="0" borderId="0" applyFont="0" applyFill="0" applyBorder="0" applyAlignment="0" applyProtection="0">
      <alignment vertical="center"/>
    </xf>
    <xf numFmtId="221" fontId="122" fillId="0" borderId="0" applyNumberFormat="0" applyFill="0" applyBorder="0" applyProtection="0">
      <alignment horizontal="centerContinuous"/>
    </xf>
    <xf numFmtId="0" fontId="11" fillId="0" borderId="0">
      <alignment vertical="center"/>
    </xf>
    <xf numFmtId="38" fontId="11" fillId="0" borderId="0" applyFont="0" applyFill="0" applyBorder="0" applyAlignment="0" applyProtection="0">
      <alignment vertical="center"/>
    </xf>
    <xf numFmtId="0" fontId="40" fillId="0" borderId="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47" fillId="0" borderId="0" applyFont="0" applyFill="0" applyBorder="0" applyAlignment="0" applyProtection="0">
      <alignment vertical="center"/>
    </xf>
    <xf numFmtId="9" fontId="216" fillId="0" borderId="0" applyFont="0" applyFill="0" applyBorder="0" applyAlignment="0" applyProtection="0">
      <alignment vertical="center"/>
    </xf>
    <xf numFmtId="9" fontId="11" fillId="0" borderId="0" applyFont="0" applyFill="0" applyBorder="0" applyAlignment="0" applyProtection="0">
      <alignment vertical="center"/>
    </xf>
    <xf numFmtId="0" fontId="201" fillId="0" borderId="0" applyNumberForma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xf numFmtId="38" fontId="68" fillId="0" borderId="0" applyFont="0" applyFill="0" applyBorder="0" applyAlignment="0" applyProtection="0"/>
    <xf numFmtId="188" fontId="97" fillId="0" borderId="0" applyFont="0" applyFill="0" applyBorder="0" applyAlignment="0" applyProtection="0"/>
    <xf numFmtId="38" fontId="47" fillId="0" borderId="0" applyFont="0" applyFill="0" applyBorder="0" applyAlignment="0" applyProtection="0">
      <alignment vertical="center"/>
    </xf>
    <xf numFmtId="38" fontId="216" fillId="0" borderId="0" applyFont="0" applyFill="0" applyBorder="0" applyAlignment="0" applyProtection="0">
      <alignment vertical="center"/>
    </xf>
    <xf numFmtId="38" fontId="216" fillId="0" borderId="0" applyFont="0" applyFill="0" applyBorder="0" applyAlignment="0" applyProtection="0">
      <alignment vertical="center"/>
    </xf>
    <xf numFmtId="38" fontId="11" fillId="0" borderId="0" applyFont="0" applyFill="0" applyBorder="0" applyAlignment="0" applyProtection="0">
      <alignment vertical="center"/>
    </xf>
    <xf numFmtId="0" fontId="216" fillId="0" borderId="0">
      <alignment vertical="center"/>
    </xf>
    <xf numFmtId="0" fontId="216" fillId="0" borderId="0">
      <alignment vertical="center"/>
    </xf>
    <xf numFmtId="0" fontId="11" fillId="0" borderId="0">
      <alignment vertical="center"/>
    </xf>
    <xf numFmtId="0" fontId="11" fillId="0" borderId="0">
      <alignment vertical="center"/>
    </xf>
    <xf numFmtId="0" fontId="49" fillId="0" borderId="0">
      <alignment vertical="center"/>
    </xf>
    <xf numFmtId="0" fontId="49" fillId="0" borderId="0"/>
    <xf numFmtId="0" fontId="49" fillId="0" borderId="0"/>
    <xf numFmtId="0" fontId="40" fillId="0" borderId="0">
      <alignment vertical="center"/>
    </xf>
    <xf numFmtId="0" fontId="49" fillId="0" borderId="0"/>
    <xf numFmtId="0" fontId="197" fillId="0" borderId="0">
      <alignment vertical="center"/>
    </xf>
    <xf numFmtId="0" fontId="35" fillId="0" borderId="0">
      <alignment vertical="center"/>
    </xf>
    <xf numFmtId="0" fontId="40" fillId="0" borderId="0"/>
    <xf numFmtId="0" fontId="216" fillId="0" borderId="0">
      <alignment vertical="center"/>
    </xf>
    <xf numFmtId="0" fontId="216" fillId="0" borderId="0">
      <alignment vertical="center"/>
    </xf>
    <xf numFmtId="0" fontId="49" fillId="0" borderId="0">
      <alignment vertical="center"/>
    </xf>
    <xf numFmtId="0" fontId="49" fillId="0" borderId="0">
      <alignment vertical="center"/>
    </xf>
    <xf numFmtId="0" fontId="40" fillId="0" borderId="0"/>
    <xf numFmtId="0" fontId="35" fillId="0" borderId="0">
      <alignment vertical="center"/>
    </xf>
    <xf numFmtId="0" fontId="180" fillId="0" borderId="0">
      <alignment vertical="center"/>
    </xf>
    <xf numFmtId="0" fontId="35" fillId="0" borderId="0">
      <alignment vertical="center"/>
    </xf>
    <xf numFmtId="0" fontId="35" fillId="0" borderId="0">
      <alignment vertical="center"/>
    </xf>
    <xf numFmtId="0" fontId="40" fillId="0" borderId="0"/>
    <xf numFmtId="0" fontId="35" fillId="0" borderId="0">
      <alignment vertical="center"/>
    </xf>
    <xf numFmtId="0" fontId="47" fillId="0" borderId="0">
      <alignment vertical="center"/>
    </xf>
    <xf numFmtId="0" fontId="35" fillId="0" borderId="0">
      <alignment vertical="center"/>
    </xf>
    <xf numFmtId="0" fontId="40" fillId="0" borderId="0"/>
    <xf numFmtId="0" fontId="224" fillId="0" borderId="0">
      <alignment vertical="center"/>
    </xf>
    <xf numFmtId="0" fontId="11" fillId="0" borderId="0">
      <alignment vertical="center"/>
    </xf>
    <xf numFmtId="0" fontId="89" fillId="0" borderId="0"/>
    <xf numFmtId="9" fontId="11" fillId="0" borderId="0" applyFont="0" applyFill="0" applyBorder="0" applyAlignment="0" applyProtection="0">
      <alignment vertical="center"/>
    </xf>
    <xf numFmtId="9" fontId="89" fillId="0" borderId="0" applyFont="0" applyFill="0" applyBorder="0" applyAlignment="0" applyProtection="0">
      <alignment vertical="center"/>
    </xf>
    <xf numFmtId="38" fontId="40" fillId="0" borderId="0" applyFont="0" applyFill="0" applyBorder="0" applyAlignment="0" applyProtection="0">
      <alignment vertical="center"/>
    </xf>
    <xf numFmtId="38" fontId="89"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38" fontId="40" fillId="0" borderId="0" applyFont="0" applyFill="0" applyBorder="0" applyAlignment="0" applyProtection="0">
      <alignment vertical="center"/>
    </xf>
    <xf numFmtId="38" fontId="11" fillId="0" borderId="0" applyFont="0" applyFill="0" applyBorder="0" applyAlignment="0" applyProtection="0">
      <alignment vertical="center"/>
    </xf>
    <xf numFmtId="0" fontId="74" fillId="0" borderId="290" applyNumberFormat="0" applyFill="0" applyAlignment="0" applyProtection="0">
      <alignment vertical="center"/>
    </xf>
    <xf numFmtId="0" fontId="11" fillId="0" borderId="0">
      <alignment vertical="center"/>
    </xf>
    <xf numFmtId="0" fontId="11" fillId="0" borderId="0">
      <alignment vertical="center"/>
    </xf>
    <xf numFmtId="0" fontId="40" fillId="0" borderId="0"/>
    <xf numFmtId="0" fontId="11" fillId="0" borderId="0">
      <alignment vertical="center"/>
    </xf>
    <xf numFmtId="38" fontId="11" fillId="0" borderId="0" applyFont="0" applyFill="0" applyBorder="0" applyAlignment="0" applyProtection="0"/>
    <xf numFmtId="0" fontId="49" fillId="41" borderId="0" applyNumberFormat="0" applyBorder="0" applyAlignment="0" applyProtection="0">
      <alignment vertical="center"/>
    </xf>
    <xf numFmtId="0" fontId="49" fillId="42" borderId="0" applyNumberFormat="0" applyBorder="0" applyAlignment="0" applyProtection="0">
      <alignment vertical="center"/>
    </xf>
    <xf numFmtId="0" fontId="49" fillId="43" borderId="0" applyNumberFormat="0" applyBorder="0" applyAlignment="0" applyProtection="0">
      <alignment vertical="center"/>
    </xf>
    <xf numFmtId="0" fontId="49" fillId="44" borderId="0" applyNumberFormat="0" applyBorder="0" applyAlignment="0" applyProtection="0">
      <alignment vertical="center"/>
    </xf>
    <xf numFmtId="0" fontId="49" fillId="45" borderId="0" applyNumberFormat="0" applyBorder="0" applyAlignment="0" applyProtection="0">
      <alignment vertical="center"/>
    </xf>
    <xf numFmtId="0" fontId="49" fillId="47" borderId="0" applyNumberFormat="0" applyBorder="0" applyAlignment="0" applyProtection="0">
      <alignment vertical="center"/>
    </xf>
    <xf numFmtId="0" fontId="49" fillId="4" borderId="0" applyNumberFormat="0" applyBorder="0" applyAlignment="0" applyProtection="0">
      <alignment vertical="center"/>
    </xf>
    <xf numFmtId="0" fontId="49" fillId="5" borderId="0" applyNumberFormat="0" applyBorder="0" applyAlignment="0" applyProtection="0">
      <alignment vertical="center"/>
    </xf>
    <xf numFmtId="0" fontId="49" fillId="6" borderId="0" applyNumberFormat="0" applyBorder="0" applyAlignment="0" applyProtection="0">
      <alignment vertical="center"/>
    </xf>
    <xf numFmtId="0" fontId="49" fillId="7" borderId="0" applyNumberFormat="0" applyBorder="0" applyAlignment="0" applyProtection="0">
      <alignment vertical="center"/>
    </xf>
    <xf numFmtId="0" fontId="49" fillId="46" borderId="0" applyNumberFormat="0" applyBorder="0" applyAlignment="0" applyProtection="0">
      <alignment vertical="center"/>
    </xf>
    <xf numFmtId="0" fontId="49" fillId="8" borderId="0" applyNumberFormat="0" applyBorder="0" applyAlignment="0" applyProtection="0">
      <alignment vertical="center"/>
    </xf>
    <xf numFmtId="0" fontId="203" fillId="82" borderId="0" applyNumberFormat="0" applyBorder="0" applyAlignment="0" applyProtection="0">
      <alignment vertical="center"/>
    </xf>
    <xf numFmtId="0" fontId="203" fillId="82" borderId="0" applyNumberFormat="0" applyBorder="0" applyAlignment="0" applyProtection="0">
      <alignment vertical="center"/>
    </xf>
    <xf numFmtId="0" fontId="203" fillId="82" borderId="0" applyNumberFormat="0" applyBorder="0" applyAlignment="0" applyProtection="0">
      <alignment vertical="center"/>
    </xf>
    <xf numFmtId="0" fontId="203" fillId="83" borderId="0" applyNumberFormat="0" applyBorder="0" applyAlignment="0" applyProtection="0">
      <alignment vertical="center"/>
    </xf>
    <xf numFmtId="0" fontId="203" fillId="83" borderId="0" applyNumberFormat="0" applyBorder="0" applyAlignment="0" applyProtection="0">
      <alignment vertical="center"/>
    </xf>
    <xf numFmtId="0" fontId="203" fillId="83" borderId="0" applyNumberFormat="0" applyBorder="0" applyAlignment="0" applyProtection="0">
      <alignment vertical="center"/>
    </xf>
    <xf numFmtId="0" fontId="203" fillId="84" borderId="0" applyNumberFormat="0" applyBorder="0" applyAlignment="0" applyProtection="0">
      <alignment vertical="center"/>
    </xf>
    <xf numFmtId="0" fontId="203" fillId="84" borderId="0" applyNumberFormat="0" applyBorder="0" applyAlignment="0" applyProtection="0">
      <alignment vertical="center"/>
    </xf>
    <xf numFmtId="0" fontId="203" fillId="84" borderId="0" applyNumberFormat="0" applyBorder="0" applyAlignment="0" applyProtection="0">
      <alignment vertical="center"/>
    </xf>
    <xf numFmtId="0" fontId="203" fillId="85" borderId="0" applyNumberFormat="0" applyBorder="0" applyAlignment="0" applyProtection="0">
      <alignment vertical="center"/>
    </xf>
    <xf numFmtId="0" fontId="203" fillId="85" borderId="0" applyNumberFormat="0" applyBorder="0" applyAlignment="0" applyProtection="0">
      <alignment vertical="center"/>
    </xf>
    <xf numFmtId="0" fontId="203" fillId="85" borderId="0" applyNumberFormat="0" applyBorder="0" applyAlignment="0" applyProtection="0">
      <alignment vertical="center"/>
    </xf>
    <xf numFmtId="0" fontId="203" fillId="86" borderId="0" applyNumberFormat="0" applyBorder="0" applyAlignment="0" applyProtection="0">
      <alignment vertical="center"/>
    </xf>
    <xf numFmtId="0" fontId="203" fillId="86" borderId="0" applyNumberFormat="0" applyBorder="0" applyAlignment="0" applyProtection="0">
      <alignment vertical="center"/>
    </xf>
    <xf numFmtId="0" fontId="203" fillId="86" borderId="0" applyNumberFormat="0" applyBorder="0" applyAlignment="0" applyProtection="0">
      <alignment vertical="center"/>
    </xf>
    <xf numFmtId="0" fontId="203" fillId="87" borderId="0" applyNumberFormat="0" applyBorder="0" applyAlignment="0" applyProtection="0">
      <alignment vertical="center"/>
    </xf>
    <xf numFmtId="0" fontId="203" fillId="87" borderId="0" applyNumberFormat="0" applyBorder="0" applyAlignment="0" applyProtection="0">
      <alignment vertical="center"/>
    </xf>
    <xf numFmtId="0" fontId="203" fillId="87" borderId="0" applyNumberFormat="0" applyBorder="0" applyAlignment="0" applyProtection="0">
      <alignment vertical="center"/>
    </xf>
    <xf numFmtId="0" fontId="203" fillId="90" borderId="0" applyNumberFormat="0" applyBorder="0" applyAlignment="0" applyProtection="0">
      <alignment vertical="center"/>
    </xf>
    <xf numFmtId="0" fontId="203" fillId="90" borderId="0" applyNumberFormat="0" applyBorder="0" applyAlignment="0" applyProtection="0">
      <alignment vertical="center"/>
    </xf>
    <xf numFmtId="0" fontId="203" fillId="90" borderId="0" applyNumberFormat="0" applyBorder="0" applyAlignment="0" applyProtection="0">
      <alignment vertical="center"/>
    </xf>
    <xf numFmtId="0" fontId="203" fillId="90" borderId="0" applyNumberFormat="0" applyBorder="0" applyAlignment="0" applyProtection="0">
      <alignment vertical="center"/>
    </xf>
    <xf numFmtId="0" fontId="203" fillId="91" borderId="0" applyNumberFormat="0" applyBorder="0" applyAlignment="0" applyProtection="0">
      <alignment vertical="center"/>
    </xf>
    <xf numFmtId="0" fontId="203" fillId="91" borderId="0" applyNumberFormat="0" applyBorder="0" applyAlignment="0" applyProtection="0">
      <alignment vertical="center"/>
    </xf>
    <xf numFmtId="0" fontId="203" fillId="91" borderId="0" applyNumberFormat="0" applyBorder="0" applyAlignment="0" applyProtection="0">
      <alignment vertical="center"/>
    </xf>
    <xf numFmtId="0" fontId="203" fillId="91" borderId="0" applyNumberFormat="0" applyBorder="0" applyAlignment="0" applyProtection="0">
      <alignment vertical="center"/>
    </xf>
    <xf numFmtId="0" fontId="203" fillId="92" borderId="0" applyNumberFormat="0" applyBorder="0" applyAlignment="0" applyProtection="0">
      <alignment vertical="center"/>
    </xf>
    <xf numFmtId="0" fontId="203" fillId="92" borderId="0" applyNumberFormat="0" applyBorder="0" applyAlignment="0" applyProtection="0">
      <alignment vertical="center"/>
    </xf>
    <xf numFmtId="0" fontId="203" fillId="92" borderId="0" applyNumberFormat="0" applyBorder="0" applyAlignment="0" applyProtection="0">
      <alignment vertical="center"/>
    </xf>
    <xf numFmtId="0" fontId="203" fillId="92" borderId="0" applyNumberFormat="0" applyBorder="0" applyAlignment="0" applyProtection="0">
      <alignment vertical="center"/>
    </xf>
    <xf numFmtId="0" fontId="203" fillId="93" borderId="0" applyNumberFormat="0" applyBorder="0" applyAlignment="0" applyProtection="0">
      <alignment vertical="center"/>
    </xf>
    <xf numFmtId="0" fontId="203" fillId="93" borderId="0" applyNumberFormat="0" applyBorder="0" applyAlignment="0" applyProtection="0">
      <alignment vertical="center"/>
    </xf>
    <xf numFmtId="0" fontId="203" fillId="93" borderId="0" applyNumberFormat="0" applyBorder="0" applyAlignment="0" applyProtection="0">
      <alignment vertical="center"/>
    </xf>
    <xf numFmtId="0" fontId="203" fillId="93" borderId="0" applyNumberFormat="0" applyBorder="0" applyAlignment="0" applyProtection="0">
      <alignment vertical="center"/>
    </xf>
    <xf numFmtId="0" fontId="203" fillId="94" borderId="0" applyNumberFormat="0" applyBorder="0" applyAlignment="0" applyProtection="0">
      <alignment vertical="center"/>
    </xf>
    <xf numFmtId="0" fontId="203" fillId="94" borderId="0" applyNumberFormat="0" applyBorder="0" applyAlignment="0" applyProtection="0">
      <alignment vertical="center"/>
    </xf>
    <xf numFmtId="0" fontId="203" fillId="94" borderId="0" applyNumberFormat="0" applyBorder="0" applyAlignment="0" applyProtection="0">
      <alignment vertical="center"/>
    </xf>
    <xf numFmtId="0" fontId="203" fillId="94" borderId="0" applyNumberFormat="0" applyBorder="0" applyAlignment="0" applyProtection="0">
      <alignment vertical="center"/>
    </xf>
    <xf numFmtId="0" fontId="203" fillId="95" borderId="0" applyNumberFormat="0" applyBorder="0" applyAlignment="0" applyProtection="0">
      <alignment vertical="center"/>
    </xf>
    <xf numFmtId="0" fontId="203" fillId="95" borderId="0" applyNumberFormat="0" applyBorder="0" applyAlignment="0" applyProtection="0">
      <alignment vertical="center"/>
    </xf>
    <xf numFmtId="0" fontId="203" fillId="95" borderId="0" applyNumberFormat="0" applyBorder="0" applyAlignment="0" applyProtection="0">
      <alignment vertical="center"/>
    </xf>
    <xf numFmtId="0" fontId="203" fillId="95" borderId="0" applyNumberFormat="0" applyBorder="0" applyAlignment="0" applyProtection="0">
      <alignment vertical="center"/>
    </xf>
    <xf numFmtId="0" fontId="204"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81" borderId="307" applyNumberFormat="0" applyAlignment="0" applyProtection="0">
      <alignment vertical="center"/>
    </xf>
    <xf numFmtId="0" fontId="205" fillId="81" borderId="307" applyNumberFormat="0" applyAlignment="0" applyProtection="0">
      <alignment vertical="center"/>
    </xf>
    <xf numFmtId="0" fontId="205" fillId="81" borderId="307" applyNumberFormat="0" applyAlignment="0" applyProtection="0">
      <alignment vertical="center"/>
    </xf>
    <xf numFmtId="0" fontId="206" fillId="78" borderId="0" applyNumberFormat="0" applyBorder="0" applyAlignment="0" applyProtection="0">
      <alignment vertical="center"/>
    </xf>
    <xf numFmtId="0" fontId="206" fillId="78" borderId="0" applyNumberFormat="0" applyBorder="0" applyAlignment="0" applyProtection="0">
      <alignment vertical="center"/>
    </xf>
    <xf numFmtId="0" fontId="206" fillId="78" borderId="0" applyNumberFormat="0" applyBorder="0" applyAlignment="0" applyProtection="0">
      <alignment vertical="center"/>
    </xf>
    <xf numFmtId="0" fontId="49" fillId="40" borderId="205" applyNumberFormat="0" applyFont="0" applyAlignment="0" applyProtection="0">
      <alignment vertical="center"/>
    </xf>
    <xf numFmtId="0" fontId="49" fillId="40" borderId="205" applyNumberFormat="0" applyFont="0" applyAlignment="0" applyProtection="0">
      <alignment vertical="center"/>
    </xf>
    <xf numFmtId="0" fontId="49" fillId="40" borderId="205" applyNumberFormat="0" applyFont="0" applyAlignment="0" applyProtection="0">
      <alignment vertical="center"/>
    </xf>
    <xf numFmtId="0" fontId="49" fillId="40" borderId="205" applyNumberFormat="0" applyFont="0" applyAlignment="0" applyProtection="0">
      <alignment vertical="center"/>
    </xf>
    <xf numFmtId="0" fontId="208" fillId="0" borderId="306" applyNumberFormat="0" applyFill="0" applyAlignment="0" applyProtection="0">
      <alignment vertical="center"/>
    </xf>
    <xf numFmtId="0" fontId="208" fillId="0" borderId="306" applyNumberFormat="0" applyFill="0" applyAlignment="0" applyProtection="0">
      <alignment vertical="center"/>
    </xf>
    <xf numFmtId="0" fontId="208" fillId="0" borderId="306" applyNumberFormat="0" applyFill="0" applyAlignment="0" applyProtection="0">
      <alignment vertical="center"/>
    </xf>
    <xf numFmtId="0" fontId="60" fillId="3" borderId="0" applyNumberFormat="0" applyBorder="0" applyAlignment="0" applyProtection="0">
      <alignment vertical="center"/>
    </xf>
    <xf numFmtId="0" fontId="60" fillId="3" borderId="0" applyNumberFormat="0" applyBorder="0" applyAlignment="0" applyProtection="0">
      <alignment vertical="center"/>
    </xf>
    <xf numFmtId="0" fontId="209" fillId="80" borderId="304" applyNumberFormat="0" applyAlignment="0" applyProtection="0">
      <alignment vertical="center"/>
    </xf>
    <xf numFmtId="0" fontId="209" fillId="80" borderId="304" applyNumberFormat="0" applyAlignment="0" applyProtection="0">
      <alignment vertical="center"/>
    </xf>
    <xf numFmtId="0" fontId="209" fillId="80" borderId="304" applyNumberFormat="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210" fillId="0" borderId="301" applyNumberFormat="0" applyFill="0" applyAlignment="0" applyProtection="0">
      <alignment vertical="center"/>
    </xf>
    <xf numFmtId="0" fontId="210" fillId="0" borderId="301" applyNumberFormat="0" applyFill="0" applyAlignment="0" applyProtection="0">
      <alignment vertical="center"/>
    </xf>
    <xf numFmtId="0" fontId="210" fillId="0" borderId="301" applyNumberFormat="0" applyFill="0" applyAlignment="0" applyProtection="0">
      <alignment vertical="center"/>
    </xf>
    <xf numFmtId="0" fontId="211" fillId="0" borderId="302" applyNumberFormat="0" applyFill="0" applyAlignment="0" applyProtection="0">
      <alignment vertical="center"/>
    </xf>
    <xf numFmtId="0" fontId="211" fillId="0" borderId="302" applyNumberFormat="0" applyFill="0" applyAlignment="0" applyProtection="0">
      <alignment vertical="center"/>
    </xf>
    <xf numFmtId="0" fontId="211" fillId="0" borderId="302" applyNumberFormat="0" applyFill="0" applyAlignment="0" applyProtection="0">
      <alignment vertical="center"/>
    </xf>
    <xf numFmtId="0" fontId="212" fillId="0" borderId="303" applyNumberFormat="0" applyFill="0" applyAlignment="0" applyProtection="0">
      <alignment vertical="center"/>
    </xf>
    <xf numFmtId="0" fontId="212" fillId="0" borderId="303" applyNumberFormat="0" applyFill="0" applyAlignment="0" applyProtection="0">
      <alignment vertical="center"/>
    </xf>
    <xf numFmtId="0" fontId="212" fillId="0" borderId="303" applyNumberFormat="0" applyFill="0" applyAlignment="0" applyProtection="0">
      <alignment vertical="center"/>
    </xf>
    <xf numFmtId="0" fontId="212"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73" fillId="0" borderId="1" applyNumberFormat="0" applyFill="0" applyAlignment="0" applyProtection="0">
      <alignment vertical="center"/>
    </xf>
    <xf numFmtId="0" fontId="73" fillId="0" borderId="1" applyNumberFormat="0" applyFill="0" applyAlignment="0" applyProtection="0">
      <alignment vertical="center"/>
    </xf>
    <xf numFmtId="0" fontId="213" fillId="80" borderId="305" applyNumberFormat="0" applyAlignment="0" applyProtection="0">
      <alignment vertical="center"/>
    </xf>
    <xf numFmtId="0" fontId="213" fillId="80" borderId="305" applyNumberFormat="0" applyAlignment="0" applyProtection="0">
      <alignment vertical="center"/>
    </xf>
    <xf numFmtId="0" fontId="213" fillId="80" borderId="305" applyNumberFormat="0" applyAlignment="0" applyProtection="0">
      <alignment vertical="center"/>
    </xf>
    <xf numFmtId="0" fontId="214"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79" borderId="304" applyNumberFormat="0" applyAlignment="0" applyProtection="0">
      <alignment vertical="center"/>
    </xf>
    <xf numFmtId="0" fontId="215" fillId="79" borderId="304" applyNumberFormat="0" applyAlignment="0" applyProtection="0">
      <alignment vertical="center"/>
    </xf>
    <xf numFmtId="0" fontId="215" fillId="79" borderId="304" applyNumberFormat="0" applyAlignment="0" applyProtection="0">
      <alignment vertical="center"/>
    </xf>
    <xf numFmtId="0" fontId="11" fillId="0" borderId="0">
      <alignment vertical="center"/>
    </xf>
    <xf numFmtId="0" fontId="49" fillId="0" borderId="0">
      <alignment vertical="center"/>
    </xf>
    <xf numFmtId="0" fontId="49" fillId="0" borderId="0">
      <alignment vertical="center"/>
    </xf>
    <xf numFmtId="0" fontId="49" fillId="0" borderId="0">
      <alignment vertical="center"/>
    </xf>
    <xf numFmtId="0" fontId="11" fillId="0" borderId="0">
      <alignment vertical="center"/>
    </xf>
    <xf numFmtId="0" fontId="11" fillId="0" borderId="0">
      <alignment vertical="center"/>
    </xf>
    <xf numFmtId="0" fontId="4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84" fillId="2" borderId="0" applyNumberFormat="0" applyBorder="0" applyAlignment="0" applyProtection="0">
      <alignment vertical="center"/>
    </xf>
    <xf numFmtId="0" fontId="84" fillId="2" borderId="0" applyNumberFormat="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9" fontId="40" fillId="0" borderId="0" applyFont="0" applyFill="0" applyBorder="0" applyAlignment="0" applyProtection="0">
      <alignment vertical="center"/>
    </xf>
    <xf numFmtId="0" fontId="4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89" fillId="0" borderId="0"/>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9" fontId="40" fillId="0" borderId="0" applyFont="0" applyFill="0" applyBorder="0" applyAlignment="0" applyProtection="0"/>
    <xf numFmtId="38" fontId="68" fillId="0" borderId="0" applyFont="0" applyFill="0" applyBorder="0" applyAlignment="0" applyProtection="0"/>
    <xf numFmtId="38" fontId="40" fillId="0" borderId="0" applyFont="0" applyFill="0" applyBorder="0" applyAlignment="0" applyProtection="0"/>
    <xf numFmtId="38" fontId="68" fillId="0" borderId="0" applyFont="0" applyFill="0" applyBorder="0" applyAlignment="0" applyProtection="0"/>
    <xf numFmtId="188" fontId="97" fillId="0" borderId="0" applyFont="0" applyFill="0" applyBorder="0" applyAlignment="0" applyProtection="0"/>
    <xf numFmtId="0" fontId="216" fillId="0" borderId="0">
      <alignment vertical="center"/>
    </xf>
    <xf numFmtId="0" fontId="216" fillId="0" borderId="0">
      <alignment vertical="center"/>
    </xf>
    <xf numFmtId="0" fontId="11" fillId="0" borderId="0">
      <alignment vertical="center"/>
    </xf>
    <xf numFmtId="0" fontId="49" fillId="0" borderId="0"/>
    <xf numFmtId="0" fontId="40" fillId="0" borderId="0">
      <alignment vertical="center"/>
    </xf>
    <xf numFmtId="0" fontId="40" fillId="0" borderId="0">
      <alignment vertical="center"/>
    </xf>
    <xf numFmtId="0" fontId="35" fillId="0" borderId="0">
      <alignment vertical="center"/>
    </xf>
    <xf numFmtId="0" fontId="40" fillId="0" borderId="0"/>
    <xf numFmtId="0" fontId="197" fillId="0" borderId="0">
      <alignment vertical="center"/>
    </xf>
    <xf numFmtId="0" fontId="40" fillId="0" borderId="0"/>
    <xf numFmtId="0" fontId="35" fillId="0" borderId="0">
      <alignment vertical="center"/>
    </xf>
    <xf numFmtId="0" fontId="35" fillId="0" borderId="0">
      <alignment vertical="center"/>
    </xf>
    <xf numFmtId="0" fontId="40" fillId="0" borderId="0"/>
    <xf numFmtId="0" fontId="35" fillId="0" borderId="0">
      <alignment vertical="center"/>
    </xf>
    <xf numFmtId="0" fontId="47" fillId="0" borderId="0">
      <alignment vertical="center"/>
    </xf>
    <xf numFmtId="0" fontId="40" fillId="0" borderId="0">
      <alignment vertical="center"/>
    </xf>
    <xf numFmtId="38" fontId="11" fillId="0" borderId="0" applyFont="0" applyFill="0" applyBorder="0" applyAlignment="0" applyProtection="0">
      <alignment vertical="center"/>
    </xf>
    <xf numFmtId="38" fontId="40" fillId="0" borderId="0" applyFont="0" applyFill="0" applyBorder="0" applyAlignment="0" applyProtection="0"/>
    <xf numFmtId="0" fontId="40" fillId="0" borderId="0"/>
    <xf numFmtId="0" fontId="11" fillId="0" borderId="0">
      <alignment vertical="center"/>
    </xf>
    <xf numFmtId="0" fontId="11" fillId="0" borderId="0">
      <alignment vertical="center"/>
    </xf>
    <xf numFmtId="38" fontId="40" fillId="0" borderId="0" applyFont="0" applyFill="0" applyBorder="0" applyAlignment="0" applyProtection="0"/>
    <xf numFmtId="38" fontId="40" fillId="0" borderId="0" applyFont="0" applyFill="0" applyBorder="0" applyAlignment="0" applyProtection="0"/>
    <xf numFmtId="0" fontId="40" fillId="0" borderId="0">
      <alignment vertical="center"/>
    </xf>
    <xf numFmtId="0" fontId="40" fillId="0" borderId="0"/>
    <xf numFmtId="9" fontId="40" fillId="0" borderId="0" applyFont="0" applyFill="0" applyBorder="0" applyAlignment="0" applyProtection="0">
      <alignment vertical="center"/>
    </xf>
    <xf numFmtId="0" fontId="40" fillId="0" borderId="0">
      <alignment vertical="center"/>
    </xf>
    <xf numFmtId="0" fontId="11" fillId="0" borderId="0">
      <alignment vertical="center"/>
    </xf>
    <xf numFmtId="38" fontId="11" fillId="0" borderId="0" applyFont="0" applyFill="0" applyBorder="0" applyAlignment="0" applyProtection="0">
      <alignment vertical="center"/>
    </xf>
    <xf numFmtId="0" fontId="40" fillId="0" borderId="0">
      <alignment vertical="center"/>
    </xf>
    <xf numFmtId="9" fontId="11" fillId="0" borderId="0" applyFont="0" applyFill="0" applyBorder="0" applyAlignment="0" applyProtection="0">
      <alignment vertical="center"/>
    </xf>
    <xf numFmtId="38" fontId="47" fillId="0" borderId="0" applyFont="0" applyFill="0" applyBorder="0" applyAlignment="0" applyProtection="0">
      <alignment vertical="center"/>
    </xf>
    <xf numFmtId="38" fontId="47" fillId="0" borderId="0" applyFont="0" applyFill="0" applyBorder="0" applyAlignment="0" applyProtection="0">
      <alignment vertical="center"/>
    </xf>
    <xf numFmtId="38" fontId="49" fillId="0" borderId="0" applyFont="0" applyFill="0" applyBorder="0" applyAlignment="0" applyProtection="0">
      <alignment vertical="center"/>
    </xf>
    <xf numFmtId="0" fontId="35" fillId="0" borderId="0">
      <alignment vertical="center"/>
    </xf>
    <xf numFmtId="0" fontId="144" fillId="0" borderId="310" applyNumberFormat="0" applyFill="0" applyAlignment="0" applyProtection="0"/>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72" fillId="0" borderId="310" applyNumberFormat="0" applyFill="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0" fillId="27" borderId="0" applyNumberFormat="0" applyBorder="0" applyAlignment="0" applyProtection="0">
      <alignment vertical="center"/>
    </xf>
    <xf numFmtId="0" fontId="75" fillId="0" borderId="290" applyNumberFormat="0" applyFill="0" applyAlignment="0" applyProtection="0">
      <alignment vertical="center"/>
    </xf>
    <xf numFmtId="38" fontId="11" fillId="0" borderId="0" applyFont="0" applyFill="0" applyBorder="0" applyAlignment="0" applyProtection="0">
      <alignment vertical="center"/>
    </xf>
    <xf numFmtId="0" fontId="65" fillId="0" borderId="0" applyNumberFormat="0" applyFill="0" applyBorder="0" applyAlignment="0" applyProtection="0">
      <alignment vertical="center"/>
    </xf>
    <xf numFmtId="0" fontId="35" fillId="0" borderId="0"/>
    <xf numFmtId="38" fontId="23" fillId="0" borderId="0" applyFont="0" applyFill="0" applyBorder="0" applyAlignment="0" applyProtection="0"/>
    <xf numFmtId="38" fontId="68" fillId="0" borderId="0" applyFont="0" applyFill="0" applyBorder="0" applyAlignment="0" applyProtection="0"/>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77" fillId="36" borderId="288" applyNumberFormat="0" applyAlignment="0" applyProtection="0">
      <alignment vertical="center"/>
    </xf>
    <xf numFmtId="9" fontId="49" fillId="0" borderId="0" applyFont="0" applyFill="0" applyBorder="0" applyAlignment="0" applyProtection="0">
      <alignment vertical="center"/>
    </xf>
    <xf numFmtId="9" fontId="11" fillId="0" borderId="0" applyFont="0" applyFill="0" applyBorder="0" applyAlignment="0" applyProtection="0">
      <alignment vertical="center"/>
    </xf>
    <xf numFmtId="0" fontId="80" fillId="20" borderId="286" applyNumberFormat="0" applyAlignment="0" applyProtection="0">
      <alignment vertical="center"/>
    </xf>
    <xf numFmtId="0" fontId="80" fillId="20" borderId="286" applyNumberFormat="0" applyAlignment="0" applyProtection="0">
      <alignment vertical="center"/>
    </xf>
    <xf numFmtId="0" fontId="47" fillId="18" borderId="0" applyNumberFormat="0" applyBorder="0" applyAlignment="0" applyProtection="0">
      <alignment vertical="center"/>
    </xf>
    <xf numFmtId="0" fontId="11" fillId="0" borderId="0">
      <alignment vertical="center"/>
    </xf>
    <xf numFmtId="0" fontId="56" fillId="34" borderId="0" applyNumberFormat="0" applyBorder="0" applyAlignment="0" applyProtection="0">
      <alignment vertical="center"/>
    </xf>
    <xf numFmtId="0" fontId="51" fillId="29" borderId="0" applyNumberFormat="0" applyBorder="0" applyAlignment="0" applyProtection="0">
      <alignment vertical="center"/>
    </xf>
    <xf numFmtId="0" fontId="54" fillId="33" borderId="111" applyNumberFormat="0" applyAlignment="0" applyProtection="0">
      <alignment vertical="center"/>
    </xf>
    <xf numFmtId="0" fontId="71" fillId="0" borderId="116" applyNumberFormat="0" applyFill="0" applyAlignment="0" applyProtection="0">
      <alignment vertical="center"/>
    </xf>
    <xf numFmtId="0" fontId="47" fillId="19" borderId="0" applyNumberFormat="0" applyBorder="0" applyAlignment="0" applyProtection="0">
      <alignment vertical="center"/>
    </xf>
    <xf numFmtId="0" fontId="50" fillId="26" borderId="0" applyNumberFormat="0" applyBorder="0" applyAlignment="0" applyProtection="0">
      <alignment vertical="center"/>
    </xf>
    <xf numFmtId="38" fontId="23" fillId="0" borderId="0" applyFont="0" applyFill="0" applyBorder="0" applyAlignment="0" applyProtection="0">
      <alignment vertical="center"/>
    </xf>
    <xf numFmtId="0" fontId="83" fillId="0" borderId="0">
      <alignment vertical="center"/>
    </xf>
    <xf numFmtId="38" fontId="40" fillId="0" borderId="0" applyFont="0" applyFill="0" applyBorder="0" applyAlignment="0" applyProtection="0">
      <alignment vertical="center"/>
    </xf>
    <xf numFmtId="0" fontId="48" fillId="18" borderId="0" applyNumberFormat="0" applyBorder="0" applyAlignment="0" applyProtection="0">
      <alignment vertical="center"/>
    </xf>
    <xf numFmtId="0" fontId="11" fillId="0" borderId="0">
      <alignment vertical="center"/>
    </xf>
    <xf numFmtId="0" fontId="76" fillId="36" borderId="288" applyNumberFormat="0" applyAlignment="0" applyProtection="0">
      <alignment vertical="center"/>
    </xf>
    <xf numFmtId="0" fontId="55" fillId="34" borderId="0" applyNumberFormat="0" applyBorder="0" applyAlignment="0" applyProtection="0">
      <alignment vertical="center"/>
    </xf>
    <xf numFmtId="0" fontId="11" fillId="0" borderId="0">
      <alignment vertical="center"/>
    </xf>
    <xf numFmtId="0" fontId="49" fillId="0" borderId="0">
      <alignment vertical="center"/>
    </xf>
    <xf numFmtId="0" fontId="11" fillId="0" borderId="0">
      <alignment vertical="center"/>
    </xf>
    <xf numFmtId="0" fontId="70" fillId="0" borderId="115" applyNumberFormat="0" applyFill="0" applyAlignment="0" applyProtection="0">
      <alignment vertical="center"/>
    </xf>
    <xf numFmtId="38" fontId="23" fillId="0" borderId="0" applyFont="0" applyFill="0" applyBorder="0" applyAlignment="0" applyProtection="0"/>
    <xf numFmtId="38" fontId="11" fillId="0" borderId="0" applyFont="0" applyFill="0" applyBorder="0" applyAlignment="0" applyProtection="0">
      <alignment vertical="center"/>
    </xf>
    <xf numFmtId="0" fontId="51" fillId="31" borderId="0" applyNumberFormat="0" applyBorder="0" applyAlignment="0" applyProtection="0">
      <alignment vertical="center"/>
    </xf>
    <xf numFmtId="0" fontId="47" fillId="21" borderId="0" applyNumberFormat="0" applyBorder="0" applyAlignment="0" applyProtection="0">
      <alignment vertical="center"/>
    </xf>
    <xf numFmtId="0" fontId="40" fillId="0" borderId="0"/>
    <xf numFmtId="0" fontId="49" fillId="0" borderId="0">
      <alignment vertical="center"/>
    </xf>
    <xf numFmtId="38" fontId="35" fillId="0" borderId="0" applyFont="0" applyFill="0" applyBorder="0" applyAlignment="0" applyProtection="0"/>
    <xf numFmtId="38" fontId="31" fillId="0" borderId="0" applyFont="0" applyFill="0" applyBorder="0" applyAlignment="0" applyProtection="0"/>
    <xf numFmtId="0" fontId="52" fillId="0" borderId="0" applyNumberFormat="0" applyFill="0" applyBorder="0" applyAlignment="0" applyProtection="0">
      <alignment vertical="center"/>
    </xf>
    <xf numFmtId="38" fontId="68" fillId="0" borderId="0" applyFont="0" applyFill="0" applyBorder="0" applyAlignment="0" applyProtection="0"/>
    <xf numFmtId="0" fontId="40" fillId="0" borderId="0">
      <alignment vertical="center"/>
    </xf>
    <xf numFmtId="0" fontId="50" fillId="31" borderId="0" applyNumberFormat="0" applyBorder="0" applyAlignment="0" applyProtection="0">
      <alignment vertical="center"/>
    </xf>
    <xf numFmtId="0" fontId="11" fillId="0" borderId="0">
      <alignment vertical="center"/>
    </xf>
    <xf numFmtId="0" fontId="50" fillId="32" borderId="0" applyNumberFormat="0" applyBorder="0" applyAlignment="0" applyProtection="0">
      <alignment vertical="center"/>
    </xf>
    <xf numFmtId="0" fontId="51" fillId="27" borderId="0" applyNumberFormat="0" applyBorder="0" applyAlignment="0" applyProtection="0">
      <alignment vertical="center"/>
    </xf>
    <xf numFmtId="0" fontId="47" fillId="24" borderId="0" applyNumberFormat="0" applyBorder="0" applyAlignment="0" applyProtection="0">
      <alignment vertical="center"/>
    </xf>
    <xf numFmtId="0" fontId="51" fillId="25" borderId="0" applyNumberFormat="0" applyBorder="0" applyAlignment="0" applyProtection="0">
      <alignment vertical="center"/>
    </xf>
    <xf numFmtId="0" fontId="47" fillId="15" borderId="0" applyNumberFormat="0" applyBorder="0" applyAlignment="0" applyProtection="0">
      <alignment vertical="center"/>
    </xf>
    <xf numFmtId="0" fontId="164" fillId="0" borderId="0"/>
    <xf numFmtId="0" fontId="40" fillId="0" borderId="0"/>
    <xf numFmtId="0" fontId="50" fillId="27" borderId="0" applyNumberFormat="0" applyBorder="0" applyAlignment="0" applyProtection="0">
      <alignment vertical="center"/>
    </xf>
    <xf numFmtId="0" fontId="48" fillId="19" borderId="0" applyNumberFormat="0" applyBorder="0" applyAlignment="0" applyProtection="0">
      <alignment vertical="center"/>
    </xf>
    <xf numFmtId="0" fontId="51" fillId="22" borderId="0" applyNumberFormat="0" applyBorder="0" applyAlignment="0" applyProtection="0">
      <alignment vertical="center"/>
    </xf>
    <xf numFmtId="0" fontId="47" fillId="16" borderId="0" applyNumberFormat="0" applyBorder="0" applyAlignment="0" applyProtection="0">
      <alignment vertical="center"/>
    </xf>
    <xf numFmtId="0" fontId="50" fillId="31" borderId="0" applyNumberFormat="0" applyBorder="0" applyAlignment="0" applyProtection="0">
      <alignment vertical="center"/>
    </xf>
    <xf numFmtId="0" fontId="47" fillId="18" borderId="0" applyNumberFormat="0" applyBorder="0" applyAlignment="0" applyProtection="0">
      <alignment vertical="center"/>
    </xf>
    <xf numFmtId="0" fontId="53" fillId="33" borderId="111" applyNumberFormat="0" applyAlignment="0" applyProtection="0">
      <alignment vertical="center"/>
    </xf>
    <xf numFmtId="0" fontId="58" fillId="0" borderId="113" applyNumberFormat="0" applyFill="0" applyAlignment="0" applyProtection="0">
      <alignment vertical="center"/>
    </xf>
    <xf numFmtId="0" fontId="50" fillId="32" borderId="0" applyNumberFormat="0" applyBorder="0" applyAlignment="0" applyProtection="0">
      <alignment vertical="center"/>
    </xf>
    <xf numFmtId="0" fontId="31" fillId="0" borderId="0"/>
    <xf numFmtId="0" fontId="63" fillId="36" borderId="286" applyNumberFormat="0" applyAlignment="0" applyProtection="0">
      <alignment vertical="center"/>
    </xf>
    <xf numFmtId="0" fontId="63" fillId="36" borderId="286" applyNumberFormat="0" applyAlignment="0" applyProtection="0">
      <alignment vertical="center"/>
    </xf>
    <xf numFmtId="9" fontId="57" fillId="0" borderId="0" applyFont="0" applyFill="0" applyBorder="0" applyAlignment="0" applyProtection="0">
      <alignment vertical="center"/>
    </xf>
    <xf numFmtId="0" fontId="70" fillId="0" borderId="115" applyNumberFormat="0" applyFill="0" applyAlignment="0" applyProtection="0">
      <alignment vertical="center"/>
    </xf>
    <xf numFmtId="0" fontId="40" fillId="0" borderId="0">
      <alignment vertical="center"/>
    </xf>
    <xf numFmtId="38" fontId="68" fillId="0" borderId="0" applyFont="0" applyFill="0" applyBorder="0" applyAlignment="0" applyProtection="0"/>
    <xf numFmtId="0" fontId="72" fillId="0" borderId="0" applyNumberFormat="0" applyFill="0" applyBorder="0" applyAlignment="0" applyProtection="0">
      <alignment vertical="center"/>
    </xf>
    <xf numFmtId="0" fontId="57" fillId="0" borderId="0"/>
    <xf numFmtId="0" fontId="50" fillId="30" borderId="0" applyNumberFormat="0" applyBorder="0" applyAlignment="0" applyProtection="0">
      <alignment vertical="center"/>
    </xf>
    <xf numFmtId="0" fontId="50" fillId="30" borderId="0" applyNumberFormat="0" applyBorder="0" applyAlignment="0" applyProtection="0">
      <alignment vertical="center"/>
    </xf>
    <xf numFmtId="0" fontId="153" fillId="36" borderId="288" applyNumberFormat="0" applyAlignment="0" applyProtection="0"/>
    <xf numFmtId="0" fontId="47" fillId="18" borderId="0" applyNumberFormat="0" applyBorder="0" applyAlignment="0" applyProtection="0">
      <alignment vertical="center"/>
    </xf>
    <xf numFmtId="0" fontId="50" fillId="31" borderId="0" applyNumberFormat="0" applyBorder="0" applyAlignment="0" applyProtection="0">
      <alignment vertical="center"/>
    </xf>
    <xf numFmtId="0" fontId="43" fillId="0" borderId="0"/>
    <xf numFmtId="0" fontId="52" fillId="0" borderId="0" applyNumberFormat="0" applyFill="0" applyBorder="0" applyAlignment="0" applyProtection="0">
      <alignment vertical="center"/>
    </xf>
    <xf numFmtId="0" fontId="51" fillId="26" borderId="0" applyNumberFormat="0" applyBorder="0" applyAlignment="0" applyProtection="0">
      <alignment vertical="center"/>
    </xf>
    <xf numFmtId="0" fontId="49" fillId="0" borderId="0">
      <alignment vertical="center"/>
    </xf>
    <xf numFmtId="0" fontId="49" fillId="0" borderId="0">
      <alignment vertical="center"/>
    </xf>
    <xf numFmtId="0" fontId="49" fillId="0" borderId="0">
      <alignment vertical="center"/>
    </xf>
    <xf numFmtId="38" fontId="40" fillId="0" borderId="0" applyFont="0" applyFill="0" applyBorder="0" applyAlignment="0" applyProtection="0"/>
    <xf numFmtId="0" fontId="40" fillId="40" borderId="205" applyNumberFormat="0" applyFont="0" applyAlignment="0" applyProtection="0">
      <alignment vertical="center"/>
    </xf>
    <xf numFmtId="38" fontId="40" fillId="0" borderId="0" applyFont="0" applyFill="0" applyBorder="0" applyAlignment="0" applyProtection="0"/>
    <xf numFmtId="0" fontId="48" fillId="15" borderId="0" applyNumberFormat="0" applyBorder="0" applyAlignment="0" applyProtection="0">
      <alignment vertical="center"/>
    </xf>
    <xf numFmtId="0" fontId="11" fillId="0" borderId="0">
      <alignment vertical="center"/>
    </xf>
    <xf numFmtId="38" fontId="68" fillId="0" borderId="0" applyFont="0" applyFill="0" applyBorder="0" applyAlignment="0" applyProtection="0"/>
    <xf numFmtId="38" fontId="68" fillId="0" borderId="0" applyFont="0" applyFill="0" applyBorder="0" applyAlignment="0" applyProtection="0"/>
    <xf numFmtId="0" fontId="126" fillId="36" borderId="286" applyNumberFormat="0" applyAlignment="0" applyProtection="0"/>
    <xf numFmtId="0" fontId="146" fillId="20" borderId="286" applyNumberFormat="0" applyAlignment="0" applyProtection="0"/>
    <xf numFmtId="0" fontId="72" fillId="0" borderId="310" applyNumberFormat="0" applyFill="0" applyAlignment="0" applyProtection="0">
      <alignment vertical="center"/>
    </xf>
    <xf numFmtId="38" fontId="68" fillId="0" borderId="0" applyFont="0" applyFill="0" applyBorder="0" applyAlignment="0" applyProtection="0"/>
    <xf numFmtId="0" fontId="55" fillId="34" borderId="0" applyNumberFormat="0" applyBorder="0" applyAlignment="0" applyProtection="0">
      <alignment vertical="center"/>
    </xf>
    <xf numFmtId="0" fontId="50" fillId="27" borderId="0" applyNumberFormat="0" applyBorder="0" applyAlignment="0" applyProtection="0">
      <alignment vertical="center"/>
    </xf>
    <xf numFmtId="0" fontId="40" fillId="0" borderId="0">
      <alignment vertical="center"/>
    </xf>
    <xf numFmtId="0" fontId="50" fillId="29" borderId="0" applyNumberFormat="0" applyBorder="0" applyAlignment="0" applyProtection="0">
      <alignment vertical="center"/>
    </xf>
    <xf numFmtId="0" fontId="70" fillId="0" borderId="115" applyNumberFormat="0" applyFill="0" applyAlignment="0" applyProtection="0">
      <alignment vertical="center"/>
    </xf>
    <xf numFmtId="38" fontId="40" fillId="0" borderId="0" applyFont="0" applyFill="0" applyBorder="0" applyAlignment="0" applyProtection="0">
      <alignment vertical="center"/>
    </xf>
    <xf numFmtId="0" fontId="48" fillId="18" borderId="0" applyNumberFormat="0" applyBorder="0" applyAlignment="0" applyProtection="0">
      <alignment vertical="center"/>
    </xf>
    <xf numFmtId="9" fontId="43" fillId="0" borderId="0" applyFont="0" applyFill="0" applyBorder="0" applyAlignment="0" applyProtection="0">
      <alignment vertical="center"/>
    </xf>
    <xf numFmtId="0" fontId="52" fillId="0" borderId="0" applyNumberFormat="0" applyFill="0" applyBorder="0" applyAlignment="0" applyProtection="0">
      <alignment vertical="center"/>
    </xf>
    <xf numFmtId="0" fontId="50" fillId="26" borderId="0" applyNumberFormat="0" applyBorder="0" applyAlignment="0" applyProtection="0">
      <alignment vertical="center"/>
    </xf>
    <xf numFmtId="38" fontId="68" fillId="0" borderId="0" applyFont="0" applyFill="0" applyBorder="0" applyAlignment="0" applyProtection="0"/>
    <xf numFmtId="0" fontId="71" fillId="0" borderId="116" applyNumberFormat="0" applyFill="0" applyAlignment="0" applyProtection="0">
      <alignment vertical="center"/>
    </xf>
    <xf numFmtId="0" fontId="48" fillId="21" borderId="0" applyNumberFormat="0" applyBorder="0" applyAlignment="0" applyProtection="0">
      <alignment vertical="center"/>
    </xf>
    <xf numFmtId="0" fontId="35" fillId="0" borderId="0">
      <alignment vertical="center"/>
    </xf>
    <xf numFmtId="9" fontId="11" fillId="0" borderId="0" applyFont="0" applyFill="0" applyBorder="0" applyAlignment="0" applyProtection="0">
      <alignment vertical="center"/>
    </xf>
    <xf numFmtId="0" fontId="40" fillId="0" borderId="0">
      <alignment vertical="center"/>
    </xf>
    <xf numFmtId="38" fontId="89" fillId="0" borderId="0" applyFont="0" applyFill="0" applyBorder="0" applyAlignment="0" applyProtection="0">
      <alignment vertical="center"/>
    </xf>
    <xf numFmtId="0" fontId="40" fillId="0" borderId="0">
      <alignment vertical="center"/>
    </xf>
    <xf numFmtId="0" fontId="11" fillId="0" borderId="0">
      <alignment vertical="center"/>
    </xf>
    <xf numFmtId="0" fontId="57" fillId="0" borderId="0"/>
    <xf numFmtId="0" fontId="57" fillId="0" borderId="0"/>
    <xf numFmtId="0" fontId="51" fillId="27" borderId="0" applyNumberFormat="0" applyBorder="0" applyAlignment="0" applyProtection="0">
      <alignment vertical="center"/>
    </xf>
    <xf numFmtId="0" fontId="50" fillId="27" borderId="0" applyNumberFormat="0" applyBorder="0" applyAlignment="0" applyProtection="0">
      <alignment vertical="center"/>
    </xf>
    <xf numFmtId="0" fontId="51" fillId="26" borderId="0" applyNumberFormat="0" applyBorder="0" applyAlignment="0" applyProtection="0">
      <alignment vertical="center"/>
    </xf>
    <xf numFmtId="0" fontId="85" fillId="17" borderId="0" applyNumberFormat="0" applyBorder="0" applyAlignment="0" applyProtection="0">
      <alignment vertical="center"/>
    </xf>
    <xf numFmtId="0" fontId="40" fillId="0" borderId="0">
      <alignment vertical="center"/>
    </xf>
    <xf numFmtId="0" fontId="43" fillId="0" borderId="0"/>
    <xf numFmtId="0" fontId="78" fillId="0" borderId="0" applyNumberFormat="0" applyFill="0" applyBorder="0" applyAlignment="0" applyProtection="0">
      <alignment vertical="center"/>
    </xf>
    <xf numFmtId="0" fontId="76" fillId="36" borderId="288" applyNumberFormat="0" applyAlignment="0" applyProtection="0">
      <alignment vertical="center"/>
    </xf>
    <xf numFmtId="0" fontId="74" fillId="0" borderId="290" applyNumberFormat="0" applyFill="0" applyAlignment="0" applyProtection="0">
      <alignment vertical="center"/>
    </xf>
    <xf numFmtId="0" fontId="74" fillId="0" borderId="290" applyNumberFormat="0" applyFill="0" applyAlignment="0" applyProtection="0">
      <alignment vertical="center"/>
    </xf>
    <xf numFmtId="0" fontId="72" fillId="0" borderId="0" applyNumberFormat="0" applyFill="0" applyBorder="0" applyAlignment="0" applyProtection="0">
      <alignment vertical="center"/>
    </xf>
    <xf numFmtId="0" fontId="72" fillId="0" borderId="310" applyNumberFormat="0" applyFill="0" applyAlignment="0" applyProtection="0">
      <alignment vertical="center"/>
    </xf>
    <xf numFmtId="0" fontId="71" fillId="0" borderId="116" applyNumberFormat="0" applyFill="0" applyAlignment="0" applyProtection="0">
      <alignment vertical="center"/>
    </xf>
    <xf numFmtId="0" fontId="61" fillId="16" borderId="0" applyNumberFormat="0" applyBorder="0" applyAlignment="0" applyProtection="0">
      <alignment vertical="center"/>
    </xf>
    <xf numFmtId="0" fontId="58" fillId="0" borderId="113" applyNumberFormat="0" applyFill="0" applyAlignment="0" applyProtection="0">
      <alignment vertical="center"/>
    </xf>
    <xf numFmtId="0" fontId="40" fillId="35" borderId="287" applyNumberFormat="0" applyFont="0" applyAlignment="0" applyProtection="0">
      <alignment vertical="center"/>
    </xf>
    <xf numFmtId="0" fontId="67" fillId="35" borderId="287" applyNumberFormat="0" applyFont="0" applyAlignment="0" applyProtection="0"/>
    <xf numFmtId="0" fontId="47" fillId="20" borderId="0" applyNumberFormat="0" applyBorder="0" applyAlignment="0" applyProtection="0">
      <alignment vertical="center"/>
    </xf>
    <xf numFmtId="0" fontId="47" fillId="16" borderId="0" applyNumberFormat="0" applyBorder="0" applyAlignment="0" applyProtection="0">
      <alignment vertical="center"/>
    </xf>
    <xf numFmtId="0" fontId="23" fillId="0" borderId="0"/>
    <xf numFmtId="0" fontId="43" fillId="0" borderId="0"/>
    <xf numFmtId="38" fontId="11" fillId="0" borderId="0" applyFont="0" applyFill="0" applyBorder="0" applyAlignment="0" applyProtection="0">
      <alignment vertical="center"/>
    </xf>
    <xf numFmtId="38" fontId="47" fillId="0" borderId="0" applyFont="0" applyFill="0" applyBorder="0" applyAlignment="0" applyProtection="0">
      <alignment vertical="center"/>
    </xf>
    <xf numFmtId="38" fontId="31"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38" fontId="68" fillId="0" borderId="0" applyFont="0" applyFill="0" applyBorder="0" applyAlignment="0" applyProtection="0"/>
    <xf numFmtId="0" fontId="66"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4" fillId="36" borderId="286" applyNumberFormat="0" applyAlignment="0" applyProtection="0">
      <alignment vertical="center"/>
    </xf>
    <xf numFmtId="0" fontId="62" fillId="16" borderId="0" applyNumberFormat="0" applyBorder="0" applyAlignment="0" applyProtection="0">
      <alignment vertical="center"/>
    </xf>
    <xf numFmtId="0" fontId="59" fillId="0" borderId="113" applyNumberFormat="0" applyFill="0" applyAlignment="0" applyProtection="0">
      <alignment vertical="center"/>
    </xf>
    <xf numFmtId="0" fontId="48" fillId="24" borderId="0" applyNumberFormat="0" applyBorder="0" applyAlignment="0" applyProtection="0">
      <alignment vertical="center"/>
    </xf>
    <xf numFmtId="0" fontId="47" fillId="20" borderId="0" applyNumberFormat="0" applyBorder="0" applyAlignment="0" applyProtection="0">
      <alignment vertical="center"/>
    </xf>
    <xf numFmtId="0" fontId="47" fillId="17" borderId="0" applyNumberFormat="0" applyBorder="0" applyAlignment="0" applyProtection="0">
      <alignment vertical="center"/>
    </xf>
    <xf numFmtId="38" fontId="40" fillId="0" borderId="0" applyFont="0" applyFill="0" applyBorder="0" applyAlignment="0" applyProtection="0">
      <alignment vertical="center"/>
    </xf>
    <xf numFmtId="0" fontId="89" fillId="0" borderId="0"/>
    <xf numFmtId="0" fontId="49" fillId="0" borderId="0">
      <alignment vertical="center"/>
    </xf>
    <xf numFmtId="0" fontId="50" fillId="26" borderId="0" applyNumberFormat="0" applyBorder="0" applyAlignment="0" applyProtection="0">
      <alignment vertical="center"/>
    </xf>
    <xf numFmtId="0" fontId="40" fillId="0" borderId="0">
      <alignment vertical="center"/>
    </xf>
    <xf numFmtId="0" fontId="50" fillId="28" borderId="0" applyNumberFormat="0" applyBorder="0" applyAlignment="0" applyProtection="0">
      <alignment vertical="center"/>
    </xf>
    <xf numFmtId="0" fontId="47" fillId="0" borderId="0">
      <alignment vertical="center"/>
    </xf>
    <xf numFmtId="0" fontId="49" fillId="0" borderId="0">
      <alignment vertical="center"/>
    </xf>
    <xf numFmtId="0" fontId="84" fillId="2" borderId="0" applyNumberFormat="0" applyBorder="0" applyAlignment="0" applyProtection="0">
      <alignment vertical="center"/>
    </xf>
    <xf numFmtId="0" fontId="11" fillId="0" borderId="0">
      <alignment vertical="center"/>
    </xf>
    <xf numFmtId="0" fontId="51" fillId="23" borderId="0" applyNumberFormat="0" applyBorder="0" applyAlignment="0" applyProtection="0">
      <alignment vertical="center"/>
    </xf>
    <xf numFmtId="0" fontId="73" fillId="0" borderId="1" applyNumberFormat="0" applyFill="0" applyAlignment="0" applyProtection="0">
      <alignment vertical="center"/>
    </xf>
    <xf numFmtId="38" fontId="68" fillId="0" borderId="0" applyFont="0" applyFill="0" applyBorder="0" applyAlignment="0" applyProtection="0"/>
    <xf numFmtId="0" fontId="47" fillId="23" borderId="0" applyNumberFormat="0" applyBorder="0" applyAlignment="0" applyProtection="0">
      <alignment vertical="center"/>
    </xf>
    <xf numFmtId="0" fontId="60" fillId="3" borderId="0" applyNumberFormat="0" applyBorder="0" applyAlignment="0" applyProtection="0">
      <alignment vertical="center"/>
    </xf>
    <xf numFmtId="0" fontId="81" fillId="20" borderId="286" applyNumberFormat="0" applyAlignment="0" applyProtection="0">
      <alignment vertical="center"/>
    </xf>
    <xf numFmtId="0" fontId="40" fillId="0" borderId="0"/>
    <xf numFmtId="38" fontId="40" fillId="0" borderId="0" applyFont="0" applyFill="0" applyBorder="0" applyAlignment="0" applyProtection="0">
      <alignment vertical="center"/>
    </xf>
    <xf numFmtId="0" fontId="166" fillId="35" borderId="287" applyNumberFormat="0" applyFont="0" applyAlignment="0" applyProtection="0">
      <alignment vertical="center"/>
    </xf>
    <xf numFmtId="0" fontId="165" fillId="0" borderId="0" applyNumberFormat="0" applyFill="0" applyBorder="0" applyAlignment="0" applyProtection="0">
      <alignment vertical="top"/>
      <protection locked="0"/>
    </xf>
    <xf numFmtId="0" fontId="97" fillId="0" borderId="0"/>
    <xf numFmtId="0" fontId="50" fillId="30" borderId="0" applyNumberFormat="0" applyBorder="0" applyAlignment="0" applyProtection="0">
      <alignment vertical="center"/>
    </xf>
    <xf numFmtId="0" fontId="50" fillId="25" borderId="0" applyNumberFormat="0" applyBorder="0" applyAlignment="0" applyProtection="0">
      <alignment vertical="center"/>
    </xf>
    <xf numFmtId="38" fontId="40" fillId="0" borderId="0" applyFont="0" applyFill="0" applyBorder="0" applyAlignment="0" applyProtection="0"/>
    <xf numFmtId="0" fontId="79" fillId="0" borderId="0" applyNumberFormat="0" applyFill="0" applyBorder="0" applyAlignment="0" applyProtection="0">
      <alignment vertical="center"/>
    </xf>
    <xf numFmtId="0" fontId="48" fillId="22" borderId="0" applyNumberFormat="0" applyBorder="0" applyAlignment="0" applyProtection="0">
      <alignment vertical="center"/>
    </xf>
    <xf numFmtId="0" fontId="50" fillId="22" borderId="0" applyNumberFormat="0" applyBorder="0" applyAlignment="0" applyProtection="0">
      <alignment vertical="center"/>
    </xf>
    <xf numFmtId="0" fontId="48" fillId="16" borderId="0" applyNumberFormat="0" applyBorder="0" applyAlignment="0" applyProtection="0">
      <alignment vertical="center"/>
    </xf>
    <xf numFmtId="0" fontId="76" fillId="36" borderId="288" applyNumberFormat="0" applyAlignment="0" applyProtection="0">
      <alignment vertical="center"/>
    </xf>
    <xf numFmtId="38" fontId="49" fillId="0" borderId="0" applyFont="0" applyFill="0" applyBorder="0" applyAlignment="0" applyProtection="0">
      <alignment vertical="center"/>
    </xf>
    <xf numFmtId="0" fontId="72" fillId="0" borderId="0" applyNumberFormat="0" applyFill="0" applyBorder="0" applyAlignment="0" applyProtection="0">
      <alignment vertical="center"/>
    </xf>
    <xf numFmtId="188" fontId="69" fillId="0" borderId="0" applyFont="0" applyFill="0" applyBorder="0" applyAlignment="0" applyProtection="0"/>
    <xf numFmtId="0" fontId="11" fillId="0" borderId="0">
      <alignment vertical="center"/>
    </xf>
    <xf numFmtId="0" fontId="47" fillId="17" borderId="0" applyNumberFormat="0" applyBorder="0" applyAlignment="0" applyProtection="0">
      <alignment vertical="center"/>
    </xf>
    <xf numFmtId="0" fontId="50" fillId="28" borderId="0" applyNumberFormat="0" applyBorder="0" applyAlignment="0" applyProtection="0">
      <alignment vertical="center"/>
    </xf>
    <xf numFmtId="0" fontId="48" fillId="20" borderId="0" applyNumberFormat="0" applyBorder="0" applyAlignment="0" applyProtection="0">
      <alignment vertical="center"/>
    </xf>
    <xf numFmtId="0" fontId="47" fillId="15" borderId="0" applyNumberFormat="0" applyBorder="0" applyAlignment="0" applyProtection="0">
      <alignment vertical="center"/>
    </xf>
    <xf numFmtId="0" fontId="51" fillId="32" borderId="0" applyNumberFormat="0" applyBorder="0" applyAlignment="0" applyProtection="0">
      <alignment vertical="center"/>
    </xf>
    <xf numFmtId="38" fontId="68" fillId="0" borderId="0" applyFont="0" applyFill="0" applyBorder="0" applyAlignment="0" applyProtection="0"/>
    <xf numFmtId="0" fontId="49" fillId="0" borderId="0"/>
    <xf numFmtId="9" fontId="89" fillId="0" borderId="0" applyFont="0" applyFill="0" applyBorder="0" applyAlignment="0" applyProtection="0">
      <alignment vertical="center"/>
    </xf>
    <xf numFmtId="38" fontId="68" fillId="0" borderId="0" applyFont="0" applyFill="0" applyBorder="0" applyAlignment="0" applyProtection="0"/>
    <xf numFmtId="0" fontId="40" fillId="35" borderId="287" applyNumberFormat="0" applyFont="0" applyAlignment="0" applyProtection="0">
      <alignment vertical="center"/>
    </xf>
    <xf numFmtId="0" fontId="50" fillId="29" borderId="0" applyNumberFormat="0" applyBorder="0" applyAlignment="0" applyProtection="0">
      <alignment vertical="center"/>
    </xf>
    <xf numFmtId="0" fontId="47" fillId="22" borderId="0" applyNumberFormat="0" applyBorder="0" applyAlignment="0" applyProtection="0">
      <alignment vertical="center"/>
    </xf>
    <xf numFmtId="0" fontId="51" fillId="28"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9" fontId="28" fillId="0" borderId="0" applyFont="0" applyFill="0" applyBorder="0" applyAlignment="0" applyProtection="0"/>
    <xf numFmtId="0" fontId="40" fillId="0" borderId="0"/>
    <xf numFmtId="0" fontId="50" fillId="26" borderId="0" applyNumberFormat="0" applyBorder="0" applyAlignment="0" applyProtection="0">
      <alignment vertical="center"/>
    </xf>
    <xf numFmtId="0" fontId="166" fillId="35" borderId="287" applyNumberFormat="0" applyFont="0" applyAlignment="0" applyProtection="0">
      <alignment vertical="center"/>
    </xf>
    <xf numFmtId="38" fontId="68" fillId="0" borderId="0" applyFont="0" applyFill="0" applyBorder="0" applyAlignment="0" applyProtection="0"/>
    <xf numFmtId="0" fontId="11" fillId="0" borderId="0">
      <alignment vertical="center"/>
    </xf>
    <xf numFmtId="0" fontId="86" fillId="17" borderId="0" applyNumberFormat="0" applyBorder="0" applyAlignment="0" applyProtection="0">
      <alignment vertical="center"/>
    </xf>
    <xf numFmtId="0" fontId="47" fillId="19" borderId="0" applyNumberFormat="0" applyBorder="0" applyAlignment="0" applyProtection="0">
      <alignment vertical="center"/>
    </xf>
    <xf numFmtId="0" fontId="51" fillId="30" borderId="0" applyNumberFormat="0" applyBorder="0" applyAlignment="0" applyProtection="0">
      <alignment vertical="center"/>
    </xf>
    <xf numFmtId="0" fontId="48" fillId="17" borderId="0" applyNumberFormat="0" applyBorder="0" applyAlignment="0" applyProtection="0">
      <alignment vertical="center"/>
    </xf>
    <xf numFmtId="0" fontId="31" fillId="0" borderId="0"/>
    <xf numFmtId="0" fontId="50" fillId="32" borderId="0" applyNumberFormat="0" applyBorder="0" applyAlignment="0" applyProtection="0">
      <alignment vertical="center"/>
    </xf>
    <xf numFmtId="0" fontId="78" fillId="0" borderId="0" applyNumberFormat="0" applyFill="0" applyBorder="0" applyAlignment="0" applyProtection="0">
      <alignment vertical="center"/>
    </xf>
    <xf numFmtId="0" fontId="50" fillId="23"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48" fillId="21" borderId="0" applyNumberFormat="0" applyBorder="0" applyAlignment="0" applyProtection="0">
      <alignment vertical="center"/>
    </xf>
    <xf numFmtId="0" fontId="50" fillId="27" borderId="0" applyNumberFormat="0" applyBorder="0" applyAlignment="0" applyProtection="0">
      <alignment vertical="center"/>
    </xf>
    <xf numFmtId="0" fontId="50" fillId="29" borderId="0" applyNumberFormat="0" applyBorder="0" applyAlignment="0" applyProtection="0">
      <alignment vertical="center"/>
    </xf>
    <xf numFmtId="0" fontId="48" fillId="23" borderId="0" applyNumberFormat="0" applyBorder="0" applyAlignment="0" applyProtection="0">
      <alignment vertical="center"/>
    </xf>
    <xf numFmtId="0" fontId="10" fillId="0" borderId="0">
      <alignment vertical="center"/>
    </xf>
    <xf numFmtId="0" fontId="28" fillId="0" borderId="0"/>
    <xf numFmtId="9" fontId="43" fillId="0" borderId="0" applyFont="0" applyFill="0" applyBorder="0" applyAlignment="0" applyProtection="0">
      <alignment vertical="center"/>
    </xf>
    <xf numFmtId="9" fontId="225" fillId="0" borderId="0" applyFont="0" applyFill="0" applyBorder="0" applyAlignment="0" applyProtection="0">
      <alignment vertical="center"/>
    </xf>
    <xf numFmtId="0" fontId="9" fillId="0" borderId="0">
      <alignment vertical="center"/>
    </xf>
    <xf numFmtId="0" fontId="7" fillId="0" borderId="0">
      <alignment vertical="center"/>
    </xf>
    <xf numFmtId="38" fontId="6" fillId="0" borderId="0" applyFont="0" applyFill="0" applyBorder="0" applyAlignment="0" applyProtection="0">
      <alignment vertical="center"/>
    </xf>
    <xf numFmtId="9" fontId="89" fillId="0" borderId="0" applyFont="0" applyFill="0" applyBorder="0" applyAlignment="0" applyProtection="0">
      <alignment vertical="center"/>
    </xf>
    <xf numFmtId="0" fontId="231" fillId="0" borderId="0" applyNumberFormat="0" applyFont="0" applyFill="0" applyBorder="0" applyProtection="0">
      <alignment wrapText="1"/>
    </xf>
    <xf numFmtId="273" fontId="231" fillId="0" borderId="0" applyFont="0" applyFill="0" applyBorder="0" applyProtection="0">
      <alignment wrapText="1"/>
    </xf>
    <xf numFmtId="0" fontId="231" fillId="52" borderId="0" applyNumberFormat="0" applyFont="0" applyBorder="0" applyProtection="0">
      <alignment wrapText="1"/>
    </xf>
    <xf numFmtId="0" fontId="231" fillId="0" borderId="0" applyNumberFormat="0" applyFont="0" applyFill="0" applyBorder="0" applyProtection="0">
      <alignment wrapText="1"/>
    </xf>
    <xf numFmtId="0" fontId="231" fillId="0" borderId="0" applyNumberFormat="0" applyFont="0" applyFill="0" applyBorder="0" applyProtection="0">
      <alignment wrapText="1"/>
    </xf>
    <xf numFmtId="0" fontId="40" fillId="0" borderId="0"/>
    <xf numFmtId="0" fontId="40" fillId="0" borderId="0"/>
    <xf numFmtId="0" fontId="40" fillId="0" borderId="0">
      <alignment vertical="center"/>
    </xf>
    <xf numFmtId="0" fontId="68" fillId="0" borderId="0"/>
    <xf numFmtId="0" fontId="83" fillId="0" borderId="0"/>
    <xf numFmtId="38" fontId="40" fillId="0" borderId="0" applyFont="0" applyFill="0" applyBorder="0" applyAlignment="0" applyProtection="0"/>
    <xf numFmtId="38" fontId="28" fillId="0" borderId="0" applyFont="0" applyFill="0" applyBorder="0" applyAlignment="0" applyProtection="0"/>
    <xf numFmtId="0" fontId="40" fillId="0" borderId="0"/>
    <xf numFmtId="9" fontId="5" fillId="0" borderId="0" applyFont="0" applyFill="0" applyBorder="0" applyAlignment="0" applyProtection="0">
      <alignment vertical="center"/>
    </xf>
    <xf numFmtId="9" fontId="40" fillId="0" borderId="0" applyFont="0" applyFill="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7" fillId="18" borderId="0" applyNumberFormat="0" applyBorder="0" applyAlignment="0" applyProtection="0">
      <alignment vertical="center"/>
    </xf>
    <xf numFmtId="0" fontId="47" fillId="24" borderId="0" applyNumberFormat="0" applyBorder="0" applyAlignment="0" applyProtection="0">
      <alignment vertical="center"/>
    </xf>
    <xf numFmtId="0" fontId="127" fillId="0" borderId="4" applyFill="0" applyBorder="0">
      <protection locked="0"/>
    </xf>
    <xf numFmtId="0" fontId="143" fillId="0" borderId="314">
      <alignment horizontal="left" vertical="center"/>
    </xf>
    <xf numFmtId="9" fontId="40"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0" fontId="61" fillId="16" borderId="0" applyNumberFormat="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1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5" fillId="0" borderId="0" applyFont="0" applyFill="0" applyBorder="0" applyAlignment="0" applyProtection="0">
      <alignment vertical="center"/>
    </xf>
    <xf numFmtId="38" fontId="47" fillId="0" borderId="0" applyFont="0" applyFill="0" applyBorder="0" applyAlignment="0" applyProtection="0">
      <alignment vertical="center"/>
    </xf>
    <xf numFmtId="188" fontId="69" fillId="0" borderId="0" applyFont="0" applyFill="0" applyBorder="0" applyAlignment="0" applyProtection="0"/>
    <xf numFmtId="38" fontId="239" fillId="0" borderId="0" applyFont="0" applyFill="0" applyBorder="0" applyAlignment="0" applyProtection="0"/>
    <xf numFmtId="38" fontId="4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43" fillId="0" borderId="0" applyFont="0" applyFill="0" applyBorder="0" applyAlignment="0" applyProtection="0"/>
    <xf numFmtId="38" fontId="97" fillId="0" borderId="0" applyFont="0" applyFill="0" applyBorder="0" applyAlignment="0" applyProtection="0"/>
    <xf numFmtId="38" fontId="5" fillId="0" borderId="0" applyFont="0" applyFill="0" applyBorder="0" applyAlignment="0" applyProtection="0">
      <alignment vertical="center"/>
    </xf>
    <xf numFmtId="0" fontId="164" fillId="0" borderId="289" applyNumberFormat="0" applyFont="0" applyFill="0" applyAlignment="0" applyProtection="0"/>
    <xf numFmtId="0" fontId="5" fillId="0" borderId="0">
      <alignment vertical="center"/>
    </xf>
    <xf numFmtId="0" fontId="49" fillId="0" borderId="0">
      <alignment vertical="center"/>
    </xf>
    <xf numFmtId="0" fontId="40" fillId="0" borderId="0"/>
    <xf numFmtId="0" fontId="40"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alignment vertical="center"/>
    </xf>
    <xf numFmtId="0" fontId="5" fillId="0" borderId="0">
      <alignment vertical="center"/>
    </xf>
    <xf numFmtId="0" fontId="28"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1" fillId="0" borderId="0"/>
    <xf numFmtId="0" fontId="69" fillId="0" borderId="0"/>
    <xf numFmtId="0" fontId="5" fillId="0" borderId="0">
      <alignment vertical="center"/>
    </xf>
    <xf numFmtId="0" fontId="85" fillId="17" borderId="0" applyNumberFormat="0" applyBorder="0" applyAlignment="0" applyProtection="0">
      <alignment vertical="center"/>
    </xf>
    <xf numFmtId="0" fontId="89" fillId="0" borderId="0"/>
    <xf numFmtId="0" fontId="89" fillId="0" borderId="0"/>
    <xf numFmtId="0" fontId="126" fillId="36" borderId="345" applyNumberFormat="0" applyAlignment="0" applyProtection="0"/>
    <xf numFmtId="0" fontId="144" fillId="0" borderId="310" applyNumberFormat="0" applyFill="0" applyAlignment="0" applyProtection="0"/>
    <xf numFmtId="0" fontId="146" fillId="20" borderId="345" applyNumberFormat="0" applyAlignment="0" applyProtection="0"/>
    <xf numFmtId="0" fontId="146" fillId="20" borderId="345" applyNumberFormat="0" applyAlignment="0" applyProtection="0"/>
    <xf numFmtId="0" fontId="146" fillId="20" borderId="345" applyNumberFormat="0" applyAlignment="0" applyProtection="0"/>
    <xf numFmtId="0" fontId="67" fillId="35" borderId="346" applyNumberFormat="0" applyFont="0" applyAlignment="0" applyProtection="0"/>
    <xf numFmtId="0" fontId="153" fillId="36" borderId="347" applyNumberFormat="0" applyAlignment="0" applyProtection="0"/>
    <xf numFmtId="9" fontId="40" fillId="0" borderId="0" applyFont="0" applyFill="0" applyBorder="0" applyAlignment="0" applyProtection="0">
      <alignment vertical="center"/>
    </xf>
    <xf numFmtId="0" fontId="40" fillId="35" borderId="346" applyNumberFormat="0" applyFont="0" applyAlignment="0" applyProtection="0">
      <alignment vertical="center"/>
    </xf>
    <xf numFmtId="0" fontId="40" fillId="35" borderId="346" applyNumberFormat="0" applyFont="0" applyAlignment="0" applyProtection="0">
      <alignment vertical="center"/>
    </xf>
    <xf numFmtId="0" fontId="40" fillId="35" borderId="346" applyNumberFormat="0" applyFont="0" applyAlignment="0" applyProtection="0">
      <alignment vertical="center"/>
    </xf>
    <xf numFmtId="0" fontId="63" fillId="36" borderId="345" applyNumberFormat="0" applyAlignment="0" applyProtection="0">
      <alignment vertical="center"/>
    </xf>
    <xf numFmtId="0" fontId="63" fillId="36" borderId="345" applyNumberFormat="0" applyAlignment="0" applyProtection="0">
      <alignment vertical="center"/>
    </xf>
    <xf numFmtId="0" fontId="64" fillId="36" borderId="345" applyNumberFormat="0" applyAlignment="0" applyProtection="0">
      <alignment vertical="center"/>
    </xf>
    <xf numFmtId="38" fontId="49" fillId="0" borderId="0" applyFont="0" applyFill="0" applyBorder="0" applyAlignment="0" applyProtection="0">
      <alignment vertical="center"/>
    </xf>
    <xf numFmtId="0" fontId="72" fillId="0" borderId="310" applyNumberFormat="0" applyFill="0" applyAlignment="0" applyProtection="0">
      <alignment vertical="center"/>
    </xf>
    <xf numFmtId="0" fontId="72" fillId="0" borderId="310" applyNumberFormat="0" applyFill="0" applyAlignment="0" applyProtection="0">
      <alignment vertical="center"/>
    </xf>
    <xf numFmtId="0" fontId="74" fillId="0" borderId="348" applyNumberFormat="0" applyFill="0" applyAlignment="0" applyProtection="0">
      <alignment vertical="center"/>
    </xf>
    <xf numFmtId="0" fontId="74" fillId="0" borderId="348" applyNumberFormat="0" applyFill="0" applyAlignment="0" applyProtection="0">
      <alignment vertical="center"/>
    </xf>
    <xf numFmtId="0" fontId="74" fillId="0" borderId="348" applyNumberFormat="0" applyFill="0" applyAlignment="0" applyProtection="0">
      <alignment vertical="center"/>
    </xf>
    <xf numFmtId="0" fontId="75" fillId="0" borderId="348" applyNumberFormat="0" applyFill="0" applyAlignment="0" applyProtection="0">
      <alignment vertical="center"/>
    </xf>
    <xf numFmtId="0" fontId="76" fillId="36" borderId="347" applyNumberFormat="0" applyAlignment="0" applyProtection="0">
      <alignment vertical="center"/>
    </xf>
    <xf numFmtId="0" fontId="76" fillId="36" borderId="347" applyNumberFormat="0" applyAlignment="0" applyProtection="0">
      <alignment vertical="center"/>
    </xf>
    <xf numFmtId="0" fontId="76" fillId="36" borderId="347" applyNumberFormat="0" applyAlignment="0" applyProtection="0">
      <alignment vertical="center"/>
    </xf>
    <xf numFmtId="0" fontId="77" fillId="36" borderId="347" applyNumberFormat="0" applyAlignment="0" applyProtection="0">
      <alignment vertical="center"/>
    </xf>
    <xf numFmtId="0" fontId="80" fillId="20" borderId="345" applyNumberFormat="0" applyAlignment="0" applyProtection="0">
      <alignment vertical="center"/>
    </xf>
    <xf numFmtId="0" fontId="80" fillId="20" borderId="345" applyNumberFormat="0" applyAlignment="0" applyProtection="0">
      <alignment vertical="center"/>
    </xf>
    <xf numFmtId="0" fontId="81" fillId="20" borderId="345" applyNumberFormat="0" applyAlignment="0" applyProtection="0">
      <alignment vertical="center"/>
    </xf>
    <xf numFmtId="0" fontId="3" fillId="0" borderId="0">
      <alignment vertical="center"/>
    </xf>
    <xf numFmtId="0" fontId="2" fillId="0" borderId="0">
      <alignment vertical="center"/>
    </xf>
  </cellStyleXfs>
  <cellXfs count="3196">
    <xf numFmtId="0" fontId="0" fillId="0" borderId="0" xfId="0"/>
    <xf numFmtId="0" fontId="20" fillId="0" borderId="0" xfId="1">
      <alignment vertical="center"/>
    </xf>
    <xf numFmtId="49" fontId="23" fillId="0" borderId="0" xfId="3" applyNumberFormat="1" applyFont="1" applyFill="1"/>
    <xf numFmtId="0" fontId="23" fillId="0" borderId="0" xfId="3" applyFont="1" applyFill="1"/>
    <xf numFmtId="176" fontId="23" fillId="0" borderId="0" xfId="3" applyNumberFormat="1" applyFont="1" applyFill="1"/>
    <xf numFmtId="49" fontId="23" fillId="0" borderId="0" xfId="3" applyNumberFormat="1" applyFont="1"/>
    <xf numFmtId="0" fontId="23" fillId="0" borderId="0" xfId="3" applyFont="1"/>
    <xf numFmtId="0" fontId="23" fillId="9" borderId="0" xfId="3" applyFont="1" applyFill="1"/>
    <xf numFmtId="176" fontId="23" fillId="9" borderId="0" xfId="3" applyNumberFormat="1" applyFont="1" applyFill="1"/>
    <xf numFmtId="0" fontId="23" fillId="10" borderId="0" xfId="3" applyFont="1" applyFill="1"/>
    <xf numFmtId="0" fontId="23" fillId="11" borderId="0" xfId="3" applyFont="1" applyFill="1"/>
    <xf numFmtId="176" fontId="24" fillId="0" borderId="0" xfId="3" applyNumberFormat="1" applyFont="1" applyFill="1" applyAlignment="1">
      <alignment horizontal="right"/>
    </xf>
    <xf numFmtId="176" fontId="26" fillId="0" borderId="0" xfId="3" applyNumberFormat="1" applyFont="1" applyFill="1" applyAlignment="1">
      <alignment horizontal="right"/>
    </xf>
    <xf numFmtId="176" fontId="27" fillId="0" borderId="0" xfId="3" applyNumberFormat="1" applyFont="1" applyFill="1" applyAlignment="1">
      <alignment horizontal="right"/>
    </xf>
    <xf numFmtId="0" fontId="28" fillId="0" borderId="0" xfId="3" applyFont="1" applyFill="1"/>
    <xf numFmtId="0" fontId="23" fillId="0" borderId="2" xfId="3" applyFont="1" applyFill="1" applyBorder="1"/>
    <xf numFmtId="0" fontId="23" fillId="0" borderId="3" xfId="3" applyFont="1" applyFill="1" applyBorder="1"/>
    <xf numFmtId="176" fontId="23" fillId="0" borderId="2" xfId="3" applyNumberFormat="1" applyFont="1" applyFill="1" applyBorder="1"/>
    <xf numFmtId="0" fontId="23" fillId="0" borderId="0" xfId="3" applyFont="1" applyFill="1" applyBorder="1"/>
    <xf numFmtId="0" fontId="23" fillId="0" borderId="4" xfId="3" applyFont="1" applyFill="1" applyBorder="1" applyAlignment="1"/>
    <xf numFmtId="0" fontId="23" fillId="0" borderId="0" xfId="3" applyFont="1" applyFill="1" applyBorder="1" applyAlignment="1"/>
    <xf numFmtId="0" fontId="29" fillId="0" borderId="0" xfId="3" applyFont="1" applyFill="1" applyBorder="1" applyAlignment="1"/>
    <xf numFmtId="176" fontId="23" fillId="0" borderId="5" xfId="3" applyNumberFormat="1" applyFont="1" applyFill="1" applyBorder="1" applyAlignment="1"/>
    <xf numFmtId="176" fontId="23" fillId="0" borderId="0" xfId="3" applyNumberFormat="1" applyFont="1" applyFill="1" applyBorder="1" applyAlignment="1"/>
    <xf numFmtId="0" fontId="23" fillId="0" borderId="0" xfId="3" applyFont="1" applyFill="1" applyBorder="1" applyAlignment="1">
      <alignment horizontal="centerContinuous"/>
    </xf>
    <xf numFmtId="0" fontId="23" fillId="0" borderId="5" xfId="3" applyFont="1" applyFill="1" applyBorder="1" applyAlignment="1">
      <alignment horizontal="centerContinuous"/>
    </xf>
    <xf numFmtId="0" fontId="23" fillId="0" borderId="6" xfId="3" applyFont="1" applyFill="1" applyBorder="1"/>
    <xf numFmtId="0" fontId="23" fillId="0" borderId="7" xfId="3" applyFont="1" applyFill="1" applyBorder="1"/>
    <xf numFmtId="176" fontId="23" fillId="0" borderId="7" xfId="3" applyNumberFormat="1" applyFont="1" applyFill="1" applyBorder="1"/>
    <xf numFmtId="0" fontId="23" fillId="0" borderId="4" xfId="3" applyFont="1" applyFill="1" applyBorder="1"/>
    <xf numFmtId="0" fontId="23" fillId="0" borderId="8" xfId="3" applyFont="1" applyFill="1" applyBorder="1"/>
    <xf numFmtId="176" fontId="23" fillId="0" borderId="0" xfId="3" applyNumberFormat="1" applyFont="1" applyFill="1" applyBorder="1"/>
    <xf numFmtId="0" fontId="23" fillId="0" borderId="4" xfId="3" applyFont="1" applyFill="1" applyBorder="1" applyAlignment="1">
      <alignment horizontal="center"/>
    </xf>
    <xf numFmtId="0" fontId="23" fillId="0" borderId="9" xfId="3" applyFont="1" applyFill="1" applyBorder="1" applyAlignment="1">
      <alignment horizontal="center"/>
    </xf>
    <xf numFmtId="176" fontId="23" fillId="0" borderId="0" xfId="3" applyNumberFormat="1" applyFont="1" applyFill="1" applyBorder="1" applyAlignment="1">
      <alignment horizontal="center"/>
    </xf>
    <xf numFmtId="0" fontId="29" fillId="0" borderId="0" xfId="3" applyFont="1" applyFill="1" applyBorder="1" applyAlignment="1">
      <alignment horizontal="centerContinuous"/>
    </xf>
    <xf numFmtId="0" fontId="29" fillId="0" borderId="5" xfId="3" applyFont="1" applyFill="1" applyBorder="1" applyAlignment="1">
      <alignment horizontal="centerContinuous"/>
    </xf>
    <xf numFmtId="0" fontId="23" fillId="0" borderId="9" xfId="3" applyFont="1" applyFill="1" applyBorder="1"/>
    <xf numFmtId="0" fontId="29" fillId="0" borderId="4" xfId="3" applyFont="1" applyFill="1" applyBorder="1" applyAlignment="1">
      <alignment horizontal="center"/>
    </xf>
    <xf numFmtId="0" fontId="29" fillId="0" borderId="9" xfId="3" applyFont="1" applyFill="1" applyBorder="1" applyAlignment="1">
      <alignment horizontal="center"/>
    </xf>
    <xf numFmtId="176" fontId="29" fillId="0" borderId="0" xfId="3" applyNumberFormat="1" applyFont="1" applyFill="1" applyBorder="1" applyAlignment="1">
      <alignment horizontal="center"/>
    </xf>
    <xf numFmtId="0" fontId="23" fillId="0" borderId="10" xfId="3" applyFont="1" applyFill="1" applyBorder="1"/>
    <xf numFmtId="176" fontId="23" fillId="0" borderId="7" xfId="3" applyNumberFormat="1" applyFont="1" applyFill="1" applyBorder="1" applyAlignment="1">
      <alignment horizontal="center"/>
    </xf>
    <xf numFmtId="49" fontId="30" fillId="0" borderId="0" xfId="3" applyNumberFormat="1" applyFont="1"/>
    <xf numFmtId="0" fontId="29" fillId="0" borderId="0" xfId="3" applyFont="1" applyFill="1"/>
    <xf numFmtId="38" fontId="31" fillId="0" borderId="0" xfId="4" applyNumberFormat="1" applyFont="1" applyFill="1"/>
    <xf numFmtId="177" fontId="31" fillId="0" borderId="0" xfId="4" applyNumberFormat="1" applyFont="1" applyFill="1"/>
    <xf numFmtId="0" fontId="23" fillId="0" borderId="0" xfId="3" applyFont="1" applyFill="1" applyAlignment="1"/>
    <xf numFmtId="49" fontId="23" fillId="0" borderId="0" xfId="3" applyNumberFormat="1" applyFont="1" applyFill="1" applyAlignment="1"/>
    <xf numFmtId="38" fontId="0" fillId="0" borderId="4" xfId="4" applyFont="1" applyFill="1" applyBorder="1"/>
    <xf numFmtId="38" fontId="0" fillId="0" borderId="0" xfId="4" applyFont="1" applyFill="1"/>
    <xf numFmtId="177" fontId="0" fillId="0" borderId="0" xfId="4" applyNumberFormat="1" applyFont="1" applyFill="1"/>
    <xf numFmtId="0" fontId="23" fillId="0" borderId="6" xfId="3" applyNumberFormat="1" applyFont="1" applyFill="1" applyBorder="1"/>
    <xf numFmtId="0" fontId="23" fillId="0" borderId="7" xfId="3" applyNumberFormat="1" applyFont="1" applyFill="1" applyBorder="1"/>
    <xf numFmtId="0" fontId="23" fillId="0" borderId="0" xfId="3" applyNumberFormat="1" applyFont="1" applyFill="1" applyBorder="1"/>
    <xf numFmtId="0" fontId="23" fillId="0" borderId="0" xfId="3" applyNumberFormat="1" applyFont="1" applyFill="1"/>
    <xf numFmtId="0" fontId="23" fillId="12" borderId="0" xfId="3" applyFont="1" applyFill="1"/>
    <xf numFmtId="0" fontId="24" fillId="0" borderId="0" xfId="3" applyFont="1" applyFill="1"/>
    <xf numFmtId="0" fontId="34" fillId="0" borderId="0" xfId="3" applyFont="1" applyFill="1"/>
    <xf numFmtId="0" fontId="27" fillId="0" borderId="0" xfId="3" applyFont="1" applyFill="1"/>
    <xf numFmtId="0" fontId="27" fillId="0" borderId="0" xfId="3" applyNumberFormat="1" applyFont="1" applyFill="1" applyAlignment="1">
      <alignment horizontal="right"/>
    </xf>
    <xf numFmtId="0" fontId="29" fillId="0" borderId="0" xfId="3" applyNumberFormat="1" applyFont="1" applyFill="1" applyAlignment="1">
      <alignment horizontal="right"/>
    </xf>
    <xf numFmtId="0" fontId="23" fillId="0" borderId="3" xfId="3" applyNumberFormat="1" applyFont="1" applyFill="1" applyBorder="1"/>
    <xf numFmtId="0" fontId="23" fillId="0" borderId="2" xfId="3" applyNumberFormat="1" applyFont="1" applyFill="1" applyBorder="1"/>
    <xf numFmtId="0" fontId="23" fillId="0" borderId="4" xfId="3" applyNumberFormat="1" applyFont="1" applyFill="1" applyBorder="1" applyAlignment="1"/>
    <xf numFmtId="0" fontId="23" fillId="0" borderId="0" xfId="3" applyNumberFormat="1" applyFont="1" applyFill="1" applyBorder="1" applyAlignment="1"/>
    <xf numFmtId="0" fontId="29" fillId="0" borderId="0" xfId="3" applyNumberFormat="1" applyFont="1" applyFill="1" applyBorder="1" applyAlignment="1"/>
    <xf numFmtId="0" fontId="23" fillId="0" borderId="4" xfId="3" applyNumberFormat="1" applyFont="1" applyFill="1" applyBorder="1"/>
    <xf numFmtId="0" fontId="23" fillId="0" borderId="8" xfId="3" applyNumberFormat="1" applyFont="1" applyFill="1" applyBorder="1"/>
    <xf numFmtId="0" fontId="23" fillId="0" borderId="4" xfId="3" applyNumberFormat="1" applyFont="1" applyFill="1" applyBorder="1" applyAlignment="1">
      <alignment horizontal="center"/>
    </xf>
    <xf numFmtId="0" fontId="23" fillId="0" borderId="9" xfId="3" applyNumberFormat="1" applyFont="1" applyFill="1" applyBorder="1" applyAlignment="1">
      <alignment horizontal="center"/>
    </xf>
    <xf numFmtId="0" fontId="23" fillId="0" borderId="0" xfId="3" applyNumberFormat="1" applyFont="1" applyFill="1" applyBorder="1" applyAlignment="1">
      <alignment horizontal="center"/>
    </xf>
    <xf numFmtId="0" fontId="23" fillId="0" borderId="9" xfId="3" applyNumberFormat="1" applyFont="1" applyFill="1" applyBorder="1"/>
    <xf numFmtId="0" fontId="29" fillId="0" borderId="4" xfId="3" applyNumberFormat="1" applyFont="1" applyFill="1" applyBorder="1" applyAlignment="1">
      <alignment horizontal="center"/>
    </xf>
    <xf numFmtId="0" fontId="29" fillId="0" borderId="9" xfId="3" applyNumberFormat="1" applyFont="1" applyFill="1" applyBorder="1" applyAlignment="1">
      <alignment horizontal="center"/>
    </xf>
    <xf numFmtId="0" fontId="29" fillId="0" borderId="0" xfId="3" applyNumberFormat="1" applyFont="1" applyFill="1" applyBorder="1" applyAlignment="1">
      <alignment horizontal="center"/>
    </xf>
    <xf numFmtId="0" fontId="23" fillId="0" borderId="10" xfId="3" applyNumberFormat="1" applyFont="1" applyFill="1" applyBorder="1"/>
    <xf numFmtId="0" fontId="23" fillId="0" borderId="7" xfId="3" applyNumberFormat="1" applyFont="1" applyFill="1" applyBorder="1" applyAlignment="1">
      <alignment horizontal="center"/>
    </xf>
    <xf numFmtId="0" fontId="23" fillId="0" borderId="11" xfId="3" applyFont="1" applyFill="1" applyBorder="1"/>
    <xf numFmtId="0" fontId="23" fillId="0" borderId="3" xfId="3" applyNumberFormat="1" applyFont="1" applyFill="1" applyBorder="1" applyAlignment="1"/>
    <xf numFmtId="0" fontId="23" fillId="0" borderId="2" xfId="3" applyNumberFormat="1" applyFont="1" applyFill="1" applyBorder="1" applyAlignment="1"/>
    <xf numFmtId="49" fontId="23" fillId="0" borderId="0" xfId="3" applyNumberFormat="1" applyFont="1" applyFill="1" applyBorder="1" applyAlignment="1"/>
    <xf numFmtId="0" fontId="29" fillId="0" borderId="5" xfId="3" applyFont="1" applyFill="1" applyBorder="1" applyAlignment="1"/>
    <xf numFmtId="176" fontId="23" fillId="0" borderId="0" xfId="3" applyNumberFormat="1" applyFont="1"/>
    <xf numFmtId="0" fontId="35" fillId="13" borderId="0" xfId="5" applyFont="1" applyFill="1">
      <alignment vertical="center"/>
    </xf>
    <xf numFmtId="0" fontId="35" fillId="0" borderId="0" xfId="5" applyFont="1">
      <alignment vertical="center"/>
    </xf>
    <xf numFmtId="0" fontId="35" fillId="13" borderId="0" xfId="5" applyFont="1" applyFill="1" applyAlignment="1">
      <alignment vertical="center"/>
    </xf>
    <xf numFmtId="0" fontId="35" fillId="0" borderId="0" xfId="5" applyFont="1" applyAlignment="1">
      <alignment vertical="center"/>
    </xf>
    <xf numFmtId="0" fontId="35" fillId="14" borderId="0" xfId="5" applyFont="1" applyFill="1" applyAlignment="1">
      <alignment vertical="center"/>
    </xf>
    <xf numFmtId="0" fontId="35" fillId="13" borderId="0" xfId="5" applyFill="1">
      <alignment vertical="center"/>
    </xf>
    <xf numFmtId="0" fontId="35" fillId="0" borderId="0" xfId="5">
      <alignment vertical="center"/>
    </xf>
    <xf numFmtId="0" fontId="36" fillId="14" borderId="0" xfId="5" applyFont="1" applyFill="1">
      <alignment vertical="center"/>
    </xf>
    <xf numFmtId="0" fontId="35" fillId="14" borderId="0" xfId="5" applyFont="1" applyFill="1">
      <alignment vertical="center"/>
    </xf>
    <xf numFmtId="0" fontId="37" fillId="14" borderId="0" xfId="5" applyFont="1" applyFill="1" applyAlignment="1">
      <alignment horizontal="centerContinuous" vertical="center"/>
    </xf>
    <xf numFmtId="0" fontId="35" fillId="14" borderId="0" xfId="5" applyFont="1" applyFill="1" applyAlignment="1">
      <alignment horizontal="centerContinuous" vertical="center"/>
    </xf>
    <xf numFmtId="0" fontId="38" fillId="14" borderId="0" xfId="5" applyFont="1" applyFill="1" applyAlignment="1">
      <alignment horizontal="centerContinuous" vertical="center"/>
    </xf>
    <xf numFmtId="0" fontId="35" fillId="14" borderId="12" xfId="5" applyFont="1" applyFill="1" applyBorder="1">
      <alignment vertical="center"/>
    </xf>
    <xf numFmtId="0" fontId="35" fillId="0" borderId="0" xfId="5" applyFont="1" applyAlignment="1">
      <alignment horizontal="right"/>
    </xf>
    <xf numFmtId="0" fontId="35" fillId="14" borderId="0" xfId="5" applyFont="1" applyFill="1" applyBorder="1" applyAlignment="1">
      <alignment vertical="center"/>
    </xf>
    <xf numFmtId="0" fontId="35" fillId="14" borderId="13" xfId="5" applyFont="1" applyFill="1" applyBorder="1" applyAlignment="1">
      <alignment vertical="center"/>
    </xf>
    <xf numFmtId="0" fontId="35" fillId="14" borderId="14" xfId="5" applyFont="1" applyFill="1" applyBorder="1" applyAlignment="1">
      <alignment vertical="center"/>
    </xf>
    <xf numFmtId="0" fontId="35" fillId="14" borderId="15" xfId="5" applyFont="1" applyFill="1" applyBorder="1" applyAlignment="1">
      <alignment vertical="center"/>
    </xf>
    <xf numFmtId="0" fontId="35" fillId="0" borderId="0" xfId="5" applyFont="1" applyBorder="1" applyAlignment="1">
      <alignment vertical="center"/>
    </xf>
    <xf numFmtId="0" fontId="35" fillId="14" borderId="16" xfId="5" applyFont="1" applyFill="1" applyBorder="1" applyAlignment="1">
      <alignment vertical="center"/>
    </xf>
    <xf numFmtId="0" fontId="35" fillId="14" borderId="17" xfId="5" applyFont="1" applyFill="1" applyBorder="1" applyAlignment="1">
      <alignment vertical="center"/>
    </xf>
    <xf numFmtId="0" fontId="35" fillId="14" borderId="18" xfId="5" applyFont="1" applyFill="1" applyBorder="1" applyAlignment="1">
      <alignment vertical="center"/>
    </xf>
    <xf numFmtId="0" fontId="35" fillId="14" borderId="8" xfId="5" applyFont="1" applyFill="1" applyBorder="1" applyAlignment="1">
      <alignment vertical="center"/>
    </xf>
    <xf numFmtId="0" fontId="35" fillId="14" borderId="19" xfId="5" applyFont="1" applyFill="1" applyBorder="1" applyAlignment="1">
      <alignment horizontal="center" vertical="center"/>
    </xf>
    <xf numFmtId="0" fontId="35" fillId="14" borderId="0" xfId="5" applyFont="1" applyFill="1" applyBorder="1">
      <alignment vertical="center"/>
    </xf>
    <xf numFmtId="0" fontId="28" fillId="14" borderId="16" xfId="5" applyFont="1" applyFill="1" applyBorder="1" applyAlignment="1">
      <alignment vertical="center"/>
    </xf>
    <xf numFmtId="0" fontId="28" fillId="14" borderId="18" xfId="5" applyFont="1" applyFill="1" applyBorder="1" applyAlignment="1">
      <alignment horizontal="center" vertical="center"/>
    </xf>
    <xf numFmtId="0" fontId="28" fillId="14" borderId="9" xfId="5" applyFont="1" applyFill="1" applyBorder="1" applyAlignment="1">
      <alignment horizontal="center" vertical="center"/>
    </xf>
    <xf numFmtId="0" fontId="28" fillId="14" borderId="9" xfId="5" applyFont="1" applyFill="1" applyBorder="1" applyAlignment="1">
      <alignment horizontal="center"/>
    </xf>
    <xf numFmtId="0" fontId="35" fillId="14" borderId="17" xfId="5" applyFont="1" applyFill="1" applyBorder="1" applyAlignment="1">
      <alignment horizontal="center"/>
    </xf>
    <xf numFmtId="0" fontId="35" fillId="0" borderId="0" xfId="5" applyFont="1" applyBorder="1">
      <alignment vertical="center"/>
    </xf>
    <xf numFmtId="0" fontId="28" fillId="14" borderId="25" xfId="5" applyFont="1" applyFill="1" applyBorder="1" applyAlignment="1">
      <alignment vertical="center"/>
    </xf>
    <xf numFmtId="0" fontId="35" fillId="14" borderId="12" xfId="5" applyFont="1" applyFill="1" applyBorder="1" applyAlignment="1">
      <alignment vertical="center"/>
    </xf>
    <xf numFmtId="0" fontId="35" fillId="14" borderId="26" xfId="5" applyFont="1" applyFill="1" applyBorder="1" applyAlignment="1">
      <alignment vertical="center"/>
    </xf>
    <xf numFmtId="0" fontId="28" fillId="14" borderId="27" xfId="5" applyFont="1" applyFill="1" applyBorder="1" applyAlignment="1">
      <alignment vertical="center"/>
    </xf>
    <xf numFmtId="0" fontId="28" fillId="14" borderId="29" xfId="5" applyFont="1" applyFill="1" applyBorder="1" applyAlignment="1">
      <alignment horizontal="center" vertical="center"/>
    </xf>
    <xf numFmtId="0" fontId="28" fillId="14" borderId="30" xfId="5" applyFont="1" applyFill="1" applyBorder="1" applyAlignment="1">
      <alignment horizontal="center" vertical="center"/>
    </xf>
    <xf numFmtId="0" fontId="28" fillId="14" borderId="32" xfId="5" applyFont="1" applyFill="1" applyBorder="1" applyAlignment="1">
      <alignment vertical="center"/>
    </xf>
    <xf numFmtId="0" fontId="28" fillId="14" borderId="32" xfId="5" applyFont="1" applyFill="1" applyBorder="1" applyAlignment="1">
      <alignment horizontal="center" vertical="top"/>
    </xf>
    <xf numFmtId="49" fontId="35" fillId="14" borderId="26" xfId="5" applyNumberFormat="1" applyFont="1" applyFill="1" applyBorder="1" applyAlignment="1">
      <alignment horizontal="center" vertical="top"/>
    </xf>
    <xf numFmtId="0" fontId="35" fillId="14" borderId="17" xfId="5" applyFont="1" applyFill="1" applyBorder="1">
      <alignment vertical="center"/>
    </xf>
    <xf numFmtId="0" fontId="39" fillId="14" borderId="16" xfId="5" applyFont="1" applyFill="1" applyBorder="1" applyAlignment="1">
      <alignment horizontal="left" vertical="center"/>
    </xf>
    <xf numFmtId="0" fontId="35" fillId="14" borderId="0" xfId="5" applyFont="1" applyFill="1" applyBorder="1" applyAlignment="1">
      <alignment horizontal="centerContinuous" vertical="center"/>
    </xf>
    <xf numFmtId="0" fontId="35" fillId="14" borderId="17" xfId="5" applyFont="1" applyFill="1" applyBorder="1" applyAlignment="1">
      <alignment horizontal="centerContinuous" vertical="center"/>
    </xf>
    <xf numFmtId="178" fontId="33" fillId="14" borderId="18" xfId="5" applyNumberFormat="1" applyFont="1" applyFill="1" applyBorder="1" applyAlignment="1">
      <alignment vertical="center"/>
    </xf>
    <xf numFmtId="178" fontId="33" fillId="14" borderId="4" xfId="5" applyNumberFormat="1" applyFont="1" applyFill="1" applyBorder="1" applyAlignment="1">
      <alignment vertical="center"/>
    </xf>
    <xf numFmtId="178" fontId="33" fillId="14" borderId="33" xfId="5" applyNumberFormat="1" applyFont="1" applyFill="1" applyBorder="1" applyAlignment="1">
      <alignment vertical="center"/>
    </xf>
    <xf numFmtId="178" fontId="33" fillId="14" borderId="34" xfId="5" applyNumberFormat="1" applyFont="1" applyFill="1" applyBorder="1" applyAlignment="1">
      <alignment vertical="center"/>
    </xf>
    <xf numFmtId="178" fontId="33" fillId="14" borderId="9" xfId="5" applyNumberFormat="1" applyFont="1" applyFill="1" applyBorder="1" applyAlignment="1">
      <alignment vertical="center"/>
    </xf>
    <xf numFmtId="179" fontId="33" fillId="14" borderId="9" xfId="5" applyNumberFormat="1" applyFont="1" applyFill="1" applyBorder="1" applyAlignment="1">
      <alignment vertical="center"/>
    </xf>
    <xf numFmtId="178" fontId="33" fillId="14" borderId="0" xfId="5" applyNumberFormat="1" applyFont="1" applyFill="1" applyBorder="1" applyAlignment="1">
      <alignment vertical="center"/>
    </xf>
    <xf numFmtId="0" fontId="35" fillId="0" borderId="16" xfId="5" applyFont="1" applyBorder="1">
      <alignment vertical="center"/>
    </xf>
    <xf numFmtId="0" fontId="35" fillId="13" borderId="0" xfId="5" applyFont="1" applyFill="1" applyBorder="1">
      <alignment vertical="center"/>
    </xf>
    <xf numFmtId="0" fontId="28" fillId="14" borderId="16" xfId="5" applyFont="1" applyFill="1" applyBorder="1" applyAlignment="1">
      <alignment horizontal="left" vertical="center"/>
    </xf>
    <xf numFmtId="0" fontId="35" fillId="14" borderId="0" xfId="5" applyFont="1" applyFill="1" applyBorder="1" applyAlignment="1">
      <alignment horizontal="left" vertical="center"/>
    </xf>
    <xf numFmtId="0" fontId="35" fillId="14" borderId="17" xfId="5" applyFont="1" applyFill="1" applyBorder="1" applyAlignment="1">
      <alignment horizontal="left" vertical="center"/>
    </xf>
    <xf numFmtId="180" fontId="28" fillId="14" borderId="18" xfId="6" applyNumberFormat="1" applyFont="1" applyFill="1" applyBorder="1" applyAlignment="1">
      <alignment horizontal="center" vertical="center"/>
    </xf>
    <xf numFmtId="181" fontId="28" fillId="14" borderId="4" xfId="6" applyNumberFormat="1" applyFont="1" applyFill="1" applyBorder="1" applyAlignment="1">
      <alignment horizontal="center" vertical="center"/>
    </xf>
    <xf numFmtId="181" fontId="28" fillId="14" borderId="33" xfId="6" applyNumberFormat="1" applyFont="1" applyFill="1" applyBorder="1" applyAlignment="1">
      <alignment horizontal="center" vertical="center"/>
    </xf>
    <xf numFmtId="181" fontId="28" fillId="14" borderId="34" xfId="6" applyNumberFormat="1" applyFont="1" applyFill="1" applyBorder="1" applyAlignment="1">
      <alignment horizontal="center" vertical="center"/>
    </xf>
    <xf numFmtId="181" fontId="28" fillId="14" borderId="9" xfId="6" applyNumberFormat="1" applyFont="1" applyFill="1" applyBorder="1" applyAlignment="1">
      <alignment horizontal="center" vertical="center"/>
    </xf>
    <xf numFmtId="181" fontId="28" fillId="14" borderId="0" xfId="6" applyNumberFormat="1" applyFont="1" applyFill="1" applyBorder="1" applyAlignment="1">
      <alignment horizontal="center" vertical="center"/>
    </xf>
    <xf numFmtId="0" fontId="35" fillId="0" borderId="0" xfId="5" applyBorder="1">
      <alignment vertical="center"/>
    </xf>
    <xf numFmtId="0" fontId="39" fillId="14" borderId="35" xfId="5" applyFont="1" applyFill="1" applyBorder="1" applyAlignment="1">
      <alignment horizontal="left" vertical="center"/>
    </xf>
    <xf numFmtId="0" fontId="35" fillId="14" borderId="2" xfId="5" applyFont="1" applyFill="1" applyBorder="1" applyAlignment="1">
      <alignment horizontal="left" vertical="center"/>
    </xf>
    <xf numFmtId="0" fontId="35" fillId="14" borderId="19" xfId="5" applyFont="1" applyFill="1" applyBorder="1" applyAlignment="1">
      <alignment horizontal="left" vertical="center"/>
    </xf>
    <xf numFmtId="178" fontId="33" fillId="14" borderId="36" xfId="5" applyNumberFormat="1" applyFont="1" applyFill="1" applyBorder="1" applyAlignment="1">
      <alignment vertical="center"/>
    </xf>
    <xf numFmtId="178" fontId="33" fillId="14" borderId="3" xfId="5" applyNumberFormat="1" applyFont="1" applyFill="1" applyBorder="1" applyAlignment="1">
      <alignment vertical="center"/>
    </xf>
    <xf numFmtId="178" fontId="33" fillId="14" borderId="37" xfId="5" applyNumberFormat="1" applyFont="1" applyFill="1" applyBorder="1" applyAlignment="1">
      <alignment vertical="center"/>
    </xf>
    <xf numFmtId="178" fontId="33" fillId="14" borderId="38" xfId="5" applyNumberFormat="1" applyFont="1" applyFill="1" applyBorder="1" applyAlignment="1">
      <alignment vertical="center"/>
    </xf>
    <xf numFmtId="178" fontId="33" fillId="14" borderId="8" xfId="5" applyNumberFormat="1" applyFont="1" applyFill="1" applyBorder="1" applyAlignment="1">
      <alignment vertical="center"/>
    </xf>
    <xf numFmtId="179" fontId="33" fillId="14" borderId="8" xfId="5" applyNumberFormat="1" applyFont="1" applyFill="1" applyBorder="1" applyAlignment="1">
      <alignment vertical="center"/>
    </xf>
    <xf numFmtId="178" fontId="33" fillId="14" borderId="2" xfId="5" applyNumberFormat="1" applyFont="1" applyFill="1" applyBorder="1" applyAlignment="1">
      <alignment vertical="center"/>
    </xf>
    <xf numFmtId="178" fontId="33" fillId="14" borderId="19" xfId="5" applyNumberFormat="1" applyFont="1" applyFill="1" applyBorder="1" applyAlignment="1">
      <alignment vertical="center"/>
    </xf>
    <xf numFmtId="0" fontId="28" fillId="14" borderId="39" xfId="5" applyFont="1" applyFill="1" applyBorder="1" applyAlignment="1">
      <alignment horizontal="left" vertical="center"/>
    </xf>
    <xf numFmtId="0" fontId="35" fillId="14" borderId="7" xfId="5" applyFont="1" applyFill="1" applyBorder="1" applyAlignment="1">
      <alignment horizontal="left" vertical="center"/>
    </xf>
    <xf numFmtId="0" fontId="35" fillId="14" borderId="40" xfId="5" applyFont="1" applyFill="1" applyBorder="1" applyAlignment="1">
      <alignment horizontal="left" vertical="center"/>
    </xf>
    <xf numFmtId="180" fontId="28" fillId="14" borderId="41" xfId="6" applyNumberFormat="1" applyFont="1" applyFill="1" applyBorder="1" applyAlignment="1">
      <alignment horizontal="center" vertical="center"/>
    </xf>
    <xf numFmtId="181" fontId="28" fillId="14" borderId="6" xfId="6" applyNumberFormat="1" applyFont="1" applyFill="1" applyBorder="1" applyAlignment="1">
      <alignment horizontal="center" vertical="center"/>
    </xf>
    <xf numFmtId="181" fontId="28" fillId="14" borderId="42" xfId="6" applyNumberFormat="1" applyFont="1" applyFill="1" applyBorder="1" applyAlignment="1">
      <alignment horizontal="center" vertical="center"/>
    </xf>
    <xf numFmtId="181" fontId="28" fillId="14" borderId="43" xfId="6" applyNumberFormat="1" applyFont="1" applyFill="1" applyBorder="1" applyAlignment="1">
      <alignment horizontal="center" vertical="center"/>
    </xf>
    <xf numFmtId="181" fontId="28" fillId="14" borderId="10" xfId="6" applyNumberFormat="1" applyFont="1" applyFill="1" applyBorder="1" applyAlignment="1">
      <alignment horizontal="center" vertical="center"/>
    </xf>
    <xf numFmtId="181" fontId="28" fillId="14" borderId="40" xfId="6" applyNumberFormat="1" applyFont="1" applyFill="1" applyBorder="1" applyAlignment="1">
      <alignment horizontal="center" vertical="center"/>
    </xf>
    <xf numFmtId="0" fontId="39" fillId="14" borderId="2" xfId="5" applyFont="1" applyFill="1" applyBorder="1" applyAlignment="1">
      <alignment horizontal="left" vertical="center"/>
    </xf>
    <xf numFmtId="0" fontId="39" fillId="14" borderId="19" xfId="5" applyFont="1" applyFill="1" applyBorder="1" applyAlignment="1">
      <alignment horizontal="left" vertical="center"/>
    </xf>
    <xf numFmtId="0" fontId="39" fillId="14" borderId="39" xfId="5" applyFont="1" applyFill="1" applyBorder="1" applyAlignment="1">
      <alignment horizontal="left" vertical="center"/>
    </xf>
    <xf numFmtId="0" fontId="39" fillId="14" borderId="7" xfId="5" applyFont="1" applyFill="1" applyBorder="1" applyAlignment="1">
      <alignment horizontal="left" vertical="center"/>
    </xf>
    <xf numFmtId="0" fontId="39" fillId="14" borderId="40" xfId="5" applyFont="1" applyFill="1" applyBorder="1" applyAlignment="1">
      <alignment horizontal="left" vertical="center"/>
    </xf>
    <xf numFmtId="0" fontId="39" fillId="14" borderId="39" xfId="5" applyFont="1" applyFill="1" applyBorder="1" applyAlignment="1">
      <alignment horizontal="centerContinuous" vertical="center"/>
    </xf>
    <xf numFmtId="0" fontId="39" fillId="14" borderId="7" xfId="5" applyFont="1" applyFill="1" applyBorder="1" applyAlignment="1">
      <alignment horizontal="centerContinuous" vertical="center"/>
    </xf>
    <xf numFmtId="0" fontId="39" fillId="14" borderId="40" xfId="5" applyFont="1" applyFill="1" applyBorder="1" applyAlignment="1">
      <alignment horizontal="centerContinuous" vertical="center"/>
    </xf>
    <xf numFmtId="0" fontId="35" fillId="13" borderId="0" xfId="5" applyNumberFormat="1" applyFont="1" applyFill="1" applyAlignment="1">
      <alignment vertical="center"/>
    </xf>
    <xf numFmtId="0" fontId="35" fillId="0" borderId="0" xfId="5" applyNumberFormat="1" applyFont="1" applyAlignment="1">
      <alignment vertical="center"/>
    </xf>
    <xf numFmtId="0" fontId="35" fillId="14" borderId="0" xfId="5" applyNumberFormat="1" applyFont="1" applyFill="1" applyBorder="1" applyAlignment="1">
      <alignment vertical="center"/>
    </xf>
    <xf numFmtId="0" fontId="39" fillId="14" borderId="39" xfId="5" applyNumberFormat="1" applyFont="1" applyFill="1" applyBorder="1" applyAlignment="1">
      <alignment vertical="center"/>
    </xf>
    <xf numFmtId="0" fontId="39" fillId="14" borderId="7" xfId="5" applyNumberFormat="1" applyFont="1" applyFill="1" applyBorder="1" applyAlignment="1">
      <alignment vertical="center"/>
    </xf>
    <xf numFmtId="0" fontId="39" fillId="14" borderId="40" xfId="5" applyNumberFormat="1" applyFont="1" applyFill="1" applyBorder="1" applyAlignment="1">
      <alignment vertical="center"/>
    </xf>
    <xf numFmtId="181" fontId="28" fillId="14" borderId="44" xfId="6" applyNumberFormat="1" applyFont="1" applyFill="1" applyBorder="1" applyAlignment="1">
      <alignment horizontal="center" vertical="center"/>
    </xf>
    <xf numFmtId="0" fontId="35" fillId="0" borderId="0" xfId="5" applyNumberFormat="1" applyFont="1" applyBorder="1" applyAlignment="1">
      <alignment vertical="center"/>
    </xf>
    <xf numFmtId="178" fontId="33" fillId="14" borderId="45" xfId="5" applyNumberFormat="1" applyFont="1" applyFill="1" applyBorder="1" applyAlignment="1">
      <alignment vertical="center"/>
    </xf>
    <xf numFmtId="178" fontId="33" fillId="14" borderId="46" xfId="5" applyNumberFormat="1" applyFont="1" applyFill="1" applyBorder="1" applyAlignment="1">
      <alignment vertical="center"/>
    </xf>
    <xf numFmtId="181" fontId="28" fillId="14" borderId="47" xfId="6" applyNumberFormat="1" applyFont="1" applyFill="1" applyBorder="1" applyAlignment="1">
      <alignment horizontal="center" vertical="center"/>
    </xf>
    <xf numFmtId="181" fontId="28" fillId="14" borderId="48" xfId="6" applyNumberFormat="1" applyFont="1" applyFill="1" applyBorder="1" applyAlignment="1">
      <alignment horizontal="center" vertical="center"/>
    </xf>
    <xf numFmtId="0" fontId="39" fillId="14" borderId="49" xfId="5" applyFont="1" applyFill="1" applyBorder="1" applyAlignment="1">
      <alignment horizontal="centerContinuous" vertical="center"/>
    </xf>
    <xf numFmtId="0" fontId="39" fillId="14" borderId="50" xfId="5" applyFont="1" applyFill="1" applyBorder="1" applyAlignment="1">
      <alignment horizontal="centerContinuous" vertical="center"/>
    </xf>
    <xf numFmtId="0" fontId="39" fillId="14" borderId="51" xfId="5" applyFont="1" applyFill="1" applyBorder="1" applyAlignment="1">
      <alignment horizontal="centerContinuous" vertical="center"/>
    </xf>
    <xf numFmtId="182" fontId="33" fillId="14" borderId="52" xfId="7" applyNumberFormat="1" applyFont="1" applyFill="1" applyBorder="1" applyAlignment="1">
      <alignment vertical="center"/>
    </xf>
    <xf numFmtId="182" fontId="33" fillId="14" borderId="53" xfId="7" applyNumberFormat="1" applyFont="1" applyFill="1" applyBorder="1" applyAlignment="1">
      <alignment vertical="center"/>
    </xf>
    <xf numFmtId="182" fontId="33" fillId="14" borderId="54" xfId="7" applyNumberFormat="1" applyFont="1" applyFill="1" applyBorder="1" applyAlignment="1">
      <alignment vertical="center"/>
    </xf>
    <xf numFmtId="182" fontId="33" fillId="14" borderId="55" xfId="7" applyNumberFormat="1" applyFont="1" applyFill="1" applyBorder="1" applyAlignment="1">
      <alignment vertical="center"/>
    </xf>
    <xf numFmtId="182" fontId="33" fillId="14" borderId="56" xfId="7" applyNumberFormat="1" applyFont="1" applyFill="1" applyBorder="1" applyAlignment="1">
      <alignment vertical="center"/>
    </xf>
    <xf numFmtId="0" fontId="30" fillId="0" borderId="0" xfId="5" applyFont="1" applyAlignment="1">
      <alignment vertical="center"/>
    </xf>
    <xf numFmtId="0" fontId="30" fillId="14" borderId="0" xfId="5" applyFont="1" applyFill="1" applyAlignment="1">
      <alignment vertical="center"/>
    </xf>
    <xf numFmtId="0" fontId="35" fillId="14" borderId="57" xfId="5" applyFont="1" applyFill="1" applyBorder="1" applyAlignment="1">
      <alignment vertical="center"/>
    </xf>
    <xf numFmtId="0" fontId="35" fillId="0" borderId="16" xfId="5" applyFont="1" applyBorder="1" applyAlignment="1">
      <alignment vertical="center"/>
    </xf>
    <xf numFmtId="0" fontId="35" fillId="14" borderId="0" xfId="5" applyFont="1" applyFill="1" applyBorder="1" applyAlignment="1">
      <alignment horizontal="center" vertical="center"/>
    </xf>
    <xf numFmtId="0" fontId="28" fillId="14" borderId="0" xfId="5" applyFont="1" applyFill="1" applyBorder="1" applyAlignment="1">
      <alignment vertical="center"/>
    </xf>
    <xf numFmtId="0" fontId="35" fillId="14" borderId="0" xfId="5" applyFont="1" applyFill="1" applyBorder="1" applyAlignment="1">
      <alignment horizontal="center"/>
    </xf>
    <xf numFmtId="0" fontId="28" fillId="14" borderId="12" xfId="5" applyFont="1" applyFill="1" applyBorder="1" applyAlignment="1">
      <alignment vertical="center"/>
    </xf>
    <xf numFmtId="0" fontId="28" fillId="14" borderId="61" xfId="5" applyFont="1" applyFill="1" applyBorder="1" applyAlignment="1">
      <alignment horizontal="center" vertical="center"/>
    </xf>
    <xf numFmtId="49" fontId="35" fillId="14" borderId="12" xfId="5" applyNumberFormat="1" applyFont="1" applyFill="1" applyBorder="1" applyAlignment="1">
      <alignment horizontal="center" vertical="top"/>
    </xf>
    <xf numFmtId="0" fontId="39" fillId="14" borderId="14" xfId="5" applyFont="1" applyFill="1" applyBorder="1" applyAlignment="1">
      <alignment horizontal="left" vertical="center"/>
    </xf>
    <xf numFmtId="183" fontId="33" fillId="14" borderId="62" xfId="7" applyNumberFormat="1" applyFont="1" applyFill="1" applyBorder="1" applyAlignment="1">
      <alignment vertical="center"/>
    </xf>
    <xf numFmtId="183" fontId="33" fillId="14" borderId="63" xfId="7" applyNumberFormat="1" applyFont="1" applyFill="1" applyBorder="1" applyAlignment="1">
      <alignment vertical="center"/>
    </xf>
    <xf numFmtId="183" fontId="33" fillId="14" borderId="64" xfId="7" applyNumberFormat="1" applyFont="1" applyFill="1" applyBorder="1" applyAlignment="1">
      <alignment vertical="center"/>
    </xf>
    <xf numFmtId="183" fontId="33" fillId="14" borderId="65" xfId="7" applyNumberFormat="1" applyFont="1" applyFill="1" applyBorder="1" applyAlignment="1">
      <alignment vertical="center"/>
    </xf>
    <xf numFmtId="0" fontId="39" fillId="14" borderId="66" xfId="5" applyFont="1" applyFill="1" applyBorder="1" applyAlignment="1">
      <alignment horizontal="left" vertical="center"/>
    </xf>
    <xf numFmtId="0" fontId="39" fillId="14" borderId="67" xfId="5" applyFont="1" applyFill="1" applyBorder="1" applyAlignment="1">
      <alignment horizontal="left" vertical="center"/>
    </xf>
    <xf numFmtId="183" fontId="33" fillId="14" borderId="68" xfId="7" applyNumberFormat="1" applyFont="1" applyFill="1" applyBorder="1" applyAlignment="1">
      <alignment vertical="center"/>
    </xf>
    <xf numFmtId="183" fontId="33" fillId="14" borderId="69" xfId="7" applyNumberFormat="1" applyFont="1" applyFill="1" applyBorder="1" applyAlignment="1">
      <alignment vertical="center"/>
    </xf>
    <xf numFmtId="183" fontId="33" fillId="14" borderId="70" xfId="7" applyNumberFormat="1" applyFont="1" applyFill="1" applyBorder="1" applyAlignment="1">
      <alignment vertical="center"/>
    </xf>
    <xf numFmtId="183" fontId="33" fillId="14" borderId="71" xfId="7" applyNumberFormat="1" applyFont="1" applyFill="1" applyBorder="1" applyAlignment="1">
      <alignment vertical="center"/>
    </xf>
    <xf numFmtId="183" fontId="33" fillId="14" borderId="72" xfId="7" applyNumberFormat="1" applyFont="1" applyFill="1" applyBorder="1" applyAlignment="1">
      <alignment vertical="center"/>
    </xf>
    <xf numFmtId="0" fontId="39" fillId="14" borderId="70" xfId="5" applyFont="1" applyFill="1" applyBorder="1" applyAlignment="1">
      <alignment horizontal="left" vertical="center"/>
    </xf>
    <xf numFmtId="0" fontId="39" fillId="14" borderId="0" xfId="5" applyFont="1" applyFill="1" applyBorder="1" applyAlignment="1">
      <alignment horizontal="left" vertical="center"/>
    </xf>
    <xf numFmtId="0" fontId="39" fillId="14" borderId="33" xfId="5" applyFont="1" applyFill="1" applyBorder="1" applyAlignment="1">
      <alignment horizontal="left" vertical="center"/>
    </xf>
    <xf numFmtId="183" fontId="33" fillId="14" borderId="18" xfId="7" applyNumberFormat="1" applyFont="1" applyFill="1" applyBorder="1" applyAlignment="1">
      <alignment vertical="center"/>
    </xf>
    <xf numFmtId="183" fontId="33" fillId="14" borderId="4" xfId="7" applyNumberFormat="1" applyFont="1" applyFill="1" applyBorder="1" applyAlignment="1">
      <alignment vertical="center"/>
    </xf>
    <xf numFmtId="183" fontId="33" fillId="14" borderId="33" xfId="7" applyNumberFormat="1" applyFont="1" applyFill="1" applyBorder="1" applyAlignment="1">
      <alignment vertical="center"/>
    </xf>
    <xf numFmtId="183" fontId="33" fillId="14" borderId="34" xfId="7" applyNumberFormat="1" applyFont="1" applyFill="1" applyBorder="1" applyAlignment="1">
      <alignment vertical="center"/>
    </xf>
    <xf numFmtId="0" fontId="39" fillId="14" borderId="37" xfId="5" applyFont="1" applyFill="1" applyBorder="1" applyAlignment="1">
      <alignment horizontal="left" vertical="center"/>
    </xf>
    <xf numFmtId="183" fontId="33" fillId="14" borderId="36" xfId="7" applyNumberFormat="1" applyFont="1" applyFill="1" applyBorder="1" applyAlignment="1">
      <alignment vertical="center"/>
    </xf>
    <xf numFmtId="183" fontId="33" fillId="14" borderId="3" xfId="7" applyNumberFormat="1" applyFont="1" applyFill="1" applyBorder="1" applyAlignment="1">
      <alignment vertical="center"/>
    </xf>
    <xf numFmtId="183" fontId="33" fillId="14" borderId="37" xfId="7" applyNumberFormat="1" applyFont="1" applyFill="1" applyBorder="1" applyAlignment="1">
      <alignment vertical="center"/>
    </xf>
    <xf numFmtId="183" fontId="33" fillId="14" borderId="38" xfId="7" applyNumberFormat="1" applyFont="1" applyFill="1" applyBorder="1" applyAlignment="1">
      <alignment vertical="center"/>
    </xf>
    <xf numFmtId="183" fontId="33" fillId="14" borderId="73" xfId="7" applyNumberFormat="1" applyFont="1" applyFill="1" applyBorder="1" applyAlignment="1">
      <alignment vertical="center"/>
    </xf>
    <xf numFmtId="183" fontId="33" fillId="14" borderId="45" xfId="7" applyNumberFormat="1" applyFont="1" applyFill="1" applyBorder="1" applyAlignment="1">
      <alignment vertical="center"/>
    </xf>
    <xf numFmtId="183" fontId="33" fillId="14" borderId="46" xfId="7" applyNumberFormat="1" applyFont="1" applyFill="1" applyBorder="1" applyAlignment="1">
      <alignment vertical="center"/>
    </xf>
    <xf numFmtId="183" fontId="33" fillId="14" borderId="8" xfId="7" applyNumberFormat="1" applyFont="1" applyFill="1" applyBorder="1" applyAlignment="1">
      <alignment vertical="center"/>
    </xf>
    <xf numFmtId="0" fontId="39" fillId="14" borderId="74" xfId="5" applyFont="1" applyFill="1" applyBorder="1" applyAlignment="1">
      <alignment horizontal="left" vertical="center"/>
    </xf>
    <xf numFmtId="183" fontId="33" fillId="14" borderId="75" xfId="7" applyNumberFormat="1" applyFont="1" applyFill="1" applyBorder="1" applyAlignment="1">
      <alignment vertical="center"/>
    </xf>
    <xf numFmtId="183" fontId="33" fillId="14" borderId="76" xfId="7" applyNumberFormat="1" applyFont="1" applyFill="1" applyBorder="1" applyAlignment="1">
      <alignment vertical="center"/>
    </xf>
    <xf numFmtId="183" fontId="33" fillId="14" borderId="77" xfId="7" applyNumberFormat="1" applyFont="1" applyFill="1" applyBorder="1" applyAlignment="1">
      <alignment vertical="center"/>
    </xf>
    <xf numFmtId="0" fontId="39" fillId="14" borderId="49" xfId="5" applyFont="1" applyFill="1" applyBorder="1" applyAlignment="1">
      <alignment horizontal="left" vertical="center"/>
    </xf>
    <xf numFmtId="0" fontId="39" fillId="14" borderId="50" xfId="5" applyFont="1" applyFill="1" applyBorder="1" applyAlignment="1">
      <alignment horizontal="left" vertical="center"/>
    </xf>
    <xf numFmtId="183" fontId="33" fillId="14" borderId="52" xfId="7" applyNumberFormat="1" applyFont="1" applyFill="1" applyBorder="1" applyAlignment="1">
      <alignment vertical="center"/>
    </xf>
    <xf numFmtId="183" fontId="33" fillId="14" borderId="53" xfId="7" applyNumberFormat="1" applyFont="1" applyFill="1" applyBorder="1" applyAlignment="1">
      <alignment vertical="center"/>
    </xf>
    <xf numFmtId="183" fontId="33" fillId="14" borderId="54" xfId="7" applyNumberFormat="1" applyFont="1" applyFill="1" applyBorder="1" applyAlignment="1">
      <alignment vertical="center"/>
    </xf>
    <xf numFmtId="183" fontId="33" fillId="14" borderId="55" xfId="7" applyNumberFormat="1" applyFont="1" applyFill="1" applyBorder="1" applyAlignment="1">
      <alignment vertical="center"/>
    </xf>
    <xf numFmtId="183" fontId="33" fillId="14" borderId="78" xfId="7" applyNumberFormat="1" applyFont="1" applyFill="1" applyBorder="1" applyAlignment="1">
      <alignment vertical="center"/>
    </xf>
    <xf numFmtId="183" fontId="33" fillId="14" borderId="56" xfId="7" applyNumberFormat="1" applyFont="1" applyFill="1" applyBorder="1" applyAlignment="1">
      <alignment vertical="center"/>
    </xf>
    <xf numFmtId="0" fontId="35" fillId="0" borderId="0" xfId="5" applyNumberFormat="1" applyFont="1">
      <alignment vertical="center"/>
    </xf>
    <xf numFmtId="0" fontId="35" fillId="13" borderId="0" xfId="5" applyNumberFormat="1" applyFont="1" applyFill="1" applyBorder="1" applyAlignment="1">
      <alignment vertical="center"/>
    </xf>
    <xf numFmtId="0" fontId="35" fillId="13" borderId="0" xfId="5" applyNumberFormat="1" applyFont="1" applyFill="1">
      <alignment vertical="center"/>
    </xf>
    <xf numFmtId="0" fontId="35" fillId="14" borderId="0" xfId="5" applyFill="1">
      <alignment vertical="center"/>
    </xf>
    <xf numFmtId="0" fontId="35" fillId="14" borderId="0" xfId="5" applyNumberFormat="1" applyFill="1" applyBorder="1" applyAlignment="1">
      <alignment horizontal="right"/>
    </xf>
    <xf numFmtId="0" fontId="35" fillId="14" borderId="79" xfId="5" applyFont="1" applyFill="1" applyBorder="1" applyAlignment="1">
      <alignment vertical="center"/>
    </xf>
    <xf numFmtId="0" fontId="35" fillId="14" borderId="16" xfId="5" applyNumberFormat="1" applyFont="1" applyFill="1" applyBorder="1" applyAlignment="1">
      <alignment vertical="center"/>
    </xf>
    <xf numFmtId="0" fontId="35" fillId="14" borderId="9" xfId="5" applyFont="1" applyFill="1" applyBorder="1" applyAlignment="1">
      <alignment vertical="center"/>
    </xf>
    <xf numFmtId="0" fontId="28" fillId="14" borderId="81" xfId="5" applyFont="1" applyFill="1" applyBorder="1" applyAlignment="1">
      <alignment horizontal="center" vertical="center"/>
    </xf>
    <xf numFmtId="0" fontId="39" fillId="14" borderId="16" xfId="5" applyFont="1" applyFill="1" applyBorder="1" applyAlignment="1">
      <alignment horizontal="centerContinuous" vertical="center"/>
    </xf>
    <xf numFmtId="178" fontId="33" fillId="14" borderId="20" xfId="5" applyNumberFormat="1" applyFont="1" applyFill="1" applyBorder="1" applyAlignment="1">
      <alignment vertical="center"/>
    </xf>
    <xf numFmtId="0" fontId="28" fillId="14" borderId="16" xfId="5" applyFont="1" applyFill="1" applyBorder="1" applyAlignment="1">
      <alignment horizontal="centerContinuous" vertical="center"/>
    </xf>
    <xf numFmtId="181" fontId="28" fillId="14" borderId="20" xfId="6" applyNumberFormat="1" applyFont="1" applyFill="1" applyBorder="1" applyAlignment="1">
      <alignment horizontal="center" vertical="center"/>
    </xf>
    <xf numFmtId="0" fontId="0" fillId="14" borderId="9" xfId="6" applyNumberFormat="1" applyFont="1" applyFill="1" applyBorder="1" applyAlignment="1">
      <alignment vertical="center"/>
    </xf>
    <xf numFmtId="0" fontId="39" fillId="14" borderId="35" xfId="5" applyFont="1" applyFill="1" applyBorder="1" applyAlignment="1">
      <alignment horizontal="centerContinuous" vertical="center"/>
    </xf>
    <xf numFmtId="0" fontId="35" fillId="14" borderId="2" xfId="5" applyFont="1" applyFill="1" applyBorder="1" applyAlignment="1">
      <alignment horizontal="centerContinuous" vertical="center"/>
    </xf>
    <xf numFmtId="0" fontId="35" fillId="14" borderId="19" xfId="5" applyFont="1" applyFill="1" applyBorder="1" applyAlignment="1">
      <alignment horizontal="centerContinuous" vertical="center"/>
    </xf>
    <xf numFmtId="0" fontId="33" fillId="14" borderId="35" xfId="5" applyFont="1" applyFill="1" applyBorder="1" applyAlignment="1">
      <alignment horizontal="centerContinuous" vertical="center"/>
    </xf>
    <xf numFmtId="0" fontId="33" fillId="14" borderId="16" xfId="5" applyFont="1" applyFill="1" applyBorder="1" applyAlignment="1">
      <alignment horizontal="centerContinuous" vertical="center"/>
    </xf>
    <xf numFmtId="0" fontId="0" fillId="14" borderId="16" xfId="6" applyNumberFormat="1" applyFont="1" applyFill="1" applyBorder="1" applyAlignment="1">
      <alignment vertical="center"/>
    </xf>
    <xf numFmtId="0" fontId="39" fillId="14" borderId="17" xfId="5" applyFont="1" applyFill="1" applyBorder="1" applyAlignment="1">
      <alignment horizontal="left" vertical="center"/>
    </xf>
    <xf numFmtId="178" fontId="33" fillId="14" borderId="73" xfId="5" applyNumberFormat="1" applyFont="1" applyFill="1" applyBorder="1" applyAlignment="1">
      <alignment vertical="center"/>
    </xf>
    <xf numFmtId="181" fontId="28" fillId="14" borderId="83" xfId="6" applyNumberFormat="1" applyFont="1" applyFill="1" applyBorder="1" applyAlignment="1">
      <alignment horizontal="center" vertical="center"/>
    </xf>
    <xf numFmtId="0" fontId="39" fillId="14" borderId="0" xfId="5" applyFont="1" applyFill="1" applyBorder="1" applyAlignment="1">
      <alignment horizontal="centerContinuous" vertical="center"/>
    </xf>
    <xf numFmtId="0" fontId="39" fillId="14" borderId="17" xfId="5" applyFont="1" applyFill="1" applyBorder="1" applyAlignment="1">
      <alignment horizontal="centerContinuous" vertical="center"/>
    </xf>
    <xf numFmtId="0" fontId="35" fillId="14" borderId="0" xfId="5" applyNumberFormat="1" applyFont="1" applyFill="1" applyAlignment="1">
      <alignment vertical="center"/>
    </xf>
    <xf numFmtId="0" fontId="35" fillId="14" borderId="17" xfId="5" applyNumberFormat="1" applyFont="1" applyFill="1" applyBorder="1" applyAlignment="1">
      <alignment vertical="center"/>
    </xf>
    <xf numFmtId="0" fontId="39" fillId="14" borderId="25" xfId="5" applyFont="1" applyFill="1" applyBorder="1" applyAlignment="1">
      <alignment horizontal="centerContinuous" vertical="center"/>
    </xf>
    <xf numFmtId="0" fontId="39" fillId="14" borderId="12" xfId="5" applyFont="1" applyFill="1" applyBorder="1" applyAlignment="1">
      <alignment horizontal="centerContinuous" vertical="center"/>
    </xf>
    <xf numFmtId="0" fontId="39" fillId="14" borderId="26" xfId="5" applyFont="1" applyFill="1" applyBorder="1" applyAlignment="1">
      <alignment horizontal="centerContinuous" vertical="center"/>
    </xf>
    <xf numFmtId="182" fontId="33" fillId="14" borderId="78" xfId="7" applyNumberFormat="1" applyFont="1" applyFill="1" applyBorder="1" applyAlignment="1">
      <alignment vertical="center"/>
    </xf>
    <xf numFmtId="0" fontId="0" fillId="14" borderId="16" xfId="7" applyNumberFormat="1" applyFont="1" applyFill="1" applyBorder="1" applyAlignment="1">
      <alignment vertical="center"/>
    </xf>
    <xf numFmtId="0" fontId="30" fillId="14" borderId="0" xfId="5" applyNumberFormat="1" applyFont="1" applyFill="1" applyBorder="1" applyAlignment="1">
      <alignment vertical="center"/>
    </xf>
    <xf numFmtId="0" fontId="30" fillId="0" borderId="0" xfId="5" applyNumberFormat="1" applyFont="1" applyBorder="1" applyAlignment="1">
      <alignment vertical="center"/>
    </xf>
    <xf numFmtId="0" fontId="39" fillId="14" borderId="15" xfId="5" applyFont="1" applyFill="1" applyBorder="1" applyAlignment="1">
      <alignment horizontal="left" vertical="center"/>
    </xf>
    <xf numFmtId="183" fontId="33" fillId="14" borderId="84" xfId="7" applyNumberFormat="1" applyFont="1" applyFill="1" applyBorder="1" applyAlignment="1">
      <alignment vertical="center"/>
    </xf>
    <xf numFmtId="183" fontId="33" fillId="14" borderId="85" xfId="7" applyNumberFormat="1" applyFont="1" applyFill="1" applyBorder="1" applyAlignment="1">
      <alignment vertical="center"/>
    </xf>
    <xf numFmtId="183" fontId="33" fillId="14" borderId="86" xfId="7" applyNumberFormat="1" applyFont="1" applyFill="1" applyBorder="1" applyAlignment="1">
      <alignment vertical="center"/>
    </xf>
    <xf numFmtId="183" fontId="33" fillId="14" borderId="87" xfId="7" applyNumberFormat="1" applyFont="1" applyFill="1" applyBorder="1" applyAlignment="1">
      <alignment vertical="center"/>
    </xf>
    <xf numFmtId="0" fontId="39" fillId="14" borderId="88" xfId="5" applyFont="1" applyFill="1" applyBorder="1" applyAlignment="1">
      <alignment horizontal="left" vertical="center"/>
    </xf>
    <xf numFmtId="0" fontId="39" fillId="14" borderId="89" xfId="5" applyFont="1" applyFill="1" applyBorder="1" applyAlignment="1">
      <alignment horizontal="left" vertical="center"/>
    </xf>
    <xf numFmtId="183" fontId="33" fillId="14" borderId="20" xfId="7" applyNumberFormat="1" applyFont="1" applyFill="1" applyBorder="1" applyAlignment="1">
      <alignment vertical="center"/>
    </xf>
    <xf numFmtId="183" fontId="33" fillId="14" borderId="90" xfId="7" applyNumberFormat="1" applyFont="1" applyFill="1" applyBorder="1" applyAlignment="1">
      <alignment vertical="center"/>
    </xf>
    <xf numFmtId="183" fontId="33" fillId="14" borderId="5" xfId="7" applyNumberFormat="1" applyFont="1" applyFill="1" applyBorder="1" applyAlignment="1">
      <alignment vertical="center"/>
    </xf>
    <xf numFmtId="0" fontId="39" fillId="14" borderId="91" xfId="5" applyFont="1" applyFill="1" applyBorder="1" applyAlignment="1">
      <alignment horizontal="left" vertical="center"/>
    </xf>
    <xf numFmtId="183" fontId="33" fillId="14" borderId="11" xfId="7" applyNumberFormat="1" applyFont="1" applyFill="1" applyBorder="1" applyAlignment="1">
      <alignment vertical="center"/>
    </xf>
    <xf numFmtId="0" fontId="35" fillId="13" borderId="0" xfId="5" applyFill="1" applyBorder="1">
      <alignment vertical="center"/>
    </xf>
    <xf numFmtId="0" fontId="35" fillId="14" borderId="0" xfId="5" applyFill="1" applyBorder="1">
      <alignment vertical="center"/>
    </xf>
    <xf numFmtId="0" fontId="35" fillId="13" borderId="0" xfId="5" applyNumberFormat="1" applyFont="1" applyFill="1" applyBorder="1">
      <alignment vertical="center"/>
    </xf>
    <xf numFmtId="0" fontId="35" fillId="0" borderId="0" xfId="5" applyNumberFormat="1" applyFont="1" applyBorder="1">
      <alignment vertical="center"/>
    </xf>
    <xf numFmtId="183" fontId="33" fillId="14" borderId="35" xfId="7" applyNumberFormat="1" applyFont="1" applyFill="1" applyBorder="1" applyAlignment="1">
      <alignment vertical="center"/>
    </xf>
    <xf numFmtId="183" fontId="33" fillId="14" borderId="92" xfId="7" applyNumberFormat="1" applyFont="1" applyFill="1" applyBorder="1" applyAlignment="1">
      <alignment vertical="center"/>
    </xf>
    <xf numFmtId="183" fontId="33" fillId="14" borderId="74" xfId="7" applyNumberFormat="1" applyFont="1" applyFill="1" applyBorder="1" applyAlignment="1">
      <alignment vertical="center"/>
    </xf>
    <xf numFmtId="183" fontId="33" fillId="14" borderId="93" xfId="7" applyNumberFormat="1" applyFont="1" applyFill="1" applyBorder="1" applyAlignment="1">
      <alignment vertical="center"/>
    </xf>
    <xf numFmtId="183" fontId="33" fillId="14" borderId="17" xfId="7" applyNumberFormat="1" applyFont="1" applyFill="1" applyBorder="1" applyAlignment="1">
      <alignment vertical="center"/>
    </xf>
    <xf numFmtId="0" fontId="39" fillId="14" borderId="51" xfId="5" applyFont="1" applyFill="1" applyBorder="1" applyAlignment="1">
      <alignment horizontal="left" vertical="center"/>
    </xf>
    <xf numFmtId="183" fontId="33" fillId="14" borderId="94" xfId="7" applyNumberFormat="1" applyFont="1" applyFill="1" applyBorder="1" applyAlignment="1">
      <alignment vertical="center"/>
    </xf>
    <xf numFmtId="183" fontId="33" fillId="14" borderId="51" xfId="7" applyNumberFormat="1" applyFont="1" applyFill="1" applyBorder="1" applyAlignment="1">
      <alignment vertical="center"/>
    </xf>
    <xf numFmtId="0" fontId="35" fillId="13" borderId="0" xfId="13" applyFont="1" applyFill="1">
      <alignment vertical="center"/>
    </xf>
    <xf numFmtId="0" fontId="35" fillId="13" borderId="0" xfId="13" applyFont="1" applyFill="1" applyBorder="1">
      <alignment vertical="center"/>
    </xf>
    <xf numFmtId="0" fontId="35" fillId="13" borderId="0" xfId="13" applyNumberFormat="1" applyFont="1" applyFill="1">
      <alignment vertical="center"/>
    </xf>
    <xf numFmtId="0" fontId="35" fillId="0" borderId="0" xfId="13" applyNumberFormat="1" applyFont="1">
      <alignment vertical="center"/>
    </xf>
    <xf numFmtId="0" fontId="35" fillId="13" borderId="0" xfId="13" applyFont="1" applyFill="1" applyAlignment="1">
      <alignment vertical="center"/>
    </xf>
    <xf numFmtId="0" fontId="35" fillId="0" borderId="0" xfId="13" applyFont="1" applyAlignment="1">
      <alignment vertical="center"/>
    </xf>
    <xf numFmtId="0" fontId="35" fillId="0" borderId="0" xfId="13" applyFont="1" applyBorder="1" applyAlignment="1">
      <alignment vertical="center"/>
    </xf>
    <xf numFmtId="0" fontId="35" fillId="0" borderId="0" xfId="13" applyNumberFormat="1" applyFont="1" applyAlignment="1">
      <alignment vertical="center"/>
    </xf>
    <xf numFmtId="0" fontId="35" fillId="13" borderId="0" xfId="13" applyNumberFormat="1" applyFont="1" applyFill="1" applyAlignment="1">
      <alignment vertical="center"/>
    </xf>
    <xf numFmtId="0" fontId="35" fillId="0" borderId="0" xfId="13" applyFont="1">
      <alignment vertical="center"/>
    </xf>
    <xf numFmtId="0" fontId="35" fillId="14" borderId="0" xfId="13" applyFont="1" applyFill="1">
      <alignment vertical="center"/>
    </xf>
    <xf numFmtId="0" fontId="88" fillId="14" borderId="0" xfId="13" applyFont="1" applyFill="1" applyAlignment="1">
      <alignment horizontal="centerContinuous" vertical="center"/>
    </xf>
    <xf numFmtId="0" fontId="35" fillId="14" borderId="0" xfId="13" applyFont="1" applyFill="1" applyBorder="1" applyAlignment="1">
      <alignment horizontal="centerContinuous" vertical="center"/>
    </xf>
    <xf numFmtId="0" fontId="35" fillId="14" borderId="0" xfId="13" applyFont="1" applyFill="1" applyAlignment="1">
      <alignment horizontal="centerContinuous" vertical="center"/>
    </xf>
    <xf numFmtId="0" fontId="38" fillId="14" borderId="0" xfId="13" applyFont="1" applyFill="1" applyAlignment="1">
      <alignment horizontal="centerContinuous" vertical="center"/>
    </xf>
    <xf numFmtId="0" fontId="35" fillId="14" borderId="0" xfId="13" applyFont="1" applyFill="1" applyAlignment="1">
      <alignment vertical="center"/>
    </xf>
    <xf numFmtId="0" fontId="35" fillId="14" borderId="12" xfId="13" applyFont="1" applyFill="1" applyBorder="1" applyAlignment="1">
      <alignment vertical="center"/>
    </xf>
    <xf numFmtId="0" fontId="35" fillId="0" borderId="0" xfId="13" applyAlignment="1">
      <alignment horizontal="right"/>
    </xf>
    <xf numFmtId="0" fontId="35" fillId="14" borderId="17" xfId="13" applyFont="1" applyFill="1" applyBorder="1" applyAlignment="1">
      <alignment vertical="center"/>
    </xf>
    <xf numFmtId="0" fontId="35" fillId="14" borderId="13" xfId="13" applyFont="1" applyFill="1" applyBorder="1" applyAlignment="1">
      <alignment vertical="center"/>
    </xf>
    <xf numFmtId="0" fontId="35" fillId="14" borderId="14" xfId="13" applyFont="1" applyFill="1" applyBorder="1" applyAlignment="1">
      <alignment vertical="center"/>
    </xf>
    <xf numFmtId="0" fontId="35" fillId="14" borderId="15" xfId="13" applyFont="1" applyFill="1" applyBorder="1" applyAlignment="1">
      <alignment vertical="center"/>
    </xf>
    <xf numFmtId="0" fontId="35" fillId="14" borderId="63" xfId="13" applyFont="1" applyFill="1" applyBorder="1" applyAlignment="1">
      <alignment vertical="center"/>
    </xf>
    <xf numFmtId="0" fontId="35" fillId="14" borderId="86" xfId="13" applyFont="1" applyFill="1" applyBorder="1" applyAlignment="1">
      <alignment vertical="center"/>
    </xf>
    <xf numFmtId="0" fontId="35" fillId="14" borderId="79" xfId="13" applyFont="1" applyFill="1" applyBorder="1" applyAlignment="1">
      <alignment vertical="center"/>
    </xf>
    <xf numFmtId="0" fontId="35" fillId="0" borderId="16" xfId="13" applyFont="1" applyBorder="1" applyAlignment="1">
      <alignment vertical="center"/>
    </xf>
    <xf numFmtId="0" fontId="35" fillId="14" borderId="16" xfId="13" applyFont="1" applyFill="1" applyBorder="1" applyAlignment="1">
      <alignment vertical="center"/>
    </xf>
    <xf numFmtId="0" fontId="35" fillId="14" borderId="0" xfId="13" applyFont="1" applyFill="1" applyBorder="1" applyAlignment="1">
      <alignment vertical="center"/>
    </xf>
    <xf numFmtId="0" fontId="28" fillId="14" borderId="0" xfId="13" applyFont="1" applyFill="1" applyBorder="1" applyAlignment="1">
      <alignment horizontal="center" vertical="center"/>
    </xf>
    <xf numFmtId="0" fontId="28" fillId="14" borderId="4" xfId="13" applyFont="1" applyFill="1" applyBorder="1" applyAlignment="1">
      <alignment horizontal="center" vertical="center"/>
    </xf>
    <xf numFmtId="0" fontId="28" fillId="14" borderId="9" xfId="13" applyFont="1" applyFill="1" applyBorder="1" applyAlignment="1">
      <alignment horizontal="center" vertical="center"/>
    </xf>
    <xf numFmtId="0" fontId="28" fillId="14" borderId="3" xfId="13" applyFont="1" applyFill="1" applyBorder="1" applyAlignment="1">
      <alignment horizontal="center" vertical="center"/>
    </xf>
    <xf numFmtId="0" fontId="35" fillId="14" borderId="2" xfId="13" applyFont="1" applyFill="1" applyBorder="1" applyAlignment="1">
      <alignment vertical="center"/>
    </xf>
    <xf numFmtId="0" fontId="35" fillId="14" borderId="4" xfId="13" applyFont="1" applyFill="1" applyBorder="1" applyAlignment="1">
      <alignment vertical="center"/>
    </xf>
    <xf numFmtId="0" fontId="28" fillId="14" borderId="8" xfId="13" applyFont="1" applyFill="1" applyBorder="1" applyAlignment="1">
      <alignment horizontal="center" vertical="center"/>
    </xf>
    <xf numFmtId="0" fontId="35" fillId="14" borderId="25" xfId="13" applyFont="1" applyFill="1" applyBorder="1" applyAlignment="1">
      <alignment vertical="center"/>
    </xf>
    <xf numFmtId="0" fontId="35" fillId="14" borderId="26" xfId="13" applyFont="1" applyFill="1" applyBorder="1" applyAlignment="1">
      <alignment vertical="center"/>
    </xf>
    <xf numFmtId="0" fontId="35" fillId="14" borderId="106" xfId="13" applyFont="1" applyFill="1" applyBorder="1" applyAlignment="1">
      <alignment vertical="center"/>
    </xf>
    <xf numFmtId="0" fontId="28" fillId="14" borderId="53" xfId="13" applyFont="1" applyFill="1" applyBorder="1" applyAlignment="1">
      <alignment horizontal="center" vertical="center"/>
    </xf>
    <xf numFmtId="0" fontId="28" fillId="14" borderId="54" xfId="13" applyFont="1" applyFill="1" applyBorder="1" applyAlignment="1">
      <alignment horizontal="center" vertical="center"/>
    </xf>
    <xf numFmtId="0" fontId="28" fillId="14" borderId="129" xfId="13" applyFont="1" applyFill="1" applyBorder="1" applyAlignment="1">
      <alignment horizontal="center" vertical="center"/>
    </xf>
    <xf numFmtId="0" fontId="28" fillId="14" borderId="130" xfId="13" applyFont="1" applyFill="1" applyBorder="1" applyAlignment="1">
      <alignment horizontal="center" vertical="center"/>
    </xf>
    <xf numFmtId="0" fontId="28" fillId="14" borderId="131" xfId="13" applyFont="1" applyFill="1" applyBorder="1" applyAlignment="1">
      <alignment horizontal="center" vertical="center"/>
    </xf>
    <xf numFmtId="0" fontId="35" fillId="14" borderId="32" xfId="13" applyFont="1" applyFill="1" applyBorder="1" applyAlignment="1">
      <alignment vertical="center"/>
    </xf>
    <xf numFmtId="0" fontId="28" fillId="14" borderId="35" xfId="13" applyFont="1" applyFill="1" applyBorder="1" applyAlignment="1">
      <alignment horizontal="left" vertical="center"/>
    </xf>
    <xf numFmtId="0" fontId="35" fillId="14" borderId="2" xfId="13" applyFont="1" applyFill="1" applyBorder="1" applyAlignment="1">
      <alignment horizontal="left" vertical="center"/>
    </xf>
    <xf numFmtId="0" fontId="35" fillId="14" borderId="19" xfId="13" applyFont="1" applyFill="1" applyBorder="1" applyAlignment="1">
      <alignment horizontal="left" vertical="center"/>
    </xf>
    <xf numFmtId="178" fontId="33" fillId="14" borderId="3" xfId="13" applyNumberFormat="1" applyFont="1" applyFill="1" applyBorder="1" applyAlignment="1">
      <alignment vertical="center"/>
    </xf>
    <xf numFmtId="189" fontId="33" fillId="14" borderId="45" xfId="13" applyNumberFormat="1" applyFont="1" applyFill="1" applyBorder="1" applyAlignment="1">
      <alignment vertical="center"/>
    </xf>
    <xf numFmtId="189" fontId="33" fillId="14" borderId="46" xfId="13" applyNumberFormat="1" applyFont="1" applyFill="1" applyBorder="1" applyAlignment="1">
      <alignment vertical="center"/>
    </xf>
    <xf numFmtId="189" fontId="33" fillId="14" borderId="132" xfId="13" applyNumberFormat="1" applyFont="1" applyFill="1" applyBorder="1" applyAlignment="1">
      <alignment vertical="center"/>
    </xf>
    <xf numFmtId="189" fontId="33" fillId="14" borderId="133" xfId="13" applyNumberFormat="1" applyFont="1" applyFill="1" applyBorder="1" applyAlignment="1">
      <alignment vertical="center"/>
    </xf>
    <xf numFmtId="189" fontId="33" fillId="14" borderId="11" xfId="13" applyNumberFormat="1" applyFont="1" applyFill="1" applyBorder="1" applyAlignment="1">
      <alignment vertical="center"/>
    </xf>
    <xf numFmtId="190" fontId="33" fillId="14" borderId="11" xfId="13" applyNumberFormat="1" applyFont="1" applyFill="1" applyBorder="1" applyAlignment="1">
      <alignment vertical="center"/>
    </xf>
    <xf numFmtId="189" fontId="33" fillId="14" borderId="3" xfId="13" applyNumberFormat="1" applyFont="1" applyFill="1" applyBorder="1" applyAlignment="1">
      <alignment vertical="center"/>
    </xf>
    <xf numFmtId="189" fontId="33" fillId="14" borderId="8" xfId="13" applyNumberFormat="1" applyFont="1" applyFill="1" applyBorder="1" applyAlignment="1">
      <alignment vertical="center"/>
    </xf>
    <xf numFmtId="0" fontId="35" fillId="14" borderId="16" xfId="13" applyNumberFormat="1" applyFont="1" applyFill="1" applyBorder="1" applyAlignment="1">
      <alignment horizontal="left" vertical="center"/>
    </xf>
    <xf numFmtId="0" fontId="35" fillId="14" borderId="0" xfId="13" applyNumberFormat="1" applyFont="1" applyFill="1" applyBorder="1" applyAlignment="1">
      <alignment horizontal="left" vertical="center"/>
    </xf>
    <xf numFmtId="0" fontId="35" fillId="14" borderId="17" xfId="13" applyNumberFormat="1" applyFont="1" applyFill="1" applyBorder="1" applyAlignment="1">
      <alignment horizontal="left" vertical="center"/>
    </xf>
    <xf numFmtId="0" fontId="35" fillId="14" borderId="4" xfId="6" applyNumberFormat="1" applyFont="1" applyFill="1" applyBorder="1" applyAlignment="1">
      <alignment vertical="center"/>
    </xf>
    <xf numFmtId="0" fontId="35" fillId="14" borderId="20" xfId="6" applyNumberFormat="1" applyFont="1" applyFill="1" applyBorder="1" applyAlignment="1">
      <alignment vertical="center"/>
    </xf>
    <xf numFmtId="0" fontId="35" fillId="14" borderId="90" xfId="6" applyNumberFormat="1" applyFont="1" applyFill="1" applyBorder="1" applyAlignment="1">
      <alignment vertical="center"/>
    </xf>
    <xf numFmtId="0" fontId="35" fillId="14" borderId="134" xfId="6" applyNumberFormat="1" applyFont="1" applyFill="1" applyBorder="1" applyAlignment="1">
      <alignment vertical="center"/>
    </xf>
    <xf numFmtId="0" fontId="33" fillId="14" borderId="135" xfId="6" applyNumberFormat="1" applyFont="1" applyFill="1" applyBorder="1" applyAlignment="1">
      <alignment vertical="center"/>
    </xf>
    <xf numFmtId="0" fontId="33" fillId="14" borderId="5" xfId="6" applyNumberFormat="1" applyFont="1" applyFill="1" applyBorder="1" applyAlignment="1">
      <alignment vertical="center"/>
    </xf>
    <xf numFmtId="0" fontId="35" fillId="14" borderId="5" xfId="6" applyNumberFormat="1" applyFont="1" applyFill="1" applyBorder="1" applyAlignment="1">
      <alignment vertical="center"/>
    </xf>
    <xf numFmtId="0" fontId="35" fillId="14" borderId="9" xfId="6" applyNumberFormat="1" applyFont="1" applyFill="1" applyBorder="1" applyAlignment="1">
      <alignment vertical="center"/>
    </xf>
    <xf numFmtId="0" fontId="35" fillId="14" borderId="39" xfId="13" applyNumberFormat="1" applyFont="1" applyFill="1" applyBorder="1" applyAlignment="1">
      <alignment horizontal="left" vertical="center"/>
    </xf>
    <xf numFmtId="0" fontId="35" fillId="14" borderId="7" xfId="13" applyNumberFormat="1" applyFont="1" applyFill="1" applyBorder="1" applyAlignment="1">
      <alignment horizontal="left" vertical="center"/>
    </xf>
    <xf numFmtId="0" fontId="35" fillId="14" borderId="40" xfId="13" applyNumberFormat="1" applyFont="1" applyFill="1" applyBorder="1" applyAlignment="1">
      <alignment horizontal="left" vertical="center"/>
    </xf>
    <xf numFmtId="0" fontId="35" fillId="14" borderId="6" xfId="6" applyNumberFormat="1" applyFont="1" applyFill="1" applyBorder="1" applyAlignment="1">
      <alignment vertical="center"/>
    </xf>
    <xf numFmtId="0" fontId="35" fillId="14" borderId="47" xfId="6" applyNumberFormat="1" applyFont="1" applyFill="1" applyBorder="1" applyAlignment="1">
      <alignment vertical="center"/>
    </xf>
    <xf numFmtId="0" fontId="35" fillId="14" borderId="48" xfId="6" applyNumberFormat="1" applyFont="1" applyFill="1" applyBorder="1" applyAlignment="1">
      <alignment vertical="center"/>
    </xf>
    <xf numFmtId="0" fontId="35" fillId="14" borderId="136" xfId="6" applyNumberFormat="1" applyFont="1" applyFill="1" applyBorder="1" applyAlignment="1">
      <alignment vertical="center"/>
    </xf>
    <xf numFmtId="0" fontId="33" fillId="14" borderId="137" xfId="6" applyNumberFormat="1" applyFont="1" applyFill="1" applyBorder="1" applyAlignment="1">
      <alignment vertical="center"/>
    </xf>
    <xf numFmtId="0" fontId="33" fillId="14" borderId="96" xfId="6" applyNumberFormat="1" applyFont="1" applyFill="1" applyBorder="1" applyAlignment="1">
      <alignment vertical="center"/>
    </xf>
    <xf numFmtId="0" fontId="35" fillId="14" borderId="96" xfId="6" applyNumberFormat="1" applyFont="1" applyFill="1" applyBorder="1" applyAlignment="1">
      <alignment vertical="center"/>
    </xf>
    <xf numFmtId="0" fontId="35" fillId="14" borderId="10" xfId="6" applyNumberFormat="1" applyFont="1" applyFill="1" applyBorder="1" applyAlignment="1">
      <alignment vertical="center"/>
    </xf>
    <xf numFmtId="0" fontId="28" fillId="14" borderId="2" xfId="13" applyFont="1" applyFill="1" applyBorder="1" applyAlignment="1">
      <alignment horizontal="left" vertical="center"/>
    </xf>
    <xf numFmtId="0" fontId="28" fillId="14" borderId="19" xfId="13" applyFont="1" applyFill="1" applyBorder="1" applyAlignment="1">
      <alignment horizontal="left" vertical="center"/>
    </xf>
    <xf numFmtId="0" fontId="28" fillId="14" borderId="39" xfId="13" applyNumberFormat="1" applyFont="1" applyFill="1" applyBorder="1" applyAlignment="1">
      <alignment horizontal="left" vertical="center"/>
    </xf>
    <xf numFmtId="0" fontId="28" fillId="14" borderId="7" xfId="13" applyNumberFormat="1" applyFont="1" applyFill="1" applyBorder="1" applyAlignment="1">
      <alignment horizontal="left" vertical="center"/>
    </xf>
    <xf numFmtId="0" fontId="28" fillId="14" borderId="40" xfId="13" applyNumberFormat="1" applyFont="1" applyFill="1" applyBorder="1" applyAlignment="1">
      <alignment horizontal="left" vertical="center"/>
    </xf>
    <xf numFmtId="0" fontId="28" fillId="14" borderId="16" xfId="13" applyFont="1" applyFill="1" applyBorder="1" applyAlignment="1">
      <alignment horizontal="left" vertical="center"/>
    </xf>
    <xf numFmtId="0" fontId="35" fillId="14" borderId="0" xfId="13" applyFont="1" applyFill="1" applyBorder="1" applyAlignment="1">
      <alignment horizontal="left" vertical="center"/>
    </xf>
    <xf numFmtId="0" fontId="35" fillId="14" borderId="17" xfId="13" applyFont="1" applyFill="1" applyBorder="1" applyAlignment="1">
      <alignment horizontal="left" vertical="center"/>
    </xf>
    <xf numFmtId="178" fontId="33" fillId="14" borderId="4" xfId="13" applyNumberFormat="1" applyFont="1" applyFill="1" applyBorder="1" applyAlignment="1">
      <alignment vertical="center"/>
    </xf>
    <xf numFmtId="189" fontId="33" fillId="14" borderId="20" xfId="13" applyNumberFormat="1" applyFont="1" applyFill="1" applyBorder="1" applyAlignment="1">
      <alignment vertical="center"/>
    </xf>
    <xf numFmtId="189" fontId="33" fillId="14" borderId="90" xfId="13" applyNumberFormat="1" applyFont="1" applyFill="1" applyBorder="1" applyAlignment="1">
      <alignment vertical="center"/>
    </xf>
    <xf numFmtId="189" fontId="33" fillId="14" borderId="134" xfId="13" applyNumberFormat="1" applyFont="1" applyFill="1" applyBorder="1" applyAlignment="1">
      <alignment vertical="center"/>
    </xf>
    <xf numFmtId="189" fontId="33" fillId="14" borderId="135" xfId="13" applyNumberFormat="1" applyFont="1" applyFill="1" applyBorder="1" applyAlignment="1">
      <alignment vertical="center"/>
    </xf>
    <xf numFmtId="189" fontId="33" fillId="14" borderId="5" xfId="13" applyNumberFormat="1" applyFont="1" applyFill="1" applyBorder="1" applyAlignment="1">
      <alignment vertical="center"/>
    </xf>
    <xf numFmtId="190" fontId="33" fillId="14" borderId="5" xfId="13" applyNumberFormat="1" applyFont="1" applyFill="1" applyBorder="1" applyAlignment="1">
      <alignment vertical="center"/>
    </xf>
    <xf numFmtId="189" fontId="33" fillId="14" borderId="4" xfId="13" applyNumberFormat="1" applyFont="1" applyFill="1" applyBorder="1" applyAlignment="1">
      <alignment vertical="center"/>
    </xf>
    <xf numFmtId="189" fontId="33" fillId="14" borderId="9" xfId="13" applyNumberFormat="1" applyFont="1" applyFill="1" applyBorder="1" applyAlignment="1">
      <alignment vertical="center"/>
    </xf>
    <xf numFmtId="0" fontId="35" fillId="14" borderId="16" xfId="13" applyFont="1" applyFill="1" applyBorder="1" applyAlignment="1">
      <alignment horizontal="left" vertical="center"/>
    </xf>
    <xf numFmtId="0" fontId="28" fillId="14" borderId="47" xfId="13" applyFont="1" applyFill="1" applyBorder="1" applyAlignment="1">
      <alignment horizontal="center" vertical="center"/>
    </xf>
    <xf numFmtId="0" fontId="28" fillId="14" borderId="48" xfId="13" applyFont="1" applyFill="1" applyBorder="1" applyAlignment="1">
      <alignment horizontal="center" vertical="center"/>
    </xf>
    <xf numFmtId="0" fontId="28" fillId="14" borderId="136" xfId="13" applyFont="1" applyFill="1" applyBorder="1" applyAlignment="1">
      <alignment horizontal="center" vertical="center"/>
    </xf>
    <xf numFmtId="0" fontId="28" fillId="14" borderId="137" xfId="13" applyFont="1" applyFill="1" applyBorder="1" applyAlignment="1">
      <alignment horizontal="center" vertical="center"/>
    </xf>
    <xf numFmtId="0" fontId="28" fillId="14" borderId="96" xfId="13" applyFont="1" applyFill="1" applyBorder="1" applyAlignment="1">
      <alignment horizontal="center" vertical="center"/>
    </xf>
    <xf numFmtId="0" fontId="35" fillId="14" borderId="9" xfId="13" applyFont="1" applyFill="1" applyBorder="1" applyAlignment="1">
      <alignment vertical="center"/>
    </xf>
    <xf numFmtId="0" fontId="35" fillId="14" borderId="17" xfId="13" applyNumberFormat="1" applyFont="1" applyFill="1" applyBorder="1" applyAlignment="1">
      <alignment vertical="center"/>
    </xf>
    <xf numFmtId="0" fontId="35" fillId="0" borderId="16" xfId="13" applyNumberFormat="1" applyFont="1" applyBorder="1" applyAlignment="1">
      <alignment vertical="center"/>
    </xf>
    <xf numFmtId="0" fontId="28" fillId="14" borderId="0" xfId="13" applyFont="1" applyFill="1" applyBorder="1" applyAlignment="1">
      <alignment horizontal="left" vertical="center"/>
    </xf>
    <xf numFmtId="0" fontId="28" fillId="14" borderId="17" xfId="13" applyFont="1" applyFill="1" applyBorder="1" applyAlignment="1">
      <alignment horizontal="left" vertical="center"/>
    </xf>
    <xf numFmtId="0" fontId="28" fillId="14" borderId="39" xfId="13" applyFont="1" applyFill="1" applyBorder="1" applyAlignment="1">
      <alignment horizontal="left" vertical="center"/>
    </xf>
    <xf numFmtId="0" fontId="28" fillId="14" borderId="7" xfId="13" applyFont="1" applyFill="1" applyBorder="1" applyAlignment="1">
      <alignment horizontal="left" vertical="center"/>
    </xf>
    <xf numFmtId="0" fontId="28" fillId="14" borderId="40" xfId="13" applyFont="1" applyFill="1" applyBorder="1" applyAlignment="1">
      <alignment horizontal="left" vertical="center"/>
    </xf>
    <xf numFmtId="178" fontId="33" fillId="14" borderId="6" xfId="13" applyNumberFormat="1" applyFont="1" applyFill="1" applyBorder="1" applyAlignment="1">
      <alignment vertical="center"/>
    </xf>
    <xf numFmtId="189" fontId="33" fillId="14" borderId="47" xfId="13" applyNumberFormat="1" applyFont="1" applyFill="1" applyBorder="1" applyAlignment="1">
      <alignment vertical="center"/>
    </xf>
    <xf numFmtId="189" fontId="33" fillId="14" borderId="48" xfId="13" applyNumberFormat="1" applyFont="1" applyFill="1" applyBorder="1" applyAlignment="1">
      <alignment vertical="center"/>
    </xf>
    <xf numFmtId="189" fontId="33" fillId="14" borderId="136" xfId="13" applyNumberFormat="1" applyFont="1" applyFill="1" applyBorder="1" applyAlignment="1">
      <alignment vertical="center"/>
    </xf>
    <xf numFmtId="189" fontId="33" fillId="14" borderId="137" xfId="13" applyNumberFormat="1" applyFont="1" applyFill="1" applyBorder="1" applyAlignment="1">
      <alignment vertical="center"/>
    </xf>
    <xf numFmtId="189" fontId="33" fillId="14" borderId="96" xfId="13" applyNumberFormat="1" applyFont="1" applyFill="1" applyBorder="1" applyAlignment="1">
      <alignment vertical="center"/>
    </xf>
    <xf numFmtId="190" fontId="33" fillId="14" borderId="96" xfId="13" applyNumberFormat="1" applyFont="1" applyFill="1" applyBorder="1" applyAlignment="1">
      <alignment vertical="center"/>
    </xf>
    <xf numFmtId="189" fontId="33" fillId="14" borderId="6" xfId="13" applyNumberFormat="1" applyFont="1" applyFill="1" applyBorder="1" applyAlignment="1">
      <alignment vertical="center"/>
    </xf>
    <xf numFmtId="189" fontId="33" fillId="14" borderId="10" xfId="13" applyNumberFormat="1" applyFont="1" applyFill="1" applyBorder="1" applyAlignment="1">
      <alignment vertical="center"/>
    </xf>
    <xf numFmtId="189" fontId="33" fillId="14" borderId="73" xfId="13" applyNumberFormat="1" applyFont="1" applyFill="1" applyBorder="1" applyAlignment="1">
      <alignment vertical="center"/>
    </xf>
    <xf numFmtId="189" fontId="33" fillId="14" borderId="44" xfId="13" applyNumberFormat="1" applyFont="1" applyFill="1" applyBorder="1" applyAlignment="1">
      <alignment vertical="center"/>
    </xf>
    <xf numFmtId="0" fontId="35" fillId="14" borderId="17" xfId="13" applyFont="1" applyFill="1" applyBorder="1">
      <alignment vertical="center"/>
    </xf>
    <xf numFmtId="0" fontId="35" fillId="14" borderId="39" xfId="13" applyFont="1" applyFill="1" applyBorder="1">
      <alignment vertical="center"/>
    </xf>
    <xf numFmtId="0" fontId="35" fillId="14" borderId="7" xfId="13" applyFont="1" applyFill="1" applyBorder="1">
      <alignment vertical="center"/>
    </xf>
    <xf numFmtId="0" fontId="35" fillId="14" borderId="40" xfId="13" applyFont="1" applyFill="1" applyBorder="1" applyAlignment="1">
      <alignment horizontal="center" vertical="center"/>
    </xf>
    <xf numFmtId="178" fontId="35" fillId="14" borderId="6" xfId="13" applyNumberFormat="1" applyFont="1" applyFill="1" applyBorder="1" applyAlignment="1">
      <alignment vertical="center"/>
    </xf>
    <xf numFmtId="178" fontId="35" fillId="14" borderId="47" xfId="13" applyNumberFormat="1" applyFont="1" applyFill="1" applyBorder="1" applyAlignment="1">
      <alignment vertical="center"/>
    </xf>
    <xf numFmtId="178" fontId="35" fillId="14" borderId="48" xfId="13" applyNumberFormat="1" applyFont="1" applyFill="1" applyBorder="1" applyAlignment="1">
      <alignment vertical="center"/>
    </xf>
    <xf numFmtId="178" fontId="35" fillId="14" borderId="136" xfId="13" applyNumberFormat="1" applyFont="1" applyFill="1" applyBorder="1" applyAlignment="1">
      <alignment vertical="center"/>
    </xf>
    <xf numFmtId="178" fontId="33" fillId="14" borderId="137" xfId="13" applyNumberFormat="1" applyFont="1" applyFill="1" applyBorder="1" applyAlignment="1">
      <alignment vertical="center"/>
    </xf>
    <xf numFmtId="178" fontId="33" fillId="14" borderId="96" xfId="13" applyNumberFormat="1" applyFont="1" applyFill="1" applyBorder="1" applyAlignment="1">
      <alignment vertical="center"/>
    </xf>
    <xf numFmtId="178" fontId="35" fillId="14" borderId="96" xfId="13" applyNumberFormat="1" applyFont="1" applyFill="1" applyBorder="1" applyAlignment="1">
      <alignment vertical="center"/>
    </xf>
    <xf numFmtId="178" fontId="35" fillId="14" borderId="10" xfId="13" applyNumberFormat="1" applyFont="1" applyFill="1" applyBorder="1" applyAlignment="1">
      <alignment vertical="center"/>
    </xf>
    <xf numFmtId="0" fontId="35" fillId="14" borderId="44" xfId="13" applyNumberFormat="1" applyFont="1" applyFill="1" applyBorder="1" applyAlignment="1">
      <alignment vertical="center"/>
    </xf>
    <xf numFmtId="0" fontId="35" fillId="0" borderId="16" xfId="13" applyFont="1" applyBorder="1">
      <alignment vertical="center"/>
    </xf>
    <xf numFmtId="189" fontId="33" fillId="14" borderId="7" xfId="13" applyNumberFormat="1" applyFont="1" applyFill="1" applyBorder="1" applyAlignment="1">
      <alignment vertical="center"/>
    </xf>
    <xf numFmtId="190" fontId="33" fillId="14" borderId="7" xfId="13" applyNumberFormat="1" applyFont="1" applyFill="1" applyBorder="1" applyAlignment="1">
      <alignment vertical="center"/>
    </xf>
    <xf numFmtId="0" fontId="28" fillId="14" borderId="66" xfId="13" applyFont="1" applyFill="1" applyBorder="1" applyAlignment="1">
      <alignment horizontal="left" vertical="center"/>
    </xf>
    <xf numFmtId="0" fontId="28" fillId="14" borderId="67" xfId="13" applyFont="1" applyFill="1" applyBorder="1" applyAlignment="1">
      <alignment horizontal="left" vertical="center"/>
    </xf>
    <xf numFmtId="0" fontId="28" fillId="14" borderId="74" xfId="13" applyFont="1" applyFill="1" applyBorder="1" applyAlignment="1">
      <alignment horizontal="left" vertical="center"/>
    </xf>
    <xf numFmtId="189" fontId="33" fillId="14" borderId="75" xfId="13" applyNumberFormat="1" applyFont="1" applyFill="1" applyBorder="1" applyAlignment="1">
      <alignment vertical="center"/>
    </xf>
    <xf numFmtId="189" fontId="33" fillId="14" borderId="76" xfId="13" applyNumberFormat="1" applyFont="1" applyFill="1" applyBorder="1" applyAlignment="1">
      <alignment vertical="center"/>
    </xf>
    <xf numFmtId="189" fontId="33" fillId="14" borderId="138" xfId="13" applyNumberFormat="1" applyFont="1" applyFill="1" applyBorder="1" applyAlignment="1">
      <alignment vertical="center"/>
    </xf>
    <xf numFmtId="189" fontId="33" fillId="14" borderId="139" xfId="13" applyNumberFormat="1" applyFont="1" applyFill="1" applyBorder="1" applyAlignment="1">
      <alignment vertical="center"/>
    </xf>
    <xf numFmtId="189" fontId="33" fillId="14" borderId="87" xfId="13" applyNumberFormat="1" applyFont="1" applyFill="1" applyBorder="1" applyAlignment="1">
      <alignment vertical="center"/>
    </xf>
    <xf numFmtId="189" fontId="33" fillId="14" borderId="69" xfId="13" applyNumberFormat="1" applyFont="1" applyFill="1" applyBorder="1" applyAlignment="1">
      <alignment vertical="center"/>
    </xf>
    <xf numFmtId="189" fontId="33" fillId="14" borderId="77" xfId="13" applyNumberFormat="1" applyFont="1" applyFill="1" applyBorder="1" applyAlignment="1">
      <alignment vertical="center"/>
    </xf>
    <xf numFmtId="0" fontId="28" fillId="14" borderId="25" xfId="13" applyFont="1" applyFill="1" applyBorder="1" applyAlignment="1">
      <alignment horizontal="centerContinuous" vertical="center"/>
    </xf>
    <xf numFmtId="0" fontId="35" fillId="14" borderId="12" xfId="13" applyFont="1" applyFill="1" applyBorder="1" applyAlignment="1">
      <alignment horizontal="centerContinuous" vertical="center"/>
    </xf>
    <xf numFmtId="0" fontId="35" fillId="14" borderId="26" xfId="13" applyFont="1" applyFill="1" applyBorder="1" applyAlignment="1">
      <alignment horizontal="centerContinuous" vertical="center"/>
    </xf>
    <xf numFmtId="182" fontId="33" fillId="14" borderId="106" xfId="7" applyNumberFormat="1" applyFont="1" applyFill="1" applyBorder="1" applyAlignment="1">
      <alignment vertical="center"/>
    </xf>
    <xf numFmtId="182" fontId="33" fillId="14" borderId="28" xfId="7" applyNumberFormat="1" applyFont="1" applyFill="1" applyBorder="1" applyAlignment="1">
      <alignment vertical="center"/>
    </xf>
    <xf numFmtId="182" fontId="33" fillId="14" borderId="29" xfId="7" applyNumberFormat="1" applyFont="1" applyFill="1" applyBorder="1" applyAlignment="1">
      <alignment vertical="center"/>
    </xf>
    <xf numFmtId="182" fontId="33" fillId="14" borderId="140" xfId="7" applyNumberFormat="1" applyFont="1" applyFill="1" applyBorder="1" applyAlignment="1">
      <alignment vertical="center"/>
    </xf>
    <xf numFmtId="182" fontId="33" fillId="14" borderId="141" xfId="7" applyNumberFormat="1" applyFont="1" applyFill="1" applyBorder="1" applyAlignment="1">
      <alignment vertical="center"/>
    </xf>
    <xf numFmtId="182" fontId="33" fillId="14" borderId="12" xfId="7" applyNumberFormat="1" applyFont="1" applyFill="1" applyBorder="1" applyAlignment="1">
      <alignment vertical="center"/>
    </xf>
    <xf numFmtId="0" fontId="35" fillId="14" borderId="0" xfId="13" applyFill="1" applyAlignment="1">
      <alignment vertical="center"/>
    </xf>
    <xf numFmtId="179" fontId="35" fillId="14" borderId="0" xfId="13" applyNumberFormat="1" applyFont="1" applyFill="1" applyAlignment="1">
      <alignment vertical="center"/>
    </xf>
    <xf numFmtId="0" fontId="35" fillId="14" borderId="0" xfId="13" applyFill="1" applyBorder="1" applyAlignment="1">
      <alignment vertical="center"/>
    </xf>
    <xf numFmtId="0" fontId="35" fillId="14" borderId="67" xfId="13" applyFont="1" applyFill="1" applyBorder="1" applyAlignment="1">
      <alignment horizontal="left" vertical="center"/>
    </xf>
    <xf numFmtId="0" fontId="35" fillId="14" borderId="74" xfId="13" applyFont="1" applyFill="1" applyBorder="1" applyAlignment="1">
      <alignment horizontal="left" vertical="center"/>
    </xf>
    <xf numFmtId="184" fontId="33" fillId="14" borderId="67" xfId="7" applyNumberFormat="1" applyFont="1" applyFill="1" applyBorder="1" applyAlignment="1">
      <alignment vertical="center"/>
    </xf>
    <xf numFmtId="184" fontId="33" fillId="14" borderId="69" xfId="7" applyNumberFormat="1" applyFont="1" applyFill="1" applyBorder="1" applyAlignment="1">
      <alignment vertical="center"/>
    </xf>
    <xf numFmtId="184" fontId="33" fillId="14" borderId="76" xfId="7" applyNumberFormat="1" applyFont="1" applyFill="1" applyBorder="1" applyAlignment="1">
      <alignment vertical="center"/>
    </xf>
    <xf numFmtId="184" fontId="33" fillId="14" borderId="142" xfId="7" applyNumberFormat="1" applyFont="1" applyFill="1" applyBorder="1" applyAlignment="1">
      <alignment vertical="center"/>
    </xf>
    <xf numFmtId="184" fontId="33" fillId="14" borderId="139" xfId="7" applyNumberFormat="1" applyFont="1" applyFill="1" applyBorder="1" applyAlignment="1">
      <alignment vertical="center"/>
    </xf>
    <xf numFmtId="184" fontId="33" fillId="14" borderId="87" xfId="7" applyNumberFormat="1" applyFont="1" applyFill="1" applyBorder="1" applyAlignment="1">
      <alignment vertical="center"/>
    </xf>
    <xf numFmtId="184" fontId="33" fillId="14" borderId="77" xfId="7" applyNumberFormat="1" applyFont="1" applyFill="1" applyBorder="1" applyAlignment="1">
      <alignment vertical="center"/>
    </xf>
    <xf numFmtId="184" fontId="33" fillId="14" borderId="2" xfId="7" applyNumberFormat="1" applyFont="1" applyFill="1" applyBorder="1" applyAlignment="1">
      <alignment vertical="center"/>
    </xf>
    <xf numFmtId="184" fontId="33" fillId="14" borderId="3" xfId="7" applyNumberFormat="1" applyFont="1" applyFill="1" applyBorder="1" applyAlignment="1">
      <alignment vertical="center"/>
    </xf>
    <xf numFmtId="184" fontId="33" fillId="14" borderId="46" xfId="7" applyNumberFormat="1" applyFont="1" applyFill="1" applyBorder="1" applyAlignment="1">
      <alignment vertical="center"/>
    </xf>
    <xf numFmtId="184" fontId="33" fillId="14" borderId="143" xfId="7" applyNumberFormat="1" applyFont="1" applyFill="1" applyBorder="1" applyAlignment="1">
      <alignment vertical="center"/>
    </xf>
    <xf numFmtId="184" fontId="33" fillId="14" borderId="133" xfId="7" applyNumberFormat="1" applyFont="1" applyFill="1" applyBorder="1" applyAlignment="1">
      <alignment vertical="center"/>
    </xf>
    <xf numFmtId="184" fontId="33" fillId="14" borderId="11" xfId="7" applyNumberFormat="1" applyFont="1" applyFill="1" applyBorder="1" applyAlignment="1">
      <alignment vertical="center"/>
    </xf>
    <xf numFmtId="184" fontId="33" fillId="14" borderId="8" xfId="7" applyNumberFormat="1" applyFont="1" applyFill="1" applyBorder="1" applyAlignment="1">
      <alignment vertical="center"/>
    </xf>
    <xf numFmtId="184" fontId="33" fillId="14" borderId="36" xfId="7" applyNumberFormat="1" applyFont="1" applyFill="1" applyBorder="1" applyAlignment="1">
      <alignment vertical="center"/>
    </xf>
    <xf numFmtId="184" fontId="33" fillId="14" borderId="45" xfId="7" applyNumberFormat="1" applyFont="1" applyFill="1" applyBorder="1" applyAlignment="1">
      <alignment vertical="center"/>
    </xf>
    <xf numFmtId="184" fontId="33" fillId="14" borderId="132" xfId="7" applyNumberFormat="1" applyFont="1" applyFill="1" applyBorder="1" applyAlignment="1">
      <alignment vertical="center"/>
    </xf>
    <xf numFmtId="0" fontId="35" fillId="14" borderId="0" xfId="13" applyNumberFormat="1" applyFont="1" applyFill="1" applyAlignment="1">
      <alignment vertical="center"/>
    </xf>
    <xf numFmtId="184" fontId="33" fillId="14" borderId="35" xfId="7" applyNumberFormat="1" applyFont="1" applyFill="1" applyBorder="1" applyAlignment="1">
      <alignment vertical="center"/>
    </xf>
    <xf numFmtId="0" fontId="28" fillId="14" borderId="49" xfId="13" applyFont="1" applyFill="1" applyBorder="1" applyAlignment="1">
      <alignment horizontal="left" vertical="center"/>
    </xf>
    <xf numFmtId="0" fontId="28" fillId="14" borderId="50" xfId="13" applyFont="1" applyFill="1" applyBorder="1" applyAlignment="1">
      <alignment horizontal="left" vertical="center"/>
    </xf>
    <xf numFmtId="0" fontId="28" fillId="14" borderId="51" xfId="13" applyFont="1" applyFill="1" applyBorder="1" applyAlignment="1">
      <alignment horizontal="left" vertical="center"/>
    </xf>
    <xf numFmtId="184" fontId="33" fillId="14" borderId="49" xfId="7" applyNumberFormat="1" applyFont="1" applyFill="1" applyBorder="1" applyAlignment="1">
      <alignment vertical="center"/>
    </xf>
    <xf numFmtId="184" fontId="33" fillId="14" borderId="99" xfId="7" applyNumberFormat="1" applyFont="1" applyFill="1" applyBorder="1" applyAlignment="1">
      <alignment vertical="center"/>
    </xf>
    <xf numFmtId="184" fontId="33" fillId="14" borderId="53" xfId="7" applyNumberFormat="1" applyFont="1" applyFill="1" applyBorder="1" applyAlignment="1">
      <alignment vertical="center"/>
    </xf>
    <xf numFmtId="184" fontId="33" fillId="14" borderId="54" xfId="7" applyNumberFormat="1" applyFont="1" applyFill="1" applyBorder="1" applyAlignment="1">
      <alignment vertical="center"/>
    </xf>
    <xf numFmtId="184" fontId="33" fillId="14" borderId="129" xfId="7" applyNumberFormat="1" applyFont="1" applyFill="1" applyBorder="1" applyAlignment="1">
      <alignment vertical="center"/>
    </xf>
    <xf numFmtId="184" fontId="33" fillId="14" borderId="130" xfId="7" applyNumberFormat="1" applyFont="1" applyFill="1" applyBorder="1" applyAlignment="1">
      <alignment vertical="center"/>
    </xf>
    <xf numFmtId="184" fontId="33" fillId="14" borderId="50" xfId="7" applyNumberFormat="1" applyFont="1" applyFill="1" applyBorder="1" applyAlignment="1">
      <alignment vertical="center"/>
    </xf>
    <xf numFmtId="184" fontId="33" fillId="14" borderId="78" xfId="7" applyNumberFormat="1" applyFont="1" applyFill="1" applyBorder="1" applyAlignment="1">
      <alignment vertical="center"/>
    </xf>
    <xf numFmtId="0" fontId="35" fillId="14" borderId="0" xfId="13" applyNumberFormat="1" applyFont="1" applyFill="1" applyBorder="1" applyAlignment="1">
      <alignment vertical="center"/>
    </xf>
    <xf numFmtId="0" fontId="38" fillId="14" borderId="0" xfId="13" applyFont="1" applyFill="1" applyAlignment="1">
      <alignment vertical="center"/>
    </xf>
    <xf numFmtId="0" fontId="38" fillId="0" borderId="0" xfId="13" applyFont="1" applyAlignment="1">
      <alignment vertical="center"/>
    </xf>
    <xf numFmtId="0" fontId="35" fillId="14" borderId="12" xfId="13" applyFont="1" applyFill="1" applyBorder="1">
      <alignment vertical="center"/>
    </xf>
    <xf numFmtId="0" fontId="35" fillId="14" borderId="12" xfId="13" applyFill="1" applyBorder="1" applyAlignment="1">
      <alignment horizontal="right"/>
    </xf>
    <xf numFmtId="0" fontId="35" fillId="14" borderId="0" xfId="13" applyFont="1" applyFill="1" applyBorder="1">
      <alignment vertical="center"/>
    </xf>
    <xf numFmtId="0" fontId="23" fillId="14" borderId="13" xfId="13" applyFont="1" applyFill="1" applyBorder="1" applyAlignment="1">
      <alignment vertical="center"/>
    </xf>
    <xf numFmtId="0" fontId="28" fillId="14" borderId="14" xfId="13" applyFont="1" applyFill="1" applyBorder="1" applyAlignment="1">
      <alignment horizontal="center"/>
    </xf>
    <xf numFmtId="0" fontId="23" fillId="14" borderId="14" xfId="13" applyFont="1" applyFill="1" applyBorder="1" applyAlignment="1">
      <alignment vertical="center"/>
    </xf>
    <xf numFmtId="0" fontId="23" fillId="14" borderId="15" xfId="13" applyFont="1" applyFill="1" applyBorder="1" applyAlignment="1">
      <alignment vertical="center"/>
    </xf>
    <xf numFmtId="0" fontId="23" fillId="14" borderId="0" xfId="13" applyFont="1" applyFill="1" applyBorder="1" applyAlignment="1">
      <alignment vertical="center"/>
    </xf>
    <xf numFmtId="0" fontId="23" fillId="14" borderId="25" xfId="13" applyFont="1" applyFill="1" applyBorder="1">
      <alignment vertical="center"/>
    </xf>
    <xf numFmtId="0" fontId="35" fillId="14" borderId="26" xfId="13" applyFont="1" applyFill="1" applyBorder="1">
      <alignment vertical="center"/>
    </xf>
    <xf numFmtId="0" fontId="28" fillId="14" borderId="12" xfId="13" applyFont="1" applyFill="1" applyBorder="1" applyAlignment="1">
      <alignment horizontal="center" vertical="top"/>
    </xf>
    <xf numFmtId="0" fontId="28" fillId="14" borderId="61" xfId="13" applyFont="1" applyFill="1" applyBorder="1" applyAlignment="1">
      <alignment horizontal="center" vertical="center"/>
    </xf>
    <xf numFmtId="0" fontId="28" fillId="14" borderId="81" xfId="13" applyFont="1" applyFill="1" applyBorder="1" applyAlignment="1">
      <alignment horizontal="center" vertical="center"/>
    </xf>
    <xf numFmtId="0" fontId="23" fillId="14" borderId="81" xfId="13" applyFont="1" applyFill="1" applyBorder="1" applyAlignment="1">
      <alignment horizontal="center" vertical="center" wrapText="1"/>
    </xf>
    <xf numFmtId="0" fontId="28" fillId="14" borderId="144" xfId="13" applyFont="1" applyFill="1" applyBorder="1" applyAlignment="1">
      <alignment horizontal="center" vertical="center"/>
    </xf>
    <xf numFmtId="0" fontId="23" fillId="14" borderId="0" xfId="13" applyFont="1" applyFill="1" applyBorder="1" applyAlignment="1">
      <alignment horizontal="center" vertical="center" wrapText="1"/>
    </xf>
    <xf numFmtId="0" fontId="28" fillId="14" borderId="13" xfId="13" applyFont="1" applyFill="1" applyBorder="1" applyAlignment="1">
      <alignment horizontal="left" vertical="center"/>
    </xf>
    <xf numFmtId="0" fontId="35" fillId="14" borderId="14" xfId="13" applyFont="1" applyFill="1" applyBorder="1" applyAlignment="1">
      <alignment horizontal="left" vertical="center"/>
    </xf>
    <xf numFmtId="0" fontId="35" fillId="14" borderId="15" xfId="13" applyFont="1" applyFill="1" applyBorder="1" applyAlignment="1">
      <alignment horizontal="left" vertical="center"/>
    </xf>
    <xf numFmtId="191" fontId="33" fillId="14" borderId="14" xfId="13" applyNumberFormat="1" applyFont="1" applyFill="1" applyBorder="1" applyAlignment="1">
      <alignment vertical="center"/>
    </xf>
    <xf numFmtId="191" fontId="33" fillId="14" borderId="64" xfId="13" applyNumberFormat="1" applyFont="1" applyFill="1" applyBorder="1" applyAlignment="1">
      <alignment vertical="center"/>
    </xf>
    <xf numFmtId="191" fontId="33" fillId="14" borderId="85" xfId="13" applyNumberFormat="1" applyFont="1" applyFill="1" applyBorder="1" applyAlignment="1">
      <alignment vertical="center"/>
    </xf>
    <xf numFmtId="191" fontId="33" fillId="14" borderId="145" xfId="13" applyNumberFormat="1" applyFont="1" applyFill="1" applyBorder="1" applyAlignment="1">
      <alignment vertical="center"/>
    </xf>
    <xf numFmtId="180" fontId="28" fillId="14" borderId="7" xfId="6" applyNumberFormat="1" applyFont="1" applyFill="1" applyBorder="1" applyAlignment="1">
      <alignment horizontal="center" vertical="center"/>
    </xf>
    <xf numFmtId="191" fontId="33" fillId="14" borderId="2" xfId="13" applyNumberFormat="1" applyFont="1" applyFill="1" applyBorder="1" applyAlignment="1">
      <alignment vertical="center"/>
    </xf>
    <xf numFmtId="191" fontId="33" fillId="14" borderId="37" xfId="13" applyNumberFormat="1" applyFont="1" applyFill="1" applyBorder="1" applyAlignment="1">
      <alignment vertical="center"/>
    </xf>
    <xf numFmtId="191" fontId="33" fillId="14" borderId="46" xfId="13" applyNumberFormat="1" applyFont="1" applyFill="1" applyBorder="1" applyAlignment="1">
      <alignment vertical="center"/>
    </xf>
    <xf numFmtId="191" fontId="33" fillId="14" borderId="91" xfId="13" applyNumberFormat="1" applyFont="1" applyFill="1" applyBorder="1" applyAlignment="1">
      <alignment vertical="center"/>
    </xf>
    <xf numFmtId="180" fontId="28" fillId="14" borderId="0" xfId="6" applyNumberFormat="1" applyFont="1" applyFill="1" applyBorder="1" applyAlignment="1">
      <alignment horizontal="center" vertical="center"/>
    </xf>
    <xf numFmtId="181" fontId="28" fillId="14" borderId="90" xfId="6" applyNumberFormat="1" applyFont="1" applyFill="1" applyBorder="1" applyAlignment="1">
      <alignment horizontal="center" vertical="center"/>
    </xf>
    <xf numFmtId="181" fontId="28" fillId="14" borderId="89" xfId="6" applyNumberFormat="1" applyFont="1" applyFill="1" applyBorder="1" applyAlignment="1">
      <alignment horizontal="center" vertical="center"/>
    </xf>
    <xf numFmtId="0" fontId="28" fillId="14" borderId="16" xfId="13" applyNumberFormat="1" applyFont="1" applyFill="1" applyBorder="1" applyAlignment="1">
      <alignment horizontal="left" vertical="center"/>
    </xf>
    <xf numFmtId="191" fontId="33" fillId="14" borderId="0" xfId="13" applyNumberFormat="1" applyFont="1" applyFill="1" applyBorder="1" applyAlignment="1">
      <alignment vertical="center"/>
    </xf>
    <xf numFmtId="0" fontId="28" fillId="14" borderId="0" xfId="13" applyNumberFormat="1" applyFont="1" applyFill="1" applyBorder="1" applyAlignment="1">
      <alignment horizontal="left" vertical="center"/>
    </xf>
    <xf numFmtId="0" fontId="28" fillId="14" borderId="17" xfId="13" applyNumberFormat="1" applyFont="1" applyFill="1" applyBorder="1" applyAlignment="1">
      <alignment horizontal="left" vertical="center"/>
    </xf>
    <xf numFmtId="191" fontId="33" fillId="14" borderId="146" xfId="13" applyNumberFormat="1" applyFont="1" applyFill="1" applyBorder="1" applyAlignment="1">
      <alignment vertical="center"/>
    </xf>
    <xf numFmtId="180" fontId="28" fillId="14" borderId="147" xfId="6" applyNumberFormat="1" applyFont="1" applyFill="1" applyBorder="1" applyAlignment="1">
      <alignment horizontal="center" vertical="center"/>
    </xf>
    <xf numFmtId="0" fontId="28" fillId="14" borderId="2" xfId="13" applyNumberFormat="1" applyFont="1" applyFill="1" applyBorder="1" applyAlignment="1">
      <alignment horizontal="left" vertical="center"/>
    </xf>
    <xf numFmtId="0" fontId="28" fillId="14" borderId="19" xfId="13" applyNumberFormat="1" applyFont="1" applyFill="1" applyBorder="1" applyAlignment="1">
      <alignment horizontal="left" vertical="center"/>
    </xf>
    <xf numFmtId="0" fontId="35" fillId="14" borderId="39" xfId="13" applyNumberFormat="1" applyFont="1" applyFill="1" applyBorder="1" applyAlignment="1">
      <alignment horizontal="centerContinuous" vertical="center"/>
    </xf>
    <xf numFmtId="0" fontId="35" fillId="14" borderId="7" xfId="13" applyNumberFormat="1" applyFont="1" applyFill="1" applyBorder="1" applyAlignment="1">
      <alignment horizontal="centerContinuous" vertical="center"/>
    </xf>
    <xf numFmtId="0" fontId="35" fillId="14" borderId="40" xfId="13" applyNumberFormat="1" applyFont="1" applyFill="1" applyBorder="1" applyAlignment="1">
      <alignment horizontal="centerContinuous" vertical="center"/>
    </xf>
    <xf numFmtId="192" fontId="33" fillId="14" borderId="148" xfId="7" applyNumberFormat="1" applyFont="1" applyFill="1" applyBorder="1" applyAlignment="1">
      <alignment vertical="center"/>
    </xf>
    <xf numFmtId="192" fontId="33" fillId="14" borderId="29" xfId="7" applyNumberFormat="1" applyFont="1" applyFill="1" applyBorder="1" applyAlignment="1">
      <alignment vertical="center"/>
    </xf>
    <xf numFmtId="192" fontId="33" fillId="14" borderId="149" xfId="7" applyNumberFormat="1" applyFont="1" applyFill="1" applyBorder="1" applyAlignment="1">
      <alignment vertical="center"/>
    </xf>
    <xf numFmtId="193" fontId="33" fillId="14" borderId="0" xfId="7" applyNumberFormat="1" applyFont="1" applyFill="1" applyBorder="1" applyAlignment="1">
      <alignment vertical="center"/>
    </xf>
    <xf numFmtId="0" fontId="38" fillId="14" borderId="0" xfId="13" applyFont="1" applyFill="1" applyBorder="1" applyAlignment="1">
      <alignment horizontal="centerContinuous" vertical="center"/>
    </xf>
    <xf numFmtId="0" fontId="35" fillId="14" borderId="0" xfId="13" applyFont="1" applyFill="1" applyAlignment="1">
      <alignment horizontal="right"/>
    </xf>
    <xf numFmtId="0" fontId="35" fillId="14" borderId="7" xfId="13" applyFont="1" applyFill="1" applyBorder="1" applyAlignment="1">
      <alignment horizontal="left" vertical="center"/>
    </xf>
    <xf numFmtId="0" fontId="35" fillId="14" borderId="40" xfId="13" applyFont="1" applyFill="1" applyBorder="1" applyAlignment="1">
      <alignment horizontal="left" vertical="center"/>
    </xf>
    <xf numFmtId="184" fontId="33" fillId="14" borderId="150" xfId="7" applyNumberFormat="1" applyFont="1" applyFill="1" applyBorder="1" applyAlignment="1">
      <alignment vertical="center"/>
    </xf>
    <xf numFmtId="184" fontId="33" fillId="14" borderId="7" xfId="7" applyNumberFormat="1" applyFont="1" applyFill="1" applyBorder="1" applyAlignment="1">
      <alignment vertical="center"/>
    </xf>
    <xf numFmtId="184" fontId="33" fillId="14" borderId="48" xfId="7" applyNumberFormat="1" applyFont="1" applyFill="1" applyBorder="1" applyAlignment="1">
      <alignment vertical="center"/>
    </xf>
    <xf numFmtId="184" fontId="33" fillId="14" borderId="83" xfId="7" applyNumberFormat="1" applyFont="1" applyFill="1" applyBorder="1" applyAlignment="1">
      <alignment vertical="center"/>
    </xf>
    <xf numFmtId="184" fontId="33" fillId="14" borderId="151" xfId="7" applyNumberFormat="1" applyFont="1" applyFill="1" applyBorder="1" applyAlignment="1">
      <alignment vertical="center"/>
    </xf>
    <xf numFmtId="184" fontId="33" fillId="14" borderId="91" xfId="7" applyNumberFormat="1" applyFont="1" applyFill="1" applyBorder="1" applyAlignment="1">
      <alignment vertical="center"/>
    </xf>
    <xf numFmtId="184" fontId="33" fillId="14" borderId="0" xfId="7" applyNumberFormat="1" applyFont="1" applyFill="1" applyBorder="1" applyAlignment="1">
      <alignment vertical="center"/>
    </xf>
    <xf numFmtId="184" fontId="33" fillId="14" borderId="152" xfId="7" applyNumberFormat="1" applyFont="1" applyFill="1" applyBorder="1" applyAlignment="1">
      <alignment vertical="center"/>
    </xf>
    <xf numFmtId="184" fontId="33" fillId="14" borderId="88" xfId="7" applyNumberFormat="1" applyFont="1" applyFill="1" applyBorder="1" applyAlignment="1">
      <alignment vertical="center"/>
    </xf>
    <xf numFmtId="0" fontId="35" fillId="14" borderId="0" xfId="7" applyNumberFormat="1" applyFont="1" applyFill="1" applyBorder="1" applyAlignment="1">
      <alignment vertical="center"/>
    </xf>
    <xf numFmtId="0" fontId="35" fillId="0" borderId="0" xfId="13" applyNumberFormat="1" applyFont="1" applyBorder="1" applyAlignment="1">
      <alignment vertical="center"/>
    </xf>
    <xf numFmtId="0" fontId="35" fillId="14" borderId="50" xfId="13" applyFont="1" applyFill="1" applyBorder="1" applyAlignment="1">
      <alignment horizontal="left" vertical="center"/>
    </xf>
    <xf numFmtId="0" fontId="35" fillId="14" borderId="51" xfId="13" applyFont="1" applyFill="1" applyBorder="1" applyAlignment="1">
      <alignment horizontal="left" vertical="center"/>
    </xf>
    <xf numFmtId="184" fontId="33" fillId="14" borderId="153" xfId="7" applyNumberFormat="1" applyFont="1" applyFill="1" applyBorder="1" applyAlignment="1">
      <alignment vertical="center"/>
    </xf>
    <xf numFmtId="184" fontId="33" fillId="14" borderId="154" xfId="7" applyNumberFormat="1" applyFont="1" applyFill="1" applyBorder="1" applyAlignment="1">
      <alignment vertical="center"/>
    </xf>
    <xf numFmtId="0" fontId="35" fillId="13" borderId="0" xfId="13" applyNumberFormat="1" applyFont="1" applyFill="1" applyBorder="1" applyAlignment="1">
      <alignment vertical="center"/>
    </xf>
    <xf numFmtId="0" fontId="35" fillId="0" borderId="0" xfId="13" applyFont="1" applyBorder="1">
      <alignment vertical="center"/>
    </xf>
    <xf numFmtId="0" fontId="20" fillId="0" borderId="0" xfId="236">
      <alignment vertical="center"/>
    </xf>
    <xf numFmtId="38" fontId="0" fillId="0" borderId="0" xfId="290" applyFont="1" applyAlignment="1"/>
    <xf numFmtId="196" fontId="0" fillId="0" borderId="0" xfId="291" applyNumberFormat="1" applyFont="1" applyAlignment="1"/>
    <xf numFmtId="0" fontId="0" fillId="0" borderId="0" xfId="0" applyBorder="1"/>
    <xf numFmtId="0" fontId="0" fillId="0" borderId="5" xfId="0" applyBorder="1"/>
    <xf numFmtId="0" fontId="0" fillId="0" borderId="0" xfId="0" applyAlignment="1">
      <alignment horizontal="right"/>
    </xf>
    <xf numFmtId="0" fontId="90" fillId="37" borderId="0" xfId="250" applyFont="1" applyFill="1">
      <alignment vertical="center"/>
    </xf>
    <xf numFmtId="0" fontId="91" fillId="0" borderId="0" xfId="250" applyFont="1" applyFill="1">
      <alignment vertical="center"/>
    </xf>
    <xf numFmtId="0" fontId="90" fillId="0" borderId="0" xfId="250" applyFont="1" applyFill="1">
      <alignment vertical="center"/>
    </xf>
    <xf numFmtId="0" fontId="91" fillId="37" borderId="0" xfId="250" applyFont="1" applyFill="1">
      <alignment vertical="center"/>
    </xf>
    <xf numFmtId="0" fontId="40" fillId="0" borderId="0" xfId="250" applyFont="1" applyFill="1" applyAlignment="1">
      <alignment horizontal="center" vertical="center"/>
    </xf>
    <xf numFmtId="0" fontId="32" fillId="0" borderId="0" xfId="250" applyFont="1" applyFill="1">
      <alignment vertical="center"/>
    </xf>
    <xf numFmtId="0" fontId="91" fillId="37" borderId="0" xfId="250" applyFont="1" applyFill="1" applyAlignment="1">
      <alignment horizontal="right" vertical="center"/>
    </xf>
    <xf numFmtId="0" fontId="91" fillId="37" borderId="5" xfId="250" applyFont="1" applyFill="1" applyBorder="1">
      <alignment vertical="center"/>
    </xf>
    <xf numFmtId="0" fontId="91" fillId="37" borderId="0" xfId="250" applyFont="1" applyFill="1" applyBorder="1" applyAlignment="1">
      <alignment horizontal="right" vertical="center" wrapText="1"/>
    </xf>
    <xf numFmtId="0" fontId="87" fillId="0" borderId="0" xfId="250" applyFont="1" applyFill="1" applyBorder="1" applyAlignment="1">
      <alignment horizontal="left" vertical="center"/>
    </xf>
    <xf numFmtId="0" fontId="92" fillId="0" borderId="0" xfId="250" applyFont="1" applyFill="1" applyBorder="1" applyAlignment="1">
      <alignment horizontal="left" vertical="center"/>
    </xf>
    <xf numFmtId="0" fontId="91" fillId="0" borderId="0" xfId="250" applyFont="1" applyFill="1" applyBorder="1" applyAlignment="1">
      <alignment horizontal="right" vertical="center" wrapText="1"/>
    </xf>
    <xf numFmtId="0" fontId="90" fillId="37" borderId="5" xfId="250" applyFont="1" applyFill="1" applyBorder="1">
      <alignment vertical="center"/>
    </xf>
    <xf numFmtId="198" fontId="90" fillId="37" borderId="9" xfId="294" applyNumberFormat="1" applyFont="1" applyFill="1" applyBorder="1" applyAlignment="1">
      <alignment vertical="center"/>
    </xf>
    <xf numFmtId="0" fontId="90" fillId="37" borderId="0" xfId="250" applyFont="1" applyFill="1" applyAlignment="1">
      <alignment vertical="center"/>
    </xf>
    <xf numFmtId="0" fontId="90" fillId="0" borderId="0" xfId="250" applyFont="1" applyFill="1" applyAlignment="1">
      <alignment vertical="center"/>
    </xf>
    <xf numFmtId="199" fontId="90" fillId="37" borderId="9" xfId="294" applyNumberFormat="1" applyFont="1" applyFill="1" applyBorder="1" applyAlignment="1">
      <alignment vertical="center"/>
    </xf>
    <xf numFmtId="0" fontId="90" fillId="37" borderId="5" xfId="250" applyFont="1" applyFill="1" applyBorder="1" applyAlignment="1"/>
    <xf numFmtId="0" fontId="90" fillId="37" borderId="0" xfId="250" applyFont="1" applyFill="1" applyAlignment="1"/>
    <xf numFmtId="0" fontId="90" fillId="0" borderId="0" xfId="250" applyFont="1" applyFill="1" applyAlignment="1"/>
    <xf numFmtId="0" fontId="90" fillId="37" borderId="0" xfId="250" applyFont="1" applyFill="1" applyBorder="1">
      <alignment vertical="center"/>
    </xf>
    <xf numFmtId="199" fontId="90" fillId="37" borderId="10" xfId="294" applyNumberFormat="1" applyFont="1" applyFill="1" applyBorder="1" applyAlignment="1">
      <alignment vertical="center"/>
    </xf>
    <xf numFmtId="0" fontId="91" fillId="37" borderId="0" xfId="295" applyFont="1" applyFill="1"/>
    <xf numFmtId="0" fontId="90" fillId="37" borderId="0" xfId="294" applyFont="1" applyFill="1" applyBorder="1" applyAlignment="1"/>
    <xf numFmtId="0" fontId="91" fillId="37" borderId="0" xfId="295" applyFont="1" applyFill="1" applyBorder="1"/>
    <xf numFmtId="0" fontId="91" fillId="37" borderId="0" xfId="295" applyFont="1" applyFill="1" applyBorder="1" applyAlignment="1">
      <alignment horizontal="distributed"/>
    </xf>
    <xf numFmtId="0" fontId="91" fillId="37" borderId="0" xfId="294" applyFont="1" applyFill="1"/>
    <xf numFmtId="0" fontId="91" fillId="0" borderId="0" xfId="294" applyFont="1" applyFill="1"/>
    <xf numFmtId="0" fontId="91" fillId="0" borderId="0" xfId="295" applyFont="1" applyFill="1"/>
    <xf numFmtId="0" fontId="90" fillId="37" borderId="0" xfId="295" applyFont="1" applyFill="1" applyBorder="1" applyAlignment="1">
      <alignment horizontal="left"/>
    </xf>
    <xf numFmtId="0" fontId="91" fillId="37" borderId="0" xfId="295" applyFont="1" applyFill="1" applyBorder="1" applyAlignment="1">
      <alignment horizontal="left"/>
    </xf>
    <xf numFmtId="0" fontId="94" fillId="0" borderId="0" xfId="250" applyFont="1" applyBorder="1" applyAlignment="1">
      <alignment vertical="center"/>
    </xf>
    <xf numFmtId="0" fontId="40" fillId="0" borderId="0" xfId="250" applyBorder="1" applyAlignment="1">
      <alignment vertical="center" wrapText="1"/>
    </xf>
    <xf numFmtId="0" fontId="90" fillId="0" borderId="0" xfId="250" applyFont="1" applyFill="1" applyBorder="1">
      <alignment vertical="center"/>
    </xf>
    <xf numFmtId="0" fontId="95" fillId="0" borderId="0" xfId="250" applyFont="1" applyBorder="1">
      <alignment vertical="center"/>
    </xf>
    <xf numFmtId="0" fontId="40" fillId="0" borderId="0" xfId="250" applyBorder="1">
      <alignment vertical="center"/>
    </xf>
    <xf numFmtId="0" fontId="35" fillId="38" borderId="0" xfId="13" applyFont="1" applyFill="1">
      <alignment vertical="center"/>
    </xf>
    <xf numFmtId="0" fontId="35" fillId="38" borderId="0" xfId="13" applyFont="1" applyFill="1" applyBorder="1">
      <alignment vertical="center"/>
    </xf>
    <xf numFmtId="0" fontId="35" fillId="38" borderId="0" xfId="13" applyNumberFormat="1" applyFont="1" applyFill="1">
      <alignment vertical="center"/>
    </xf>
    <xf numFmtId="0" fontId="35" fillId="14" borderId="0" xfId="13" applyNumberFormat="1" applyFont="1" applyFill="1">
      <alignment vertical="center"/>
    </xf>
    <xf numFmtId="0" fontId="88" fillId="14" borderId="0" xfId="13" applyFont="1" applyFill="1">
      <alignment vertical="center"/>
    </xf>
    <xf numFmtId="0" fontId="38" fillId="14" borderId="0" xfId="13" applyFont="1" applyFill="1">
      <alignment vertical="center"/>
    </xf>
    <xf numFmtId="0" fontId="96" fillId="14" borderId="0" xfId="13" applyFont="1" applyFill="1" applyAlignment="1">
      <alignment horizontal="centerContinuous" vertical="top"/>
    </xf>
    <xf numFmtId="0" fontId="35" fillId="14" borderId="0" xfId="13" applyFont="1" applyFill="1" applyBorder="1" applyAlignment="1">
      <alignment horizontal="centerContinuous" vertical="top"/>
    </xf>
    <xf numFmtId="0" fontId="35" fillId="14" borderId="0" xfId="13" applyFont="1" applyFill="1" applyAlignment="1">
      <alignment horizontal="centerContinuous" vertical="top"/>
    </xf>
    <xf numFmtId="0" fontId="35" fillId="38" borderId="0" xfId="13" applyFont="1" applyFill="1" applyAlignment="1">
      <alignment vertical="center"/>
    </xf>
    <xf numFmtId="0" fontId="35" fillId="14" borderId="157" xfId="13" applyFont="1" applyFill="1" applyBorder="1" applyAlignment="1">
      <alignment vertical="center"/>
    </xf>
    <xf numFmtId="0" fontId="35" fillId="14" borderId="0" xfId="13" applyFill="1" applyAlignment="1">
      <alignment horizontal="right"/>
    </xf>
    <xf numFmtId="0" fontId="35" fillId="38" borderId="0" xfId="13" applyNumberFormat="1" applyFont="1" applyFill="1" applyAlignment="1">
      <alignment vertical="center"/>
    </xf>
    <xf numFmtId="0" fontId="28" fillId="14" borderId="155" xfId="13" applyFont="1" applyFill="1" applyBorder="1" applyAlignment="1">
      <alignment horizontal="center" vertical="center"/>
    </xf>
    <xf numFmtId="0" fontId="35" fillId="14" borderId="121" xfId="13" applyFont="1" applyFill="1" applyBorder="1" applyAlignment="1">
      <alignment vertical="center"/>
    </xf>
    <xf numFmtId="0" fontId="35" fillId="14" borderId="158" xfId="13" applyFont="1" applyFill="1" applyBorder="1" applyAlignment="1">
      <alignment vertical="center"/>
    </xf>
    <xf numFmtId="0" fontId="28" fillId="14" borderId="98" xfId="13" applyFont="1" applyFill="1" applyBorder="1" applyAlignment="1">
      <alignment horizontal="center" vertical="center"/>
    </xf>
    <xf numFmtId="0" fontId="35" fillId="14" borderId="159" xfId="13" applyFont="1" applyFill="1" applyBorder="1" applyAlignment="1">
      <alignment horizontal="left" vertical="center"/>
    </xf>
    <xf numFmtId="0" fontId="35" fillId="14" borderId="121" xfId="13" applyFont="1" applyFill="1" applyBorder="1" applyAlignment="1">
      <alignment horizontal="left" vertical="center"/>
    </xf>
    <xf numFmtId="0" fontId="35" fillId="14" borderId="122" xfId="13" applyFont="1" applyFill="1" applyBorder="1" applyAlignment="1">
      <alignment horizontal="left" vertical="center"/>
    </xf>
    <xf numFmtId="178" fontId="23" fillId="14" borderId="155" xfId="13" applyNumberFormat="1" applyFont="1" applyFill="1" applyBorder="1" applyAlignment="1">
      <alignment vertical="center"/>
    </xf>
    <xf numFmtId="178" fontId="23" fillId="14" borderId="160" xfId="13" applyNumberFormat="1" applyFont="1" applyFill="1" applyBorder="1" applyAlignment="1">
      <alignment vertical="center"/>
    </xf>
    <xf numFmtId="178" fontId="23" fillId="14" borderId="46" xfId="13" applyNumberFormat="1" applyFont="1" applyFill="1" applyBorder="1" applyAlignment="1">
      <alignment vertical="center"/>
    </xf>
    <xf numFmtId="178" fontId="23" fillId="14" borderId="37" xfId="13" applyNumberFormat="1" applyFont="1" applyFill="1" applyBorder="1" applyAlignment="1">
      <alignment vertical="center"/>
    </xf>
    <xf numFmtId="178" fontId="23" fillId="14" borderId="133" xfId="13" applyNumberFormat="1" applyFont="1" applyFill="1" applyBorder="1" applyAlignment="1">
      <alignment vertical="center"/>
    </xf>
    <xf numFmtId="178" fontId="23" fillId="14" borderId="156" xfId="13" applyNumberFormat="1" applyFont="1" applyFill="1" applyBorder="1" applyAlignment="1">
      <alignment vertical="center"/>
    </xf>
    <xf numFmtId="189" fontId="23" fillId="14" borderId="156" xfId="13" applyNumberFormat="1" applyFont="1" applyFill="1" applyBorder="1" applyAlignment="1">
      <alignment vertical="center"/>
    </xf>
    <xf numFmtId="200" fontId="23" fillId="14" borderId="155" xfId="13" applyNumberFormat="1" applyFont="1" applyFill="1" applyBorder="1" applyAlignment="1">
      <alignment vertical="center"/>
    </xf>
    <xf numFmtId="0" fontId="35" fillId="14" borderId="33" xfId="6" applyNumberFormat="1" applyFont="1" applyFill="1" applyBorder="1" applyAlignment="1">
      <alignment vertical="center"/>
    </xf>
    <xf numFmtId="0" fontId="35" fillId="14" borderId="135" xfId="6" applyNumberFormat="1" applyFont="1" applyFill="1" applyBorder="1" applyAlignment="1">
      <alignment vertical="center"/>
    </xf>
    <xf numFmtId="0" fontId="35" fillId="14" borderId="42" xfId="6" applyNumberFormat="1" applyFont="1" applyFill="1" applyBorder="1" applyAlignment="1">
      <alignment vertical="center"/>
    </xf>
    <xf numFmtId="0" fontId="35" fillId="14" borderId="137" xfId="6" applyNumberFormat="1" applyFont="1" applyFill="1" applyBorder="1" applyAlignment="1">
      <alignment vertical="center"/>
    </xf>
    <xf numFmtId="0" fontId="35" fillId="14" borderId="159" xfId="13" applyFill="1" applyBorder="1" applyAlignment="1">
      <alignment horizontal="left" vertical="center"/>
    </xf>
    <xf numFmtId="178" fontId="23" fillId="14" borderId="4" xfId="13" applyNumberFormat="1" applyFont="1" applyFill="1" applyBorder="1" applyAlignment="1">
      <alignment vertical="center"/>
    </xf>
    <xf numFmtId="178" fontId="23" fillId="14" borderId="20" xfId="13" applyNumberFormat="1" applyFont="1" applyFill="1" applyBorder="1" applyAlignment="1">
      <alignment vertical="center"/>
    </xf>
    <xf numFmtId="178" fontId="23" fillId="14" borderId="90" xfId="13" applyNumberFormat="1" applyFont="1" applyFill="1" applyBorder="1" applyAlignment="1">
      <alignment vertical="center"/>
    </xf>
    <xf numFmtId="178" fontId="23" fillId="14" borderId="33" xfId="13" applyNumberFormat="1" applyFont="1" applyFill="1" applyBorder="1" applyAlignment="1">
      <alignment vertical="center"/>
    </xf>
    <xf numFmtId="178" fontId="23" fillId="14" borderId="135" xfId="13" applyNumberFormat="1" applyFont="1" applyFill="1" applyBorder="1" applyAlignment="1">
      <alignment vertical="center"/>
    </xf>
    <xf numFmtId="178" fontId="23" fillId="14" borderId="5" xfId="13" applyNumberFormat="1" applyFont="1" applyFill="1" applyBorder="1" applyAlignment="1">
      <alignment vertical="center"/>
    </xf>
    <xf numFmtId="189" fontId="23" fillId="14" borderId="5" xfId="13" applyNumberFormat="1" applyFont="1" applyFill="1" applyBorder="1" applyAlignment="1">
      <alignment vertical="center"/>
    </xf>
    <xf numFmtId="200" fontId="23" fillId="14" borderId="4" xfId="13" applyNumberFormat="1" applyFont="1" applyFill="1" applyBorder="1" applyAlignment="1">
      <alignment vertical="center"/>
    </xf>
    <xf numFmtId="0" fontId="35" fillId="14" borderId="16" xfId="13" applyNumberFormat="1" applyFont="1" applyFill="1" applyBorder="1" applyAlignment="1">
      <alignment vertical="center"/>
    </xf>
    <xf numFmtId="200" fontId="23" fillId="14" borderId="123" xfId="13" applyNumberFormat="1" applyFont="1" applyFill="1" applyBorder="1" applyAlignment="1">
      <alignment vertical="center"/>
    </xf>
    <xf numFmtId="0" fontId="35" fillId="14" borderId="39" xfId="13" applyFont="1" applyFill="1" applyBorder="1" applyAlignment="1">
      <alignment horizontal="left" vertical="center"/>
    </xf>
    <xf numFmtId="178" fontId="23" fillId="14" borderId="6" xfId="13" applyNumberFormat="1" applyFont="1" applyFill="1" applyBorder="1" applyAlignment="1">
      <alignment vertical="center"/>
    </xf>
    <xf numFmtId="178" fontId="23" fillId="14" borderId="47" xfId="13" applyNumberFormat="1" applyFont="1" applyFill="1" applyBorder="1" applyAlignment="1">
      <alignment vertical="center"/>
    </xf>
    <xf numFmtId="178" fontId="23" fillId="14" borderId="48" xfId="13" applyNumberFormat="1" applyFont="1" applyFill="1" applyBorder="1" applyAlignment="1">
      <alignment vertical="center"/>
    </xf>
    <xf numFmtId="178" fontId="23" fillId="14" borderId="42" xfId="13" applyNumberFormat="1" applyFont="1" applyFill="1" applyBorder="1" applyAlignment="1">
      <alignment vertical="center"/>
    </xf>
    <xf numFmtId="178" fontId="23" fillId="14" borderId="137" xfId="13" applyNumberFormat="1" applyFont="1" applyFill="1" applyBorder="1" applyAlignment="1">
      <alignment vertical="center"/>
    </xf>
    <xf numFmtId="178" fontId="23" fillId="14" borderId="96" xfId="13" applyNumberFormat="1" applyFont="1" applyFill="1" applyBorder="1" applyAlignment="1">
      <alignment vertical="center"/>
    </xf>
    <xf numFmtId="189" fontId="23" fillId="14" borderId="96" xfId="13" applyNumberFormat="1" applyFont="1" applyFill="1" applyBorder="1" applyAlignment="1">
      <alignment vertical="center"/>
    </xf>
    <xf numFmtId="200" fontId="23" fillId="14" borderId="10" xfId="13" applyNumberFormat="1" applyFont="1" applyFill="1" applyBorder="1" applyAlignment="1">
      <alignment vertical="center"/>
    </xf>
    <xf numFmtId="0" fontId="35" fillId="14" borderId="16" xfId="13" applyFill="1" applyBorder="1" applyAlignment="1">
      <alignment horizontal="left" vertical="center"/>
    </xf>
    <xf numFmtId="200" fontId="23" fillId="14" borderId="9" xfId="13" applyNumberFormat="1" applyFont="1" applyFill="1" applyBorder="1" applyAlignment="1">
      <alignment vertical="center"/>
    </xf>
    <xf numFmtId="0" fontId="35" fillId="38" borderId="0" xfId="13" applyNumberFormat="1" applyFont="1" applyFill="1" applyBorder="1" applyAlignment="1">
      <alignment vertical="center"/>
    </xf>
    <xf numFmtId="0" fontId="35" fillId="14" borderId="16" xfId="13" applyFont="1" applyFill="1" applyBorder="1">
      <alignment vertical="center"/>
    </xf>
    <xf numFmtId="0" fontId="35" fillId="14" borderId="39" xfId="13" applyFill="1" applyBorder="1" applyAlignment="1">
      <alignment horizontal="left" vertical="center"/>
    </xf>
    <xf numFmtId="0" fontId="35" fillId="14" borderId="0" xfId="13" applyNumberFormat="1" applyFont="1" applyFill="1" applyBorder="1">
      <alignment vertical="center"/>
    </xf>
    <xf numFmtId="0" fontId="35" fillId="38" borderId="0" xfId="13" applyNumberFormat="1" applyFont="1" applyFill="1" applyBorder="1">
      <alignment vertical="center"/>
    </xf>
    <xf numFmtId="178" fontId="23" fillId="14" borderId="0" xfId="13" applyNumberFormat="1" applyFont="1" applyFill="1" applyBorder="1" applyAlignment="1">
      <alignment vertical="center"/>
    </xf>
    <xf numFmtId="178" fontId="23" fillId="14" borderId="105" xfId="13" applyNumberFormat="1" applyFont="1" applyFill="1" applyBorder="1" applyAlignment="1">
      <alignment vertical="center"/>
    </xf>
    <xf numFmtId="189" fontId="23" fillId="14" borderId="0" xfId="13" applyNumberFormat="1" applyFont="1" applyFill="1" applyBorder="1" applyAlignment="1">
      <alignment vertical="center"/>
    </xf>
    <xf numFmtId="0" fontId="35" fillId="14" borderId="49" xfId="13" applyFont="1" applyFill="1" applyBorder="1" applyAlignment="1">
      <alignment horizontal="centerContinuous" vertical="center"/>
    </xf>
    <xf numFmtId="0" fontId="35" fillId="14" borderId="50" xfId="13" applyFont="1" applyFill="1" applyBorder="1" applyAlignment="1">
      <alignment horizontal="centerContinuous" vertical="center"/>
    </xf>
    <xf numFmtId="0" fontId="35" fillId="14" borderId="51" xfId="13" applyFont="1" applyFill="1" applyBorder="1" applyAlignment="1">
      <alignment horizontal="centerContinuous" vertical="center"/>
    </xf>
    <xf numFmtId="182" fontId="23" fillId="14" borderId="99" xfId="7" applyNumberFormat="1" applyFont="1" applyFill="1" applyBorder="1" applyAlignment="1">
      <alignment vertical="center"/>
    </xf>
    <xf numFmtId="182" fontId="23" fillId="14" borderId="54" xfId="7" applyNumberFormat="1" applyFont="1" applyFill="1" applyBorder="1" applyAlignment="1">
      <alignment vertical="center"/>
    </xf>
    <xf numFmtId="182" fontId="23" fillId="14" borderId="50" xfId="7" applyNumberFormat="1" applyFont="1" applyFill="1" applyBorder="1" applyAlignment="1">
      <alignment vertical="center"/>
    </xf>
    <xf numFmtId="182" fontId="23" fillId="14" borderId="161" xfId="7" applyNumberFormat="1" applyFont="1" applyFill="1" applyBorder="1" applyAlignment="1">
      <alignment vertical="center"/>
    </xf>
    <xf numFmtId="182" fontId="23" fillId="14" borderId="55" xfId="7" applyNumberFormat="1" applyFont="1" applyFill="1" applyBorder="1" applyAlignment="1">
      <alignment vertical="center"/>
    </xf>
    <xf numFmtId="200" fontId="23" fillId="14" borderId="56" xfId="7" applyNumberFormat="1" applyFont="1" applyFill="1" applyBorder="1" applyAlignment="1">
      <alignment vertical="center"/>
    </xf>
    <xf numFmtId="0" fontId="28" fillId="14" borderId="55" xfId="13" applyFont="1" applyFill="1" applyBorder="1" applyAlignment="1">
      <alignment horizontal="center" vertical="center"/>
    </xf>
    <xf numFmtId="0" fontId="35" fillId="14" borderId="66" xfId="13" applyFont="1" applyFill="1" applyBorder="1" applyAlignment="1">
      <alignment horizontal="left" vertical="center"/>
    </xf>
    <xf numFmtId="184" fontId="23" fillId="14" borderId="67" xfId="7" applyNumberFormat="1" applyFont="1" applyFill="1" applyBorder="1" applyAlignment="1">
      <alignment vertical="center"/>
    </xf>
    <xf numFmtId="184" fontId="23" fillId="14" borderId="69" xfId="7" applyNumberFormat="1" applyFont="1" applyFill="1" applyBorder="1" applyAlignment="1">
      <alignment vertical="center"/>
    </xf>
    <xf numFmtId="184" fontId="23" fillId="14" borderId="76" xfId="7" applyNumberFormat="1" applyFont="1" applyFill="1" applyBorder="1" applyAlignment="1">
      <alignment vertical="center"/>
    </xf>
    <xf numFmtId="184" fontId="23" fillId="14" borderId="139" xfId="7" applyNumberFormat="1" applyFont="1" applyFill="1" applyBorder="1" applyAlignment="1">
      <alignment vertical="center"/>
    </xf>
    <xf numFmtId="184" fontId="23" fillId="14" borderId="71" xfId="7" applyNumberFormat="1" applyFont="1" applyFill="1" applyBorder="1" applyAlignment="1">
      <alignment vertical="center"/>
    </xf>
    <xf numFmtId="184" fontId="23" fillId="14" borderId="87" xfId="7" applyNumberFormat="1" applyFont="1" applyFill="1" applyBorder="1" applyAlignment="1">
      <alignment vertical="center"/>
    </xf>
    <xf numFmtId="184" fontId="23" fillId="14" borderId="77" xfId="7" applyNumberFormat="1" applyFont="1" applyFill="1" applyBorder="1" applyAlignment="1">
      <alignment vertical="center"/>
    </xf>
    <xf numFmtId="184" fontId="23" fillId="14" borderId="121" xfId="7" applyNumberFormat="1" applyFont="1" applyFill="1" applyBorder="1" applyAlignment="1">
      <alignment vertical="center"/>
    </xf>
    <xf numFmtId="184" fontId="23" fillId="14" borderId="155" xfId="7" applyNumberFormat="1" applyFont="1" applyFill="1" applyBorder="1" applyAlignment="1">
      <alignment vertical="center"/>
    </xf>
    <xf numFmtId="184" fontId="23" fillId="14" borderId="46" xfId="7" applyNumberFormat="1" applyFont="1" applyFill="1" applyBorder="1" applyAlignment="1">
      <alignment vertical="center"/>
    </xf>
    <xf numFmtId="184" fontId="23" fillId="14" borderId="133" xfId="7" applyNumberFormat="1" applyFont="1" applyFill="1" applyBorder="1" applyAlignment="1">
      <alignment vertical="center"/>
    </xf>
    <xf numFmtId="184" fontId="23" fillId="14" borderId="38" xfId="7" applyNumberFormat="1" applyFont="1" applyFill="1" applyBorder="1" applyAlignment="1">
      <alignment vertical="center"/>
    </xf>
    <xf numFmtId="184" fontId="23" fillId="14" borderId="156" xfId="7" applyNumberFormat="1" applyFont="1" applyFill="1" applyBorder="1" applyAlignment="1">
      <alignment vertical="center"/>
    </xf>
    <xf numFmtId="184" fontId="23" fillId="14" borderId="123" xfId="7" applyNumberFormat="1" applyFont="1" applyFill="1" applyBorder="1" applyAlignment="1">
      <alignment vertical="center"/>
    </xf>
    <xf numFmtId="184" fontId="23" fillId="14" borderId="120" xfId="7" applyNumberFormat="1" applyFont="1" applyFill="1" applyBorder="1" applyAlignment="1">
      <alignment vertical="center"/>
    </xf>
    <xf numFmtId="184" fontId="23" fillId="14" borderId="160" xfId="7" applyNumberFormat="1" applyFont="1" applyFill="1" applyBorder="1" applyAlignment="1">
      <alignment vertical="center"/>
    </xf>
    <xf numFmtId="184" fontId="23" fillId="14" borderId="132" xfId="7" applyNumberFormat="1" applyFont="1" applyFill="1" applyBorder="1" applyAlignment="1">
      <alignment vertical="center"/>
    </xf>
    <xf numFmtId="0" fontId="35" fillId="14" borderId="49" xfId="13" applyFont="1" applyFill="1" applyBorder="1" applyAlignment="1">
      <alignment horizontal="left" vertical="center"/>
    </xf>
    <xf numFmtId="184" fontId="23" fillId="14" borderId="52" xfId="7" applyNumberFormat="1" applyFont="1" applyFill="1" applyBorder="1" applyAlignment="1">
      <alignment vertical="center"/>
    </xf>
    <xf numFmtId="184" fontId="23" fillId="14" borderId="78" xfId="7" applyNumberFormat="1" applyFont="1" applyFill="1" applyBorder="1" applyAlignment="1">
      <alignment vertical="center"/>
    </xf>
    <xf numFmtId="184" fontId="23" fillId="14" borderId="53" xfId="7" applyNumberFormat="1" applyFont="1" applyFill="1" applyBorder="1" applyAlignment="1">
      <alignment vertical="center"/>
    </xf>
    <xf numFmtId="184" fontId="23" fillId="14" borderId="54" xfId="7" applyNumberFormat="1" applyFont="1" applyFill="1" applyBorder="1" applyAlignment="1">
      <alignment vertical="center"/>
    </xf>
    <xf numFmtId="184" fontId="23" fillId="14" borderId="129" xfId="7" applyNumberFormat="1" applyFont="1" applyFill="1" applyBorder="1" applyAlignment="1">
      <alignment vertical="center"/>
    </xf>
    <xf numFmtId="184" fontId="23" fillId="14" borderId="130" xfId="7" applyNumberFormat="1" applyFont="1" applyFill="1" applyBorder="1" applyAlignment="1">
      <alignment vertical="center"/>
    </xf>
    <xf numFmtId="184" fontId="23" fillId="14" borderId="55" xfId="7" applyNumberFormat="1" applyFont="1" applyFill="1" applyBorder="1" applyAlignment="1">
      <alignment vertical="center"/>
    </xf>
    <xf numFmtId="184" fontId="23" fillId="14" borderId="50" xfId="7" applyNumberFormat="1" applyFont="1" applyFill="1" applyBorder="1" applyAlignment="1">
      <alignment vertical="center"/>
    </xf>
    <xf numFmtId="0" fontId="28" fillId="14" borderId="50" xfId="13" applyFont="1" applyFill="1" applyBorder="1" applyAlignment="1">
      <alignment horizontal="center" vertical="center"/>
    </xf>
    <xf numFmtId="189" fontId="23" fillId="14" borderId="160" xfId="13" applyNumberFormat="1" applyFont="1" applyFill="1" applyBorder="1" applyAlignment="1">
      <alignment vertical="center"/>
    </xf>
    <xf numFmtId="189" fontId="23" fillId="14" borderId="46" xfId="13" applyNumberFormat="1" applyFont="1" applyFill="1" applyBorder="1" applyAlignment="1">
      <alignment vertical="center"/>
    </xf>
    <xf numFmtId="189" fontId="23" fillId="14" borderId="132" xfId="13" applyNumberFormat="1" applyFont="1" applyFill="1" applyBorder="1" applyAlignment="1">
      <alignment vertical="center"/>
    </xf>
    <xf numFmtId="189" fontId="23" fillId="14" borderId="121" xfId="13" applyNumberFormat="1" applyFont="1" applyFill="1" applyBorder="1" applyAlignment="1">
      <alignment vertical="center"/>
    </xf>
    <xf numFmtId="189" fontId="23" fillId="14" borderId="38" xfId="13" applyNumberFormat="1" applyFont="1" applyFill="1" applyBorder="1" applyAlignment="1">
      <alignment vertical="center"/>
    </xf>
    <xf numFmtId="0" fontId="35" fillId="14" borderId="0" xfId="6" applyNumberFormat="1" applyFont="1" applyFill="1" applyBorder="1" applyAlignment="1">
      <alignment vertical="center"/>
    </xf>
    <xf numFmtId="0" fontId="35" fillId="14" borderId="34" xfId="6" applyNumberFormat="1" applyFont="1" applyFill="1" applyBorder="1" applyAlignment="1">
      <alignment vertical="center"/>
    </xf>
    <xf numFmtId="0" fontId="35" fillId="14" borderId="7" xfId="6" applyNumberFormat="1" applyFont="1" applyFill="1" applyBorder="1" applyAlignment="1">
      <alignment vertical="center"/>
    </xf>
    <xf numFmtId="0" fontId="35" fillId="14" borderId="43" xfId="6" applyNumberFormat="1" applyFont="1" applyFill="1" applyBorder="1" applyAlignment="1">
      <alignment vertical="center"/>
    </xf>
    <xf numFmtId="189" fontId="23" fillId="14" borderId="20" xfId="13" applyNumberFormat="1" applyFont="1" applyFill="1" applyBorder="1" applyAlignment="1">
      <alignment vertical="center"/>
    </xf>
    <xf numFmtId="189" fontId="23" fillId="14" borderId="90" xfId="13" applyNumberFormat="1" applyFont="1" applyFill="1" applyBorder="1" applyAlignment="1">
      <alignment vertical="center"/>
    </xf>
    <xf numFmtId="189" fontId="23" fillId="14" borderId="134" xfId="13" applyNumberFormat="1" applyFont="1" applyFill="1" applyBorder="1" applyAlignment="1">
      <alignment vertical="center"/>
    </xf>
    <xf numFmtId="189" fontId="23" fillId="14" borderId="34" xfId="13" applyNumberFormat="1" applyFont="1" applyFill="1" applyBorder="1" applyAlignment="1">
      <alignment vertical="center"/>
    </xf>
    <xf numFmtId="189" fontId="23" fillId="14" borderId="47" xfId="13" applyNumberFormat="1" applyFont="1" applyFill="1" applyBorder="1" applyAlignment="1">
      <alignment vertical="center"/>
    </xf>
    <xf numFmtId="189" fontId="23" fillId="14" borderId="48" xfId="13" applyNumberFormat="1" applyFont="1" applyFill="1" applyBorder="1" applyAlignment="1">
      <alignment vertical="center"/>
    </xf>
    <xf numFmtId="189" fontId="23" fillId="14" borderId="136" xfId="13" applyNumberFormat="1" applyFont="1" applyFill="1" applyBorder="1" applyAlignment="1">
      <alignment vertical="center"/>
    </xf>
    <xf numFmtId="189" fontId="23" fillId="14" borderId="7" xfId="13" applyNumberFormat="1" applyFont="1" applyFill="1" applyBorder="1" applyAlignment="1">
      <alignment vertical="center"/>
    </xf>
    <xf numFmtId="189" fontId="23" fillId="14" borderId="43" xfId="13" applyNumberFormat="1" applyFont="1" applyFill="1" applyBorder="1" applyAlignment="1">
      <alignment vertical="center"/>
    </xf>
    <xf numFmtId="200" fontId="23" fillId="14" borderId="6" xfId="13" applyNumberFormat="1" applyFont="1" applyFill="1" applyBorder="1" applyAlignment="1">
      <alignment vertical="center"/>
    </xf>
    <xf numFmtId="0" fontId="35" fillId="14" borderId="17" xfId="13" applyFont="1" applyFill="1" applyBorder="1" applyAlignment="1">
      <alignment horizontal="center" vertical="center"/>
    </xf>
    <xf numFmtId="178" fontId="35" fillId="14" borderId="4" xfId="13" applyNumberFormat="1" applyFont="1" applyFill="1" applyBorder="1" applyAlignment="1">
      <alignment vertical="center"/>
    </xf>
    <xf numFmtId="178" fontId="35" fillId="14" borderId="20" xfId="13" applyNumberFormat="1" applyFont="1" applyFill="1" applyBorder="1" applyAlignment="1">
      <alignment vertical="center"/>
    </xf>
    <xf numFmtId="178" fontId="35" fillId="14" borderId="90" xfId="13" applyNumberFormat="1" applyFont="1" applyFill="1" applyBorder="1" applyAlignment="1">
      <alignment vertical="center"/>
    </xf>
    <xf numFmtId="178" fontId="35" fillId="14" borderId="33" xfId="13" applyNumberFormat="1" applyFont="1" applyFill="1" applyBorder="1" applyAlignment="1">
      <alignment vertical="center"/>
    </xf>
    <xf numFmtId="178" fontId="35" fillId="14" borderId="105" xfId="13" applyNumberFormat="1" applyFont="1" applyFill="1" applyBorder="1" applyAlignment="1">
      <alignment vertical="center"/>
    </xf>
    <xf numFmtId="178" fontId="35" fillId="14" borderId="34" xfId="13" applyNumberFormat="1" applyFont="1" applyFill="1" applyBorder="1" applyAlignment="1">
      <alignment vertical="center"/>
    </xf>
    <xf numFmtId="178" fontId="35" fillId="14" borderId="5" xfId="13" applyNumberFormat="1" applyFont="1" applyFill="1" applyBorder="1" applyAlignment="1">
      <alignment vertical="center"/>
    </xf>
    <xf numFmtId="200" fontId="23" fillId="14" borderId="44" xfId="13" applyNumberFormat="1" applyFont="1" applyFill="1" applyBorder="1" applyAlignment="1">
      <alignment vertical="center"/>
    </xf>
    <xf numFmtId="189" fontId="23" fillId="14" borderId="37" xfId="13" applyNumberFormat="1" applyFont="1" applyFill="1" applyBorder="1" applyAlignment="1">
      <alignment vertical="center"/>
    </xf>
    <xf numFmtId="189" fontId="23" fillId="14" borderId="133" xfId="13" applyNumberFormat="1" applyFont="1" applyFill="1" applyBorder="1" applyAlignment="1">
      <alignment vertical="center"/>
    </xf>
    <xf numFmtId="189" fontId="23" fillId="14" borderId="42" xfId="13" applyNumberFormat="1" applyFont="1" applyFill="1" applyBorder="1" applyAlignment="1">
      <alignment vertical="center"/>
    </xf>
    <xf numFmtId="189" fontId="23" fillId="14" borderId="137" xfId="13" applyNumberFormat="1" applyFont="1" applyFill="1" applyBorder="1" applyAlignment="1">
      <alignment vertical="center"/>
    </xf>
    <xf numFmtId="0" fontId="35" fillId="14" borderId="66" xfId="13" applyFill="1" applyBorder="1" applyAlignment="1">
      <alignment horizontal="left" vertical="center"/>
    </xf>
    <xf numFmtId="178" fontId="23" fillId="14" borderId="69" xfId="13" applyNumberFormat="1" applyFont="1" applyFill="1" applyBorder="1" applyAlignment="1">
      <alignment vertical="center"/>
    </xf>
    <xf numFmtId="189" fontId="23" fillId="14" borderId="75" xfId="13" applyNumberFormat="1" applyFont="1" applyFill="1" applyBorder="1" applyAlignment="1">
      <alignment vertical="center"/>
    </xf>
    <xf numFmtId="189" fontId="23" fillId="14" borderId="76" xfId="13" applyNumberFormat="1" applyFont="1" applyFill="1" applyBorder="1" applyAlignment="1">
      <alignment vertical="center"/>
    </xf>
    <xf numFmtId="189" fontId="23" fillId="14" borderId="138" xfId="13" applyNumberFormat="1" applyFont="1" applyFill="1" applyBorder="1" applyAlignment="1">
      <alignment vertical="center"/>
    </xf>
    <xf numFmtId="189" fontId="23" fillId="14" borderId="67" xfId="13" applyNumberFormat="1" applyFont="1" applyFill="1" applyBorder="1" applyAlignment="1">
      <alignment vertical="center"/>
    </xf>
    <xf numFmtId="189" fontId="23" fillId="14" borderId="71" xfId="13" applyNumberFormat="1" applyFont="1" applyFill="1" applyBorder="1" applyAlignment="1">
      <alignment vertical="center"/>
    </xf>
    <xf numFmtId="200" fontId="23" fillId="14" borderId="69" xfId="13" applyNumberFormat="1" applyFont="1" applyFill="1" applyBorder="1" applyAlignment="1">
      <alignment vertical="center"/>
    </xf>
    <xf numFmtId="0" fontId="35" fillId="14" borderId="25" xfId="13" applyFont="1" applyFill="1" applyBorder="1" applyAlignment="1">
      <alignment horizontal="centerContinuous" vertical="center"/>
    </xf>
    <xf numFmtId="0" fontId="35" fillId="14" borderId="157" xfId="13" applyFont="1" applyFill="1" applyBorder="1" applyAlignment="1">
      <alignment horizontal="centerContinuous" vertical="center"/>
    </xf>
    <xf numFmtId="0" fontId="35" fillId="14" borderId="158" xfId="13" applyFont="1" applyFill="1" applyBorder="1" applyAlignment="1">
      <alignment horizontal="centerContinuous" vertical="center"/>
    </xf>
    <xf numFmtId="182" fontId="23" fillId="14" borderId="106" xfId="7" applyNumberFormat="1" applyFont="1" applyFill="1" applyBorder="1" applyAlignment="1">
      <alignment vertical="center"/>
    </xf>
    <xf numFmtId="182" fontId="23" fillId="14" borderId="28" xfId="7" applyNumberFormat="1" applyFont="1" applyFill="1" applyBorder="1" applyAlignment="1">
      <alignment vertical="center"/>
    </xf>
    <xf numFmtId="182" fontId="23" fillId="14" borderId="29" xfId="7" applyNumberFormat="1" applyFont="1" applyFill="1" applyBorder="1" applyAlignment="1">
      <alignment vertical="center"/>
    </xf>
    <xf numFmtId="182" fontId="23" fillId="14" borderId="30" xfId="7" applyNumberFormat="1" applyFont="1" applyFill="1" applyBorder="1" applyAlignment="1">
      <alignment vertical="center"/>
    </xf>
    <xf numFmtId="182" fontId="23" fillId="14" borderId="110" xfId="7" applyNumberFormat="1" applyFont="1" applyFill="1" applyBorder="1" applyAlignment="1">
      <alignment vertical="center"/>
    </xf>
    <xf numFmtId="182" fontId="23" fillId="14" borderId="31" xfId="7" applyNumberFormat="1" applyFont="1" applyFill="1" applyBorder="1" applyAlignment="1">
      <alignment vertical="center"/>
    </xf>
    <xf numFmtId="200" fontId="23" fillId="14" borderId="106" xfId="7" applyNumberFormat="1" applyFont="1" applyFill="1" applyBorder="1" applyAlignment="1">
      <alignment vertical="center"/>
    </xf>
    <xf numFmtId="0" fontId="35" fillId="0" borderId="0" xfId="13" applyNumberFormat="1" applyFont="1" applyFill="1" applyAlignment="1">
      <alignment vertical="center"/>
    </xf>
    <xf numFmtId="0" fontId="35" fillId="0" borderId="0" xfId="13" applyNumberFormat="1" applyFont="1" applyFill="1">
      <alignment vertical="center"/>
    </xf>
    <xf numFmtId="184" fontId="23" fillId="14" borderId="142" xfId="7" applyNumberFormat="1" applyFont="1" applyFill="1" applyBorder="1" applyAlignment="1">
      <alignment vertical="center"/>
    </xf>
    <xf numFmtId="184" fontId="23" fillId="14" borderId="143" xfId="7" applyNumberFormat="1" applyFont="1" applyFill="1" applyBorder="1" applyAlignment="1">
      <alignment vertical="center"/>
    </xf>
    <xf numFmtId="184" fontId="23" fillId="14" borderId="68" xfId="7" applyNumberFormat="1" applyFont="1" applyFill="1" applyBorder="1" applyAlignment="1">
      <alignment vertical="center"/>
    </xf>
    <xf numFmtId="184" fontId="23" fillId="14" borderId="75" xfId="7" applyNumberFormat="1" applyFont="1" applyFill="1" applyBorder="1" applyAlignment="1">
      <alignment vertical="center"/>
    </xf>
    <xf numFmtId="184" fontId="23" fillId="14" borderId="138" xfId="7" applyNumberFormat="1" applyFont="1" applyFill="1" applyBorder="1" applyAlignment="1">
      <alignment vertical="center"/>
    </xf>
    <xf numFmtId="184" fontId="23" fillId="14" borderId="37" xfId="7" applyNumberFormat="1" applyFont="1" applyFill="1" applyBorder="1" applyAlignment="1">
      <alignment vertical="center"/>
    </xf>
    <xf numFmtId="0" fontId="35" fillId="14" borderId="49" xfId="13" applyFill="1" applyBorder="1" applyAlignment="1">
      <alignment horizontal="left" vertical="center"/>
    </xf>
    <xf numFmtId="184" fontId="23" fillId="14" borderId="98" xfId="7" applyNumberFormat="1" applyFont="1" applyFill="1" applyBorder="1" applyAlignment="1">
      <alignment vertical="center"/>
    </xf>
    <xf numFmtId="0" fontId="35" fillId="14" borderId="39" xfId="13" applyFont="1" applyFill="1" applyBorder="1" applyAlignment="1">
      <alignment vertical="center"/>
    </xf>
    <xf numFmtId="0" fontId="35" fillId="14" borderId="7" xfId="13" applyFont="1" applyFill="1" applyBorder="1" applyAlignment="1">
      <alignment vertical="center"/>
    </xf>
    <xf numFmtId="0" fontId="35" fillId="14" borderId="40" xfId="13" applyFont="1" applyFill="1" applyBorder="1" applyAlignment="1">
      <alignment vertical="center"/>
    </xf>
    <xf numFmtId="0" fontId="0" fillId="14" borderId="6" xfId="6" applyNumberFormat="1" applyFont="1" applyFill="1" applyBorder="1" applyAlignment="1">
      <alignment vertical="center"/>
    </xf>
    <xf numFmtId="0" fontId="0" fillId="14" borderId="47" xfId="6" applyNumberFormat="1" applyFont="1" applyFill="1" applyBorder="1" applyAlignment="1">
      <alignment vertical="center"/>
    </xf>
    <xf numFmtId="0" fontId="0" fillId="14" borderId="48" xfId="6" applyNumberFormat="1" applyFont="1" applyFill="1" applyBorder="1" applyAlignment="1">
      <alignment vertical="center"/>
    </xf>
    <xf numFmtId="0" fontId="0" fillId="14" borderId="136" xfId="6" applyNumberFormat="1" applyFont="1" applyFill="1" applyBorder="1" applyAlignment="1">
      <alignment vertical="center"/>
    </xf>
    <xf numFmtId="0" fontId="0" fillId="14" borderId="137" xfId="6" applyNumberFormat="1" applyFont="1" applyFill="1" applyBorder="1" applyAlignment="1">
      <alignment vertical="center"/>
    </xf>
    <xf numFmtId="0" fontId="0" fillId="14" borderId="96" xfId="6" applyNumberFormat="1" applyFont="1" applyFill="1" applyBorder="1" applyAlignment="1">
      <alignment vertical="center"/>
    </xf>
    <xf numFmtId="191" fontId="23" fillId="14" borderId="155" xfId="13" applyNumberFormat="1" applyFont="1" applyFill="1" applyBorder="1" applyAlignment="1">
      <alignment vertical="center"/>
    </xf>
    <xf numFmtId="191" fontId="23" fillId="14" borderId="160" xfId="13" applyNumberFormat="1" applyFont="1" applyFill="1" applyBorder="1" applyAlignment="1">
      <alignment vertical="center"/>
    </xf>
    <xf numFmtId="191" fontId="23" fillId="14" borderId="46" xfId="13" applyNumberFormat="1" applyFont="1" applyFill="1" applyBorder="1" applyAlignment="1">
      <alignment vertical="center"/>
    </xf>
    <xf numFmtId="191" fontId="23" fillId="14" borderId="132" xfId="13" applyNumberFormat="1" applyFont="1" applyFill="1" applyBorder="1" applyAlignment="1">
      <alignment vertical="center"/>
    </xf>
    <xf numFmtId="191" fontId="23" fillId="14" borderId="133" xfId="13" applyNumberFormat="1" applyFont="1" applyFill="1" applyBorder="1" applyAlignment="1">
      <alignment vertical="center"/>
    </xf>
    <xf numFmtId="191" fontId="23" fillId="14" borderId="156" xfId="13" applyNumberFormat="1" applyFont="1" applyFill="1" applyBorder="1" applyAlignment="1">
      <alignment vertical="center"/>
    </xf>
    <xf numFmtId="191" fontId="23" fillId="14" borderId="4" xfId="13" applyNumberFormat="1" applyFont="1" applyFill="1" applyBorder="1" applyAlignment="1">
      <alignment vertical="center"/>
    </xf>
    <xf numFmtId="191" fontId="23" fillId="14" borderId="20" xfId="13" applyNumberFormat="1" applyFont="1" applyFill="1" applyBorder="1" applyAlignment="1">
      <alignment vertical="center"/>
    </xf>
    <xf numFmtId="191" fontId="23" fillId="14" borderId="90" xfId="13" applyNumberFormat="1" applyFont="1" applyFill="1" applyBorder="1" applyAlignment="1">
      <alignment vertical="center"/>
    </xf>
    <xf numFmtId="191" fontId="23" fillId="14" borderId="134" xfId="13" applyNumberFormat="1" applyFont="1" applyFill="1" applyBorder="1" applyAlignment="1">
      <alignment vertical="center"/>
    </xf>
    <xf numFmtId="191" fontId="23" fillId="14" borderId="135" xfId="13" applyNumberFormat="1" applyFont="1" applyFill="1" applyBorder="1" applyAlignment="1">
      <alignment vertical="center"/>
    </xf>
    <xf numFmtId="191" fontId="23" fillId="14" borderId="5" xfId="13" applyNumberFormat="1" applyFont="1" applyFill="1" applyBorder="1" applyAlignment="1">
      <alignment vertical="center"/>
    </xf>
    <xf numFmtId="191" fontId="23" fillId="14" borderId="121" xfId="13" applyNumberFormat="1" applyFont="1" applyFill="1" applyBorder="1" applyAlignment="1">
      <alignment vertical="center"/>
    </xf>
    <xf numFmtId="191" fontId="23" fillId="14" borderId="7" xfId="13" applyNumberFormat="1" applyFont="1" applyFill="1" applyBorder="1" applyAlignment="1">
      <alignment vertical="center"/>
    </xf>
    <xf numFmtId="191" fontId="23" fillId="14" borderId="6" xfId="13" applyNumberFormat="1" applyFont="1" applyFill="1" applyBorder="1" applyAlignment="1">
      <alignment vertical="center"/>
    </xf>
    <xf numFmtId="191" fontId="23" fillId="14" borderId="47" xfId="13" applyNumberFormat="1" applyFont="1" applyFill="1" applyBorder="1" applyAlignment="1">
      <alignment vertical="center"/>
    </xf>
    <xf numFmtId="191" fontId="23" fillId="14" borderId="48" xfId="13" applyNumberFormat="1" applyFont="1" applyFill="1" applyBorder="1" applyAlignment="1">
      <alignment vertical="center"/>
    </xf>
    <xf numFmtId="191" fontId="23" fillId="14" borderId="42" xfId="13" applyNumberFormat="1" applyFont="1" applyFill="1" applyBorder="1" applyAlignment="1">
      <alignment vertical="center"/>
    </xf>
    <xf numFmtId="191" fontId="23" fillId="14" borderId="109" xfId="13" applyNumberFormat="1" applyFont="1" applyFill="1" applyBorder="1" applyAlignment="1">
      <alignment vertical="center"/>
    </xf>
    <xf numFmtId="191" fontId="23" fillId="14" borderId="44" xfId="13" applyNumberFormat="1" applyFont="1" applyFill="1" applyBorder="1" applyAlignment="1">
      <alignment vertical="center"/>
    </xf>
    <xf numFmtId="191" fontId="23" fillId="14" borderId="159" xfId="13" applyNumberFormat="1" applyFont="1" applyFill="1" applyBorder="1" applyAlignment="1">
      <alignment vertical="center"/>
    </xf>
    <xf numFmtId="191" fontId="23" fillId="14" borderId="37" xfId="13" applyNumberFormat="1" applyFont="1" applyFill="1" applyBorder="1" applyAlignment="1">
      <alignment vertical="center"/>
    </xf>
    <xf numFmtId="191" fontId="23" fillId="14" borderId="108" xfId="13" applyNumberFormat="1" applyFont="1" applyFill="1" applyBorder="1" applyAlignment="1">
      <alignment vertical="center"/>
    </xf>
    <xf numFmtId="191" fontId="23" fillId="14" borderId="38" xfId="13" applyNumberFormat="1" applyFont="1" applyFill="1" applyBorder="1" applyAlignment="1">
      <alignment vertical="center"/>
    </xf>
    <xf numFmtId="191" fontId="23" fillId="14" borderId="124" xfId="13" applyNumberFormat="1" applyFont="1" applyFill="1" applyBorder="1" applyAlignment="1">
      <alignment vertical="center"/>
    </xf>
    <xf numFmtId="191" fontId="23" fillId="14" borderId="39" xfId="13" applyNumberFormat="1" applyFont="1" applyFill="1" applyBorder="1" applyAlignment="1">
      <alignment vertical="center"/>
    </xf>
    <xf numFmtId="191" fontId="23" fillId="14" borderId="43" xfId="13" applyNumberFormat="1" applyFont="1" applyFill="1" applyBorder="1" applyAlignment="1">
      <alignment vertical="center"/>
    </xf>
    <xf numFmtId="193" fontId="23" fillId="14" borderId="99" xfId="7" applyNumberFormat="1" applyFont="1" applyFill="1" applyBorder="1" applyAlignment="1">
      <alignment vertical="center"/>
    </xf>
    <xf numFmtId="193" fontId="23" fillId="14" borderId="53" xfId="7" applyNumberFormat="1" applyFont="1" applyFill="1" applyBorder="1" applyAlignment="1">
      <alignment vertical="center"/>
    </xf>
    <xf numFmtId="193" fontId="23" fillId="14" borderId="54" xfId="7" applyNumberFormat="1" applyFont="1" applyFill="1" applyBorder="1" applyAlignment="1">
      <alignment vertical="center"/>
    </xf>
    <xf numFmtId="193" fontId="23" fillId="14" borderId="98" xfId="7" applyNumberFormat="1" applyFont="1" applyFill="1" applyBorder="1" applyAlignment="1">
      <alignment vertical="center"/>
    </xf>
    <xf numFmtId="193" fontId="23" fillId="14" borderId="161" xfId="7" applyNumberFormat="1" applyFont="1" applyFill="1" applyBorder="1" applyAlignment="1">
      <alignment vertical="center"/>
    </xf>
    <xf numFmtId="193" fontId="23" fillId="14" borderId="55" xfId="7" applyNumberFormat="1" applyFont="1" applyFill="1" applyBorder="1" applyAlignment="1">
      <alignment vertical="center"/>
    </xf>
    <xf numFmtId="184" fontId="23" fillId="14" borderId="159" xfId="7" applyNumberFormat="1" applyFont="1" applyFill="1" applyBorder="1" applyAlignment="1">
      <alignment vertical="center"/>
    </xf>
    <xf numFmtId="184" fontId="23" fillId="14" borderId="124" xfId="7" applyNumberFormat="1" applyFont="1" applyFill="1" applyBorder="1" applyAlignment="1">
      <alignment vertical="center"/>
    </xf>
    <xf numFmtId="184" fontId="23" fillId="14" borderId="56" xfId="7" applyNumberFormat="1" applyFont="1" applyFill="1" applyBorder="1" applyAlignment="1">
      <alignment vertical="center"/>
    </xf>
    <xf numFmtId="38" fontId="25" fillId="0" borderId="0" xfId="6" applyFont="1" applyFill="1" applyAlignment="1">
      <alignment vertical="center"/>
    </xf>
    <xf numFmtId="38" fontId="0" fillId="0" borderId="0" xfId="6" applyFont="1">
      <alignment vertical="center"/>
    </xf>
    <xf numFmtId="0" fontId="0" fillId="0" borderId="7" xfId="0" applyBorder="1"/>
    <xf numFmtId="0" fontId="88" fillId="0" borderId="0" xfId="13" applyFont="1">
      <alignment vertical="center"/>
    </xf>
    <xf numFmtId="0" fontId="38" fillId="0" borderId="0" xfId="13" applyFont="1">
      <alignment vertical="center"/>
    </xf>
    <xf numFmtId="0" fontId="35" fillId="0" borderId="0" xfId="13" applyFont="1" applyAlignment="1">
      <alignment horizontal="centerContinuous" vertical="top"/>
    </xf>
    <xf numFmtId="0" fontId="35" fillId="0" borderId="0" xfId="13" applyFont="1" applyBorder="1" applyAlignment="1">
      <alignment horizontal="centerContinuous" vertical="top"/>
    </xf>
    <xf numFmtId="0" fontId="38" fillId="0" borderId="0" xfId="13" applyFont="1" applyAlignment="1">
      <alignment horizontal="centerContinuous" vertical="center"/>
    </xf>
    <xf numFmtId="0" fontId="35" fillId="0" borderId="0" xfId="13" applyFont="1" applyBorder="1" applyAlignment="1">
      <alignment horizontal="centerContinuous" vertical="center"/>
    </xf>
    <xf numFmtId="0" fontId="35" fillId="0" borderId="0" xfId="13" applyFont="1" applyAlignment="1">
      <alignment horizontal="centerContinuous" vertical="center"/>
    </xf>
    <xf numFmtId="0" fontId="35" fillId="0" borderId="17" xfId="13" applyFont="1" applyBorder="1" applyAlignment="1">
      <alignment vertical="center"/>
    </xf>
    <xf numFmtId="0" fontId="28" fillId="14" borderId="123" xfId="13" applyFont="1" applyFill="1" applyBorder="1" applyAlignment="1">
      <alignment horizontal="center" vertical="center"/>
    </xf>
    <xf numFmtId="0" fontId="28" fillId="14" borderId="159" xfId="13" applyFont="1" applyFill="1" applyBorder="1" applyAlignment="1">
      <alignment horizontal="left" vertical="center"/>
    </xf>
    <xf numFmtId="178" fontId="33" fillId="14" borderId="155" xfId="13" applyNumberFormat="1" applyFont="1" applyFill="1" applyBorder="1" applyAlignment="1">
      <alignment vertical="center"/>
    </xf>
    <xf numFmtId="189" fontId="33" fillId="14" borderId="160" xfId="13" applyNumberFormat="1" applyFont="1" applyFill="1" applyBorder="1" applyAlignment="1">
      <alignment vertical="center"/>
    </xf>
    <xf numFmtId="178" fontId="33" fillId="14" borderId="133" xfId="13" applyNumberFormat="1" applyFont="1" applyFill="1" applyBorder="1" applyAlignment="1">
      <alignment vertical="center"/>
    </xf>
    <xf numFmtId="178" fontId="33" fillId="14" borderId="156" xfId="13" applyNumberFormat="1" applyFont="1" applyFill="1" applyBorder="1" applyAlignment="1">
      <alignment vertical="center"/>
    </xf>
    <xf numFmtId="190" fontId="33" fillId="14" borderId="156" xfId="13" applyNumberFormat="1" applyFont="1" applyFill="1" applyBorder="1" applyAlignment="1">
      <alignment vertical="center"/>
    </xf>
    <xf numFmtId="189" fontId="33" fillId="14" borderId="155" xfId="13" applyNumberFormat="1" applyFont="1" applyFill="1" applyBorder="1" applyAlignment="1">
      <alignment vertical="center"/>
    </xf>
    <xf numFmtId="189" fontId="33" fillId="14" borderId="123" xfId="13" applyNumberFormat="1" applyFont="1" applyFill="1" applyBorder="1" applyAlignment="1">
      <alignment vertical="center"/>
    </xf>
    <xf numFmtId="0" fontId="23" fillId="14" borderId="16" xfId="13" applyFont="1" applyFill="1" applyBorder="1" applyAlignment="1">
      <alignment horizontal="left" vertical="center"/>
    </xf>
    <xf numFmtId="178" fontId="33" fillId="14" borderId="135" xfId="13" applyNumberFormat="1" applyFont="1" applyFill="1" applyBorder="1" applyAlignment="1">
      <alignment vertical="center"/>
    </xf>
    <xf numFmtId="178" fontId="33" fillId="14" borderId="5" xfId="13" applyNumberFormat="1" applyFont="1" applyFill="1" applyBorder="1" applyAlignment="1">
      <alignment vertical="center"/>
    </xf>
    <xf numFmtId="0" fontId="35" fillId="0" borderId="17" xfId="13" applyNumberFormat="1" applyFont="1" applyBorder="1" applyAlignment="1">
      <alignment vertical="center"/>
    </xf>
    <xf numFmtId="0" fontId="28" fillId="14" borderId="121" xfId="13" applyFont="1" applyFill="1" applyBorder="1" applyAlignment="1">
      <alignment horizontal="left" vertical="center"/>
    </xf>
    <xf numFmtId="0" fontId="28" fillId="14" borderId="122" xfId="13" applyFont="1" applyFill="1" applyBorder="1" applyAlignment="1">
      <alignment horizontal="left" vertical="center"/>
    </xf>
    <xf numFmtId="178" fontId="33" fillId="14" borderId="123" xfId="13" applyNumberFormat="1" applyFont="1" applyFill="1" applyBorder="1" applyAlignment="1">
      <alignment vertical="center"/>
    </xf>
    <xf numFmtId="178" fontId="33" fillId="14" borderId="10" xfId="13" applyNumberFormat="1" applyFont="1" applyFill="1" applyBorder="1" applyAlignment="1">
      <alignment vertical="center"/>
    </xf>
    <xf numFmtId="189" fontId="33" fillId="14" borderId="107" xfId="13" applyNumberFormat="1" applyFont="1" applyFill="1" applyBorder="1" applyAlignment="1">
      <alignment vertical="center"/>
    </xf>
    <xf numFmtId="178" fontId="35" fillId="14" borderId="137" xfId="13" applyNumberFormat="1" applyFont="1" applyFill="1" applyBorder="1" applyAlignment="1">
      <alignment vertical="center"/>
    </xf>
    <xf numFmtId="189" fontId="33" fillId="14" borderId="124" xfId="13" applyNumberFormat="1" applyFont="1" applyFill="1" applyBorder="1" applyAlignment="1">
      <alignment vertical="center"/>
    </xf>
    <xf numFmtId="0" fontId="28" fillId="14" borderId="49" xfId="13" applyFont="1" applyFill="1" applyBorder="1" applyAlignment="1">
      <alignment horizontal="centerContinuous" vertical="center"/>
    </xf>
    <xf numFmtId="182" fontId="33" fillId="14" borderId="99" xfId="7" applyNumberFormat="1" applyFont="1" applyFill="1" applyBorder="1" applyAlignment="1">
      <alignment vertical="center"/>
    </xf>
    <xf numFmtId="182" fontId="33" fillId="14" borderId="129" xfId="7" applyNumberFormat="1" applyFont="1" applyFill="1" applyBorder="1" applyAlignment="1">
      <alignment vertical="center"/>
    </xf>
    <xf numFmtId="182" fontId="33" fillId="14" borderId="130" xfId="7" applyNumberFormat="1" applyFont="1" applyFill="1" applyBorder="1" applyAlignment="1">
      <alignment vertical="center"/>
    </xf>
    <xf numFmtId="184" fontId="33" fillId="14" borderId="121" xfId="7" applyNumberFormat="1" applyFont="1" applyFill="1" applyBorder="1" applyAlignment="1">
      <alignment vertical="center"/>
    </xf>
    <xf numFmtId="184" fontId="33" fillId="14" borderId="155" xfId="7" applyNumberFormat="1" applyFont="1" applyFill="1" applyBorder="1" applyAlignment="1">
      <alignment vertical="center"/>
    </xf>
    <xf numFmtId="184" fontId="33" fillId="14" borderId="156" xfId="7" applyNumberFormat="1" applyFont="1" applyFill="1" applyBorder="1" applyAlignment="1">
      <alignment vertical="center"/>
    </xf>
    <xf numFmtId="184" fontId="33" fillId="14" borderId="123" xfId="7" applyNumberFormat="1" applyFont="1" applyFill="1" applyBorder="1" applyAlignment="1">
      <alignment vertical="center"/>
    </xf>
    <xf numFmtId="184" fontId="33" fillId="14" borderId="72" xfId="7" applyNumberFormat="1" applyFont="1" applyFill="1" applyBorder="1" applyAlignment="1">
      <alignment vertical="center"/>
    </xf>
    <xf numFmtId="184" fontId="33" fillId="14" borderId="68" xfId="7" applyNumberFormat="1" applyFont="1" applyFill="1" applyBorder="1" applyAlignment="1">
      <alignment vertical="center"/>
    </xf>
    <xf numFmtId="184" fontId="33" fillId="14" borderId="160" xfId="7" applyNumberFormat="1" applyFont="1" applyFill="1" applyBorder="1" applyAlignment="1">
      <alignment vertical="center"/>
    </xf>
    <xf numFmtId="184" fontId="33" fillId="14" borderId="38" xfId="7" applyNumberFormat="1" applyFont="1" applyFill="1" applyBorder="1" applyAlignment="1">
      <alignment vertical="center"/>
    </xf>
    <xf numFmtId="184" fontId="33" fillId="14" borderId="120" xfId="7" applyNumberFormat="1" applyFont="1" applyFill="1" applyBorder="1" applyAlignment="1">
      <alignment vertical="center"/>
    </xf>
    <xf numFmtId="184" fontId="33" fillId="14" borderId="37" xfId="7" applyNumberFormat="1" applyFont="1" applyFill="1" applyBorder="1" applyAlignment="1">
      <alignment vertical="center"/>
    </xf>
    <xf numFmtId="184" fontId="33" fillId="14" borderId="52" xfId="7" applyNumberFormat="1" applyFont="1" applyFill="1" applyBorder="1" applyAlignment="1">
      <alignment vertical="center"/>
    </xf>
    <xf numFmtId="184" fontId="33" fillId="14" borderId="98" xfId="7" applyNumberFormat="1" applyFont="1" applyFill="1" applyBorder="1" applyAlignment="1">
      <alignment vertical="center"/>
    </xf>
    <xf numFmtId="184" fontId="33" fillId="14" borderId="55" xfId="7" applyNumberFormat="1" applyFont="1" applyFill="1" applyBorder="1" applyAlignment="1">
      <alignment vertical="center"/>
    </xf>
    <xf numFmtId="0" fontId="35" fillId="14" borderId="157" xfId="13" applyFont="1" applyFill="1" applyBorder="1">
      <alignment vertical="center"/>
    </xf>
    <xf numFmtId="0" fontId="35" fillId="14" borderId="157" xfId="13" applyFont="1" applyFill="1" applyBorder="1" applyAlignment="1">
      <alignment horizontal="right"/>
    </xf>
    <xf numFmtId="0" fontId="35" fillId="0" borderId="17" xfId="13" applyFont="1" applyBorder="1">
      <alignment vertical="center"/>
    </xf>
    <xf numFmtId="0" fontId="28" fillId="14" borderId="13" xfId="13" applyFont="1" applyFill="1" applyBorder="1" applyAlignment="1">
      <alignment horizontal="center"/>
    </xf>
    <xf numFmtId="0" fontId="35" fillId="14" borderId="158" xfId="13" applyFont="1" applyFill="1" applyBorder="1">
      <alignment vertical="center"/>
    </xf>
    <xf numFmtId="0" fontId="28" fillId="14" borderId="25" xfId="13" applyFont="1" applyFill="1" applyBorder="1" applyAlignment="1">
      <alignment horizontal="center" vertical="top"/>
    </xf>
    <xf numFmtId="0" fontId="28" fillId="14" borderId="14" xfId="13" applyFont="1" applyFill="1" applyBorder="1" applyAlignment="1">
      <alignment horizontal="centerContinuous" vertical="center"/>
    </xf>
    <xf numFmtId="0" fontId="28" fillId="14" borderId="15" xfId="13" applyFont="1" applyFill="1" applyBorder="1" applyAlignment="1">
      <alignment horizontal="centerContinuous" vertical="center"/>
    </xf>
    <xf numFmtId="191" fontId="33" fillId="14" borderId="13" xfId="13" applyNumberFormat="1" applyFont="1" applyFill="1" applyBorder="1" applyAlignment="1">
      <alignment vertical="center"/>
    </xf>
    <xf numFmtId="0" fontId="28" fillId="14" borderId="39" xfId="13" applyNumberFormat="1" applyFont="1" applyFill="1" applyBorder="1" applyAlignment="1">
      <alignment horizontal="centerContinuous" vertical="center"/>
    </xf>
    <xf numFmtId="0" fontId="28" fillId="14" borderId="7" xfId="13" applyNumberFormat="1" applyFont="1" applyFill="1" applyBorder="1" applyAlignment="1">
      <alignment horizontal="centerContinuous" vertical="center"/>
    </xf>
    <xf numFmtId="0" fontId="28" fillId="14" borderId="40" xfId="13" applyNumberFormat="1" applyFont="1" applyFill="1" applyBorder="1" applyAlignment="1">
      <alignment horizontal="centerContinuous" vertical="center"/>
    </xf>
    <xf numFmtId="180" fontId="28" fillId="14" borderId="39" xfId="6" applyNumberFormat="1" applyFont="1" applyFill="1" applyBorder="1" applyAlignment="1">
      <alignment horizontal="center" vertical="center"/>
    </xf>
    <xf numFmtId="0" fontId="28" fillId="14" borderId="121" xfId="13" applyFont="1" applyFill="1" applyBorder="1" applyAlignment="1">
      <alignment horizontal="centerContinuous" vertical="center"/>
    </xf>
    <xf numFmtId="0" fontId="28" fillId="14" borderId="122" xfId="13" applyFont="1" applyFill="1" applyBorder="1" applyAlignment="1">
      <alignment horizontal="centerContinuous" vertical="center"/>
    </xf>
    <xf numFmtId="191" fontId="33" fillId="14" borderId="159" xfId="13" applyNumberFormat="1" applyFont="1" applyFill="1" applyBorder="1" applyAlignment="1">
      <alignment vertical="center"/>
    </xf>
    <xf numFmtId="0" fontId="28" fillId="14" borderId="16" xfId="13" applyNumberFormat="1" applyFont="1" applyFill="1" applyBorder="1" applyAlignment="1">
      <alignment horizontal="centerContinuous" vertical="center"/>
    </xf>
    <xf numFmtId="0" fontId="28" fillId="14" borderId="0" xfId="13" applyNumberFormat="1" applyFont="1" applyFill="1" applyBorder="1" applyAlignment="1">
      <alignment horizontal="centerContinuous" vertical="center"/>
    </xf>
    <xf numFmtId="0" fontId="28" fillId="14" borderId="17" xfId="13" applyNumberFormat="1" applyFont="1" applyFill="1" applyBorder="1" applyAlignment="1">
      <alignment horizontal="centerContinuous" vertical="center"/>
    </xf>
    <xf numFmtId="180" fontId="28" fillId="14" borderId="16" xfId="6" applyNumberFormat="1" applyFont="1" applyFill="1" applyBorder="1" applyAlignment="1">
      <alignment horizontal="center" vertical="center"/>
    </xf>
    <xf numFmtId="0" fontId="28" fillId="14" borderId="121" xfId="13" applyNumberFormat="1" applyFont="1" applyFill="1" applyBorder="1" applyAlignment="1">
      <alignment horizontal="left" vertical="center"/>
    </xf>
    <xf numFmtId="0" fontId="28" fillId="14" borderId="122" xfId="13" applyNumberFormat="1" applyFont="1" applyFill="1" applyBorder="1" applyAlignment="1">
      <alignment horizontal="left" vertical="center"/>
    </xf>
    <xf numFmtId="193" fontId="33" fillId="14" borderId="94" xfId="7" applyNumberFormat="1" applyFont="1" applyFill="1" applyBorder="1" applyAlignment="1">
      <alignment vertical="center"/>
    </xf>
    <xf numFmtId="193" fontId="33" fillId="14" borderId="54" xfId="7" applyNumberFormat="1" applyFont="1" applyFill="1" applyBorder="1" applyAlignment="1">
      <alignment vertical="center"/>
    </xf>
    <xf numFmtId="193" fontId="33" fillId="14" borderId="154" xfId="7" applyNumberFormat="1" applyFont="1" applyFill="1" applyBorder="1" applyAlignment="1">
      <alignment vertical="center"/>
    </xf>
    <xf numFmtId="191" fontId="35" fillId="14" borderId="14" xfId="13" applyNumberFormat="1" applyFont="1" applyFill="1" applyBorder="1" applyAlignment="1">
      <alignment vertical="center"/>
    </xf>
    <xf numFmtId="0" fontId="97" fillId="0" borderId="0" xfId="13" applyFont="1" applyFill="1" applyAlignment="1">
      <alignment vertical="center"/>
    </xf>
    <xf numFmtId="0" fontId="97" fillId="0" borderId="0" xfId="13" applyNumberFormat="1" applyFont="1" applyFill="1" applyAlignment="1">
      <alignment vertical="center"/>
    </xf>
    <xf numFmtId="0" fontId="35" fillId="0" borderId="0" xfId="13" applyFill="1">
      <alignment vertical="center"/>
    </xf>
    <xf numFmtId="0" fontId="97" fillId="0" borderId="0" xfId="13" applyFont="1" applyFill="1">
      <alignment vertical="center"/>
    </xf>
    <xf numFmtId="0" fontId="98" fillId="0" borderId="0" xfId="13" applyFont="1" applyFill="1">
      <alignment vertical="center"/>
    </xf>
    <xf numFmtId="0" fontId="97" fillId="0" borderId="0" xfId="13" applyNumberFormat="1" applyFont="1" applyFill="1">
      <alignment vertical="center"/>
    </xf>
    <xf numFmtId="0" fontId="99" fillId="0" borderId="0" xfId="13" applyFont="1" applyFill="1">
      <alignment vertical="center"/>
    </xf>
    <xf numFmtId="0" fontId="100" fillId="0" borderId="0" xfId="13" applyFont="1" applyFill="1" applyAlignment="1">
      <alignment horizontal="left" vertical="center"/>
    </xf>
    <xf numFmtId="0" fontId="100" fillId="0" borderId="0" xfId="13" applyNumberFormat="1" applyFont="1" applyFill="1">
      <alignment vertical="center"/>
    </xf>
    <xf numFmtId="0" fontId="100" fillId="0" borderId="0" xfId="13" applyFont="1" applyFill="1">
      <alignment vertical="center"/>
    </xf>
    <xf numFmtId="0" fontId="87" fillId="0" borderId="0" xfId="13" applyFont="1" applyFill="1" applyAlignment="1">
      <alignment horizontal="left" vertical="center"/>
    </xf>
    <xf numFmtId="0" fontId="87" fillId="0" borderId="0" xfId="13" applyFont="1" applyFill="1" applyAlignment="1">
      <alignment horizontal="centerContinuous" vertical="center"/>
    </xf>
    <xf numFmtId="0" fontId="101" fillId="0" borderId="0" xfId="13" applyFont="1" applyFill="1" applyAlignment="1">
      <alignment horizontal="right" vertical="center"/>
    </xf>
    <xf numFmtId="0" fontId="97" fillId="0" borderId="17" xfId="13" applyFont="1" applyFill="1" applyBorder="1" applyAlignment="1">
      <alignment vertical="center"/>
    </xf>
    <xf numFmtId="0" fontId="102" fillId="0" borderId="13" xfId="296" applyNumberFormat="1" applyFont="1" applyFill="1" applyBorder="1" applyAlignment="1">
      <alignment horizontal="center" vertical="center" wrapText="1"/>
    </xf>
    <xf numFmtId="0" fontId="102" fillId="0" borderId="57" xfId="296" applyNumberFormat="1" applyFont="1" applyFill="1" applyBorder="1" applyAlignment="1">
      <alignment horizontal="center" vertical="center" wrapText="1"/>
    </xf>
    <xf numFmtId="0" fontId="102" fillId="0" borderId="14" xfId="296" applyNumberFormat="1" applyFont="1" applyFill="1" applyBorder="1" applyAlignment="1">
      <alignment horizontal="center" vertical="center" wrapText="1"/>
    </xf>
    <xf numFmtId="0" fontId="102" fillId="0" borderId="95" xfId="296" applyNumberFormat="1" applyFont="1" applyFill="1" applyBorder="1" applyAlignment="1">
      <alignment horizontal="center" vertical="center" wrapText="1"/>
    </xf>
    <xf numFmtId="0" fontId="102" fillId="0" borderId="18" xfId="296" applyNumberFormat="1" applyFont="1" applyFill="1" applyBorder="1" applyAlignment="1">
      <alignment horizontal="center" vertical="center" wrapText="1"/>
    </xf>
    <xf numFmtId="0" fontId="102" fillId="0" borderId="155" xfId="296" applyNumberFormat="1" applyFont="1" applyFill="1" applyBorder="1" applyAlignment="1">
      <alignment horizontal="center" vertical="center" wrapText="1"/>
    </xf>
    <xf numFmtId="0" fontId="102" fillId="0" borderId="67" xfId="296" applyNumberFormat="1" applyFont="1" applyFill="1" applyBorder="1" applyAlignment="1">
      <alignment horizontal="center" vertical="center" wrapText="1"/>
    </xf>
    <xf numFmtId="0" fontId="102" fillId="0" borderId="121" xfId="296" applyNumberFormat="1" applyFont="1" applyFill="1" applyBorder="1" applyAlignment="1">
      <alignment horizontal="center" vertical="center" wrapText="1"/>
    </xf>
    <xf numFmtId="0" fontId="102" fillId="0" borderId="122" xfId="296" applyNumberFormat="1" applyFont="1" applyFill="1" applyBorder="1" applyAlignment="1">
      <alignment horizontal="center" vertical="center" wrapText="1"/>
    </xf>
    <xf numFmtId="0" fontId="97" fillId="0" borderId="17" xfId="13" applyFont="1" applyFill="1" applyBorder="1">
      <alignment vertical="center"/>
    </xf>
    <xf numFmtId="0" fontId="102" fillId="0" borderId="9" xfId="296" applyNumberFormat="1" applyFont="1" applyFill="1" applyBorder="1" applyAlignment="1">
      <alignment horizontal="center" vertical="center" wrapText="1"/>
    </xf>
    <xf numFmtId="0" fontId="102" fillId="0" borderId="0" xfId="296" applyNumberFormat="1" applyFont="1" applyFill="1" applyBorder="1" applyAlignment="1">
      <alignment horizontal="center" vertical="center" wrapText="1"/>
    </xf>
    <xf numFmtId="0" fontId="102" fillId="0" borderId="87" xfId="296" applyNumberFormat="1" applyFont="1" applyFill="1" applyBorder="1" applyAlignment="1">
      <alignment horizontal="center" vertical="center" wrapText="1"/>
    </xf>
    <xf numFmtId="0" fontId="102" fillId="0" borderId="123" xfId="296" applyNumberFormat="1" applyFont="1" applyFill="1" applyBorder="1" applyAlignment="1">
      <alignment horizontal="center" vertical="center" wrapText="1"/>
    </xf>
    <xf numFmtId="0" fontId="102" fillId="0" borderId="124" xfId="296" applyNumberFormat="1" applyFont="1" applyFill="1" applyBorder="1" applyAlignment="1">
      <alignment horizontal="center" vertical="center" wrapText="1"/>
    </xf>
    <xf numFmtId="0" fontId="102" fillId="0" borderId="107" xfId="296" applyNumberFormat="1" applyFont="1" applyFill="1" applyBorder="1" applyAlignment="1">
      <alignment horizontal="center" vertical="center" wrapText="1"/>
    </xf>
    <xf numFmtId="0" fontId="87" fillId="0" borderId="14" xfId="13" applyFont="1" applyFill="1" applyBorder="1" applyAlignment="1">
      <alignment horizontal="left" vertical="center"/>
    </xf>
    <xf numFmtId="0" fontId="87" fillId="0" borderId="14" xfId="13" applyFont="1" applyFill="1" applyBorder="1" applyAlignment="1">
      <alignment horizontal="centerContinuous" vertical="center"/>
    </xf>
    <xf numFmtId="180" fontId="87" fillId="0" borderId="101" xfId="6" applyNumberFormat="1" applyFont="1" applyFill="1" applyBorder="1" applyAlignment="1">
      <alignment horizontal="center" vertical="center"/>
    </xf>
    <xf numFmtId="181" fontId="87" fillId="0" borderId="102" xfId="6" applyNumberFormat="1" applyFont="1" applyFill="1" applyBorder="1" applyAlignment="1">
      <alignment horizontal="center" vertical="center"/>
    </xf>
    <xf numFmtId="38" fontId="103" fillId="0" borderId="62" xfId="6" applyFont="1" applyFill="1" applyBorder="1" applyAlignment="1">
      <alignment horizontal="right" vertical="center"/>
    </xf>
    <xf numFmtId="38" fontId="103" fillId="0" borderId="79" xfId="6" applyFont="1" applyFill="1" applyBorder="1" applyAlignment="1">
      <alignment horizontal="right" vertical="center"/>
    </xf>
    <xf numFmtId="38" fontId="103" fillId="0" borderId="104" xfId="6" applyFont="1" applyFill="1" applyBorder="1" applyAlignment="1">
      <alignment horizontal="right" vertical="center"/>
    </xf>
    <xf numFmtId="0" fontId="87" fillId="0" borderId="17" xfId="13" applyFont="1" applyFill="1" applyBorder="1" applyAlignment="1">
      <alignment vertical="center" textRotation="255"/>
    </xf>
    <xf numFmtId="0" fontId="87" fillId="0" borderId="15" xfId="13" applyFont="1" applyFill="1" applyBorder="1" applyAlignment="1">
      <alignment horizontal="left" vertical="center"/>
    </xf>
    <xf numFmtId="178" fontId="87" fillId="0" borderId="13" xfId="13" applyNumberFormat="1" applyFont="1" applyFill="1" applyBorder="1" applyAlignment="1">
      <alignment vertical="center"/>
    </xf>
    <xf numFmtId="178" fontId="87" fillId="0" borderId="15" xfId="13" applyNumberFormat="1" applyFont="1" applyFill="1" applyBorder="1" applyAlignment="1">
      <alignment vertical="center"/>
    </xf>
    <xf numFmtId="38" fontId="103" fillId="0" borderId="162" xfId="6" applyFont="1" applyFill="1" applyBorder="1" applyAlignment="1">
      <alignment horizontal="right" vertical="center"/>
    </xf>
    <xf numFmtId="38" fontId="103" fillId="0" borderId="163" xfId="6" applyFont="1" applyFill="1" applyBorder="1" applyAlignment="1">
      <alignment horizontal="right" vertical="center"/>
    </xf>
    <xf numFmtId="38" fontId="103" fillId="0" borderId="164" xfId="6" applyFont="1" applyFill="1" applyBorder="1" applyAlignment="1">
      <alignment horizontal="right" vertical="center"/>
    </xf>
    <xf numFmtId="0" fontId="87" fillId="0" borderId="0" xfId="13" applyFont="1" applyFill="1" applyBorder="1" applyAlignment="1">
      <alignment horizontal="left" vertical="center"/>
    </xf>
    <xf numFmtId="178" fontId="87" fillId="0" borderId="155" xfId="13" applyNumberFormat="1" applyFont="1" applyFill="1" applyBorder="1" applyAlignment="1">
      <alignment vertical="center"/>
    </xf>
    <xf numFmtId="178" fontId="87" fillId="0" borderId="74" xfId="13" applyNumberFormat="1" applyFont="1" applyFill="1" applyBorder="1" applyAlignment="1">
      <alignment vertical="center"/>
    </xf>
    <xf numFmtId="38" fontId="103" fillId="0" borderId="41" xfId="6" applyFont="1" applyFill="1" applyBorder="1" applyAlignment="1">
      <alignment horizontal="right" vertical="center"/>
    </xf>
    <xf numFmtId="38" fontId="103" fillId="0" borderId="10" xfId="6" applyFont="1" applyFill="1" applyBorder="1" applyAlignment="1">
      <alignment horizontal="right" vertical="center"/>
    </xf>
    <xf numFmtId="38" fontId="103" fillId="0" borderId="44" xfId="6" applyFont="1" applyFill="1" applyBorder="1" applyAlignment="1">
      <alignment horizontal="right" vertical="center"/>
    </xf>
    <xf numFmtId="178" fontId="87" fillId="0" borderId="4" xfId="13" applyNumberFormat="1" applyFont="1" applyFill="1" applyBorder="1" applyAlignment="1">
      <alignment vertical="center"/>
    </xf>
    <xf numFmtId="178" fontId="87" fillId="0" borderId="72" xfId="13" applyNumberFormat="1" applyFont="1" applyFill="1" applyBorder="1" applyAlignment="1">
      <alignment vertical="center"/>
    </xf>
    <xf numFmtId="178" fontId="87" fillId="0" borderId="6" xfId="13" applyNumberFormat="1" applyFont="1" applyFill="1" applyBorder="1" applyAlignment="1">
      <alignment vertical="center"/>
    </xf>
    <xf numFmtId="178" fontId="87" fillId="0" borderId="69" xfId="13" applyNumberFormat="1" applyFont="1" applyFill="1" applyBorder="1" applyAlignment="1">
      <alignment vertical="center"/>
    </xf>
    <xf numFmtId="0" fontId="87" fillId="0" borderId="122" xfId="13" applyFont="1" applyFill="1" applyBorder="1" applyAlignment="1">
      <alignment horizontal="left" vertical="center"/>
    </xf>
    <xf numFmtId="178" fontId="87" fillId="0" borderId="159" xfId="13" applyNumberFormat="1" applyFont="1" applyFill="1" applyBorder="1" applyAlignment="1">
      <alignment vertical="center"/>
    </xf>
    <xf numFmtId="178" fontId="87" fillId="0" borderId="121" xfId="13" applyNumberFormat="1" applyFont="1" applyFill="1" applyBorder="1" applyAlignment="1">
      <alignment vertical="center"/>
    </xf>
    <xf numFmtId="38" fontId="103" fillId="0" borderId="68" xfId="6" applyFont="1" applyFill="1" applyBorder="1" applyAlignment="1">
      <alignment horizontal="right" vertical="center"/>
    </xf>
    <xf numFmtId="38" fontId="103" fillId="0" borderId="77" xfId="6" applyFont="1" applyFill="1" applyBorder="1" applyAlignment="1">
      <alignment horizontal="right" vertical="center"/>
    </xf>
    <xf numFmtId="38" fontId="103" fillId="0" borderId="72" xfId="6" applyFont="1" applyFill="1" applyBorder="1" applyAlignment="1">
      <alignment horizontal="right" vertical="center"/>
    </xf>
    <xf numFmtId="180" fontId="87" fillId="0" borderId="69" xfId="6" applyNumberFormat="1" applyFont="1" applyFill="1" applyBorder="1" applyAlignment="1">
      <alignment horizontal="left" vertical="center"/>
    </xf>
    <xf numFmtId="181" fontId="87" fillId="0" borderId="74" xfId="6" applyNumberFormat="1" applyFont="1" applyFill="1" applyBorder="1" applyAlignment="1">
      <alignment horizontal="center" vertical="center"/>
    </xf>
    <xf numFmtId="38" fontId="103" fillId="0" borderId="0" xfId="6" applyFont="1" applyFill="1" applyAlignment="1">
      <alignment horizontal="center" vertical="center"/>
    </xf>
    <xf numFmtId="0" fontId="87" fillId="0" borderId="158" xfId="13" applyFont="1" applyFill="1" applyBorder="1" applyAlignment="1">
      <alignment vertical="center" textRotation="255"/>
    </xf>
    <xf numFmtId="0" fontId="87" fillId="0" borderId="165" xfId="13" applyFont="1" applyFill="1" applyBorder="1" applyAlignment="1">
      <alignment horizontal="left" vertical="center"/>
    </xf>
    <xf numFmtId="178" fontId="87" fillId="0" borderId="52" xfId="13" applyNumberFormat="1" applyFont="1" applyFill="1" applyBorder="1" applyAlignment="1">
      <alignment vertical="center"/>
    </xf>
    <xf numFmtId="178" fontId="87" fillId="0" borderId="50" xfId="13" applyNumberFormat="1" applyFont="1" applyFill="1" applyBorder="1" applyAlignment="1">
      <alignment vertical="center"/>
    </xf>
    <xf numFmtId="38" fontId="103" fillId="0" borderId="52" xfId="6" applyFont="1" applyFill="1" applyBorder="1" applyAlignment="1">
      <alignment horizontal="right" vertical="center"/>
    </xf>
    <xf numFmtId="38" fontId="103" fillId="0" borderId="78" xfId="6" applyFont="1" applyFill="1" applyBorder="1" applyAlignment="1">
      <alignment horizontal="right" vertical="center"/>
    </xf>
    <xf numFmtId="38" fontId="103" fillId="0" borderId="56" xfId="6" applyFont="1" applyFill="1" applyBorder="1" applyAlignment="1">
      <alignment horizontal="right" vertical="center"/>
    </xf>
    <xf numFmtId="0" fontId="97" fillId="0" borderId="0" xfId="13" applyFont="1" applyFill="1" applyBorder="1">
      <alignment vertical="center"/>
    </xf>
    <xf numFmtId="201" fontId="103" fillId="0" borderId="62" xfId="6" applyNumberFormat="1" applyFont="1" applyFill="1" applyBorder="1" applyAlignment="1">
      <alignment horizontal="right" vertical="center"/>
    </xf>
    <xf numFmtId="201" fontId="103" fillId="0" borderId="79" xfId="6" applyNumberFormat="1" applyFont="1" applyFill="1" applyBorder="1" applyAlignment="1">
      <alignment horizontal="right" vertical="center"/>
    </xf>
    <xf numFmtId="201" fontId="103" fillId="0" borderId="104" xfId="6" applyNumberFormat="1" applyFont="1" applyFill="1" applyBorder="1" applyAlignment="1">
      <alignment horizontal="right" vertical="center"/>
    </xf>
    <xf numFmtId="201" fontId="103" fillId="0" borderId="162" xfId="6" applyNumberFormat="1" applyFont="1" applyFill="1" applyBorder="1" applyAlignment="1">
      <alignment horizontal="right" vertical="center"/>
    </xf>
    <xf numFmtId="201" fontId="103" fillId="0" borderId="163" xfId="6" applyNumberFormat="1" applyFont="1" applyFill="1" applyBorder="1" applyAlignment="1">
      <alignment horizontal="right" vertical="center"/>
    </xf>
    <xf numFmtId="201" fontId="103" fillId="0" borderId="164" xfId="6" applyNumberFormat="1" applyFont="1" applyFill="1" applyBorder="1" applyAlignment="1">
      <alignment horizontal="right" vertical="center"/>
    </xf>
    <xf numFmtId="201" fontId="103" fillId="0" borderId="41" xfId="6" applyNumberFormat="1" applyFont="1" applyFill="1" applyBorder="1" applyAlignment="1">
      <alignment horizontal="right" vertical="center"/>
    </xf>
    <xf numFmtId="201" fontId="103" fillId="0" borderId="10" xfId="6" applyNumberFormat="1" applyFont="1" applyFill="1" applyBorder="1" applyAlignment="1">
      <alignment horizontal="right" vertical="center"/>
    </xf>
    <xf numFmtId="201" fontId="103" fillId="0" borderId="44" xfId="6" applyNumberFormat="1" applyFont="1" applyFill="1" applyBorder="1" applyAlignment="1">
      <alignment horizontal="right" vertical="center"/>
    </xf>
    <xf numFmtId="201" fontId="103" fillId="0" borderId="68" xfId="6" applyNumberFormat="1" applyFont="1" applyFill="1" applyBorder="1" applyAlignment="1">
      <alignment horizontal="right" vertical="center"/>
    </xf>
    <xf numFmtId="201" fontId="103" fillId="0" borderId="77" xfId="6" applyNumberFormat="1" applyFont="1" applyFill="1" applyBorder="1" applyAlignment="1">
      <alignment horizontal="right" vertical="center"/>
    </xf>
    <xf numFmtId="201" fontId="103" fillId="0" borderId="72" xfId="6" applyNumberFormat="1" applyFont="1" applyFill="1" applyBorder="1" applyAlignment="1">
      <alignment horizontal="right" vertical="center"/>
    </xf>
    <xf numFmtId="201" fontId="103" fillId="0" borderId="52" xfId="6" applyNumberFormat="1" applyFont="1" applyFill="1" applyBorder="1" applyAlignment="1">
      <alignment horizontal="right" vertical="center"/>
    </xf>
    <xf numFmtId="201" fontId="103" fillId="0" borderId="78" xfId="6" applyNumberFormat="1" applyFont="1" applyFill="1" applyBorder="1" applyAlignment="1">
      <alignment horizontal="right" vertical="center"/>
    </xf>
    <xf numFmtId="201" fontId="103" fillId="0" borderId="56" xfId="6" applyNumberFormat="1" applyFont="1" applyFill="1" applyBorder="1" applyAlignment="1">
      <alignment horizontal="right" vertical="center"/>
    </xf>
    <xf numFmtId="178" fontId="45" fillId="0" borderId="0" xfId="13" applyNumberFormat="1" applyFont="1" applyFill="1" applyBorder="1" applyAlignment="1">
      <alignment vertical="center"/>
    </xf>
    <xf numFmtId="0" fontId="87" fillId="0" borderId="0" xfId="13" applyFont="1" applyFill="1" applyBorder="1" applyAlignment="1">
      <alignment vertical="center" textRotation="255"/>
    </xf>
    <xf numFmtId="178" fontId="87" fillId="0" borderId="0" xfId="13" applyNumberFormat="1" applyFont="1" applyFill="1" applyBorder="1" applyAlignment="1">
      <alignment vertical="center"/>
    </xf>
    <xf numFmtId="38" fontId="103" fillId="0" borderId="0" xfId="6" applyFont="1" applyFill="1" applyBorder="1" applyAlignment="1">
      <alignment horizontal="right" vertical="center"/>
    </xf>
    <xf numFmtId="0" fontId="49" fillId="0" borderId="16" xfId="13" applyFont="1" applyFill="1" applyBorder="1">
      <alignment vertical="center"/>
    </xf>
    <xf numFmtId="0" fontId="104" fillId="0" borderId="16" xfId="296" applyNumberFormat="1" applyFont="1" applyFill="1" applyBorder="1" applyAlignment="1">
      <alignment horizontal="center" vertical="top"/>
    </xf>
    <xf numFmtId="0" fontId="104" fillId="0" borderId="16" xfId="296" applyNumberFormat="1" applyFont="1" applyFill="1" applyBorder="1" applyAlignment="1">
      <alignment horizontal="center" vertical="top" wrapText="1"/>
    </xf>
    <xf numFmtId="178" fontId="87" fillId="0" borderId="166" xfId="13" applyNumberFormat="1" applyFont="1" applyFill="1" applyBorder="1" applyAlignment="1">
      <alignment vertical="center"/>
    </xf>
    <xf numFmtId="178" fontId="87" fillId="0" borderId="167" xfId="13" applyNumberFormat="1" applyFont="1" applyFill="1" applyBorder="1" applyAlignment="1">
      <alignment vertical="center"/>
    </xf>
    <xf numFmtId="38" fontId="103" fillId="0" borderId="168" xfId="6" applyFont="1" applyFill="1" applyBorder="1" applyAlignment="1">
      <alignment horizontal="right" vertical="center"/>
    </xf>
    <xf numFmtId="38" fontId="103" fillId="0" borderId="169" xfId="6" applyFont="1" applyFill="1" applyBorder="1" applyAlignment="1">
      <alignment horizontal="right" vertical="center"/>
    </xf>
    <xf numFmtId="38" fontId="103" fillId="0" borderId="170" xfId="6" applyFont="1" applyFill="1" applyBorder="1" applyAlignment="1">
      <alignment horizontal="right" vertical="center"/>
    </xf>
    <xf numFmtId="0" fontId="87" fillId="0" borderId="171" xfId="13" applyFont="1" applyFill="1" applyBorder="1" applyAlignment="1">
      <alignment horizontal="left" vertical="center"/>
    </xf>
    <xf numFmtId="178" fontId="87" fillId="0" borderId="24" xfId="13" applyNumberFormat="1" applyFont="1" applyFill="1" applyBorder="1" applyAlignment="1">
      <alignment vertical="center"/>
    </xf>
    <xf numFmtId="178" fontId="87" fillId="0" borderId="59" xfId="13" applyNumberFormat="1" applyFont="1" applyFill="1" applyBorder="1" applyAlignment="1">
      <alignment vertical="center"/>
    </xf>
    <xf numFmtId="177" fontId="103" fillId="0" borderId="18" xfId="6" applyNumberFormat="1" applyFont="1" applyFill="1" applyBorder="1" applyAlignment="1">
      <alignment horizontal="right" vertical="center"/>
    </xf>
    <xf numFmtId="177" fontId="103" fillId="0" borderId="9" xfId="6" applyNumberFormat="1" applyFont="1" applyFill="1" applyBorder="1" applyAlignment="1">
      <alignment horizontal="right" vertical="center"/>
    </xf>
    <xf numFmtId="177" fontId="103" fillId="0" borderId="107" xfId="6" applyNumberFormat="1" applyFont="1" applyFill="1" applyBorder="1" applyAlignment="1">
      <alignment horizontal="right" vertical="center"/>
    </xf>
    <xf numFmtId="177" fontId="103" fillId="0" borderId="87" xfId="6" applyNumberFormat="1" applyFont="1" applyFill="1" applyBorder="1" applyAlignment="1">
      <alignment horizontal="right" vertical="center"/>
    </xf>
    <xf numFmtId="177" fontId="103" fillId="0" borderId="77" xfId="6" applyNumberFormat="1" applyFont="1" applyFill="1" applyBorder="1" applyAlignment="1">
      <alignment horizontal="right" vertical="center"/>
    </xf>
    <xf numFmtId="177" fontId="103" fillId="0" borderId="72" xfId="6" applyNumberFormat="1" applyFont="1" applyFill="1" applyBorder="1" applyAlignment="1">
      <alignment horizontal="right" vertical="center"/>
    </xf>
    <xf numFmtId="38" fontId="103" fillId="0" borderId="120" xfId="6" applyFont="1" applyFill="1" applyBorder="1" applyAlignment="1">
      <alignment horizontal="right" vertical="center"/>
    </xf>
    <xf numFmtId="38" fontId="103" fillId="0" borderId="123" xfId="6" applyFont="1" applyFill="1" applyBorder="1" applyAlignment="1">
      <alignment horizontal="right" vertical="center"/>
    </xf>
    <xf numFmtId="38" fontId="103" fillId="0" borderId="124" xfId="6" applyFont="1" applyFill="1" applyBorder="1" applyAlignment="1">
      <alignment horizontal="right" vertical="center"/>
    </xf>
    <xf numFmtId="180" fontId="87" fillId="0" borderId="172" xfId="6" applyNumberFormat="1" applyFont="1" applyFill="1" applyBorder="1" applyAlignment="1">
      <alignment horizontal="left" vertical="center"/>
    </xf>
    <xf numFmtId="181" fontId="87" fillId="0" borderId="173" xfId="6" applyNumberFormat="1" applyFont="1" applyFill="1" applyBorder="1" applyAlignment="1">
      <alignment horizontal="center" vertical="center"/>
    </xf>
    <xf numFmtId="177" fontId="103" fillId="0" borderId="174" xfId="6" applyNumberFormat="1" applyFont="1" applyFill="1" applyBorder="1" applyAlignment="1">
      <alignment horizontal="right" vertical="center"/>
    </xf>
    <xf numFmtId="177" fontId="103" fillId="0" borderId="175" xfId="6" applyNumberFormat="1" applyFont="1" applyFill="1" applyBorder="1" applyAlignment="1">
      <alignment horizontal="right" vertical="center"/>
    </xf>
    <xf numFmtId="177" fontId="103" fillId="0" borderId="176" xfId="6" applyNumberFormat="1" applyFont="1" applyFill="1" applyBorder="1" applyAlignment="1">
      <alignment horizontal="right" vertical="center"/>
    </xf>
    <xf numFmtId="180" fontId="87" fillId="0" borderId="155" xfId="6" applyNumberFormat="1" applyFont="1" applyFill="1" applyBorder="1" applyAlignment="1">
      <alignment horizontal="left" vertical="center"/>
    </xf>
    <xf numFmtId="181" fontId="87" fillId="0" borderId="0" xfId="6" applyNumberFormat="1" applyFont="1" applyFill="1" applyBorder="1" applyAlignment="1">
      <alignment horizontal="center" vertical="center"/>
    </xf>
    <xf numFmtId="181" fontId="87" fillId="0" borderId="67" xfId="6" applyNumberFormat="1" applyFont="1" applyFill="1" applyBorder="1" applyAlignment="1">
      <alignment horizontal="center" vertical="center"/>
    </xf>
    <xf numFmtId="0" fontId="87" fillId="0" borderId="128" xfId="13" applyFont="1" applyFill="1" applyBorder="1" applyAlignment="1">
      <alignment horizontal="left" vertical="center"/>
    </xf>
    <xf numFmtId="178" fontId="87" fillId="0" borderId="177" xfId="13" applyNumberFormat="1" applyFont="1" applyFill="1" applyBorder="1" applyAlignment="1">
      <alignment vertical="center"/>
    </xf>
    <xf numFmtId="178" fontId="87" fillId="0" borderId="178" xfId="13" applyNumberFormat="1" applyFont="1" applyFill="1" applyBorder="1" applyAlignment="1">
      <alignment vertical="center"/>
    </xf>
    <xf numFmtId="38" fontId="103" fillId="0" borderId="177" xfId="6" applyFont="1" applyFill="1" applyBorder="1" applyAlignment="1">
      <alignment horizontal="right" vertical="center"/>
    </xf>
    <xf numFmtId="38" fontId="103" fillId="0" borderId="179" xfId="6" applyFont="1" applyFill="1" applyBorder="1" applyAlignment="1">
      <alignment horizontal="right" vertical="center"/>
    </xf>
    <xf numFmtId="38" fontId="103" fillId="0" borderId="180" xfId="6" applyFont="1" applyFill="1" applyBorder="1" applyAlignment="1">
      <alignment horizontal="right" vertical="center"/>
    </xf>
    <xf numFmtId="0" fontId="87" fillId="0" borderId="148" xfId="13" applyFont="1" applyFill="1" applyBorder="1" applyAlignment="1">
      <alignment horizontal="left" vertical="center"/>
    </xf>
    <xf numFmtId="178" fontId="87" fillId="0" borderId="181" xfId="13" applyNumberFormat="1" applyFont="1" applyFill="1" applyBorder="1" applyAlignment="1">
      <alignment vertical="center"/>
    </xf>
    <xf numFmtId="178" fontId="87" fillId="0" borderId="182" xfId="13" applyNumberFormat="1" applyFont="1" applyFill="1" applyBorder="1" applyAlignment="1">
      <alignment vertical="center"/>
    </xf>
    <xf numFmtId="177" fontId="103" fillId="0" borderId="183" xfId="6" applyNumberFormat="1" applyFont="1" applyFill="1" applyBorder="1" applyAlignment="1">
      <alignment horizontal="right" vertical="center"/>
    </xf>
    <xf numFmtId="177" fontId="103" fillId="0" borderId="184" xfId="6" applyNumberFormat="1" applyFont="1" applyFill="1" applyBorder="1" applyAlignment="1">
      <alignment horizontal="right" vertical="center"/>
    </xf>
    <xf numFmtId="177" fontId="103" fillId="0" borderId="185" xfId="6" applyNumberFormat="1" applyFont="1" applyFill="1" applyBorder="1" applyAlignment="1">
      <alignment horizontal="right" vertical="center"/>
    </xf>
    <xf numFmtId="201" fontId="103" fillId="0" borderId="168" xfId="6" applyNumberFormat="1" applyFont="1" applyFill="1" applyBorder="1" applyAlignment="1">
      <alignment horizontal="right" vertical="center"/>
    </xf>
    <xf numFmtId="201" fontId="103" fillId="0" borderId="169" xfId="6" applyNumberFormat="1" applyFont="1" applyFill="1" applyBorder="1" applyAlignment="1">
      <alignment horizontal="right" vertical="center"/>
    </xf>
    <xf numFmtId="201" fontId="103" fillId="0" borderId="170" xfId="6" applyNumberFormat="1" applyFont="1" applyFill="1" applyBorder="1" applyAlignment="1">
      <alignment horizontal="right" vertical="center"/>
    </xf>
    <xf numFmtId="201" fontId="103" fillId="0" borderId="18" xfId="6" applyNumberFormat="1" applyFont="1" applyFill="1" applyBorder="1" applyAlignment="1">
      <alignment horizontal="right" vertical="center"/>
    </xf>
    <xf numFmtId="201" fontId="103" fillId="0" borderId="9" xfId="6" applyNumberFormat="1" applyFont="1" applyFill="1" applyBorder="1" applyAlignment="1">
      <alignment horizontal="right" vertical="center"/>
    </xf>
    <xf numFmtId="201" fontId="103" fillId="0" borderId="107" xfId="6" applyNumberFormat="1" applyFont="1" applyFill="1" applyBorder="1" applyAlignment="1">
      <alignment horizontal="right" vertical="center"/>
    </xf>
    <xf numFmtId="201" fontId="103" fillId="0" borderId="87" xfId="6" applyNumberFormat="1" applyFont="1" applyFill="1" applyBorder="1" applyAlignment="1">
      <alignment horizontal="right" vertical="center"/>
    </xf>
    <xf numFmtId="201" fontId="103" fillId="0" borderId="120" xfId="6" applyNumberFormat="1" applyFont="1" applyFill="1" applyBorder="1" applyAlignment="1">
      <alignment horizontal="right" vertical="center"/>
    </xf>
    <xf numFmtId="201" fontId="103" fillId="0" borderId="123" xfId="6" applyNumberFormat="1" applyFont="1" applyFill="1" applyBorder="1" applyAlignment="1">
      <alignment horizontal="right" vertical="center"/>
    </xf>
    <xf numFmtId="201" fontId="103" fillId="0" borderId="124" xfId="6" applyNumberFormat="1" applyFont="1" applyFill="1" applyBorder="1" applyAlignment="1">
      <alignment horizontal="right" vertical="center"/>
    </xf>
    <xf numFmtId="201" fontId="103" fillId="0" borderId="174" xfId="6" applyNumberFormat="1" applyFont="1" applyFill="1" applyBorder="1" applyAlignment="1">
      <alignment horizontal="right" vertical="center"/>
    </xf>
    <xf numFmtId="201" fontId="103" fillId="0" borderId="175" xfId="6" applyNumberFormat="1" applyFont="1" applyFill="1" applyBorder="1" applyAlignment="1">
      <alignment horizontal="right" vertical="center"/>
    </xf>
    <xf numFmtId="201" fontId="103" fillId="0" borderId="176" xfId="6" applyNumberFormat="1" applyFont="1" applyFill="1" applyBorder="1" applyAlignment="1">
      <alignment horizontal="right" vertical="center"/>
    </xf>
    <xf numFmtId="201" fontId="103" fillId="0" borderId="177" xfId="6" applyNumberFormat="1" applyFont="1" applyFill="1" applyBorder="1" applyAlignment="1">
      <alignment horizontal="right" vertical="center"/>
    </xf>
    <xf numFmtId="201" fontId="103" fillId="0" borderId="179" xfId="6" applyNumberFormat="1" applyFont="1" applyFill="1" applyBorder="1" applyAlignment="1">
      <alignment horizontal="right" vertical="center"/>
    </xf>
    <xf numFmtId="201" fontId="103" fillId="0" borderId="180" xfId="6" applyNumberFormat="1" applyFont="1" applyFill="1" applyBorder="1" applyAlignment="1">
      <alignment horizontal="right" vertical="center"/>
    </xf>
    <xf numFmtId="201" fontId="103" fillId="0" borderId="183" xfId="6" applyNumberFormat="1" applyFont="1" applyFill="1" applyBorder="1" applyAlignment="1">
      <alignment horizontal="right" vertical="center"/>
    </xf>
    <xf numFmtId="201" fontId="103" fillId="0" borderId="184" xfId="6" applyNumberFormat="1" applyFont="1" applyFill="1" applyBorder="1" applyAlignment="1">
      <alignment horizontal="right" vertical="center"/>
    </xf>
    <xf numFmtId="201" fontId="103" fillId="0" borderId="185" xfId="6" applyNumberFormat="1" applyFont="1" applyFill="1" applyBorder="1" applyAlignment="1">
      <alignment horizontal="right" vertical="center"/>
    </xf>
    <xf numFmtId="177" fontId="103" fillId="0" borderId="0" xfId="6" applyNumberFormat="1" applyFont="1" applyFill="1" applyBorder="1" applyAlignment="1">
      <alignment horizontal="right" vertical="center"/>
    </xf>
    <xf numFmtId="0" fontId="102" fillId="0" borderId="5" xfId="296" applyNumberFormat="1" applyFont="1" applyFill="1" applyBorder="1" applyAlignment="1">
      <alignment horizontal="center" vertical="center" wrapText="1"/>
    </xf>
    <xf numFmtId="0" fontId="105" fillId="0" borderId="101" xfId="293" applyNumberFormat="1" applyFont="1" applyFill="1" applyBorder="1" applyAlignment="1">
      <alignment vertical="center"/>
    </xf>
    <xf numFmtId="0" fontId="106" fillId="0" borderId="101" xfId="293" applyFont="1" applyFill="1" applyBorder="1"/>
    <xf numFmtId="180" fontId="107" fillId="0" borderId="101" xfId="6" applyNumberFormat="1" applyFont="1" applyFill="1" applyBorder="1" applyAlignment="1">
      <alignment horizontal="center" vertical="center"/>
    </xf>
    <xf numFmtId="181" fontId="107" fillId="0" borderId="102" xfId="6" applyNumberFormat="1" applyFont="1" applyFill="1" applyBorder="1" applyAlignment="1">
      <alignment horizontal="center" vertical="center"/>
    </xf>
    <xf numFmtId="38" fontId="103" fillId="0" borderId="86" xfId="120" applyFont="1" applyFill="1" applyBorder="1" applyAlignment="1">
      <alignment horizontal="right" vertical="center"/>
    </xf>
    <xf numFmtId="38" fontId="103" fillId="0" borderId="79" xfId="120" applyFont="1" applyFill="1" applyBorder="1" applyAlignment="1">
      <alignment horizontal="right" vertical="center"/>
    </xf>
    <xf numFmtId="38" fontId="103" fillId="0" borderId="63" xfId="120" applyFont="1" applyFill="1" applyBorder="1" applyAlignment="1">
      <alignment horizontal="right" vertical="center"/>
    </xf>
    <xf numFmtId="38" fontId="103" fillId="0" borderId="186" xfId="120" applyFont="1" applyFill="1" applyBorder="1" applyAlignment="1">
      <alignment horizontal="right" vertical="center"/>
    </xf>
    <xf numFmtId="38" fontId="103" fillId="0" borderId="104" xfId="120" applyFont="1" applyFill="1" applyBorder="1" applyAlignment="1">
      <alignment horizontal="right" vertical="center"/>
    </xf>
    <xf numFmtId="0" fontId="105" fillId="0" borderId="7" xfId="293" applyNumberFormat="1" applyFont="1" applyFill="1" applyBorder="1" applyAlignment="1">
      <alignment vertical="center"/>
    </xf>
    <xf numFmtId="0" fontId="106" fillId="0" borderId="7" xfId="293" applyFont="1" applyFill="1" applyBorder="1"/>
    <xf numFmtId="178" fontId="107" fillId="0" borderId="7" xfId="13" applyNumberFormat="1" applyFont="1" applyFill="1" applyBorder="1" applyAlignment="1">
      <alignment vertical="center"/>
    </xf>
    <xf numFmtId="178" fontId="107" fillId="0" borderId="40" xfId="13" applyNumberFormat="1" applyFont="1" applyFill="1" applyBorder="1" applyAlignment="1">
      <alignment vertical="center"/>
    </xf>
    <xf numFmtId="38" fontId="101" fillId="0" borderId="187" xfId="120" applyFont="1" applyFill="1" applyBorder="1" applyAlignment="1">
      <alignment horizontal="right" vertical="center"/>
    </xf>
    <xf numFmtId="38" fontId="101" fillId="0" borderId="163" xfId="120" applyFont="1" applyFill="1" applyBorder="1" applyAlignment="1">
      <alignment horizontal="right" vertical="center"/>
    </xf>
    <xf numFmtId="38" fontId="101" fillId="0" borderId="164" xfId="120" applyFont="1" applyFill="1" applyBorder="1" applyAlignment="1">
      <alignment horizontal="right" vertical="center"/>
    </xf>
    <xf numFmtId="0" fontId="105" fillId="0" borderId="67" xfId="293" applyNumberFormat="1" applyFont="1" applyFill="1" applyBorder="1" applyAlignment="1">
      <alignment vertical="center"/>
    </xf>
    <xf numFmtId="0" fontId="106" fillId="0" borderId="67" xfId="293" applyFont="1" applyFill="1" applyBorder="1"/>
    <xf numFmtId="178" fontId="107" fillId="0" borderId="67" xfId="13" applyNumberFormat="1" applyFont="1" applyFill="1" applyBorder="1" applyAlignment="1">
      <alignment vertical="center"/>
    </xf>
    <xf numFmtId="178" fontId="107" fillId="0" borderId="74" xfId="13" applyNumberFormat="1" applyFont="1" applyFill="1" applyBorder="1" applyAlignment="1">
      <alignment vertical="center"/>
    </xf>
    <xf numFmtId="38" fontId="101" fillId="0" borderId="87" xfId="120" applyFont="1" applyFill="1" applyBorder="1" applyAlignment="1">
      <alignment horizontal="right" vertical="center"/>
    </xf>
    <xf numFmtId="38" fontId="101" fillId="0" borderId="77" xfId="120" applyFont="1" applyFill="1" applyBorder="1" applyAlignment="1">
      <alignment horizontal="right" vertical="center"/>
    </xf>
    <xf numFmtId="38" fontId="101" fillId="0" borderId="72" xfId="120" applyFont="1" applyFill="1" applyBorder="1" applyAlignment="1">
      <alignment horizontal="right" vertical="center"/>
    </xf>
    <xf numFmtId="0" fontId="105" fillId="0" borderId="50" xfId="293" applyNumberFormat="1" applyFont="1" applyFill="1" applyBorder="1" applyAlignment="1">
      <alignment vertical="center"/>
    </xf>
    <xf numFmtId="0" fontId="106" fillId="0" borderId="50" xfId="293" applyFont="1" applyFill="1" applyBorder="1"/>
    <xf numFmtId="178" fontId="107" fillId="0" borderId="50" xfId="13" applyNumberFormat="1" applyFont="1" applyFill="1" applyBorder="1" applyAlignment="1">
      <alignment vertical="center"/>
    </xf>
    <xf numFmtId="178" fontId="107" fillId="0" borderId="51" xfId="13" applyNumberFormat="1" applyFont="1" applyFill="1" applyBorder="1" applyAlignment="1">
      <alignment vertical="center"/>
    </xf>
    <xf numFmtId="38" fontId="101" fillId="0" borderId="131" xfId="120" applyFont="1" applyFill="1" applyBorder="1" applyAlignment="1">
      <alignment horizontal="right" vertical="center"/>
    </xf>
    <xf numFmtId="38" fontId="101" fillId="0" borderId="78" xfId="120" applyFont="1" applyFill="1" applyBorder="1" applyAlignment="1">
      <alignment horizontal="right" vertical="center"/>
    </xf>
    <xf numFmtId="38" fontId="101" fillId="0" borderId="56" xfId="120" applyFont="1" applyFill="1" applyBorder="1" applyAlignment="1">
      <alignment horizontal="right" vertical="center"/>
    </xf>
    <xf numFmtId="201" fontId="103" fillId="0" borderId="188" xfId="6" applyNumberFormat="1" applyFont="1" applyFill="1" applyBorder="1" applyAlignment="1">
      <alignment horizontal="right" vertical="center"/>
    </xf>
    <xf numFmtId="201" fontId="103" fillId="0" borderId="79" xfId="120" applyNumberFormat="1" applyFont="1" applyFill="1" applyBorder="1" applyAlignment="1">
      <alignment horizontal="right" vertical="center"/>
    </xf>
    <xf numFmtId="201" fontId="103" fillId="0" borderId="63" xfId="120" applyNumberFormat="1" applyFont="1" applyFill="1" applyBorder="1" applyAlignment="1">
      <alignment horizontal="right" vertical="center"/>
    </xf>
    <xf numFmtId="201" fontId="103" fillId="0" borderId="186" xfId="120" applyNumberFormat="1" applyFont="1" applyFill="1" applyBorder="1" applyAlignment="1">
      <alignment horizontal="right" vertical="center"/>
    </xf>
    <xf numFmtId="201" fontId="103" fillId="0" borderId="104" xfId="120" applyNumberFormat="1" applyFont="1" applyFill="1" applyBorder="1" applyAlignment="1">
      <alignment horizontal="right" vertical="center"/>
    </xf>
    <xf numFmtId="201" fontId="101" fillId="0" borderId="187" xfId="120" applyNumberFormat="1" applyFont="1" applyFill="1" applyBorder="1" applyAlignment="1">
      <alignment horizontal="right" vertical="center"/>
    </xf>
    <xf numFmtId="201" fontId="101" fillId="0" borderId="163" xfId="120" applyNumberFormat="1" applyFont="1" applyFill="1" applyBorder="1" applyAlignment="1">
      <alignment horizontal="right" vertical="center"/>
    </xf>
    <xf numFmtId="201" fontId="101" fillId="0" borderId="164" xfId="120" applyNumberFormat="1" applyFont="1" applyFill="1" applyBorder="1" applyAlignment="1">
      <alignment horizontal="right" vertical="center"/>
    </xf>
    <xf numFmtId="201" fontId="101" fillId="0" borderId="87" xfId="120" applyNumberFormat="1" applyFont="1" applyFill="1" applyBorder="1" applyAlignment="1">
      <alignment horizontal="right" vertical="center"/>
    </xf>
    <xf numFmtId="201" fontId="101" fillId="0" borderId="77" xfId="120" applyNumberFormat="1" applyFont="1" applyFill="1" applyBorder="1" applyAlignment="1">
      <alignment horizontal="right" vertical="center"/>
    </xf>
    <xf numFmtId="201" fontId="101" fillId="0" borderId="72" xfId="120" applyNumberFormat="1" applyFont="1" applyFill="1" applyBorder="1" applyAlignment="1">
      <alignment horizontal="right" vertical="center"/>
    </xf>
    <xf numFmtId="201" fontId="101" fillId="0" borderId="131" xfId="120" applyNumberFormat="1" applyFont="1" applyFill="1" applyBorder="1" applyAlignment="1">
      <alignment horizontal="right" vertical="center"/>
    </xf>
    <xf numFmtId="201" fontId="101" fillId="0" borderId="78" xfId="120" applyNumberFormat="1" applyFont="1" applyFill="1" applyBorder="1" applyAlignment="1">
      <alignment horizontal="right" vertical="center"/>
    </xf>
    <xf numFmtId="201" fontId="101" fillId="0" borderId="56" xfId="120" applyNumberFormat="1" applyFont="1" applyFill="1" applyBorder="1" applyAlignment="1">
      <alignment horizontal="right" vertical="center"/>
    </xf>
    <xf numFmtId="0" fontId="108" fillId="0" borderId="0" xfId="293" applyFont="1" applyFill="1" applyAlignment="1">
      <alignment vertical="center"/>
    </xf>
    <xf numFmtId="180" fontId="87" fillId="0" borderId="14" xfId="6" applyNumberFormat="1" applyFont="1" applyFill="1" applyBorder="1" applyAlignment="1">
      <alignment horizontal="center" vertical="center"/>
    </xf>
    <xf numFmtId="181" fontId="87" fillId="0" borderId="14" xfId="6" applyNumberFormat="1" applyFont="1" applyFill="1" applyBorder="1" applyAlignment="1">
      <alignment horizontal="center" vertical="center"/>
    </xf>
    <xf numFmtId="38" fontId="103" fillId="0" borderId="63" xfId="6" applyFont="1" applyFill="1" applyBorder="1" applyAlignment="1">
      <alignment horizontal="right" vertical="center"/>
    </xf>
    <xf numFmtId="38" fontId="103" fillId="0" borderId="186" xfId="6" applyFont="1" applyFill="1" applyBorder="1" applyAlignment="1">
      <alignment horizontal="right" vertical="center"/>
    </xf>
    <xf numFmtId="40" fontId="101" fillId="0" borderId="162" xfId="6" applyNumberFormat="1" applyFont="1" applyFill="1" applyBorder="1" applyAlignment="1">
      <alignment horizontal="right" vertical="center"/>
    </xf>
    <xf numFmtId="40" fontId="101" fillId="0" borderId="163" xfId="6" applyNumberFormat="1" applyFont="1" applyFill="1" applyBorder="1" applyAlignment="1">
      <alignment horizontal="right" vertical="center"/>
    </xf>
    <xf numFmtId="40" fontId="101" fillId="0" borderId="164" xfId="6" applyNumberFormat="1" applyFont="1" applyFill="1" applyBorder="1" applyAlignment="1">
      <alignment horizontal="right" vertical="center"/>
    </xf>
    <xf numFmtId="177" fontId="101" fillId="0" borderId="68" xfId="6" applyNumberFormat="1" applyFont="1" applyFill="1" applyBorder="1" applyAlignment="1">
      <alignment horizontal="right" vertical="center"/>
    </xf>
    <xf numFmtId="177" fontId="101" fillId="0" borderId="77" xfId="6" applyNumberFormat="1" applyFont="1" applyFill="1" applyBorder="1" applyAlignment="1">
      <alignment horizontal="right" vertical="center"/>
    </xf>
    <xf numFmtId="177" fontId="101" fillId="0" borderId="72" xfId="6" applyNumberFormat="1" applyFont="1" applyFill="1" applyBorder="1" applyAlignment="1">
      <alignment horizontal="right" vertical="center"/>
    </xf>
    <xf numFmtId="38" fontId="101" fillId="0" borderId="52" xfId="6" applyFont="1" applyFill="1" applyBorder="1" applyAlignment="1">
      <alignment horizontal="right" vertical="center"/>
    </xf>
    <xf numFmtId="38" fontId="101" fillId="0" borderId="78" xfId="6" applyFont="1" applyFill="1" applyBorder="1" applyAlignment="1">
      <alignment horizontal="right" vertical="center"/>
    </xf>
    <xf numFmtId="38" fontId="101" fillId="0" borderId="56" xfId="6" applyFont="1" applyFill="1" applyBorder="1" applyAlignment="1">
      <alignment horizontal="right" vertical="center"/>
    </xf>
    <xf numFmtId="201" fontId="103" fillId="0" borderId="63" xfId="6" applyNumberFormat="1" applyFont="1" applyFill="1" applyBorder="1" applyAlignment="1">
      <alignment horizontal="right" vertical="center"/>
    </xf>
    <xf numFmtId="201" fontId="103" fillId="0" borderId="186" xfId="6" applyNumberFormat="1" applyFont="1" applyFill="1" applyBorder="1" applyAlignment="1">
      <alignment horizontal="right" vertical="center"/>
    </xf>
    <xf numFmtId="201" fontId="101" fillId="0" borderId="162" xfId="6" applyNumberFormat="1" applyFont="1" applyFill="1" applyBorder="1" applyAlignment="1">
      <alignment horizontal="right" vertical="center"/>
    </xf>
    <xf numFmtId="201" fontId="101" fillId="0" borderId="163" xfId="6" applyNumberFormat="1" applyFont="1" applyFill="1" applyBorder="1" applyAlignment="1">
      <alignment horizontal="right" vertical="center"/>
    </xf>
    <xf numFmtId="201" fontId="101" fillId="0" borderId="164" xfId="6" applyNumberFormat="1" applyFont="1" applyFill="1" applyBorder="1" applyAlignment="1">
      <alignment horizontal="right" vertical="center"/>
    </xf>
    <xf numFmtId="201" fontId="101" fillId="0" borderId="68" xfId="6" applyNumberFormat="1" applyFont="1" applyFill="1" applyBorder="1" applyAlignment="1">
      <alignment horizontal="right" vertical="center"/>
    </xf>
    <xf numFmtId="201" fontId="101" fillId="0" borderId="77" xfId="6" applyNumberFormat="1" applyFont="1" applyFill="1" applyBorder="1" applyAlignment="1">
      <alignment horizontal="right" vertical="center"/>
    </xf>
    <xf numFmtId="201" fontId="101" fillId="0" borderId="72" xfId="6" applyNumberFormat="1" applyFont="1" applyFill="1" applyBorder="1" applyAlignment="1">
      <alignment horizontal="right" vertical="center"/>
    </xf>
    <xf numFmtId="201" fontId="101" fillId="0" borderId="52" xfId="6" applyNumberFormat="1" applyFont="1" applyFill="1" applyBorder="1" applyAlignment="1">
      <alignment horizontal="right" vertical="center"/>
    </xf>
    <xf numFmtId="201" fontId="101" fillId="0" borderId="78" xfId="6" applyNumberFormat="1" applyFont="1" applyFill="1" applyBorder="1" applyAlignment="1">
      <alignment horizontal="right" vertical="center"/>
    </xf>
    <xf numFmtId="201" fontId="101" fillId="0" borderId="56" xfId="6" applyNumberFormat="1" applyFont="1" applyFill="1" applyBorder="1" applyAlignment="1">
      <alignment horizontal="right" vertical="center"/>
    </xf>
    <xf numFmtId="38" fontId="101" fillId="0" borderId="0" xfId="6" applyFont="1" applyFill="1" applyBorder="1" applyAlignment="1">
      <alignment horizontal="right" vertical="center"/>
    </xf>
    <xf numFmtId="0" fontId="108" fillId="0" borderId="0" xfId="297" applyFont="1" applyFill="1" applyBorder="1">
      <alignment vertical="center"/>
    </xf>
    <xf numFmtId="0" fontId="87" fillId="0" borderId="0" xfId="13" applyFont="1" applyFill="1" applyAlignment="1">
      <alignment horizontal="center" vertical="center"/>
    </xf>
    <xf numFmtId="0" fontId="87" fillId="0" borderId="57" xfId="13" applyFont="1" applyFill="1" applyBorder="1" applyAlignment="1">
      <alignment horizontal="left" vertical="center"/>
    </xf>
    <xf numFmtId="180" fontId="87" fillId="0" borderId="57" xfId="6" applyNumberFormat="1" applyFont="1" applyFill="1" applyBorder="1" applyAlignment="1">
      <alignment horizontal="center" vertical="center"/>
    </xf>
    <xf numFmtId="181" fontId="87" fillId="0" borderId="95" xfId="6" applyNumberFormat="1" applyFont="1" applyFill="1" applyBorder="1" applyAlignment="1">
      <alignment horizontal="center" vertical="center"/>
    </xf>
    <xf numFmtId="177" fontId="103" fillId="0" borderId="162" xfId="6" applyNumberFormat="1" applyFont="1" applyFill="1" applyBorder="1">
      <alignment vertical="center"/>
    </xf>
    <xf numFmtId="177" fontId="103" fillId="0" borderId="163" xfId="6" applyNumberFormat="1" applyFont="1" applyFill="1" applyBorder="1">
      <alignment vertical="center"/>
    </xf>
    <xf numFmtId="177" fontId="103" fillId="0" borderId="164" xfId="6" applyNumberFormat="1" applyFont="1" applyFill="1" applyBorder="1">
      <alignment vertical="center"/>
    </xf>
    <xf numFmtId="0" fontId="87" fillId="0" borderId="50" xfId="13" applyFont="1" applyFill="1" applyBorder="1" applyAlignment="1">
      <alignment horizontal="left" vertical="center"/>
    </xf>
    <xf numFmtId="0" fontId="35" fillId="0" borderId="50" xfId="13" applyFill="1" applyBorder="1">
      <alignment vertical="center"/>
    </xf>
    <xf numFmtId="178" fontId="87" fillId="0" borderId="51" xfId="13" applyNumberFormat="1" applyFont="1" applyFill="1" applyBorder="1" applyAlignment="1">
      <alignment vertical="center"/>
    </xf>
    <xf numFmtId="177" fontId="101" fillId="0" borderId="52" xfId="120" applyNumberFormat="1" applyFont="1" applyFill="1" applyBorder="1" applyAlignment="1">
      <alignment vertical="center"/>
    </xf>
    <xf numFmtId="177" fontId="101" fillId="0" borderId="78" xfId="120" applyNumberFormat="1" applyFont="1" applyFill="1" applyBorder="1" applyAlignment="1">
      <alignment vertical="center"/>
    </xf>
    <xf numFmtId="177" fontId="101" fillId="0" borderId="56" xfId="120" applyNumberFormat="1" applyFont="1" applyFill="1" applyBorder="1" applyAlignment="1">
      <alignment vertical="center"/>
    </xf>
    <xf numFmtId="201" fontId="103" fillId="0" borderId="163" xfId="6" applyNumberFormat="1" applyFont="1" applyFill="1" applyBorder="1">
      <alignment vertical="center"/>
    </xf>
    <xf numFmtId="201" fontId="103" fillId="0" borderId="164" xfId="6" applyNumberFormat="1" applyFont="1" applyFill="1" applyBorder="1">
      <alignment vertical="center"/>
    </xf>
    <xf numFmtId="201" fontId="103" fillId="0" borderId="52" xfId="6" applyNumberFormat="1" applyFont="1" applyFill="1" applyBorder="1">
      <alignment vertical="center"/>
    </xf>
    <xf numFmtId="201" fontId="103" fillId="0" borderId="78" xfId="6" applyNumberFormat="1" applyFont="1" applyFill="1" applyBorder="1">
      <alignment vertical="center"/>
    </xf>
    <xf numFmtId="201" fontId="103" fillId="0" borderId="56" xfId="6" applyNumberFormat="1" applyFont="1" applyFill="1" applyBorder="1">
      <alignment vertical="center"/>
    </xf>
    <xf numFmtId="0" fontId="45" fillId="0" borderId="0" xfId="298" applyFont="1" applyFill="1">
      <alignment vertical="center"/>
    </xf>
    <xf numFmtId="0" fontId="41" fillId="0" borderId="0" xfId="13" applyFont="1" applyFill="1">
      <alignment vertical="center"/>
    </xf>
    <xf numFmtId="0" fontId="28" fillId="0" borderId="0" xfId="13" applyFont="1" applyFill="1">
      <alignment vertical="center"/>
    </xf>
    <xf numFmtId="191" fontId="28" fillId="0" borderId="0" xfId="13" applyNumberFormat="1" applyFont="1" applyFill="1">
      <alignment vertical="center"/>
    </xf>
    <xf numFmtId="0" fontId="24" fillId="0" borderId="0" xfId="13" applyFont="1" applyFill="1" applyAlignment="1">
      <alignment horizontal="centerContinuous" vertical="center"/>
    </xf>
    <xf numFmtId="0" fontId="28" fillId="0" borderId="0" xfId="13" applyFont="1" applyFill="1" applyAlignment="1">
      <alignment horizontal="centerContinuous" vertical="center"/>
    </xf>
    <xf numFmtId="0" fontId="28" fillId="0" borderId="155" xfId="13" applyFont="1" applyFill="1" applyBorder="1">
      <alignment vertical="center"/>
    </xf>
    <xf numFmtId="0" fontId="28" fillId="0" borderId="121" xfId="13" applyFont="1" applyFill="1" applyBorder="1">
      <alignment vertical="center"/>
    </xf>
    <xf numFmtId="0" fontId="35" fillId="0" borderId="121" xfId="13" applyFont="1" applyFill="1" applyBorder="1" applyAlignment="1">
      <alignment horizontal="center" vertical="center"/>
    </xf>
    <xf numFmtId="0" fontId="35" fillId="0" borderId="121" xfId="13" applyFont="1" applyFill="1" applyBorder="1">
      <alignment vertical="center"/>
    </xf>
    <xf numFmtId="0" fontId="35" fillId="0" borderId="0" xfId="13" applyFont="1" applyFill="1" applyBorder="1" applyAlignment="1">
      <alignment horizontal="center" vertical="center"/>
    </xf>
    <xf numFmtId="0" fontId="28" fillId="0" borderId="4" xfId="13" applyFont="1" applyFill="1" applyBorder="1">
      <alignment vertical="center"/>
    </xf>
    <xf numFmtId="0" fontId="28" fillId="0" borderId="0" xfId="13" applyFont="1" applyFill="1" applyBorder="1">
      <alignment vertical="center"/>
    </xf>
    <xf numFmtId="0" fontId="35" fillId="0" borderId="59" xfId="13" applyFont="1" applyFill="1" applyBorder="1" applyAlignment="1">
      <alignment horizontal="center" vertical="center" wrapText="1"/>
    </xf>
    <xf numFmtId="0" fontId="35" fillId="0" borderId="59" xfId="13" applyFont="1" applyFill="1" applyBorder="1" applyAlignment="1">
      <alignment horizontal="center" vertical="center"/>
    </xf>
    <xf numFmtId="0" fontId="35" fillId="0" borderId="22" xfId="13" applyFont="1" applyFill="1" applyBorder="1" applyAlignment="1">
      <alignment horizontal="center" vertical="center" wrapText="1"/>
    </xf>
    <xf numFmtId="0" fontId="35" fillId="0" borderId="60" xfId="13" applyFont="1" applyFill="1" applyBorder="1" applyAlignment="1">
      <alignment horizontal="center" vertical="center" wrapText="1"/>
    </xf>
    <xf numFmtId="0" fontId="28" fillId="0" borderId="7" xfId="13" applyFont="1" applyFill="1" applyBorder="1">
      <alignment vertical="center"/>
    </xf>
    <xf numFmtId="0" fontId="35" fillId="0" borderId="191" xfId="13" applyFont="1" applyFill="1" applyBorder="1">
      <alignment vertical="center"/>
    </xf>
    <xf numFmtId="0" fontId="28" fillId="0" borderId="178" xfId="13" applyFont="1" applyFill="1" applyBorder="1">
      <alignment vertical="center"/>
    </xf>
    <xf numFmtId="3" fontId="28" fillId="0" borderId="191" xfId="13" applyNumberFormat="1" applyFont="1" applyFill="1" applyBorder="1">
      <alignment vertical="center"/>
    </xf>
    <xf numFmtId="3" fontId="28" fillId="0" borderId="178" xfId="13" applyNumberFormat="1" applyFont="1" applyFill="1" applyBorder="1">
      <alignment vertical="center"/>
    </xf>
    <xf numFmtId="3" fontId="28" fillId="0" borderId="192" xfId="13" applyNumberFormat="1" applyFont="1" applyFill="1" applyBorder="1">
      <alignment vertical="center"/>
    </xf>
    <xf numFmtId="3" fontId="28" fillId="0" borderId="193" xfId="13" applyNumberFormat="1" applyFont="1" applyFill="1" applyBorder="1">
      <alignment vertical="center"/>
    </xf>
    <xf numFmtId="3" fontId="28" fillId="0" borderId="194" xfId="13" applyNumberFormat="1" applyFont="1" applyFill="1" applyBorder="1">
      <alignment vertical="center"/>
    </xf>
    <xf numFmtId="3" fontId="28" fillId="0" borderId="0" xfId="13" applyNumberFormat="1" applyFont="1" applyFill="1" applyBorder="1">
      <alignment vertical="center"/>
    </xf>
    <xf numFmtId="0" fontId="35" fillId="0" borderId="195" xfId="13" applyFont="1" applyFill="1" applyBorder="1">
      <alignment vertical="center"/>
    </xf>
    <xf numFmtId="0" fontId="28" fillId="0" borderId="196" xfId="13" applyFont="1" applyFill="1" applyBorder="1">
      <alignment vertical="center"/>
    </xf>
    <xf numFmtId="3" fontId="28" fillId="0" borderId="195" xfId="13" applyNumberFormat="1" applyFont="1" applyFill="1" applyBorder="1">
      <alignment vertical="center"/>
    </xf>
    <xf numFmtId="3" fontId="28" fillId="0" borderId="196" xfId="13" applyNumberFormat="1" applyFont="1" applyFill="1" applyBorder="1">
      <alignment vertical="center"/>
    </xf>
    <xf numFmtId="3" fontId="28" fillId="0" borderId="197" xfId="13" applyNumberFormat="1" applyFont="1" applyFill="1" applyBorder="1">
      <alignment vertical="center"/>
    </xf>
    <xf numFmtId="3" fontId="28" fillId="0" borderId="198" xfId="13" applyNumberFormat="1" applyFont="1" applyFill="1" applyBorder="1">
      <alignment vertical="center"/>
    </xf>
    <xf numFmtId="3" fontId="28" fillId="0" borderId="199" xfId="13" applyNumberFormat="1" applyFont="1" applyFill="1" applyBorder="1">
      <alignment vertical="center"/>
    </xf>
    <xf numFmtId="0" fontId="35" fillId="0" borderId="200" xfId="13" applyFont="1" applyFill="1" applyBorder="1">
      <alignment vertical="center"/>
    </xf>
    <xf numFmtId="0" fontId="35" fillId="0" borderId="22" xfId="13" applyFont="1" applyFill="1" applyBorder="1">
      <alignment vertical="center"/>
    </xf>
    <xf numFmtId="3" fontId="28" fillId="0" borderId="200" xfId="13" applyNumberFormat="1" applyFont="1" applyFill="1" applyBorder="1">
      <alignment vertical="center"/>
    </xf>
    <xf numFmtId="3" fontId="28" fillId="0" borderId="22" xfId="13" applyNumberFormat="1" applyFont="1" applyFill="1" applyBorder="1">
      <alignment vertical="center"/>
    </xf>
    <xf numFmtId="3" fontId="28" fillId="0" borderId="23" xfId="13" applyNumberFormat="1" applyFont="1" applyFill="1" applyBorder="1">
      <alignment vertical="center"/>
    </xf>
    <xf numFmtId="3" fontId="28" fillId="0" borderId="21" xfId="13" applyNumberFormat="1" applyFont="1" applyFill="1" applyBorder="1">
      <alignment vertical="center"/>
    </xf>
    <xf numFmtId="3" fontId="28" fillId="0" borderId="201" xfId="13" applyNumberFormat="1" applyFont="1" applyFill="1" applyBorder="1">
      <alignment vertical="center"/>
    </xf>
    <xf numFmtId="0" fontId="35" fillId="0" borderId="202" xfId="13" applyFill="1" applyBorder="1">
      <alignment vertical="center"/>
    </xf>
    <xf numFmtId="0" fontId="35" fillId="0" borderId="173" xfId="13" applyFont="1" applyFill="1" applyBorder="1">
      <alignment vertical="center"/>
    </xf>
    <xf numFmtId="3" fontId="28" fillId="0" borderId="202" xfId="13" applyNumberFormat="1" applyFont="1" applyFill="1" applyBorder="1">
      <alignment vertical="center"/>
    </xf>
    <xf numFmtId="3" fontId="28" fillId="0" borderId="173" xfId="13" applyNumberFormat="1" applyFont="1" applyFill="1" applyBorder="1">
      <alignment vertical="center"/>
    </xf>
    <xf numFmtId="3" fontId="28" fillId="0" borderId="190" xfId="13" applyNumberFormat="1" applyFont="1" applyFill="1" applyBorder="1">
      <alignment vertical="center"/>
    </xf>
    <xf numFmtId="3" fontId="28" fillId="0" borderId="189" xfId="13" applyNumberFormat="1" applyFont="1" applyFill="1" applyBorder="1">
      <alignment vertical="center"/>
    </xf>
    <xf numFmtId="3" fontId="28" fillId="0" borderId="203" xfId="13" applyNumberFormat="1" applyFont="1" applyFill="1" applyBorder="1">
      <alignment vertical="center"/>
    </xf>
    <xf numFmtId="0" fontId="28" fillId="0" borderId="0" xfId="13" applyFont="1" applyFill="1" applyAlignment="1">
      <alignment horizontal="right" vertical="center"/>
    </xf>
    <xf numFmtId="0" fontId="35" fillId="0" borderId="4" xfId="13" applyFont="1" applyFill="1" applyBorder="1">
      <alignment vertical="center"/>
    </xf>
    <xf numFmtId="0" fontId="35" fillId="0" borderId="0" xfId="13" applyFont="1" applyFill="1" applyBorder="1">
      <alignment vertical="center"/>
    </xf>
    <xf numFmtId="3" fontId="28" fillId="0" borderId="69" xfId="13" applyNumberFormat="1" applyFont="1" applyFill="1" applyBorder="1">
      <alignment vertical="center"/>
    </xf>
    <xf numFmtId="3" fontId="28" fillId="0" borderId="67" xfId="13" applyNumberFormat="1" applyFont="1" applyFill="1" applyBorder="1">
      <alignment vertical="center"/>
    </xf>
    <xf numFmtId="3" fontId="28" fillId="0" borderId="146" xfId="13" applyNumberFormat="1" applyFont="1" applyFill="1" applyBorder="1">
      <alignment vertical="center"/>
    </xf>
    <xf numFmtId="3" fontId="28" fillId="0" borderId="70" xfId="13" applyNumberFormat="1" applyFont="1" applyFill="1" applyBorder="1">
      <alignment vertical="center"/>
    </xf>
    <xf numFmtId="3" fontId="28" fillId="0" borderId="121" xfId="13" applyNumberFormat="1" applyFont="1" applyFill="1" applyBorder="1">
      <alignment vertical="center"/>
    </xf>
    <xf numFmtId="3" fontId="28" fillId="0" borderId="156" xfId="13" applyNumberFormat="1" applyFont="1" applyFill="1" applyBorder="1">
      <alignment vertical="center"/>
    </xf>
    <xf numFmtId="0" fontId="35" fillId="0" borderId="9" xfId="13" applyFont="1" applyFill="1" applyBorder="1">
      <alignment vertical="center"/>
    </xf>
    <xf numFmtId="0" fontId="35" fillId="0" borderId="155" xfId="13" applyFont="1" applyFill="1" applyBorder="1">
      <alignment vertical="center"/>
    </xf>
    <xf numFmtId="0" fontId="35" fillId="0" borderId="58" xfId="13" applyFont="1" applyFill="1" applyBorder="1">
      <alignment vertical="center"/>
    </xf>
    <xf numFmtId="0" fontId="35" fillId="0" borderId="59" xfId="13" applyFont="1" applyFill="1" applyBorder="1">
      <alignment vertical="center"/>
    </xf>
    <xf numFmtId="3" fontId="28" fillId="0" borderId="60" xfId="13" applyNumberFormat="1" applyFont="1" applyFill="1" applyBorder="1">
      <alignment vertical="center"/>
    </xf>
    <xf numFmtId="3" fontId="28" fillId="0" borderId="59" xfId="13" applyNumberFormat="1" applyFont="1" applyFill="1" applyBorder="1">
      <alignment vertical="center"/>
    </xf>
    <xf numFmtId="3" fontId="28" fillId="0" borderId="80" xfId="13" applyNumberFormat="1" applyFont="1" applyFill="1" applyBorder="1">
      <alignment vertical="center"/>
    </xf>
    <xf numFmtId="0" fontId="35" fillId="0" borderId="59" xfId="13" applyFont="1" applyFill="1" applyBorder="1" applyAlignment="1">
      <alignment horizontal="right" vertical="center"/>
    </xf>
    <xf numFmtId="0" fontId="35" fillId="0" borderId="204" xfId="13" applyFont="1" applyFill="1" applyBorder="1">
      <alignment vertical="center"/>
    </xf>
    <xf numFmtId="0" fontId="35" fillId="0" borderId="59" xfId="13" applyFont="1" applyFill="1" applyBorder="1" applyAlignment="1">
      <alignment horizontal="left" vertical="center"/>
    </xf>
    <xf numFmtId="0" fontId="35" fillId="0" borderId="10" xfId="13" applyFont="1" applyFill="1" applyBorder="1">
      <alignment vertical="center"/>
    </xf>
    <xf numFmtId="0" fontId="35" fillId="0" borderId="69" xfId="13" applyFont="1" applyFill="1" applyBorder="1">
      <alignment vertical="center"/>
    </xf>
    <xf numFmtId="0" fontId="35" fillId="0" borderId="67" xfId="13" applyFont="1" applyFill="1" applyBorder="1">
      <alignment vertical="center"/>
    </xf>
    <xf numFmtId="0" fontId="35" fillId="0" borderId="67" xfId="13" applyFont="1" applyFill="1" applyBorder="1" applyAlignment="1">
      <alignment horizontal="right" vertical="center"/>
    </xf>
    <xf numFmtId="0" fontId="35" fillId="0" borderId="92" xfId="13" applyFont="1" applyFill="1" applyBorder="1" applyAlignment="1">
      <alignment horizontal="left" vertical="center"/>
    </xf>
    <xf numFmtId="3" fontId="28" fillId="0" borderId="92" xfId="13" applyNumberFormat="1" applyFont="1" applyFill="1" applyBorder="1">
      <alignment vertical="center"/>
    </xf>
    <xf numFmtId="3" fontId="28" fillId="0" borderId="87" xfId="13" applyNumberFormat="1" applyFont="1" applyFill="1" applyBorder="1">
      <alignment vertical="center"/>
    </xf>
    <xf numFmtId="0" fontId="35" fillId="0" borderId="0" xfId="13" applyFont="1" applyFill="1" applyAlignment="1">
      <alignment horizontal="right" vertical="center"/>
    </xf>
    <xf numFmtId="0" fontId="35" fillId="0" borderId="0" xfId="13" applyFont="1" applyFill="1">
      <alignment vertical="center"/>
    </xf>
    <xf numFmtId="3" fontId="28" fillId="0" borderId="155" xfId="13" applyNumberFormat="1" applyFont="1" applyFill="1" applyBorder="1">
      <alignment vertical="center"/>
    </xf>
    <xf numFmtId="203" fontId="28" fillId="0" borderId="121" xfId="13" applyNumberFormat="1" applyFont="1" applyFill="1" applyBorder="1">
      <alignment vertical="center"/>
    </xf>
    <xf numFmtId="3" fontId="28" fillId="0" borderId="37" xfId="13" applyNumberFormat="1" applyFont="1" applyFill="1" applyBorder="1">
      <alignment vertical="center"/>
    </xf>
    <xf numFmtId="204" fontId="28" fillId="0" borderId="121" xfId="13" applyNumberFormat="1" applyFont="1" applyFill="1" applyBorder="1">
      <alignment vertical="center"/>
    </xf>
    <xf numFmtId="0" fontId="28" fillId="0" borderId="22" xfId="13" applyFont="1" applyFill="1" applyBorder="1">
      <alignment vertical="center"/>
    </xf>
    <xf numFmtId="203" fontId="28" fillId="0" borderId="22" xfId="13" applyNumberFormat="1" applyFont="1" applyFill="1" applyBorder="1">
      <alignment vertical="center"/>
    </xf>
    <xf numFmtId="204" fontId="28" fillId="0" borderId="22" xfId="13" applyNumberFormat="1" applyFont="1" applyFill="1" applyBorder="1">
      <alignment vertical="center"/>
    </xf>
    <xf numFmtId="0" fontId="35" fillId="0" borderId="202" xfId="13" applyFont="1" applyFill="1" applyBorder="1">
      <alignment vertical="center"/>
    </xf>
    <xf numFmtId="0" fontId="28" fillId="0" borderId="173" xfId="13" applyFont="1" applyFill="1" applyBorder="1">
      <alignment vertical="center"/>
    </xf>
    <xf numFmtId="203" fontId="28" fillId="0" borderId="173" xfId="13" applyNumberFormat="1" applyFont="1" applyFill="1" applyBorder="1">
      <alignment vertical="center"/>
    </xf>
    <xf numFmtId="203" fontId="28" fillId="0" borderId="67" xfId="13" applyNumberFormat="1" applyFont="1" applyFill="1" applyBorder="1">
      <alignment vertical="center"/>
    </xf>
    <xf numFmtId="203" fontId="28" fillId="0" borderId="178" xfId="13" applyNumberFormat="1" applyFont="1" applyFill="1" applyBorder="1">
      <alignment vertical="center"/>
    </xf>
    <xf numFmtId="203" fontId="28" fillId="0" borderId="59" xfId="13" applyNumberFormat="1" applyFont="1" applyFill="1" applyBorder="1">
      <alignment vertical="center"/>
    </xf>
    <xf numFmtId="0" fontId="35" fillId="0" borderId="156" xfId="13" applyFont="1" applyFill="1" applyBorder="1" applyAlignment="1">
      <alignment horizontal="center" vertical="center"/>
    </xf>
    <xf numFmtId="0" fontId="35" fillId="0" borderId="80" xfId="13" applyFont="1" applyFill="1" applyBorder="1" applyAlignment="1">
      <alignment horizontal="center" vertical="center" wrapText="1"/>
    </xf>
    <xf numFmtId="205" fontId="28" fillId="0" borderId="69" xfId="13" applyNumberFormat="1" applyFont="1" applyFill="1" applyBorder="1" applyAlignment="1">
      <alignment horizontal="center" vertical="center"/>
    </xf>
    <xf numFmtId="205" fontId="28" fillId="0" borderId="67" xfId="13" applyNumberFormat="1" applyFont="1" applyFill="1" applyBorder="1" applyAlignment="1">
      <alignment horizontal="center" vertical="center"/>
    </xf>
    <xf numFmtId="205" fontId="28" fillId="0" borderId="146" xfId="13" applyNumberFormat="1" applyFont="1" applyFill="1" applyBorder="1" applyAlignment="1">
      <alignment horizontal="center" vertical="center"/>
    </xf>
    <xf numFmtId="205" fontId="28" fillId="0" borderId="70" xfId="13" applyNumberFormat="1" applyFont="1" applyFill="1" applyBorder="1" applyAlignment="1">
      <alignment horizontal="center" vertical="center"/>
    </xf>
    <xf numFmtId="205" fontId="28" fillId="0" borderId="121" xfId="13" applyNumberFormat="1" applyFont="1" applyFill="1" applyBorder="1" applyAlignment="1">
      <alignment horizontal="center" vertical="center"/>
    </xf>
    <xf numFmtId="205" fontId="28" fillId="0" borderId="0" xfId="13" applyNumberFormat="1" applyFont="1" applyFill="1" applyBorder="1" applyAlignment="1">
      <alignment horizontal="center" vertical="center"/>
    </xf>
    <xf numFmtId="205" fontId="28" fillId="0" borderId="156" xfId="13" applyNumberFormat="1" applyFont="1" applyFill="1" applyBorder="1" applyAlignment="1">
      <alignment horizontal="center" vertical="center"/>
    </xf>
    <xf numFmtId="205" fontId="28" fillId="0" borderId="191" xfId="13" applyNumberFormat="1" applyFont="1" applyFill="1" applyBorder="1" applyAlignment="1">
      <alignment horizontal="center" vertical="center"/>
    </xf>
    <xf numFmtId="205" fontId="28" fillId="0" borderId="178" xfId="13" applyNumberFormat="1" applyFont="1" applyFill="1" applyBorder="1" applyAlignment="1">
      <alignment horizontal="center" vertical="center"/>
    </xf>
    <xf numFmtId="205" fontId="28" fillId="0" borderId="193" xfId="13" applyNumberFormat="1" applyFont="1" applyFill="1" applyBorder="1" applyAlignment="1">
      <alignment horizontal="center" vertical="center"/>
    </xf>
    <xf numFmtId="205" fontId="28" fillId="0" borderId="200" xfId="13" applyNumberFormat="1" applyFont="1" applyFill="1" applyBorder="1" applyAlignment="1">
      <alignment horizontal="center" vertical="center"/>
    </xf>
    <xf numFmtId="205" fontId="28" fillId="0" borderId="22" xfId="13" applyNumberFormat="1" applyFont="1" applyFill="1" applyBorder="1" applyAlignment="1">
      <alignment horizontal="center" vertical="center"/>
    </xf>
    <xf numFmtId="205" fontId="28" fillId="0" borderId="60" xfId="13" applyNumberFormat="1" applyFont="1" applyFill="1" applyBorder="1" applyAlignment="1">
      <alignment horizontal="center" vertical="center"/>
    </xf>
    <xf numFmtId="205" fontId="28" fillId="0" borderId="21" xfId="13" applyNumberFormat="1" applyFont="1" applyFill="1" applyBorder="1" applyAlignment="1">
      <alignment horizontal="center" vertical="center"/>
    </xf>
    <xf numFmtId="205" fontId="28" fillId="0" borderId="59" xfId="13" applyNumberFormat="1" applyFont="1" applyFill="1" applyBorder="1" applyAlignment="1">
      <alignment horizontal="center" vertical="center"/>
    </xf>
    <xf numFmtId="205" fontId="28" fillId="0" borderId="80" xfId="13" applyNumberFormat="1" applyFont="1" applyFill="1" applyBorder="1" applyAlignment="1">
      <alignment horizontal="center" vertical="center"/>
    </xf>
    <xf numFmtId="205" fontId="28" fillId="0" borderId="202" xfId="13" applyNumberFormat="1" applyFont="1" applyFill="1" applyBorder="1" applyAlignment="1">
      <alignment horizontal="center" vertical="center"/>
    </xf>
    <xf numFmtId="205" fontId="28" fillId="0" borderId="173" xfId="13" applyNumberFormat="1" applyFont="1" applyFill="1" applyBorder="1" applyAlignment="1">
      <alignment horizontal="center" vertical="center"/>
    </xf>
    <xf numFmtId="205" fontId="28" fillId="0" borderId="190" xfId="13" applyNumberFormat="1" applyFont="1" applyFill="1" applyBorder="1" applyAlignment="1">
      <alignment horizontal="center" vertical="center"/>
    </xf>
    <xf numFmtId="205" fontId="28" fillId="0" borderId="189" xfId="13" applyNumberFormat="1" applyFont="1" applyFill="1" applyBorder="1" applyAlignment="1">
      <alignment horizontal="center" vertical="center"/>
    </xf>
    <xf numFmtId="205" fontId="28" fillId="0" borderId="203" xfId="13" applyNumberFormat="1" applyFont="1" applyFill="1" applyBorder="1" applyAlignment="1">
      <alignment horizontal="center" vertical="center"/>
    </xf>
    <xf numFmtId="205" fontId="28" fillId="0" borderId="92" xfId="13" applyNumberFormat="1" applyFont="1" applyFill="1" applyBorder="1" applyAlignment="1">
      <alignment horizontal="center" vertical="center"/>
    </xf>
    <xf numFmtId="205" fontId="28" fillId="0" borderId="87" xfId="13" applyNumberFormat="1" applyFont="1" applyFill="1" applyBorder="1" applyAlignment="1">
      <alignment horizontal="center" vertical="center"/>
    </xf>
    <xf numFmtId="3" fontId="28" fillId="0" borderId="69" xfId="13" applyNumberFormat="1" applyFont="1" applyFill="1" applyBorder="1" applyAlignment="1">
      <alignment vertical="center"/>
    </xf>
    <xf numFmtId="3" fontId="28" fillId="0" borderId="67" xfId="13" applyNumberFormat="1" applyFont="1" applyFill="1" applyBorder="1" applyAlignment="1">
      <alignment vertical="center"/>
    </xf>
    <xf numFmtId="3" fontId="28" fillId="0" borderId="70" xfId="13" applyNumberFormat="1" applyFont="1" applyFill="1" applyBorder="1" applyAlignment="1">
      <alignment vertical="center"/>
    </xf>
    <xf numFmtId="3" fontId="28" fillId="0" borderId="121" xfId="13" applyNumberFormat="1" applyFont="1" applyFill="1" applyBorder="1" applyAlignment="1">
      <alignment vertical="center"/>
    </xf>
    <xf numFmtId="3" fontId="28" fillId="0" borderId="191" xfId="13" applyNumberFormat="1" applyFont="1" applyFill="1" applyBorder="1" applyAlignment="1">
      <alignment vertical="center"/>
    </xf>
    <xf numFmtId="3" fontId="28" fillId="0" borderId="178" xfId="13" applyNumberFormat="1" applyFont="1" applyFill="1" applyBorder="1" applyAlignment="1">
      <alignment vertical="center"/>
    </xf>
    <xf numFmtId="3" fontId="28" fillId="0" borderId="193" xfId="13" applyNumberFormat="1" applyFont="1" applyFill="1" applyBorder="1" applyAlignment="1">
      <alignment vertical="center"/>
    </xf>
    <xf numFmtId="3" fontId="28" fillId="0" borderId="200" xfId="13" applyNumberFormat="1" applyFont="1" applyFill="1" applyBorder="1" applyAlignment="1">
      <alignment vertical="center"/>
    </xf>
    <xf numFmtId="3" fontId="28" fillId="0" borderId="22" xfId="13" applyNumberFormat="1" applyFont="1" applyFill="1" applyBorder="1" applyAlignment="1">
      <alignment vertical="center"/>
    </xf>
    <xf numFmtId="3" fontId="28" fillId="0" borderId="21" xfId="13" applyNumberFormat="1" applyFont="1" applyFill="1" applyBorder="1" applyAlignment="1">
      <alignment vertical="center"/>
    </xf>
    <xf numFmtId="3" fontId="28" fillId="0" borderId="59" xfId="13" applyNumberFormat="1" applyFont="1" applyFill="1" applyBorder="1" applyAlignment="1">
      <alignment vertical="center"/>
    </xf>
    <xf numFmtId="3" fontId="28" fillId="0" borderId="202" xfId="13" applyNumberFormat="1" applyFont="1" applyFill="1" applyBorder="1" applyAlignment="1">
      <alignment vertical="center"/>
    </xf>
    <xf numFmtId="3" fontId="28" fillId="0" borderId="173" xfId="13" applyNumberFormat="1" applyFont="1" applyFill="1" applyBorder="1" applyAlignment="1">
      <alignment vertical="center"/>
    </xf>
    <xf numFmtId="3" fontId="28" fillId="0" borderId="189" xfId="13" applyNumberFormat="1" applyFont="1" applyFill="1" applyBorder="1" applyAlignment="1">
      <alignment vertical="center"/>
    </xf>
    <xf numFmtId="191" fontId="28" fillId="0" borderId="0" xfId="13" applyNumberFormat="1" applyFont="1" applyFill="1" applyBorder="1">
      <alignment vertical="center"/>
    </xf>
    <xf numFmtId="203" fontId="28" fillId="0" borderId="67" xfId="13" applyNumberFormat="1" applyFont="1" applyFill="1" applyBorder="1" applyAlignment="1">
      <alignment vertical="center"/>
    </xf>
    <xf numFmtId="203" fontId="28" fillId="0" borderId="121" xfId="13" applyNumberFormat="1" applyFont="1" applyFill="1" applyBorder="1" applyAlignment="1">
      <alignment vertical="center"/>
    </xf>
    <xf numFmtId="203" fontId="28" fillId="0" borderId="178" xfId="13" applyNumberFormat="1" applyFont="1" applyFill="1" applyBorder="1" applyAlignment="1">
      <alignment vertical="center"/>
    </xf>
    <xf numFmtId="203" fontId="28" fillId="0" borderId="22" xfId="13" applyNumberFormat="1" applyFont="1" applyFill="1" applyBorder="1" applyAlignment="1">
      <alignment vertical="center"/>
    </xf>
    <xf numFmtId="203" fontId="28" fillId="0" borderId="59" xfId="13" applyNumberFormat="1" applyFont="1" applyFill="1" applyBorder="1" applyAlignment="1">
      <alignment vertical="center"/>
    </xf>
    <xf numFmtId="203" fontId="28" fillId="0" borderId="173" xfId="13" applyNumberFormat="1" applyFont="1" applyFill="1" applyBorder="1" applyAlignment="1">
      <alignment vertical="center"/>
    </xf>
    <xf numFmtId="3" fontId="28" fillId="39" borderId="67" xfId="13" applyNumberFormat="1" applyFont="1" applyFill="1" applyBorder="1" applyAlignment="1">
      <alignment vertical="center"/>
    </xf>
    <xf numFmtId="3" fontId="28" fillId="39" borderId="146" xfId="13" applyNumberFormat="1" applyFont="1" applyFill="1" applyBorder="1">
      <alignment vertical="center"/>
    </xf>
    <xf numFmtId="3" fontId="28" fillId="39" borderId="70" xfId="13" applyNumberFormat="1" applyFont="1" applyFill="1" applyBorder="1" applyAlignment="1">
      <alignment vertical="center"/>
    </xf>
    <xf numFmtId="3" fontId="28" fillId="39" borderId="69" xfId="13" applyNumberFormat="1" applyFont="1" applyFill="1" applyBorder="1" applyAlignment="1">
      <alignment vertical="center"/>
    </xf>
    <xf numFmtId="3" fontId="28" fillId="39" borderId="156" xfId="13" applyNumberFormat="1" applyFont="1" applyFill="1" applyBorder="1">
      <alignment vertical="center"/>
    </xf>
    <xf numFmtId="0" fontId="23" fillId="0" borderId="121" xfId="3" applyFont="1" applyFill="1" applyBorder="1"/>
    <xf numFmtId="0" fontId="23" fillId="0" borderId="155" xfId="3" applyFont="1" applyFill="1" applyBorder="1"/>
    <xf numFmtId="176" fontId="23" fillId="0" borderId="121" xfId="3" applyNumberFormat="1" applyFont="1" applyFill="1" applyBorder="1"/>
    <xf numFmtId="0" fontId="23" fillId="0" borderId="123" xfId="3" applyFont="1" applyFill="1" applyBorder="1"/>
    <xf numFmtId="38" fontId="31" fillId="0" borderId="0" xfId="4" quotePrefix="1" applyNumberFormat="1" applyFont="1" applyFill="1" applyAlignment="1">
      <alignment horizontal="right"/>
    </xf>
    <xf numFmtId="177" fontId="31" fillId="0" borderId="0" xfId="4" quotePrefix="1" applyNumberFormat="1" applyFont="1" applyFill="1"/>
    <xf numFmtId="0" fontId="23" fillId="0" borderId="155" xfId="3" applyNumberFormat="1" applyFont="1" applyFill="1" applyBorder="1"/>
    <xf numFmtId="0" fontId="23" fillId="0" borderId="121" xfId="3" applyNumberFormat="1" applyFont="1" applyFill="1" applyBorder="1"/>
    <xf numFmtId="0" fontId="23" fillId="0" borderId="123" xfId="3" applyNumberFormat="1" applyFont="1" applyFill="1" applyBorder="1"/>
    <xf numFmtId="0" fontId="23" fillId="0" borderId="156" xfId="3" applyFont="1" applyFill="1" applyBorder="1"/>
    <xf numFmtId="0" fontId="23" fillId="0" borderId="155" xfId="3" applyNumberFormat="1" applyFont="1" applyFill="1" applyBorder="1" applyAlignment="1"/>
    <xf numFmtId="0" fontId="23" fillId="0" borderId="121" xfId="3" applyNumberFormat="1" applyFont="1" applyFill="1" applyBorder="1" applyAlignment="1"/>
    <xf numFmtId="0" fontId="20" fillId="39" borderId="0" xfId="1" applyFill="1">
      <alignment vertical="center"/>
    </xf>
    <xf numFmtId="0" fontId="0" fillId="0" borderId="0" xfId="0" applyFill="1"/>
    <xf numFmtId="196" fontId="35" fillId="0" borderId="235" xfId="80" applyNumberFormat="1" applyFont="1" applyFill="1" applyBorder="1" applyAlignment="1">
      <alignment vertical="center"/>
    </xf>
    <xf numFmtId="196" fontId="28" fillId="0" borderId="0" xfId="80" applyNumberFormat="1" applyFont="1" applyFill="1" applyBorder="1" applyAlignment="1">
      <alignment vertical="center"/>
    </xf>
    <xf numFmtId="196" fontId="28" fillId="0" borderId="0" xfId="80" applyNumberFormat="1" applyFont="1" applyFill="1" applyAlignment="1">
      <alignment vertical="center"/>
    </xf>
    <xf numFmtId="3" fontId="35" fillId="0" borderId="0" xfId="80" applyNumberFormat="1" applyFont="1" applyFill="1" applyBorder="1" applyAlignment="1">
      <alignment vertical="center"/>
    </xf>
    <xf numFmtId="217" fontId="35" fillId="0" borderId="0" xfId="80" applyNumberFormat="1" applyFont="1" applyFill="1" applyBorder="1" applyAlignment="1">
      <alignment vertical="center"/>
    </xf>
    <xf numFmtId="41" fontId="35" fillId="0" borderId="16" xfId="80" applyNumberFormat="1" applyFont="1" applyFill="1" applyBorder="1" applyAlignment="1">
      <alignment vertical="center"/>
    </xf>
    <xf numFmtId="196" fontId="0" fillId="0" borderId="7" xfId="291" applyNumberFormat="1" applyFont="1" applyBorder="1" applyAlignment="1"/>
    <xf numFmtId="38" fontId="0" fillId="0" borderId="0" xfId="290" applyFont="1" applyFill="1" applyAlignment="1"/>
    <xf numFmtId="0" fontId="181" fillId="0" borderId="0" xfId="2431" applyFont="1">
      <alignment vertical="center"/>
    </xf>
    <xf numFmtId="0" fontId="15" fillId="0" borderId="0" xfId="2431">
      <alignment vertical="center"/>
    </xf>
    <xf numFmtId="0" fontId="15" fillId="0" borderId="155" xfId="2431" applyBorder="1">
      <alignment vertical="center"/>
    </xf>
    <xf numFmtId="0" fontId="15" fillId="0" borderId="4" xfId="2431" applyBorder="1">
      <alignment vertical="center"/>
    </xf>
    <xf numFmtId="0" fontId="15" fillId="0" borderId="231" xfId="2431" applyBorder="1" applyAlignment="1">
      <alignment horizontal="center" vertical="center"/>
    </xf>
    <xf numFmtId="0" fontId="15" fillId="0" borderId="218" xfId="2431" applyBorder="1" applyAlignment="1">
      <alignment horizontal="center" vertical="center"/>
    </xf>
    <xf numFmtId="0" fontId="15" fillId="0" borderId="20" xfId="2431" applyBorder="1" applyAlignment="1">
      <alignment horizontal="center" vertical="center"/>
    </xf>
    <xf numFmtId="0" fontId="15" fillId="0" borderId="90" xfId="2431" applyBorder="1" applyAlignment="1">
      <alignment horizontal="center" vertical="center"/>
    </xf>
    <xf numFmtId="0" fontId="15" fillId="0" borderId="33" xfId="2431" applyBorder="1" applyAlignment="1">
      <alignment horizontal="center" vertical="center" wrapText="1"/>
    </xf>
    <xf numFmtId="0" fontId="15" fillId="0" borderId="34" xfId="2431" applyBorder="1" applyAlignment="1">
      <alignment horizontal="center" vertical="center" wrapText="1" shrinkToFit="1"/>
    </xf>
    <xf numFmtId="0" fontId="15" fillId="0" borderId="155" xfId="2431" applyFill="1" applyBorder="1">
      <alignment vertical="center"/>
    </xf>
    <xf numFmtId="235" fontId="178" fillId="0" borderId="160" xfId="2431" applyNumberFormat="1" applyFont="1" applyFill="1" applyBorder="1">
      <alignment vertical="center"/>
    </xf>
    <xf numFmtId="235" fontId="178" fillId="0" borderId="46" xfId="2431" applyNumberFormat="1" applyFont="1" applyFill="1" applyBorder="1">
      <alignment vertical="center"/>
    </xf>
    <xf numFmtId="235" fontId="178" fillId="0" borderId="37" xfId="2431" applyNumberFormat="1" applyFont="1" applyFill="1" applyBorder="1" applyAlignment="1">
      <alignment horizontal="right" vertical="center"/>
    </xf>
    <xf numFmtId="235" fontId="178" fillId="0" borderId="38" xfId="2431" applyNumberFormat="1" applyFont="1" applyFill="1" applyBorder="1" applyAlignment="1">
      <alignment horizontal="right" vertical="center"/>
    </xf>
    <xf numFmtId="235" fontId="178" fillId="0" borderId="146" xfId="2431" applyNumberFormat="1" applyFont="1" applyFill="1" applyBorder="1">
      <alignment vertical="center"/>
    </xf>
    <xf numFmtId="0" fontId="15" fillId="0" borderId="4" xfId="2431" applyFill="1" applyBorder="1">
      <alignment vertical="center"/>
    </xf>
    <xf numFmtId="235" fontId="178" fillId="0" borderId="20" xfId="2431" applyNumberFormat="1" applyFont="1" applyFill="1" applyBorder="1">
      <alignment vertical="center"/>
    </xf>
    <xf numFmtId="235" fontId="178" fillId="0" borderId="90" xfId="2431" applyNumberFormat="1" applyFont="1" applyFill="1" applyBorder="1">
      <alignment vertical="center"/>
    </xf>
    <xf numFmtId="235" fontId="178" fillId="0" borderId="33" xfId="2431" applyNumberFormat="1" applyFont="1" applyFill="1" applyBorder="1" applyAlignment="1">
      <alignment horizontal="right" vertical="center"/>
    </xf>
    <xf numFmtId="235" fontId="178" fillId="0" borderId="34" xfId="2431" applyNumberFormat="1" applyFont="1" applyFill="1" applyBorder="1" applyAlignment="1">
      <alignment horizontal="right" vertical="center"/>
    </xf>
    <xf numFmtId="235" fontId="178" fillId="0" borderId="93" xfId="2431" applyNumberFormat="1" applyFont="1" applyFill="1" applyBorder="1">
      <alignment vertical="center"/>
    </xf>
    <xf numFmtId="235" fontId="178" fillId="0" borderId="33" xfId="2431" applyNumberFormat="1" applyFont="1" applyFill="1" applyBorder="1">
      <alignment vertical="center"/>
    </xf>
    <xf numFmtId="235" fontId="178" fillId="0" borderId="34" xfId="2431" applyNumberFormat="1" applyFont="1" applyFill="1" applyBorder="1">
      <alignment vertical="center"/>
    </xf>
    <xf numFmtId="0" fontId="15" fillId="0" borderId="6" xfId="2431" applyFill="1" applyBorder="1">
      <alignment vertical="center"/>
    </xf>
    <xf numFmtId="235" fontId="178" fillId="0" borderId="47" xfId="2431" applyNumberFormat="1" applyFont="1" applyFill="1" applyBorder="1">
      <alignment vertical="center"/>
    </xf>
    <xf numFmtId="235" fontId="178" fillId="0" borderId="48" xfId="2431" applyNumberFormat="1" applyFont="1" applyFill="1" applyBorder="1">
      <alignment vertical="center"/>
    </xf>
    <xf numFmtId="235" fontId="178" fillId="0" borderId="42" xfId="2431" applyNumberFormat="1" applyFont="1" applyFill="1" applyBorder="1">
      <alignment vertical="center"/>
    </xf>
    <xf numFmtId="235" fontId="178" fillId="0" borderId="43" xfId="2431" applyNumberFormat="1" applyFont="1" applyFill="1" applyBorder="1">
      <alignment vertical="center"/>
    </xf>
    <xf numFmtId="235" fontId="178" fillId="0" borderId="147" xfId="2431" applyNumberFormat="1" applyFont="1" applyFill="1" applyBorder="1">
      <alignment vertical="center"/>
    </xf>
    <xf numFmtId="0" fontId="73" fillId="0" borderId="0" xfId="0" applyFont="1"/>
    <xf numFmtId="0" fontId="0" fillId="0" borderId="0" xfId="0" applyFill="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Border="1" applyAlignment="1">
      <alignment horizontal="center" vertical="center"/>
    </xf>
    <xf numFmtId="0" fontId="0" fillId="0" borderId="16" xfId="0" applyBorder="1" applyAlignment="1">
      <alignment vertical="center"/>
    </xf>
    <xf numFmtId="0" fontId="0" fillId="0" borderId="96" xfId="0" applyBorder="1"/>
    <xf numFmtId="0" fontId="0" fillId="0" borderId="96" xfId="0" applyBorder="1" applyAlignment="1">
      <alignment horizontal="center" vertical="center"/>
    </xf>
    <xf numFmtId="0" fontId="198" fillId="0" borderId="0" xfId="2432" applyFont="1" applyAlignment="1">
      <alignment vertical="center"/>
    </xf>
    <xf numFmtId="0" fontId="198" fillId="0" borderId="0" xfId="2432" applyFont="1" applyAlignment="1">
      <alignment horizontal="center" vertical="center"/>
    </xf>
    <xf numFmtId="0" fontId="198" fillId="0" borderId="155" xfId="2432" applyFont="1" applyBorder="1" applyAlignment="1">
      <alignment vertical="center"/>
    </xf>
    <xf numFmtId="0" fontId="198" fillId="0" borderId="292" xfId="2432" applyFont="1" applyBorder="1" applyAlignment="1">
      <alignment vertical="center"/>
    </xf>
    <xf numFmtId="0" fontId="198" fillId="0" borderId="6" xfId="2432" applyFont="1" applyBorder="1" applyAlignment="1">
      <alignment vertical="center"/>
    </xf>
    <xf numFmtId="0" fontId="198" fillId="0" borderId="7" xfId="2432" applyFont="1" applyBorder="1" applyAlignment="1">
      <alignment vertical="center"/>
    </xf>
    <xf numFmtId="0" fontId="198" fillId="0" borderId="96" xfId="2432" applyFont="1" applyBorder="1" applyAlignment="1">
      <alignment vertical="center"/>
    </xf>
    <xf numFmtId="0" fontId="198" fillId="0" borderId="123" xfId="2432" applyFont="1" applyBorder="1" applyAlignment="1">
      <alignment horizontal="center" vertical="center"/>
    </xf>
    <xf numFmtId="0" fontId="198" fillId="0" borderId="4" xfId="2432" applyFont="1" applyBorder="1" applyAlignment="1">
      <alignment vertical="center"/>
    </xf>
    <xf numFmtId="0" fontId="198" fillId="0" borderId="0" xfId="2432" applyFont="1" applyBorder="1" applyAlignment="1">
      <alignment vertical="center"/>
    </xf>
    <xf numFmtId="238" fontId="198" fillId="0" borderId="9" xfId="2432" applyNumberFormat="1" applyFont="1" applyBorder="1" applyAlignment="1">
      <alignment vertical="center"/>
    </xf>
    <xf numFmtId="0" fontId="200" fillId="0" borderId="7" xfId="2432" applyFont="1" applyBorder="1" applyAlignment="1">
      <alignment vertical="center"/>
    </xf>
    <xf numFmtId="0" fontId="198" fillId="0" borderId="10" xfId="2432" applyFont="1" applyBorder="1" applyAlignment="1">
      <alignment vertical="center"/>
    </xf>
    <xf numFmtId="196" fontId="198" fillId="39" borderId="0" xfId="291" applyNumberFormat="1" applyFont="1" applyFill="1" applyAlignment="1">
      <alignment vertical="center"/>
    </xf>
    <xf numFmtId="0" fontId="174" fillId="0" borderId="0" xfId="0" applyFont="1"/>
    <xf numFmtId="0" fontId="14" fillId="0" borderId="0" xfId="2466">
      <alignment vertical="center"/>
    </xf>
    <xf numFmtId="0" fontId="14" fillId="39" borderId="0" xfId="2466" applyFill="1">
      <alignment vertical="center"/>
    </xf>
    <xf numFmtId="0" fontId="91" fillId="37" borderId="123" xfId="299" applyFont="1" applyFill="1" applyBorder="1" applyAlignment="1">
      <alignment horizontal="center" vertical="center"/>
    </xf>
    <xf numFmtId="0" fontId="91" fillId="37" borderId="10" xfId="299" applyFont="1" applyFill="1" applyBorder="1" applyAlignment="1">
      <alignment horizontal="center" vertical="center"/>
    </xf>
    <xf numFmtId="0" fontId="91" fillId="37" borderId="77" xfId="299" applyFont="1" applyFill="1" applyBorder="1" applyAlignment="1">
      <alignment horizontal="center" vertical="center" wrapText="1"/>
    </xf>
    <xf numFmtId="0" fontId="91" fillId="37" borderId="9" xfId="299" applyFont="1" applyFill="1" applyBorder="1" applyAlignment="1">
      <alignment horizontal="center" vertical="center"/>
    </xf>
    <xf numFmtId="0" fontId="91" fillId="37" borderId="123" xfId="299" applyFont="1" applyFill="1" applyBorder="1" applyAlignment="1">
      <alignment horizontal="right" vertical="center" wrapText="1"/>
    </xf>
    <xf numFmtId="197" fontId="91" fillId="37" borderId="123" xfId="299" applyNumberFormat="1" applyFont="1" applyFill="1" applyBorder="1" applyAlignment="1">
      <alignment horizontal="right" vertical="center" wrapText="1"/>
    </xf>
    <xf numFmtId="0" fontId="91" fillId="37" borderId="9" xfId="299" applyFont="1" applyFill="1" applyBorder="1" applyAlignment="1">
      <alignment horizontal="right" vertical="center" wrapText="1"/>
    </xf>
    <xf numFmtId="0" fontId="91" fillId="37" borderId="9" xfId="299" applyFont="1" applyFill="1" applyBorder="1" applyAlignment="1">
      <alignment horizontal="left" vertical="center"/>
    </xf>
    <xf numFmtId="197" fontId="91" fillId="37" borderId="9" xfId="299" applyNumberFormat="1" applyFont="1" applyFill="1" applyBorder="1" applyAlignment="1">
      <alignment horizontal="right" vertical="center" wrapText="1"/>
    </xf>
    <xf numFmtId="0" fontId="91" fillId="37" borderId="9" xfId="299" applyFont="1" applyFill="1" applyBorder="1" applyAlignment="1">
      <alignment horizontal="distributed" vertical="center" indent="1"/>
    </xf>
    <xf numFmtId="197" fontId="90" fillId="37" borderId="9" xfId="299" applyNumberFormat="1" applyFont="1" applyFill="1" applyBorder="1" applyAlignment="1">
      <alignment vertical="center"/>
    </xf>
    <xf numFmtId="197" fontId="90" fillId="0" borderId="9" xfId="299" applyNumberFormat="1" applyFont="1" applyFill="1" applyBorder="1" applyAlignment="1">
      <alignment vertical="center"/>
    </xf>
    <xf numFmtId="0" fontId="91" fillId="37" borderId="9" xfId="299" applyFont="1" applyFill="1" applyBorder="1" applyAlignment="1">
      <alignment horizontal="left"/>
    </xf>
    <xf numFmtId="197" fontId="90" fillId="37" borderId="9" xfId="299" applyNumberFormat="1" applyFont="1" applyFill="1" applyBorder="1" applyAlignment="1"/>
    <xf numFmtId="0" fontId="91" fillId="37" borderId="10" xfId="299" applyFont="1" applyFill="1" applyBorder="1" applyAlignment="1">
      <alignment horizontal="distributed" vertical="center" indent="1"/>
    </xf>
    <xf numFmtId="197" fontId="90" fillId="37" borderId="10" xfId="299" applyNumberFormat="1" applyFont="1" applyFill="1" applyBorder="1" applyAlignment="1">
      <alignment vertical="center"/>
    </xf>
    <xf numFmtId="0" fontId="0" fillId="39" borderId="0" xfId="0" applyFill="1" applyAlignment="1">
      <alignment vertical="center"/>
    </xf>
    <xf numFmtId="0" fontId="40" fillId="0" borderId="157" xfId="2151" applyFont="1" applyBorder="1" applyAlignment="1">
      <alignment vertical="center"/>
    </xf>
    <xf numFmtId="0" fontId="40" fillId="0" borderId="157" xfId="2151" applyFont="1" applyBorder="1" applyAlignment="1">
      <alignment horizontal="right" vertical="center"/>
    </xf>
    <xf numFmtId="0" fontId="40" fillId="0" borderId="52" xfId="2151" applyFont="1" applyFill="1" applyBorder="1" applyAlignment="1">
      <alignment horizontal="center" vertical="center" wrapText="1"/>
    </xf>
    <xf numFmtId="0" fontId="40" fillId="0" borderId="131" xfId="2151" applyFont="1" applyBorder="1" applyAlignment="1">
      <alignment horizontal="center" vertical="center" wrapText="1"/>
    </xf>
    <xf numFmtId="0" fontId="40" fillId="0" borderId="78" xfId="2151" applyFont="1" applyBorder="1" applyAlignment="1">
      <alignment horizontal="center" vertical="center" wrapText="1"/>
    </xf>
    <xf numFmtId="0" fontId="40" fillId="0" borderId="62" xfId="2151" applyFont="1" applyFill="1" applyBorder="1" applyAlignment="1">
      <alignment horizontal="center" vertical="center" wrapText="1"/>
    </xf>
    <xf numFmtId="0" fontId="40" fillId="0" borderId="86" xfId="2151" applyFont="1" applyBorder="1" applyAlignment="1">
      <alignment horizontal="center" vertical="center" wrapText="1"/>
    </xf>
    <xf numFmtId="0" fontId="40" fillId="0" borderId="79" xfId="2151" applyBorder="1" applyAlignment="1">
      <alignment horizontal="center" vertical="center" wrapText="1"/>
    </xf>
    <xf numFmtId="239" fontId="46" fillId="0" borderId="18" xfId="2151" applyNumberFormat="1" applyFont="1" applyBorder="1" applyAlignment="1" applyProtection="1">
      <alignment vertical="center"/>
    </xf>
    <xf numFmtId="240" fontId="46" fillId="0" borderId="9" xfId="2151" applyNumberFormat="1" applyFont="1" applyBorder="1" applyAlignment="1" applyProtection="1">
      <alignment vertical="center"/>
    </xf>
    <xf numFmtId="239" fontId="46" fillId="0" borderId="5" xfId="2151" applyNumberFormat="1" applyFont="1" applyBorder="1" applyAlignment="1" applyProtection="1">
      <alignment vertical="center"/>
    </xf>
    <xf numFmtId="241" fontId="46" fillId="0" borderId="9" xfId="2151" applyNumberFormat="1" applyFont="1" applyBorder="1" applyAlignment="1">
      <alignment vertical="center"/>
    </xf>
    <xf numFmtId="199" fontId="46" fillId="0" borderId="9" xfId="2151" applyNumberFormat="1" applyFont="1" applyBorder="1" applyAlignment="1">
      <alignment vertical="center"/>
    </xf>
    <xf numFmtId="240" fontId="46" fillId="0" borderId="9" xfId="2151" applyNumberFormat="1" applyFont="1" applyFill="1" applyBorder="1" applyAlignment="1" applyProtection="1">
      <alignment vertical="center"/>
    </xf>
    <xf numFmtId="240" fontId="46" fillId="0" borderId="4" xfId="2151" applyNumberFormat="1" applyFont="1" applyBorder="1" applyAlignment="1" applyProtection="1">
      <alignment vertical="center"/>
    </xf>
    <xf numFmtId="242" fontId="46" fillId="0" borderId="107" xfId="2151" applyNumberFormat="1" applyFont="1" applyBorder="1" applyAlignment="1" applyProtection="1">
      <alignment vertical="center"/>
    </xf>
    <xf numFmtId="239" fontId="46" fillId="0" borderId="18" xfId="2151" applyNumberFormat="1" applyFont="1" applyFill="1" applyBorder="1" applyAlignment="1" applyProtection="1">
      <alignment vertical="center"/>
    </xf>
    <xf numFmtId="239" fontId="46" fillId="0" borderId="5" xfId="2151" applyNumberFormat="1" applyFont="1" applyFill="1" applyBorder="1" applyAlignment="1" applyProtection="1">
      <alignment vertical="center"/>
    </xf>
    <xf numFmtId="240" fontId="46" fillId="0" borderId="4" xfId="2151" applyNumberFormat="1" applyFont="1" applyFill="1" applyBorder="1" applyAlignment="1" applyProtection="1">
      <alignment vertical="center"/>
    </xf>
    <xf numFmtId="242" fontId="46" fillId="0" borderId="107" xfId="2151" applyNumberFormat="1" applyFont="1" applyFill="1" applyBorder="1" applyAlignment="1" applyProtection="1">
      <alignment vertical="center"/>
    </xf>
    <xf numFmtId="0" fontId="40" fillId="0" borderId="0" xfId="2151" applyAlignment="1">
      <alignment vertical="center"/>
    </xf>
    <xf numFmtId="239" fontId="46" fillId="0" borderId="18" xfId="2151" applyNumberFormat="1" applyFont="1" applyBorder="1" applyAlignment="1">
      <alignment vertical="center"/>
    </xf>
    <xf numFmtId="240" fontId="46" fillId="0" borderId="9" xfId="2151" applyNumberFormat="1" applyFont="1" applyBorder="1" applyAlignment="1">
      <alignment vertical="center"/>
    </xf>
    <xf numFmtId="239" fontId="46" fillId="0" borderId="5" xfId="2151" applyNumberFormat="1" applyFont="1" applyBorder="1" applyAlignment="1">
      <alignment vertical="center"/>
    </xf>
    <xf numFmtId="240" fontId="46" fillId="0" borderId="9" xfId="2151" applyNumberFormat="1" applyFont="1" applyFill="1" applyBorder="1" applyAlignment="1">
      <alignment vertical="center"/>
    </xf>
    <xf numFmtId="240" fontId="46" fillId="0" borderId="4" xfId="2151" applyNumberFormat="1" applyFont="1" applyBorder="1" applyAlignment="1">
      <alignment vertical="center"/>
    </xf>
    <xf numFmtId="242" fontId="46" fillId="0" borderId="107" xfId="2151" applyNumberFormat="1" applyFont="1" applyBorder="1" applyAlignment="1">
      <alignment vertical="center"/>
    </xf>
    <xf numFmtId="239" fontId="46" fillId="0" borderId="9" xfId="2151" applyNumberFormat="1" applyFont="1" applyBorder="1" applyAlignment="1" applyProtection="1">
      <alignment vertical="center"/>
    </xf>
    <xf numFmtId="243" fontId="46" fillId="0" borderId="9" xfId="2151" applyNumberFormat="1" applyFont="1" applyBorder="1" applyAlignment="1">
      <alignment vertical="center"/>
    </xf>
    <xf numFmtId="244" fontId="46" fillId="0" borderId="9" xfId="2151" applyNumberFormat="1" applyFont="1" applyBorder="1" applyAlignment="1">
      <alignment vertical="center"/>
    </xf>
    <xf numFmtId="242" fontId="46" fillId="0" borderId="9" xfId="2151" applyNumberFormat="1" applyFont="1" applyBorder="1" applyAlignment="1">
      <alignment vertical="center"/>
    </xf>
    <xf numFmtId="0" fontId="97" fillId="0" borderId="25" xfId="2151" applyFont="1" applyBorder="1" applyAlignment="1">
      <alignment horizontal="left" vertical="center"/>
    </xf>
    <xf numFmtId="0" fontId="97" fillId="0" borderId="157" xfId="2151" applyFont="1" applyBorder="1" applyAlignment="1">
      <alignment horizontal="left" vertical="center"/>
    </xf>
    <xf numFmtId="245" fontId="40" fillId="0" borderId="27" xfId="2151" applyNumberFormat="1" applyFont="1" applyBorder="1" applyAlignment="1">
      <alignment vertical="center"/>
    </xf>
    <xf numFmtId="0" fontId="40" fillId="0" borderId="32" xfId="2151" applyFont="1" applyBorder="1" applyAlignment="1">
      <alignment vertical="center"/>
    </xf>
    <xf numFmtId="246" fontId="40" fillId="0" borderId="293" xfId="2151" applyNumberFormat="1" applyFont="1" applyBorder="1" applyAlignment="1">
      <alignment vertical="center"/>
    </xf>
    <xf numFmtId="246" fontId="40" fillId="0" borderId="32" xfId="2151" applyNumberFormat="1" applyFont="1" applyBorder="1" applyAlignment="1">
      <alignment vertical="center"/>
    </xf>
    <xf numFmtId="247" fontId="40" fillId="0" borderId="32" xfId="2151" applyNumberFormat="1" applyFont="1" applyBorder="1" applyAlignment="1">
      <alignment vertical="center"/>
    </xf>
    <xf numFmtId="0" fontId="40" fillId="0" borderId="32" xfId="2151" applyFont="1" applyFill="1" applyBorder="1" applyAlignment="1">
      <alignment vertical="center"/>
    </xf>
    <xf numFmtId="190" fontId="40" fillId="0" borderId="106" xfId="2151" applyNumberFormat="1" applyFont="1" applyBorder="1" applyAlignment="1">
      <alignment vertical="center"/>
    </xf>
    <xf numFmtId="190" fontId="40" fillId="0" borderId="97" xfId="2151" applyNumberFormat="1" applyFont="1" applyBorder="1" applyAlignment="1">
      <alignment vertical="center"/>
    </xf>
    <xf numFmtId="245" fontId="113" fillId="0" borderId="14" xfId="2151" applyNumberFormat="1" applyFont="1" applyBorder="1" applyAlignment="1" applyProtection="1">
      <alignment vertical="center"/>
    </xf>
    <xf numFmtId="248" fontId="113" fillId="0" borderId="14" xfId="2151" applyNumberFormat="1" applyFont="1" applyBorder="1" applyAlignment="1" applyProtection="1">
      <alignment vertical="center"/>
    </xf>
    <xf numFmtId="246" fontId="113" fillId="0" borderId="14" xfId="2151" applyNumberFormat="1" applyFont="1" applyBorder="1" applyAlignment="1">
      <alignment vertical="center"/>
    </xf>
    <xf numFmtId="247" fontId="113" fillId="0" borderId="14" xfId="2151" applyNumberFormat="1" applyFont="1" applyBorder="1" applyAlignment="1">
      <alignment vertical="center"/>
    </xf>
    <xf numFmtId="248" fontId="113" fillId="0" borderId="14" xfId="2151" applyNumberFormat="1" applyFont="1" applyFill="1" applyBorder="1" applyAlignment="1" applyProtection="1">
      <alignment vertical="center"/>
    </xf>
    <xf numFmtId="190" fontId="113" fillId="0" borderId="14" xfId="2151" applyNumberFormat="1" applyFont="1" applyBorder="1" applyAlignment="1">
      <alignment vertical="center"/>
    </xf>
    <xf numFmtId="190" fontId="113" fillId="0" borderId="0" xfId="2151" applyNumberFormat="1" applyFont="1" applyBorder="1" applyAlignment="1">
      <alignment vertical="center"/>
    </xf>
    <xf numFmtId="0" fontId="97" fillId="0" borderId="0" xfId="2151" applyFont="1" applyBorder="1" applyAlignment="1">
      <alignment vertical="center"/>
    </xf>
    <xf numFmtId="0" fontId="113" fillId="0" borderId="0" xfId="2151" applyFont="1" applyAlignment="1">
      <alignment vertical="center"/>
    </xf>
    <xf numFmtId="0" fontId="97" fillId="0" borderId="0" xfId="2151" applyFont="1" applyAlignment="1">
      <alignment vertical="center"/>
    </xf>
    <xf numFmtId="239" fontId="46" fillId="39" borderId="18" xfId="2151" applyNumberFormat="1" applyFont="1" applyFill="1" applyBorder="1" applyAlignment="1" applyProtection="1">
      <alignment vertical="center"/>
    </xf>
    <xf numFmtId="0" fontId="113" fillId="0" borderId="0" xfId="2482" applyFont="1"/>
    <xf numFmtId="0" fontId="113" fillId="0" borderId="0" xfId="2482" applyFont="1" applyAlignment="1">
      <alignment horizontal="center"/>
    </xf>
    <xf numFmtId="0" fontId="40" fillId="0" borderId="0" xfId="2482" applyFont="1" applyAlignment="1">
      <alignment horizontal="center"/>
    </xf>
    <xf numFmtId="0" fontId="113" fillId="0" borderId="0" xfId="2482" applyFont="1" applyAlignment="1">
      <alignment horizontal="right"/>
    </xf>
    <xf numFmtId="0" fontId="113" fillId="0" borderId="155" xfId="2482" applyFont="1" applyBorder="1" applyAlignment="1">
      <alignment horizontal="center"/>
    </xf>
    <xf numFmtId="0" fontId="113" fillId="0" borderId="292" xfId="2482" applyFont="1" applyBorder="1" applyAlignment="1">
      <alignment vertical="center"/>
    </xf>
    <xf numFmtId="0" fontId="113" fillId="0" borderId="156" xfId="2482" applyFont="1" applyBorder="1" applyAlignment="1">
      <alignment vertical="center"/>
    </xf>
    <xf numFmtId="0" fontId="113" fillId="0" borderId="292" xfId="2482" applyFont="1" applyBorder="1" applyAlignment="1">
      <alignment horizontal="centerContinuous" vertical="center"/>
    </xf>
    <xf numFmtId="0" fontId="113" fillId="0" borderId="87" xfId="2482" applyFont="1" applyBorder="1" applyAlignment="1">
      <alignment horizontal="centerContinuous" vertical="center"/>
    </xf>
    <xf numFmtId="0" fontId="40" fillId="0" borderId="292" xfId="2482" applyFont="1" applyBorder="1" applyAlignment="1">
      <alignment horizontal="centerContinuous" vertical="center"/>
    </xf>
    <xf numFmtId="0" fontId="113" fillId="0" borderId="4" xfId="2482" applyFont="1" applyBorder="1" applyAlignment="1">
      <alignment horizontal="center"/>
    </xf>
    <xf numFmtId="0" fontId="113" fillId="0" borderId="0" xfId="2482" applyFont="1" applyBorder="1" applyAlignment="1">
      <alignment vertical="center"/>
    </xf>
    <xf numFmtId="0" fontId="113" fillId="0" borderId="5" xfId="2482" applyFont="1" applyBorder="1" applyAlignment="1">
      <alignment vertical="center"/>
    </xf>
    <xf numFmtId="49" fontId="113" fillId="0" borderId="155" xfId="2482" applyNumberFormat="1" applyFont="1" applyBorder="1" applyAlignment="1">
      <alignment horizontal="center"/>
    </xf>
    <xf numFmtId="0" fontId="113" fillId="0" borderId="292" xfId="2482" applyFont="1" applyBorder="1" applyAlignment="1">
      <alignment horizontal="center"/>
    </xf>
    <xf numFmtId="0" fontId="113" fillId="0" borderId="156" xfId="2482" applyFont="1" applyBorder="1" applyAlignment="1">
      <alignment horizontal="center"/>
    </xf>
    <xf numFmtId="234" fontId="113" fillId="0" borderId="0" xfId="2482" applyNumberFormat="1" applyFont="1" applyBorder="1" applyAlignment="1">
      <alignment vertical="center"/>
    </xf>
    <xf numFmtId="234" fontId="113" fillId="0" borderId="5" xfId="2482" applyNumberFormat="1" applyFont="1" applyBorder="1" applyAlignment="1">
      <alignment vertical="center"/>
    </xf>
    <xf numFmtId="49" fontId="113" fillId="0" borderId="0" xfId="2482" applyNumberFormat="1" applyFont="1" applyAlignment="1">
      <alignment horizontal="center" vertical="top"/>
    </xf>
    <xf numFmtId="0" fontId="113" fillId="0" borderId="0" xfId="2483" quotePrefix="1" applyFont="1" applyBorder="1" applyAlignment="1">
      <alignment horizontal="center" vertical="top"/>
    </xf>
    <xf numFmtId="49" fontId="113" fillId="0" borderId="6" xfId="2482" applyNumberFormat="1" applyFont="1" applyBorder="1" applyAlignment="1">
      <alignment horizontal="center" vertical="top"/>
    </xf>
    <xf numFmtId="0" fontId="113" fillId="0" borderId="5" xfId="2483" quotePrefix="1" applyFont="1" applyBorder="1" applyAlignment="1">
      <alignment horizontal="center" vertical="top"/>
    </xf>
    <xf numFmtId="0" fontId="113" fillId="0" borderId="155" xfId="299" applyFont="1" applyBorder="1" applyAlignment="1">
      <alignment horizontal="center" vertical="center"/>
    </xf>
    <xf numFmtId="0" fontId="40" fillId="0" borderId="67" xfId="2483" quotePrefix="1" applyFont="1" applyBorder="1" applyAlignment="1">
      <alignment horizontal="center" vertical="top"/>
    </xf>
    <xf numFmtId="0" fontId="113" fillId="0" borderId="69" xfId="2483" applyFont="1" applyBorder="1" applyAlignment="1">
      <alignment horizontal="center" vertical="top"/>
    </xf>
    <xf numFmtId="0" fontId="113" fillId="0" borderId="87" xfId="2483" quotePrefix="1" applyFont="1" applyBorder="1" applyAlignment="1">
      <alignment horizontal="center" vertical="top"/>
    </xf>
    <xf numFmtId="234" fontId="113" fillId="0" borderId="292" xfId="2482" applyNumberFormat="1" applyFont="1" applyBorder="1" applyAlignment="1">
      <alignment vertical="center"/>
    </xf>
    <xf numFmtId="234" fontId="113" fillId="0" borderId="156" xfId="2482" applyNumberFormat="1" applyFont="1" applyBorder="1" applyAlignment="1">
      <alignment vertical="center"/>
    </xf>
    <xf numFmtId="0" fontId="113" fillId="0" borderId="155" xfId="2483" applyFont="1" applyBorder="1" applyAlignment="1">
      <alignment horizontal="right" vertical="top"/>
    </xf>
    <xf numFmtId="0" fontId="113" fillId="0" borderId="292" xfId="2483" quotePrefix="1" applyFont="1" applyBorder="1" applyAlignment="1">
      <alignment horizontal="center" vertical="top"/>
    </xf>
    <xf numFmtId="250" fontId="113" fillId="0" borderId="292" xfId="2482" applyNumberFormat="1" applyFont="1" applyBorder="1" applyAlignment="1">
      <alignment horizontal="distributed"/>
    </xf>
    <xf numFmtId="250" fontId="113" fillId="0" borderId="0" xfId="2482" applyNumberFormat="1" applyFont="1" applyBorder="1" applyAlignment="1">
      <alignment horizontal="distributed"/>
    </xf>
    <xf numFmtId="0" fontId="113" fillId="0" borderId="4" xfId="2483" applyFont="1" applyBorder="1" applyAlignment="1">
      <alignment horizontal="right" vertical="top"/>
    </xf>
    <xf numFmtId="0" fontId="40" fillId="0" borderId="0" xfId="299" applyFont="1" applyBorder="1" applyAlignment="1">
      <alignment vertical="center"/>
    </xf>
    <xf numFmtId="250" fontId="113" fillId="0" borderId="5" xfId="2482" applyNumberFormat="1" applyFont="1" applyBorder="1" applyAlignment="1">
      <alignment horizontal="distributed"/>
    </xf>
    <xf numFmtId="0" fontId="113" fillId="0" borderId="195" xfId="2482" applyFont="1" applyBorder="1" applyAlignment="1">
      <alignment horizontal="center"/>
    </xf>
    <xf numFmtId="0" fontId="113" fillId="0" borderId="199" xfId="2482" applyFont="1" applyBorder="1" applyAlignment="1">
      <alignment horizontal="distributed"/>
    </xf>
    <xf numFmtId="250" fontId="111" fillId="0" borderId="195" xfId="299" applyNumberFormat="1" applyFont="1" applyBorder="1" applyAlignment="1">
      <alignment vertical="center"/>
    </xf>
    <xf numFmtId="250" fontId="220" fillId="0" borderId="199" xfId="2482" applyNumberFormat="1" applyFont="1" applyBorder="1" applyAlignment="1">
      <alignment horizontal="center" vertical="center"/>
    </xf>
    <xf numFmtId="250" fontId="111" fillId="0" borderId="196" xfId="299" applyNumberFormat="1" applyFont="1" applyBorder="1" applyAlignment="1">
      <alignment vertical="center"/>
    </xf>
    <xf numFmtId="250" fontId="111" fillId="0" borderId="199" xfId="2482" applyNumberFormat="1" applyFont="1" applyBorder="1"/>
    <xf numFmtId="251" fontId="111" fillId="0" borderId="195" xfId="2482" applyNumberFormat="1" applyFont="1" applyBorder="1"/>
    <xf numFmtId="250" fontId="31" fillId="0" borderId="196" xfId="2482" applyNumberFormat="1" applyFont="1" applyBorder="1"/>
    <xf numFmtId="198" fontId="111" fillId="0" borderId="195" xfId="2482" applyNumberFormat="1" applyFont="1" applyBorder="1"/>
    <xf numFmtId="252" fontId="111" fillId="0" borderId="196" xfId="299" applyNumberFormat="1" applyFont="1" applyBorder="1" applyAlignment="1">
      <alignment vertical="center"/>
    </xf>
    <xf numFmtId="252" fontId="111" fillId="0" borderId="199" xfId="2482" applyNumberFormat="1" applyFont="1" applyBorder="1"/>
    <xf numFmtId="0" fontId="113" fillId="0" borderId="5" xfId="2482" applyFont="1" applyBorder="1" applyAlignment="1">
      <alignment horizontal="distributed"/>
    </xf>
    <xf numFmtId="250" fontId="111" fillId="0" borderId="0" xfId="299" applyNumberFormat="1" applyFont="1" applyAlignment="1">
      <alignment vertical="center"/>
    </xf>
    <xf numFmtId="250" fontId="111" fillId="0" borderId="5" xfId="2482" applyNumberFormat="1" applyFont="1" applyBorder="1"/>
    <xf numFmtId="251" fontId="111" fillId="0" borderId="4" xfId="2482" applyNumberFormat="1" applyFont="1" applyBorder="1"/>
    <xf numFmtId="253" fontId="31" fillId="0" borderId="0" xfId="2482" applyNumberFormat="1" applyFont="1" applyBorder="1"/>
    <xf numFmtId="198" fontId="111" fillId="0" borderId="4" xfId="2482" applyNumberFormat="1" applyFont="1" applyBorder="1"/>
    <xf numFmtId="252" fontId="111" fillId="0" borderId="0" xfId="299" applyNumberFormat="1" applyFont="1" applyAlignment="1">
      <alignment vertical="center"/>
    </xf>
    <xf numFmtId="252" fontId="111" fillId="0" borderId="5" xfId="2482" applyNumberFormat="1" applyFont="1" applyBorder="1"/>
    <xf numFmtId="0" fontId="113" fillId="0" borderId="0" xfId="2482" applyFont="1" applyBorder="1" applyAlignment="1">
      <alignment horizontal="right"/>
    </xf>
    <xf numFmtId="0" fontId="221" fillId="0" borderId="5" xfId="2482" applyFont="1" applyBorder="1" applyAlignment="1">
      <alignment horizontal="left"/>
    </xf>
    <xf numFmtId="254" fontId="111" fillId="0" borderId="0" xfId="299" applyNumberFormat="1" applyFont="1" applyAlignment="1">
      <alignment vertical="center"/>
    </xf>
    <xf numFmtId="253" fontId="111" fillId="0" borderId="5" xfId="2482" applyNumberFormat="1" applyFont="1" applyBorder="1"/>
    <xf numFmtId="255" fontId="111" fillId="0" borderId="0" xfId="2482" applyNumberFormat="1" applyFont="1" applyBorder="1"/>
    <xf numFmtId="250" fontId="31" fillId="0" borderId="0" xfId="2482" applyNumberFormat="1" applyFont="1" applyBorder="1"/>
    <xf numFmtId="256" fontId="111" fillId="0" borderId="0" xfId="299" applyNumberFormat="1" applyFont="1" applyAlignment="1">
      <alignment vertical="center"/>
    </xf>
    <xf numFmtId="256" fontId="111" fillId="0" borderId="5" xfId="2482" applyNumberFormat="1" applyFont="1" applyBorder="1"/>
    <xf numFmtId="0" fontId="113" fillId="0" borderId="0" xfId="2482" applyFont="1" applyBorder="1"/>
    <xf numFmtId="0" fontId="113" fillId="0" borderId="196" xfId="2482" applyFont="1" applyBorder="1" applyAlignment="1">
      <alignment horizontal="right"/>
    </xf>
    <xf numFmtId="0" fontId="113" fillId="0" borderId="199" xfId="2482" applyFont="1" applyBorder="1" applyAlignment="1">
      <alignment horizontal="right"/>
    </xf>
    <xf numFmtId="257" fontId="111" fillId="0" borderId="196" xfId="2482" applyNumberFormat="1" applyFont="1" applyBorder="1"/>
    <xf numFmtId="198" fontId="111" fillId="0" borderId="195" xfId="2482" applyNumberFormat="1" applyFont="1" applyFill="1" applyBorder="1"/>
    <xf numFmtId="258" fontId="111" fillId="0" borderId="0" xfId="2482" applyNumberFormat="1" applyFont="1"/>
    <xf numFmtId="259" fontId="31" fillId="0" borderId="0" xfId="2482" applyNumberFormat="1" applyFont="1" applyBorder="1"/>
    <xf numFmtId="260" fontId="111" fillId="0" borderId="4" xfId="2482" applyNumberFormat="1" applyFont="1" applyBorder="1"/>
    <xf numFmtId="261" fontId="111" fillId="0" borderId="0" xfId="2482" applyNumberFormat="1" applyFont="1" applyBorder="1"/>
    <xf numFmtId="262" fontId="111" fillId="0" borderId="196" xfId="2482" applyNumberFormat="1" applyFont="1" applyBorder="1"/>
    <xf numFmtId="259" fontId="31" fillId="0" borderId="196" xfId="2482" applyNumberFormat="1" applyFont="1" applyBorder="1"/>
    <xf numFmtId="260" fontId="111" fillId="0" borderId="195" xfId="2482" applyNumberFormat="1" applyFont="1" applyBorder="1"/>
    <xf numFmtId="258" fontId="111" fillId="0" borderId="0" xfId="2482" applyNumberFormat="1" applyFont="1" applyBorder="1"/>
    <xf numFmtId="263" fontId="111" fillId="0" borderId="4" xfId="2482" applyNumberFormat="1" applyFont="1" applyBorder="1"/>
    <xf numFmtId="259" fontId="111" fillId="0" borderId="5" xfId="2482" applyNumberFormat="1" applyFont="1" applyBorder="1"/>
    <xf numFmtId="264" fontId="111" fillId="0" borderId="4" xfId="2482" applyNumberFormat="1" applyFont="1" applyBorder="1"/>
    <xf numFmtId="259" fontId="111" fillId="0" borderId="199" xfId="2482" applyNumberFormat="1" applyFont="1" applyBorder="1"/>
    <xf numFmtId="258" fontId="111" fillId="0" borderId="196" xfId="2482" applyNumberFormat="1" applyFont="1" applyBorder="1"/>
    <xf numFmtId="252" fontId="111" fillId="0" borderId="195" xfId="2482" applyNumberFormat="1" applyFont="1" applyBorder="1" applyAlignment="1">
      <alignment horizontal="right"/>
    </xf>
    <xf numFmtId="265" fontId="111" fillId="0" borderId="0" xfId="2482" applyNumberFormat="1" applyFont="1" applyBorder="1"/>
    <xf numFmtId="265" fontId="111" fillId="0" borderId="196" xfId="2482" applyNumberFormat="1" applyFont="1" applyBorder="1"/>
    <xf numFmtId="252" fontId="111" fillId="0" borderId="4" xfId="2482" applyNumberFormat="1" applyFont="1" applyBorder="1" applyAlignment="1">
      <alignment horizontal="right"/>
    </xf>
    <xf numFmtId="266" fontId="111" fillId="0" borderId="0" xfId="2482" applyNumberFormat="1" applyFont="1" applyBorder="1"/>
    <xf numFmtId="262" fontId="111" fillId="0" borderId="195" xfId="2482" applyNumberFormat="1" applyFont="1" applyBorder="1"/>
    <xf numFmtId="0" fontId="113" fillId="0" borderId="204" xfId="2482" applyFont="1" applyBorder="1" applyAlignment="1">
      <alignment horizontal="center"/>
    </xf>
    <xf numFmtId="0" fontId="113" fillId="0" borderId="80" xfId="2482" quotePrefix="1" applyFont="1" applyBorder="1" applyAlignment="1">
      <alignment horizontal="distributed"/>
    </xf>
    <xf numFmtId="250" fontId="111" fillId="0" borderId="59" xfId="299" applyNumberFormat="1" applyFont="1" applyBorder="1" applyAlignment="1">
      <alignment vertical="center"/>
    </xf>
    <xf numFmtId="259" fontId="111" fillId="0" borderId="80" xfId="2482" applyNumberFormat="1" applyFont="1" applyBorder="1"/>
    <xf numFmtId="259" fontId="31" fillId="0" borderId="59" xfId="2482" applyNumberFormat="1" applyFont="1" applyBorder="1"/>
    <xf numFmtId="198" fontId="111" fillId="0" borderId="204" xfId="2482" applyNumberFormat="1" applyFont="1" applyBorder="1"/>
    <xf numFmtId="252" fontId="111" fillId="0" borderId="59" xfId="299" applyNumberFormat="1" applyFont="1" applyBorder="1" applyAlignment="1">
      <alignment vertical="center"/>
    </xf>
    <xf numFmtId="252" fontId="111" fillId="0" borderId="80" xfId="2482" applyNumberFormat="1" applyFont="1" applyBorder="1"/>
    <xf numFmtId="250" fontId="111" fillId="0" borderId="0" xfId="299" applyNumberFormat="1" applyFont="1" applyBorder="1" applyAlignment="1">
      <alignment vertical="center"/>
    </xf>
    <xf numFmtId="267" fontId="111" fillId="0" borderId="4" xfId="2482" applyNumberFormat="1" applyFont="1" applyBorder="1"/>
    <xf numFmtId="252" fontId="111" fillId="0" borderId="0" xfId="299" applyNumberFormat="1" applyFont="1" applyBorder="1" applyAlignment="1">
      <alignment vertical="center"/>
    </xf>
    <xf numFmtId="252" fontId="111" fillId="0" borderId="0" xfId="299" applyNumberFormat="1" applyFont="1" applyBorder="1" applyAlignment="1">
      <alignment horizontal="right" vertical="center"/>
    </xf>
    <xf numFmtId="262" fontId="111" fillId="0" borderId="59" xfId="2482" applyNumberFormat="1" applyFont="1" applyBorder="1"/>
    <xf numFmtId="0" fontId="113" fillId="0" borderId="5" xfId="2482" quotePrefix="1" applyFont="1" applyBorder="1" applyAlignment="1">
      <alignment horizontal="distributed"/>
    </xf>
    <xf numFmtId="0" fontId="113" fillId="0" borderId="5" xfId="2482" applyFont="1" applyFill="1" applyBorder="1" applyAlignment="1">
      <alignment horizontal="distributed"/>
    </xf>
    <xf numFmtId="266" fontId="111" fillId="0" borderId="0" xfId="2482" applyNumberFormat="1" applyFont="1" applyBorder="1" applyAlignment="1">
      <alignment vertical="center"/>
    </xf>
    <xf numFmtId="259" fontId="31" fillId="0" borderId="0" xfId="2482" applyNumberFormat="1" applyFont="1" applyBorder="1" applyAlignment="1">
      <alignment vertical="center"/>
    </xf>
    <xf numFmtId="267" fontId="111" fillId="0" borderId="0" xfId="2482" applyNumberFormat="1" applyFont="1" applyBorder="1" applyAlignment="1">
      <alignment vertical="center"/>
    </xf>
    <xf numFmtId="267" fontId="111" fillId="0" borderId="0" xfId="2482" applyNumberFormat="1" applyFont="1"/>
    <xf numFmtId="0" fontId="83" fillId="0" borderId="0" xfId="2482" applyFont="1"/>
    <xf numFmtId="0" fontId="113" fillId="0" borderId="80" xfId="2482" applyFont="1" applyBorder="1" applyAlignment="1">
      <alignment horizontal="distributed"/>
    </xf>
    <xf numFmtId="258" fontId="111" fillId="0" borderId="59" xfId="2482" applyNumberFormat="1" applyFont="1" applyBorder="1"/>
    <xf numFmtId="0" fontId="83" fillId="0" borderId="59" xfId="2482" applyFont="1" applyBorder="1"/>
    <xf numFmtId="0" fontId="83" fillId="0" borderId="0" xfId="2482" applyFont="1" applyBorder="1"/>
    <xf numFmtId="0" fontId="83" fillId="0" borderId="196" xfId="2482" applyFont="1" applyBorder="1"/>
    <xf numFmtId="0" fontId="113" fillId="0" borderId="5" xfId="2482" applyFont="1" applyBorder="1" applyAlignment="1">
      <alignment horizontal="distributed" vertical="center"/>
    </xf>
    <xf numFmtId="250" fontId="111" fillId="0" borderId="212" xfId="299" applyNumberFormat="1" applyFont="1" applyBorder="1" applyAlignment="1">
      <alignment vertical="center"/>
    </xf>
    <xf numFmtId="252" fontId="111" fillId="0" borderId="212" xfId="299" applyNumberFormat="1" applyFont="1" applyBorder="1" applyAlignment="1">
      <alignment vertical="center"/>
    </xf>
    <xf numFmtId="0" fontId="113" fillId="0" borderId="308" xfId="2482" applyFont="1" applyBorder="1" applyAlignment="1">
      <alignment horizontal="center"/>
    </xf>
    <xf numFmtId="0" fontId="113" fillId="0" borderId="289" xfId="2482" applyFont="1" applyBorder="1" applyAlignment="1">
      <alignment horizontal="distributed"/>
    </xf>
    <xf numFmtId="0" fontId="113" fillId="0" borderId="309" xfId="2482" applyFont="1" applyBorder="1" applyAlignment="1">
      <alignment horizontal="distributed" vertical="center"/>
    </xf>
    <xf numFmtId="268" fontId="111" fillId="0" borderId="4" xfId="299" applyNumberFormat="1" applyFont="1" applyBorder="1" applyAlignment="1">
      <alignment vertical="center"/>
    </xf>
    <xf numFmtId="253" fontId="111" fillId="0" borderId="0" xfId="2482" applyNumberFormat="1" applyFont="1"/>
    <xf numFmtId="253" fontId="111" fillId="0" borderId="4" xfId="299" applyNumberFormat="1" applyFont="1" applyBorder="1" applyAlignment="1">
      <alignment vertical="center"/>
    </xf>
    <xf numFmtId="268" fontId="111" fillId="0" borderId="0" xfId="299" applyNumberFormat="1" applyFont="1" applyAlignment="1">
      <alignment vertical="center"/>
    </xf>
    <xf numFmtId="269" fontId="111" fillId="0" borderId="4" xfId="2482" applyNumberFormat="1" applyFont="1" applyBorder="1"/>
    <xf numFmtId="0" fontId="113" fillId="0" borderId="199" xfId="2482" applyFont="1" applyBorder="1" applyAlignment="1">
      <alignment horizontal="distributed" vertical="center"/>
    </xf>
    <xf numFmtId="268" fontId="111" fillId="0" borderId="195" xfId="299" applyNumberFormat="1" applyFont="1" applyBorder="1" applyAlignment="1">
      <alignment vertical="center"/>
    </xf>
    <xf numFmtId="268" fontId="111" fillId="0" borderId="196" xfId="2482" applyNumberFormat="1" applyFont="1" applyBorder="1"/>
    <xf numFmtId="253" fontId="111" fillId="0" borderId="195" xfId="299" applyNumberFormat="1" applyFont="1" applyBorder="1" applyAlignment="1">
      <alignment vertical="center"/>
    </xf>
    <xf numFmtId="268" fontId="111" fillId="0" borderId="196" xfId="299" applyNumberFormat="1" applyFont="1" applyBorder="1" applyAlignment="1">
      <alignment vertical="center"/>
    </xf>
    <xf numFmtId="253" fontId="111" fillId="0" borderId="0" xfId="2482" applyNumberFormat="1" applyFont="1" applyBorder="1"/>
    <xf numFmtId="0" fontId="113" fillId="0" borderId="6" xfId="2482" applyFont="1" applyBorder="1" applyAlignment="1">
      <alignment horizontal="center"/>
    </xf>
    <xf numFmtId="0" fontId="113" fillId="0" borderId="96" xfId="2482" applyFont="1" applyBorder="1" applyAlignment="1">
      <alignment horizontal="distributed" vertical="center"/>
    </xf>
    <xf numFmtId="268" fontId="111" fillId="0" borderId="6" xfId="299" applyNumberFormat="1" applyFont="1" applyBorder="1" applyAlignment="1">
      <alignment vertical="center"/>
    </xf>
    <xf numFmtId="259" fontId="111" fillId="0" borderId="96" xfId="2482" applyNumberFormat="1" applyFont="1" applyBorder="1"/>
    <xf numFmtId="270" fontId="111" fillId="0" borderId="7" xfId="2482" applyNumberFormat="1" applyFont="1" applyBorder="1"/>
    <xf numFmtId="0" fontId="83" fillId="0" borderId="7" xfId="2482" applyFont="1" applyBorder="1"/>
    <xf numFmtId="260" fontId="111" fillId="0" borderId="6" xfId="2482" applyNumberFormat="1" applyFont="1" applyBorder="1"/>
    <xf numFmtId="268" fontId="111" fillId="0" borderId="7" xfId="299" applyNumberFormat="1" applyFont="1" applyBorder="1" applyAlignment="1">
      <alignment vertical="center"/>
    </xf>
    <xf numFmtId="0" fontId="111" fillId="37" borderId="0" xfId="294" applyFont="1" applyFill="1" applyBorder="1" applyAlignment="1">
      <alignment horizontal="left"/>
    </xf>
    <xf numFmtId="0" fontId="40" fillId="0" borderId="0" xfId="299" applyFont="1" applyAlignment="1">
      <alignment vertical="top"/>
    </xf>
    <xf numFmtId="0" fontId="111" fillId="0" borderId="0" xfId="2482" applyFont="1"/>
    <xf numFmtId="0" fontId="97" fillId="0" borderId="0" xfId="2482" applyFont="1"/>
    <xf numFmtId="0" fontId="13" fillId="0" borderId="0" xfId="2484">
      <alignment vertical="center"/>
    </xf>
    <xf numFmtId="0" fontId="13" fillId="39" borderId="0" xfId="2484" applyFill="1">
      <alignment vertical="center"/>
    </xf>
    <xf numFmtId="0" fontId="13" fillId="0" borderId="0" xfId="2484" applyFill="1">
      <alignment vertical="center"/>
    </xf>
    <xf numFmtId="252" fontId="111" fillId="0" borderId="0" xfId="299" applyNumberFormat="1" applyFont="1" applyFill="1" applyAlignment="1">
      <alignment vertical="center"/>
    </xf>
    <xf numFmtId="253" fontId="111" fillId="39" borderId="4" xfId="299" applyNumberFormat="1" applyFont="1" applyFill="1" applyBorder="1" applyAlignment="1">
      <alignment vertical="center"/>
    </xf>
    <xf numFmtId="253" fontId="111" fillId="39" borderId="6" xfId="299" applyNumberFormat="1" applyFont="1" applyFill="1" applyBorder="1" applyAlignment="1">
      <alignment vertical="center"/>
    </xf>
    <xf numFmtId="268" fontId="111" fillId="39" borderId="0" xfId="299" applyNumberFormat="1" applyFont="1" applyFill="1" applyAlignment="1">
      <alignment vertical="center"/>
    </xf>
    <xf numFmtId="268" fontId="111" fillId="39" borderId="7" xfId="299" applyNumberFormat="1" applyFont="1" applyFill="1" applyBorder="1" applyAlignment="1">
      <alignment vertical="center"/>
    </xf>
    <xf numFmtId="38" fontId="174" fillId="39" borderId="0" xfId="290" applyFont="1" applyFill="1" applyAlignment="1"/>
    <xf numFmtId="250" fontId="113" fillId="0" borderId="0" xfId="2482" applyNumberFormat="1" applyFont="1"/>
    <xf numFmtId="38" fontId="0" fillId="0" borderId="0" xfId="290" applyFont="1" applyBorder="1" applyAlignment="1"/>
    <xf numFmtId="38" fontId="0" fillId="0" borderId="5" xfId="290" applyFont="1" applyBorder="1" applyAlignment="1"/>
    <xf numFmtId="0" fontId="20" fillId="0" borderId="0" xfId="1" applyFill="1">
      <alignment vertical="center"/>
    </xf>
    <xf numFmtId="196" fontId="0" fillId="0" borderId="0" xfId="291" applyNumberFormat="1" applyFont="1" applyFill="1" applyAlignment="1"/>
    <xf numFmtId="194" fontId="0" fillId="0" borderId="0" xfId="290" applyNumberFormat="1" applyFont="1" applyFill="1" applyAlignment="1"/>
    <xf numFmtId="0" fontId="0" fillId="0" borderId="121" xfId="0" applyBorder="1" applyAlignment="1">
      <alignment horizontal="center" vertical="center"/>
    </xf>
    <xf numFmtId="0" fontId="0" fillId="0" borderId="156" xfId="0" applyBorder="1" applyAlignment="1">
      <alignment horizontal="center" vertical="center"/>
    </xf>
    <xf numFmtId="0" fontId="0" fillId="0" borderId="5" xfId="0" applyBorder="1" applyAlignment="1">
      <alignment vertical="center"/>
    </xf>
    <xf numFmtId="0" fontId="0" fillId="0" borderId="313" xfId="0" applyBorder="1" applyAlignment="1">
      <alignment horizontal="center" vertical="center"/>
    </xf>
    <xf numFmtId="0" fontId="0" fillId="0" borderId="314" xfId="0" applyBorder="1" applyAlignment="1">
      <alignment horizontal="center" vertical="center"/>
    </xf>
    <xf numFmtId="0" fontId="0" fillId="0" borderId="315" xfId="0" applyBorder="1" applyAlignment="1">
      <alignment horizontal="center" vertical="center"/>
    </xf>
    <xf numFmtId="0" fontId="0" fillId="0" borderId="313" xfId="0" applyBorder="1" applyAlignment="1">
      <alignment horizontal="center" vertical="center" wrapText="1"/>
    </xf>
    <xf numFmtId="0" fontId="0" fillId="0" borderId="312" xfId="0" applyBorder="1" applyAlignment="1">
      <alignment horizontal="center" vertical="center"/>
    </xf>
    <xf numFmtId="194" fontId="89" fillId="0" borderId="10" xfId="290" applyNumberFormat="1" applyFont="1" applyBorder="1" applyAlignment="1">
      <alignment vertical="center"/>
    </xf>
    <xf numFmtId="194" fontId="89" fillId="0" borderId="96" xfId="290" applyNumberFormat="1" applyFont="1" applyBorder="1" applyAlignment="1">
      <alignment vertical="center"/>
    </xf>
    <xf numFmtId="194" fontId="89" fillId="96" borderId="10" xfId="290" applyNumberFormat="1" applyFont="1" applyFill="1" applyBorder="1" applyAlignment="1">
      <alignment vertical="center"/>
    </xf>
    <xf numFmtId="0" fontId="0" fillId="0" borderId="312" xfId="0" applyBorder="1" applyAlignment="1">
      <alignment horizontal="center" vertical="center" shrinkToFit="1"/>
    </xf>
    <xf numFmtId="0" fontId="0" fillId="0" borderId="10" xfId="0" applyBorder="1" applyAlignment="1">
      <alignment horizontal="center" vertical="center"/>
    </xf>
    <xf numFmtId="0" fontId="0" fillId="0" borderId="316" xfId="0" applyBorder="1" applyAlignment="1">
      <alignment horizontal="center" vertical="center"/>
    </xf>
    <xf numFmtId="0" fontId="0" fillId="0" borderId="312" xfId="0" applyFill="1" applyBorder="1" applyAlignment="1">
      <alignment horizontal="center" vertical="center" shrinkToFit="1"/>
    </xf>
    <xf numFmtId="0" fontId="218" fillId="0" borderId="0" xfId="0" applyFont="1" applyAlignment="1">
      <alignment vertical="center"/>
    </xf>
    <xf numFmtId="194" fontId="0" fillId="0" borderId="312" xfId="290" applyNumberFormat="1" applyFont="1" applyBorder="1" applyAlignment="1">
      <alignment vertical="center"/>
    </xf>
    <xf numFmtId="0" fontId="0" fillId="0" borderId="312" xfId="0" applyBorder="1" applyAlignment="1">
      <alignment vertical="center"/>
    </xf>
    <xf numFmtId="0" fontId="0" fillId="0" borderId="0" xfId="0" applyAlignment="1">
      <alignment horizontal="center" vertical="center"/>
    </xf>
    <xf numFmtId="202" fontId="0" fillId="0" borderId="312" xfId="0" applyNumberFormat="1" applyBorder="1" applyAlignment="1">
      <alignment vertical="center"/>
    </xf>
    <xf numFmtId="202" fontId="0" fillId="0" borderId="0" xfId="0" applyNumberFormat="1" applyAlignment="1">
      <alignment vertical="center"/>
    </xf>
    <xf numFmtId="38" fontId="0" fillId="0" borderId="0" xfId="290" applyFont="1" applyAlignment="1">
      <alignment vertical="center"/>
    </xf>
    <xf numFmtId="38" fontId="0" fillId="0" borderId="0" xfId="290" applyNumberFormat="1" applyFont="1" applyAlignment="1">
      <alignment vertical="center"/>
    </xf>
    <xf numFmtId="0" fontId="0" fillId="0" borderId="10" xfId="0" applyBorder="1" applyAlignment="1">
      <alignment vertical="center"/>
    </xf>
    <xf numFmtId="0" fontId="0" fillId="0" borderId="96" xfId="0" applyBorder="1" applyAlignment="1">
      <alignment vertical="center"/>
    </xf>
    <xf numFmtId="38" fontId="0" fillId="0" borderId="312" xfId="290" applyFont="1" applyBorder="1" applyAlignment="1">
      <alignment vertical="center"/>
    </xf>
    <xf numFmtId="196" fontId="0" fillId="0" borderId="0" xfId="291" applyNumberFormat="1" applyFont="1" applyAlignment="1">
      <alignment horizontal="right" vertical="center"/>
    </xf>
    <xf numFmtId="194" fontId="0" fillId="96" borderId="312" xfId="290" applyNumberFormat="1" applyFont="1" applyFill="1" applyBorder="1" applyAlignment="1">
      <alignment vertical="center"/>
    </xf>
    <xf numFmtId="177" fontId="0" fillId="0" borderId="312" xfId="290" applyNumberFormat="1" applyFont="1" applyBorder="1" applyAlignment="1">
      <alignment vertical="center"/>
    </xf>
    <xf numFmtId="0" fontId="0" fillId="0" borderId="0" xfId="0" applyAlignment="1">
      <alignment horizontal="left" vertical="center"/>
    </xf>
    <xf numFmtId="0" fontId="0" fillId="0" borderId="312" xfId="0" applyBorder="1" applyAlignment="1">
      <alignment horizontal="right" vertical="center"/>
    </xf>
    <xf numFmtId="0" fontId="0" fillId="0" borderId="0" xfId="0" applyAlignment="1">
      <alignment horizontal="right" vertical="center"/>
    </xf>
    <xf numFmtId="40" fontId="0" fillId="0" borderId="312" xfId="290" applyNumberFormat="1" applyFont="1" applyBorder="1" applyAlignment="1">
      <alignment vertical="center"/>
    </xf>
    <xf numFmtId="40" fontId="174" fillId="0" borderId="312" xfId="290" applyNumberFormat="1" applyFont="1" applyBorder="1" applyAlignment="1">
      <alignment vertical="center"/>
    </xf>
    <xf numFmtId="194" fontId="0" fillId="0" borderId="312" xfId="290" applyNumberFormat="1" applyFont="1" applyBorder="1" applyAlignment="1">
      <alignment horizontal="right" vertical="center"/>
    </xf>
    <xf numFmtId="194" fontId="49" fillId="0" borderId="312" xfId="290" applyNumberFormat="1" applyFont="1" applyBorder="1" applyAlignment="1">
      <alignment vertical="center"/>
    </xf>
    <xf numFmtId="0" fontId="202" fillId="0" borderId="312" xfId="0" applyFont="1" applyBorder="1" applyAlignment="1">
      <alignment horizontal="center" vertical="center"/>
    </xf>
    <xf numFmtId="0" fontId="197" fillId="0" borderId="312" xfId="0" applyFont="1" applyBorder="1" applyAlignment="1">
      <alignment horizontal="center" vertical="center"/>
    </xf>
    <xf numFmtId="3" fontId="0" fillId="0" borderId="312" xfId="0" applyNumberFormat="1" applyBorder="1" applyAlignment="1">
      <alignment vertical="center"/>
    </xf>
    <xf numFmtId="40" fontId="0" fillId="0" borderId="0" xfId="0" applyNumberFormat="1" applyAlignment="1">
      <alignment vertical="center"/>
    </xf>
    <xf numFmtId="194" fontId="0" fillId="0" borderId="312" xfId="290" applyNumberFormat="1" applyFont="1" applyFill="1" applyBorder="1" applyAlignment="1">
      <alignment vertical="center"/>
    </xf>
    <xf numFmtId="0" fontId="0" fillId="0" borderId="0" xfId="0" applyAlignment="1">
      <alignment horizontal="center" vertical="center" shrinkToFit="1"/>
    </xf>
    <xf numFmtId="0" fontId="20" fillId="0" borderId="0" xfId="236" applyAlignment="1">
      <alignment horizontal="right" vertical="center"/>
    </xf>
    <xf numFmtId="0" fontId="8" fillId="0" borderId="0" xfId="236" applyFont="1" applyAlignment="1">
      <alignment horizontal="right" vertical="center"/>
    </xf>
    <xf numFmtId="0" fontId="20" fillId="0" borderId="0" xfId="236" applyAlignment="1">
      <alignment horizontal="center" vertical="center"/>
    </xf>
    <xf numFmtId="0" fontId="20" fillId="0" borderId="0" xfId="236" applyAlignment="1">
      <alignment vertical="center"/>
    </xf>
    <xf numFmtId="38" fontId="20" fillId="0" borderId="0" xfId="236" applyNumberFormat="1" applyAlignment="1">
      <alignment vertical="center"/>
    </xf>
    <xf numFmtId="2" fontId="0" fillId="0" borderId="0" xfId="0" applyNumberFormat="1" applyAlignment="1">
      <alignment vertical="center"/>
    </xf>
    <xf numFmtId="40" fontId="0" fillId="0" borderId="0" xfId="290" applyNumberFormat="1" applyFont="1" applyAlignment="1">
      <alignment vertical="center"/>
    </xf>
    <xf numFmtId="38" fontId="0" fillId="0" borderId="0" xfId="0" applyNumberFormat="1" applyAlignment="1">
      <alignment vertical="center"/>
    </xf>
    <xf numFmtId="38" fontId="20" fillId="0" borderId="0" xfId="290" applyFont="1" applyAlignment="1">
      <alignment vertical="center"/>
    </xf>
    <xf numFmtId="0" fontId="0" fillId="0" borderId="0" xfId="0" applyFill="1" applyAlignment="1">
      <alignment horizontal="right" vertical="center"/>
    </xf>
    <xf numFmtId="202" fontId="0" fillId="0" borderId="0" xfId="0" applyNumberFormat="1" applyFill="1" applyBorder="1" applyAlignment="1">
      <alignment vertical="center"/>
    </xf>
    <xf numFmtId="38" fontId="10" fillId="0" borderId="0" xfId="3156" applyNumberFormat="1" applyFill="1" applyAlignment="1">
      <alignment vertical="center"/>
    </xf>
    <xf numFmtId="38" fontId="10" fillId="0" borderId="0" xfId="290" applyFont="1" applyAlignment="1">
      <alignment vertical="center"/>
    </xf>
    <xf numFmtId="2" fontId="0" fillId="0" borderId="0" xfId="0" applyNumberFormat="1" applyFill="1" applyAlignment="1">
      <alignment vertical="center"/>
    </xf>
    <xf numFmtId="38" fontId="10" fillId="0" borderId="0" xfId="3156" applyNumberFormat="1" applyAlignment="1">
      <alignment vertical="center"/>
    </xf>
    <xf numFmtId="0" fontId="8" fillId="0" borderId="0" xfId="236" applyFont="1" applyFill="1" applyAlignment="1">
      <alignment horizontal="center" vertical="center"/>
    </xf>
    <xf numFmtId="0" fontId="20" fillId="0" borderId="0" xfId="236" applyFill="1" applyAlignment="1">
      <alignment horizontal="center" vertical="center"/>
    </xf>
    <xf numFmtId="0" fontId="10" fillId="0" borderId="0" xfId="3156" applyFill="1" applyAlignment="1">
      <alignment horizontal="center" vertical="center"/>
    </xf>
    <xf numFmtId="38" fontId="20" fillId="0" borderId="0" xfId="236" applyNumberFormat="1" applyFill="1" applyAlignment="1">
      <alignment vertical="center"/>
    </xf>
    <xf numFmtId="0" fontId="17" fillId="0" borderId="0" xfId="236" applyFont="1" applyFill="1" applyAlignment="1">
      <alignment horizontal="center" vertical="center"/>
    </xf>
    <xf numFmtId="0" fontId="10" fillId="0" borderId="0" xfId="3156" applyFont="1" applyFill="1" applyAlignment="1">
      <alignment horizontal="center" vertical="center"/>
    </xf>
    <xf numFmtId="38" fontId="0" fillId="0" borderId="5" xfId="290" applyFont="1" applyBorder="1" applyAlignment="1">
      <alignment vertical="center"/>
    </xf>
    <xf numFmtId="0" fontId="73" fillId="0" borderId="0" xfId="0" applyFont="1" applyAlignment="1">
      <alignment vertical="center"/>
    </xf>
    <xf numFmtId="38" fontId="174" fillId="0" borderId="0" xfId="290" applyFont="1" applyAlignment="1">
      <alignment vertical="center"/>
    </xf>
    <xf numFmtId="0" fontId="73" fillId="0" borderId="0" xfId="236" applyFont="1" applyFill="1" applyAlignment="1">
      <alignment vertical="center"/>
    </xf>
    <xf numFmtId="38" fontId="217" fillId="0" borderId="0" xfId="290" applyFont="1" applyAlignment="1">
      <alignment vertical="center"/>
    </xf>
    <xf numFmtId="38" fontId="89" fillId="0" borderId="0" xfId="290" applyFont="1" applyAlignment="1">
      <alignment vertical="center"/>
    </xf>
    <xf numFmtId="38" fontId="0" fillId="0" borderId="0" xfId="290" applyFont="1" applyFill="1" applyAlignment="1">
      <alignment vertical="center"/>
    </xf>
    <xf numFmtId="38" fontId="0" fillId="0" borderId="0" xfId="290" applyFont="1" applyBorder="1" applyAlignment="1">
      <alignment vertical="center"/>
    </xf>
    <xf numFmtId="38" fontId="0" fillId="0" borderId="0" xfId="290" applyFont="1" applyFill="1" applyBorder="1" applyAlignment="1">
      <alignment vertical="center"/>
    </xf>
    <xf numFmtId="0" fontId="0" fillId="0" borderId="0" xfId="0" applyAlignment="1">
      <alignment horizontal="center"/>
    </xf>
    <xf numFmtId="0" fontId="0" fillId="0" borderId="0" xfId="0" applyFont="1" applyAlignment="1">
      <alignment horizontal="center" vertical="center" shrinkToFit="1"/>
    </xf>
    <xf numFmtId="0" fontId="0" fillId="97" borderId="313" xfId="0" applyFill="1" applyBorder="1" applyAlignment="1">
      <alignment horizontal="center" vertical="center"/>
    </xf>
    <xf numFmtId="0" fontId="0" fillId="97" borderId="10" xfId="0" applyFill="1" applyBorder="1" applyAlignment="1">
      <alignment horizontal="center" vertical="center"/>
    </xf>
    <xf numFmtId="0" fontId="0" fillId="97" borderId="312" xfId="0" applyFill="1" applyBorder="1" applyAlignment="1">
      <alignment vertical="center"/>
    </xf>
    <xf numFmtId="196" fontId="0" fillId="96" borderId="312" xfId="291" applyNumberFormat="1" applyFont="1" applyFill="1" applyBorder="1" applyAlignment="1">
      <alignment horizontal="right" vertical="center"/>
    </xf>
    <xf numFmtId="0" fontId="0" fillId="0" borderId="0" xfId="0" applyFill="1" applyAlignment="1">
      <alignment horizontal="center" vertical="center"/>
    </xf>
    <xf numFmtId="40" fontId="0" fillId="98" borderId="312" xfId="0" applyNumberFormat="1" applyFill="1" applyBorder="1" applyAlignment="1">
      <alignment vertical="center"/>
    </xf>
    <xf numFmtId="177" fontId="0" fillId="98" borderId="312" xfId="290" applyNumberFormat="1" applyFont="1" applyFill="1" applyBorder="1" applyAlignment="1">
      <alignment vertical="center"/>
    </xf>
    <xf numFmtId="0" fontId="0" fillId="0" borderId="0" xfId="0" applyBorder="1" applyAlignment="1">
      <alignment horizontal="center" vertical="center" shrinkToFit="1"/>
    </xf>
    <xf numFmtId="40" fontId="0" fillId="0" borderId="0" xfId="290" applyNumberFormat="1" applyFont="1" applyBorder="1" applyAlignment="1">
      <alignment vertical="center"/>
    </xf>
    <xf numFmtId="9" fontId="0" fillId="0" borderId="312" xfId="0" applyNumberFormat="1" applyBorder="1" applyAlignment="1">
      <alignment vertical="center"/>
    </xf>
    <xf numFmtId="40" fontId="0" fillId="99" borderId="312" xfId="290" applyNumberFormat="1" applyFont="1" applyFill="1" applyBorder="1" applyAlignment="1">
      <alignment vertical="center"/>
    </xf>
    <xf numFmtId="40" fontId="174" fillId="99" borderId="312" xfId="290" applyNumberFormat="1" applyFont="1" applyFill="1" applyBorder="1" applyAlignment="1">
      <alignment vertical="center"/>
    </xf>
    <xf numFmtId="40" fontId="175" fillId="99" borderId="312" xfId="290" applyNumberFormat="1" applyFont="1" applyFill="1" applyBorder="1" applyAlignment="1">
      <alignment vertical="center"/>
    </xf>
    <xf numFmtId="196" fontId="0" fillId="96" borderId="312" xfId="291" applyNumberFormat="1" applyFont="1" applyFill="1" applyBorder="1" applyAlignment="1">
      <alignment vertical="center"/>
    </xf>
    <xf numFmtId="194" fontId="0" fillId="98" borderId="312" xfId="290" applyNumberFormat="1" applyFont="1" applyFill="1" applyBorder="1" applyAlignment="1">
      <alignment vertical="center"/>
    </xf>
    <xf numFmtId="40" fontId="0" fillId="70" borderId="0" xfId="290" applyNumberFormat="1" applyFont="1" applyFill="1" applyAlignment="1">
      <alignment vertical="center"/>
    </xf>
    <xf numFmtId="0" fontId="0" fillId="70" borderId="0" xfId="0" applyFill="1" applyAlignment="1">
      <alignment horizontal="center" vertical="center" shrinkToFit="1"/>
    </xf>
    <xf numFmtId="196" fontId="0" fillId="0" borderId="0" xfId="291" applyNumberFormat="1" applyFont="1" applyAlignment="1">
      <alignment vertical="center"/>
    </xf>
    <xf numFmtId="0" fontId="0" fillId="70" borderId="312" xfId="0" applyFill="1" applyBorder="1" applyAlignment="1">
      <alignment horizontal="center" vertical="center"/>
    </xf>
    <xf numFmtId="196" fontId="0" fillId="70" borderId="312" xfId="291" applyNumberFormat="1" applyFont="1" applyFill="1" applyBorder="1" applyAlignment="1">
      <alignment horizontal="center" vertical="center"/>
    </xf>
    <xf numFmtId="176" fontId="0" fillId="0" borderId="0" xfId="0" applyNumberFormat="1" applyAlignment="1">
      <alignment vertical="center"/>
    </xf>
    <xf numFmtId="0" fontId="0" fillId="70" borderId="0" xfId="0" applyFill="1" applyAlignment="1">
      <alignment horizontal="center" vertical="center"/>
    </xf>
    <xf numFmtId="2" fontId="0" fillId="70" borderId="0" xfId="0" applyNumberFormat="1" applyFill="1" applyAlignment="1">
      <alignment vertical="center"/>
    </xf>
    <xf numFmtId="38" fontId="0" fillId="0" borderId="0" xfId="290" applyNumberFormat="1" applyFont="1" applyBorder="1" applyAlignment="1">
      <alignment vertical="center"/>
    </xf>
    <xf numFmtId="0" fontId="0" fillId="0" borderId="0" xfId="0" applyFill="1" applyAlignment="1">
      <alignment horizontal="center" vertical="center" shrinkToFit="1"/>
    </xf>
    <xf numFmtId="40" fontId="228" fillId="0" borderId="0" xfId="236" applyNumberFormat="1" applyFont="1" applyFill="1" applyAlignment="1">
      <alignment vertical="center"/>
    </xf>
    <xf numFmtId="38" fontId="7" fillId="0" borderId="0" xfId="3161" applyNumberFormat="1">
      <alignment vertical="center"/>
    </xf>
    <xf numFmtId="38" fontId="7" fillId="0" borderId="0" xfId="290" applyFont="1">
      <alignment vertical="center"/>
    </xf>
    <xf numFmtId="0" fontId="0" fillId="0" borderId="93" xfId="0" applyBorder="1" applyAlignment="1">
      <alignment horizontal="center" vertical="center"/>
    </xf>
    <xf numFmtId="38" fontId="0" fillId="0" borderId="93" xfId="290" applyFont="1" applyBorder="1" applyAlignment="1">
      <alignment vertical="center"/>
    </xf>
    <xf numFmtId="38" fontId="217" fillId="0" borderId="93" xfId="290" applyFont="1" applyBorder="1" applyAlignment="1">
      <alignment vertical="center"/>
    </xf>
    <xf numFmtId="38" fontId="89" fillId="0" borderId="93" xfId="290" applyFont="1" applyBorder="1" applyAlignment="1">
      <alignment vertical="center"/>
    </xf>
    <xf numFmtId="0" fontId="49" fillId="0" borderId="0" xfId="0" applyFont="1" applyFill="1" applyAlignment="1">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38" fontId="7" fillId="0" borderId="0" xfId="3161" applyNumberFormat="1" applyAlignment="1">
      <alignment vertical="center"/>
    </xf>
    <xf numFmtId="38" fontId="0" fillId="0" borderId="0" xfId="290" applyFont="1" applyFill="1" applyAlignment="1">
      <alignment horizontal="right" vertical="center"/>
    </xf>
    <xf numFmtId="38" fontId="0" fillId="0" borderId="0" xfId="290" applyFont="1" applyFill="1" applyBorder="1" applyAlignment="1">
      <alignment horizontal="right" vertical="center"/>
    </xf>
    <xf numFmtId="38" fontId="177" fillId="0" borderId="0" xfId="290" applyFont="1" applyFill="1" applyAlignment="1">
      <alignment horizontal="right" vertical="center"/>
    </xf>
    <xf numFmtId="38" fontId="178" fillId="0" borderId="0" xfId="290" applyFont="1" applyFill="1" applyAlignment="1">
      <alignment horizontal="right" vertical="center"/>
    </xf>
    <xf numFmtId="38" fontId="178" fillId="0" borderId="0" xfId="290" applyFont="1" applyFill="1" applyBorder="1" applyAlignment="1">
      <alignment horizontal="right" vertical="center"/>
    </xf>
    <xf numFmtId="38" fontId="217" fillId="0" borderId="0" xfId="290" applyFont="1" applyFill="1" applyAlignment="1">
      <alignment vertical="center"/>
    </xf>
    <xf numFmtId="38" fontId="89" fillId="0" borderId="0" xfId="290" applyFont="1" applyFill="1" applyAlignment="1">
      <alignment vertical="center"/>
    </xf>
    <xf numFmtId="38" fontId="0" fillId="70" borderId="0" xfId="290" applyFont="1" applyFill="1" applyAlignment="1">
      <alignment vertical="center"/>
    </xf>
    <xf numFmtId="0" fontId="7" fillId="0" borderId="0" xfId="3161" applyAlignment="1">
      <alignment vertical="center"/>
    </xf>
    <xf numFmtId="38" fontId="174" fillId="0" borderId="0" xfId="290" applyFont="1" applyFill="1" applyAlignment="1">
      <alignment vertical="center"/>
    </xf>
    <xf numFmtId="38" fontId="174" fillId="0" borderId="0" xfId="290" applyFont="1" applyBorder="1" applyAlignment="1">
      <alignment vertical="center"/>
    </xf>
    <xf numFmtId="38" fontId="174" fillId="0" borderId="0" xfId="290" applyFont="1" applyFill="1" applyBorder="1" applyAlignment="1">
      <alignment vertical="center"/>
    </xf>
    <xf numFmtId="0" fontId="49" fillId="0" borderId="0" xfId="0" applyFont="1" applyAlignment="1">
      <alignment vertical="center"/>
    </xf>
    <xf numFmtId="38" fontId="0" fillId="0" borderId="93" xfId="290" applyFont="1" applyFill="1" applyBorder="1" applyAlignment="1">
      <alignment horizontal="right" vertical="center"/>
    </xf>
    <xf numFmtId="38" fontId="177" fillId="0" borderId="0" xfId="290" applyFont="1" applyAlignment="1">
      <alignment horizontal="right" vertical="center"/>
    </xf>
    <xf numFmtId="38" fontId="178" fillId="0" borderId="0" xfId="290" applyFont="1" applyAlignment="1">
      <alignment horizontal="right" vertical="center"/>
    </xf>
    <xf numFmtId="38" fontId="178" fillId="0" borderId="93" xfId="290" applyFont="1" applyBorder="1" applyAlignment="1">
      <alignment horizontal="right" vertical="center"/>
    </xf>
    <xf numFmtId="38" fontId="178" fillId="0" borderId="0" xfId="290" applyFont="1" applyBorder="1" applyAlignment="1">
      <alignment horizontal="right" vertical="center"/>
    </xf>
    <xf numFmtId="38" fontId="89" fillId="0" borderId="0" xfId="290" applyFont="1" applyBorder="1" applyAlignment="1">
      <alignment vertical="center"/>
    </xf>
    <xf numFmtId="38" fontId="0" fillId="70" borderId="93" xfId="290" applyFont="1" applyFill="1" applyBorder="1" applyAlignment="1">
      <alignment vertical="center"/>
    </xf>
    <xf numFmtId="38" fontId="0" fillId="70" borderId="0" xfId="290" applyFont="1" applyFill="1" applyBorder="1" applyAlignment="1">
      <alignment vertical="center"/>
    </xf>
    <xf numFmtId="38" fontId="89" fillId="70" borderId="0" xfId="290" applyFont="1" applyFill="1" applyAlignment="1">
      <alignment vertical="center"/>
    </xf>
    <xf numFmtId="38" fontId="89" fillId="70" borderId="93" xfId="290" applyFont="1" applyFill="1" applyBorder="1" applyAlignment="1">
      <alignment vertical="center"/>
    </xf>
    <xf numFmtId="38" fontId="89" fillId="70" borderId="0" xfId="290" applyFont="1" applyFill="1" applyBorder="1" applyAlignment="1">
      <alignment vertical="center"/>
    </xf>
    <xf numFmtId="38" fontId="230" fillId="0" borderId="0" xfId="290" applyFont="1" applyFill="1" applyAlignment="1">
      <alignment vertical="center"/>
    </xf>
    <xf numFmtId="38" fontId="0" fillId="70" borderId="33" xfId="290" applyFont="1" applyFill="1" applyBorder="1" applyAlignment="1">
      <alignment vertical="center"/>
    </xf>
    <xf numFmtId="38" fontId="0" fillId="0" borderId="33" xfId="290" applyFont="1" applyBorder="1" applyAlignment="1">
      <alignment vertical="center"/>
    </xf>
    <xf numFmtId="38" fontId="7" fillId="0" borderId="0" xfId="290" applyFont="1" applyAlignment="1">
      <alignment vertical="center"/>
    </xf>
    <xf numFmtId="38" fontId="0" fillId="0" borderId="0" xfId="290" applyFont="1" applyAlignment="1">
      <alignment horizontal="right" vertical="center"/>
    </xf>
    <xf numFmtId="38" fontId="0" fillId="0" borderId="93" xfId="290" applyFont="1" applyBorder="1" applyAlignment="1">
      <alignment horizontal="right" vertical="center"/>
    </xf>
    <xf numFmtId="38" fontId="0" fillId="0" borderId="93" xfId="290" applyFont="1" applyFill="1" applyBorder="1" applyAlignment="1">
      <alignment vertical="center"/>
    </xf>
    <xf numFmtId="0" fontId="0" fillId="0" borderId="33" xfId="0" applyBorder="1" applyAlignment="1">
      <alignment horizontal="center" vertical="center"/>
    </xf>
    <xf numFmtId="38" fontId="0" fillId="0" borderId="33" xfId="290" applyFont="1" applyBorder="1" applyAlignment="1">
      <alignment horizontal="right" vertical="center"/>
    </xf>
    <xf numFmtId="177" fontId="0" fillId="0" borderId="0" xfId="0" applyNumberFormat="1" applyAlignment="1">
      <alignment vertical="center"/>
    </xf>
    <xf numFmtId="194" fontId="0" fillId="0" borderId="0" xfId="0" applyNumberFormat="1" applyAlignment="1">
      <alignment vertical="center"/>
    </xf>
    <xf numFmtId="272" fontId="0" fillId="0" borderId="0" xfId="0" applyNumberFormat="1" applyAlignment="1">
      <alignment vertical="center"/>
    </xf>
    <xf numFmtId="214" fontId="89" fillId="0" borderId="0" xfId="290" applyNumberFormat="1" applyFont="1" applyFill="1" applyBorder="1" applyAlignment="1">
      <alignment vertical="center"/>
    </xf>
    <xf numFmtId="0" fontId="0" fillId="0" borderId="0" xfId="0" applyAlignment="1">
      <alignment horizontal="center" vertical="center"/>
    </xf>
    <xf numFmtId="177" fontId="0" fillId="0" borderId="0" xfId="290" applyNumberFormat="1" applyFont="1" applyAlignment="1">
      <alignment vertical="center"/>
    </xf>
    <xf numFmtId="38" fontId="0" fillId="39" borderId="0" xfId="290" applyFont="1" applyFill="1" applyAlignment="1">
      <alignment vertical="center"/>
    </xf>
    <xf numFmtId="195" fontId="0" fillId="0" borderId="0" xfId="290" applyNumberFormat="1" applyFont="1" applyAlignment="1">
      <alignment vertical="center"/>
    </xf>
    <xf numFmtId="0" fontId="218" fillId="0" borderId="0" xfId="0" applyFont="1" applyAlignment="1">
      <alignment horizontal="center" vertical="center"/>
    </xf>
    <xf numFmtId="196" fontId="0" fillId="0" borderId="0" xfId="291" applyNumberFormat="1" applyFont="1" applyAlignment="1">
      <alignment horizontal="center" vertical="center"/>
    </xf>
    <xf numFmtId="0" fontId="0" fillId="0" borderId="213" xfId="0" applyBorder="1" applyAlignment="1">
      <alignment vertical="center"/>
    </xf>
    <xf numFmtId="38" fontId="0" fillId="0" borderId="213" xfId="0" applyNumberFormat="1" applyBorder="1" applyAlignment="1">
      <alignment vertical="center"/>
    </xf>
    <xf numFmtId="176" fontId="0" fillId="0" borderId="213" xfId="0" applyNumberFormat="1" applyBorder="1" applyAlignment="1">
      <alignment vertical="center"/>
    </xf>
    <xf numFmtId="196" fontId="0" fillId="0" borderId="213" xfId="291" applyNumberFormat="1" applyFont="1" applyBorder="1" applyAlignment="1">
      <alignment vertical="center"/>
    </xf>
    <xf numFmtId="38" fontId="0" fillId="0" borderId="213" xfId="290" applyFont="1" applyBorder="1" applyAlignment="1">
      <alignment vertical="center"/>
    </xf>
    <xf numFmtId="0" fontId="0" fillId="0" borderId="0" xfId="0" applyAlignment="1">
      <alignment horizontal="center" vertical="center"/>
    </xf>
    <xf numFmtId="0" fontId="0" fillId="0" borderId="0" xfId="0" applyAlignment="1">
      <alignment horizontal="center"/>
    </xf>
    <xf numFmtId="38" fontId="0" fillId="0" borderId="0" xfId="290" applyFont="1" applyBorder="1" applyAlignment="1">
      <alignment horizontal="right"/>
    </xf>
    <xf numFmtId="40" fontId="0" fillId="0" borderId="0" xfId="290" applyNumberFormat="1" applyFont="1" applyBorder="1" applyAlignment="1"/>
    <xf numFmtId="177" fontId="202" fillId="0" borderId="0" xfId="0" applyNumberFormat="1" applyFont="1" applyBorder="1" applyAlignment="1">
      <alignment horizontal="center"/>
    </xf>
    <xf numFmtId="177" fontId="197" fillId="0" borderId="0" xfId="0" applyNumberFormat="1" applyFont="1" applyBorder="1" applyAlignment="1">
      <alignment horizontal="center"/>
    </xf>
    <xf numFmtId="0" fontId="197" fillId="0" borderId="0" xfId="0" applyFont="1" applyBorder="1" applyAlignment="1">
      <alignment horizontal="center"/>
    </xf>
    <xf numFmtId="177" fontId="197" fillId="0" borderId="7" xfId="0" applyNumberFormat="1" applyFont="1" applyBorder="1" applyAlignment="1">
      <alignment horizontal="center"/>
    </xf>
    <xf numFmtId="0" fontId="197" fillId="0" borderId="7" xfId="0" applyFont="1" applyBorder="1" applyAlignment="1">
      <alignment horizontal="center"/>
    </xf>
    <xf numFmtId="0" fontId="0" fillId="0" borderId="314" xfId="0" applyBorder="1"/>
    <xf numFmtId="38" fontId="0" fillId="39" borderId="5" xfId="290" applyFont="1" applyFill="1" applyBorder="1" applyAlignment="1"/>
    <xf numFmtId="40" fontId="0" fillId="0" borderId="0" xfId="290" applyNumberFormat="1" applyFont="1" applyBorder="1" applyAlignment="1">
      <alignment horizontal="right"/>
    </xf>
    <xf numFmtId="196" fontId="0" fillId="0" borderId="6" xfId="291" applyNumberFormat="1" applyFont="1" applyBorder="1" applyAlignment="1"/>
    <xf numFmtId="38" fontId="0" fillId="0" borderId="316" xfId="290" applyFont="1" applyBorder="1" applyAlignment="1"/>
    <xf numFmtId="38" fontId="0" fillId="0" borderId="121" xfId="290" applyFont="1" applyBorder="1" applyAlignment="1"/>
    <xf numFmtId="38" fontId="0" fillId="39" borderId="317" xfId="290" applyFont="1" applyFill="1" applyBorder="1" applyAlignment="1"/>
    <xf numFmtId="38" fontId="0" fillId="0" borderId="4" xfId="290" applyFont="1" applyBorder="1" applyAlignment="1"/>
    <xf numFmtId="40" fontId="0" fillId="0" borderId="4" xfId="290" applyNumberFormat="1" applyFont="1" applyBorder="1" applyAlignment="1"/>
    <xf numFmtId="38" fontId="174" fillId="39" borderId="7" xfId="290" applyFont="1" applyFill="1" applyBorder="1" applyAlignment="1"/>
    <xf numFmtId="38" fontId="174" fillId="39" borderId="314" xfId="290" applyFont="1" applyFill="1" applyBorder="1" applyAlignment="1"/>
    <xf numFmtId="196" fontId="0" fillId="0" borderId="0" xfId="291" applyNumberFormat="1" applyFont="1" applyFill="1" applyAlignment="1">
      <alignment vertical="center"/>
    </xf>
    <xf numFmtId="196" fontId="174" fillId="39" borderId="7" xfId="291" applyNumberFormat="1" applyFont="1" applyFill="1" applyBorder="1" applyAlignment="1"/>
    <xf numFmtId="196" fontId="174" fillId="39" borderId="314" xfId="291" applyNumberFormat="1" applyFont="1" applyFill="1" applyBorder="1" applyAlignment="1"/>
    <xf numFmtId="196" fontId="174" fillId="39" borderId="0" xfId="291" applyNumberFormat="1" applyFont="1" applyFill="1" applyAlignment="1"/>
    <xf numFmtId="0" fontId="0" fillId="0" borderId="318" xfId="0" applyBorder="1" applyAlignment="1">
      <alignment vertical="center"/>
    </xf>
    <xf numFmtId="0" fontId="0" fillId="0" borderId="0" xfId="0" applyFill="1" applyBorder="1" applyAlignment="1">
      <alignment horizontal="center" vertical="center"/>
    </xf>
    <xf numFmtId="176" fontId="218" fillId="39" borderId="0" xfId="0" applyNumberFormat="1" applyFon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113" fillId="0" borderId="62" xfId="3169" applyFont="1" applyFill="1" applyBorder="1" applyAlignment="1">
      <alignment horizontal="center" vertical="center" wrapText="1"/>
    </xf>
    <xf numFmtId="0" fontId="113" fillId="0" borderId="14" xfId="3169" applyFont="1" applyBorder="1" applyAlignment="1">
      <alignment horizontal="center" vertical="center" wrapText="1"/>
    </xf>
    <xf numFmtId="0" fontId="113" fillId="0" borderId="79" xfId="3169" applyFont="1" applyBorder="1" applyAlignment="1">
      <alignment horizontal="center" vertical="center" wrapText="1"/>
    </xf>
    <xf numFmtId="274" fontId="113" fillId="0" borderId="14" xfId="3169" applyNumberFormat="1" applyFont="1" applyFill="1" applyBorder="1" applyAlignment="1">
      <alignment horizontal="center" vertical="center" wrapText="1"/>
    </xf>
    <xf numFmtId="0" fontId="113" fillId="0" borderId="63" xfId="3169" applyFont="1" applyBorder="1" applyAlignment="1">
      <alignment horizontal="center" vertical="center" wrapText="1"/>
    </xf>
    <xf numFmtId="0" fontId="113" fillId="0" borderId="104" xfId="3169" applyFont="1" applyBorder="1" applyAlignment="1">
      <alignment horizontal="center" vertical="center" wrapText="1"/>
    </xf>
    <xf numFmtId="275" fontId="46" fillId="0" borderId="18" xfId="3170" applyNumberFormat="1" applyFont="1" applyBorder="1" applyAlignment="1">
      <alignment horizontal="right" vertical="center"/>
    </xf>
    <xf numFmtId="274" fontId="46" fillId="0" borderId="4" xfId="3169" applyNumberFormat="1" applyFont="1" applyBorder="1" applyAlignment="1" applyProtection="1">
      <alignment horizontal="right" vertical="center"/>
    </xf>
    <xf numFmtId="275" fontId="46" fillId="0" borderId="9" xfId="3170" applyNumberFormat="1" applyFont="1" applyBorder="1" applyAlignment="1">
      <alignment horizontal="right" vertical="center"/>
    </xf>
    <xf numFmtId="276" fontId="46" fillId="0" borderId="9" xfId="3169" applyNumberFormat="1" applyFont="1" applyBorder="1" applyAlignment="1">
      <alignment horizontal="right" vertical="center"/>
    </xf>
    <xf numFmtId="199" fontId="46" fillId="0" borderId="9" xfId="3169" applyNumberFormat="1" applyFont="1" applyBorder="1" applyAlignment="1">
      <alignment horizontal="right" vertical="center"/>
    </xf>
    <xf numFmtId="274" fontId="46" fillId="0" borderId="9" xfId="3170" applyNumberFormat="1" applyFont="1" applyBorder="1" applyAlignment="1">
      <alignment horizontal="right" vertical="center"/>
    </xf>
    <xf numFmtId="277" fontId="46" fillId="0" borderId="4" xfId="3169" applyNumberFormat="1" applyFont="1" applyFill="1" applyBorder="1" applyAlignment="1" applyProtection="1">
      <alignment horizontal="right" vertical="center"/>
    </xf>
    <xf numFmtId="199" fontId="46" fillId="0" borderId="107" xfId="3169" applyNumberFormat="1" applyFont="1" applyBorder="1" applyAlignment="1">
      <alignment horizontal="right" vertical="center"/>
    </xf>
    <xf numFmtId="275" fontId="46" fillId="0" borderId="18" xfId="3169" applyNumberFormat="1" applyFont="1" applyBorder="1" applyAlignment="1" applyProtection="1">
      <alignment horizontal="right" vertical="center"/>
    </xf>
    <xf numFmtId="275" fontId="46" fillId="0" borderId="9" xfId="3169" applyNumberFormat="1" applyFont="1" applyBorder="1" applyAlignment="1" applyProtection="1">
      <alignment horizontal="right" vertical="center"/>
    </xf>
    <xf numFmtId="274" fontId="46" fillId="0" borderId="9" xfId="3169" applyNumberFormat="1" applyFont="1" applyBorder="1" applyAlignment="1">
      <alignment horizontal="right" vertical="center"/>
    </xf>
    <xf numFmtId="275" fontId="46" fillId="0" borderId="18" xfId="3169" applyNumberFormat="1" applyFont="1" applyBorder="1" applyAlignment="1">
      <alignment horizontal="right" vertical="center"/>
    </xf>
    <xf numFmtId="274" fontId="46" fillId="0" borderId="4" xfId="3169" applyNumberFormat="1" applyFont="1" applyBorder="1" applyAlignment="1">
      <alignment horizontal="right" vertical="center"/>
    </xf>
    <xf numFmtId="275" fontId="46" fillId="0" borderId="9" xfId="3169" applyNumberFormat="1" applyFont="1" applyBorder="1" applyAlignment="1">
      <alignment horizontal="right" vertical="center"/>
    </xf>
    <xf numFmtId="274" fontId="46" fillId="0" borderId="9" xfId="3169" applyNumberFormat="1" applyFont="1" applyFill="1" applyBorder="1" applyAlignment="1">
      <alignment horizontal="right" vertical="center"/>
    </xf>
    <xf numFmtId="277" fontId="46" fillId="0" borderId="4" xfId="3169" applyNumberFormat="1" applyFont="1" applyFill="1" applyBorder="1" applyAlignment="1">
      <alignment horizontal="right" vertical="center"/>
    </xf>
    <xf numFmtId="274" fontId="46" fillId="0" borderId="4" xfId="3170" applyNumberFormat="1" applyFont="1" applyBorder="1" applyAlignment="1">
      <alignment horizontal="right" vertical="center"/>
    </xf>
    <xf numFmtId="278" fontId="46" fillId="0" borderId="107" xfId="3169" applyNumberFormat="1" applyFont="1" applyBorder="1" applyAlignment="1">
      <alignment horizontal="right" vertical="center"/>
    </xf>
    <xf numFmtId="275" fontId="46" fillId="0" borderId="18" xfId="3170" applyNumberFormat="1" applyFont="1" applyBorder="1" applyAlignment="1">
      <alignment vertical="center"/>
    </xf>
    <xf numFmtId="274" fontId="46" fillId="0" borderId="4" xfId="3170" applyNumberFormat="1" applyFont="1" applyBorder="1" applyAlignment="1">
      <alignment vertical="center"/>
    </xf>
    <xf numFmtId="275" fontId="46" fillId="0" borderId="9" xfId="3170" applyNumberFormat="1" applyFont="1" applyBorder="1" applyAlignment="1">
      <alignment vertical="center"/>
    </xf>
    <xf numFmtId="276" fontId="46" fillId="0" borderId="9" xfId="3169" applyNumberFormat="1" applyFont="1" applyBorder="1" applyAlignment="1">
      <alignment vertical="center"/>
    </xf>
    <xf numFmtId="199" fontId="46" fillId="0" borderId="9" xfId="3169" applyNumberFormat="1" applyFont="1" applyBorder="1" applyAlignment="1">
      <alignment vertical="center"/>
    </xf>
    <xf numFmtId="274" fontId="46" fillId="0" borderId="9" xfId="3170" applyNumberFormat="1" applyFont="1" applyBorder="1" applyAlignment="1">
      <alignment vertical="center"/>
    </xf>
    <xf numFmtId="277" fontId="46" fillId="0" borderId="9" xfId="3169" applyNumberFormat="1" applyFont="1" applyFill="1" applyBorder="1" applyAlignment="1" applyProtection="1">
      <alignment vertical="center"/>
    </xf>
    <xf numFmtId="278" fontId="46" fillId="0" borderId="107" xfId="3169" applyNumberFormat="1" applyFont="1" applyBorder="1" applyAlignment="1">
      <alignment vertical="center"/>
    </xf>
    <xf numFmtId="277" fontId="46" fillId="0" borderId="9" xfId="3170" applyNumberFormat="1" applyFont="1" applyBorder="1" applyAlignment="1">
      <alignment vertical="center"/>
    </xf>
    <xf numFmtId="274" fontId="46" fillId="0" borderId="9" xfId="3169" applyNumberFormat="1" applyFont="1" applyFill="1" applyBorder="1" applyAlignment="1" applyProtection="1">
      <alignment horizontal="right" vertical="center"/>
    </xf>
    <xf numFmtId="0" fontId="40" fillId="0" borderId="13" xfId="3170" applyBorder="1" applyAlignment="1">
      <alignment vertical="center"/>
    </xf>
    <xf numFmtId="0" fontId="40" fillId="0" borderId="14" xfId="3170" applyBorder="1" applyAlignment="1">
      <alignment vertical="center"/>
    </xf>
    <xf numFmtId="0" fontId="40" fillId="0" borderId="15" xfId="3170" applyBorder="1" applyAlignment="1">
      <alignment vertical="center"/>
    </xf>
    <xf numFmtId="0" fontId="40" fillId="0" borderId="25" xfId="3170" applyBorder="1" applyAlignment="1">
      <alignment vertical="center"/>
    </xf>
    <xf numFmtId="0" fontId="40" fillId="0" borderId="318" xfId="3170" applyBorder="1" applyAlignment="1">
      <alignment vertical="center"/>
    </xf>
    <xf numFmtId="0" fontId="40" fillId="0" borderId="158" xfId="3170" applyBorder="1" applyAlignment="1">
      <alignment vertical="center"/>
    </xf>
    <xf numFmtId="0" fontId="40" fillId="0" borderId="131" xfId="3170" applyFont="1" applyBorder="1" applyAlignment="1">
      <alignment horizontal="center" vertical="center" wrapText="1"/>
    </xf>
    <xf numFmtId="0" fontId="40" fillId="0" borderId="78" xfId="3170" applyFont="1" applyBorder="1" applyAlignment="1">
      <alignment horizontal="center" vertical="center" wrapText="1"/>
    </xf>
    <xf numFmtId="0" fontId="40" fillId="0" borderId="99" xfId="3170" applyFont="1" applyBorder="1" applyAlignment="1">
      <alignment horizontal="center" vertical="center" wrapText="1"/>
    </xf>
    <xf numFmtId="0" fontId="40" fillId="0" borderId="56" xfId="3170" applyFont="1" applyBorder="1" applyAlignment="1">
      <alignment horizontal="center" vertical="center" wrapText="1"/>
    </xf>
    <xf numFmtId="0" fontId="97" fillId="0" borderId="86" xfId="3170" applyFont="1" applyBorder="1" applyAlignment="1">
      <alignment horizontal="center" vertical="center" wrapText="1"/>
    </xf>
    <xf numFmtId="0" fontId="97" fillId="0" borderId="79" xfId="3170" applyFont="1" applyBorder="1" applyAlignment="1">
      <alignment horizontal="center" vertical="center" wrapText="1"/>
    </xf>
    <xf numFmtId="0" fontId="97" fillId="0" borderId="14" xfId="3170" applyFont="1" applyFill="1" applyBorder="1" applyAlignment="1">
      <alignment horizontal="center" vertical="center" wrapText="1"/>
    </xf>
    <xf numFmtId="0" fontId="97" fillId="0" borderId="63" xfId="3170" applyFont="1" applyBorder="1" applyAlignment="1">
      <alignment horizontal="center" vertical="center" wrapText="1"/>
    </xf>
    <xf numFmtId="0" fontId="97" fillId="0" borderId="104" xfId="3170" applyFont="1" applyBorder="1" applyAlignment="1">
      <alignment horizontal="center" vertical="center" wrapText="1"/>
    </xf>
    <xf numFmtId="277" fontId="40" fillId="0" borderId="9" xfId="3170" applyNumberFormat="1" applyFont="1" applyBorder="1" applyAlignment="1">
      <alignment horizontal="right" vertical="center"/>
    </xf>
    <xf numFmtId="281" fontId="40" fillId="0" borderId="5" xfId="3170" applyNumberFormat="1" applyFont="1" applyBorder="1" applyAlignment="1">
      <alignment horizontal="right" vertical="center"/>
    </xf>
    <xf numFmtId="199" fontId="40" fillId="0" borderId="9" xfId="3170" applyNumberFormat="1" applyFont="1" applyBorder="1" applyAlignment="1">
      <alignment horizontal="right" vertical="center"/>
    </xf>
    <xf numFmtId="190" fontId="40" fillId="0" borderId="0" xfId="3170" applyNumberFormat="1" applyFont="1" applyFill="1" applyBorder="1" applyAlignment="1">
      <alignment vertical="center"/>
    </xf>
    <xf numFmtId="0" fontId="40" fillId="0" borderId="0" xfId="3170" applyAlignment="1">
      <alignment vertical="center"/>
    </xf>
    <xf numFmtId="199" fontId="40" fillId="0" borderId="0" xfId="3170" applyNumberFormat="1" applyAlignment="1">
      <alignment vertical="center"/>
    </xf>
    <xf numFmtId="282" fontId="40" fillId="0" borderId="0" xfId="3170" applyNumberFormat="1" applyFont="1" applyBorder="1" applyAlignment="1" applyProtection="1">
      <alignment vertical="center"/>
    </xf>
    <xf numFmtId="283" fontId="40" fillId="0" borderId="5" xfId="3170" applyNumberFormat="1" applyFont="1" applyBorder="1" applyAlignment="1">
      <alignment horizontal="right" vertical="center"/>
    </xf>
    <xf numFmtId="190" fontId="40" fillId="0" borderId="9" xfId="3170" applyNumberFormat="1" applyFont="1" applyFill="1" applyBorder="1" applyAlignment="1">
      <alignment vertical="center"/>
    </xf>
    <xf numFmtId="199" fontId="40" fillId="0" borderId="17" xfId="3170" applyNumberFormat="1" applyFont="1" applyBorder="1" applyAlignment="1">
      <alignment horizontal="right" vertical="center"/>
    </xf>
    <xf numFmtId="285" fontId="97" fillId="0" borderId="318" xfId="3170" applyNumberFormat="1" applyFont="1" applyBorder="1" applyAlignment="1">
      <alignment vertical="center"/>
    </xf>
    <xf numFmtId="277" fontId="97" fillId="0" borderId="32" xfId="3170" applyNumberFormat="1" applyFont="1" applyBorder="1" applyAlignment="1">
      <alignment horizontal="right" vertical="center"/>
    </xf>
    <xf numFmtId="285" fontId="97" fillId="0" borderId="311" xfId="3170" applyNumberFormat="1" applyFont="1" applyBorder="1" applyAlignment="1">
      <alignment horizontal="right" vertical="center"/>
    </xf>
    <xf numFmtId="285" fontId="97" fillId="0" borderId="32" xfId="3170" applyNumberFormat="1" applyFont="1" applyBorder="1" applyAlignment="1">
      <alignment horizontal="right" vertical="center"/>
    </xf>
    <xf numFmtId="277" fontId="97" fillId="0" borderId="318" xfId="3170" applyNumberFormat="1" applyFont="1" applyFill="1" applyBorder="1" applyAlignment="1">
      <alignment vertical="center"/>
    </xf>
    <xf numFmtId="277" fontId="97" fillId="0" borderId="106" xfId="3170" applyNumberFormat="1" applyFont="1" applyBorder="1" applyAlignment="1">
      <alignment horizontal="right" vertical="center"/>
    </xf>
    <xf numFmtId="285" fontId="97" fillId="0" borderId="97" xfId="3170" applyNumberFormat="1" applyFont="1" applyBorder="1" applyAlignment="1">
      <alignment horizontal="right" vertical="center"/>
    </xf>
    <xf numFmtId="0" fontId="111" fillId="0" borderId="0" xfId="3170" applyFont="1" applyBorder="1" applyAlignment="1">
      <alignment vertical="center"/>
    </xf>
    <xf numFmtId="277" fontId="97" fillId="0" borderId="0" xfId="3170" applyNumberFormat="1" applyFont="1" applyBorder="1" applyAlignment="1">
      <alignment horizontal="right" vertical="center"/>
    </xf>
    <xf numFmtId="0" fontId="111" fillId="0" borderId="0" xfId="3170" applyFont="1" applyAlignment="1">
      <alignment horizontal="left" vertical="center"/>
    </xf>
    <xf numFmtId="0" fontId="40" fillId="0" borderId="0" xfId="3170" applyFont="1" applyBorder="1" applyAlignment="1">
      <alignment vertical="center"/>
    </xf>
    <xf numFmtId="0" fontId="40" fillId="0" borderId="0" xfId="3170" applyFont="1" applyAlignment="1">
      <alignment vertical="center"/>
    </xf>
    <xf numFmtId="275" fontId="46" fillId="39" borderId="18" xfId="3170" applyNumberFormat="1" applyFont="1" applyFill="1" applyBorder="1" applyAlignment="1">
      <alignment horizontal="right" vertical="center"/>
    </xf>
    <xf numFmtId="0" fontId="176" fillId="0" borderId="0" xfId="259" applyFont="1">
      <alignment vertical="center"/>
    </xf>
    <xf numFmtId="0" fontId="235" fillId="0" borderId="0" xfId="2482" applyFont="1"/>
    <xf numFmtId="0" fontId="236" fillId="0" borderId="0" xfId="2482" applyFont="1" applyAlignment="1">
      <alignment horizontal="center"/>
    </xf>
    <xf numFmtId="0" fontId="170" fillId="0" borderId="0" xfId="2482" applyFont="1" applyAlignment="1">
      <alignment vertical="center"/>
    </xf>
    <xf numFmtId="0" fontId="170" fillId="0" borderId="0" xfId="2482" applyFont="1" applyAlignment="1">
      <alignment horizontal="center" vertical="center"/>
    </xf>
    <xf numFmtId="0" fontId="170" fillId="0" borderId="316" xfId="2482" applyFont="1" applyBorder="1"/>
    <xf numFmtId="0" fontId="170" fillId="0" borderId="121" xfId="2482" applyFont="1" applyBorder="1" applyAlignment="1">
      <alignment vertical="center"/>
    </xf>
    <xf numFmtId="0" fontId="170" fillId="0" borderId="317" xfId="2482" applyFont="1" applyBorder="1" applyAlignment="1">
      <alignment vertical="center"/>
    </xf>
    <xf numFmtId="0" fontId="170" fillId="0" borderId="4" xfId="2482" applyFont="1" applyBorder="1"/>
    <xf numFmtId="0" fontId="170" fillId="0" borderId="0" xfId="2482" applyFont="1" applyBorder="1" applyAlignment="1">
      <alignment vertical="center"/>
    </xf>
    <xf numFmtId="0" fontId="170" fillId="0" borderId="5" xfId="2482" applyFont="1" applyBorder="1" applyAlignment="1">
      <alignment vertical="center"/>
    </xf>
    <xf numFmtId="0" fontId="170" fillId="0" borderId="6" xfId="2482" applyFont="1" applyBorder="1"/>
    <xf numFmtId="234" fontId="170" fillId="0" borderId="7" xfId="2482" applyNumberFormat="1" applyFont="1" applyBorder="1" applyAlignment="1">
      <alignment vertical="center"/>
    </xf>
    <xf numFmtId="234" fontId="170" fillId="0" borderId="96" xfId="2482" applyNumberFormat="1" applyFont="1" applyBorder="1" applyAlignment="1">
      <alignment vertical="center"/>
    </xf>
    <xf numFmtId="0" fontId="170" fillId="0" borderId="220" xfId="2482" applyFont="1" applyBorder="1" applyAlignment="1">
      <alignment vertical="center"/>
    </xf>
    <xf numFmtId="0" fontId="170" fillId="0" borderId="199" xfId="2482" applyFont="1" applyBorder="1" applyAlignment="1">
      <alignment horizontal="distributed" vertical="center"/>
    </xf>
    <xf numFmtId="286" fontId="170" fillId="0" borderId="179" xfId="3172" applyNumberFormat="1" applyFont="1" applyFill="1" applyBorder="1" applyAlignment="1">
      <alignment vertical="center"/>
    </xf>
    <xf numFmtId="286" fontId="170" fillId="0" borderId="191" xfId="3172" applyNumberFormat="1" applyFont="1" applyFill="1" applyBorder="1" applyAlignment="1">
      <alignment vertical="center"/>
    </xf>
    <xf numFmtId="286" fontId="170" fillId="0" borderId="327" xfId="3172" applyNumberFormat="1" applyFont="1" applyFill="1" applyBorder="1" applyAlignment="1">
      <alignment vertical="center"/>
    </xf>
    <xf numFmtId="286" fontId="170" fillId="0" borderId="230" xfId="259" applyNumberFormat="1" applyFont="1" applyFill="1" applyBorder="1" applyAlignment="1">
      <alignment vertical="center"/>
    </xf>
    <xf numFmtId="0" fontId="170" fillId="0" borderId="20" xfId="2482" applyFont="1" applyBorder="1" applyAlignment="1">
      <alignment horizontal="center" vertical="center"/>
    </xf>
    <xf numFmtId="0" fontId="170" fillId="0" borderId="5" xfId="2482" applyFont="1" applyBorder="1" applyAlignment="1">
      <alignment horizontal="distributed" vertical="center"/>
    </xf>
    <xf numFmtId="287" fontId="170" fillId="0" borderId="9" xfId="3172" applyNumberFormat="1" applyFont="1" applyFill="1" applyBorder="1" applyAlignment="1">
      <alignment vertical="center"/>
    </xf>
    <xf numFmtId="287" fontId="170" fillId="0" borderId="4" xfId="3172" applyNumberFormat="1" applyFont="1" applyFill="1" applyBorder="1" applyAlignment="1">
      <alignment vertical="center"/>
    </xf>
    <xf numFmtId="287" fontId="170" fillId="0" borderId="325" xfId="3172" applyNumberFormat="1" applyFont="1" applyFill="1" applyBorder="1" applyAlignment="1">
      <alignment vertical="center"/>
    </xf>
    <xf numFmtId="287" fontId="170" fillId="0" borderId="9" xfId="259" applyNumberFormat="1" applyFont="1" applyFill="1" applyBorder="1" applyAlignment="1">
      <alignment vertical="center"/>
    </xf>
    <xf numFmtId="0" fontId="170" fillId="0" borderId="0" xfId="2482" applyFont="1" applyBorder="1" applyAlignment="1">
      <alignment horizontal="right" vertical="center"/>
    </xf>
    <xf numFmtId="0" fontId="238" fillId="0" borderId="5" xfId="2482" applyFont="1" applyBorder="1" applyAlignment="1">
      <alignment horizontal="right" vertical="center"/>
    </xf>
    <xf numFmtId="288" fontId="170" fillId="0" borderId="9" xfId="3172" applyNumberFormat="1" applyFont="1" applyFill="1" applyBorder="1" applyAlignment="1">
      <alignment vertical="center"/>
    </xf>
    <xf numFmtId="288" fontId="170" fillId="0" borderId="4" xfId="3172" applyNumberFormat="1" applyFont="1" applyFill="1" applyBorder="1" applyAlignment="1">
      <alignment vertical="center"/>
    </xf>
    <xf numFmtId="288" fontId="170" fillId="0" borderId="325" xfId="3172" applyNumberFormat="1" applyFont="1" applyFill="1" applyBorder="1" applyAlignment="1">
      <alignment vertical="center"/>
    </xf>
    <xf numFmtId="255" fontId="170" fillId="0" borderId="9" xfId="2482" applyNumberFormat="1" applyFont="1" applyFill="1" applyBorder="1" applyAlignment="1">
      <alignment vertical="center"/>
    </xf>
    <xf numFmtId="0" fontId="170" fillId="0" borderId="220" xfId="2482" applyFont="1" applyBorder="1" applyAlignment="1">
      <alignment horizontal="center" vertical="center"/>
    </xf>
    <xf numFmtId="0" fontId="170" fillId="0" borderId="196" xfId="2482" applyFont="1" applyBorder="1" applyAlignment="1">
      <alignment horizontal="right" vertical="center"/>
    </xf>
    <xf numFmtId="0" fontId="170" fillId="0" borderId="199" xfId="2482" applyFont="1" applyBorder="1" applyAlignment="1">
      <alignment horizontal="right" vertical="center"/>
    </xf>
    <xf numFmtId="287" fontId="170" fillId="0" borderId="230" xfId="2482" applyNumberFormat="1" applyFont="1" applyFill="1" applyBorder="1" applyAlignment="1">
      <alignment vertical="center"/>
    </xf>
    <xf numFmtId="287" fontId="170" fillId="0" borderId="195" xfId="2482" applyNumberFormat="1" applyFont="1" applyFill="1" applyBorder="1" applyAlignment="1">
      <alignment vertical="center"/>
    </xf>
    <xf numFmtId="287" fontId="170" fillId="0" borderId="328" xfId="2482" applyNumberFormat="1" applyFont="1" applyFill="1" applyBorder="1" applyAlignment="1">
      <alignment vertical="center"/>
    </xf>
    <xf numFmtId="287" fontId="170" fillId="0" borderId="230" xfId="259" applyNumberFormat="1" applyFont="1" applyFill="1" applyBorder="1" applyAlignment="1">
      <alignment vertical="center"/>
    </xf>
    <xf numFmtId="287" fontId="170" fillId="0" borderId="230" xfId="3172" applyNumberFormat="1" applyFont="1" applyFill="1" applyBorder="1" applyAlignment="1">
      <alignment vertical="center"/>
    </xf>
    <xf numFmtId="287" fontId="170" fillId="0" borderId="195" xfId="3172" applyNumberFormat="1" applyFont="1" applyFill="1" applyBorder="1" applyAlignment="1">
      <alignment vertical="center"/>
    </xf>
    <xf numFmtId="287" fontId="170" fillId="0" borderId="328" xfId="3172" applyNumberFormat="1" applyFont="1" applyFill="1" applyBorder="1" applyAlignment="1">
      <alignment vertical="center"/>
    </xf>
    <xf numFmtId="287" fontId="170" fillId="0" borderId="9" xfId="3172" applyNumberFormat="1" applyFont="1" applyFill="1" applyBorder="1" applyAlignment="1">
      <alignment horizontal="right" vertical="center"/>
    </xf>
    <xf numFmtId="287" fontId="170" fillId="0" borderId="9" xfId="259" applyNumberFormat="1" applyFont="1" applyFill="1" applyBorder="1" applyAlignment="1">
      <alignment horizontal="right" vertical="center"/>
    </xf>
    <xf numFmtId="287" fontId="170" fillId="0" borderId="230" xfId="2482" applyNumberFormat="1" applyFont="1" applyFill="1" applyBorder="1" applyAlignment="1">
      <alignment horizontal="right" vertical="center"/>
    </xf>
    <xf numFmtId="287" fontId="170" fillId="0" borderId="195" xfId="2482" applyNumberFormat="1" applyFont="1" applyFill="1" applyBorder="1" applyAlignment="1">
      <alignment horizontal="right" vertical="center"/>
    </xf>
    <xf numFmtId="287" fontId="170" fillId="0" borderId="328" xfId="2482" applyNumberFormat="1" applyFont="1" applyFill="1" applyBorder="1" applyAlignment="1">
      <alignment horizontal="right" vertical="center"/>
    </xf>
    <xf numFmtId="287" fontId="170" fillId="0" borderId="230" xfId="259" applyNumberFormat="1" applyFont="1" applyFill="1" applyBorder="1" applyAlignment="1">
      <alignment horizontal="right" vertical="center"/>
    </xf>
    <xf numFmtId="0" fontId="170" fillId="0" borderId="231" xfId="2482" applyFont="1" applyBorder="1" applyAlignment="1">
      <alignment horizontal="center" vertical="center"/>
    </xf>
    <xf numFmtId="0" fontId="170" fillId="0" borderId="80" xfId="2482" applyFont="1" applyBorder="1" applyAlignment="1">
      <alignment horizontal="distributed" vertical="center"/>
    </xf>
    <xf numFmtId="287" fontId="170" fillId="0" borderId="229" xfId="3172" applyNumberFormat="1" applyFont="1" applyFill="1" applyBorder="1" applyAlignment="1">
      <alignment vertical="center"/>
    </xf>
    <xf numFmtId="287" fontId="170" fillId="0" borderId="229" xfId="3172" applyNumberFormat="1" applyFont="1" applyFill="1" applyBorder="1" applyAlignment="1">
      <alignment horizontal="right" vertical="center"/>
    </xf>
    <xf numFmtId="287" fontId="170" fillId="0" borderId="204" xfId="3172" applyNumberFormat="1" applyFont="1" applyFill="1" applyBorder="1" applyAlignment="1">
      <alignment vertical="center"/>
    </xf>
    <xf numFmtId="287" fontId="170" fillId="0" borderId="329" xfId="3172" applyNumberFormat="1" applyFont="1" applyFill="1" applyBorder="1" applyAlignment="1">
      <alignment vertical="center"/>
    </xf>
    <xf numFmtId="287" fontId="170" fillId="0" borderId="230" xfId="3172" applyNumberFormat="1" applyFont="1" applyFill="1" applyBorder="1" applyAlignment="1">
      <alignment horizontal="right" vertical="center"/>
    </xf>
    <xf numFmtId="289" fontId="170" fillId="0" borderId="9" xfId="3173" applyNumberFormat="1" applyFont="1" applyFill="1" applyBorder="1" applyAlignment="1">
      <alignment horizontal="right" vertical="center"/>
    </xf>
    <xf numFmtId="49" fontId="170" fillId="0" borderId="9" xfId="259" applyNumberFormat="1" applyFont="1" applyFill="1" applyBorder="1" applyAlignment="1">
      <alignment horizontal="right" vertical="center"/>
    </xf>
    <xf numFmtId="287" fontId="170" fillId="0" borderId="229" xfId="259" applyNumberFormat="1" applyFont="1" applyFill="1" applyBorder="1" applyAlignment="1">
      <alignment vertical="center"/>
    </xf>
    <xf numFmtId="287" fontId="170" fillId="0" borderId="4" xfId="259" applyNumberFormat="1" applyFont="1" applyFill="1" applyBorder="1" applyAlignment="1">
      <alignment horizontal="right" vertical="center"/>
    </xf>
    <xf numFmtId="287" fontId="170" fillId="0" borderId="325" xfId="259" applyNumberFormat="1" applyFont="1" applyFill="1" applyBorder="1" applyAlignment="1">
      <alignment horizontal="right" vertical="center"/>
    </xf>
    <xf numFmtId="287" fontId="170" fillId="0" borderId="195" xfId="259" applyNumberFormat="1" applyFont="1" applyFill="1" applyBorder="1" applyAlignment="1">
      <alignment horizontal="right" vertical="center"/>
    </xf>
    <xf numFmtId="287" fontId="170" fillId="0" borderId="328" xfId="259" applyNumberFormat="1" applyFont="1" applyFill="1" applyBorder="1" applyAlignment="1">
      <alignment horizontal="right" vertical="center"/>
    </xf>
    <xf numFmtId="287" fontId="170" fillId="0" borderId="229" xfId="259" applyNumberFormat="1" applyFont="1" applyFill="1" applyBorder="1" applyAlignment="1">
      <alignment horizontal="right" vertical="center"/>
    </xf>
    <xf numFmtId="287" fontId="170" fillId="0" borderId="204" xfId="259" applyNumberFormat="1" applyFont="1" applyFill="1" applyBorder="1" applyAlignment="1">
      <alignment horizontal="right" vertical="center"/>
    </xf>
    <xf numFmtId="287" fontId="170" fillId="0" borderId="329" xfId="259" applyNumberFormat="1" applyFont="1" applyFill="1" applyBorder="1" applyAlignment="1">
      <alignment horizontal="right" vertical="center"/>
    </xf>
    <xf numFmtId="0" fontId="170" fillId="0" borderId="5" xfId="2482" quotePrefix="1" applyFont="1" applyBorder="1" applyAlignment="1">
      <alignment horizontal="distributed" vertical="center"/>
    </xf>
    <xf numFmtId="287" fontId="170" fillId="0" borderId="4" xfId="259" applyNumberFormat="1" applyFont="1" applyFill="1" applyBorder="1" applyAlignment="1">
      <alignment vertical="center"/>
    </xf>
    <xf numFmtId="287" fontId="170" fillId="0" borderId="325" xfId="259" applyNumberFormat="1" applyFont="1" applyFill="1" applyBorder="1" applyAlignment="1">
      <alignment vertical="center"/>
    </xf>
    <xf numFmtId="287" fontId="170" fillId="0" borderId="195" xfId="259" applyNumberFormat="1" applyFont="1" applyFill="1" applyBorder="1" applyAlignment="1">
      <alignment vertical="center"/>
    </xf>
    <xf numFmtId="287" fontId="170" fillId="0" borderId="328" xfId="259" applyNumberFormat="1" applyFont="1" applyFill="1" applyBorder="1" applyAlignment="1">
      <alignment vertical="center"/>
    </xf>
    <xf numFmtId="0" fontId="170" fillId="0" borderId="80" xfId="2482" quotePrefix="1" applyFont="1" applyBorder="1" applyAlignment="1">
      <alignment horizontal="distributed" vertical="center"/>
    </xf>
    <xf numFmtId="287" fontId="170" fillId="0" borderId="204" xfId="259" applyNumberFormat="1" applyFont="1" applyFill="1" applyBorder="1" applyAlignment="1">
      <alignment vertical="center"/>
    </xf>
    <xf numFmtId="287" fontId="170" fillId="0" borderId="329" xfId="259" applyNumberFormat="1" applyFont="1" applyFill="1" applyBorder="1" applyAlignment="1">
      <alignment vertical="center"/>
    </xf>
    <xf numFmtId="0" fontId="170" fillId="0" borderId="5" xfId="2482" applyFont="1" applyFill="1" applyBorder="1" applyAlignment="1">
      <alignment horizontal="distributed" vertical="center"/>
    </xf>
    <xf numFmtId="0" fontId="170" fillId="0" borderId="96" xfId="2482" applyFont="1" applyBorder="1" applyAlignment="1">
      <alignment horizontal="distributed" vertical="center"/>
    </xf>
    <xf numFmtId="287" fontId="170" fillId="0" borderId="10" xfId="259" applyNumberFormat="1" applyFont="1" applyFill="1" applyBorder="1" applyAlignment="1">
      <alignment vertical="center"/>
    </xf>
    <xf numFmtId="287" fontId="170" fillId="0" borderId="6" xfId="259" applyNumberFormat="1" applyFont="1" applyFill="1" applyBorder="1" applyAlignment="1">
      <alignment vertical="center"/>
    </xf>
    <xf numFmtId="287" fontId="170" fillId="0" borderId="326" xfId="259" applyNumberFormat="1" applyFont="1" applyFill="1" applyBorder="1" applyAlignment="1">
      <alignment vertical="center"/>
    </xf>
    <xf numFmtId="0" fontId="170" fillId="0" borderId="319" xfId="2482" applyFont="1" applyBorder="1" applyAlignment="1">
      <alignment vertical="center"/>
    </xf>
    <xf numFmtId="0" fontId="170" fillId="0" borderId="314" xfId="2482" applyFont="1" applyBorder="1" applyAlignment="1">
      <alignment horizontal="distributed" vertical="center"/>
    </xf>
    <xf numFmtId="0" fontId="170" fillId="0" borderId="315" xfId="2482" applyFont="1" applyBorder="1" applyAlignment="1">
      <alignment horizontal="distributed" vertical="center"/>
    </xf>
    <xf numFmtId="0" fontId="170" fillId="0" borderId="316" xfId="2482" applyFont="1" applyBorder="1" applyAlignment="1">
      <alignment horizontal="center" vertical="center"/>
    </xf>
    <xf numFmtId="0" fontId="170" fillId="0" borderId="317" xfId="2482" applyFont="1" applyBorder="1" applyAlignment="1">
      <alignment horizontal="distributed" vertical="center"/>
    </xf>
    <xf numFmtId="287" fontId="170" fillId="0" borderId="313" xfId="259" applyNumberFormat="1" applyFont="1" applyFill="1" applyBorder="1" applyAlignment="1">
      <alignment vertical="center"/>
    </xf>
    <xf numFmtId="287" fontId="170" fillId="0" borderId="316" xfId="259" applyNumberFormat="1" applyFont="1" applyFill="1" applyBorder="1" applyAlignment="1">
      <alignment vertical="center"/>
    </xf>
    <xf numFmtId="287" fontId="170" fillId="0" borderId="331" xfId="259" applyNumberFormat="1" applyFont="1" applyFill="1" applyBorder="1" applyAlignment="1">
      <alignment horizontal="right" vertical="center"/>
    </xf>
    <xf numFmtId="287" fontId="170" fillId="0" borderId="313" xfId="259" applyNumberFormat="1" applyFont="1" applyFill="1" applyBorder="1" applyAlignment="1">
      <alignment horizontal="right" vertical="center"/>
    </xf>
    <xf numFmtId="0" fontId="170" fillId="0" borderId="4" xfId="2482" applyFont="1" applyBorder="1" applyAlignment="1">
      <alignment horizontal="center" vertical="center"/>
    </xf>
    <xf numFmtId="0" fontId="170" fillId="0" borderId="33" xfId="2482" applyFont="1" applyBorder="1" applyAlignment="1">
      <alignment vertical="center"/>
    </xf>
    <xf numFmtId="255" fontId="170" fillId="0" borderId="9" xfId="259" applyNumberFormat="1" applyFont="1" applyFill="1" applyBorder="1" applyAlignment="1">
      <alignment vertical="center"/>
    </xf>
    <xf numFmtId="255" fontId="170" fillId="0" borderId="4" xfId="259" applyNumberFormat="1" applyFont="1" applyFill="1" applyBorder="1" applyAlignment="1">
      <alignment vertical="center"/>
    </xf>
    <xf numFmtId="287" fontId="170" fillId="0" borderId="105" xfId="259" applyNumberFormat="1" applyFont="1" applyFill="1" applyBorder="1" applyAlignment="1">
      <alignment horizontal="right" vertical="center"/>
    </xf>
    <xf numFmtId="287" fontId="170" fillId="0" borderId="332" xfId="259" applyNumberFormat="1" applyFont="1" applyFill="1" applyBorder="1" applyAlignment="1">
      <alignment horizontal="right" vertical="center"/>
    </xf>
    <xf numFmtId="0" fontId="170" fillId="0" borderId="33" xfId="2482" applyFont="1" applyBorder="1" applyAlignment="1">
      <alignment horizontal="distributed" vertical="center"/>
    </xf>
    <xf numFmtId="287" fontId="170" fillId="0" borderId="333" xfId="259" applyNumberFormat="1" applyFont="1" applyFill="1" applyBorder="1" applyAlignment="1">
      <alignment horizontal="right" vertical="center"/>
    </xf>
    <xf numFmtId="0" fontId="170" fillId="0" borderId="195" xfId="2482" applyFont="1" applyBorder="1" applyAlignment="1">
      <alignment horizontal="center" vertical="center"/>
    </xf>
    <xf numFmtId="0" fontId="170" fillId="0" borderId="47" xfId="2482" applyFont="1" applyBorder="1" applyAlignment="1">
      <alignment horizontal="center" vertical="center"/>
    </xf>
    <xf numFmtId="287" fontId="170" fillId="0" borderId="109" xfId="259" applyNumberFormat="1" applyFont="1" applyFill="1" applyBorder="1" applyAlignment="1">
      <alignment horizontal="right" vertical="center"/>
    </xf>
    <xf numFmtId="287" fontId="170" fillId="0" borderId="10" xfId="259" applyNumberFormat="1" applyFont="1" applyFill="1" applyBorder="1" applyAlignment="1">
      <alignment horizontal="right" vertical="center"/>
    </xf>
    <xf numFmtId="0" fontId="170" fillId="0" borderId="0" xfId="2482" applyFont="1"/>
    <xf numFmtId="287" fontId="176" fillId="0" borderId="0" xfId="259" applyNumberFormat="1" applyFont="1">
      <alignment vertical="center"/>
    </xf>
    <xf numFmtId="0" fontId="0" fillId="0" borderId="0" xfId="0" applyAlignment="1">
      <alignment horizontal="center" vertical="center"/>
    </xf>
    <xf numFmtId="41" fontId="35" fillId="0" borderId="75" xfId="3174" applyNumberFormat="1" applyFont="1" applyFill="1" applyBorder="1" applyAlignment="1">
      <alignment vertical="center"/>
    </xf>
    <xf numFmtId="41" fontId="35" fillId="0" borderId="76" xfId="3174" applyNumberFormat="1" applyFont="1" applyFill="1" applyBorder="1" applyAlignment="1">
      <alignment vertical="center"/>
    </xf>
    <xf numFmtId="41" fontId="35" fillId="48" borderId="71" xfId="3174" applyNumberFormat="1" applyFont="1" applyFill="1" applyBorder="1" applyAlignment="1">
      <alignment vertical="center"/>
    </xf>
    <xf numFmtId="41" fontId="35" fillId="48" borderId="70" xfId="3174" applyNumberFormat="1" applyFont="1" applyFill="1" applyBorder="1" applyAlignment="1">
      <alignment vertical="center"/>
    </xf>
    <xf numFmtId="41" fontId="35" fillId="0" borderId="314" xfId="3174" applyNumberFormat="1" applyFont="1" applyFill="1" applyBorder="1" applyAlignment="1">
      <alignment vertical="center"/>
    </xf>
    <xf numFmtId="41" fontId="35" fillId="0" borderId="68" xfId="3174" applyNumberFormat="1" applyFont="1" applyFill="1" applyBorder="1" applyAlignment="1">
      <alignment vertical="center"/>
    </xf>
    <xf numFmtId="41" fontId="35" fillId="48" borderId="107" xfId="3174" applyNumberFormat="1" applyFont="1" applyFill="1" applyBorder="1" applyAlignment="1">
      <alignment vertical="center"/>
    </xf>
    <xf numFmtId="41" fontId="35" fillId="0" borderId="263" xfId="3174" applyNumberFormat="1" applyFont="1" applyFill="1" applyBorder="1" applyAlignment="1">
      <alignment vertical="center"/>
    </xf>
    <xf numFmtId="41" fontId="35" fillId="0" borderId="334" xfId="3174" applyNumberFormat="1" applyFont="1" applyFill="1" applyBorder="1" applyAlignment="1">
      <alignment vertical="center"/>
    </xf>
    <xf numFmtId="41" fontId="35" fillId="0" borderId="335" xfId="3174" applyNumberFormat="1" applyFont="1" applyFill="1" applyBorder="1" applyAlignment="1">
      <alignment vertical="center"/>
    </xf>
    <xf numFmtId="41" fontId="35" fillId="48" borderId="336" xfId="3174" applyNumberFormat="1" applyFont="1" applyFill="1" applyBorder="1" applyAlignment="1">
      <alignment vertical="center"/>
    </xf>
    <xf numFmtId="41" fontId="35" fillId="48" borderId="330" xfId="3174" applyNumberFormat="1" applyFont="1" applyFill="1" applyBorder="1" applyAlignment="1">
      <alignment vertical="center"/>
    </xf>
    <xf numFmtId="41" fontId="35" fillId="48" borderId="313" xfId="3174" applyNumberFormat="1" applyFont="1" applyFill="1" applyBorder="1" applyAlignment="1">
      <alignment vertical="center"/>
    </xf>
    <xf numFmtId="41" fontId="35" fillId="48" borderId="320" xfId="3174" applyNumberFormat="1" applyFont="1" applyFill="1" applyBorder="1" applyAlignment="1">
      <alignment vertical="center"/>
    </xf>
    <xf numFmtId="41" fontId="35" fillId="0" borderId="18" xfId="3174" applyNumberFormat="1" applyFont="1" applyFill="1" applyBorder="1" applyAlignment="1">
      <alignment vertical="center"/>
    </xf>
    <xf numFmtId="41" fontId="35" fillId="0" borderId="337" xfId="3174" applyNumberFormat="1" applyFont="1" applyFill="1" applyBorder="1" applyAlignment="1">
      <alignment vertical="center"/>
    </xf>
    <xf numFmtId="41" fontId="35" fillId="0" borderId="264" xfId="3174" applyNumberFormat="1" applyFont="1" applyFill="1" applyBorder="1" applyAlignment="1">
      <alignment vertical="center"/>
    </xf>
    <xf numFmtId="41" fontId="35" fillId="0" borderId="316" xfId="3174" applyNumberFormat="1" applyFont="1" applyFill="1" applyBorder="1" applyAlignment="1">
      <alignment vertical="center"/>
    </xf>
    <xf numFmtId="41" fontId="35" fillId="0" borderId="338" xfId="3174" applyNumberFormat="1" applyFont="1" applyFill="1" applyBorder="1" applyAlignment="1">
      <alignment vertical="center"/>
    </xf>
    <xf numFmtId="41" fontId="35" fillId="0" borderId="339" xfId="3174" applyNumberFormat="1" applyFont="1" applyFill="1" applyBorder="1" applyAlignment="1">
      <alignment vertical="center"/>
    </xf>
    <xf numFmtId="41" fontId="35" fillId="0" borderId="282" xfId="3174" applyNumberFormat="1" applyFont="1" applyFill="1" applyBorder="1" applyAlignment="1">
      <alignment vertical="center"/>
    </xf>
    <xf numFmtId="41" fontId="35" fillId="0" borderId="279" xfId="3174" applyNumberFormat="1" applyFont="1" applyFill="1" applyBorder="1" applyAlignment="1">
      <alignment vertical="center"/>
    </xf>
    <xf numFmtId="41" fontId="35" fillId="0" borderId="276" xfId="3174" applyNumberFormat="1" applyFont="1" applyFill="1" applyBorder="1" applyAlignment="1">
      <alignment vertical="center"/>
    </xf>
    <xf numFmtId="41" fontId="35" fillId="48" borderId="275" xfId="3174" applyNumberFormat="1" applyFont="1" applyFill="1" applyBorder="1" applyAlignment="1">
      <alignment vertical="center"/>
    </xf>
    <xf numFmtId="41" fontId="35" fillId="0" borderId="278" xfId="3174" applyNumberFormat="1" applyFont="1" applyFill="1" applyBorder="1" applyAlignment="1">
      <alignment vertical="center"/>
    </xf>
    <xf numFmtId="41" fontId="35" fillId="48" borderId="277" xfId="3174" applyNumberFormat="1" applyFont="1" applyFill="1" applyBorder="1" applyAlignment="1">
      <alignment vertical="center"/>
    </xf>
    <xf numFmtId="41" fontId="35" fillId="48" borderId="274" xfId="3174" applyNumberFormat="1" applyFont="1" applyFill="1" applyBorder="1" applyAlignment="1">
      <alignment vertical="center"/>
    </xf>
    <xf numFmtId="41" fontId="35" fillId="0" borderId="273" xfId="3174" applyNumberFormat="1" applyFont="1" applyFill="1" applyBorder="1" applyAlignment="1">
      <alignment vertical="center"/>
    </xf>
    <xf numFmtId="41" fontId="35" fillId="48" borderId="271" xfId="3174" applyNumberFormat="1" applyFont="1" applyFill="1" applyBorder="1" applyAlignment="1">
      <alignment vertical="center"/>
    </xf>
    <xf numFmtId="41" fontId="35" fillId="0" borderId="272" xfId="3174" applyNumberFormat="1" applyFont="1" applyFill="1" applyBorder="1" applyAlignment="1">
      <alignment vertical="center"/>
    </xf>
    <xf numFmtId="41" fontId="35" fillId="0" borderId="270" xfId="3174" applyNumberFormat="1" applyFont="1" applyFill="1" applyBorder="1" applyAlignment="1">
      <alignment vertical="center"/>
    </xf>
    <xf numFmtId="41" fontId="35" fillId="0" borderId="4" xfId="3174" applyNumberFormat="1" applyFont="1" applyFill="1" applyBorder="1" applyAlignment="1">
      <alignment vertical="center"/>
    </xf>
    <xf numFmtId="41" fontId="35" fillId="0" borderId="269" xfId="3174" applyNumberFormat="1" applyFont="1" applyFill="1" applyBorder="1" applyAlignment="1">
      <alignment vertical="center"/>
    </xf>
    <xf numFmtId="41" fontId="35" fillId="0" borderId="93" xfId="3174" applyNumberFormat="1" applyFont="1" applyFill="1" applyBorder="1" applyAlignment="1">
      <alignment vertical="center"/>
    </xf>
    <xf numFmtId="41" fontId="35" fillId="48" borderId="34" xfId="3174" applyNumberFormat="1" applyFont="1" applyFill="1" applyBorder="1" applyAlignment="1">
      <alignment vertical="center"/>
    </xf>
    <xf numFmtId="41" fontId="35" fillId="48" borderId="33" xfId="3174" applyNumberFormat="1" applyFont="1" applyFill="1" applyBorder="1" applyAlignment="1">
      <alignment vertical="center"/>
    </xf>
    <xf numFmtId="41" fontId="35" fillId="48" borderId="9" xfId="3174" applyNumberFormat="1" applyFont="1" applyFill="1" applyBorder="1" applyAlignment="1">
      <alignment vertical="center"/>
    </xf>
    <xf numFmtId="41" fontId="35" fillId="0" borderId="0" xfId="3174" applyNumberFormat="1" applyFont="1" applyFill="1" applyBorder="1" applyAlignment="1">
      <alignment vertical="center"/>
    </xf>
    <xf numFmtId="41" fontId="35" fillId="48" borderId="44" xfId="3174" applyNumberFormat="1" applyFont="1" applyFill="1" applyBorder="1" applyAlignment="1">
      <alignment vertical="center"/>
    </xf>
    <xf numFmtId="41" fontId="35" fillId="0" borderId="126" xfId="3174" applyNumberFormat="1" applyFont="1" applyFill="1" applyBorder="1" applyAlignment="1">
      <alignment vertical="center"/>
    </xf>
    <xf numFmtId="41" fontId="35" fillId="0" borderId="191" xfId="3174" applyNumberFormat="1" applyFont="1" applyFill="1" applyBorder="1" applyAlignment="1">
      <alignment vertical="center"/>
    </xf>
    <xf numFmtId="41" fontId="35" fillId="0" borderId="222" xfId="3174" applyNumberFormat="1" applyFont="1" applyFill="1" applyBorder="1" applyAlignment="1">
      <alignment vertical="center"/>
    </xf>
    <xf numFmtId="41" fontId="35" fillId="0" borderId="192" xfId="3174" applyNumberFormat="1" applyFont="1" applyFill="1" applyBorder="1" applyAlignment="1">
      <alignment vertical="center"/>
    </xf>
    <xf numFmtId="41" fontId="35" fillId="48" borderId="241" xfId="3174" applyNumberFormat="1" applyFont="1" applyFill="1" applyBorder="1" applyAlignment="1">
      <alignment vertical="center"/>
    </xf>
    <xf numFmtId="41" fontId="35" fillId="0" borderId="232" xfId="3174" applyNumberFormat="1" applyFont="1" applyFill="1" applyBorder="1" applyAlignment="1">
      <alignment vertical="center"/>
    </xf>
    <xf numFmtId="41" fontId="35" fillId="48" borderId="193" xfId="3174" applyNumberFormat="1" applyFont="1" applyFill="1" applyBorder="1" applyAlignment="1">
      <alignment vertical="center"/>
    </xf>
    <xf numFmtId="41" fontId="35" fillId="48" borderId="179" xfId="3174" applyNumberFormat="1" applyFont="1" applyFill="1" applyBorder="1" applyAlignment="1">
      <alignment vertical="center"/>
    </xf>
    <xf numFmtId="41" fontId="35" fillId="0" borderId="179" xfId="3174" applyNumberFormat="1" applyFont="1" applyFill="1" applyBorder="1" applyAlignment="1">
      <alignment vertical="center"/>
    </xf>
    <xf numFmtId="41" fontId="35" fillId="48" borderId="180" xfId="3174" applyNumberFormat="1" applyFont="1" applyFill="1" applyBorder="1" applyAlignment="1">
      <alignment vertical="center"/>
    </xf>
    <xf numFmtId="41" fontId="35" fillId="0" borderId="177" xfId="3174" applyNumberFormat="1" applyFont="1" applyFill="1" applyBorder="1" applyAlignment="1">
      <alignment vertical="center"/>
    </xf>
    <xf numFmtId="38" fontId="28" fillId="0" borderId="0" xfId="3175" applyFont="1" applyFill="1" applyAlignment="1">
      <alignment vertical="center"/>
    </xf>
    <xf numFmtId="41" fontId="35" fillId="0" borderId="262" xfId="3174" applyNumberFormat="1" applyFont="1" applyFill="1" applyBorder="1" applyAlignment="1">
      <alignment vertical="center"/>
    </xf>
    <xf numFmtId="41" fontId="35" fillId="0" borderId="209" xfId="3174" applyNumberFormat="1" applyFont="1" applyFill="1" applyBorder="1" applyAlignment="1">
      <alignment vertical="center"/>
    </xf>
    <xf numFmtId="41" fontId="35" fillId="0" borderId="211" xfId="3174" applyNumberFormat="1" applyFont="1" applyFill="1" applyBorder="1" applyAlignment="1">
      <alignment vertical="center"/>
    </xf>
    <xf numFmtId="41" fontId="35" fillId="48" borderId="210" xfId="3174" applyNumberFormat="1" applyFont="1" applyFill="1" applyBorder="1" applyAlignment="1">
      <alignment vertical="center"/>
    </xf>
    <xf numFmtId="41" fontId="35" fillId="48" borderId="21" xfId="3174" applyNumberFormat="1" applyFont="1" applyFill="1" applyBorder="1" applyAlignment="1">
      <alignment vertical="center"/>
    </xf>
    <xf numFmtId="41" fontId="35" fillId="48" borderId="214" xfId="3174" applyNumberFormat="1" applyFont="1" applyFill="1" applyBorder="1" applyAlignment="1">
      <alignment vertical="center"/>
    </xf>
    <xf numFmtId="41" fontId="35" fillId="0" borderId="22" xfId="3174" applyNumberFormat="1" applyFont="1" applyFill="1" applyBorder="1" applyAlignment="1">
      <alignment vertical="center"/>
    </xf>
    <xf numFmtId="41" fontId="35" fillId="48" borderId="208" xfId="3174" applyNumberFormat="1" applyFont="1" applyFill="1" applyBorder="1" applyAlignment="1">
      <alignment vertical="center"/>
    </xf>
    <xf numFmtId="41" fontId="35" fillId="0" borderId="228" xfId="3174" applyNumberFormat="1" applyFont="1" applyFill="1" applyBorder="1" applyAlignment="1">
      <alignment vertical="center"/>
    </xf>
    <xf numFmtId="41" fontId="35" fillId="0" borderId="256" xfId="3174" applyNumberFormat="1" applyFont="1" applyFill="1" applyBorder="1" applyAlignment="1">
      <alignment vertical="center"/>
    </xf>
    <xf numFmtId="41" fontId="35" fillId="0" borderId="21" xfId="3174" applyNumberFormat="1" applyFont="1" applyFill="1" applyBorder="1" applyAlignment="1">
      <alignment vertical="center"/>
    </xf>
    <xf numFmtId="41" fontId="35" fillId="0" borderId="200" xfId="3174" applyNumberFormat="1" applyFont="1" applyFill="1" applyBorder="1" applyAlignment="1">
      <alignment vertical="center"/>
    </xf>
    <xf numFmtId="41" fontId="35" fillId="0" borderId="23" xfId="3174" applyNumberFormat="1" applyFont="1" applyFill="1" applyBorder="1" applyAlignment="1">
      <alignment vertical="center"/>
    </xf>
    <xf numFmtId="41" fontId="35" fillId="48" borderId="211" xfId="3174" applyNumberFormat="1" applyFont="1" applyFill="1" applyBorder="1" applyAlignment="1">
      <alignment vertical="center"/>
    </xf>
    <xf numFmtId="41" fontId="35" fillId="0" borderId="216" xfId="3174" applyNumberFormat="1" applyFont="1" applyFill="1" applyBorder="1" applyAlignment="1">
      <alignment vertical="center"/>
    </xf>
    <xf numFmtId="41" fontId="35" fillId="0" borderId="217" xfId="3174" applyNumberFormat="1" applyFont="1" applyFill="1" applyBorder="1" applyAlignment="1">
      <alignment vertical="center"/>
    </xf>
    <xf numFmtId="41" fontId="35" fillId="48" borderId="172" xfId="3174" applyNumberFormat="1" applyFont="1" applyFill="1" applyBorder="1" applyAlignment="1">
      <alignment vertical="center"/>
    </xf>
    <xf numFmtId="41" fontId="35" fillId="48" borderId="189" xfId="3174" applyNumberFormat="1" applyFont="1" applyFill="1" applyBorder="1" applyAlignment="1">
      <alignment vertical="center"/>
    </xf>
    <xf numFmtId="41" fontId="35" fillId="48" borderId="175" xfId="3174" applyNumberFormat="1" applyFont="1" applyFill="1" applyBorder="1" applyAlignment="1">
      <alignment vertical="center"/>
    </xf>
    <xf numFmtId="41" fontId="35" fillId="0" borderId="173" xfId="3174" applyNumberFormat="1" applyFont="1" applyFill="1" applyBorder="1" applyAlignment="1">
      <alignment vertical="center"/>
    </xf>
    <xf numFmtId="206" fontId="35" fillId="48" borderId="176" xfId="3174" applyNumberFormat="1" applyFont="1" applyFill="1" applyBorder="1" applyAlignment="1">
      <alignment vertical="center"/>
    </xf>
    <xf numFmtId="41" fontId="35" fillId="0" borderId="174" xfId="3174" applyNumberFormat="1" applyFont="1" applyFill="1" applyBorder="1" applyAlignment="1">
      <alignment vertical="center"/>
    </xf>
    <xf numFmtId="177" fontId="28" fillId="0" borderId="0" xfId="3175" applyNumberFormat="1" applyFont="1" applyFill="1" applyAlignment="1">
      <alignment vertical="center"/>
    </xf>
    <xf numFmtId="41" fontId="35" fillId="0" borderId="265" xfId="3174" applyNumberFormat="1" applyFont="1" applyFill="1" applyBorder="1" applyAlignment="1">
      <alignment vertical="center"/>
    </xf>
    <xf numFmtId="41" fontId="35" fillId="0" borderId="178" xfId="3174" applyNumberFormat="1" applyFont="1" applyFill="1" applyBorder="1" applyAlignment="1">
      <alignment vertical="center"/>
    </xf>
    <xf numFmtId="41" fontId="35" fillId="0" borderId="268" xfId="3174" applyNumberFormat="1" applyFont="1" applyFill="1" applyBorder="1" applyAlignment="1">
      <alignment vertical="center"/>
    </xf>
    <xf numFmtId="41" fontId="35" fillId="0" borderId="220" xfId="3174" quotePrefix="1" applyNumberFormat="1" applyFont="1" applyFill="1" applyBorder="1" applyAlignment="1">
      <alignment vertical="center"/>
    </xf>
    <xf numFmtId="41" fontId="35" fillId="0" borderId="221" xfId="3174" applyNumberFormat="1" applyFont="1" applyFill="1" applyBorder="1" applyAlignment="1">
      <alignment vertical="center"/>
    </xf>
    <xf numFmtId="41" fontId="35" fillId="48" borderId="240" xfId="3174" applyNumberFormat="1" applyFont="1" applyFill="1" applyBorder="1" applyAlignment="1">
      <alignment vertical="center"/>
    </xf>
    <xf numFmtId="41" fontId="35" fillId="0" borderId="220" xfId="3174" applyNumberFormat="1" applyFont="1" applyFill="1" applyBorder="1" applyAlignment="1">
      <alignment vertical="center"/>
    </xf>
    <xf numFmtId="41" fontId="35" fillId="48" borderId="198" xfId="3174" applyNumberFormat="1" applyFont="1" applyFill="1" applyBorder="1" applyAlignment="1">
      <alignment vertical="center"/>
    </xf>
    <xf numFmtId="41" fontId="35" fillId="48" borderId="230" xfId="3174" applyNumberFormat="1" applyFont="1" applyFill="1" applyBorder="1" applyAlignment="1">
      <alignment vertical="center"/>
    </xf>
    <xf numFmtId="41" fontId="35" fillId="0" borderId="267" xfId="3174" applyNumberFormat="1" applyFont="1" applyFill="1" applyBorder="1" applyAlignment="1">
      <alignment vertical="center"/>
    </xf>
    <xf numFmtId="41" fontId="35" fillId="48" borderId="219" xfId="3174" applyNumberFormat="1" applyFont="1" applyFill="1" applyBorder="1" applyAlignment="1">
      <alignment vertical="center"/>
    </xf>
    <xf numFmtId="41" fontId="35" fillId="0" borderId="227" xfId="3174" quotePrefix="1" applyNumberFormat="1" applyFont="1" applyFill="1" applyBorder="1" applyAlignment="1">
      <alignment vertical="center"/>
    </xf>
    <xf numFmtId="41" fontId="35" fillId="0" borderId="20" xfId="3174" applyNumberFormat="1" applyFont="1" applyFill="1" applyBorder="1" applyAlignment="1">
      <alignment vertical="center"/>
    </xf>
    <xf numFmtId="41" fontId="35" fillId="0" borderId="90" xfId="3174" applyNumberFormat="1" applyFont="1" applyFill="1" applyBorder="1" applyAlignment="1">
      <alignment vertical="center"/>
    </xf>
    <xf numFmtId="41" fontId="35" fillId="0" borderId="340" xfId="3174" applyNumberFormat="1" applyFont="1" applyFill="1" applyBorder="1" applyAlignment="1">
      <alignment vertical="center"/>
    </xf>
    <xf numFmtId="41" fontId="35" fillId="48" borderId="215" xfId="3174" applyNumberFormat="1" applyFont="1" applyFill="1" applyBorder="1" applyAlignment="1">
      <alignment vertical="center"/>
    </xf>
    <xf numFmtId="41" fontId="35" fillId="0" borderId="266" xfId="3174" applyNumberFormat="1" applyFont="1" applyFill="1" applyBorder="1" applyAlignment="1">
      <alignment vertical="center"/>
    </xf>
    <xf numFmtId="41" fontId="35" fillId="0" borderId="195" xfId="3174" applyNumberFormat="1" applyFont="1" applyFill="1" applyBorder="1" applyAlignment="1">
      <alignment vertical="center"/>
    </xf>
    <xf numFmtId="41" fontId="35" fillId="0" borderId="196" xfId="3174" applyNumberFormat="1" applyFont="1" applyFill="1" applyBorder="1" applyAlignment="1">
      <alignment vertical="center"/>
    </xf>
    <xf numFmtId="41" fontId="35" fillId="0" borderId="227" xfId="3174" applyNumberFormat="1" applyFont="1" applyFill="1" applyBorder="1" applyAlignment="1">
      <alignment vertical="center"/>
    </xf>
    <xf numFmtId="41" fontId="35" fillId="48" borderId="196" xfId="3174" applyNumberFormat="1" applyFont="1" applyFill="1" applyBorder="1" applyAlignment="1">
      <alignment vertical="center"/>
    </xf>
    <xf numFmtId="41" fontId="35" fillId="0" borderId="261" xfId="3174" applyNumberFormat="1" applyFont="1" applyFill="1" applyBorder="1" applyAlignment="1">
      <alignment vertical="center"/>
    </xf>
    <xf numFmtId="41" fontId="35" fillId="0" borderId="204" xfId="3174" applyNumberFormat="1" applyFont="1" applyFill="1" applyBorder="1" applyAlignment="1">
      <alignment vertical="center"/>
    </xf>
    <xf numFmtId="41" fontId="35" fillId="0" borderId="60" xfId="3174" applyNumberFormat="1" applyFont="1" applyFill="1" applyBorder="1" applyAlignment="1">
      <alignment vertical="center"/>
    </xf>
    <xf numFmtId="41" fontId="35" fillId="48" borderId="24" xfId="3174" applyNumberFormat="1" applyFont="1" applyFill="1" applyBorder="1" applyAlignment="1">
      <alignment vertical="center"/>
    </xf>
    <xf numFmtId="41" fontId="35" fillId="0" borderId="231" xfId="3174" applyNumberFormat="1" applyFont="1" applyFill="1" applyBorder="1" applyAlignment="1">
      <alignment vertical="center"/>
    </xf>
    <xf numFmtId="41" fontId="35" fillId="0" borderId="218" xfId="3174" applyNumberFormat="1" applyFont="1" applyFill="1" applyBorder="1" applyAlignment="1">
      <alignment vertical="center"/>
    </xf>
    <xf numFmtId="41" fontId="35" fillId="48" borderId="58" xfId="3174" applyNumberFormat="1" applyFont="1" applyFill="1" applyBorder="1" applyAlignment="1">
      <alignment vertical="center"/>
    </xf>
    <xf numFmtId="41" fontId="35" fillId="48" borderId="229" xfId="3174" applyNumberFormat="1" applyFont="1" applyFill="1" applyBorder="1" applyAlignment="1">
      <alignment vertical="center"/>
    </xf>
    <xf numFmtId="41" fontId="35" fillId="0" borderId="59" xfId="3174" applyNumberFormat="1" applyFont="1" applyFill="1" applyBorder="1" applyAlignment="1">
      <alignment vertical="center"/>
    </xf>
    <xf numFmtId="41" fontId="35" fillId="0" borderId="260" xfId="3174" applyNumberFormat="1" applyFont="1" applyFill="1" applyBorder="1" applyAlignment="1">
      <alignment vertical="center"/>
    </xf>
    <xf numFmtId="41" fontId="35" fillId="0" borderId="259" xfId="3174" applyNumberFormat="1" applyFont="1" applyFill="1" applyBorder="1" applyAlignment="1">
      <alignment vertical="center"/>
    </xf>
    <xf numFmtId="41" fontId="35" fillId="0" borderId="238" xfId="3174" applyNumberFormat="1" applyFont="1" applyFill="1" applyBorder="1" applyAlignment="1">
      <alignment vertical="center"/>
    </xf>
    <xf numFmtId="41" fontId="35" fillId="0" borderId="81" xfId="3174" applyNumberFormat="1" applyFont="1" applyFill="1" applyBorder="1" applyAlignment="1">
      <alignment vertical="center"/>
    </xf>
    <xf numFmtId="41" fontId="35" fillId="48" borderId="181" xfId="3174" applyNumberFormat="1" applyFont="1" applyFill="1" applyBorder="1" applyAlignment="1">
      <alignment vertical="center"/>
    </xf>
    <xf numFmtId="41" fontId="35" fillId="48" borderId="61" xfId="3174" applyNumberFormat="1" applyFont="1" applyFill="1" applyBorder="1" applyAlignment="1">
      <alignment vertical="center"/>
    </xf>
    <xf numFmtId="41" fontId="35" fillId="48" borderId="184" xfId="3174" applyNumberFormat="1" applyFont="1" applyFill="1" applyBorder="1" applyAlignment="1">
      <alignment vertical="center"/>
    </xf>
    <xf numFmtId="41" fontId="35" fillId="0" borderId="182" xfId="3174" applyNumberFormat="1" applyFont="1" applyFill="1" applyBorder="1" applyAlignment="1">
      <alignment vertical="center"/>
    </xf>
    <xf numFmtId="41" fontId="35" fillId="48" borderId="185" xfId="3174" applyNumberFormat="1" applyFont="1" applyFill="1" applyBorder="1" applyAlignment="1">
      <alignment vertical="center"/>
    </xf>
    <xf numFmtId="41" fontId="35" fillId="0" borderId="183" xfId="3174" applyNumberFormat="1" applyFont="1" applyFill="1" applyBorder="1" applyAlignment="1">
      <alignment vertical="center"/>
    </xf>
    <xf numFmtId="41" fontId="35" fillId="0" borderId="253" xfId="3174" applyNumberFormat="1" applyFont="1" applyFill="1" applyBorder="1" applyAlignment="1">
      <alignment vertical="center"/>
    </xf>
    <xf numFmtId="41" fontId="35" fillId="0" borderId="298" xfId="80" applyNumberFormat="1" applyFont="1" applyFill="1" applyBorder="1" applyAlignment="1">
      <alignment vertical="center"/>
    </xf>
    <xf numFmtId="41" fontId="35" fillId="0" borderId="299" xfId="80" applyNumberFormat="1" applyFont="1" applyFill="1" applyBorder="1" applyAlignment="1">
      <alignment vertical="center"/>
    </xf>
    <xf numFmtId="41" fontId="35" fillId="0" borderId="299" xfId="3174" applyNumberFormat="1" applyFont="1" applyFill="1" applyBorder="1" applyAlignment="1">
      <alignment vertical="center"/>
    </xf>
    <xf numFmtId="41" fontId="35" fillId="48" borderId="300" xfId="3174" applyNumberFormat="1" applyFont="1" applyFill="1" applyBorder="1" applyAlignment="1">
      <alignment vertical="center"/>
    </xf>
    <xf numFmtId="41" fontId="35" fillId="0" borderId="298" xfId="3174" applyNumberFormat="1" applyFont="1" applyFill="1" applyBorder="1" applyAlignment="1">
      <alignment vertical="center"/>
    </xf>
    <xf numFmtId="41" fontId="35" fillId="48" borderId="299" xfId="3174" applyNumberFormat="1" applyFont="1" applyFill="1" applyBorder="1" applyAlignment="1">
      <alignment vertical="center"/>
    </xf>
    <xf numFmtId="41" fontId="35" fillId="48" borderId="169" xfId="3174" applyNumberFormat="1" applyFont="1" applyFill="1" applyBorder="1" applyAlignment="1">
      <alignment vertical="center"/>
    </xf>
    <xf numFmtId="41" fontId="35" fillId="0" borderId="14" xfId="3174" applyNumberFormat="1" applyFont="1" applyFill="1" applyBorder="1" applyAlignment="1">
      <alignment vertical="center"/>
    </xf>
    <xf numFmtId="41" fontId="35" fillId="48" borderId="104" xfId="3174" applyNumberFormat="1" applyFont="1" applyFill="1" applyBorder="1" applyAlignment="1">
      <alignment vertical="center"/>
    </xf>
    <xf numFmtId="41" fontId="35" fillId="48" borderId="341" xfId="80" applyNumberFormat="1" applyFont="1" applyFill="1" applyBorder="1" applyAlignment="1">
      <alignment vertical="center"/>
    </xf>
    <xf numFmtId="0" fontId="40" fillId="0" borderId="0" xfId="3176" applyFont="1" applyFill="1" applyAlignment="1">
      <alignment vertical="center"/>
    </xf>
    <xf numFmtId="41" fontId="35" fillId="0" borderId="341" xfId="80" applyNumberFormat="1" applyFont="1" applyFill="1" applyBorder="1" applyAlignment="1">
      <alignment vertical="center"/>
    </xf>
    <xf numFmtId="41" fontId="35" fillId="0" borderId="204" xfId="80" applyNumberFormat="1" applyFont="1" applyFill="1" applyBorder="1" applyAlignment="1">
      <alignment vertical="center"/>
    </xf>
    <xf numFmtId="41" fontId="35" fillId="0" borderId="218" xfId="80" applyNumberFormat="1" applyFont="1" applyFill="1" applyBorder="1" applyAlignment="1">
      <alignment vertical="center"/>
    </xf>
    <xf numFmtId="41" fontId="35" fillId="0" borderId="60" xfId="80" applyNumberFormat="1" applyFont="1" applyFill="1" applyBorder="1" applyAlignment="1">
      <alignment vertical="center"/>
    </xf>
    <xf numFmtId="41" fontId="35" fillId="48" borderId="218" xfId="3174" applyNumberFormat="1" applyFont="1" applyFill="1" applyBorder="1" applyAlignment="1">
      <alignment vertical="center"/>
    </xf>
    <xf numFmtId="41" fontId="35" fillId="0" borderId="342" xfId="3174" applyNumberFormat="1" applyFont="1" applyFill="1" applyBorder="1" applyAlignment="1">
      <alignment vertical="center"/>
    </xf>
    <xf numFmtId="41" fontId="35" fillId="48" borderId="343" xfId="3174" applyNumberFormat="1" applyFont="1" applyFill="1" applyBorder="1" applyAlignment="1">
      <alignment vertical="center"/>
    </xf>
    <xf numFmtId="41" fontId="35" fillId="48" borderId="259" xfId="80" applyNumberFormat="1" applyFont="1" applyFill="1" applyBorder="1" applyAlignment="1">
      <alignment vertical="center"/>
    </xf>
    <xf numFmtId="41" fontId="35" fillId="0" borderId="259" xfId="80" applyNumberFormat="1" applyFont="1" applyFill="1" applyBorder="1" applyAlignment="1">
      <alignment vertical="center"/>
    </xf>
    <xf numFmtId="41" fontId="35" fillId="0" borderId="207" xfId="3174" applyNumberFormat="1" applyFont="1" applyFill="1" applyBorder="1" applyAlignment="1">
      <alignment vertical="center"/>
    </xf>
    <xf numFmtId="41" fontId="35" fillId="0" borderId="226" xfId="3174" applyNumberFormat="1" applyFont="1" applyFill="1" applyBorder="1" applyAlignment="1">
      <alignment vertical="center"/>
    </xf>
    <xf numFmtId="41" fontId="35" fillId="48" borderId="81" xfId="3174" applyNumberFormat="1" applyFont="1" applyFill="1" applyBorder="1" applyAlignment="1">
      <alignment vertical="center"/>
    </xf>
    <xf numFmtId="41" fontId="35" fillId="0" borderId="344" xfId="3174" applyNumberFormat="1" applyFont="1" applyFill="1" applyBorder="1" applyAlignment="1">
      <alignment vertical="center"/>
    </xf>
    <xf numFmtId="41" fontId="35" fillId="48" borderId="254" xfId="3174" applyNumberFormat="1" applyFont="1" applyFill="1" applyBorder="1" applyAlignment="1">
      <alignment vertical="center"/>
    </xf>
    <xf numFmtId="41" fontId="35" fillId="0" borderId="16" xfId="3174" applyNumberFormat="1" applyFont="1" applyFill="1" applyBorder="1" applyAlignment="1">
      <alignment vertical="center"/>
    </xf>
    <xf numFmtId="41" fontId="35" fillId="48" borderId="253" xfId="3174" applyNumberFormat="1" applyFont="1" applyFill="1" applyBorder="1" applyAlignment="1">
      <alignment vertical="center"/>
    </xf>
    <xf numFmtId="3" fontId="35" fillId="0" borderId="84" xfId="3174" applyNumberFormat="1" applyFont="1" applyFill="1" applyBorder="1" applyAlignment="1">
      <alignment vertical="center"/>
    </xf>
    <xf numFmtId="3" fontId="35" fillId="0" borderId="85" xfId="3174" applyNumberFormat="1" applyFont="1" applyFill="1" applyBorder="1" applyAlignment="1">
      <alignment vertical="center"/>
    </xf>
    <xf numFmtId="3" fontId="35" fillId="48" borderId="65" xfId="3174" applyNumberFormat="1" applyFont="1" applyFill="1" applyBorder="1" applyAlignment="1">
      <alignment vertical="center"/>
    </xf>
    <xf numFmtId="3" fontId="35" fillId="0" borderId="252" xfId="3174" applyNumberFormat="1" applyFont="1" applyFill="1" applyBorder="1" applyAlignment="1">
      <alignment vertical="center"/>
    </xf>
    <xf numFmtId="3" fontId="35" fillId="0" borderId="251" xfId="3174" applyNumberFormat="1" applyFont="1" applyFill="1" applyBorder="1" applyAlignment="1">
      <alignment vertical="center"/>
    </xf>
    <xf numFmtId="3" fontId="35" fillId="48" borderId="251" xfId="3174" applyNumberFormat="1" applyFont="1" applyFill="1" applyBorder="1" applyAlignment="1">
      <alignment vertical="center"/>
    </xf>
    <xf numFmtId="3" fontId="35" fillId="48" borderId="104" xfId="3174" applyNumberFormat="1" applyFont="1" applyFill="1" applyBorder="1" applyAlignment="1">
      <alignment vertical="center"/>
    </xf>
    <xf numFmtId="38" fontId="30" fillId="0" borderId="0" xfId="3174" applyFont="1" applyFill="1" applyAlignment="1">
      <alignment vertical="center"/>
    </xf>
    <xf numFmtId="3" fontId="35" fillId="0" borderId="0" xfId="3174" applyNumberFormat="1" applyFont="1" applyFill="1" applyBorder="1" applyAlignment="1">
      <alignment vertical="center"/>
    </xf>
    <xf numFmtId="3" fontId="35" fillId="0" borderId="209" xfId="3174" applyNumberFormat="1" applyFont="1" applyFill="1" applyBorder="1" applyAlignment="1">
      <alignment vertical="center"/>
    </xf>
    <xf numFmtId="3" fontId="35" fillId="0" borderId="211" xfId="3174" applyNumberFormat="1" applyFont="1" applyFill="1" applyBorder="1" applyAlignment="1">
      <alignment vertical="center"/>
    </xf>
    <xf numFmtId="3" fontId="35" fillId="48" borderId="210" xfId="3174" applyNumberFormat="1" applyFont="1" applyFill="1" applyBorder="1" applyAlignment="1">
      <alignment vertical="center"/>
    </xf>
    <xf numFmtId="3" fontId="35" fillId="0" borderId="250" xfId="3174" applyNumberFormat="1" applyFont="1" applyFill="1" applyBorder="1" applyAlignment="1">
      <alignment vertical="center"/>
    </xf>
    <xf numFmtId="3" fontId="35" fillId="0" borderId="249" xfId="3174" applyNumberFormat="1" applyFont="1" applyFill="1" applyBorder="1" applyAlignment="1">
      <alignment vertical="center"/>
    </xf>
    <xf numFmtId="3" fontId="35" fillId="48" borderId="249" xfId="3174" applyNumberFormat="1" applyFont="1" applyFill="1" applyBorder="1" applyAlignment="1">
      <alignment vertical="center"/>
    </xf>
    <xf numFmtId="3" fontId="35" fillId="48" borderId="208" xfId="3174" applyNumberFormat="1" applyFont="1" applyFill="1" applyBorder="1" applyAlignment="1">
      <alignment vertical="center"/>
    </xf>
    <xf numFmtId="3" fontId="35" fillId="0" borderId="238" xfId="80" applyNumberFormat="1" applyFont="1" applyFill="1" applyBorder="1" applyAlignment="1">
      <alignment vertical="center"/>
    </xf>
    <xf numFmtId="3" fontId="35" fillId="0" borderId="81" xfId="80" applyNumberFormat="1" applyFont="1" applyFill="1" applyBorder="1" applyAlignment="1">
      <alignment vertical="center"/>
    </xf>
    <xf numFmtId="3" fontId="35" fillId="0" borderId="81" xfId="3174" applyNumberFormat="1" applyFont="1" applyFill="1" applyBorder="1" applyAlignment="1">
      <alignment vertical="center"/>
    </xf>
    <xf numFmtId="3" fontId="35" fillId="48" borderId="181" xfId="3174" applyNumberFormat="1" applyFont="1" applyFill="1" applyBorder="1" applyAlignment="1">
      <alignment vertical="center"/>
    </xf>
    <xf numFmtId="3" fontId="35" fillId="0" borderId="248" xfId="3174" applyNumberFormat="1" applyFont="1" applyFill="1" applyBorder="1" applyAlignment="1">
      <alignment vertical="center"/>
    </xf>
    <xf numFmtId="3" fontId="35" fillId="0" borderId="247" xfId="3174" applyNumberFormat="1" applyFont="1" applyFill="1" applyBorder="1" applyAlignment="1">
      <alignment vertical="center"/>
    </xf>
    <xf numFmtId="3" fontId="35" fillId="48" borderId="247" xfId="3174" applyNumberFormat="1" applyFont="1" applyFill="1" applyBorder="1" applyAlignment="1">
      <alignment vertical="center"/>
    </xf>
    <xf numFmtId="3" fontId="35" fillId="48" borderId="185" xfId="3174" applyNumberFormat="1" applyFont="1" applyFill="1" applyBorder="1" applyAlignment="1">
      <alignment vertical="center"/>
    </xf>
    <xf numFmtId="215" fontId="35" fillId="0" borderId="236" xfId="3174" applyNumberFormat="1" applyFont="1" applyFill="1" applyBorder="1" applyAlignment="1">
      <alignment vertical="center"/>
    </xf>
    <xf numFmtId="215" fontId="35" fillId="0" borderId="235" xfId="3174" applyNumberFormat="1" applyFont="1" applyFill="1" applyBorder="1" applyAlignment="1">
      <alignment vertical="center"/>
    </xf>
    <xf numFmtId="215" fontId="35" fillId="48" borderId="234" xfId="3174" applyNumberFormat="1" applyFont="1" applyFill="1" applyBorder="1" applyAlignment="1">
      <alignment vertical="center"/>
    </xf>
    <xf numFmtId="215" fontId="35" fillId="48" borderId="235" xfId="3174" applyNumberFormat="1" applyFont="1" applyFill="1" applyBorder="1" applyAlignment="1">
      <alignment vertical="center"/>
    </xf>
    <xf numFmtId="215" fontId="35" fillId="48" borderId="186" xfId="3174" applyNumberFormat="1" applyFont="1" applyFill="1" applyBorder="1" applyAlignment="1">
      <alignment vertical="center"/>
    </xf>
    <xf numFmtId="215" fontId="35" fillId="0" borderId="101" xfId="3174" applyNumberFormat="1" applyFont="1" applyFill="1" applyBorder="1" applyAlignment="1">
      <alignment vertical="center"/>
    </xf>
    <xf numFmtId="215" fontId="35" fillId="48" borderId="233" xfId="3174" applyNumberFormat="1" applyFont="1" applyFill="1" applyBorder="1" applyAlignment="1">
      <alignment vertical="center"/>
    </xf>
    <xf numFmtId="215" fontId="35" fillId="0" borderId="0" xfId="3174" applyNumberFormat="1" applyFont="1" applyFill="1" applyBorder="1" applyAlignment="1">
      <alignment vertical="center"/>
    </xf>
    <xf numFmtId="196" fontId="35" fillId="0" borderId="236" xfId="80" applyNumberFormat="1" applyFont="1" applyFill="1" applyBorder="1" applyAlignment="1">
      <alignment vertical="center"/>
    </xf>
    <xf numFmtId="196" fontId="35" fillId="48" borderId="246" xfId="80" applyNumberFormat="1" applyFont="1" applyFill="1" applyBorder="1" applyAlignment="1">
      <alignment vertical="center"/>
    </xf>
    <xf numFmtId="41" fontId="40" fillId="0" borderId="0" xfId="3176" applyNumberFormat="1" applyFont="1" applyFill="1" applyAlignment="1">
      <alignment vertical="center"/>
    </xf>
    <xf numFmtId="190" fontId="35" fillId="0" borderId="0" xfId="3176" applyNumberFormat="1" applyFont="1" applyFill="1" applyAlignment="1">
      <alignment vertical="center"/>
    </xf>
    <xf numFmtId="38" fontId="179" fillId="0" borderId="103" xfId="3174" applyFont="1" applyFill="1" applyBorder="1" applyAlignment="1">
      <alignment vertical="center"/>
    </xf>
    <xf numFmtId="38" fontId="179" fillId="0" borderId="57" xfId="3174" applyFont="1" applyFill="1" applyBorder="1" applyAlignment="1">
      <alignment vertical="center"/>
    </xf>
    <xf numFmtId="38" fontId="179" fillId="0" borderId="187" xfId="3174" applyFont="1" applyFill="1" applyBorder="1" applyAlignment="1">
      <alignment vertical="center"/>
    </xf>
    <xf numFmtId="38" fontId="190" fillId="0" borderId="237" xfId="3174" applyFont="1" applyFill="1" applyBorder="1" applyAlignment="1">
      <alignment horizontal="center" vertical="center"/>
    </xf>
    <xf numFmtId="38" fontId="190" fillId="0" borderId="223" xfId="3174" applyFont="1" applyFill="1" applyBorder="1" applyAlignment="1">
      <alignment horizontal="center" vertical="center"/>
    </xf>
    <xf numFmtId="38" fontId="190" fillId="49" borderId="225" xfId="3174" applyFont="1" applyFill="1" applyBorder="1" applyAlignment="1">
      <alignment horizontal="center" vertical="center"/>
    </xf>
    <xf numFmtId="38" fontId="190" fillId="49" borderId="223" xfId="3174" applyFont="1" applyFill="1" applyBorder="1" applyAlignment="1">
      <alignment horizontal="center" vertical="center"/>
    </xf>
    <xf numFmtId="38" fontId="190" fillId="49" borderId="163" xfId="3174" applyFont="1" applyFill="1" applyBorder="1" applyAlignment="1">
      <alignment horizontal="center" vertical="center"/>
    </xf>
    <xf numFmtId="38" fontId="190" fillId="0" borderId="57" xfId="3174" applyFont="1" applyFill="1" applyBorder="1" applyAlignment="1">
      <alignment horizontal="center" vertical="center"/>
    </xf>
    <xf numFmtId="38" fontId="190" fillId="49" borderId="164" xfId="3174" applyFont="1" applyFill="1" applyBorder="1" applyAlignment="1">
      <alignment horizontal="center" vertical="center"/>
    </xf>
    <xf numFmtId="41" fontId="191" fillId="0" borderId="76" xfId="3174" applyNumberFormat="1" applyFont="1" applyFill="1" applyBorder="1" applyAlignment="1">
      <alignment vertical="center"/>
    </xf>
    <xf numFmtId="41" fontId="191" fillId="0" borderId="222" xfId="3174" applyNumberFormat="1" applyFont="1" applyFill="1" applyBorder="1" applyAlignment="1">
      <alignment vertical="center"/>
    </xf>
    <xf numFmtId="41" fontId="191" fillId="0" borderId="218" xfId="3174" applyNumberFormat="1" applyFont="1" applyFill="1" applyBorder="1" applyAlignment="1">
      <alignment vertical="center"/>
    </xf>
    <xf numFmtId="41" fontId="191" fillId="0" borderId="232" xfId="3174" applyNumberFormat="1" applyFont="1" applyFill="1" applyBorder="1" applyAlignment="1">
      <alignment vertical="center"/>
    </xf>
    <xf numFmtId="41" fontId="191" fillId="0" borderId="179" xfId="3174" applyNumberFormat="1" applyFont="1" applyFill="1" applyBorder="1" applyAlignment="1">
      <alignment vertical="center"/>
    </xf>
    <xf numFmtId="41" fontId="191" fillId="0" borderId="231" xfId="3174" applyNumberFormat="1" applyFont="1" applyFill="1" applyBorder="1" applyAlignment="1">
      <alignment vertical="center"/>
    </xf>
    <xf numFmtId="41" fontId="191" fillId="0" borderId="211" xfId="3174" applyNumberFormat="1" applyFont="1" applyFill="1" applyBorder="1" applyAlignment="1">
      <alignment vertical="center"/>
    </xf>
    <xf numFmtId="41" fontId="191" fillId="0" borderId="209" xfId="3174" applyNumberFormat="1" applyFont="1" applyFill="1" applyBorder="1" applyAlignment="1">
      <alignment vertical="center"/>
    </xf>
    <xf numFmtId="41" fontId="191" fillId="0" borderId="200" xfId="3174" applyNumberFormat="1" applyFont="1" applyFill="1" applyBorder="1" applyAlignment="1">
      <alignment vertical="center"/>
    </xf>
    <xf numFmtId="41" fontId="191" fillId="0" borderId="23" xfId="3174" applyNumberFormat="1" applyFont="1" applyFill="1" applyBorder="1" applyAlignment="1">
      <alignment vertical="center"/>
    </xf>
    <xf numFmtId="41" fontId="191" fillId="0" borderId="216" xfId="3174" applyNumberFormat="1" applyFont="1" applyFill="1" applyBorder="1" applyAlignment="1">
      <alignment vertical="center"/>
    </xf>
    <xf numFmtId="41" fontId="191" fillId="0" borderId="217" xfId="3174" applyNumberFormat="1" applyFont="1" applyFill="1" applyBorder="1" applyAlignment="1">
      <alignment vertical="center"/>
    </xf>
    <xf numFmtId="41" fontId="191" fillId="0" borderId="220" xfId="3174" applyNumberFormat="1" applyFont="1" applyFill="1" applyBorder="1" applyAlignment="1">
      <alignment vertical="center"/>
    </xf>
    <xf numFmtId="41" fontId="191" fillId="0" borderId="221" xfId="3174" applyNumberFormat="1" applyFont="1" applyFill="1" applyBorder="1" applyAlignment="1">
      <alignment vertical="center"/>
    </xf>
    <xf numFmtId="41" fontId="191" fillId="48" borderId="240" xfId="3174" applyNumberFormat="1" applyFont="1" applyFill="1" applyBorder="1" applyAlignment="1">
      <alignment vertical="center"/>
    </xf>
    <xf numFmtId="41" fontId="191" fillId="0" borderId="0" xfId="3174" applyNumberFormat="1" applyFont="1" applyFill="1" applyBorder="1" applyAlignment="1">
      <alignment vertical="center"/>
    </xf>
    <xf numFmtId="41" fontId="191" fillId="0" borderId="238" xfId="3174" applyNumberFormat="1" applyFont="1" applyFill="1" applyBorder="1" applyAlignment="1">
      <alignment vertical="center"/>
    </xf>
    <xf numFmtId="41" fontId="191" fillId="0" borderId="81" xfId="3174" applyNumberFormat="1" applyFont="1" applyFill="1" applyBorder="1" applyAlignment="1">
      <alignment vertical="center"/>
    </xf>
    <xf numFmtId="41" fontId="191" fillId="0" borderId="14" xfId="3174" applyNumberFormat="1" applyFont="1" applyFill="1" applyBorder="1" applyAlignment="1">
      <alignment vertical="center"/>
    </xf>
    <xf numFmtId="38" fontId="190" fillId="0" borderId="162" xfId="3174" applyFont="1" applyFill="1" applyBorder="1" applyAlignment="1">
      <alignment horizontal="center" vertical="center"/>
    </xf>
    <xf numFmtId="38" fontId="111" fillId="0" borderId="16" xfId="3174" applyFont="1" applyFill="1" applyBorder="1" applyAlignment="1">
      <alignment vertical="center"/>
    </xf>
    <xf numFmtId="38" fontId="111" fillId="0" borderId="0" xfId="3174" applyFont="1" applyFill="1" applyBorder="1" applyAlignment="1">
      <alignment vertical="center"/>
    </xf>
    <xf numFmtId="38" fontId="111" fillId="0" borderId="5" xfId="3174" applyFont="1" applyFill="1" applyBorder="1" applyAlignment="1">
      <alignment vertical="center"/>
    </xf>
    <xf numFmtId="41" fontId="191" fillId="0" borderId="335" xfId="3174" applyNumberFormat="1" applyFont="1" applyFill="1" applyBorder="1" applyAlignment="1">
      <alignment vertical="center"/>
    </xf>
    <xf numFmtId="41" fontId="191" fillId="0" borderId="20" xfId="3174" applyNumberFormat="1" applyFont="1" applyFill="1" applyBorder="1" applyAlignment="1">
      <alignment vertical="center"/>
    </xf>
    <xf numFmtId="38" fontId="111" fillId="0" borderId="22" xfId="3174" applyFont="1" applyFill="1" applyBorder="1" applyAlignment="1">
      <alignment vertical="center"/>
    </xf>
    <xf numFmtId="38" fontId="111" fillId="0" borderId="201" xfId="3174" applyFont="1" applyFill="1" applyBorder="1" applyAlignment="1">
      <alignment vertical="center"/>
    </xf>
    <xf numFmtId="41" fontId="191" fillId="0" borderId="90" xfId="3174" applyNumberFormat="1" applyFont="1" applyFill="1" applyBorder="1" applyAlignment="1">
      <alignment vertical="center"/>
    </xf>
    <xf numFmtId="41" fontId="191" fillId="48" borderId="33" xfId="3174" applyNumberFormat="1" applyFont="1" applyFill="1" applyBorder="1" applyAlignment="1">
      <alignment vertical="center"/>
    </xf>
    <xf numFmtId="38" fontId="111" fillId="0" borderId="316" xfId="3174" applyFont="1" applyFill="1" applyBorder="1" applyAlignment="1">
      <alignment vertical="center"/>
    </xf>
    <xf numFmtId="41" fontId="191" fillId="0" borderId="191" xfId="3174" applyNumberFormat="1" applyFont="1" applyFill="1" applyBorder="1" applyAlignment="1">
      <alignment vertical="center"/>
    </xf>
    <xf numFmtId="41" fontId="191" fillId="0" borderId="192" xfId="3174" applyNumberFormat="1" applyFont="1" applyFill="1" applyBorder="1" applyAlignment="1">
      <alignment vertical="center"/>
    </xf>
    <xf numFmtId="38" fontId="111" fillId="0" borderId="4" xfId="3174" applyFont="1" applyFill="1" applyBorder="1" applyAlignment="1">
      <alignment vertical="center"/>
    </xf>
    <xf numFmtId="38" fontId="111" fillId="0" borderId="20" xfId="3174" applyFont="1" applyFill="1" applyBorder="1" applyAlignment="1">
      <alignment vertical="center"/>
    </xf>
    <xf numFmtId="41" fontId="191" fillId="0" borderId="204" xfId="3174" applyNumberFormat="1" applyFont="1" applyFill="1" applyBorder="1" applyAlignment="1">
      <alignment vertical="center"/>
    </xf>
    <xf numFmtId="41" fontId="191" fillId="0" borderId="195" xfId="3174" applyNumberFormat="1" applyFont="1" applyFill="1" applyBorder="1" applyAlignment="1">
      <alignment vertical="center"/>
    </xf>
    <xf numFmtId="41" fontId="191" fillId="48" borderId="198" xfId="3174" applyNumberFormat="1" applyFont="1" applyFill="1" applyBorder="1" applyAlignment="1">
      <alignment vertical="center"/>
    </xf>
    <xf numFmtId="41" fontId="191" fillId="0" borderId="60" xfId="3174" applyNumberFormat="1" applyFont="1" applyFill="1" applyBorder="1" applyAlignment="1">
      <alignment vertical="center"/>
    </xf>
    <xf numFmtId="38" fontId="111" fillId="0" borderId="39" xfId="3174" applyFont="1" applyFill="1" applyBorder="1" applyAlignment="1">
      <alignment vertical="center"/>
    </xf>
    <xf numFmtId="38" fontId="111" fillId="0" borderId="7" xfId="3174" applyFont="1" applyFill="1" applyBorder="1" applyAlignment="1">
      <alignment vertical="center"/>
    </xf>
    <xf numFmtId="41" fontId="191" fillId="0" borderId="22" xfId="3174" applyNumberFormat="1" applyFont="1" applyFill="1" applyBorder="1" applyAlignment="1">
      <alignment vertical="center"/>
    </xf>
    <xf numFmtId="41" fontId="191" fillId="0" borderId="21" xfId="3174" applyNumberFormat="1" applyFont="1" applyFill="1" applyBorder="1" applyAlignment="1">
      <alignment vertical="center"/>
    </xf>
    <xf numFmtId="41" fontId="191" fillId="48" borderId="34" xfId="3174" applyNumberFormat="1" applyFont="1" applyFill="1" applyBorder="1" applyAlignment="1">
      <alignment vertical="center"/>
    </xf>
    <xf numFmtId="41" fontId="191" fillId="0" borderId="227" xfId="3174" applyNumberFormat="1" applyFont="1" applyFill="1" applyBorder="1" applyAlignment="1">
      <alignment vertical="center"/>
    </xf>
    <xf numFmtId="38" fontId="111" fillId="0" borderId="25" xfId="3174" applyFont="1" applyFill="1" applyBorder="1" applyAlignment="1">
      <alignment vertical="center"/>
    </xf>
    <xf numFmtId="41" fontId="191" fillId="0" borderId="16" xfId="3174" applyNumberFormat="1" applyFont="1" applyFill="1" applyBorder="1" applyAlignment="1">
      <alignment vertical="center"/>
    </xf>
    <xf numFmtId="38" fontId="111" fillId="0" borderId="321" xfId="3174" applyFont="1" applyFill="1" applyBorder="1" applyAlignment="1">
      <alignment vertical="center"/>
    </xf>
    <xf numFmtId="38" fontId="190" fillId="0" borderId="283" xfId="3174" applyFont="1" applyFill="1" applyBorder="1" applyAlignment="1">
      <alignment horizontal="center" vertical="center"/>
    </xf>
    <xf numFmtId="38" fontId="190" fillId="0" borderId="66" xfId="3174" applyFont="1" applyFill="1" applyBorder="1" applyAlignment="1">
      <alignment vertical="center"/>
    </xf>
    <xf numFmtId="38" fontId="190" fillId="0" borderId="314" xfId="3174" applyFont="1" applyFill="1" applyBorder="1" applyAlignment="1">
      <alignment vertical="center"/>
    </xf>
    <xf numFmtId="38" fontId="190" fillId="0" borderId="315" xfId="3174" applyFont="1" applyFill="1" applyBorder="1" applyAlignment="1">
      <alignment vertical="center"/>
    </xf>
    <xf numFmtId="207" fontId="191" fillId="0" borderId="75" xfId="3174" applyNumberFormat="1" applyFont="1" applyFill="1" applyBorder="1" applyAlignment="1">
      <alignment vertical="center"/>
    </xf>
    <xf numFmtId="41" fontId="191" fillId="49" borderId="71" xfId="3174" applyNumberFormat="1" applyFont="1" applyFill="1" applyBorder="1" applyAlignment="1">
      <alignment vertical="center"/>
    </xf>
    <xf numFmtId="41" fontId="191" fillId="0" borderId="75" xfId="3174" applyNumberFormat="1" applyFont="1" applyFill="1" applyBorder="1" applyAlignment="1">
      <alignment vertical="center"/>
    </xf>
    <xf numFmtId="41" fontId="191" fillId="49" borderId="70" xfId="3174" applyNumberFormat="1" applyFont="1" applyFill="1" applyBorder="1" applyAlignment="1">
      <alignment vertical="center"/>
    </xf>
    <xf numFmtId="41" fontId="191" fillId="0" borderId="314" xfId="3174" applyNumberFormat="1" applyFont="1" applyFill="1" applyBorder="1" applyAlignment="1">
      <alignment vertical="center"/>
    </xf>
    <xf numFmtId="41" fontId="191" fillId="0" borderId="68" xfId="3174" applyNumberFormat="1" applyFont="1" applyFill="1" applyBorder="1" applyAlignment="1">
      <alignment vertical="center"/>
    </xf>
    <xf numFmtId="41" fontId="191" fillId="49" borderId="107" xfId="3174" applyNumberFormat="1" applyFont="1" applyFill="1" applyBorder="1" applyAlignment="1">
      <alignment vertical="center"/>
    </xf>
    <xf numFmtId="41" fontId="112" fillId="0" borderId="263" xfId="3174" applyNumberFormat="1" applyFont="1" applyFill="1" applyBorder="1" applyAlignment="1">
      <alignment vertical="center"/>
    </xf>
    <xf numFmtId="38" fontId="190" fillId="0" borderId="321" xfId="3174" applyFont="1" applyFill="1" applyBorder="1" applyAlignment="1">
      <alignment vertical="center"/>
    </xf>
    <xf numFmtId="38" fontId="190" fillId="0" borderId="317" xfId="3174" applyFont="1" applyFill="1" applyBorder="1" applyAlignment="1">
      <alignment vertical="center"/>
    </xf>
    <xf numFmtId="41" fontId="191" fillId="0" borderId="334" xfId="3174" applyNumberFormat="1" applyFont="1" applyFill="1" applyBorder="1" applyAlignment="1">
      <alignment vertical="center"/>
    </xf>
    <xf numFmtId="41" fontId="191" fillId="49" borderId="336" xfId="3174" applyNumberFormat="1" applyFont="1" applyFill="1" applyBorder="1" applyAlignment="1">
      <alignment vertical="center"/>
    </xf>
    <xf numFmtId="41" fontId="191" fillId="49" borderId="330" xfId="3174" applyNumberFormat="1" applyFont="1" applyFill="1" applyBorder="1" applyAlignment="1">
      <alignment vertical="center"/>
    </xf>
    <xf numFmtId="41" fontId="191" fillId="49" borderId="313" xfId="3174" applyNumberFormat="1" applyFont="1" applyFill="1" applyBorder="1" applyAlignment="1">
      <alignment vertical="center"/>
    </xf>
    <xf numFmtId="41" fontId="191" fillId="49" borderId="320" xfId="3174" applyNumberFormat="1" applyFont="1" applyFill="1" applyBorder="1" applyAlignment="1">
      <alignment vertical="center"/>
    </xf>
    <xf numFmtId="41" fontId="191" fillId="0" borderId="18" xfId="3174" applyNumberFormat="1" applyFont="1" applyFill="1" applyBorder="1" applyAlignment="1">
      <alignment vertical="center"/>
    </xf>
    <xf numFmtId="207" fontId="191" fillId="0" borderId="76" xfId="3174" applyNumberFormat="1" applyFont="1" applyFill="1" applyBorder="1" applyAlignment="1">
      <alignment vertical="center"/>
    </xf>
    <xf numFmtId="41" fontId="191" fillId="0" borderId="264" xfId="3174" applyNumberFormat="1" applyFont="1" applyFill="1" applyBorder="1" applyAlignment="1">
      <alignment vertical="center"/>
    </xf>
    <xf numFmtId="41" fontId="191" fillId="0" borderId="263" xfId="3174" applyNumberFormat="1" applyFont="1" applyFill="1" applyBorder="1" applyAlignment="1">
      <alignment vertical="center"/>
    </xf>
    <xf numFmtId="38" fontId="111" fillId="0" borderId="317" xfId="3174" applyFont="1" applyFill="1" applyBorder="1" applyAlignment="1">
      <alignment vertical="center"/>
    </xf>
    <xf numFmtId="41" fontId="191" fillId="0" borderId="339" xfId="3174" applyNumberFormat="1" applyFont="1" applyFill="1" applyBorder="1" applyAlignment="1">
      <alignment vertical="center"/>
    </xf>
    <xf numFmtId="41" fontId="191" fillId="0" borderId="282" xfId="3174" applyNumberFormat="1" applyFont="1" applyFill="1" applyBorder="1" applyAlignment="1">
      <alignment vertical="center"/>
    </xf>
    <xf numFmtId="38" fontId="111" fillId="0" borderId="281" xfId="3174" applyFont="1" applyFill="1" applyBorder="1" applyAlignment="1">
      <alignment vertical="center"/>
    </xf>
    <xf numFmtId="38" fontId="111" fillId="0" borderId="273" xfId="3174" applyFont="1" applyFill="1" applyBorder="1" applyAlignment="1">
      <alignment vertical="center"/>
    </xf>
    <xf numFmtId="38" fontId="111" fillId="0" borderId="280" xfId="3174" applyFont="1" applyFill="1" applyBorder="1" applyAlignment="1">
      <alignment vertical="center"/>
    </xf>
    <xf numFmtId="41" fontId="191" fillId="48" borderId="275" xfId="3174" applyNumberFormat="1" applyFont="1" applyFill="1" applyBorder="1" applyAlignment="1">
      <alignment vertical="center"/>
    </xf>
    <xf numFmtId="41" fontId="191" fillId="0" borderId="278" xfId="3174" applyNumberFormat="1" applyFont="1" applyFill="1" applyBorder="1" applyAlignment="1">
      <alignment vertical="center"/>
    </xf>
    <xf numFmtId="41" fontId="191" fillId="48" borderId="277" xfId="3174" applyNumberFormat="1" applyFont="1" applyFill="1" applyBorder="1" applyAlignment="1">
      <alignment vertical="center"/>
    </xf>
    <xf numFmtId="41" fontId="191" fillId="0" borderId="276" xfId="3174" applyNumberFormat="1" applyFont="1" applyFill="1" applyBorder="1" applyAlignment="1">
      <alignment vertical="center"/>
    </xf>
    <xf numFmtId="41" fontId="191" fillId="49" borderId="275" xfId="3174" applyNumberFormat="1" applyFont="1" applyFill="1" applyBorder="1" applyAlignment="1">
      <alignment vertical="center"/>
    </xf>
    <xf numFmtId="41" fontId="191" fillId="49" borderId="274" xfId="3174" applyNumberFormat="1" applyFont="1" applyFill="1" applyBorder="1" applyAlignment="1">
      <alignment vertical="center"/>
    </xf>
    <xf numFmtId="41" fontId="191" fillId="0" borderId="273" xfId="3174" applyNumberFormat="1" applyFont="1" applyFill="1" applyBorder="1" applyAlignment="1">
      <alignment vertical="center"/>
    </xf>
    <xf numFmtId="41" fontId="191" fillId="49" borderId="271" xfId="3174" applyNumberFormat="1" applyFont="1" applyFill="1" applyBorder="1" applyAlignment="1">
      <alignment vertical="center"/>
    </xf>
    <xf numFmtId="41" fontId="191" fillId="0" borderId="272" xfId="3174" applyNumberFormat="1" applyFont="1" applyFill="1" applyBorder="1" applyAlignment="1">
      <alignment vertical="center"/>
    </xf>
    <xf numFmtId="207" fontId="191" fillId="0" borderId="20" xfId="3174" applyNumberFormat="1" applyFont="1" applyFill="1" applyBorder="1" applyAlignment="1">
      <alignment vertical="center"/>
    </xf>
    <xf numFmtId="207" fontId="191" fillId="0" borderId="90" xfId="3174" applyNumberFormat="1" applyFont="1" applyFill="1" applyBorder="1" applyAlignment="1">
      <alignment vertical="center"/>
    </xf>
    <xf numFmtId="41" fontId="191" fillId="49" borderId="34" xfId="3174" applyNumberFormat="1" applyFont="1" applyFill="1" applyBorder="1" applyAlignment="1">
      <alignment vertical="center"/>
    </xf>
    <xf numFmtId="41" fontId="191" fillId="49" borderId="9" xfId="3174" applyNumberFormat="1" applyFont="1" applyFill="1" applyBorder="1" applyAlignment="1">
      <alignment vertical="center"/>
    </xf>
    <xf numFmtId="41" fontId="191" fillId="49" borderId="44" xfId="3174" applyNumberFormat="1" applyFont="1" applyFill="1" applyBorder="1" applyAlignment="1">
      <alignment vertical="center"/>
    </xf>
    <xf numFmtId="41" fontId="191" fillId="0" borderId="126" xfId="3174" applyNumberFormat="1" applyFont="1" applyFill="1" applyBorder="1" applyAlignment="1">
      <alignment vertical="center"/>
    </xf>
    <xf numFmtId="41" fontId="191" fillId="49" borderId="241" xfId="3174" applyNumberFormat="1" applyFont="1" applyFill="1" applyBorder="1" applyAlignment="1">
      <alignment vertical="center"/>
    </xf>
    <xf numFmtId="41" fontId="191" fillId="49" borderId="193" xfId="3174" applyNumberFormat="1" applyFont="1" applyFill="1" applyBorder="1" applyAlignment="1">
      <alignment vertical="center"/>
    </xf>
    <xf numFmtId="41" fontId="191" fillId="49" borderId="179" xfId="3174" applyNumberFormat="1" applyFont="1" applyFill="1" applyBorder="1" applyAlignment="1">
      <alignment vertical="center"/>
    </xf>
    <xf numFmtId="41" fontId="191" fillId="49" borderId="180" xfId="3174" applyNumberFormat="1" applyFont="1" applyFill="1" applyBorder="1" applyAlignment="1">
      <alignment vertical="center"/>
    </xf>
    <xf numFmtId="41" fontId="191" fillId="0" borderId="177" xfId="3174" applyNumberFormat="1" applyFont="1" applyFill="1" applyBorder="1" applyAlignment="1">
      <alignment vertical="center"/>
    </xf>
    <xf numFmtId="41" fontId="191" fillId="0" borderId="262" xfId="3174" applyNumberFormat="1" applyFont="1" applyFill="1" applyBorder="1" applyAlignment="1">
      <alignment vertical="center"/>
    </xf>
    <xf numFmtId="41" fontId="191" fillId="49" borderId="210" xfId="3174" applyNumberFormat="1" applyFont="1" applyFill="1" applyBorder="1" applyAlignment="1">
      <alignment vertical="center"/>
    </xf>
    <xf numFmtId="41" fontId="112" fillId="0" borderId="211" xfId="3174" applyNumberFormat="1" applyFont="1" applyFill="1" applyBorder="1" applyAlignment="1">
      <alignment vertical="center"/>
    </xf>
    <xf numFmtId="41" fontId="191" fillId="49" borderId="21" xfId="3174" applyNumberFormat="1" applyFont="1" applyFill="1" applyBorder="1" applyAlignment="1">
      <alignment vertical="center"/>
    </xf>
    <xf numFmtId="41" fontId="191" fillId="49" borderId="214" xfId="3174" applyNumberFormat="1" applyFont="1" applyFill="1" applyBorder="1" applyAlignment="1">
      <alignment vertical="center"/>
    </xf>
    <xf numFmtId="41" fontId="191" fillId="49" borderId="208" xfId="3174" applyNumberFormat="1" applyFont="1" applyFill="1" applyBorder="1" applyAlignment="1">
      <alignment vertical="center"/>
    </xf>
    <xf numFmtId="41" fontId="191" fillId="0" borderId="228" xfId="3174" applyNumberFormat="1" applyFont="1" applyFill="1" applyBorder="1" applyAlignment="1">
      <alignment vertical="center"/>
    </xf>
    <xf numFmtId="41" fontId="112" fillId="0" borderId="256" xfId="3174" applyNumberFormat="1" applyFont="1" applyFill="1" applyBorder="1" applyAlignment="1">
      <alignment vertical="center"/>
    </xf>
    <xf numFmtId="41" fontId="191" fillId="0" borderId="256" xfId="3174" applyNumberFormat="1" applyFont="1" applyFill="1" applyBorder="1" applyAlignment="1">
      <alignment vertical="center"/>
    </xf>
    <xf numFmtId="38" fontId="111" fillId="0" borderId="200" xfId="3174" applyFont="1" applyFill="1" applyBorder="1" applyAlignment="1">
      <alignment vertical="center"/>
    </xf>
    <xf numFmtId="41" fontId="191" fillId="49" borderId="211" xfId="3174" applyNumberFormat="1" applyFont="1" applyFill="1" applyBorder="1" applyAlignment="1">
      <alignment vertical="center"/>
    </xf>
    <xf numFmtId="38" fontId="111" fillId="0" borderId="6" xfId="3174" applyFont="1" applyFill="1" applyBorder="1" applyAlignment="1">
      <alignment vertical="center"/>
    </xf>
    <xf numFmtId="41" fontId="191" fillId="49" borderId="172" xfId="3174" applyNumberFormat="1" applyFont="1" applyFill="1" applyBorder="1" applyAlignment="1">
      <alignment vertical="center"/>
    </xf>
    <xf numFmtId="41" fontId="191" fillId="49" borderId="189" xfId="3174" applyNumberFormat="1" applyFont="1" applyFill="1" applyBorder="1" applyAlignment="1">
      <alignment vertical="center"/>
    </xf>
    <xf numFmtId="41" fontId="191" fillId="49" borderId="175" xfId="3174" applyNumberFormat="1" applyFont="1" applyFill="1" applyBorder="1" applyAlignment="1">
      <alignment vertical="center"/>
    </xf>
    <xf numFmtId="41" fontId="191" fillId="0" borderId="173" xfId="3174" applyNumberFormat="1" applyFont="1" applyFill="1" applyBorder="1" applyAlignment="1">
      <alignment vertical="center"/>
    </xf>
    <xf numFmtId="206" fontId="191" fillId="49" borderId="176" xfId="3174" applyNumberFormat="1" applyFont="1" applyFill="1" applyBorder="1" applyAlignment="1">
      <alignment vertical="center"/>
    </xf>
    <xf numFmtId="41" fontId="191" fillId="0" borderId="174" xfId="3174" applyNumberFormat="1" applyFont="1" applyFill="1" applyBorder="1" applyAlignment="1">
      <alignment vertical="center"/>
    </xf>
    <xf numFmtId="41" fontId="191" fillId="0" borderId="265" xfId="3174" applyNumberFormat="1" applyFont="1" applyFill="1" applyBorder="1" applyAlignment="1">
      <alignment vertical="center"/>
    </xf>
    <xf numFmtId="38" fontId="111" fillId="0" borderId="194" xfId="3174" applyFont="1" applyFill="1" applyBorder="1" applyAlignment="1">
      <alignment vertical="center"/>
    </xf>
    <xf numFmtId="41" fontId="191" fillId="0" borderId="178" xfId="3174" applyNumberFormat="1" applyFont="1" applyFill="1" applyBorder="1" applyAlignment="1">
      <alignment vertical="center"/>
    </xf>
    <xf numFmtId="41" fontId="191" fillId="0" borderId="268" xfId="3174" applyNumberFormat="1" applyFont="1" applyFill="1" applyBorder="1" applyAlignment="1">
      <alignment vertical="center"/>
    </xf>
    <xf numFmtId="38" fontId="111" fillId="0" borderId="210" xfId="3174" applyFont="1" applyFill="1" applyBorder="1" applyAlignment="1">
      <alignment vertical="center"/>
    </xf>
    <xf numFmtId="41" fontId="191" fillId="0" borderId="220" xfId="3174" quotePrefix="1" applyNumberFormat="1" applyFont="1" applyFill="1" applyBorder="1" applyAlignment="1">
      <alignment vertical="center"/>
    </xf>
    <xf numFmtId="41" fontId="191" fillId="48" borderId="230" xfId="3174" applyNumberFormat="1" applyFont="1" applyFill="1" applyBorder="1" applyAlignment="1">
      <alignment vertical="center"/>
    </xf>
    <xf numFmtId="41" fontId="191" fillId="0" borderId="267" xfId="3174" applyNumberFormat="1" applyFont="1" applyFill="1" applyBorder="1" applyAlignment="1">
      <alignment vertical="center"/>
    </xf>
    <xf numFmtId="41" fontId="191" fillId="49" borderId="219" xfId="3174" applyNumberFormat="1" applyFont="1" applyFill="1" applyBorder="1" applyAlignment="1">
      <alignment vertical="center"/>
    </xf>
    <xf numFmtId="41" fontId="191" fillId="0" borderId="227" xfId="3174" quotePrefix="1" applyNumberFormat="1" applyFont="1" applyFill="1" applyBorder="1" applyAlignment="1">
      <alignment vertical="center"/>
    </xf>
    <xf numFmtId="38" fontId="111" fillId="0" borderId="43" xfId="3174" applyFont="1" applyFill="1" applyBorder="1" applyAlignment="1">
      <alignment vertical="center"/>
    </xf>
    <xf numFmtId="41" fontId="191" fillId="49" borderId="215" xfId="3174" applyNumberFormat="1" applyFont="1" applyFill="1" applyBorder="1" applyAlignment="1">
      <alignment vertical="center"/>
    </xf>
    <xf numFmtId="41" fontId="191" fillId="0" borderId="266" xfId="3174" applyNumberFormat="1" applyFont="1" applyFill="1" applyBorder="1" applyAlignment="1">
      <alignment vertical="center"/>
    </xf>
    <xf numFmtId="38" fontId="111" fillId="0" borderId="240" xfId="3174" applyFont="1" applyFill="1" applyBorder="1" applyAlignment="1">
      <alignment vertical="center"/>
    </xf>
    <xf numFmtId="38" fontId="111" fillId="0" borderId="66" xfId="3174" applyFont="1" applyFill="1" applyBorder="1" applyAlignment="1">
      <alignment vertical="center"/>
    </xf>
    <xf numFmtId="38" fontId="111" fillId="0" borderId="314" xfId="3174" applyFont="1" applyFill="1" applyBorder="1" applyAlignment="1">
      <alignment vertical="center"/>
    </xf>
    <xf numFmtId="38" fontId="111" fillId="0" borderId="315" xfId="3174" applyFont="1" applyFill="1" applyBorder="1" applyAlignment="1">
      <alignment vertical="center"/>
    </xf>
    <xf numFmtId="41" fontId="191" fillId="49" borderId="33" xfId="3174" applyNumberFormat="1" applyFont="1" applyFill="1" applyBorder="1" applyAlignment="1">
      <alignment vertical="center"/>
    </xf>
    <xf numFmtId="41" fontId="191" fillId="0" borderId="261" xfId="3174" applyNumberFormat="1" applyFont="1" applyFill="1" applyBorder="1" applyAlignment="1">
      <alignment vertical="center"/>
    </xf>
    <xf numFmtId="41" fontId="184" fillId="0" borderId="209" xfId="3174" applyNumberFormat="1" applyFont="1" applyFill="1" applyBorder="1" applyAlignment="1">
      <alignment vertical="center"/>
    </xf>
    <xf numFmtId="38" fontId="111" fillId="0" borderId="204" xfId="3174" applyFont="1" applyFill="1" applyBorder="1" applyAlignment="1">
      <alignment vertical="center"/>
    </xf>
    <xf numFmtId="41" fontId="191" fillId="49" borderId="24" xfId="3174" applyNumberFormat="1" applyFont="1" applyFill="1" applyBorder="1" applyAlignment="1">
      <alignment vertical="center"/>
    </xf>
    <xf numFmtId="41" fontId="191" fillId="49" borderId="58" xfId="3174" applyNumberFormat="1" applyFont="1" applyFill="1" applyBorder="1" applyAlignment="1">
      <alignment vertical="center"/>
    </xf>
    <xf numFmtId="41" fontId="191" fillId="49" borderId="229" xfId="3174" applyNumberFormat="1" applyFont="1" applyFill="1" applyBorder="1" applyAlignment="1">
      <alignment vertical="center"/>
    </xf>
    <xf numFmtId="41" fontId="191" fillId="0" borderId="59" xfId="3174" applyNumberFormat="1" applyFont="1" applyFill="1" applyBorder="1" applyAlignment="1">
      <alignment vertical="center"/>
    </xf>
    <xf numFmtId="41" fontId="191" fillId="0" borderId="260" xfId="3174" applyNumberFormat="1" applyFont="1" applyFill="1" applyBorder="1" applyAlignment="1">
      <alignment vertical="center"/>
    </xf>
    <xf numFmtId="41" fontId="191" fillId="0" borderId="259" xfId="3174" applyNumberFormat="1" applyFont="1" applyFill="1" applyBorder="1" applyAlignment="1">
      <alignment vertical="center"/>
    </xf>
    <xf numFmtId="38" fontId="111" fillId="0" borderId="311" xfId="3174" applyFont="1" applyFill="1" applyBorder="1" applyAlignment="1">
      <alignment vertical="center"/>
    </xf>
    <xf numFmtId="38" fontId="111" fillId="0" borderId="106" xfId="3174" applyFont="1" applyFill="1" applyBorder="1" applyAlignment="1">
      <alignment vertical="center"/>
    </xf>
    <xf numFmtId="41" fontId="191" fillId="49" borderId="181" xfId="3174" applyNumberFormat="1" applyFont="1" applyFill="1" applyBorder="1" applyAlignment="1">
      <alignment vertical="center"/>
    </xf>
    <xf numFmtId="41" fontId="191" fillId="49" borderId="61" xfId="3174" applyNumberFormat="1" applyFont="1" applyFill="1" applyBorder="1" applyAlignment="1">
      <alignment vertical="center"/>
    </xf>
    <xf numFmtId="41" fontId="191" fillId="49" borderId="184" xfId="3174" applyNumberFormat="1" applyFont="1" applyFill="1" applyBorder="1" applyAlignment="1">
      <alignment vertical="center"/>
    </xf>
    <xf numFmtId="41" fontId="191" fillId="0" borderId="182" xfId="3174" applyNumberFormat="1" applyFont="1" applyFill="1" applyBorder="1" applyAlignment="1">
      <alignment vertical="center"/>
    </xf>
    <xf numFmtId="41" fontId="191" fillId="49" borderId="185" xfId="3174" applyNumberFormat="1" applyFont="1" applyFill="1" applyBorder="1" applyAlignment="1">
      <alignment vertical="center"/>
    </xf>
    <xf numFmtId="41" fontId="191" fillId="0" borderId="183" xfId="3174" applyNumberFormat="1" applyFont="1" applyFill="1" applyBorder="1" applyAlignment="1">
      <alignment vertical="center"/>
    </xf>
    <xf numFmtId="41" fontId="191" fillId="0" borderId="253" xfId="3174" applyNumberFormat="1" applyFont="1" applyFill="1" applyBorder="1" applyAlignment="1">
      <alignment vertical="center"/>
    </xf>
    <xf numFmtId="38" fontId="111" fillId="0" borderId="13" xfId="3174" applyFont="1" applyFill="1" applyBorder="1" applyAlignment="1">
      <alignment vertical="center"/>
    </xf>
    <xf numFmtId="38" fontId="111" fillId="0" borderId="86" xfId="3174" applyFont="1" applyFill="1" applyBorder="1" applyAlignment="1">
      <alignment vertical="center"/>
    </xf>
    <xf numFmtId="207" fontId="191" fillId="0" borderId="84" xfId="3174" applyNumberFormat="1" applyFont="1" applyFill="1" applyBorder="1" applyAlignment="1">
      <alignment vertical="center"/>
    </xf>
    <xf numFmtId="41" fontId="191" fillId="0" borderId="85" xfId="3174" applyNumberFormat="1" applyFont="1" applyFill="1" applyBorder="1" applyAlignment="1">
      <alignment vertical="center"/>
    </xf>
    <xf numFmtId="41" fontId="191" fillId="49" borderId="65" xfId="3174" applyNumberFormat="1" applyFont="1" applyFill="1" applyBorder="1" applyAlignment="1">
      <alignment vertical="center"/>
    </xf>
    <xf numFmtId="41" fontId="191" fillId="0" borderId="84" xfId="3174" applyNumberFormat="1" applyFont="1" applyFill="1" applyBorder="1" applyAlignment="1">
      <alignment vertical="center"/>
    </xf>
    <xf numFmtId="41" fontId="191" fillId="49" borderId="85" xfId="3174" applyNumberFormat="1" applyFont="1" applyFill="1" applyBorder="1" applyAlignment="1">
      <alignment vertical="center"/>
    </xf>
    <xf numFmtId="41" fontId="191" fillId="49" borderId="79" xfId="3174" applyNumberFormat="1" applyFont="1" applyFill="1" applyBorder="1" applyAlignment="1">
      <alignment vertical="center"/>
    </xf>
    <xf numFmtId="41" fontId="191" fillId="49" borderId="104" xfId="3174" applyNumberFormat="1" applyFont="1" applyFill="1" applyBorder="1" applyAlignment="1">
      <alignment vertical="center"/>
    </xf>
    <xf numFmtId="41" fontId="191" fillId="0" borderId="125" xfId="3174" applyNumberFormat="1" applyFont="1" applyFill="1" applyBorder="1" applyAlignment="1">
      <alignment vertical="center"/>
    </xf>
    <xf numFmtId="41" fontId="35" fillId="49" borderId="210" xfId="3174" applyNumberFormat="1" applyFont="1" applyFill="1" applyBorder="1" applyAlignment="1">
      <alignment vertical="center"/>
    </xf>
    <xf numFmtId="41" fontId="35" fillId="49" borderId="211" xfId="3174" applyNumberFormat="1" applyFont="1" applyFill="1" applyBorder="1" applyAlignment="1">
      <alignment vertical="center"/>
    </xf>
    <xf numFmtId="41" fontId="35" fillId="49" borderId="214" xfId="3174" applyNumberFormat="1" applyFont="1" applyFill="1" applyBorder="1" applyAlignment="1">
      <alignment vertical="center"/>
    </xf>
    <xf numFmtId="41" fontId="191" fillId="0" borderId="258" xfId="3174" applyNumberFormat="1" applyFont="1" applyFill="1" applyBorder="1" applyAlignment="1">
      <alignment vertical="center"/>
    </xf>
    <xf numFmtId="41" fontId="191" fillId="49" borderId="257" xfId="3174" applyNumberFormat="1" applyFont="1" applyFill="1" applyBorder="1" applyAlignment="1">
      <alignment vertical="center"/>
    </xf>
    <xf numFmtId="41" fontId="112" fillId="0" borderId="16" xfId="3174" applyNumberFormat="1" applyFont="1" applyFill="1" applyBorder="1" applyAlignment="1">
      <alignment vertical="center"/>
    </xf>
    <xf numFmtId="38" fontId="111" fillId="0" borderId="206" xfId="3174" applyFont="1" applyFill="1" applyBorder="1" applyAlignment="1">
      <alignment vertical="center"/>
    </xf>
    <xf numFmtId="41" fontId="35" fillId="49" borderId="181" xfId="3174" applyNumberFormat="1" applyFont="1" applyFill="1" applyBorder="1" applyAlignment="1">
      <alignment vertical="center"/>
    </xf>
    <xf numFmtId="41" fontId="35" fillId="49" borderId="81" xfId="3174" applyNumberFormat="1" applyFont="1" applyFill="1" applyBorder="1" applyAlignment="1">
      <alignment vertical="center"/>
    </xf>
    <xf numFmtId="41" fontId="35" fillId="49" borderId="184" xfId="3174" applyNumberFormat="1" applyFont="1" applyFill="1" applyBorder="1" applyAlignment="1">
      <alignment vertical="center"/>
    </xf>
    <xf numFmtId="41" fontId="191" fillId="0" borderId="255" xfId="3174" applyNumberFormat="1" applyFont="1" applyFill="1" applyBorder="1" applyAlignment="1">
      <alignment vertical="center"/>
    </xf>
    <xf numFmtId="41" fontId="191" fillId="49" borderId="254" xfId="3174" applyNumberFormat="1" applyFont="1" applyFill="1" applyBorder="1" applyAlignment="1">
      <alignment vertical="center"/>
    </xf>
    <xf numFmtId="3" fontId="191" fillId="0" borderId="84" xfId="3174" applyNumberFormat="1" applyFont="1" applyFill="1" applyBorder="1" applyAlignment="1">
      <alignment vertical="center"/>
    </xf>
    <xf numFmtId="3" fontId="191" fillId="0" borderId="85" xfId="3174" applyNumberFormat="1" applyFont="1" applyFill="1" applyBorder="1" applyAlignment="1">
      <alignment vertical="center"/>
    </xf>
    <xf numFmtId="3" fontId="191" fillId="49" borderId="65" xfId="3174" applyNumberFormat="1" applyFont="1" applyFill="1" applyBorder="1" applyAlignment="1">
      <alignment vertical="center"/>
    </xf>
    <xf numFmtId="3" fontId="191" fillId="0" borderId="252" xfId="3174" applyNumberFormat="1" applyFont="1" applyFill="1" applyBorder="1" applyAlignment="1">
      <alignment vertical="center"/>
    </xf>
    <xf numFmtId="3" fontId="191" fillId="0" borderId="251" xfId="3174" applyNumberFormat="1" applyFont="1" applyFill="1" applyBorder="1" applyAlignment="1">
      <alignment vertical="center"/>
    </xf>
    <xf numFmtId="3" fontId="191" fillId="49" borderId="251" xfId="3174" applyNumberFormat="1" applyFont="1" applyFill="1" applyBorder="1" applyAlignment="1">
      <alignment vertical="center"/>
    </xf>
    <xf numFmtId="3" fontId="191" fillId="49" borderId="104" xfId="3174" applyNumberFormat="1" applyFont="1" applyFill="1" applyBorder="1" applyAlignment="1">
      <alignment vertical="center"/>
    </xf>
    <xf numFmtId="38" fontId="30" fillId="0" borderId="0" xfId="3174" applyFont="1" applyAlignment="1">
      <alignment vertical="center"/>
    </xf>
    <xf numFmtId="3" fontId="191" fillId="0" borderId="0" xfId="3174" applyNumberFormat="1" applyFont="1" applyFill="1" applyBorder="1" applyAlignment="1">
      <alignment vertical="center"/>
    </xf>
    <xf numFmtId="3" fontId="35" fillId="49" borderId="210" xfId="3174" applyNumberFormat="1" applyFont="1" applyFill="1" applyBorder="1" applyAlignment="1">
      <alignment vertical="center"/>
    </xf>
    <xf numFmtId="3" fontId="35" fillId="49" borderId="249" xfId="3174" applyNumberFormat="1" applyFont="1" applyFill="1" applyBorder="1" applyAlignment="1">
      <alignment vertical="center"/>
    </xf>
    <xf numFmtId="3" fontId="191" fillId="49" borderId="210" xfId="3174" applyNumberFormat="1" applyFont="1" applyFill="1" applyBorder="1" applyAlignment="1">
      <alignment vertical="center"/>
    </xf>
    <xf numFmtId="3" fontId="191" fillId="49" borderId="208" xfId="3174" applyNumberFormat="1" applyFont="1" applyFill="1" applyBorder="1" applyAlignment="1">
      <alignment vertical="center"/>
    </xf>
    <xf numFmtId="38" fontId="0" fillId="0" borderId="0" xfId="3174" applyFont="1" applyAlignment="1">
      <alignment vertical="center"/>
    </xf>
    <xf numFmtId="3" fontId="35" fillId="49" borderId="181" xfId="3174" applyNumberFormat="1" applyFont="1" applyFill="1" applyBorder="1" applyAlignment="1">
      <alignment vertical="center"/>
    </xf>
    <xf numFmtId="3" fontId="35" fillId="49" borderId="247" xfId="3174" applyNumberFormat="1" applyFont="1" applyFill="1" applyBorder="1" applyAlignment="1">
      <alignment vertical="center"/>
    </xf>
    <xf numFmtId="3" fontId="191" fillId="49" borderId="181" xfId="3174" applyNumberFormat="1" applyFont="1" applyFill="1" applyBorder="1" applyAlignment="1">
      <alignment vertical="center"/>
    </xf>
    <xf numFmtId="3" fontId="191" fillId="49" borderId="185" xfId="3174" applyNumberFormat="1" applyFont="1" applyFill="1" applyBorder="1" applyAlignment="1">
      <alignment vertical="center"/>
    </xf>
    <xf numFmtId="38" fontId="111" fillId="0" borderId="100" xfId="3174" applyFont="1" applyFill="1" applyBorder="1" applyAlignment="1">
      <alignment vertical="center"/>
    </xf>
    <xf numFmtId="38" fontId="111" fillId="0" borderId="243" xfId="3174" applyFont="1" applyFill="1" applyBorder="1" applyAlignment="1">
      <alignment vertical="center"/>
    </xf>
    <xf numFmtId="215" fontId="191" fillId="0" borderId="236" xfId="3174" applyNumberFormat="1" applyFont="1" applyFill="1" applyBorder="1" applyAlignment="1">
      <alignment vertical="center"/>
    </xf>
    <xf numFmtId="215" fontId="191" fillId="0" borderId="235" xfId="3174" applyNumberFormat="1" applyFont="1" applyFill="1" applyBorder="1" applyAlignment="1">
      <alignment vertical="center"/>
    </xf>
    <xf numFmtId="215" fontId="191" fillId="49" borderId="234" xfId="3174" applyNumberFormat="1" applyFont="1" applyFill="1" applyBorder="1" applyAlignment="1">
      <alignment vertical="center"/>
    </xf>
    <xf numFmtId="215" fontId="191" fillId="49" borderId="235" xfId="3174" applyNumberFormat="1" applyFont="1" applyFill="1" applyBorder="1" applyAlignment="1">
      <alignment vertical="center"/>
    </xf>
    <xf numFmtId="215" fontId="191" fillId="49" borderId="186" xfId="3174" applyNumberFormat="1" applyFont="1" applyFill="1" applyBorder="1" applyAlignment="1">
      <alignment vertical="center"/>
    </xf>
    <xf numFmtId="215" fontId="191" fillId="0" borderId="101" xfId="3174" applyNumberFormat="1" applyFont="1" applyFill="1" applyBorder="1" applyAlignment="1">
      <alignment vertical="center"/>
    </xf>
    <xf numFmtId="215" fontId="191" fillId="49" borderId="233" xfId="3174" applyNumberFormat="1" applyFont="1" applyFill="1" applyBorder="1" applyAlignment="1">
      <alignment vertical="center"/>
    </xf>
    <xf numFmtId="215" fontId="191" fillId="0" borderId="0" xfId="3174" applyNumberFormat="1" applyFont="1" applyFill="1" applyBorder="1" applyAlignment="1">
      <alignment vertical="center"/>
    </xf>
    <xf numFmtId="38" fontId="111" fillId="0" borderId="101" xfId="3174" applyFont="1" applyFill="1" applyBorder="1" applyAlignment="1">
      <alignment vertical="center"/>
    </xf>
    <xf numFmtId="41" fontId="191" fillId="0" borderId="233" xfId="3174" applyNumberFormat="1" applyFont="1" applyFill="1" applyBorder="1" applyAlignment="1">
      <alignment vertical="center"/>
    </xf>
    <xf numFmtId="38" fontId="111" fillId="0" borderId="100" xfId="3174" applyFont="1" applyFill="1" applyBorder="1" applyAlignment="1">
      <alignment horizontal="left" vertical="center"/>
    </xf>
    <xf numFmtId="214" fontId="30" fillId="0" borderId="52" xfId="3174" applyNumberFormat="1" applyFont="1" applyBorder="1" applyAlignment="1">
      <alignment vertical="center"/>
    </xf>
    <xf numFmtId="38" fontId="111" fillId="0" borderId="0" xfId="3174" applyFont="1" applyFill="1" applyBorder="1" applyAlignment="1">
      <alignment horizontal="right" vertical="center"/>
    </xf>
    <xf numFmtId="38" fontId="35" fillId="0" borderId="0" xfId="3174" applyFont="1" applyBorder="1" applyAlignment="1">
      <alignment vertical="center"/>
    </xf>
    <xf numFmtId="38" fontId="191" fillId="0" borderId="0" xfId="3174" applyFont="1" applyFill="1" applyAlignment="1">
      <alignment horizontal="right"/>
    </xf>
    <xf numFmtId="0" fontId="192" fillId="0" borderId="0" xfId="3176" applyFont="1" applyFill="1" applyAlignment="1"/>
    <xf numFmtId="0" fontId="40" fillId="0" borderId="0" xfId="3176" applyFill="1"/>
    <xf numFmtId="0" fontId="193" fillId="0" borderId="13" xfId="3176" applyFont="1" applyFill="1" applyBorder="1" applyAlignment="1">
      <alignment vertical="center"/>
    </xf>
    <xf numFmtId="0" fontId="40" fillId="0" borderId="14" xfId="3176" applyFill="1" applyBorder="1"/>
    <xf numFmtId="41" fontId="185" fillId="0" borderId="104" xfId="3176" applyNumberFormat="1" applyFont="1" applyFill="1" applyBorder="1" applyAlignment="1">
      <alignment horizontal="right" vertical="center"/>
    </xf>
    <xf numFmtId="0" fontId="40" fillId="0" borderId="171" xfId="3176" applyFill="1" applyBorder="1"/>
    <xf numFmtId="0" fontId="113" fillId="0" borderId="210" xfId="3176" applyFont="1" applyFill="1" applyBorder="1"/>
    <xf numFmtId="41" fontId="23" fillId="0" borderId="215" xfId="3176" applyNumberFormat="1" applyFont="1" applyFill="1" applyBorder="1" applyAlignment="1">
      <alignment horizontal="right" vertical="center"/>
    </xf>
    <xf numFmtId="41" fontId="191" fillId="0" borderId="214" xfId="3174" applyNumberFormat="1" applyFont="1" applyFill="1" applyBorder="1" applyAlignment="1">
      <alignment horizontal="center" vertical="center"/>
    </xf>
    <xf numFmtId="207" fontId="184" fillId="0" borderId="214" xfId="3174" applyNumberFormat="1" applyFont="1" applyFill="1" applyBorder="1" applyAlignment="1">
      <alignment horizontal="center" vertical="center"/>
    </xf>
    <xf numFmtId="41" fontId="184" fillId="0" borderId="208" xfId="3174" applyNumberFormat="1" applyFont="1" applyFill="1" applyBorder="1" applyAlignment="1">
      <alignment horizontal="center" vertical="center"/>
    </xf>
    <xf numFmtId="0" fontId="40" fillId="0" borderId="16" xfId="3176" applyFill="1" applyBorder="1"/>
    <xf numFmtId="41" fontId="23" fillId="0" borderId="208" xfId="3176" applyNumberFormat="1" applyFont="1" applyFill="1" applyBorder="1" applyAlignment="1">
      <alignment horizontal="right" vertical="center"/>
    </xf>
    <xf numFmtId="41" fontId="191" fillId="0" borderId="208" xfId="3174" applyNumberFormat="1" applyFont="1" applyFill="1" applyBorder="1" applyAlignment="1">
      <alignment horizontal="center" vertical="center"/>
    </xf>
    <xf numFmtId="0" fontId="40" fillId="0" borderId="25" xfId="3176" applyFill="1" applyBorder="1"/>
    <xf numFmtId="0" fontId="113" fillId="0" borderId="181" xfId="3176" applyFont="1" applyFill="1" applyBorder="1"/>
    <xf numFmtId="41" fontId="23" fillId="0" borderId="97" xfId="3176" applyNumberFormat="1" applyFont="1" applyFill="1" applyBorder="1" applyAlignment="1">
      <alignment horizontal="right" vertical="center"/>
    </xf>
    <xf numFmtId="41" fontId="191" fillId="0" borderId="184" xfId="3174" applyNumberFormat="1" applyFont="1" applyFill="1" applyBorder="1" applyAlignment="1">
      <alignment horizontal="center" vertical="center"/>
    </xf>
    <xf numFmtId="41" fontId="191" fillId="0" borderId="185" xfId="3174" applyNumberFormat="1" applyFont="1" applyFill="1" applyBorder="1" applyAlignment="1">
      <alignment horizontal="center" vertical="center"/>
    </xf>
    <xf numFmtId="41" fontId="191" fillId="0" borderId="214" xfId="3176" applyNumberFormat="1" applyFont="1" applyFill="1" applyBorder="1" applyAlignment="1">
      <alignment horizontal="right" vertical="center"/>
    </xf>
    <xf numFmtId="0" fontId="193" fillId="0" borderId="295" xfId="3176" applyFont="1" applyFill="1" applyBorder="1" applyAlignment="1">
      <alignment vertical="center"/>
    </xf>
    <xf numFmtId="0" fontId="40" fillId="0" borderId="22" xfId="3176" applyFill="1" applyBorder="1"/>
    <xf numFmtId="0" fontId="40" fillId="0" borderId="214" xfId="3176" applyBorder="1"/>
    <xf numFmtId="41" fontId="35" fillId="73" borderId="244" xfId="3176" applyNumberFormat="1" applyFont="1" applyFill="1" applyBorder="1" applyAlignment="1">
      <alignment vertical="center"/>
    </xf>
    <xf numFmtId="41" fontId="191" fillId="0" borderId="184" xfId="3176" applyNumberFormat="1" applyFont="1" applyFill="1" applyBorder="1" applyAlignment="1">
      <alignment horizontal="right" vertical="center"/>
    </xf>
    <xf numFmtId="41" fontId="191" fillId="0" borderId="185" xfId="3176" applyNumberFormat="1" applyFont="1" applyFill="1" applyBorder="1" applyAlignment="1">
      <alignment horizontal="right" vertical="center"/>
    </xf>
    <xf numFmtId="41" fontId="35" fillId="0" borderId="0" xfId="3174" applyNumberFormat="1" applyFont="1" applyFill="1" applyBorder="1"/>
    <xf numFmtId="41" fontId="112" fillId="0" borderId="315" xfId="3174" applyNumberFormat="1" applyFont="1" applyFill="1" applyBorder="1" applyAlignment="1">
      <alignment vertical="center"/>
    </xf>
    <xf numFmtId="41" fontId="112" fillId="0" borderId="71" xfId="3174" applyNumberFormat="1" applyFont="1" applyFill="1" applyBorder="1" applyAlignment="1">
      <alignment vertical="center"/>
    </xf>
    <xf numFmtId="41" fontId="112" fillId="0" borderId="76" xfId="3174" applyNumberFormat="1" applyFont="1" applyFill="1" applyBorder="1" applyAlignment="1">
      <alignment vertical="center"/>
    </xf>
    <xf numFmtId="194" fontId="40" fillId="0" borderId="0" xfId="3174" applyNumberFormat="1" applyFill="1" applyBorder="1"/>
    <xf numFmtId="38" fontId="0" fillId="0" borderId="0" xfId="290" applyNumberFormat="1" applyFont="1" applyFill="1" applyAlignment="1"/>
    <xf numFmtId="0" fontId="108" fillId="0" borderId="0" xfId="0" applyFont="1" applyAlignment="1">
      <alignment vertical="center"/>
    </xf>
    <xf numFmtId="0" fontId="186" fillId="0" borderId="0" xfId="0" applyFont="1" applyAlignment="1">
      <alignment vertical="center"/>
    </xf>
    <xf numFmtId="0" fontId="182" fillId="0" borderId="0" xfId="0" applyFont="1" applyAlignment="1">
      <alignment vertical="center"/>
    </xf>
    <xf numFmtId="207" fontId="0" fillId="0" borderId="0" xfId="0" applyNumberFormat="1" applyAlignment="1">
      <alignment vertical="center"/>
    </xf>
    <xf numFmtId="41" fontId="0" fillId="0" borderId="0" xfId="0" applyNumberFormat="1" applyAlignment="1">
      <alignment vertical="center"/>
    </xf>
    <xf numFmtId="0" fontId="0" fillId="0" borderId="100" xfId="0" applyBorder="1" applyAlignment="1">
      <alignment horizontal="right" vertical="center"/>
    </xf>
    <xf numFmtId="0" fontId="35" fillId="0" borderId="243" xfId="0" applyFont="1" applyBorder="1" applyAlignment="1">
      <alignment horizontal="right" vertical="center"/>
    </xf>
    <xf numFmtId="0" fontId="97" fillId="0" borderId="186" xfId="0" applyFont="1" applyBorder="1" applyAlignment="1">
      <alignment horizontal="center" vertical="center"/>
    </xf>
    <xf numFmtId="10" fontId="35" fillId="0" borderId="102" xfId="0" applyNumberFormat="1" applyFont="1" applyBorder="1" applyAlignment="1">
      <alignment vertical="center"/>
    </xf>
    <xf numFmtId="196" fontId="183" fillId="0" borderId="0" xfId="0" applyNumberFormat="1" applyFont="1" applyAlignment="1">
      <alignment horizontal="centerContinuous" vertical="center"/>
    </xf>
    <xf numFmtId="0" fontId="187" fillId="0" borderId="0" xfId="0" applyFont="1" applyAlignment="1">
      <alignment horizontal="centerContinuous" vertical="center"/>
    </xf>
    <xf numFmtId="0" fontId="187" fillId="0" borderId="0" xfId="0" applyFont="1" applyAlignment="1">
      <alignment horizontal="left" vertical="center"/>
    </xf>
    <xf numFmtId="0" fontId="188" fillId="0" borderId="100" xfId="0" applyFont="1" applyBorder="1" applyAlignment="1">
      <alignment vertical="center"/>
    </xf>
    <xf numFmtId="0" fontId="188" fillId="0" borderId="101" xfId="0" applyFont="1" applyBorder="1" applyAlignment="1">
      <alignment vertical="center"/>
    </xf>
    <xf numFmtId="196" fontId="111" fillId="0" borderId="233" xfId="0" applyNumberFormat="1" applyFont="1" applyBorder="1" applyAlignment="1">
      <alignment vertical="center"/>
    </xf>
    <xf numFmtId="0" fontId="113" fillId="0" borderId="100" xfId="0" applyFont="1" applyBorder="1" applyAlignment="1">
      <alignment vertical="center"/>
    </xf>
    <xf numFmtId="196" fontId="113" fillId="0" borderId="245" xfId="0" applyNumberFormat="1" applyFont="1" applyBorder="1" applyAlignment="1">
      <alignment vertical="center"/>
    </xf>
    <xf numFmtId="0" fontId="170" fillId="0" borderId="100" xfId="0" applyFont="1" applyBorder="1" applyAlignment="1">
      <alignment vertical="center"/>
    </xf>
    <xf numFmtId="0" fontId="170" fillId="0" borderId="101" xfId="0" applyFont="1" applyBorder="1" applyAlignment="1">
      <alignment vertical="center"/>
    </xf>
    <xf numFmtId="196" fontId="83" fillId="0" borderId="233" xfId="0" applyNumberFormat="1" applyFont="1" applyBorder="1" applyAlignment="1">
      <alignment horizontal="center" vertical="center"/>
    </xf>
    <xf numFmtId="0" fontId="97" fillId="0" borderId="10" xfId="0" applyNumberFormat="1" applyFont="1" applyBorder="1" applyAlignment="1">
      <alignment vertical="center"/>
    </xf>
    <xf numFmtId="212" fontId="35" fillId="0" borderId="0" xfId="0" applyNumberFormat="1" applyFont="1" applyBorder="1" applyAlignment="1">
      <alignment vertical="center"/>
    </xf>
    <xf numFmtId="212" fontId="0" fillId="0" borderId="0" xfId="0" applyNumberFormat="1" applyFont="1" applyAlignment="1">
      <alignment vertical="center"/>
    </xf>
    <xf numFmtId="187" fontId="0" fillId="0" borderId="0" xfId="0" applyNumberFormat="1" applyAlignment="1">
      <alignment vertical="center"/>
    </xf>
    <xf numFmtId="218" fontId="0" fillId="0" borderId="0" xfId="0" applyNumberFormat="1" applyAlignment="1">
      <alignment vertical="center"/>
    </xf>
    <xf numFmtId="0" fontId="189" fillId="0" borderId="0" xfId="0" applyFont="1" applyFill="1" applyAlignment="1">
      <alignment horizontal="right"/>
    </xf>
    <xf numFmtId="217" fontId="0" fillId="0" borderId="0" xfId="0" applyNumberFormat="1" applyFont="1" applyAlignment="1">
      <alignment vertical="center"/>
    </xf>
    <xf numFmtId="41" fontId="35" fillId="48" borderId="312" xfId="3174" applyNumberFormat="1" applyFont="1" applyFill="1" applyBorder="1" applyAlignment="1">
      <alignment vertical="center"/>
    </xf>
    <xf numFmtId="41" fontId="35" fillId="48" borderId="322" xfId="3174" applyNumberFormat="1" applyFont="1" applyFill="1" applyBorder="1" applyAlignment="1">
      <alignment vertical="center"/>
    </xf>
    <xf numFmtId="38" fontId="190" fillId="0" borderId="349" xfId="3174" applyFont="1" applyFill="1" applyBorder="1" applyAlignment="1">
      <alignment vertical="center"/>
    </xf>
    <xf numFmtId="41" fontId="35" fillId="0" borderId="349" xfId="3174" applyNumberFormat="1" applyFont="1" applyFill="1" applyBorder="1" applyAlignment="1">
      <alignment vertical="center"/>
    </xf>
    <xf numFmtId="38" fontId="111" fillId="0" borderId="349" xfId="3174" applyFont="1" applyFill="1" applyBorder="1" applyAlignment="1">
      <alignment vertical="center"/>
    </xf>
    <xf numFmtId="0" fontId="30" fillId="0" borderId="317" xfId="0" applyFont="1" applyFill="1" applyBorder="1" applyAlignment="1">
      <alignment vertical="center"/>
    </xf>
    <xf numFmtId="0" fontId="30" fillId="0" borderId="21" xfId="0" applyFont="1" applyFill="1" applyBorder="1" applyAlignment="1">
      <alignment vertical="center"/>
    </xf>
    <xf numFmtId="0" fontId="30" fillId="0" borderId="201" xfId="0" applyFont="1" applyFill="1" applyBorder="1" applyAlignment="1">
      <alignment vertical="center"/>
    </xf>
    <xf numFmtId="0" fontId="30" fillId="0" borderId="58" xfId="0" applyFont="1" applyFill="1" applyBorder="1" applyAlignment="1">
      <alignment vertical="center"/>
    </xf>
    <xf numFmtId="0" fontId="30" fillId="0" borderId="80" xfId="0" applyFont="1" applyFill="1" applyBorder="1" applyAlignment="1">
      <alignment vertical="center"/>
    </xf>
    <xf numFmtId="0" fontId="30" fillId="0" borderId="96" xfId="0" applyFont="1" applyFill="1" applyBorder="1" applyAlignment="1">
      <alignment vertical="center"/>
    </xf>
    <xf numFmtId="0" fontId="30" fillId="0" borderId="0" xfId="0" applyFont="1" applyFill="1" applyBorder="1" applyAlignment="1">
      <alignment vertical="center"/>
    </xf>
    <xf numFmtId="0" fontId="30" fillId="0" borderId="194" xfId="0" applyFont="1" applyFill="1" applyBorder="1" applyAlignment="1">
      <alignment vertical="center"/>
    </xf>
    <xf numFmtId="0" fontId="30" fillId="0" borderId="210" xfId="0" applyFont="1" applyFill="1" applyBorder="1" applyAlignment="1">
      <alignment vertical="center"/>
    </xf>
    <xf numFmtId="0" fontId="30" fillId="0" borderId="24" xfId="0" applyFont="1" applyFill="1" applyBorder="1" applyAlignment="1">
      <alignment vertical="center"/>
    </xf>
    <xf numFmtId="0" fontId="30" fillId="0" borderId="181" xfId="0" applyFont="1" applyFill="1" applyBorder="1" applyAlignment="1">
      <alignment vertical="center"/>
    </xf>
    <xf numFmtId="0" fontId="40" fillId="0" borderId="0" xfId="3176" applyFont="1" applyFill="1"/>
    <xf numFmtId="41" fontId="91" fillId="0" borderId="0" xfId="3176" applyNumberFormat="1" applyFont="1" applyFill="1" applyAlignment="1">
      <alignment vertical="center"/>
    </xf>
    <xf numFmtId="0" fontId="30" fillId="0" borderId="14" xfId="0" applyFont="1" applyFill="1" applyBorder="1" applyAlignment="1">
      <alignment vertical="center"/>
    </xf>
    <xf numFmtId="0" fontId="30" fillId="0" borderId="22" xfId="0" applyFont="1" applyFill="1" applyBorder="1" applyAlignment="1">
      <alignment vertical="center"/>
    </xf>
    <xf numFmtId="0" fontId="30" fillId="0" borderId="61" xfId="0" applyFont="1" applyFill="1" applyBorder="1" applyAlignment="1">
      <alignment vertical="center"/>
    </xf>
    <xf numFmtId="0" fontId="30" fillId="0" borderId="182" xfId="0" applyFont="1" applyFill="1" applyBorder="1" applyAlignment="1">
      <alignment vertical="center"/>
    </xf>
    <xf numFmtId="216" fontId="40" fillId="0" borderId="0" xfId="3176" applyNumberFormat="1" applyFont="1" applyFill="1" applyAlignment="1">
      <alignment vertical="center"/>
    </xf>
    <xf numFmtId="0" fontId="30" fillId="0" borderId="101" xfId="0" applyFont="1" applyFill="1" applyBorder="1" applyAlignment="1">
      <alignment vertical="center"/>
    </xf>
    <xf numFmtId="196" fontId="191" fillId="0" borderId="0" xfId="0" applyNumberFormat="1" applyFont="1" applyFill="1" applyBorder="1" applyAlignment="1">
      <alignment vertical="center"/>
    </xf>
    <xf numFmtId="41" fontId="0" fillId="0" borderId="0" xfId="0" applyNumberFormat="1" applyFont="1" applyAlignment="1">
      <alignment vertical="center"/>
    </xf>
    <xf numFmtId="0" fontId="0" fillId="0" borderId="0" xfId="0" applyFont="1"/>
    <xf numFmtId="0" fontId="191" fillId="0" borderId="0" xfId="0" applyFont="1" applyFill="1" applyAlignment="1"/>
    <xf numFmtId="9" fontId="0" fillId="0" borderId="0" xfId="0" applyNumberFormat="1" applyFont="1"/>
    <xf numFmtId="0" fontId="0" fillId="0" borderId="0" xfId="0" applyFont="1" applyAlignment="1">
      <alignment vertical="center"/>
    </xf>
    <xf numFmtId="0" fontId="0" fillId="0" borderId="101" xfId="0" applyBorder="1"/>
    <xf numFmtId="0" fontId="111" fillId="0" borderId="162" xfId="0" applyFont="1" applyBorder="1" applyAlignment="1">
      <alignment vertical="center"/>
    </xf>
    <xf numFmtId="0" fontId="188" fillId="0" borderId="163" xfId="0" applyFont="1" applyBorder="1" applyAlignment="1">
      <alignment vertical="center"/>
    </xf>
    <xf numFmtId="0" fontId="188" fillId="0" borderId="164" xfId="0" applyFont="1" applyBorder="1" applyAlignment="1">
      <alignment vertical="center"/>
    </xf>
    <xf numFmtId="0" fontId="97" fillId="0" borderId="62" xfId="0" applyFont="1" applyBorder="1" applyAlignment="1">
      <alignment vertical="center"/>
    </xf>
    <xf numFmtId="0" fontId="97" fillId="0" borderId="79" xfId="0" applyFont="1" applyBorder="1" applyAlignment="1">
      <alignment horizontal="center" vertical="center"/>
    </xf>
    <xf numFmtId="0" fontId="97" fillId="0" borderId="224" xfId="0" applyFont="1" applyBorder="1" applyAlignment="1">
      <alignment vertical="center"/>
    </xf>
    <xf numFmtId="0" fontId="97" fillId="0" borderId="57" xfId="0" applyFont="1" applyBorder="1" applyAlignment="1">
      <alignment vertical="center"/>
    </xf>
    <xf numFmtId="0" fontId="97" fillId="0" borderId="187" xfId="0" applyFont="1" applyBorder="1" applyAlignment="1">
      <alignment vertical="center"/>
    </xf>
    <xf numFmtId="0" fontId="97" fillId="0" borderId="104" xfId="0" applyFont="1" applyBorder="1" applyAlignment="1">
      <alignment horizontal="center" vertical="center"/>
    </xf>
    <xf numFmtId="0" fontId="97" fillId="0" borderId="0" xfId="0" applyFont="1"/>
    <xf numFmtId="0" fontId="116" fillId="0" borderId="103" xfId="0" applyFont="1" applyBorder="1" applyAlignment="1">
      <alignment vertical="center"/>
    </xf>
    <xf numFmtId="0" fontId="116" fillId="0" borderId="95" xfId="0" applyFont="1" applyBorder="1" applyAlignment="1">
      <alignment vertical="center"/>
    </xf>
    <xf numFmtId="213" fontId="111" fillId="0" borderId="78" xfId="0" applyNumberFormat="1" applyFont="1" applyBorder="1" applyAlignment="1">
      <alignment vertical="center"/>
    </xf>
    <xf numFmtId="213" fontId="111" fillId="0" borderId="56" xfId="0" applyNumberFormat="1" applyFont="1" applyBorder="1" applyAlignment="1">
      <alignment vertical="center"/>
    </xf>
    <xf numFmtId="0" fontId="97" fillId="0" borderId="41" xfId="0" applyFont="1" applyBorder="1"/>
    <xf numFmtId="0" fontId="97" fillId="0" borderId="10" xfId="0" applyFont="1" applyBorder="1"/>
    <xf numFmtId="0" fontId="97" fillId="0" borderId="313" xfId="0" applyFont="1" applyBorder="1" applyAlignment="1">
      <alignment horizontal="center" vertical="center"/>
    </xf>
    <xf numFmtId="0" fontId="97" fillId="0" borderId="107" xfId="0" applyFont="1" applyBorder="1"/>
    <xf numFmtId="0" fontId="116" fillId="0" borderId="68" xfId="0" applyFont="1" applyBorder="1" applyAlignment="1">
      <alignment horizontal="center" vertical="center"/>
    </xf>
    <xf numFmtId="196" fontId="104" fillId="0" borderId="322" xfId="3174" applyNumberFormat="1" applyFont="1" applyFill="1" applyBorder="1" applyAlignment="1">
      <alignment horizontal="right" vertical="center"/>
    </xf>
    <xf numFmtId="0" fontId="97" fillId="0" borderId="68" xfId="0" applyFont="1" applyBorder="1"/>
    <xf numFmtId="196" fontId="97" fillId="0" borderId="10" xfId="0" applyNumberFormat="1" applyFont="1" applyFill="1" applyBorder="1" applyAlignment="1">
      <alignment horizontal="right"/>
    </xf>
    <xf numFmtId="196" fontId="97" fillId="0" borderId="10" xfId="0" applyNumberFormat="1" applyFont="1" applyBorder="1"/>
    <xf numFmtId="10" fontId="97" fillId="0" borderId="312" xfId="0" applyNumberFormat="1" applyFont="1" applyBorder="1"/>
    <xf numFmtId="10" fontId="35" fillId="0" borderId="312" xfId="3174" applyNumberFormat="1" applyFont="1" applyFill="1" applyBorder="1" applyAlignment="1">
      <alignment horizontal="right" vertical="center"/>
    </xf>
    <xf numFmtId="196" fontId="184" fillId="0" borderId="322" xfId="0" applyNumberFormat="1" applyFont="1" applyFill="1" applyBorder="1" applyAlignment="1">
      <alignment vertical="center"/>
    </xf>
    <xf numFmtId="208" fontId="0" fillId="0" borderId="0" xfId="0" applyNumberFormat="1" applyFont="1" applyBorder="1" applyAlignment="1">
      <alignment vertical="center"/>
    </xf>
    <xf numFmtId="0" fontId="35" fillId="0" borderId="0" xfId="0" applyFont="1" applyFill="1" applyBorder="1" applyAlignment="1">
      <alignment vertical="center"/>
    </xf>
    <xf numFmtId="196" fontId="97" fillId="0" borderId="312" xfId="0" applyNumberFormat="1" applyFont="1" applyFill="1" applyBorder="1" applyAlignment="1">
      <alignment horizontal="right"/>
    </xf>
    <xf numFmtId="196" fontId="97" fillId="0" borderId="312" xfId="0" applyNumberFormat="1" applyFont="1" applyBorder="1"/>
    <xf numFmtId="9" fontId="97" fillId="0" borderId="312" xfId="0" applyNumberFormat="1" applyFont="1" applyBorder="1"/>
    <xf numFmtId="196" fontId="116" fillId="0" borderId="322" xfId="0" applyNumberFormat="1" applyFont="1" applyBorder="1"/>
    <xf numFmtId="0" fontId="97" fillId="0" borderId="52" xfId="0" applyFont="1" applyBorder="1"/>
    <xf numFmtId="196" fontId="97" fillId="0" borderId="78" xfId="0" applyNumberFormat="1" applyFont="1" applyFill="1" applyBorder="1"/>
    <xf numFmtId="9" fontId="97" fillId="0" borderId="78" xfId="0" applyNumberFormat="1" applyFont="1" applyBorder="1"/>
    <xf numFmtId="196" fontId="184" fillId="0" borderId="56" xfId="291" applyNumberFormat="1" applyFont="1" applyFill="1" applyBorder="1" applyAlignment="1">
      <alignment vertical="center"/>
    </xf>
    <xf numFmtId="0" fontId="116" fillId="0" borderId="52" xfId="0" applyFont="1" applyBorder="1" applyAlignment="1">
      <alignment horizontal="center" vertical="center"/>
    </xf>
    <xf numFmtId="196" fontId="116" fillId="0" borderId="56" xfId="0" applyNumberFormat="1" applyFont="1" applyBorder="1"/>
    <xf numFmtId="0" fontId="97" fillId="0" borderId="0" xfId="0" applyFont="1" applyBorder="1"/>
    <xf numFmtId="196" fontId="97" fillId="0" borderId="0" xfId="0" applyNumberFormat="1" applyFont="1" applyBorder="1"/>
    <xf numFmtId="9" fontId="97" fillId="0" borderId="0" xfId="0" applyNumberFormat="1" applyFont="1" applyBorder="1"/>
    <xf numFmtId="196" fontId="184" fillId="0" borderId="0" xfId="0" applyNumberFormat="1" applyFont="1" applyFill="1" applyBorder="1" applyAlignment="1">
      <alignment vertical="center"/>
    </xf>
    <xf numFmtId="0" fontId="116" fillId="0" borderId="0" xfId="0" applyFont="1" applyBorder="1" applyAlignment="1">
      <alignment horizontal="center" vertical="center"/>
    </xf>
    <xf numFmtId="196" fontId="116" fillId="0" borderId="0" xfId="0" applyNumberFormat="1" applyFont="1" applyBorder="1"/>
    <xf numFmtId="0" fontId="192" fillId="0" borderId="0" xfId="0" applyFont="1" applyFill="1" applyAlignment="1"/>
    <xf numFmtId="0" fontId="0" fillId="0" borderId="0" xfId="0" applyBorder="1" applyAlignment="1">
      <alignment horizontal="right"/>
    </xf>
    <xf numFmtId="38" fontId="0" fillId="0" borderId="0" xfId="0" applyNumberFormat="1" applyBorder="1"/>
    <xf numFmtId="0" fontId="193" fillId="0" borderId="103" xfId="0" applyFont="1" applyFill="1" applyBorder="1" applyAlignment="1">
      <alignment vertical="center"/>
    </xf>
    <xf numFmtId="0" fontId="193" fillId="0" borderId="57" xfId="0" applyFont="1" applyFill="1" applyBorder="1" applyAlignment="1">
      <alignment vertical="center"/>
    </xf>
    <xf numFmtId="0" fontId="193" fillId="0" borderId="187" xfId="0" applyFont="1" applyFill="1" applyBorder="1" applyAlignment="1">
      <alignment horizontal="center" vertical="center"/>
    </xf>
    <xf numFmtId="0" fontId="193" fillId="0" borderId="163" xfId="0" applyFont="1" applyFill="1" applyBorder="1" applyAlignment="1">
      <alignment horizontal="center" vertical="center"/>
    </xf>
    <xf numFmtId="209" fontId="193" fillId="0" borderId="163" xfId="0" applyNumberFormat="1" applyFont="1" applyFill="1" applyBorder="1" applyAlignment="1">
      <alignment horizontal="center" vertical="center"/>
    </xf>
    <xf numFmtId="38" fontId="193" fillId="0" borderId="164" xfId="0" applyNumberFormat="1" applyFont="1" applyFill="1" applyBorder="1" applyAlignment="1">
      <alignment horizontal="center" vertical="center"/>
    </xf>
    <xf numFmtId="0" fontId="193" fillId="0" borderId="321" xfId="0" applyFont="1" applyFill="1" applyBorder="1" applyAlignment="1">
      <alignment vertical="center"/>
    </xf>
    <xf numFmtId="0" fontId="193" fillId="0" borderId="349" xfId="0" applyFont="1" applyFill="1" applyBorder="1" applyAlignment="1">
      <alignment vertical="center"/>
    </xf>
    <xf numFmtId="41" fontId="194" fillId="0" borderId="317" xfId="0" applyNumberFormat="1" applyFont="1" applyFill="1" applyBorder="1" applyAlignment="1">
      <alignment horizontal="right" vertical="center"/>
    </xf>
    <xf numFmtId="41" fontId="191" fillId="0" borderId="313" xfId="0" applyNumberFormat="1" applyFont="1" applyFill="1" applyBorder="1" applyAlignment="1">
      <alignment horizontal="right" vertical="center"/>
    </xf>
    <xf numFmtId="41" fontId="191" fillId="0" borderId="320" xfId="0" applyNumberFormat="1" applyFont="1" applyFill="1" applyBorder="1" applyAlignment="1">
      <alignment horizontal="right" vertical="center"/>
    </xf>
    <xf numFmtId="0" fontId="0" fillId="0" borderId="16" xfId="0" applyBorder="1"/>
    <xf numFmtId="0" fontId="113" fillId="0" borderId="210" xfId="0" applyFont="1" applyBorder="1"/>
    <xf numFmtId="41" fontId="191" fillId="0" borderId="214" xfId="0" applyNumberFormat="1" applyFont="1" applyFill="1" applyBorder="1" applyAlignment="1">
      <alignment horizontal="right" vertical="center"/>
    </xf>
    <xf numFmtId="41" fontId="191" fillId="0" borderId="208" xfId="0" applyNumberFormat="1" applyFont="1" applyFill="1" applyBorder="1" applyAlignment="1">
      <alignment horizontal="right" vertical="center"/>
    </xf>
    <xf numFmtId="43" fontId="0" fillId="0" borderId="0" xfId="0" applyNumberFormat="1"/>
    <xf numFmtId="0" fontId="0" fillId="0" borderId="25" xfId="0" applyBorder="1"/>
    <xf numFmtId="0" fontId="0" fillId="0" borderId="157" xfId="0" applyBorder="1"/>
    <xf numFmtId="0" fontId="113" fillId="0" borderId="181" xfId="0" applyFont="1" applyBorder="1"/>
    <xf numFmtId="41" fontId="191" fillId="0" borderId="184" xfId="0" applyNumberFormat="1" applyFont="1" applyFill="1" applyBorder="1" applyAlignment="1">
      <alignment horizontal="right" vertical="center"/>
    </xf>
    <xf numFmtId="41" fontId="191" fillId="0" borderId="185" xfId="0" applyNumberFormat="1" applyFont="1" applyFill="1" applyBorder="1" applyAlignment="1">
      <alignment horizontal="right" vertical="center"/>
    </xf>
    <xf numFmtId="10" fontId="0" fillId="0" borderId="0" xfId="0" applyNumberFormat="1" applyFont="1" applyAlignment="1">
      <alignment vertical="center"/>
    </xf>
    <xf numFmtId="0" fontId="195" fillId="0" borderId="0" xfId="0" applyFont="1" applyFill="1" applyAlignment="1"/>
    <xf numFmtId="0" fontId="194" fillId="0" borderId="0" xfId="0" applyFont="1" applyFill="1" applyAlignment="1"/>
    <xf numFmtId="209" fontId="193" fillId="0" borderId="164" xfId="0" applyNumberFormat="1" applyFont="1" applyFill="1" applyBorder="1" applyAlignment="1">
      <alignment horizontal="center" vertical="center"/>
    </xf>
    <xf numFmtId="0" fontId="191" fillId="0" borderId="103" xfId="0" applyFont="1" applyFill="1" applyBorder="1" applyAlignment="1">
      <alignment vertical="center"/>
    </xf>
    <xf numFmtId="0" fontId="194" fillId="0" borderId="57" xfId="0" applyFont="1" applyFill="1" applyBorder="1" applyAlignment="1">
      <alignment horizontal="right" vertical="center"/>
    </xf>
    <xf numFmtId="41" fontId="115" fillId="0" borderId="164" xfId="0" applyNumberFormat="1" applyFont="1" applyFill="1" applyBorder="1" applyAlignment="1">
      <alignment horizontal="right" vertical="center"/>
    </xf>
    <xf numFmtId="237" fontId="0" fillId="0" borderId="0" xfId="0" applyNumberFormat="1" applyFill="1" applyBorder="1"/>
    <xf numFmtId="0" fontId="191" fillId="0" borderId="49" xfId="0" applyFont="1" applyFill="1" applyBorder="1" applyAlignment="1">
      <alignment vertical="center"/>
    </xf>
    <xf numFmtId="0" fontId="194" fillId="0" borderId="50" xfId="0" applyFont="1" applyFill="1" applyBorder="1" applyAlignment="1">
      <alignment horizontal="right" vertical="center"/>
    </xf>
    <xf numFmtId="41" fontId="115" fillId="0" borderId="56" xfId="0" applyNumberFormat="1" applyFont="1" applyFill="1" applyBorder="1" applyAlignment="1">
      <alignment horizontal="right" vertical="center"/>
    </xf>
    <xf numFmtId="0" fontId="193" fillId="0" borderId="21" xfId="0" applyFont="1" applyFill="1" applyBorder="1" applyAlignment="1">
      <alignment vertical="center"/>
    </xf>
    <xf numFmtId="0" fontId="193" fillId="0" borderId="100" xfId="0" applyFont="1" applyFill="1" applyBorder="1" applyAlignment="1">
      <alignment vertical="center"/>
    </xf>
    <xf numFmtId="210" fontId="193" fillId="0" borderId="101" xfId="0" applyNumberFormat="1" applyFont="1" applyFill="1" applyBorder="1" applyAlignment="1">
      <alignment horizontal="center" vertical="center"/>
    </xf>
    <xf numFmtId="9" fontId="115" fillId="0" borderId="233" xfId="0" applyNumberFormat="1" applyFont="1" applyFill="1" applyBorder="1" applyAlignment="1">
      <alignment horizontal="right" vertical="center"/>
    </xf>
    <xf numFmtId="0" fontId="193" fillId="0" borderId="61" xfId="0" applyFont="1" applyFill="1" applyBorder="1" applyAlignment="1">
      <alignment vertical="center"/>
    </xf>
    <xf numFmtId="0" fontId="193" fillId="0" borderId="13" xfId="0" applyFont="1" applyFill="1" applyBorder="1" applyAlignment="1">
      <alignment vertical="center"/>
    </xf>
    <xf numFmtId="0" fontId="193" fillId="0" borderId="14" xfId="0" applyFont="1" applyFill="1" applyBorder="1" applyAlignment="1">
      <alignment vertical="center"/>
    </xf>
    <xf numFmtId="0" fontId="193" fillId="0" borderId="86" xfId="0" applyFont="1" applyFill="1" applyBorder="1" applyAlignment="1">
      <alignment vertical="center"/>
    </xf>
    <xf numFmtId="0" fontId="193" fillId="0" borderId="79" xfId="0" applyFont="1" applyFill="1" applyBorder="1" applyAlignment="1">
      <alignment horizontal="center" vertical="center"/>
    </xf>
    <xf numFmtId="209" fontId="193" fillId="0" borderId="79" xfId="0" applyNumberFormat="1" applyFont="1" applyFill="1" applyBorder="1" applyAlignment="1">
      <alignment horizontal="center" vertical="center"/>
    </xf>
    <xf numFmtId="38" fontId="193" fillId="0" borderId="104" xfId="0" applyNumberFormat="1" applyFont="1" applyFill="1" applyBorder="1" applyAlignment="1">
      <alignment horizontal="center" vertical="center"/>
    </xf>
    <xf numFmtId="0" fontId="193" fillId="0" borderId="103" xfId="0" applyFont="1" applyFill="1" applyBorder="1" applyAlignment="1">
      <alignment horizontal="center" vertical="center" wrapText="1"/>
    </xf>
    <xf numFmtId="0" fontId="196" fillId="0" borderId="163" xfId="0" applyFont="1" applyBorder="1" applyAlignment="1">
      <alignment horizontal="center" vertical="center" wrapText="1"/>
    </xf>
    <xf numFmtId="0" fontId="196" fillId="73" borderId="95" xfId="0" applyFont="1" applyFill="1" applyBorder="1" applyAlignment="1">
      <alignment horizontal="center" vertical="center" wrapText="1"/>
    </xf>
    <xf numFmtId="0" fontId="193" fillId="0" borderId="13" xfId="0" applyFont="1" applyFill="1" applyBorder="1" applyAlignment="1"/>
    <xf numFmtId="0" fontId="193" fillId="0" borderId="14" xfId="0" applyFont="1" applyFill="1" applyBorder="1" applyAlignment="1"/>
    <xf numFmtId="210" fontId="193" fillId="0" borderId="86" xfId="0" applyNumberFormat="1" applyFont="1" applyFill="1" applyBorder="1" applyAlignment="1">
      <alignment horizontal="center"/>
    </xf>
    <xf numFmtId="207" fontId="191" fillId="0" borderId="79" xfId="0" applyNumberFormat="1" applyFont="1" applyFill="1" applyBorder="1" applyAlignment="1">
      <alignment horizontal="right"/>
    </xf>
    <xf numFmtId="41" fontId="191" fillId="0" borderId="79" xfId="0" applyNumberFormat="1" applyFont="1" applyFill="1" applyBorder="1" applyAlignment="1">
      <alignment horizontal="right"/>
    </xf>
    <xf numFmtId="41" fontId="191" fillId="0" borderId="104" xfId="0" applyNumberFormat="1" applyFont="1" applyFill="1" applyBorder="1" applyAlignment="1">
      <alignment horizontal="right"/>
    </xf>
    <xf numFmtId="0" fontId="0" fillId="0" borderId="0" xfId="0" applyFill="1" applyBorder="1"/>
    <xf numFmtId="207" fontId="191" fillId="0" borderId="313" xfId="0" applyNumberFormat="1" applyFont="1" applyFill="1" applyBorder="1" applyAlignment="1">
      <alignment horizontal="right" vertical="center"/>
    </xf>
    <xf numFmtId="41" fontId="191" fillId="0" borderId="321" xfId="0" applyNumberFormat="1" applyFont="1" applyFill="1" applyBorder="1" applyAlignment="1">
      <alignment horizontal="right" vertical="center"/>
    </xf>
    <xf numFmtId="41" fontId="35" fillId="0" borderId="313" xfId="0" applyNumberFormat="1" applyFont="1" applyBorder="1" applyAlignment="1">
      <alignment vertical="center"/>
    </xf>
    <xf numFmtId="0" fontId="35" fillId="73" borderId="323" xfId="0" applyFont="1" applyFill="1" applyBorder="1" applyAlignment="1">
      <alignment vertical="center"/>
    </xf>
    <xf numFmtId="0" fontId="193" fillId="0" borderId="210" xfId="0" applyFont="1" applyFill="1" applyBorder="1" applyAlignment="1"/>
    <xf numFmtId="41" fontId="112" fillId="0" borderId="214" xfId="0" applyNumberFormat="1" applyFont="1" applyFill="1" applyBorder="1" applyAlignment="1">
      <alignment horizontal="right"/>
    </xf>
    <xf numFmtId="41" fontId="191" fillId="0" borderId="214" xfId="0" applyNumberFormat="1" applyFont="1" applyFill="1" applyBorder="1" applyAlignment="1">
      <alignment horizontal="right"/>
    </xf>
    <xf numFmtId="41" fontId="191" fillId="0" borderId="208" xfId="0" applyNumberFormat="1" applyFont="1" applyFill="1" applyBorder="1" applyAlignment="1">
      <alignment horizontal="right"/>
    </xf>
    <xf numFmtId="40" fontId="0" fillId="0" borderId="0" xfId="3174" applyNumberFormat="1" applyFont="1" applyFill="1" applyBorder="1"/>
    <xf numFmtId="207" fontId="191" fillId="0" borderId="214" xfId="0" applyNumberFormat="1" applyFont="1" applyFill="1" applyBorder="1" applyAlignment="1">
      <alignment horizontal="right" vertical="center"/>
    </xf>
    <xf numFmtId="0" fontId="97" fillId="0" borderId="16" xfId="0" applyFont="1" applyBorder="1" applyAlignment="1">
      <alignment vertical="center"/>
    </xf>
    <xf numFmtId="0" fontId="97" fillId="0" borderId="9" xfId="0" applyFont="1" applyBorder="1" applyAlignment="1">
      <alignment vertical="center"/>
    </xf>
    <xf numFmtId="0" fontId="97" fillId="73" borderId="17" xfId="0" applyFont="1" applyFill="1" applyBorder="1" applyAlignment="1">
      <alignment vertical="center"/>
    </xf>
    <xf numFmtId="40" fontId="0" fillId="0" borderId="0" xfId="3174" applyNumberFormat="1" applyFont="1" applyFill="1" applyBorder="1" applyAlignment="1">
      <alignment vertical="center"/>
    </xf>
    <xf numFmtId="0" fontId="0" fillId="0" borderId="39" xfId="0" applyBorder="1"/>
    <xf numFmtId="0" fontId="113" fillId="0" borderId="172" xfId="0" applyFont="1" applyBorder="1"/>
    <xf numFmtId="41" fontId="191" fillId="0" borderId="175" xfId="0" applyNumberFormat="1" applyFont="1" applyFill="1" applyBorder="1" applyAlignment="1">
      <alignment horizontal="right" vertical="center"/>
    </xf>
    <xf numFmtId="207" fontId="191" fillId="0" borderId="175" xfId="0" applyNumberFormat="1" applyFont="1" applyFill="1" applyBorder="1" applyAlignment="1">
      <alignment horizontal="right" vertical="center"/>
    </xf>
    <xf numFmtId="0" fontId="97" fillId="0" borderId="39" xfId="0" applyFont="1" applyFill="1" applyBorder="1" applyAlignment="1">
      <alignment vertical="center"/>
    </xf>
    <xf numFmtId="0" fontId="97" fillId="0" borderId="10" xfId="0" applyFont="1" applyFill="1" applyBorder="1" applyAlignment="1">
      <alignment vertical="center"/>
    </xf>
    <xf numFmtId="0" fontId="97" fillId="73" borderId="40" xfId="0" applyFont="1" applyFill="1" applyBorder="1" applyAlignment="1">
      <alignment vertical="center"/>
    </xf>
    <xf numFmtId="0" fontId="193" fillId="0" borderId="294" xfId="0" applyFont="1" applyFill="1" applyBorder="1" applyAlignment="1">
      <alignment vertical="center"/>
    </xf>
    <xf numFmtId="41" fontId="194" fillId="0" borderId="194" xfId="0" applyNumberFormat="1" applyFont="1" applyFill="1" applyBorder="1" applyAlignment="1">
      <alignment horizontal="right" vertical="center"/>
    </xf>
    <xf numFmtId="41" fontId="35" fillId="0" borderId="294" xfId="0" applyNumberFormat="1" applyFont="1" applyFill="1" applyBorder="1" applyAlignment="1">
      <alignment horizontal="right" vertical="center"/>
    </xf>
    <xf numFmtId="41" fontId="35" fillId="0" borderId="313" xfId="0" applyNumberFormat="1" applyFont="1" applyFill="1" applyBorder="1" applyAlignment="1">
      <alignment horizontal="right" vertical="center"/>
    </xf>
    <xf numFmtId="41" fontId="184" fillId="73" borderId="239" xfId="0" applyNumberFormat="1" applyFont="1" applyFill="1" applyBorder="1" applyAlignment="1">
      <alignment vertical="center"/>
    </xf>
    <xf numFmtId="200" fontId="0" fillId="0" borderId="0" xfId="0" applyNumberFormat="1" applyFill="1" applyBorder="1"/>
    <xf numFmtId="0" fontId="193" fillId="0" borderId="295" xfId="0" applyFont="1" applyFill="1" applyBorder="1" applyAlignment="1">
      <alignment vertical="center"/>
    </xf>
    <xf numFmtId="41" fontId="194" fillId="0" borderId="201" xfId="0" applyNumberFormat="1" applyFont="1" applyFill="1" applyBorder="1" applyAlignment="1">
      <alignment horizontal="right" vertical="center"/>
    </xf>
    <xf numFmtId="207" fontId="35" fillId="0" borderId="295" xfId="0" applyNumberFormat="1" applyFont="1" applyFill="1" applyBorder="1" applyAlignment="1">
      <alignment horizontal="right" vertical="center"/>
    </xf>
    <xf numFmtId="207" fontId="35" fillId="0" borderId="214" xfId="0" applyNumberFormat="1" applyFont="1" applyFill="1" applyBorder="1" applyAlignment="1">
      <alignment horizontal="right" vertical="center"/>
    </xf>
    <xf numFmtId="207" fontId="184" fillId="73" borderId="244" xfId="0" applyNumberFormat="1" applyFont="1" applyFill="1" applyBorder="1" applyAlignment="1">
      <alignment vertical="center"/>
    </xf>
    <xf numFmtId="41" fontId="35" fillId="0" borderId="295" xfId="0" applyNumberFormat="1" applyFont="1" applyFill="1" applyBorder="1" applyAlignment="1">
      <alignment horizontal="right" vertical="center"/>
    </xf>
    <xf numFmtId="0" fontId="35" fillId="0" borderId="214" xfId="0" applyFont="1" applyBorder="1" applyAlignment="1">
      <alignment vertical="center"/>
    </xf>
    <xf numFmtId="41" fontId="35" fillId="73" borderId="244" xfId="0" applyNumberFormat="1" applyFont="1" applyFill="1" applyBorder="1" applyAlignment="1">
      <alignment vertical="center"/>
    </xf>
    <xf numFmtId="200" fontId="0" fillId="0" borderId="0" xfId="0" applyNumberFormat="1" applyFill="1" applyBorder="1" applyAlignment="1">
      <alignment vertical="center"/>
    </xf>
    <xf numFmtId="0" fontId="193" fillId="0" borderId="181" xfId="0" applyFont="1" applyFill="1" applyBorder="1" applyAlignment="1"/>
    <xf numFmtId="41" fontId="112" fillId="0" borderId="184" xfId="0" applyNumberFormat="1" applyFont="1" applyFill="1" applyBorder="1" applyAlignment="1">
      <alignment horizontal="right"/>
    </xf>
    <xf numFmtId="41" fontId="191" fillId="0" borderId="184" xfId="0" applyNumberFormat="1" applyFont="1" applyFill="1" applyBorder="1" applyAlignment="1">
      <alignment horizontal="right"/>
    </xf>
    <xf numFmtId="41" fontId="191" fillId="0" borderId="185" xfId="0" applyNumberFormat="1" applyFont="1" applyFill="1" applyBorder="1" applyAlignment="1">
      <alignment horizontal="right"/>
    </xf>
    <xf numFmtId="0" fontId="193" fillId="0" borderId="100" xfId="0" applyFont="1" applyFill="1" applyBorder="1" applyAlignment="1"/>
    <xf numFmtId="0" fontId="193" fillId="0" borderId="101" xfId="0" applyFont="1" applyFill="1" applyBorder="1" applyAlignment="1"/>
    <xf numFmtId="0" fontId="193" fillId="0" borderId="243" xfId="0" applyFont="1" applyFill="1" applyBorder="1" applyAlignment="1">
      <alignment horizontal="right"/>
    </xf>
    <xf numFmtId="41" fontId="191" fillId="0" borderId="242" xfId="0" applyNumberFormat="1" applyFont="1" applyFill="1" applyBorder="1" applyAlignment="1">
      <alignment horizontal="right"/>
    </xf>
    <xf numFmtId="41" fontId="191" fillId="0" borderId="186" xfId="0" applyNumberFormat="1" applyFont="1" applyFill="1" applyBorder="1" applyAlignment="1">
      <alignment horizontal="right"/>
    </xf>
    <xf numFmtId="41" fontId="35" fillId="0" borderId="102" xfId="0" applyNumberFormat="1" applyFont="1" applyFill="1" applyBorder="1" applyAlignment="1">
      <alignment horizontal="right"/>
    </xf>
    <xf numFmtId="41" fontId="35" fillId="0" borderId="183" xfId="0" applyNumberFormat="1" applyFont="1" applyFill="1" applyBorder="1" applyAlignment="1">
      <alignment horizontal="right" vertical="center"/>
    </xf>
    <xf numFmtId="0" fontId="0" fillId="0" borderId="184" xfId="0" applyBorder="1" applyAlignment="1">
      <alignment vertical="center"/>
    </xf>
    <xf numFmtId="0" fontId="0" fillId="75" borderId="297" xfId="0" applyFill="1" applyBorder="1" applyAlignment="1">
      <alignment vertical="center"/>
    </xf>
    <xf numFmtId="41" fontId="194" fillId="0" borderId="0" xfId="0" applyNumberFormat="1" applyFont="1" applyFill="1" applyBorder="1" applyAlignment="1">
      <alignment horizontal="right"/>
    </xf>
    <xf numFmtId="0" fontId="113" fillId="0" borderId="0" xfId="0" applyFont="1" applyFill="1" applyBorder="1" applyAlignment="1">
      <alignment horizontal="left"/>
    </xf>
    <xf numFmtId="0" fontId="193" fillId="0" borderId="319" xfId="0" applyFont="1" applyFill="1" applyBorder="1" applyAlignment="1">
      <alignment vertical="center"/>
    </xf>
    <xf numFmtId="0" fontId="193" fillId="0" borderId="314" xfId="0" applyFont="1" applyFill="1" applyBorder="1" applyAlignment="1">
      <alignment vertical="center"/>
    </xf>
    <xf numFmtId="0" fontId="193" fillId="0" borderId="315" xfId="0" applyFont="1" applyFill="1" applyBorder="1" applyAlignment="1">
      <alignment vertical="center"/>
    </xf>
    <xf numFmtId="0" fontId="193" fillId="0" borderId="319" xfId="0" applyFont="1" applyFill="1" applyBorder="1" applyAlignment="1">
      <alignment horizontal="center" vertical="center"/>
    </xf>
    <xf numFmtId="0" fontId="193" fillId="0" borderId="71" xfId="0" applyFont="1" applyFill="1" applyBorder="1" applyAlignment="1">
      <alignment horizontal="center" vertical="center"/>
    </xf>
    <xf numFmtId="0" fontId="193" fillId="0" borderId="312" xfId="0" applyFont="1" applyFill="1" applyBorder="1" applyAlignment="1">
      <alignment horizontal="center" vertical="center"/>
    </xf>
    <xf numFmtId="0" fontId="193" fillId="0" borderId="76" xfId="0" applyFont="1" applyFill="1" applyBorder="1" applyAlignment="1">
      <alignment horizontal="center" vertical="center"/>
    </xf>
    <xf numFmtId="209" fontId="193" fillId="0" borderId="315" xfId="0" applyNumberFormat="1" applyFont="1" applyFill="1" applyBorder="1" applyAlignment="1">
      <alignment horizontal="center" vertical="center"/>
    </xf>
    <xf numFmtId="0" fontId="193" fillId="0" borderId="0" xfId="0" applyFont="1" applyFill="1" applyBorder="1" applyAlignment="1">
      <alignment vertical="center"/>
    </xf>
    <xf numFmtId="202" fontId="193" fillId="0" borderId="0" xfId="0" applyNumberFormat="1" applyFont="1" applyFill="1" applyBorder="1" applyAlignment="1">
      <alignment vertical="center"/>
    </xf>
    <xf numFmtId="0" fontId="193" fillId="0" borderId="319" xfId="0" applyFont="1" applyFill="1" applyBorder="1" applyAlignment="1"/>
    <xf numFmtId="0" fontId="193" fillId="0" borderId="7" xfId="0" applyFont="1" applyFill="1" applyBorder="1" applyAlignment="1"/>
    <xf numFmtId="0" fontId="0" fillId="0" borderId="315" xfId="0" applyBorder="1"/>
    <xf numFmtId="41" fontId="112" fillId="0" borderId="312" xfId="3174" applyNumberFormat="1" applyFont="1" applyFill="1" applyBorder="1" applyAlignment="1">
      <alignment vertical="center"/>
    </xf>
    <xf numFmtId="41" fontId="112" fillId="0" borderId="319" xfId="3174" applyNumberFormat="1" applyFont="1" applyFill="1" applyBorder="1" applyAlignment="1">
      <alignment vertical="center"/>
    </xf>
    <xf numFmtId="0" fontId="193" fillId="0" borderId="0" xfId="0" applyFont="1" applyFill="1" applyBorder="1" applyAlignment="1"/>
    <xf numFmtId="38" fontId="193" fillId="0" borderId="0" xfId="3174" applyFont="1" applyFill="1" applyBorder="1" applyAlignment="1"/>
    <xf numFmtId="41" fontId="0" fillId="0" borderId="0" xfId="0" applyNumberFormat="1" applyFont="1" applyBorder="1" applyAlignment="1">
      <alignment vertical="center"/>
    </xf>
    <xf numFmtId="41" fontId="191" fillId="49" borderId="312" xfId="3174" applyNumberFormat="1" applyFont="1" applyFill="1" applyBorder="1" applyAlignment="1">
      <alignment vertical="center"/>
    </xf>
    <xf numFmtId="41" fontId="191" fillId="49" borderId="322" xfId="3174" applyNumberFormat="1" applyFont="1" applyFill="1" applyBorder="1" applyAlignment="1">
      <alignment vertical="center"/>
    </xf>
    <xf numFmtId="218" fontId="0" fillId="0" borderId="0" xfId="0" applyNumberFormat="1" applyFont="1" applyAlignment="1">
      <alignment vertical="center"/>
    </xf>
    <xf numFmtId="41" fontId="191" fillId="0" borderId="349" xfId="3174" applyNumberFormat="1" applyFont="1" applyFill="1" applyBorder="1" applyAlignment="1">
      <alignment vertical="center"/>
    </xf>
    <xf numFmtId="196" fontId="0" fillId="0" borderId="0" xfId="0" applyNumberFormat="1" applyFont="1" applyAlignment="1">
      <alignment vertical="center"/>
    </xf>
    <xf numFmtId="41" fontId="91" fillId="0" borderId="0" xfId="0" applyNumberFormat="1" applyFont="1" applyFill="1" applyAlignment="1">
      <alignment vertical="center"/>
    </xf>
    <xf numFmtId="41" fontId="35" fillId="0" borderId="238" xfId="0" applyNumberFormat="1" applyFont="1" applyFill="1" applyBorder="1" applyAlignment="1">
      <alignment vertical="center"/>
    </xf>
    <xf numFmtId="41" fontId="35" fillId="0" borderId="81" xfId="0" applyNumberFormat="1" applyFont="1" applyFill="1" applyBorder="1" applyAlignment="1">
      <alignment vertical="center"/>
    </xf>
    <xf numFmtId="41" fontId="112" fillId="0" borderId="16" xfId="0" applyNumberFormat="1" applyFont="1" applyFill="1" applyBorder="1" applyAlignment="1">
      <alignment vertical="center"/>
    </xf>
    <xf numFmtId="41" fontId="35" fillId="0" borderId="253" xfId="0" applyNumberFormat="1" applyFont="1" applyFill="1" applyBorder="1" applyAlignment="1">
      <alignment vertical="center"/>
    </xf>
    <xf numFmtId="41" fontId="191" fillId="0" borderId="253" xfId="0" applyNumberFormat="1" applyFont="1" applyFill="1" applyBorder="1" applyAlignment="1">
      <alignment vertical="center"/>
    </xf>
    <xf numFmtId="41" fontId="0" fillId="0" borderId="0" xfId="0" applyNumberFormat="1" applyFont="1" applyFill="1" applyAlignment="1">
      <alignment vertical="center"/>
    </xf>
    <xf numFmtId="217" fontId="112" fillId="0" borderId="0" xfId="0" applyNumberFormat="1" applyFont="1" applyFill="1" applyBorder="1" applyAlignment="1">
      <alignment vertical="center"/>
    </xf>
    <xf numFmtId="3" fontId="35" fillId="0" borderId="238" xfId="0" applyNumberFormat="1" applyFont="1" applyFill="1" applyBorder="1" applyAlignment="1">
      <alignment vertical="center"/>
    </xf>
    <xf numFmtId="3" fontId="35" fillId="0" borderId="81" xfId="0" applyNumberFormat="1" applyFont="1" applyFill="1" applyBorder="1" applyAlignment="1">
      <alignment vertical="center"/>
    </xf>
    <xf numFmtId="3" fontId="112" fillId="0" borderId="0" xfId="0" applyNumberFormat="1" applyFont="1" applyFill="1" applyBorder="1" applyAlignment="1">
      <alignment vertical="center"/>
    </xf>
    <xf numFmtId="196" fontId="28" fillId="0" borderId="0" xfId="0" applyNumberFormat="1" applyFont="1" applyFill="1" applyBorder="1" applyAlignment="1">
      <alignment vertical="center"/>
    </xf>
    <xf numFmtId="196" fontId="191" fillId="0" borderId="236" xfId="0" applyNumberFormat="1" applyFont="1" applyFill="1" applyBorder="1" applyAlignment="1">
      <alignment vertical="center"/>
    </xf>
    <xf numFmtId="196" fontId="191" fillId="0" borderId="235" xfId="0" applyNumberFormat="1" applyFont="1" applyFill="1" applyBorder="1" applyAlignment="1">
      <alignment vertical="center"/>
    </xf>
    <xf numFmtId="196" fontId="191" fillId="49" borderId="246" xfId="0" applyNumberFormat="1" applyFont="1" applyFill="1" applyBorder="1" applyAlignment="1">
      <alignment vertical="center"/>
    </xf>
    <xf numFmtId="190" fontId="0" fillId="0" borderId="0" xfId="0" applyNumberFormat="1" applyAlignment="1">
      <alignment vertical="center"/>
    </xf>
    <xf numFmtId="38" fontId="0" fillId="0" borderId="312" xfId="0" applyNumberFormat="1" applyBorder="1"/>
    <xf numFmtId="9" fontId="0" fillId="0" borderId="0" xfId="0" applyNumberFormat="1" applyFill="1"/>
    <xf numFmtId="0" fontId="193" fillId="0" borderId="103" xfId="0" applyFont="1" applyFill="1" applyBorder="1" applyAlignment="1">
      <alignment horizontal="center" vertical="center"/>
    </xf>
    <xf numFmtId="0" fontId="193" fillId="0" borderId="312" xfId="0" applyFont="1" applyFill="1" applyBorder="1" applyAlignment="1">
      <alignment vertical="center"/>
    </xf>
    <xf numFmtId="202" fontId="193" fillId="0" borderId="312" xfId="0" applyNumberFormat="1" applyFont="1" applyFill="1" applyBorder="1" applyAlignment="1">
      <alignment vertical="center"/>
    </xf>
    <xf numFmtId="0" fontId="193" fillId="0" borderId="312" xfId="0" applyFont="1" applyFill="1" applyBorder="1" applyAlignment="1"/>
    <xf numFmtId="38" fontId="193" fillId="0" borderId="312" xfId="3174" applyFont="1" applyFill="1" applyBorder="1" applyAlignment="1"/>
    <xf numFmtId="196" fontId="0" fillId="39" borderId="0" xfId="291" applyNumberFormat="1" applyFont="1" applyFill="1" applyAlignment="1"/>
    <xf numFmtId="236" fontId="0" fillId="0" borderId="0" xfId="0" applyNumberFormat="1" applyAlignment="1">
      <alignment horizontal="center" vertical="center"/>
    </xf>
    <xf numFmtId="176" fontId="0" fillId="71" borderId="0" xfId="0" applyNumberFormat="1" applyFill="1" applyAlignment="1">
      <alignment vertical="center"/>
    </xf>
    <xf numFmtId="176" fontId="0" fillId="72" borderId="0" xfId="0" applyNumberFormat="1" applyFill="1" applyAlignment="1">
      <alignment vertical="center"/>
    </xf>
    <xf numFmtId="0" fontId="0" fillId="71" borderId="0" xfId="0" applyFill="1" applyAlignment="1">
      <alignment vertical="center"/>
    </xf>
    <xf numFmtId="0" fontId="0" fillId="72" borderId="0" xfId="0" applyFill="1" applyAlignment="1">
      <alignment vertical="center"/>
    </xf>
    <xf numFmtId="0" fontId="223" fillId="0" borderId="0" xfId="0" applyFont="1" applyFill="1" applyBorder="1" applyAlignment="1">
      <alignment vertical="center"/>
    </xf>
    <xf numFmtId="0" fontId="0" fillId="0" borderId="0" xfId="0" applyAlignment="1">
      <alignment horizontal="center" vertical="center"/>
    </xf>
    <xf numFmtId="0" fontId="0" fillId="0" borderId="0" xfId="0" applyAlignment="1">
      <alignment horizontal="center" vertical="center"/>
    </xf>
    <xf numFmtId="0" fontId="218" fillId="0" borderId="0" xfId="0" applyFont="1" applyBorder="1" applyAlignment="1">
      <alignment horizontal="left" vertical="center"/>
    </xf>
    <xf numFmtId="0" fontId="0" fillId="0" borderId="0" xfId="0" applyAlignment="1">
      <alignment horizontal="center" vertical="center"/>
    </xf>
    <xf numFmtId="0" fontId="4" fillId="0" borderId="0" xfId="236" applyFont="1" applyAlignment="1">
      <alignment horizontal="right" vertical="center"/>
    </xf>
    <xf numFmtId="38" fontId="0" fillId="70" borderId="0" xfId="290" applyFont="1" applyFill="1" applyAlignment="1">
      <alignment horizontal="right" vertical="center"/>
    </xf>
    <xf numFmtId="38" fontId="4" fillId="0" borderId="0" xfId="290" applyFont="1" applyAlignment="1">
      <alignment vertical="center"/>
    </xf>
    <xf numFmtId="0" fontId="197" fillId="0" borderId="0" xfId="0" applyFont="1" applyFill="1" applyBorder="1" applyAlignment="1">
      <alignment horizontal="center" vertical="center"/>
    </xf>
    <xf numFmtId="40" fontId="0" fillId="0" borderId="0" xfId="290" applyNumberFormat="1" applyFont="1" applyFill="1" applyBorder="1" applyAlignment="1">
      <alignment horizontal="center" vertical="center"/>
    </xf>
    <xf numFmtId="0" fontId="3" fillId="0" borderId="0" xfId="3265">
      <alignment vertical="center"/>
    </xf>
    <xf numFmtId="58" fontId="3" fillId="0" borderId="0" xfId="3265" applyNumberFormat="1">
      <alignment vertical="center"/>
    </xf>
    <xf numFmtId="0" fontId="241" fillId="39" borderId="0" xfId="3265" applyFont="1" applyFill="1">
      <alignment vertical="center"/>
    </xf>
    <xf numFmtId="0" fontId="3" fillId="70" borderId="0" xfId="3265" applyFill="1">
      <alignment vertical="center"/>
    </xf>
    <xf numFmtId="0" fontId="49" fillId="0" borderId="316" xfId="0" applyFont="1" applyFill="1" applyBorder="1" applyAlignment="1">
      <alignment horizontal="left" vertical="center"/>
    </xf>
    <xf numFmtId="0" fontId="49" fillId="0" borderId="349" xfId="3265" applyFont="1" applyFill="1" applyBorder="1">
      <alignment vertical="center"/>
    </xf>
    <xf numFmtId="0" fontId="49" fillId="0" borderId="4" xfId="0" applyFont="1" applyFill="1" applyBorder="1" applyAlignment="1">
      <alignment horizontal="left" vertical="center"/>
    </xf>
    <xf numFmtId="0" fontId="49" fillId="0" borderId="0" xfId="3265" applyFont="1" applyFill="1" applyBorder="1">
      <alignment vertical="center"/>
    </xf>
    <xf numFmtId="0" fontId="49" fillId="0" borderId="6" xfId="3265" applyFont="1" applyFill="1" applyBorder="1">
      <alignment vertical="center"/>
    </xf>
    <xf numFmtId="0" fontId="49" fillId="0" borderId="7" xfId="3265" applyFont="1" applyFill="1" applyBorder="1">
      <alignment vertical="center"/>
    </xf>
    <xf numFmtId="196" fontId="49" fillId="70" borderId="96" xfId="291" applyNumberFormat="1" applyFont="1" applyFill="1" applyBorder="1">
      <alignment vertical="center"/>
    </xf>
    <xf numFmtId="38" fontId="49" fillId="70" borderId="317" xfId="290" applyFont="1" applyFill="1" applyBorder="1">
      <alignment vertical="center"/>
    </xf>
    <xf numFmtId="38" fontId="49" fillId="70" borderId="5" xfId="290" applyFont="1" applyFill="1" applyBorder="1">
      <alignment vertical="center"/>
    </xf>
    <xf numFmtId="0" fontId="0" fillId="0" borderId="0" xfId="0" applyAlignment="1">
      <alignment horizontal="center" vertical="center"/>
    </xf>
    <xf numFmtId="0" fontId="0" fillId="0" borderId="0" xfId="0" applyAlignment="1">
      <alignment vertical="center" shrinkToFit="1"/>
    </xf>
    <xf numFmtId="176" fontId="0" fillId="96" borderId="0" xfId="0" applyNumberFormat="1" applyFill="1" applyAlignment="1">
      <alignment vertical="center"/>
    </xf>
    <xf numFmtId="0" fontId="40" fillId="0" borderId="16" xfId="2151" applyFont="1" applyBorder="1" applyAlignment="1">
      <alignment vertical="center"/>
    </xf>
    <xf numFmtId="0" fontId="40" fillId="0" borderId="0" xfId="2151" applyFont="1" applyBorder="1" applyAlignment="1">
      <alignment vertical="center"/>
    </xf>
    <xf numFmtId="0" fontId="114" fillId="0" borderId="0" xfId="2151" applyFont="1" applyAlignment="1">
      <alignment horizontal="center" vertical="center"/>
    </xf>
    <xf numFmtId="0" fontId="232" fillId="0" borderId="16" xfId="3169" applyFont="1" applyBorder="1" applyAlignment="1">
      <alignment vertical="center"/>
    </xf>
    <xf numFmtId="0" fontId="232" fillId="0" borderId="0" xfId="3169" applyFont="1" applyBorder="1" applyAlignment="1">
      <alignment vertical="center"/>
    </xf>
    <xf numFmtId="0" fontId="111" fillId="0" borderId="0" xfId="3170" applyFont="1" applyBorder="1" applyAlignment="1">
      <alignment horizontal="left" vertical="center"/>
    </xf>
    <xf numFmtId="0" fontId="111" fillId="0" borderId="0" xfId="3170" applyFont="1" applyAlignment="1">
      <alignment vertical="center"/>
    </xf>
    <xf numFmtId="0" fontId="114" fillId="0" borderId="0" xfId="3170" applyFont="1" applyAlignment="1">
      <alignment horizontal="center" vertical="center"/>
    </xf>
    <xf numFmtId="0" fontId="40" fillId="0" borderId="187" xfId="3170" applyFont="1" applyBorder="1" applyAlignment="1">
      <alignment horizontal="center" vertical="center" wrapText="1"/>
    </xf>
    <xf numFmtId="0" fontId="0" fillId="96" borderId="0" xfId="0" applyFill="1" applyAlignment="1">
      <alignment vertical="center"/>
    </xf>
    <xf numFmtId="0" fontId="20" fillId="0" borderId="0" xfId="236" applyFill="1" applyAlignment="1">
      <alignment vertical="center"/>
    </xf>
    <xf numFmtId="0" fontId="18" fillId="0" borderId="0" xfId="236" applyFont="1" applyFill="1" applyAlignment="1">
      <alignment vertical="center"/>
    </xf>
    <xf numFmtId="2" fontId="0" fillId="39" borderId="0" xfId="0" applyNumberFormat="1" applyFill="1" applyAlignment="1">
      <alignment vertical="center"/>
    </xf>
    <xf numFmtId="38" fontId="0" fillId="0" borderId="9" xfId="0" applyNumberFormat="1" applyBorder="1" applyAlignment="1">
      <alignment vertical="center"/>
    </xf>
    <xf numFmtId="38" fontId="0" fillId="0" borderId="10" xfId="0" applyNumberFormat="1" applyBorder="1" applyAlignment="1">
      <alignment vertical="center"/>
    </xf>
    <xf numFmtId="40" fontId="229" fillId="0" borderId="0" xfId="236" applyNumberFormat="1" applyFont="1" applyFill="1" applyAlignment="1">
      <alignment vertical="center"/>
    </xf>
    <xf numFmtId="40" fontId="20" fillId="0" borderId="0" xfId="236" applyNumberFormat="1" applyFill="1" applyAlignment="1">
      <alignment vertical="center"/>
    </xf>
    <xf numFmtId="0" fontId="205" fillId="0" borderId="0" xfId="0" applyFont="1" applyFill="1" applyAlignment="1"/>
    <xf numFmtId="202" fontId="0" fillId="0" borderId="0" xfId="0" applyNumberFormat="1"/>
    <xf numFmtId="0" fontId="20" fillId="0" borderId="0" xfId="1" applyAlignment="1">
      <alignment horizontal="center" vertical="center"/>
    </xf>
    <xf numFmtId="280" fontId="46" fillId="0" borderId="5" xfId="3170" applyNumberFormat="1" applyFont="1" applyBorder="1" applyAlignment="1">
      <alignment horizontal="right" vertical="center"/>
    </xf>
    <xf numFmtId="277" fontId="46" fillId="0" borderId="9" xfId="3170" applyNumberFormat="1" applyFont="1" applyBorder="1" applyAlignment="1">
      <alignment horizontal="right" vertical="center"/>
    </xf>
    <xf numFmtId="281" fontId="46" fillId="0" borderId="5" xfId="3170" applyNumberFormat="1" applyFont="1" applyBorder="1" applyAlignment="1">
      <alignment horizontal="right" vertical="center"/>
    </xf>
    <xf numFmtId="199" fontId="46" fillId="0" borderId="9" xfId="3170" applyNumberFormat="1" applyFont="1" applyBorder="1" applyAlignment="1">
      <alignment horizontal="right" vertical="center"/>
    </xf>
    <xf numFmtId="190" fontId="46" fillId="0" borderId="0" xfId="3170" applyNumberFormat="1" applyFont="1" applyFill="1" applyBorder="1" applyAlignment="1">
      <alignment vertical="center"/>
    </xf>
    <xf numFmtId="277" fontId="46" fillId="0" borderId="4" xfId="3170" applyNumberFormat="1" applyFont="1" applyBorder="1" applyAlignment="1">
      <alignment horizontal="right" vertical="center"/>
    </xf>
    <xf numFmtId="199" fontId="46" fillId="0" borderId="107" xfId="3170" applyNumberFormat="1" applyFont="1" applyBorder="1" applyAlignment="1">
      <alignment horizontal="right" vertical="center"/>
    </xf>
    <xf numFmtId="280" fontId="46" fillId="0" borderId="0" xfId="3170" applyNumberFormat="1" applyFont="1" applyBorder="1" applyAlignment="1">
      <alignment horizontal="right" vertical="center"/>
    </xf>
    <xf numFmtId="282" fontId="46" fillId="39" borderId="0" xfId="3170" applyNumberFormat="1" applyFont="1" applyFill="1" applyBorder="1" applyAlignment="1" applyProtection="1">
      <alignment vertical="center"/>
    </xf>
    <xf numFmtId="283" fontId="46" fillId="0" borderId="5" xfId="3170" applyNumberFormat="1" applyFont="1" applyBorder="1" applyAlignment="1">
      <alignment horizontal="right" vertical="center"/>
    </xf>
    <xf numFmtId="282" fontId="46" fillId="0" borderId="0" xfId="3170" applyNumberFormat="1" applyFont="1" applyBorder="1" applyAlignment="1" applyProtection="1">
      <alignment vertical="center"/>
    </xf>
    <xf numFmtId="282" fontId="46" fillId="0" borderId="0" xfId="3170" applyNumberFormat="1" applyFont="1" applyBorder="1" applyAlignment="1">
      <alignment vertical="center"/>
    </xf>
    <xf numFmtId="199" fontId="46" fillId="0" borderId="5" xfId="3170" applyNumberFormat="1" applyFont="1" applyBorder="1" applyAlignment="1">
      <alignment horizontal="right" vertical="center"/>
    </xf>
    <xf numFmtId="190" fontId="46" fillId="0" borderId="9" xfId="3170" applyNumberFormat="1" applyFont="1" applyFill="1" applyBorder="1" applyAlignment="1">
      <alignment vertical="center"/>
    </xf>
    <xf numFmtId="199" fontId="46" fillId="0" borderId="17" xfId="3170" applyNumberFormat="1" applyFont="1" applyBorder="1" applyAlignment="1">
      <alignment horizontal="right" vertical="center"/>
    </xf>
    <xf numFmtId="0" fontId="40" fillId="0" borderId="52" xfId="3169" applyFont="1" applyFill="1" applyBorder="1" applyAlignment="1">
      <alignment horizontal="center" vertical="center" wrapText="1"/>
    </xf>
    <xf numFmtId="0" fontId="40" fillId="0" borderId="131" xfId="3169" applyFont="1" applyBorder="1" applyAlignment="1">
      <alignment horizontal="center" vertical="center" wrapText="1"/>
    </xf>
    <xf numFmtId="0" fontId="40" fillId="0" borderId="32" xfId="3169" applyFont="1" applyBorder="1" applyAlignment="1">
      <alignment horizontal="center" vertical="center" wrapText="1"/>
    </xf>
    <xf numFmtId="0" fontId="40" fillId="0" borderId="78" xfId="3169" applyFont="1" applyFill="1" applyBorder="1" applyAlignment="1">
      <alignment horizontal="center" vertical="center" wrapText="1"/>
    </xf>
    <xf numFmtId="0" fontId="40" fillId="0" borderId="99" xfId="3169" applyFont="1" applyFill="1" applyBorder="1" applyAlignment="1">
      <alignment horizontal="center" vertical="center" wrapText="1"/>
    </xf>
    <xf numFmtId="0" fontId="40" fillId="0" borderId="56" xfId="3169" applyFont="1" applyBorder="1" applyAlignment="1">
      <alignment horizontal="center" vertical="center"/>
    </xf>
    <xf numFmtId="0" fontId="40" fillId="0" borderId="187" xfId="2151" applyFont="1" applyBorder="1" applyAlignment="1">
      <alignment horizontal="center" vertical="center" wrapText="1"/>
    </xf>
    <xf numFmtId="0" fontId="40" fillId="0" borderId="78" xfId="2151" applyFont="1" applyFill="1" applyBorder="1" applyAlignment="1">
      <alignment horizontal="center" vertical="center" wrapText="1"/>
    </xf>
    <xf numFmtId="0" fontId="40" fillId="0" borderId="50" xfId="2151" applyFont="1" applyBorder="1" applyAlignment="1">
      <alignment horizontal="center" vertical="center" wrapText="1"/>
    </xf>
    <xf numFmtId="0" fontId="40" fillId="0" borderId="56" xfId="2151" applyFont="1" applyBorder="1" applyAlignment="1">
      <alignment horizontal="center" vertical="center" wrapText="1"/>
    </xf>
    <xf numFmtId="0" fontId="40" fillId="0" borderId="163" xfId="3169" applyFont="1" applyBorder="1" applyAlignment="1">
      <alignment horizontal="center" vertical="center" wrapText="1"/>
    </xf>
    <xf numFmtId="0" fontId="40" fillId="0" borderId="0" xfId="3169" applyAlignment="1">
      <alignment vertical="center"/>
    </xf>
    <xf numFmtId="0" fontId="114" fillId="0" borderId="0" xfId="3169" applyFont="1" applyAlignment="1">
      <alignment horizontal="center" vertical="center"/>
    </xf>
    <xf numFmtId="0" fontId="40" fillId="0" borderId="0" xfId="3169" applyBorder="1" applyAlignment="1">
      <alignment vertical="center"/>
    </xf>
    <xf numFmtId="0" fontId="40" fillId="0" borderId="13" xfId="3169" applyBorder="1" applyAlignment="1">
      <alignment vertical="center"/>
    </xf>
    <xf numFmtId="0" fontId="40" fillId="0" borderId="14" xfId="3169" applyBorder="1" applyAlignment="1">
      <alignment vertical="center"/>
    </xf>
    <xf numFmtId="0" fontId="40" fillId="0" borderId="15" xfId="3169" applyBorder="1" applyAlignment="1">
      <alignment vertical="center"/>
    </xf>
    <xf numFmtId="0" fontId="40" fillId="0" borderId="25" xfId="3169" applyBorder="1" applyAlignment="1">
      <alignment vertical="center"/>
    </xf>
    <xf numFmtId="0" fontId="40" fillId="0" borderId="318" xfId="3169" applyBorder="1" applyAlignment="1">
      <alignment vertical="center"/>
    </xf>
    <xf numFmtId="0" fontId="40" fillId="0" borderId="158" xfId="3169" applyBorder="1" applyAlignment="1">
      <alignment vertical="center"/>
    </xf>
    <xf numFmtId="199" fontId="40" fillId="0" borderId="0" xfId="3169" applyNumberFormat="1" applyAlignment="1">
      <alignment vertical="center"/>
    </xf>
    <xf numFmtId="0" fontId="40" fillId="0" borderId="0" xfId="3169" applyFill="1" applyAlignment="1">
      <alignment vertical="center"/>
    </xf>
    <xf numFmtId="275" fontId="40" fillId="0" borderId="27" xfId="3169" applyNumberFormat="1" applyFont="1" applyBorder="1" applyAlignment="1" applyProtection="1">
      <alignment vertical="center"/>
    </xf>
    <xf numFmtId="274" fontId="40" fillId="0" borderId="106" xfId="3169" applyNumberFormat="1" applyFont="1" applyBorder="1" applyAlignment="1" applyProtection="1">
      <alignment vertical="center"/>
    </xf>
    <xf numFmtId="275" fontId="40" fillId="0" borderId="32" xfId="3169" applyNumberFormat="1" applyFont="1" applyBorder="1" applyAlignment="1" applyProtection="1">
      <alignment vertical="center"/>
    </xf>
    <xf numFmtId="275" fontId="40" fillId="0" borderId="32" xfId="3169" applyNumberFormat="1" applyFont="1" applyBorder="1" applyAlignment="1">
      <alignment vertical="center"/>
    </xf>
    <xf numFmtId="199" fontId="40" fillId="0" borderId="32" xfId="3169" applyNumberFormat="1" applyFont="1" applyBorder="1" applyAlignment="1">
      <alignment vertical="center"/>
    </xf>
    <xf numFmtId="274" fontId="40" fillId="0" borderId="32" xfId="3169" applyNumberFormat="1" applyFont="1" applyFill="1" applyBorder="1" applyAlignment="1" applyProtection="1">
      <alignment vertical="center"/>
    </xf>
    <xf numFmtId="274" fontId="40" fillId="0" borderId="106" xfId="3169" applyNumberFormat="1" applyFont="1" applyFill="1" applyBorder="1" applyAlignment="1" applyProtection="1">
      <alignment vertical="center"/>
    </xf>
    <xf numFmtId="274" fontId="40" fillId="0" borderId="97" xfId="3169" applyNumberFormat="1" applyFont="1" applyFill="1" applyBorder="1" applyAlignment="1" applyProtection="1">
      <alignment vertical="center"/>
    </xf>
    <xf numFmtId="279" fontId="97" fillId="0" borderId="0" xfId="3169" applyNumberFormat="1" applyFont="1" applyBorder="1" applyAlignment="1">
      <alignment vertical="center"/>
    </xf>
    <xf numFmtId="190" fontId="97" fillId="0" borderId="0" xfId="3169" applyNumberFormat="1" applyFont="1" applyBorder="1" applyAlignment="1">
      <alignment vertical="center"/>
    </xf>
    <xf numFmtId="246" fontId="97" fillId="0" borderId="0" xfId="3169" applyNumberFormat="1" applyFont="1" applyBorder="1" applyAlignment="1">
      <alignment vertical="center"/>
    </xf>
    <xf numFmtId="247" fontId="97" fillId="0" borderId="0" xfId="3169" applyNumberFormat="1" applyFont="1" applyBorder="1" applyAlignment="1">
      <alignment vertical="center"/>
    </xf>
    <xf numFmtId="0" fontId="40" fillId="0" borderId="13" xfId="2151" applyFont="1" applyBorder="1" applyAlignment="1">
      <alignment vertical="center"/>
    </xf>
    <xf numFmtId="0" fontId="40" fillId="0" borderId="14" xfId="2151" applyFont="1" applyBorder="1" applyAlignment="1">
      <alignment vertical="center"/>
    </xf>
    <xf numFmtId="0" fontId="40" fillId="0" borderId="15" xfId="2151" applyFont="1" applyBorder="1" applyAlignment="1">
      <alignment vertical="center"/>
    </xf>
    <xf numFmtId="0" fontId="40" fillId="0" borderId="25" xfId="2151" applyFont="1" applyBorder="1" applyAlignment="1">
      <alignment vertical="center"/>
    </xf>
    <xf numFmtId="0" fontId="40" fillId="0" borderId="158" xfId="2151" applyFont="1" applyBorder="1" applyAlignment="1">
      <alignment vertical="center"/>
    </xf>
    <xf numFmtId="0" fontId="40" fillId="0" borderId="79" xfId="2151" applyFill="1" applyBorder="1" applyAlignment="1">
      <alignment horizontal="center" vertical="center" wrapText="1"/>
    </xf>
    <xf numFmtId="0" fontId="40" fillId="0" borderId="14" xfId="2151" applyBorder="1" applyAlignment="1">
      <alignment horizontal="center" vertical="center" wrapText="1"/>
    </xf>
    <xf numFmtId="0" fontId="40" fillId="0" borderId="107" xfId="2151" applyBorder="1" applyAlignment="1">
      <alignment horizontal="center" vertical="center" wrapText="1"/>
    </xf>
    <xf numFmtId="199" fontId="40" fillId="0" borderId="0" xfId="2151" applyNumberFormat="1" applyAlignment="1">
      <alignment vertical="center"/>
    </xf>
    <xf numFmtId="245" fontId="97" fillId="0" borderId="0" xfId="2151" applyNumberFormat="1" applyFont="1" applyBorder="1" applyAlignment="1">
      <alignment vertical="center"/>
    </xf>
    <xf numFmtId="190" fontId="97" fillId="0" borderId="0" xfId="2151" applyNumberFormat="1" applyFont="1" applyBorder="1" applyAlignment="1">
      <alignment vertical="center"/>
    </xf>
    <xf numFmtId="249" fontId="97" fillId="0" borderId="0" xfId="2151" applyNumberFormat="1" applyFont="1" applyBorder="1" applyAlignment="1">
      <alignment vertical="center"/>
    </xf>
    <xf numFmtId="0" fontId="97" fillId="0" borderId="0" xfId="2151" applyFont="1" applyAlignment="1">
      <alignment horizontal="left" vertical="center"/>
    </xf>
    <xf numFmtId="0" fontId="40" fillId="0" borderId="0" xfId="2151" applyBorder="1" applyAlignment="1">
      <alignment vertical="center"/>
    </xf>
    <xf numFmtId="284" fontId="46" fillId="0" borderId="5" xfId="3170" applyNumberFormat="1" applyFont="1" applyBorder="1" applyAlignment="1">
      <alignment vertical="center"/>
    </xf>
    <xf numFmtId="0" fontId="40" fillId="0" borderId="17" xfId="3170" applyBorder="1" applyAlignment="1">
      <alignment vertical="center"/>
    </xf>
    <xf numFmtId="0" fontId="40" fillId="0" borderId="0" xfId="3170" applyFont="1" applyBorder="1" applyAlignment="1">
      <alignment horizontal="left" vertical="center"/>
    </xf>
    <xf numFmtId="0" fontId="40" fillId="0" borderId="17" xfId="3170" applyFont="1" applyBorder="1" applyAlignment="1">
      <alignment horizontal="left" vertical="center"/>
    </xf>
    <xf numFmtId="0" fontId="40" fillId="0" borderId="16" xfId="3170" applyFont="1" applyBorder="1" applyAlignment="1">
      <alignment vertical="center"/>
    </xf>
    <xf numFmtId="0" fontId="40" fillId="0" borderId="17" xfId="3170" applyFont="1" applyBorder="1" applyAlignment="1">
      <alignment vertical="center"/>
    </xf>
    <xf numFmtId="0" fontId="40" fillId="0" borderId="0" xfId="3170" applyFont="1" applyBorder="1" applyAlignment="1">
      <alignment vertical="center" wrapText="1"/>
    </xf>
    <xf numFmtId="0" fontId="40" fillId="0" borderId="17" xfId="3170" applyFont="1" applyBorder="1" applyAlignment="1">
      <alignment vertical="center" wrapText="1"/>
    </xf>
    <xf numFmtId="0" fontId="40" fillId="0" borderId="25" xfId="3170" applyFont="1" applyBorder="1" applyAlignment="1">
      <alignment vertical="center"/>
    </xf>
    <xf numFmtId="0" fontId="40" fillId="0" borderId="318" xfId="3170" applyFont="1" applyBorder="1" applyAlignment="1">
      <alignment vertical="center"/>
    </xf>
    <xf numFmtId="0" fontId="40" fillId="0" borderId="158" xfId="3170" applyFont="1" applyBorder="1" applyAlignment="1">
      <alignment vertical="center"/>
    </xf>
    <xf numFmtId="0" fontId="114" fillId="0" borderId="0" xfId="3170" applyFont="1" applyAlignment="1">
      <alignment vertical="center"/>
    </xf>
    <xf numFmtId="10" fontId="0" fillId="0" borderId="0" xfId="291" applyNumberFormat="1" applyFont="1" applyAlignment="1">
      <alignment vertical="center"/>
    </xf>
    <xf numFmtId="0" fontId="0" fillId="96" borderId="0" xfId="0" applyFill="1" applyBorder="1" applyAlignment="1">
      <alignment vertical="center"/>
    </xf>
    <xf numFmtId="0" fontId="218" fillId="0" borderId="0" xfId="0" applyFont="1" applyAlignment="1">
      <alignment horizontal="left" vertical="center"/>
    </xf>
    <xf numFmtId="0" fontId="0" fillId="0" borderId="0" xfId="0" applyAlignment="1">
      <alignment horizontal="center" vertical="center"/>
    </xf>
    <xf numFmtId="0" fontId="198" fillId="0" borderId="9" xfId="2432" applyFont="1" applyBorder="1" applyAlignment="1">
      <alignment horizontal="center" vertical="center"/>
    </xf>
    <xf numFmtId="0" fontId="199" fillId="0" borderId="7" xfId="2432" applyFont="1" applyBorder="1" applyAlignment="1">
      <alignment horizontal="right" vertical="center"/>
    </xf>
    <xf numFmtId="0" fontId="0" fillId="0" borderId="0" xfId="0" applyAlignment="1">
      <alignment horizontal="center" vertical="center"/>
    </xf>
    <xf numFmtId="0" fontId="205" fillId="100" borderId="0" xfId="0" applyFont="1" applyFill="1" applyAlignment="1">
      <alignment horizontal="center" vertical="center"/>
    </xf>
    <xf numFmtId="0" fontId="0" fillId="0" borderId="0" xfId="0" applyFont="1" applyAlignment="1">
      <alignment horizontal="center" vertical="center"/>
    </xf>
    <xf numFmtId="202" fontId="49" fillId="0" borderId="0" xfId="0" applyNumberFormat="1" applyFont="1" applyAlignment="1">
      <alignment vertical="center"/>
    </xf>
    <xf numFmtId="0" fontId="49" fillId="0" borderId="0" xfId="0" applyFont="1" applyAlignment="1">
      <alignment horizontal="center" vertical="center"/>
    </xf>
    <xf numFmtId="176" fontId="49" fillId="0" borderId="0" xfId="0" applyNumberFormat="1" applyFont="1" applyAlignment="1">
      <alignment vertical="center"/>
    </xf>
    <xf numFmtId="176" fontId="174" fillId="96" borderId="0" xfId="0" applyNumberFormat="1" applyFont="1" applyFill="1" applyAlignment="1">
      <alignment vertical="center"/>
    </xf>
    <xf numFmtId="190" fontId="0" fillId="0" borderId="0" xfId="0" applyNumberFormat="1" applyFill="1" applyAlignment="1">
      <alignment vertical="center"/>
    </xf>
    <xf numFmtId="190" fontId="177" fillId="0" borderId="0" xfId="0" applyNumberFormat="1" applyFont="1" applyFill="1" applyAlignment="1">
      <alignment vertical="center"/>
    </xf>
    <xf numFmtId="176" fontId="177" fillId="48" borderId="0" xfId="0" applyNumberFormat="1" applyFont="1" applyFill="1" applyAlignment="1">
      <alignment vertical="center"/>
    </xf>
    <xf numFmtId="176" fontId="223" fillId="104" borderId="0" xfId="0" applyNumberFormat="1" applyFont="1" applyFill="1" applyBorder="1" applyAlignment="1">
      <alignment vertical="center"/>
    </xf>
    <xf numFmtId="0" fontId="223" fillId="104" borderId="0" xfId="0" applyFont="1" applyFill="1" applyBorder="1" applyAlignment="1">
      <alignment vertical="center"/>
    </xf>
    <xf numFmtId="176" fontId="177" fillId="96" borderId="0" xfId="0" applyNumberFormat="1" applyFont="1" applyFill="1" applyAlignment="1">
      <alignment vertical="center"/>
    </xf>
    <xf numFmtId="294" fontId="174" fillId="0" borderId="0" xfId="290" applyNumberFormat="1" applyFont="1" applyFill="1" applyAlignment="1">
      <alignment vertical="center"/>
    </xf>
    <xf numFmtId="294" fontId="0" fillId="0" borderId="0" xfId="290" applyNumberFormat="1" applyFont="1" applyAlignment="1">
      <alignment vertical="center"/>
    </xf>
    <xf numFmtId="294" fontId="0" fillId="0" borderId="0" xfId="290" applyNumberFormat="1" applyFont="1" applyFill="1" applyAlignment="1">
      <alignment vertical="center"/>
    </xf>
    <xf numFmtId="294" fontId="0" fillId="0" borderId="0" xfId="0" applyNumberFormat="1" applyAlignment="1">
      <alignment vertical="center"/>
    </xf>
    <xf numFmtId="0" fontId="227" fillId="0" borderId="0" xfId="0" applyFont="1" applyAlignment="1">
      <alignment horizontal="left" vertical="center"/>
    </xf>
    <xf numFmtId="177" fontId="0" fillId="0" borderId="349" xfId="290" applyNumberFormat="1" applyFont="1" applyBorder="1" applyAlignment="1">
      <alignment vertical="center"/>
    </xf>
    <xf numFmtId="0" fontId="0" fillId="0" borderId="349" xfId="0" applyBorder="1" applyAlignment="1">
      <alignment vertical="center"/>
    </xf>
    <xf numFmtId="0" fontId="0" fillId="0" borderId="317" xfId="0" applyBorder="1" applyAlignment="1">
      <alignment vertical="center"/>
    </xf>
    <xf numFmtId="177" fontId="0" fillId="0" borderId="0" xfId="290" applyNumberFormat="1" applyFont="1" applyBorder="1" applyAlignment="1">
      <alignment vertical="center"/>
    </xf>
    <xf numFmtId="0" fontId="0" fillId="0" borderId="4" xfId="0" applyBorder="1" applyAlignment="1">
      <alignment vertical="center"/>
    </xf>
    <xf numFmtId="38" fontId="0" fillId="96" borderId="0" xfId="0" applyNumberFormat="1" applyFill="1" applyBorder="1" applyAlignment="1">
      <alignment vertical="center"/>
    </xf>
    <xf numFmtId="38" fontId="0" fillId="96" borderId="0" xfId="290" applyFont="1" applyFill="1" applyBorder="1" applyAlignment="1">
      <alignment vertical="center"/>
    </xf>
    <xf numFmtId="38" fontId="0" fillId="0" borderId="0" xfId="0" applyNumberFormat="1" applyBorder="1" applyAlignment="1">
      <alignment vertical="center"/>
    </xf>
    <xf numFmtId="0" fontId="0" fillId="0" borderId="0" xfId="0" applyBorder="1" applyAlignment="1">
      <alignment horizontal="right" vertical="center"/>
    </xf>
    <xf numFmtId="0" fontId="0" fillId="0" borderId="6" xfId="0" applyBorder="1" applyAlignment="1">
      <alignment vertical="center"/>
    </xf>
    <xf numFmtId="0" fontId="0" fillId="0" borderId="7" xfId="0" applyBorder="1" applyAlignment="1">
      <alignment horizontal="right" vertical="center"/>
    </xf>
    <xf numFmtId="177" fontId="0" fillId="0" borderId="7" xfId="290" applyNumberFormat="1" applyFont="1" applyBorder="1" applyAlignment="1">
      <alignment vertical="center"/>
    </xf>
    <xf numFmtId="38" fontId="0" fillId="96" borderId="7" xfId="290" applyFont="1" applyFill="1" applyBorder="1" applyAlignment="1">
      <alignment vertical="center"/>
    </xf>
    <xf numFmtId="38" fontId="0" fillId="0" borderId="96" xfId="290" applyFont="1" applyBorder="1" applyAlignment="1">
      <alignment vertical="center"/>
    </xf>
    <xf numFmtId="38" fontId="0" fillId="0" borderId="0" xfId="0" applyNumberFormat="1" applyFill="1" applyBorder="1" applyAlignment="1">
      <alignment vertical="center"/>
    </xf>
    <xf numFmtId="177" fontId="0" fillId="0" borderId="0" xfId="290" applyNumberFormat="1" applyFont="1" applyBorder="1" applyAlignment="1">
      <alignment horizontal="right" vertical="center"/>
    </xf>
    <xf numFmtId="177" fontId="0" fillId="0" borderId="7" xfId="290" applyNumberFormat="1" applyFont="1" applyBorder="1" applyAlignment="1">
      <alignment horizontal="right" vertical="center"/>
    </xf>
    <xf numFmtId="38" fontId="0" fillId="0" borderId="7" xfId="290" applyFont="1" applyFill="1" applyBorder="1" applyAlignment="1">
      <alignment horizontal="right" vertical="center"/>
    </xf>
    <xf numFmtId="38" fontId="0" fillId="96" borderId="5" xfId="290" applyFont="1" applyFill="1" applyBorder="1" applyAlignment="1">
      <alignment vertical="center"/>
    </xf>
    <xf numFmtId="38" fontId="0" fillId="0" borderId="7" xfId="0" applyNumberFormat="1" applyBorder="1" applyAlignment="1">
      <alignment vertical="center"/>
    </xf>
    <xf numFmtId="0" fontId="0" fillId="0" borderId="316" xfId="0" applyBorder="1" applyAlignment="1">
      <alignment vertical="center"/>
    </xf>
    <xf numFmtId="177" fontId="0" fillId="0" borderId="349" xfId="290" applyNumberFormat="1" applyFont="1" applyBorder="1" applyAlignment="1">
      <alignment horizontal="right" vertical="center"/>
    </xf>
    <xf numFmtId="38" fontId="0" fillId="0" borderId="349" xfId="0" applyNumberFormat="1" applyBorder="1" applyAlignment="1">
      <alignment vertical="center"/>
    </xf>
    <xf numFmtId="176" fontId="0" fillId="0" borderId="349" xfId="0" applyNumberFormat="1" applyBorder="1" applyAlignment="1">
      <alignment vertical="center"/>
    </xf>
    <xf numFmtId="0" fontId="0" fillId="0" borderId="7" xfId="0" applyBorder="1" applyAlignment="1">
      <alignment vertical="center"/>
    </xf>
    <xf numFmtId="0" fontId="0" fillId="0" borderId="0" xfId="0" applyBorder="1" applyAlignment="1">
      <alignment vertical="center" shrinkToFit="1"/>
    </xf>
    <xf numFmtId="0" fontId="177" fillId="0" borderId="0" xfId="0" applyFont="1" applyBorder="1" applyAlignment="1">
      <alignment horizontal="center" vertical="center" shrinkToFit="1"/>
    </xf>
    <xf numFmtId="38" fontId="0" fillId="0" borderId="9" xfId="290" applyFont="1" applyBorder="1" applyAlignment="1">
      <alignment vertical="center"/>
    </xf>
    <xf numFmtId="38" fontId="0" fillId="0" borderId="10" xfId="290" applyFont="1" applyBorder="1" applyAlignment="1">
      <alignment vertical="center"/>
    </xf>
    <xf numFmtId="177" fontId="49" fillId="0" borderId="0" xfId="290" applyNumberFormat="1" applyFont="1" applyAlignment="1">
      <alignment vertical="center"/>
    </xf>
    <xf numFmtId="177" fontId="0" fillId="0" borderId="7" xfId="0" applyNumberFormat="1" applyBorder="1" applyAlignment="1">
      <alignment vertical="center"/>
    </xf>
    <xf numFmtId="0" fontId="73" fillId="0" borderId="0" xfId="0" applyFont="1" applyBorder="1" applyAlignment="1">
      <alignment vertical="center"/>
    </xf>
    <xf numFmtId="0" fontId="218" fillId="0" borderId="0" xfId="0" quotePrefix="1" applyFont="1" applyAlignment="1">
      <alignment horizontal="center" vertical="center"/>
    </xf>
    <xf numFmtId="38" fontId="0" fillId="96" borderId="7" xfId="0" applyNumberFormat="1" applyFill="1" applyBorder="1" applyAlignment="1">
      <alignment vertical="center"/>
    </xf>
    <xf numFmtId="38" fontId="0" fillId="0" borderId="7" xfId="290" applyFont="1" applyBorder="1" applyAlignment="1">
      <alignment vertical="center"/>
    </xf>
    <xf numFmtId="38" fontId="0" fillId="96" borderId="0" xfId="0" applyNumberFormat="1" applyFill="1" applyAlignment="1">
      <alignment vertical="center"/>
    </xf>
    <xf numFmtId="38" fontId="0" fillId="96" borderId="0" xfId="290" applyFont="1" applyFill="1" applyAlignment="1">
      <alignment vertical="center"/>
    </xf>
    <xf numFmtId="294" fontId="174" fillId="96" borderId="0" xfId="0" applyNumberFormat="1" applyFont="1" applyFill="1" applyBorder="1" applyAlignment="1">
      <alignment horizontal="center"/>
    </xf>
    <xf numFmtId="294" fontId="0" fillId="96" borderId="0" xfId="0" applyNumberFormat="1" applyFill="1" applyBorder="1" applyAlignment="1">
      <alignment horizontal="center"/>
    </xf>
    <xf numFmtId="38" fontId="0" fillId="96" borderId="349" xfId="290" applyFont="1" applyFill="1" applyBorder="1" applyAlignment="1">
      <alignment vertical="center"/>
    </xf>
    <xf numFmtId="0" fontId="205" fillId="100" borderId="0" xfId="0" applyFont="1" applyFill="1" applyAlignment="1">
      <alignment horizontal="center" vertical="center" shrinkToFit="1"/>
    </xf>
    <xf numFmtId="0" fontId="243" fillId="0" borderId="0" xfId="0" applyFont="1" applyAlignment="1">
      <alignment vertical="center"/>
    </xf>
    <xf numFmtId="0" fontId="205" fillId="100" borderId="0" xfId="0" applyFont="1" applyFill="1" applyBorder="1" applyAlignment="1">
      <alignment horizontal="center" vertical="center"/>
    </xf>
    <xf numFmtId="0" fontId="218" fillId="0" borderId="7" xfId="0" applyFont="1" applyBorder="1" applyAlignment="1">
      <alignment horizontal="left" vertical="center"/>
    </xf>
    <xf numFmtId="0" fontId="227" fillId="0" borderId="7" xfId="0" applyFont="1" applyBorder="1" applyAlignment="1">
      <alignment vertical="center"/>
    </xf>
    <xf numFmtId="38" fontId="0" fillId="0" borderId="7" xfId="0" applyNumberFormat="1" applyFill="1" applyBorder="1" applyAlignment="1">
      <alignment vertical="center"/>
    </xf>
    <xf numFmtId="38" fontId="0" fillId="0" borderId="7" xfId="290" applyFont="1" applyFill="1" applyBorder="1" applyAlignment="1">
      <alignment vertical="center"/>
    </xf>
    <xf numFmtId="38" fontId="0" fillId="0" borderId="349" xfId="0" applyNumberFormat="1" applyFill="1" applyBorder="1" applyAlignment="1">
      <alignment vertical="center"/>
    </xf>
    <xf numFmtId="38" fontId="0" fillId="0" borderId="349" xfId="290" applyFont="1" applyFill="1" applyBorder="1" applyAlignment="1">
      <alignment vertical="center"/>
    </xf>
    <xf numFmtId="38" fontId="0" fillId="0" borderId="349" xfId="290" applyFont="1" applyBorder="1" applyAlignment="1">
      <alignment vertical="center"/>
    </xf>
    <xf numFmtId="38" fontId="0" fillId="0" borderId="317" xfId="290" applyFont="1" applyBorder="1" applyAlignment="1">
      <alignment vertical="center"/>
    </xf>
    <xf numFmtId="38" fontId="0" fillId="0" borderId="313" xfId="290" applyFont="1" applyBorder="1" applyAlignment="1">
      <alignment vertical="center"/>
    </xf>
    <xf numFmtId="176" fontId="0" fillId="0" borderId="0" xfId="0" applyNumberFormat="1" applyFill="1" applyAlignment="1">
      <alignment vertical="center"/>
    </xf>
    <xf numFmtId="291" fontId="226" fillId="101" borderId="0" xfId="0" applyNumberFormat="1" applyFont="1" applyFill="1" applyAlignment="1">
      <alignment horizontal="center" vertical="center"/>
    </xf>
    <xf numFmtId="292" fontId="226" fillId="74" borderId="0" xfId="0" applyNumberFormat="1" applyFont="1" applyFill="1" applyAlignment="1">
      <alignment horizontal="center" vertical="center"/>
    </xf>
    <xf numFmtId="296" fontId="226" fillId="106" borderId="0" xfId="0" applyNumberFormat="1" applyFont="1" applyFill="1" applyAlignment="1">
      <alignment horizontal="center" vertical="center"/>
    </xf>
    <xf numFmtId="0" fontId="205" fillId="105" borderId="0" xfId="0" applyFont="1" applyFill="1" applyAlignment="1">
      <alignment horizontal="center"/>
    </xf>
    <xf numFmtId="0" fontId="205" fillId="105" borderId="0" xfId="0" applyFont="1" applyFill="1" applyAlignment="1">
      <alignment horizontal="center" vertical="center" shrinkToFit="1"/>
    </xf>
    <xf numFmtId="290" fontId="205" fillId="105" borderId="0" xfId="0" applyNumberFormat="1" applyFont="1" applyFill="1" applyAlignment="1">
      <alignment horizontal="center" vertical="center"/>
    </xf>
    <xf numFmtId="194" fontId="49" fillId="0" borderId="312" xfId="290" applyNumberFormat="1" applyFont="1" applyBorder="1" applyAlignment="1">
      <alignment horizontal="right" vertical="center"/>
    </xf>
    <xf numFmtId="0" fontId="49" fillId="70" borderId="0" xfId="0" applyFont="1" applyFill="1" applyAlignment="1">
      <alignment horizontal="center" vertical="center"/>
    </xf>
    <xf numFmtId="0" fontId="49" fillId="70" borderId="0" xfId="0" applyFont="1" applyFill="1" applyBorder="1" applyAlignment="1">
      <alignment horizontal="center" vertical="center"/>
    </xf>
    <xf numFmtId="178" fontId="33" fillId="39" borderId="155" xfId="13" applyNumberFormat="1" applyFont="1" applyFill="1" applyBorder="1" applyAlignment="1">
      <alignment vertical="center"/>
    </xf>
    <xf numFmtId="190" fontId="33" fillId="39" borderId="156" xfId="13" applyNumberFormat="1" applyFont="1" applyFill="1" applyBorder="1" applyAlignment="1">
      <alignment vertical="center"/>
    </xf>
    <xf numFmtId="178" fontId="33" fillId="39" borderId="38" xfId="5" applyNumberFormat="1" applyFont="1" applyFill="1" applyBorder="1" applyAlignment="1">
      <alignment vertical="center"/>
    </xf>
    <xf numFmtId="178" fontId="33" fillId="39" borderId="37" xfId="5" applyNumberFormat="1" applyFont="1" applyFill="1" applyBorder="1" applyAlignment="1">
      <alignment vertical="center"/>
    </xf>
    <xf numFmtId="178" fontId="33" fillId="39" borderId="36" xfId="5" applyNumberFormat="1" applyFont="1" applyFill="1" applyBorder="1" applyAlignment="1">
      <alignment vertical="center"/>
    </xf>
    <xf numFmtId="178" fontId="33" fillId="39" borderId="69" xfId="13" applyNumberFormat="1" applyFont="1" applyFill="1" applyBorder="1" applyAlignment="1">
      <alignment vertical="center"/>
    </xf>
    <xf numFmtId="190" fontId="33" fillId="39" borderId="87" xfId="13" applyNumberFormat="1" applyFont="1" applyFill="1" applyBorder="1" applyAlignment="1">
      <alignment vertical="center"/>
    </xf>
    <xf numFmtId="178" fontId="33" fillId="39" borderId="46" xfId="5" applyNumberFormat="1" applyFont="1" applyFill="1" applyBorder="1" applyAlignment="1">
      <alignment vertical="center"/>
    </xf>
    <xf numFmtId="178" fontId="33" fillId="39" borderId="8" xfId="5" applyNumberFormat="1" applyFont="1" applyFill="1" applyBorder="1" applyAlignment="1">
      <alignment vertical="center"/>
    </xf>
    <xf numFmtId="38" fontId="103" fillId="39" borderId="79" xfId="6" applyFont="1" applyFill="1" applyBorder="1" applyAlignment="1">
      <alignment horizontal="right" vertical="center"/>
    </xf>
    <xf numFmtId="295" fontId="0" fillId="96" borderId="0" xfId="0" applyNumberFormat="1" applyFill="1" applyAlignment="1">
      <alignment vertical="center"/>
    </xf>
    <xf numFmtId="297" fontId="176" fillId="39" borderId="0" xfId="290" applyNumberFormat="1" applyFont="1" applyFill="1">
      <alignment vertical="center"/>
    </xf>
    <xf numFmtId="0" fontId="174" fillId="39" borderId="0" xfId="0" applyFont="1" applyFill="1" applyAlignment="1">
      <alignment vertical="center"/>
    </xf>
    <xf numFmtId="3" fontId="28" fillId="39" borderId="67" xfId="13" applyNumberFormat="1" applyFont="1" applyFill="1" applyBorder="1">
      <alignment vertical="center"/>
    </xf>
    <xf numFmtId="3" fontId="28" fillId="39" borderId="69" xfId="13" applyNumberFormat="1" applyFont="1" applyFill="1" applyBorder="1">
      <alignment vertical="center"/>
    </xf>
    <xf numFmtId="0" fontId="20" fillId="39" borderId="0" xfId="236" applyFill="1">
      <alignment vertical="center"/>
    </xf>
    <xf numFmtId="197" fontId="90" fillId="39" borderId="9" xfId="299" applyNumberFormat="1" applyFont="1" applyFill="1" applyBorder="1" applyAlignment="1">
      <alignment vertical="center"/>
    </xf>
    <xf numFmtId="197" fontId="90" fillId="39" borderId="10" xfId="299" applyNumberFormat="1" applyFont="1" applyFill="1" applyBorder="1" applyAlignment="1">
      <alignment vertical="center"/>
    </xf>
    <xf numFmtId="0" fontId="14" fillId="0" borderId="0" xfId="2466" applyFill="1">
      <alignment vertical="center"/>
    </xf>
    <xf numFmtId="189" fontId="23" fillId="39" borderId="87" xfId="13" applyNumberFormat="1" applyFont="1" applyFill="1" applyBorder="1" applyAlignment="1">
      <alignment vertical="center"/>
    </xf>
    <xf numFmtId="0" fontId="244" fillId="0" borderId="0" xfId="5" applyFont="1" applyAlignment="1">
      <alignment vertical="center"/>
    </xf>
    <xf numFmtId="0" fontId="212" fillId="0" borderId="0" xfId="5" applyFont="1" applyAlignment="1">
      <alignment vertical="center"/>
    </xf>
    <xf numFmtId="0" fontId="245" fillId="0" borderId="0" xfId="2151" applyFont="1" applyAlignment="1">
      <alignment vertical="center"/>
    </xf>
    <xf numFmtId="0" fontId="246" fillId="0" borderId="0" xfId="5" applyFont="1" applyAlignment="1">
      <alignment vertical="center"/>
    </xf>
    <xf numFmtId="0" fontId="177" fillId="0" borderId="0" xfId="0" applyFont="1" applyAlignment="1">
      <alignment horizontal="center" vertical="center"/>
    </xf>
    <xf numFmtId="0" fontId="177" fillId="0" borderId="0" xfId="0" applyFont="1" applyAlignment="1">
      <alignment vertical="center"/>
    </xf>
    <xf numFmtId="0" fontId="177" fillId="0" borderId="0" xfId="0" applyFont="1" applyBorder="1" applyAlignment="1">
      <alignment horizontal="center" vertical="center"/>
    </xf>
    <xf numFmtId="38" fontId="177" fillId="0" borderId="0" xfId="290" applyFont="1" applyAlignment="1">
      <alignment vertical="center"/>
    </xf>
    <xf numFmtId="38" fontId="177" fillId="0" borderId="0" xfId="290" applyFont="1" applyBorder="1" applyAlignment="1">
      <alignment vertical="center"/>
    </xf>
    <xf numFmtId="38" fontId="177" fillId="0" borderId="0" xfId="290" applyFont="1" applyFill="1" applyAlignment="1">
      <alignment vertical="center"/>
    </xf>
    <xf numFmtId="38" fontId="217" fillId="0" borderId="33" xfId="290" applyFont="1" applyBorder="1" applyAlignment="1">
      <alignment vertical="center"/>
    </xf>
    <xf numFmtId="38" fontId="174" fillId="0" borderId="0" xfId="290" applyFont="1" applyBorder="1" applyAlignment="1">
      <alignment horizontal="right" vertical="center"/>
    </xf>
    <xf numFmtId="38" fontId="0" fillId="0" borderId="0" xfId="0" applyNumberFormat="1" applyFill="1" applyAlignment="1">
      <alignment vertical="center"/>
    </xf>
    <xf numFmtId="177" fontId="0" fillId="0" borderId="0" xfId="0" applyNumberFormat="1" applyFill="1" applyAlignment="1">
      <alignment vertical="center"/>
    </xf>
    <xf numFmtId="0" fontId="177" fillId="0" borderId="0" xfId="0" applyFont="1" applyFill="1" applyBorder="1" applyAlignment="1">
      <alignment vertical="center"/>
    </xf>
    <xf numFmtId="0" fontId="177" fillId="0" borderId="0" xfId="0" applyFont="1" applyFill="1" applyBorder="1" applyAlignment="1">
      <alignment horizontal="center" vertical="center"/>
    </xf>
    <xf numFmtId="38" fontId="177" fillId="0" borderId="0" xfId="290" applyFont="1" applyFill="1" applyBorder="1" applyAlignment="1">
      <alignment vertical="center"/>
    </xf>
    <xf numFmtId="38" fontId="177" fillId="0" borderId="0" xfId="290" applyFont="1" applyFill="1" applyBorder="1" applyAlignment="1">
      <alignment horizontal="right" vertical="center"/>
    </xf>
    <xf numFmtId="271" fontId="177" fillId="0" borderId="0" xfId="0" applyNumberFormat="1" applyFont="1" applyAlignment="1">
      <alignment vertical="center"/>
    </xf>
    <xf numFmtId="177" fontId="177" fillId="0" borderId="0" xfId="290" applyNumberFormat="1" applyFont="1" applyAlignment="1">
      <alignment vertical="center"/>
    </xf>
    <xf numFmtId="177" fontId="177" fillId="0" borderId="0" xfId="0" applyNumberFormat="1" applyFont="1" applyAlignment="1">
      <alignment horizontal="center" vertical="center"/>
    </xf>
    <xf numFmtId="194" fontId="0" fillId="0" borderId="0" xfId="290" applyNumberFormat="1" applyFont="1" applyAlignment="1">
      <alignment vertical="center"/>
    </xf>
    <xf numFmtId="298" fontId="0" fillId="0" borderId="0" xfId="0" applyNumberFormat="1" applyAlignment="1">
      <alignment vertical="center"/>
    </xf>
    <xf numFmtId="38" fontId="31" fillId="39" borderId="4" xfId="4" applyNumberFormat="1" applyFont="1" applyFill="1" applyBorder="1"/>
    <xf numFmtId="38" fontId="31" fillId="39" borderId="4" xfId="4" quotePrefix="1" applyNumberFormat="1" applyFont="1" applyFill="1" applyBorder="1" applyAlignment="1">
      <alignment horizontal="right"/>
    </xf>
    <xf numFmtId="38" fontId="89" fillId="0" borderId="0" xfId="290" applyFont="1" applyAlignment="1">
      <alignment horizontal="right" vertical="center"/>
    </xf>
    <xf numFmtId="38" fontId="89" fillId="0" borderId="33" xfId="290" applyFont="1" applyBorder="1" applyAlignment="1">
      <alignment horizontal="right" vertical="center"/>
    </xf>
    <xf numFmtId="207" fontId="191" fillId="0" borderId="221" xfId="3174" applyNumberFormat="1" applyFont="1" applyFill="1" applyBorder="1" applyAlignment="1">
      <alignment vertical="center"/>
    </xf>
    <xf numFmtId="41" fontId="191" fillId="48" borderId="241" xfId="3174" applyNumberFormat="1" applyFont="1" applyFill="1" applyBorder="1" applyAlignment="1">
      <alignment vertical="center"/>
    </xf>
    <xf numFmtId="41" fontId="191" fillId="48" borderId="210" xfId="3174" applyNumberFormat="1" applyFont="1" applyFill="1" applyBorder="1" applyAlignment="1">
      <alignment vertical="center"/>
    </xf>
    <xf numFmtId="41" fontId="191" fillId="48" borderId="172" xfId="3174" applyNumberFormat="1" applyFont="1" applyFill="1" applyBorder="1" applyAlignment="1">
      <alignment vertical="center"/>
    </xf>
    <xf numFmtId="41" fontId="191" fillId="48" borderId="193" xfId="3174" applyNumberFormat="1" applyFont="1" applyFill="1" applyBorder="1" applyAlignment="1">
      <alignment vertical="center"/>
    </xf>
    <xf numFmtId="41" fontId="191" fillId="48" borderId="21" xfId="3174" applyNumberFormat="1" applyFont="1" applyFill="1" applyBorder="1" applyAlignment="1">
      <alignment vertical="center"/>
    </xf>
    <xf numFmtId="41" fontId="191" fillId="48" borderId="211" xfId="3174" applyNumberFormat="1" applyFont="1" applyFill="1" applyBorder="1" applyAlignment="1">
      <alignment vertical="center"/>
    </xf>
    <xf numFmtId="41" fontId="191" fillId="48" borderId="189" xfId="3174" applyNumberFormat="1" applyFont="1" applyFill="1" applyBorder="1" applyAlignment="1">
      <alignment vertical="center"/>
    </xf>
    <xf numFmtId="41" fontId="191" fillId="48" borderId="179" xfId="3174" applyNumberFormat="1" applyFont="1" applyFill="1" applyBorder="1" applyAlignment="1">
      <alignment vertical="center"/>
    </xf>
    <xf numFmtId="41" fontId="191" fillId="48" borderId="214" xfId="3174" applyNumberFormat="1" applyFont="1" applyFill="1" applyBorder="1" applyAlignment="1">
      <alignment vertical="center"/>
    </xf>
    <xf numFmtId="41" fontId="191" fillId="48" borderId="175" xfId="3174" applyNumberFormat="1" applyFont="1" applyFill="1" applyBorder="1" applyAlignment="1">
      <alignment vertical="center"/>
    </xf>
    <xf numFmtId="207" fontId="191" fillId="0" borderId="179" xfId="0" applyNumberFormat="1" applyFont="1" applyFill="1" applyBorder="1" applyAlignment="1">
      <alignment horizontal="right" vertical="center"/>
    </xf>
    <xf numFmtId="41" fontId="191" fillId="0" borderId="179" xfId="0" applyNumberFormat="1" applyFont="1" applyFill="1" applyBorder="1" applyAlignment="1">
      <alignment horizontal="right" vertical="center"/>
    </xf>
    <xf numFmtId="41" fontId="191" fillId="0" borderId="180" xfId="0" applyNumberFormat="1" applyFont="1" applyFill="1" applyBorder="1" applyAlignment="1">
      <alignment horizontal="right" vertical="center"/>
    </xf>
    <xf numFmtId="0" fontId="113" fillId="0" borderId="296" xfId="0" applyFont="1" applyFill="1" applyBorder="1" applyAlignment="1"/>
    <xf numFmtId="0" fontId="113" fillId="0" borderId="206" xfId="0" applyFont="1" applyFill="1" applyBorder="1" applyAlignment="1"/>
    <xf numFmtId="41" fontId="35" fillId="0" borderId="184" xfId="3174" applyNumberFormat="1" applyFont="1" applyFill="1" applyBorder="1"/>
    <xf numFmtId="40" fontId="0" fillId="0" borderId="16" xfId="3174" applyNumberFormat="1" applyFont="1" applyFill="1" applyBorder="1"/>
    <xf numFmtId="0" fontId="0" fillId="0" borderId="16" xfId="0" applyFill="1" applyBorder="1" applyAlignment="1">
      <alignment horizontal="center" vertical="center"/>
    </xf>
    <xf numFmtId="0" fontId="0" fillId="0" borderId="17" xfId="0" applyFill="1" applyBorder="1"/>
    <xf numFmtId="40" fontId="0" fillId="0" borderId="17" xfId="3174" applyNumberFormat="1" applyFont="1" applyFill="1" applyBorder="1"/>
    <xf numFmtId="40" fontId="0" fillId="0" borderId="16" xfId="3174" applyNumberFormat="1" applyFont="1" applyFill="1" applyBorder="1" applyAlignment="1">
      <alignment vertical="center"/>
    </xf>
    <xf numFmtId="0" fontId="0" fillId="0" borderId="16" xfId="0" applyBorder="1" applyAlignment="1">
      <alignment horizontal="center" vertical="center"/>
    </xf>
    <xf numFmtId="200" fontId="0" fillId="0" borderId="16" xfId="0" applyNumberFormat="1" applyFill="1" applyBorder="1"/>
    <xf numFmtId="200" fontId="0" fillId="0" borderId="16" xfId="0" applyNumberFormat="1" applyFill="1" applyBorder="1" applyAlignment="1">
      <alignment vertical="center"/>
    </xf>
    <xf numFmtId="0" fontId="193" fillId="0" borderId="178" xfId="0" applyFont="1" applyFill="1" applyBorder="1" applyAlignment="1">
      <alignment vertical="center"/>
    </xf>
    <xf numFmtId="0" fontId="193" fillId="0" borderId="22" xfId="0" applyFont="1" applyFill="1" applyBorder="1" applyAlignment="1">
      <alignment vertical="center"/>
    </xf>
    <xf numFmtId="0" fontId="193" fillId="0" borderId="22" xfId="3176" applyFont="1" applyFill="1" applyBorder="1" applyAlignment="1">
      <alignment vertical="center"/>
    </xf>
    <xf numFmtId="0" fontId="97" fillId="73" borderId="44" xfId="0" applyFont="1" applyFill="1" applyBorder="1" applyAlignment="1">
      <alignment vertical="center"/>
    </xf>
    <xf numFmtId="41" fontId="184" fillId="73" borderId="180" xfId="0" applyNumberFormat="1" applyFont="1" applyFill="1" applyBorder="1" applyAlignment="1">
      <alignment vertical="center"/>
    </xf>
    <xf numFmtId="207" fontId="184" fillId="73" borderId="208" xfId="0" applyNumberFormat="1" applyFont="1" applyFill="1" applyBorder="1" applyAlignment="1">
      <alignment vertical="center"/>
    </xf>
    <xf numFmtId="41" fontId="35" fillId="73" borderId="208" xfId="0" applyNumberFormat="1" applyFont="1" applyFill="1" applyBorder="1" applyAlignment="1">
      <alignment vertical="center"/>
    </xf>
    <xf numFmtId="41" fontId="35" fillId="73" borderId="208" xfId="3176" applyNumberFormat="1" applyFont="1" applyFill="1" applyBorder="1" applyAlignment="1">
      <alignment vertical="center"/>
    </xf>
    <xf numFmtId="0" fontId="0" fillId="75" borderId="185" xfId="0" applyFill="1" applyBorder="1" applyAlignment="1">
      <alignment vertical="center"/>
    </xf>
    <xf numFmtId="0" fontId="0" fillId="0" borderId="17" xfId="0" applyBorder="1"/>
    <xf numFmtId="41" fontId="35" fillId="0" borderId="233" xfId="0" applyNumberFormat="1" applyFont="1" applyFill="1" applyBorder="1" applyAlignment="1">
      <alignment horizontal="right"/>
    </xf>
    <xf numFmtId="0" fontId="97" fillId="73" borderId="107" xfId="0" applyFont="1" applyFill="1" applyBorder="1" applyAlignment="1">
      <alignment vertical="center"/>
    </xf>
    <xf numFmtId="0" fontId="113" fillId="0" borderId="182" xfId="0" applyFont="1" applyFill="1" applyBorder="1" applyAlignment="1"/>
    <xf numFmtId="41" fontId="0" fillId="0" borderId="0" xfId="0" applyNumberFormat="1" applyFill="1" applyAlignment="1">
      <alignment vertical="center"/>
    </xf>
    <xf numFmtId="0" fontId="0" fillId="0" borderId="0" xfId="0" applyFont="1" applyFill="1" applyAlignment="1">
      <alignment vertical="center"/>
    </xf>
    <xf numFmtId="0" fontId="113" fillId="0" borderId="14" xfId="3176" applyFont="1" applyFill="1" applyBorder="1" applyAlignment="1">
      <alignment vertical="center"/>
    </xf>
    <xf numFmtId="0" fontId="0" fillId="0" borderId="14" xfId="0" applyFill="1" applyBorder="1"/>
    <xf numFmtId="0" fontId="30" fillId="0" borderId="7" xfId="3176" applyFont="1" applyFill="1" applyBorder="1" applyAlignment="1">
      <alignment vertical="center"/>
    </xf>
    <xf numFmtId="0" fontId="195" fillId="0" borderId="318" xfId="0" applyFont="1" applyFill="1" applyBorder="1" applyAlignment="1"/>
    <xf numFmtId="0" fontId="40" fillId="0" borderId="14" xfId="3176" applyFont="1" applyFill="1" applyBorder="1"/>
    <xf numFmtId="0" fontId="40" fillId="0" borderId="318" xfId="3176" applyFont="1" applyFill="1" applyBorder="1" applyAlignment="1">
      <alignment vertical="center"/>
    </xf>
    <xf numFmtId="0" fontId="195" fillId="0" borderId="16" xfId="0" applyFont="1" applyFill="1" applyBorder="1" applyAlignment="1"/>
    <xf numFmtId="212" fontId="23" fillId="0" borderId="0" xfId="3178" applyNumberFormat="1" applyFont="1" applyFill="1" applyBorder="1" applyAlignment="1">
      <alignment vertical="center"/>
    </xf>
    <xf numFmtId="211" fontId="23" fillId="0" borderId="318" xfId="3176" applyNumberFormat="1" applyFont="1" applyFill="1" applyBorder="1" applyAlignment="1">
      <alignment vertical="center"/>
    </xf>
    <xf numFmtId="0" fontId="114" fillId="0" borderId="0" xfId="0" applyFont="1" applyBorder="1"/>
    <xf numFmtId="1" fontId="0" fillId="0" borderId="0" xfId="0" applyNumberFormat="1" applyBorder="1"/>
    <xf numFmtId="177" fontId="181" fillId="0" borderId="9" xfId="2431" applyNumberFormat="1" applyFont="1" applyBorder="1">
      <alignment vertical="center"/>
    </xf>
    <xf numFmtId="177" fontId="181" fillId="0" borderId="9" xfId="2431" applyNumberFormat="1" applyFont="1" applyFill="1" applyBorder="1">
      <alignment vertical="center"/>
    </xf>
    <xf numFmtId="299" fontId="198" fillId="0" borderId="9" xfId="2432" applyNumberFormat="1" applyFont="1" applyBorder="1" applyAlignment="1">
      <alignment vertical="center"/>
    </xf>
    <xf numFmtId="300" fontId="198" fillId="0" borderId="9" xfId="2432" applyNumberFormat="1" applyFont="1" applyBorder="1" applyAlignment="1">
      <alignment vertical="center"/>
    </xf>
    <xf numFmtId="209" fontId="198" fillId="0" borderId="9" xfId="2432" applyNumberFormat="1" applyFont="1" applyBorder="1" applyAlignment="1">
      <alignment vertical="center"/>
    </xf>
    <xf numFmtId="299" fontId="198" fillId="0" borderId="9" xfId="2432" applyNumberFormat="1" applyFont="1" applyFill="1" applyBorder="1" applyAlignment="1">
      <alignment vertical="center"/>
    </xf>
    <xf numFmtId="299" fontId="198" fillId="77" borderId="9" xfId="2432" applyNumberFormat="1" applyFont="1" applyFill="1" applyBorder="1" applyAlignment="1">
      <alignment vertical="center"/>
    </xf>
    <xf numFmtId="301" fontId="198" fillId="76" borderId="9" xfId="2432" applyNumberFormat="1" applyFont="1" applyFill="1" applyBorder="1" applyAlignment="1">
      <alignment vertical="center"/>
    </xf>
    <xf numFmtId="177" fontId="229" fillId="0" borderId="0" xfId="236" applyNumberFormat="1" applyFont="1" applyAlignment="1">
      <alignment vertical="center"/>
    </xf>
    <xf numFmtId="177" fontId="229" fillId="70" borderId="0" xfId="236" applyNumberFormat="1" applyFont="1" applyFill="1" applyAlignment="1">
      <alignment vertical="center"/>
    </xf>
    <xf numFmtId="177" fontId="20" fillId="70" borderId="0" xfId="236" applyNumberFormat="1" applyFill="1" applyAlignment="1">
      <alignment vertical="center"/>
    </xf>
    <xf numFmtId="177" fontId="20" fillId="0" borderId="0" xfId="236" applyNumberFormat="1" applyAlignment="1">
      <alignment vertical="center"/>
    </xf>
    <xf numFmtId="177" fontId="175" fillId="70" borderId="0" xfId="0" applyNumberFormat="1" applyFont="1" applyFill="1" applyAlignment="1">
      <alignment vertical="center"/>
    </xf>
    <xf numFmtId="177" fontId="0" fillId="70" borderId="0" xfId="0" applyNumberFormat="1" applyFill="1" applyAlignment="1">
      <alignment vertical="center"/>
    </xf>
    <xf numFmtId="0" fontId="0" fillId="0" borderId="13" xfId="0" applyFill="1" applyBorder="1" applyAlignment="1">
      <alignment vertical="center"/>
    </xf>
    <xf numFmtId="0" fontId="0" fillId="0" borderId="14" xfId="0" applyFill="1" applyBorder="1" applyAlignment="1">
      <alignment vertical="center"/>
    </xf>
    <xf numFmtId="0" fontId="0" fillId="0" borderId="15" xfId="0" applyFill="1" applyBorder="1" applyAlignment="1">
      <alignment vertical="center"/>
    </xf>
    <xf numFmtId="0" fontId="0" fillId="0" borderId="16" xfId="0" applyFill="1" applyBorder="1" applyAlignment="1">
      <alignment vertical="center"/>
    </xf>
    <xf numFmtId="0" fontId="0" fillId="0" borderId="17" xfId="0" applyFill="1" applyBorder="1" applyAlignment="1">
      <alignment vertical="center"/>
    </xf>
    <xf numFmtId="302" fontId="177" fillId="0" borderId="16" xfId="0" applyNumberFormat="1" applyFont="1" applyFill="1" applyBorder="1" applyAlignment="1">
      <alignment vertical="center"/>
    </xf>
    <xf numFmtId="0" fontId="109" fillId="0" borderId="0" xfId="0" applyFont="1" applyFill="1" applyBorder="1" applyAlignment="1">
      <alignment vertical="center"/>
    </xf>
    <xf numFmtId="293" fontId="0" fillId="0" borderId="25" xfId="0" applyNumberFormat="1" applyFont="1" applyFill="1" applyBorder="1" applyAlignment="1">
      <alignment vertical="center"/>
    </xf>
    <xf numFmtId="0" fontId="174" fillId="0" borderId="318" xfId="0" applyFont="1" applyFill="1" applyBorder="1" applyAlignment="1">
      <alignment vertical="center"/>
    </xf>
    <xf numFmtId="0" fontId="109" fillId="0" borderId="318" xfId="0" applyFont="1" applyFill="1" applyBorder="1" applyAlignment="1">
      <alignment vertical="center"/>
    </xf>
    <xf numFmtId="0" fontId="0" fillId="0" borderId="158" xfId="0" applyFill="1" applyBorder="1" applyAlignment="1">
      <alignment vertical="center"/>
    </xf>
    <xf numFmtId="293" fontId="0" fillId="0" borderId="14" xfId="0" applyNumberFormat="1" applyFont="1" applyFill="1" applyBorder="1" applyAlignment="1">
      <alignment vertical="center"/>
    </xf>
    <xf numFmtId="0" fontId="0" fillId="0" borderId="14" xfId="0" applyBorder="1" applyAlignment="1">
      <alignment vertical="center"/>
    </xf>
    <xf numFmtId="0" fontId="174" fillId="0" borderId="14" xfId="0" applyFont="1" applyFill="1" applyBorder="1" applyAlignment="1">
      <alignment vertical="center"/>
    </xf>
    <xf numFmtId="0" fontId="109" fillId="0" borderId="14" xfId="0" applyFont="1" applyFill="1" applyBorder="1" applyAlignment="1">
      <alignment vertical="center"/>
    </xf>
    <xf numFmtId="177" fontId="109" fillId="0" borderId="14" xfId="290" applyNumberFormat="1" applyFont="1" applyFill="1" applyBorder="1" applyAlignment="1">
      <alignment vertical="center"/>
    </xf>
    <xf numFmtId="40" fontId="0" fillId="0" borderId="0" xfId="0" applyNumberFormat="1" applyFont="1" applyFill="1" applyBorder="1" applyAlignment="1">
      <alignment vertical="center"/>
    </xf>
    <xf numFmtId="293" fontId="0" fillId="0" borderId="0" xfId="0" applyNumberFormat="1" applyFont="1" applyFill="1" applyBorder="1" applyAlignment="1">
      <alignment vertical="center"/>
    </xf>
    <xf numFmtId="0" fontId="174" fillId="0" borderId="0" xfId="0" applyFont="1" applyFill="1" applyBorder="1" applyAlignment="1">
      <alignment vertical="center"/>
    </xf>
    <xf numFmtId="40" fontId="109" fillId="0" borderId="0" xfId="290" applyNumberFormat="1" applyFont="1" applyFill="1" applyBorder="1" applyAlignment="1">
      <alignment vertical="center"/>
    </xf>
    <xf numFmtId="177" fontId="228" fillId="0" borderId="0" xfId="236" applyNumberFormat="1" applyFont="1" applyAlignment="1">
      <alignment vertical="center"/>
    </xf>
    <xf numFmtId="177" fontId="228" fillId="0" borderId="0" xfId="236" applyNumberFormat="1" applyFont="1" applyFill="1" applyAlignment="1">
      <alignment vertical="center"/>
    </xf>
    <xf numFmtId="1" fontId="0" fillId="70" borderId="312" xfId="0" applyNumberFormat="1" applyFill="1" applyBorder="1" applyAlignment="1">
      <alignment horizontal="center" vertical="center"/>
    </xf>
    <xf numFmtId="250" fontId="111" fillId="39" borderId="0" xfId="299" applyNumberFormat="1" applyFont="1" applyFill="1" applyAlignment="1">
      <alignment vertical="center"/>
    </xf>
    <xf numFmtId="252" fontId="111" fillId="39" borderId="0" xfId="299" applyNumberFormat="1" applyFont="1" applyFill="1" applyAlignment="1">
      <alignment vertical="center"/>
    </xf>
    <xf numFmtId="268" fontId="111" fillId="39" borderId="4" xfId="299" applyNumberFormat="1" applyFont="1" applyFill="1" applyBorder="1" applyAlignment="1">
      <alignment vertical="center"/>
    </xf>
    <xf numFmtId="268" fontId="111" fillId="39" borderId="6" xfId="299" applyNumberFormat="1" applyFont="1" applyFill="1" applyBorder="1" applyAlignment="1">
      <alignment vertical="center"/>
    </xf>
    <xf numFmtId="275" fontId="46" fillId="0" borderId="18" xfId="3170" applyNumberFormat="1" applyFont="1" applyFill="1" applyBorder="1" applyAlignment="1">
      <alignment horizontal="right" vertical="center"/>
    </xf>
    <xf numFmtId="0" fontId="3" fillId="107" borderId="0" xfId="3265" applyFill="1">
      <alignment vertical="center"/>
    </xf>
    <xf numFmtId="0" fontId="3" fillId="72" borderId="0" xfId="3265" applyFill="1">
      <alignment vertical="center"/>
    </xf>
    <xf numFmtId="177" fontId="0" fillId="96" borderId="0" xfId="290" applyNumberFormat="1" applyFont="1" applyFill="1" applyBorder="1" applyAlignment="1">
      <alignment vertical="center"/>
    </xf>
    <xf numFmtId="38" fontId="0" fillId="96" borderId="9" xfId="290" applyFont="1" applyFill="1" applyBorder="1" applyAlignment="1">
      <alignment vertical="center"/>
    </xf>
    <xf numFmtId="38" fontId="175" fillId="0" borderId="0" xfId="0" applyNumberFormat="1" applyFont="1" applyFill="1" applyAlignment="1">
      <alignment vertical="center"/>
    </xf>
    <xf numFmtId="177" fontId="175" fillId="0" borderId="0" xfId="0" applyNumberFormat="1" applyFont="1" applyFill="1" applyAlignment="1">
      <alignment vertical="center"/>
    </xf>
    <xf numFmtId="196" fontId="175" fillId="0" borderId="0" xfId="291" applyNumberFormat="1" applyFont="1" applyFill="1" applyAlignment="1">
      <alignment vertical="center"/>
    </xf>
    <xf numFmtId="0" fontId="175" fillId="0" borderId="0" xfId="0" applyFont="1" applyAlignment="1">
      <alignment vertical="center"/>
    </xf>
    <xf numFmtId="38" fontId="175" fillId="0" borderId="0" xfId="290" applyFont="1" applyFill="1" applyAlignment="1">
      <alignment vertical="center"/>
    </xf>
    <xf numFmtId="196" fontId="0" fillId="0" borderId="0" xfId="0" applyNumberFormat="1" applyAlignment="1">
      <alignment vertical="center"/>
    </xf>
    <xf numFmtId="177" fontId="175" fillId="0" borderId="0" xfId="290" applyNumberFormat="1" applyFont="1" applyFill="1" applyAlignment="1">
      <alignment vertical="center"/>
    </xf>
    <xf numFmtId="176" fontId="0" fillId="0" borderId="0" xfId="0" applyNumberFormat="1" applyFill="1" applyBorder="1" applyAlignment="1">
      <alignment vertical="center"/>
    </xf>
    <xf numFmtId="176" fontId="0" fillId="0" borderId="7" xfId="0" applyNumberFormat="1" applyFill="1" applyBorder="1" applyAlignment="1">
      <alignment vertical="center"/>
    </xf>
    <xf numFmtId="303" fontId="0" fillId="0" borderId="14" xfId="0" applyNumberFormat="1" applyFont="1" applyFill="1" applyBorder="1" applyAlignment="1">
      <alignment vertical="center"/>
    </xf>
    <xf numFmtId="38" fontId="0" fillId="0" borderId="0" xfId="0" applyNumberFormat="1" applyFont="1" applyFill="1" applyBorder="1" applyAlignment="1">
      <alignment vertical="center"/>
    </xf>
    <xf numFmtId="38" fontId="0" fillId="0" borderId="318" xfId="290" applyNumberFormat="1" applyFont="1" applyFill="1" applyBorder="1" applyAlignment="1">
      <alignment vertical="center"/>
    </xf>
    <xf numFmtId="303" fontId="0" fillId="0" borderId="0" xfId="0" applyNumberFormat="1" applyFont="1" applyFill="1" applyBorder="1" applyAlignment="1">
      <alignment vertical="center"/>
    </xf>
    <xf numFmtId="304" fontId="177" fillId="0" borderId="16" xfId="0" applyNumberFormat="1" applyFont="1" applyFill="1" applyBorder="1" applyAlignment="1">
      <alignment vertical="center"/>
    </xf>
    <xf numFmtId="0" fontId="205" fillId="88" borderId="0" xfId="0" applyFont="1" applyFill="1" applyAlignment="1">
      <alignment horizontal="center" vertical="center"/>
    </xf>
    <xf numFmtId="0" fontId="0" fillId="0" borderId="313" xfId="0" applyBorder="1" applyAlignment="1">
      <alignment horizontal="center" vertical="center" textRotation="255"/>
    </xf>
    <xf numFmtId="0" fontId="0" fillId="0" borderId="9" xfId="0" applyBorder="1" applyAlignment="1">
      <alignment horizontal="center" vertical="center" textRotation="255"/>
    </xf>
    <xf numFmtId="0" fontId="0" fillId="0" borderId="10" xfId="0" applyBorder="1" applyAlignment="1">
      <alignment horizontal="center" vertical="center" textRotation="255"/>
    </xf>
    <xf numFmtId="0" fontId="205" fillId="103" borderId="0" xfId="0" applyFont="1" applyFill="1" applyAlignment="1">
      <alignment horizontal="center" vertical="center"/>
    </xf>
    <xf numFmtId="0" fontId="0" fillId="0" borderId="0" xfId="0" applyAlignment="1">
      <alignment horizontal="center" vertical="center"/>
    </xf>
    <xf numFmtId="0" fontId="240" fillId="103" borderId="0" xfId="0" applyFont="1" applyFill="1" applyAlignment="1">
      <alignment horizontal="center" vertical="center"/>
    </xf>
    <xf numFmtId="0" fontId="205" fillId="102" borderId="0" xfId="0" applyFont="1" applyFill="1" applyAlignment="1">
      <alignment horizontal="center" vertical="center"/>
    </xf>
    <xf numFmtId="0" fontId="15" fillId="0" borderId="191" xfId="2431" applyBorder="1" applyAlignment="1">
      <alignment horizontal="center" vertical="center"/>
    </xf>
    <xf numFmtId="0" fontId="15" fillId="0" borderId="178" xfId="2431" applyBorder="1" applyAlignment="1">
      <alignment horizontal="center" vertical="center"/>
    </xf>
    <xf numFmtId="0" fontId="15" fillId="0" borderId="194" xfId="2431" applyBorder="1" applyAlignment="1">
      <alignment horizontal="center" vertical="center"/>
    </xf>
    <xf numFmtId="0" fontId="15" fillId="0" borderId="21" xfId="2431" applyBorder="1" applyAlignment="1">
      <alignment horizontal="center" vertical="center" shrinkToFit="1"/>
    </xf>
    <xf numFmtId="0" fontId="15" fillId="0" borderId="201" xfId="2431" applyBorder="1" applyAlignment="1">
      <alignment horizontal="center" vertical="center" shrinkToFit="1"/>
    </xf>
    <xf numFmtId="0" fontId="40" fillId="14" borderId="0" xfId="250" applyFill="1" applyAlignment="1">
      <alignment horizontal="center" vertical="center"/>
    </xf>
    <xf numFmtId="0" fontId="40" fillId="14" borderId="0" xfId="250" applyFont="1" applyFill="1" applyAlignment="1">
      <alignment horizontal="center" vertical="center"/>
    </xf>
    <xf numFmtId="0" fontId="91" fillId="37" borderId="69" xfId="299" applyFont="1" applyFill="1" applyBorder="1" applyAlignment="1">
      <alignment horizontal="center" vertical="center"/>
    </xf>
    <xf numFmtId="0" fontId="91" fillId="37" borderId="67" xfId="299" applyFont="1" applyFill="1" applyBorder="1" applyAlignment="1">
      <alignment horizontal="center" vertical="center"/>
    </xf>
    <xf numFmtId="0" fontId="91" fillId="37" borderId="87" xfId="299" applyFont="1" applyFill="1" applyBorder="1" applyAlignment="1">
      <alignment horizontal="center" vertical="center"/>
    </xf>
    <xf numFmtId="0" fontId="28" fillId="14" borderId="20" xfId="5" applyFont="1" applyFill="1" applyBorder="1" applyAlignment="1">
      <alignment horizontal="center" vertical="center"/>
    </xf>
    <xf numFmtId="0" fontId="35" fillId="14" borderId="28" xfId="5" applyFont="1" applyFill="1" applyBorder="1" applyAlignment="1">
      <alignment horizontal="center" vertical="center"/>
    </xf>
    <xf numFmtId="0" fontId="28" fillId="14" borderId="58" xfId="5" applyFont="1" applyFill="1" applyBorder="1" applyAlignment="1">
      <alignment horizontal="center" vertical="center"/>
    </xf>
    <xf numFmtId="0" fontId="35" fillId="14" borderId="59" xfId="5" applyFill="1" applyBorder="1" applyAlignment="1">
      <alignment horizontal="center" vertical="center"/>
    </xf>
    <xf numFmtId="0" fontId="35" fillId="14" borderId="60" xfId="5" applyFill="1" applyBorder="1" applyAlignment="1">
      <alignment horizontal="center" vertical="center"/>
    </xf>
    <xf numFmtId="0" fontId="28" fillId="14" borderId="24" xfId="5" applyFont="1" applyFill="1" applyBorder="1" applyAlignment="1">
      <alignment horizontal="center" vertical="center"/>
    </xf>
    <xf numFmtId="0" fontId="35" fillId="14" borderId="31" xfId="5" applyFont="1" applyFill="1" applyBorder="1" applyAlignment="1">
      <alignment horizontal="center" vertical="center"/>
    </xf>
    <xf numFmtId="0" fontId="28" fillId="14" borderId="3" xfId="5" applyFont="1" applyFill="1" applyBorder="1" applyAlignment="1">
      <alignment horizontal="center" vertical="center"/>
    </xf>
    <xf numFmtId="0" fontId="35" fillId="14" borderId="2" xfId="5" applyFill="1" applyBorder="1" applyAlignment="1">
      <alignment horizontal="center" vertical="center"/>
    </xf>
    <xf numFmtId="0" fontId="35" fillId="14" borderId="11" xfId="5" applyFill="1" applyBorder="1" applyAlignment="1">
      <alignment horizontal="center" vertical="center"/>
    </xf>
    <xf numFmtId="0" fontId="28" fillId="14" borderId="21" xfId="5" applyFont="1" applyFill="1" applyBorder="1" applyAlignment="1">
      <alignment horizontal="center" vertical="center"/>
    </xf>
    <xf numFmtId="0" fontId="35" fillId="14" borderId="22" xfId="5" applyFill="1" applyBorder="1" applyAlignment="1">
      <alignment horizontal="center" vertical="center"/>
    </xf>
    <xf numFmtId="0" fontId="35" fillId="14" borderId="23" xfId="5" applyFill="1" applyBorder="1" applyAlignment="1">
      <alignment horizontal="center" vertical="center"/>
    </xf>
    <xf numFmtId="0" fontId="28" fillId="14" borderId="4" xfId="5" applyFont="1" applyFill="1" applyBorder="1" applyAlignment="1">
      <alignment horizontal="center" vertical="center"/>
    </xf>
    <xf numFmtId="0" fontId="35" fillId="14" borderId="0" xfId="5" applyFill="1" applyBorder="1" applyAlignment="1">
      <alignment horizontal="center" vertical="center"/>
    </xf>
    <xf numFmtId="0" fontId="35" fillId="14" borderId="5" xfId="5" applyFill="1" applyBorder="1" applyAlignment="1">
      <alignment horizontal="center" vertical="center"/>
    </xf>
    <xf numFmtId="0" fontId="28" fillId="14" borderId="80" xfId="5" applyFont="1" applyFill="1" applyBorder="1" applyAlignment="1">
      <alignment horizontal="center" vertical="center"/>
    </xf>
    <xf numFmtId="0" fontId="35" fillId="14" borderId="82" xfId="5" applyFont="1" applyFill="1" applyBorder="1" applyAlignment="1">
      <alignment horizontal="center" vertical="center"/>
    </xf>
    <xf numFmtId="0" fontId="88" fillId="14" borderId="0" xfId="13" applyFont="1" applyFill="1" applyAlignment="1">
      <alignment horizontal="center" vertical="center"/>
    </xf>
    <xf numFmtId="0" fontId="38" fillId="14" borderId="0" xfId="13" applyFont="1" applyFill="1" applyAlignment="1">
      <alignment horizontal="center" vertical="center"/>
    </xf>
    <xf numFmtId="0" fontId="87" fillId="0" borderId="125" xfId="13" applyFont="1" applyFill="1" applyBorder="1" applyAlignment="1">
      <alignment horizontal="center" vertical="center" textRotation="255"/>
    </xf>
    <xf numFmtId="0" fontId="87" fillId="0" borderId="126" xfId="13" applyFont="1" applyFill="1" applyBorder="1" applyAlignment="1">
      <alignment horizontal="center" vertical="center" textRotation="255"/>
    </xf>
    <xf numFmtId="0" fontId="87" fillId="0" borderId="127" xfId="13" applyFont="1" applyFill="1" applyBorder="1" applyAlignment="1">
      <alignment horizontal="center" vertical="center" textRotation="255"/>
    </xf>
    <xf numFmtId="0" fontId="87" fillId="0" borderId="13" xfId="13" applyFont="1" applyFill="1" applyBorder="1" applyAlignment="1">
      <alignment horizontal="center" vertical="top"/>
    </xf>
    <xf numFmtId="0" fontId="87" fillId="0" borderId="14" xfId="13" applyFont="1" applyFill="1" applyBorder="1" applyAlignment="1">
      <alignment horizontal="center" vertical="top"/>
    </xf>
    <xf numFmtId="0" fontId="87" fillId="0" borderId="16" xfId="13" applyFont="1" applyFill="1" applyBorder="1" applyAlignment="1">
      <alignment horizontal="center" vertical="top"/>
    </xf>
    <xf numFmtId="0" fontId="87" fillId="0" borderId="0" xfId="13" applyFont="1" applyFill="1" applyBorder="1" applyAlignment="1">
      <alignment horizontal="center" vertical="top"/>
    </xf>
    <xf numFmtId="0" fontId="87" fillId="0" borderId="25" xfId="13" applyFont="1" applyFill="1" applyBorder="1" applyAlignment="1">
      <alignment horizontal="center" vertical="top"/>
    </xf>
    <xf numFmtId="0" fontId="87" fillId="0" borderId="157" xfId="13" applyFont="1" applyFill="1" applyBorder="1" applyAlignment="1">
      <alignment horizontal="center" vertical="top"/>
    </xf>
    <xf numFmtId="0" fontId="87" fillId="0" borderId="125" xfId="13" applyFont="1" applyFill="1" applyBorder="1" applyAlignment="1">
      <alignment horizontal="center" vertical="center" textRotation="255" wrapText="1"/>
    </xf>
    <xf numFmtId="0" fontId="87" fillId="0" borderId="15" xfId="13" applyFont="1" applyFill="1" applyBorder="1" applyAlignment="1">
      <alignment horizontal="center" vertical="top"/>
    </xf>
    <xf numFmtId="0" fontId="87" fillId="0" borderId="17" xfId="13" applyFont="1" applyFill="1" applyBorder="1" applyAlignment="1">
      <alignment horizontal="center" vertical="top"/>
    </xf>
    <xf numFmtId="0" fontId="87" fillId="0" borderId="158" xfId="13" applyFont="1" applyFill="1" applyBorder="1" applyAlignment="1">
      <alignment horizontal="center" vertical="top"/>
    </xf>
    <xf numFmtId="0" fontId="45" fillId="0" borderId="125" xfId="13" applyFont="1" applyFill="1" applyBorder="1" applyAlignment="1">
      <alignment horizontal="center" vertical="center" textRotation="255" wrapText="1"/>
    </xf>
    <xf numFmtId="0" fontId="45" fillId="0" borderId="127" xfId="13" applyFont="1" applyFill="1" applyBorder="1" applyAlignment="1">
      <alignment horizontal="center" vertical="center" textRotation="255" wrapText="1"/>
    </xf>
    <xf numFmtId="0" fontId="87" fillId="0" borderId="103" xfId="13" applyFont="1" applyFill="1" applyBorder="1" applyAlignment="1">
      <alignment horizontal="center" vertical="top"/>
    </xf>
    <xf numFmtId="0" fontId="87" fillId="0" borderId="57" xfId="13" applyFont="1" applyFill="1" applyBorder="1" applyAlignment="1">
      <alignment horizontal="center" vertical="top"/>
    </xf>
    <xf numFmtId="0" fontId="87" fillId="0" borderId="95" xfId="13" applyFont="1" applyFill="1" applyBorder="1" applyAlignment="1">
      <alignment horizontal="center" vertical="top"/>
    </xf>
    <xf numFmtId="0" fontId="87" fillId="0" borderId="66" xfId="13" applyFont="1" applyFill="1" applyBorder="1" applyAlignment="1">
      <alignment horizontal="center" vertical="top"/>
    </xf>
    <xf numFmtId="0" fontId="87" fillId="0" borderId="67" xfId="13" applyFont="1" applyFill="1" applyBorder="1" applyAlignment="1">
      <alignment horizontal="center" vertical="top"/>
    </xf>
    <xf numFmtId="0" fontId="87" fillId="0" borderId="74" xfId="13" applyFont="1" applyFill="1" applyBorder="1" applyAlignment="1">
      <alignment horizontal="center" vertical="top"/>
    </xf>
    <xf numFmtId="0" fontId="87" fillId="0" borderId="159" xfId="13" applyFont="1" applyFill="1" applyBorder="1" applyAlignment="1">
      <alignment horizontal="center" vertical="top"/>
    </xf>
    <xf numFmtId="0" fontId="87" fillId="0" borderId="121" xfId="13" applyFont="1" applyFill="1" applyBorder="1" applyAlignment="1">
      <alignment horizontal="center" vertical="top"/>
    </xf>
    <xf numFmtId="0" fontId="87" fillId="0" borderId="122" xfId="13" applyFont="1" applyFill="1" applyBorder="1" applyAlignment="1">
      <alignment horizontal="center" vertical="top"/>
    </xf>
    <xf numFmtId="0" fontId="45" fillId="0" borderId="126" xfId="13" applyFont="1" applyFill="1" applyBorder="1" applyAlignment="1">
      <alignment horizontal="center" vertical="center" textRotation="255" wrapText="1"/>
    </xf>
    <xf numFmtId="0" fontId="35" fillId="0" borderId="123" xfId="13" applyFont="1" applyFill="1" applyBorder="1" applyAlignment="1">
      <alignment vertical="center" textRotation="255"/>
    </xf>
    <xf numFmtId="0" fontId="35" fillId="0" borderId="9" xfId="13" applyFont="1" applyFill="1" applyBorder="1" applyAlignment="1">
      <alignment vertical="center" textRotation="255"/>
    </xf>
    <xf numFmtId="0" fontId="35" fillId="0" borderId="10" xfId="13" applyFont="1" applyFill="1" applyBorder="1" applyAlignment="1">
      <alignment vertical="center" textRotation="255"/>
    </xf>
    <xf numFmtId="0" fontId="35" fillId="0" borderId="155" xfId="13" applyFont="1" applyFill="1" applyBorder="1" applyAlignment="1">
      <alignment horizontal="center" vertical="center"/>
    </xf>
    <xf numFmtId="0" fontId="35" fillId="0" borderId="121" xfId="13" applyFont="1" applyFill="1" applyBorder="1" applyAlignment="1">
      <alignment horizontal="center" vertical="center"/>
    </xf>
    <xf numFmtId="0" fontId="35" fillId="0" borderId="4" xfId="13" applyFont="1" applyFill="1" applyBorder="1" applyAlignment="1">
      <alignment horizontal="center" vertical="center"/>
    </xf>
    <xf numFmtId="0" fontId="35" fillId="0" borderId="0" xfId="13" applyFont="1" applyFill="1" applyAlignment="1">
      <alignment horizontal="center" vertical="center"/>
    </xf>
    <xf numFmtId="0" fontId="35" fillId="0" borderId="6" xfId="13" applyFont="1" applyFill="1" applyBorder="1" applyAlignment="1">
      <alignment horizontal="center" vertical="center"/>
    </xf>
    <xf numFmtId="0" fontId="35" fillId="0" borderId="7" xfId="13" applyFont="1" applyFill="1" applyBorder="1" applyAlignment="1">
      <alignment horizontal="center" vertical="center"/>
    </xf>
    <xf numFmtId="0" fontId="30" fillId="0" borderId="189" xfId="13" applyFont="1" applyFill="1" applyBorder="1" applyAlignment="1">
      <alignment horizontal="center" vertical="center" wrapText="1"/>
    </xf>
    <xf numFmtId="0" fontId="30" fillId="0" borderId="173" xfId="13" applyFont="1" applyFill="1" applyBorder="1" applyAlignment="1">
      <alignment horizontal="center" vertical="center" wrapText="1"/>
    </xf>
    <xf numFmtId="0" fontId="30" fillId="0" borderId="190" xfId="13" applyFont="1" applyFill="1" applyBorder="1" applyAlignment="1">
      <alignment horizontal="center" vertical="center" wrapText="1"/>
    </xf>
    <xf numFmtId="0" fontId="35" fillId="0" borderId="156" xfId="13" applyFont="1" applyFill="1" applyBorder="1" applyAlignment="1">
      <alignment horizontal="center" vertical="center"/>
    </xf>
    <xf numFmtId="0" fontId="35" fillId="0" borderId="0" xfId="13" applyFont="1" applyFill="1" applyBorder="1" applyAlignment="1">
      <alignment horizontal="center" vertical="center"/>
    </xf>
    <xf numFmtId="0" fontId="35" fillId="0" borderId="5" xfId="13" applyFont="1" applyFill="1" applyBorder="1" applyAlignment="1">
      <alignment horizontal="center" vertical="center"/>
    </xf>
    <xf numFmtId="0" fontId="35" fillId="0" borderId="96" xfId="13" applyFont="1" applyFill="1" applyBorder="1" applyAlignment="1">
      <alignment horizontal="center" vertical="center"/>
    </xf>
    <xf numFmtId="0" fontId="35" fillId="0" borderId="58" xfId="13" applyFont="1" applyFill="1" applyBorder="1" applyAlignment="1">
      <alignment horizontal="center" vertical="center" wrapText="1"/>
    </xf>
    <xf numFmtId="0" fontId="35" fillId="0" borderId="59" xfId="13" applyFont="1" applyFill="1" applyBorder="1" applyAlignment="1">
      <alignment horizontal="center" vertical="center" wrapText="1"/>
    </xf>
    <xf numFmtId="0" fontId="35" fillId="0" borderId="42" xfId="13" applyFont="1" applyFill="1" applyBorder="1" applyAlignment="1">
      <alignment horizontal="center" vertical="center" wrapText="1"/>
    </xf>
    <xf numFmtId="0" fontId="35" fillId="0" borderId="7" xfId="13" applyFont="1" applyFill="1" applyBorder="1" applyAlignment="1">
      <alignment horizontal="center" vertical="center" wrapText="1"/>
    </xf>
    <xf numFmtId="0" fontId="35" fillId="0" borderId="59" xfId="13" applyFont="1" applyFill="1" applyBorder="1" applyAlignment="1">
      <alignment horizontal="center" vertical="center"/>
    </xf>
    <xf numFmtId="0" fontId="35" fillId="0" borderId="42" xfId="13" applyFont="1" applyFill="1" applyBorder="1" applyAlignment="1">
      <alignment horizontal="center" vertical="center"/>
    </xf>
    <xf numFmtId="0" fontId="35" fillId="0" borderId="189" xfId="13" applyFont="1" applyFill="1" applyBorder="1" applyAlignment="1">
      <alignment horizontal="center" vertical="center" wrapText="1"/>
    </xf>
    <xf numFmtId="0" fontId="35" fillId="0" borderId="173" xfId="13" applyFont="1" applyFill="1" applyBorder="1" applyAlignment="1">
      <alignment horizontal="center" vertical="center" wrapText="1"/>
    </xf>
    <xf numFmtId="0" fontId="35" fillId="0" borderId="190" xfId="13" applyFont="1" applyFill="1" applyBorder="1" applyAlignment="1">
      <alignment horizontal="center" vertical="center" wrapText="1"/>
    </xf>
    <xf numFmtId="0" fontId="110" fillId="0" borderId="58" xfId="13" applyFont="1" applyFill="1" applyBorder="1" applyAlignment="1">
      <alignment horizontal="center" vertical="center" wrapText="1"/>
    </xf>
    <xf numFmtId="0" fontId="110" fillId="0" borderId="59" xfId="13" applyFont="1" applyFill="1" applyBorder="1" applyAlignment="1">
      <alignment horizontal="center" vertical="center" wrapText="1"/>
    </xf>
    <xf numFmtId="0" fontId="110" fillId="0" borderId="60" xfId="13" applyFont="1" applyFill="1" applyBorder="1" applyAlignment="1">
      <alignment horizontal="center" vertical="center" wrapText="1"/>
    </xf>
    <xf numFmtId="0" fontId="30" fillId="0" borderId="203" xfId="13" applyFont="1" applyFill="1" applyBorder="1" applyAlignment="1">
      <alignment horizontal="center" vertical="center" wrapText="1"/>
    </xf>
    <xf numFmtId="0" fontId="198" fillId="0" borderId="0" xfId="2432" applyFont="1" applyAlignment="1">
      <alignment horizontal="center" vertical="center"/>
    </xf>
    <xf numFmtId="0" fontId="108" fillId="0" borderId="0" xfId="2432" applyFont="1" applyAlignment="1">
      <alignment horizontal="center" vertical="center"/>
    </xf>
    <xf numFmtId="250" fontId="222" fillId="0" borderId="308" xfId="2482" applyNumberFormat="1" applyFont="1" applyBorder="1" applyAlignment="1">
      <alignment horizontal="center" wrapText="1"/>
    </xf>
    <xf numFmtId="250" fontId="222" fillId="0" borderId="289" xfId="2482" applyNumberFormat="1" applyFont="1" applyBorder="1" applyAlignment="1">
      <alignment horizontal="center" wrapText="1"/>
    </xf>
    <xf numFmtId="250" fontId="222" fillId="0" borderId="309" xfId="2482" applyNumberFormat="1" applyFont="1" applyBorder="1" applyAlignment="1">
      <alignment horizontal="center" wrapText="1"/>
    </xf>
    <xf numFmtId="0" fontId="113" fillId="0" borderId="0" xfId="2482" applyFont="1" applyAlignment="1">
      <alignment horizontal="distributed"/>
    </xf>
    <xf numFmtId="0" fontId="113" fillId="0" borderId="0" xfId="2482" applyFont="1" applyBorder="1" applyAlignment="1">
      <alignment horizontal="distributed"/>
    </xf>
    <xf numFmtId="0" fontId="113" fillId="0" borderId="196" xfId="2482" applyFont="1" applyBorder="1" applyAlignment="1">
      <alignment horizontal="distributed"/>
    </xf>
    <xf numFmtId="0" fontId="113" fillId="0" borderId="7" xfId="2482" applyFont="1" applyBorder="1" applyAlignment="1">
      <alignment horizontal="distributed"/>
    </xf>
    <xf numFmtId="0" fontId="113" fillId="0" borderId="213" xfId="2482" applyFont="1" applyBorder="1" applyAlignment="1">
      <alignment horizontal="distributed"/>
    </xf>
    <xf numFmtId="0" fontId="113" fillId="0" borderId="59" xfId="2482" applyFont="1" applyBorder="1" applyAlignment="1">
      <alignment horizontal="distributed"/>
    </xf>
    <xf numFmtId="0" fontId="113" fillId="0" borderId="0" xfId="2482" quotePrefix="1" applyFont="1" applyBorder="1" applyAlignment="1">
      <alignment horizontal="distributed"/>
    </xf>
    <xf numFmtId="0" fontId="113" fillId="89" borderId="59" xfId="2482" applyFont="1" applyFill="1" applyBorder="1" applyAlignment="1">
      <alignment horizontal="distributed"/>
    </xf>
    <xf numFmtId="0" fontId="113" fillId="0" borderId="0" xfId="2482" applyFont="1" applyFill="1" applyBorder="1" applyAlignment="1">
      <alignment horizontal="distributed"/>
    </xf>
    <xf numFmtId="0" fontId="49" fillId="0" borderId="0" xfId="2482" applyFont="1" applyAlignment="1">
      <alignment horizontal="center"/>
    </xf>
    <xf numFmtId="0" fontId="40" fillId="0" borderId="0" xfId="2482" applyFont="1" applyAlignment="1">
      <alignment horizontal="center"/>
    </xf>
    <xf numFmtId="0" fontId="113" fillId="0" borderId="155" xfId="2482" applyFont="1" applyBorder="1" applyAlignment="1">
      <alignment horizontal="center" vertical="center" wrapText="1"/>
    </xf>
    <xf numFmtId="0" fontId="113" fillId="0" borderId="156" xfId="2482" applyFont="1" applyBorder="1" applyAlignment="1">
      <alignment horizontal="center" vertical="center" wrapText="1"/>
    </xf>
    <xf numFmtId="0" fontId="113" fillId="0" borderId="4" xfId="2482" applyFont="1" applyBorder="1" applyAlignment="1">
      <alignment horizontal="center" vertical="center" wrapText="1"/>
    </xf>
    <xf numFmtId="0" fontId="113" fillId="0" borderId="5" xfId="2482" applyFont="1" applyBorder="1" applyAlignment="1">
      <alignment horizontal="center" vertical="center" wrapText="1"/>
    </xf>
    <xf numFmtId="0" fontId="113" fillId="0" borderId="6" xfId="2482" applyFont="1" applyBorder="1" applyAlignment="1">
      <alignment horizontal="center" vertical="center" wrapText="1"/>
    </xf>
    <xf numFmtId="0" fontId="113" fillId="0" borderId="96" xfId="2482" applyFont="1" applyBorder="1" applyAlignment="1">
      <alignment horizontal="center" vertical="center" wrapText="1"/>
    </xf>
    <xf numFmtId="0" fontId="113" fillId="0" borderId="69" xfId="2482" applyFont="1" applyBorder="1" applyAlignment="1">
      <alignment horizontal="center" vertical="center" wrapText="1"/>
    </xf>
    <xf numFmtId="0" fontId="113" fillId="0" borderId="67" xfId="2482" applyFont="1" applyBorder="1" applyAlignment="1">
      <alignment horizontal="center" vertical="center" wrapText="1"/>
    </xf>
    <xf numFmtId="250" fontId="220" fillId="0" borderId="4" xfId="2482" applyNumberFormat="1" applyFont="1" applyBorder="1" applyAlignment="1">
      <alignment horizontal="center" vertical="center"/>
    </xf>
    <xf numFmtId="250" fontId="220" fillId="0" borderId="0" xfId="2482" applyNumberFormat="1" applyFont="1" applyBorder="1" applyAlignment="1">
      <alignment horizontal="center" vertical="center"/>
    </xf>
    <xf numFmtId="250" fontId="220" fillId="0" borderId="5" xfId="2482" applyNumberFormat="1" applyFont="1" applyBorder="1" applyAlignment="1">
      <alignment horizontal="center" vertical="center"/>
    </xf>
    <xf numFmtId="0" fontId="40" fillId="0" borderId="16" xfId="2151" applyFont="1" applyBorder="1" applyAlignment="1">
      <alignment vertical="center"/>
    </xf>
    <xf numFmtId="0" fontId="40" fillId="0" borderId="0" xfId="2151" applyFont="1" applyBorder="1" applyAlignment="1">
      <alignment vertical="center"/>
    </xf>
    <xf numFmtId="0" fontId="40" fillId="0" borderId="16" xfId="2151" applyFont="1" applyBorder="1" applyAlignment="1">
      <alignment horizontal="left" vertical="center"/>
    </xf>
    <xf numFmtId="0" fontId="40" fillId="0" borderId="0" xfId="2151" applyFont="1" applyBorder="1" applyAlignment="1">
      <alignment horizontal="left" vertical="center"/>
    </xf>
    <xf numFmtId="0" fontId="113" fillId="0" borderId="14" xfId="2151" applyFont="1" applyBorder="1" applyAlignment="1">
      <alignment vertical="center"/>
    </xf>
    <xf numFmtId="0" fontId="40" fillId="0" borderId="17" xfId="2151" applyFont="1" applyBorder="1" applyAlignment="1">
      <alignment vertical="center"/>
    </xf>
    <xf numFmtId="0" fontId="114" fillId="0" borderId="0" xfId="2151" applyFont="1" applyAlignment="1">
      <alignment horizontal="center" vertical="center"/>
    </xf>
    <xf numFmtId="0" fontId="40" fillId="0" borderId="103" xfId="2151" applyFont="1" applyBorder="1" applyAlignment="1">
      <alignment horizontal="center" vertical="center" wrapText="1"/>
    </xf>
    <xf numFmtId="0" fontId="40" fillId="0" borderId="187" xfId="2151" applyFont="1" applyBorder="1" applyAlignment="1">
      <alignment horizontal="center" vertical="center" wrapText="1"/>
    </xf>
    <xf numFmtId="0" fontId="40" fillId="0" borderId="224" xfId="2151" applyFont="1" applyBorder="1" applyAlignment="1">
      <alignment horizontal="center" vertical="center" wrapText="1"/>
    </xf>
    <xf numFmtId="0" fontId="40" fillId="0" borderId="63" xfId="2151" applyFont="1" applyBorder="1" applyAlignment="1">
      <alignment horizontal="center" vertical="center" wrapText="1"/>
    </xf>
    <xf numFmtId="0" fontId="40" fillId="0" borderId="14" xfId="2151" applyFont="1" applyBorder="1" applyAlignment="1">
      <alignment horizontal="center" vertical="center" wrapText="1"/>
    </xf>
    <xf numFmtId="0" fontId="40" fillId="0" borderId="15" xfId="2151" applyFont="1" applyBorder="1" applyAlignment="1">
      <alignment horizontal="center" vertical="center" wrapText="1"/>
    </xf>
    <xf numFmtId="0" fontId="40" fillId="0" borderId="16" xfId="2151" applyFont="1" applyBorder="1" applyAlignment="1">
      <alignment horizontal="center" vertical="center"/>
    </xf>
    <xf numFmtId="0" fontId="40" fillId="0" borderId="0" xfId="2151" applyFont="1" applyBorder="1" applyAlignment="1">
      <alignment horizontal="center" vertical="center"/>
    </xf>
    <xf numFmtId="0" fontId="40" fillId="0" borderId="16" xfId="2151" applyFont="1" applyBorder="1" applyAlignment="1">
      <alignment horizontal="left" vertical="center" wrapText="1"/>
    </xf>
    <xf numFmtId="0" fontId="40" fillId="0" borderId="0" xfId="2151" applyFont="1" applyBorder="1" applyAlignment="1">
      <alignment horizontal="left" vertical="center" wrapText="1"/>
    </xf>
    <xf numFmtId="0" fontId="40" fillId="0" borderId="17" xfId="2151" applyFont="1" applyBorder="1" applyAlignment="1">
      <alignment horizontal="left" vertical="center" wrapText="1"/>
    </xf>
    <xf numFmtId="0" fontId="232" fillId="0" borderId="16" xfId="3169" applyFont="1" applyBorder="1" applyAlignment="1">
      <alignment horizontal="left" vertical="center" wrapText="1"/>
    </xf>
    <xf numFmtId="0" fontId="232" fillId="0" borderId="0" xfId="3169" applyFont="1" applyBorder="1" applyAlignment="1">
      <alignment horizontal="left" vertical="center" wrapText="1"/>
    </xf>
    <xf numFmtId="0" fontId="232" fillId="0" borderId="17" xfId="3169" applyFont="1" applyBorder="1" applyAlignment="1">
      <alignment horizontal="left" vertical="center" wrapText="1"/>
    </xf>
    <xf numFmtId="0" fontId="114" fillId="0" borderId="0" xfId="3169" applyFont="1" applyAlignment="1">
      <alignment horizontal="center" vertical="center"/>
    </xf>
    <xf numFmtId="0" fontId="40" fillId="0" borderId="318" xfId="3169" applyFont="1" applyBorder="1" applyAlignment="1">
      <alignment horizontal="right" vertical="center"/>
    </xf>
    <xf numFmtId="0" fontId="40" fillId="0" borderId="318" xfId="3170" applyFont="1" applyBorder="1" applyAlignment="1">
      <alignment horizontal="right" vertical="center"/>
    </xf>
    <xf numFmtId="0" fontId="40" fillId="0" borderId="224" xfId="3169" applyFont="1" applyBorder="1" applyAlignment="1">
      <alignment horizontal="center" vertical="center" wrapText="1"/>
    </xf>
    <xf numFmtId="0" fontId="40" fillId="0" borderId="187" xfId="3169" applyFont="1" applyBorder="1" applyAlignment="1">
      <alignment horizontal="center" vertical="center" wrapText="1"/>
    </xf>
    <xf numFmtId="0" fontId="40" fillId="0" borderId="63" xfId="3169" applyFont="1" applyBorder="1" applyAlignment="1">
      <alignment horizontal="center" vertical="center"/>
    </xf>
    <xf numFmtId="0" fontId="40" fillId="0" borderId="14" xfId="3170" applyFont="1" applyBorder="1" applyAlignment="1">
      <alignment horizontal="center" vertical="center"/>
    </xf>
    <xf numFmtId="0" fontId="40" fillId="0" borderId="15" xfId="3170" applyFont="1" applyBorder="1" applyAlignment="1">
      <alignment horizontal="center" vertical="center"/>
    </xf>
    <xf numFmtId="0" fontId="232" fillId="0" borderId="16" xfId="3169" applyFont="1" applyBorder="1" applyAlignment="1">
      <alignment vertical="center"/>
    </xf>
    <xf numFmtId="0" fontId="232" fillId="0" borderId="0" xfId="3169" applyFont="1" applyBorder="1" applyAlignment="1">
      <alignment vertical="center"/>
    </xf>
    <xf numFmtId="0" fontId="232" fillId="0" borderId="0" xfId="3171" applyFont="1" applyAlignment="1">
      <alignment vertical="center"/>
    </xf>
    <xf numFmtId="0" fontId="40" fillId="0" borderId="13" xfId="3169" applyFont="1" applyBorder="1" applyAlignment="1">
      <alignment horizontal="center" vertical="center" wrapText="1"/>
    </xf>
    <xf numFmtId="0" fontId="40" fillId="0" borderId="86" xfId="3169" applyFont="1" applyBorder="1" applyAlignment="1">
      <alignment horizontal="center" vertical="center" wrapText="1"/>
    </xf>
    <xf numFmtId="0" fontId="232" fillId="0" borderId="16" xfId="3170" applyFont="1" applyBorder="1" applyAlignment="1">
      <alignment vertical="center"/>
    </xf>
    <xf numFmtId="0" fontId="232" fillId="0" borderId="0" xfId="3170" applyFont="1" applyBorder="1" applyAlignment="1">
      <alignment vertical="center"/>
    </xf>
    <xf numFmtId="0" fontId="232" fillId="0" borderId="16" xfId="3169" applyFont="1" applyBorder="1" applyAlignment="1">
      <alignment horizontal="left" vertical="center"/>
    </xf>
    <xf numFmtId="0" fontId="232" fillId="0" borderId="0" xfId="3169" applyFont="1" applyBorder="1" applyAlignment="1">
      <alignment horizontal="left" vertical="center"/>
    </xf>
    <xf numFmtId="0" fontId="97" fillId="0" borderId="25" xfId="3169" applyFont="1" applyBorder="1" applyAlignment="1">
      <alignment horizontal="left" vertical="center"/>
    </xf>
    <xf numFmtId="0" fontId="97" fillId="0" borderId="318" xfId="3169" applyFont="1" applyBorder="1" applyAlignment="1">
      <alignment horizontal="left" vertical="center"/>
    </xf>
    <xf numFmtId="0" fontId="97" fillId="0" borderId="158" xfId="3169" applyFont="1" applyBorder="1" applyAlignment="1">
      <alignment horizontal="left" vertical="center"/>
    </xf>
    <xf numFmtId="0" fontId="113" fillId="0" borderId="0" xfId="3169" applyFont="1" applyBorder="1" applyAlignment="1">
      <alignment vertical="center"/>
    </xf>
    <xf numFmtId="0" fontId="114" fillId="0" borderId="0" xfId="3170" applyFont="1" applyAlignment="1">
      <alignment horizontal="center" vertical="center"/>
    </xf>
    <xf numFmtId="0" fontId="111" fillId="0" borderId="0" xfId="3170" applyFont="1" applyBorder="1" applyAlignment="1">
      <alignment horizontal="left" vertical="center"/>
    </xf>
    <xf numFmtId="0" fontId="111" fillId="0" borderId="0" xfId="3170" applyFont="1" applyAlignment="1">
      <alignment vertical="center"/>
    </xf>
    <xf numFmtId="0" fontId="91" fillId="0" borderId="0" xfId="3170" applyFont="1" applyAlignment="1">
      <alignment horizontal="left" vertical="center"/>
    </xf>
    <xf numFmtId="0" fontId="31" fillId="0" borderId="318" xfId="3170" applyFont="1" applyBorder="1" applyAlignment="1">
      <alignment horizontal="right" vertical="center"/>
    </xf>
    <xf numFmtId="0" fontId="40" fillId="0" borderId="57" xfId="3170" applyFont="1" applyBorder="1" applyAlignment="1">
      <alignment horizontal="center" vertical="center" wrapText="1"/>
    </xf>
    <xf numFmtId="0" fontId="40" fillId="0" borderId="187" xfId="3170" applyFont="1" applyBorder="1" applyAlignment="1">
      <alignment horizontal="center" vertical="center" wrapText="1"/>
    </xf>
    <xf numFmtId="0" fontId="40" fillId="0" borderId="224" xfId="3170" applyFont="1" applyBorder="1" applyAlignment="1">
      <alignment horizontal="center" vertical="center" wrapText="1"/>
    </xf>
    <xf numFmtId="0" fontId="40" fillId="0" borderId="224" xfId="3170" applyFont="1" applyBorder="1" applyAlignment="1">
      <alignment horizontal="center" vertical="center"/>
    </xf>
    <xf numFmtId="0" fontId="40" fillId="0" borderId="57" xfId="3170" applyFont="1" applyBorder="1" applyAlignment="1">
      <alignment horizontal="center" vertical="center"/>
    </xf>
    <xf numFmtId="0" fontId="40" fillId="0" borderId="95" xfId="3170" applyFont="1" applyBorder="1" applyAlignment="1">
      <alignment horizontal="center" vertical="center"/>
    </xf>
    <xf numFmtId="0" fontId="40" fillId="0" borderId="0" xfId="3170" applyFont="1" applyBorder="1" applyAlignment="1">
      <alignment horizontal="left" vertical="center" wrapText="1"/>
    </xf>
    <xf numFmtId="0" fontId="40" fillId="0" borderId="17" xfId="3170" applyFont="1" applyBorder="1" applyAlignment="1">
      <alignment horizontal="left" vertical="center" wrapText="1"/>
    </xf>
    <xf numFmtId="0" fontId="170" fillId="0" borderId="33" xfId="2482" applyFont="1" applyBorder="1" applyAlignment="1">
      <alignment horizontal="distributed" vertical="center"/>
    </xf>
    <xf numFmtId="0" fontId="170" fillId="0" borderId="0" xfId="2482" applyFont="1" applyBorder="1" applyAlignment="1">
      <alignment horizontal="distributed" vertical="center"/>
    </xf>
    <xf numFmtId="0" fontId="170" fillId="0" borderId="42" xfId="2482" applyFont="1" applyBorder="1" applyAlignment="1">
      <alignment horizontal="distributed" vertical="center"/>
    </xf>
    <xf numFmtId="0" fontId="170" fillId="0" borderId="7" xfId="2482" applyFont="1" applyBorder="1" applyAlignment="1">
      <alignment horizontal="distributed" vertical="center"/>
    </xf>
    <xf numFmtId="0" fontId="170" fillId="0" borderId="0" xfId="2482" applyFont="1" applyBorder="1" applyAlignment="1">
      <alignment horizontal="left" vertical="center" wrapText="1"/>
    </xf>
    <xf numFmtId="0" fontId="170" fillId="0" borderId="198" xfId="2482" applyFont="1" applyBorder="1" applyAlignment="1">
      <alignment horizontal="distributed" vertical="center"/>
    </xf>
    <xf numFmtId="0" fontId="170" fillId="0" borderId="196" xfId="2482" applyFont="1" applyBorder="1" applyAlignment="1">
      <alignment horizontal="distributed" vertical="center"/>
    </xf>
    <xf numFmtId="250" fontId="170" fillId="0" borderId="319" xfId="2482" applyNumberFormat="1" applyFont="1" applyFill="1" applyBorder="1" applyAlignment="1">
      <alignment horizontal="center" vertical="center" wrapText="1"/>
    </xf>
    <xf numFmtId="250" fontId="170" fillId="0" borderId="314" xfId="2482" applyNumberFormat="1" applyFont="1" applyFill="1" applyBorder="1" applyAlignment="1">
      <alignment horizontal="center" vertical="center" wrapText="1"/>
    </xf>
    <xf numFmtId="250" fontId="170" fillId="0" borderId="121" xfId="2482" applyNumberFormat="1" applyFont="1" applyFill="1" applyBorder="1" applyAlignment="1">
      <alignment horizontal="center" vertical="center" wrapText="1"/>
    </xf>
    <xf numFmtId="250" fontId="170" fillId="0" borderId="317" xfId="2482" applyNumberFormat="1" applyFont="1" applyFill="1" applyBorder="1" applyAlignment="1">
      <alignment horizontal="center" vertical="center" wrapText="1"/>
    </xf>
    <xf numFmtId="0" fontId="170" fillId="0" borderId="330" xfId="2482" applyFont="1" applyBorder="1" applyAlignment="1">
      <alignment horizontal="distributed" vertical="center"/>
    </xf>
    <xf numFmtId="0" fontId="170" fillId="0" borderId="121" xfId="2482" applyFont="1" applyBorder="1" applyAlignment="1">
      <alignment horizontal="distributed" vertical="center"/>
    </xf>
    <xf numFmtId="0" fontId="170" fillId="0" borderId="33" xfId="2482" quotePrefix="1" applyFont="1" applyBorder="1" applyAlignment="1">
      <alignment horizontal="distributed" vertical="center"/>
    </xf>
    <xf numFmtId="0" fontId="170" fillId="0" borderId="0" xfId="2482" quotePrefix="1" applyFont="1" applyBorder="1" applyAlignment="1">
      <alignment horizontal="distributed" vertical="center"/>
    </xf>
    <xf numFmtId="0" fontId="170" fillId="0" borderId="33" xfId="2482" applyFont="1" applyFill="1" applyBorder="1" applyAlignment="1">
      <alignment horizontal="distributed" vertical="center"/>
    </xf>
    <xf numFmtId="0" fontId="170" fillId="0" borderId="0" xfId="2482" applyFont="1" applyFill="1" applyBorder="1" applyAlignment="1">
      <alignment horizontal="distributed" vertical="center"/>
    </xf>
    <xf numFmtId="0" fontId="170" fillId="0" borderId="58" xfId="2482" applyFont="1" applyBorder="1" applyAlignment="1">
      <alignment horizontal="distributed" vertical="center"/>
    </xf>
    <xf numFmtId="0" fontId="170" fillId="0" borderId="59" xfId="2482" applyFont="1" applyBorder="1" applyAlignment="1">
      <alignment horizontal="distributed" vertical="center"/>
    </xf>
    <xf numFmtId="0" fontId="170" fillId="89" borderId="58" xfId="2482" applyFont="1" applyFill="1" applyBorder="1" applyAlignment="1">
      <alignment horizontal="distributed" vertical="center"/>
    </xf>
    <xf numFmtId="0" fontId="170" fillId="89" borderId="59" xfId="2482" applyFont="1" applyFill="1" applyBorder="1" applyAlignment="1">
      <alignment horizontal="distributed" vertical="center"/>
    </xf>
    <xf numFmtId="0" fontId="176" fillId="0" borderId="0" xfId="2482" applyFont="1" applyAlignment="1">
      <alignment horizontal="center" vertical="center"/>
    </xf>
    <xf numFmtId="0" fontId="170" fillId="0" borderId="7" xfId="2482" applyFont="1" applyBorder="1" applyAlignment="1">
      <alignment horizontal="right" vertical="center"/>
    </xf>
    <xf numFmtId="0" fontId="170" fillId="0" borderId="319" xfId="2482" applyFont="1" applyBorder="1" applyAlignment="1">
      <alignment horizontal="center" vertical="center"/>
    </xf>
    <xf numFmtId="0" fontId="170" fillId="0" borderId="314" xfId="259" applyFont="1" applyBorder="1" applyAlignment="1">
      <alignment vertical="center"/>
    </xf>
    <xf numFmtId="0" fontId="170" fillId="0" borderId="324" xfId="2482" applyFont="1" applyBorder="1" applyAlignment="1">
      <alignment horizontal="center" vertical="center"/>
    </xf>
    <xf numFmtId="0" fontId="170" fillId="0" borderId="325" xfId="2482" applyFont="1" applyBorder="1" applyAlignment="1">
      <alignment horizontal="center" vertical="center"/>
    </xf>
    <xf numFmtId="0" fontId="170" fillId="0" borderId="326" xfId="2482" applyFont="1" applyBorder="1" applyAlignment="1">
      <alignment horizontal="center" vertical="center"/>
    </xf>
    <xf numFmtId="0" fontId="170" fillId="0" borderId="313" xfId="2482" applyFont="1" applyBorder="1" applyAlignment="1">
      <alignment horizontal="center" vertical="center"/>
    </xf>
    <xf numFmtId="0" fontId="170" fillId="0" borderId="9" xfId="2482" applyFont="1" applyBorder="1" applyAlignment="1">
      <alignment horizontal="center" vertical="center"/>
    </xf>
    <xf numFmtId="0" fontId="170" fillId="0" borderId="10" xfId="2482" applyFont="1" applyBorder="1" applyAlignment="1">
      <alignment horizontal="center" vertical="center"/>
    </xf>
    <xf numFmtId="0" fontId="170" fillId="0" borderId="9" xfId="259" applyFont="1" applyBorder="1" applyAlignment="1">
      <alignment vertical="center"/>
    </xf>
    <xf numFmtId="0" fontId="170" fillId="0" borderId="10" xfId="259" applyFont="1" applyBorder="1" applyAlignment="1">
      <alignment vertical="center"/>
    </xf>
    <xf numFmtId="0" fontId="170" fillId="0" borderId="316" xfId="2482" applyFont="1" applyBorder="1" applyAlignment="1">
      <alignment horizontal="center" vertical="center" wrapText="1"/>
    </xf>
    <xf numFmtId="0" fontId="170" fillId="0" borderId="4" xfId="259" applyFont="1" applyBorder="1" applyAlignment="1">
      <alignment horizontal="center" vertical="center" wrapText="1"/>
    </xf>
    <xf numFmtId="0" fontId="170" fillId="0" borderId="6" xfId="259" applyFont="1" applyBorder="1" applyAlignment="1">
      <alignment horizontal="center" vertical="center" wrapText="1"/>
    </xf>
    <xf numFmtId="0" fontId="205" fillId="100" borderId="0" xfId="3170" applyFont="1" applyFill="1" applyAlignment="1">
      <alignment horizontal="center" vertical="center"/>
    </xf>
    <xf numFmtId="0" fontId="218" fillId="0" borderId="0" xfId="3170" applyFont="1" applyAlignment="1">
      <alignment horizontal="center" vertical="center"/>
    </xf>
    <xf numFmtId="0" fontId="40" fillId="0" borderId="0" xfId="3170" applyAlignment="1">
      <alignment horizontal="center" vertical="center"/>
    </xf>
    <xf numFmtId="0" fontId="49" fillId="70" borderId="0" xfId="3170" applyFont="1" applyFill="1" applyAlignment="1">
      <alignment horizontal="center" vertical="center"/>
    </xf>
    <xf numFmtId="38" fontId="40" fillId="0" borderId="0" xfId="3170" applyNumberFormat="1" applyAlignment="1">
      <alignment vertical="center"/>
    </xf>
    <xf numFmtId="0" fontId="40" fillId="0" borderId="0" xfId="3170" applyFill="1" applyAlignment="1">
      <alignment vertical="center"/>
    </xf>
    <xf numFmtId="196" fontId="0" fillId="0" borderId="0" xfId="80" applyNumberFormat="1" applyFont="1" applyFill="1" applyAlignment="1">
      <alignment vertical="center"/>
    </xf>
    <xf numFmtId="0" fontId="218" fillId="0" borderId="0" xfId="3170" applyFont="1" applyAlignment="1">
      <alignment vertical="center"/>
    </xf>
  </cellXfs>
  <cellStyles count="3267">
    <cellStyle name="??" xfId="545"/>
    <cellStyle name="?? [0.00]_PERSONAL" xfId="546"/>
    <cellStyle name="???? [0.00]_PERSONAL" xfId="547"/>
    <cellStyle name="????_PERSONAL" xfId="548"/>
    <cellStyle name="??_【売掛伝票(加工版）◇念の為保存sheet】" xfId="549"/>
    <cellStyle name="•\Ž¦Ï‚Ý‚ÌƒnƒCƒp[ƒŠƒ“ƒN" xfId="550"/>
    <cellStyle name="•W€_altxt0.XLS" xfId="551"/>
    <cellStyle name="0301" xfId="552"/>
    <cellStyle name="0_x0014_標準_F_02?P_Dd080301" xfId="553"/>
    <cellStyle name="20% - Accent1" xfId="554"/>
    <cellStyle name="20% - Accent2" xfId="555"/>
    <cellStyle name="20% - Accent3" xfId="556"/>
    <cellStyle name="20% - Accent4" xfId="557"/>
    <cellStyle name="20% - Accent5" xfId="558"/>
    <cellStyle name="20% - Accent6" xfId="559"/>
    <cellStyle name="20% - アクセント 1 2" xfId="21"/>
    <cellStyle name="20% - アクセント 1 2 2" xfId="560"/>
    <cellStyle name="20% - アクセント 1 2 2 2" xfId="561"/>
    <cellStyle name="20% - アクセント 1 2 2 2 2" xfId="562"/>
    <cellStyle name="20% - アクセント 1 2 2 2 3" xfId="563"/>
    <cellStyle name="20% - アクセント 1 2 2 2 3 2" xfId="564"/>
    <cellStyle name="20% - アクセント 1 2 2 3" xfId="565"/>
    <cellStyle name="20% - アクセント 1 2 2 4" xfId="566"/>
    <cellStyle name="20% - アクセント 1 2 2 4 2" xfId="567"/>
    <cellStyle name="20% - アクセント 1 2 3" xfId="568"/>
    <cellStyle name="20% - アクセント 1 2 3 2" xfId="569"/>
    <cellStyle name="20% - アクセント 1 2 3 3" xfId="570"/>
    <cellStyle name="20% - アクセント 1 2 3 3 2" xfId="571"/>
    <cellStyle name="20% - アクセント 1 2 4" xfId="572"/>
    <cellStyle name="20% - アクセント 1 2 5" xfId="573"/>
    <cellStyle name="20% - アクセント 1 2 5 2" xfId="574"/>
    <cellStyle name="20% - アクセント 1 2 6" xfId="2987"/>
    <cellStyle name="20% - アクセント 1 3" xfId="22"/>
    <cellStyle name="20% - アクセント 1 3 2" xfId="575"/>
    <cellStyle name="20% - アクセント 1 3 2 2" xfId="576"/>
    <cellStyle name="20% - アクセント 1 3 2 2 2" xfId="577"/>
    <cellStyle name="20% - アクセント 1 3 2 2 3" xfId="578"/>
    <cellStyle name="20% - アクセント 1 3 2 2 3 2" xfId="579"/>
    <cellStyle name="20% - アクセント 1 3 2 3" xfId="580"/>
    <cellStyle name="20% - アクセント 1 3 2 4" xfId="581"/>
    <cellStyle name="20% - アクセント 1 3 2 4 2" xfId="582"/>
    <cellStyle name="20% - アクセント 1 3 3" xfId="583"/>
    <cellStyle name="20% - アクセント 1 3 3 2" xfId="584"/>
    <cellStyle name="20% - アクセント 1 3 3 3" xfId="585"/>
    <cellStyle name="20% - アクセント 1 3 3 3 2" xfId="586"/>
    <cellStyle name="20% - アクセント 1 3 4" xfId="587"/>
    <cellStyle name="20% - アクセント 1 3 5" xfId="588"/>
    <cellStyle name="20% - アクセント 1 3 5 2" xfId="589"/>
    <cellStyle name="20% - アクセント 1 3 6" xfId="3022"/>
    <cellStyle name="20% - アクセント 1 4" xfId="590"/>
    <cellStyle name="20% - アクセント 1 4 2" xfId="591"/>
    <cellStyle name="20% - アクセント 1 4 2 2" xfId="592"/>
    <cellStyle name="20% - アクセント 1 4 2 2 2" xfId="593"/>
    <cellStyle name="20% - アクセント 1 4 2 2 3" xfId="594"/>
    <cellStyle name="20% - アクセント 1 4 2 2 3 2" xfId="595"/>
    <cellStyle name="20% - アクセント 1 4 2 3" xfId="596"/>
    <cellStyle name="20% - アクセント 1 4 2 4" xfId="597"/>
    <cellStyle name="20% - アクセント 1 4 2 4 2" xfId="598"/>
    <cellStyle name="20% - アクセント 1 4 3" xfId="599"/>
    <cellStyle name="20% - アクセント 1 4 3 2" xfId="600"/>
    <cellStyle name="20% - アクセント 1 4 3 3" xfId="601"/>
    <cellStyle name="20% - アクセント 1 4 3 3 2" xfId="602"/>
    <cellStyle name="20% - アクセント 1 4 4" xfId="603"/>
    <cellStyle name="20% - アクセント 1 4 5" xfId="604"/>
    <cellStyle name="20% - アクセント 1 4 5 2" xfId="605"/>
    <cellStyle name="20% - アクセント 1 4 6" xfId="3124"/>
    <cellStyle name="20% - アクセント 1 5" xfId="606"/>
    <cellStyle name="20% - アクセント 1 5 2" xfId="607"/>
    <cellStyle name="20% - アクセント 1 5 3" xfId="608"/>
    <cellStyle name="20% - アクセント 1 5 4" xfId="2548"/>
    <cellStyle name="20% - アクセント 1 6" xfId="609"/>
    <cellStyle name="20% - アクセント 2 2" xfId="23"/>
    <cellStyle name="20% - アクセント 2 2 2" xfId="610"/>
    <cellStyle name="20% - アクセント 2 2 2 2" xfId="611"/>
    <cellStyle name="20% - アクセント 2 2 2 2 2" xfId="612"/>
    <cellStyle name="20% - アクセント 2 2 2 2 3" xfId="613"/>
    <cellStyle name="20% - アクセント 2 2 2 2 3 2" xfId="614"/>
    <cellStyle name="20% - アクセント 2 2 2 3" xfId="615"/>
    <cellStyle name="20% - アクセント 2 2 2 4" xfId="616"/>
    <cellStyle name="20% - アクセント 2 2 2 4 2" xfId="617"/>
    <cellStyle name="20% - アクセント 2 2 3" xfId="618"/>
    <cellStyle name="20% - アクセント 2 2 3 2" xfId="619"/>
    <cellStyle name="20% - アクセント 2 2 3 3" xfId="620"/>
    <cellStyle name="20% - アクセント 2 2 3 3 2" xfId="621"/>
    <cellStyle name="20% - アクセント 2 2 4" xfId="622"/>
    <cellStyle name="20% - アクセント 2 2 5" xfId="623"/>
    <cellStyle name="20% - アクセント 2 2 5 2" xfId="624"/>
    <cellStyle name="20% - アクセント 2 2 6" xfId="2993"/>
    <cellStyle name="20% - アクセント 2 3" xfId="24"/>
    <cellStyle name="20% - アクセント 2 3 2" xfId="625"/>
    <cellStyle name="20% - アクセント 2 3 2 2" xfId="626"/>
    <cellStyle name="20% - アクセント 2 3 2 2 2" xfId="627"/>
    <cellStyle name="20% - アクセント 2 3 2 2 3" xfId="628"/>
    <cellStyle name="20% - アクセント 2 3 2 2 3 2" xfId="629"/>
    <cellStyle name="20% - アクセント 2 3 2 3" xfId="630"/>
    <cellStyle name="20% - アクセント 2 3 2 4" xfId="631"/>
    <cellStyle name="20% - アクセント 2 3 2 4 2" xfId="632"/>
    <cellStyle name="20% - アクセント 2 3 3" xfId="633"/>
    <cellStyle name="20% - アクセント 2 3 3 2" xfId="634"/>
    <cellStyle name="20% - アクセント 2 3 3 3" xfId="635"/>
    <cellStyle name="20% - アクセント 2 3 3 3 2" xfId="636"/>
    <cellStyle name="20% - アクセント 2 3 4" xfId="637"/>
    <cellStyle name="20% - アクセント 2 3 5" xfId="638"/>
    <cellStyle name="20% - アクセント 2 3 5 2" xfId="639"/>
    <cellStyle name="20% - アクセント 2 3 6" xfId="3115"/>
    <cellStyle name="20% - アクセント 2 4" xfId="640"/>
    <cellStyle name="20% - アクセント 2 4 2" xfId="641"/>
    <cellStyle name="20% - アクセント 2 4 2 2" xfId="642"/>
    <cellStyle name="20% - アクセント 2 4 2 2 2" xfId="643"/>
    <cellStyle name="20% - アクセント 2 4 2 2 3" xfId="644"/>
    <cellStyle name="20% - アクセント 2 4 2 2 3 2" xfId="645"/>
    <cellStyle name="20% - アクセント 2 4 2 3" xfId="646"/>
    <cellStyle name="20% - アクセント 2 4 2 4" xfId="647"/>
    <cellStyle name="20% - アクセント 2 4 2 4 2" xfId="648"/>
    <cellStyle name="20% - アクセント 2 4 3" xfId="649"/>
    <cellStyle name="20% - アクセント 2 4 3 2" xfId="650"/>
    <cellStyle name="20% - アクセント 2 4 3 3" xfId="651"/>
    <cellStyle name="20% - アクセント 2 4 3 3 2" xfId="652"/>
    <cellStyle name="20% - アクセント 2 4 4" xfId="653"/>
    <cellStyle name="20% - アクセント 2 4 5" xfId="654"/>
    <cellStyle name="20% - アクセント 2 4 5 2" xfId="655"/>
    <cellStyle name="20% - アクセント 2 4 6" xfId="3069"/>
    <cellStyle name="20% - アクセント 2 5" xfId="656"/>
    <cellStyle name="20% - アクセント 2 5 2" xfId="657"/>
    <cellStyle name="20% - アクセント 2 5 3" xfId="658"/>
    <cellStyle name="20% - アクセント 2 5 4" xfId="2549"/>
    <cellStyle name="20% - アクセント 2 6" xfId="659"/>
    <cellStyle name="20% - アクセント 3 2" xfId="25"/>
    <cellStyle name="20% - アクセント 3 2 2" xfId="660"/>
    <cellStyle name="20% - アクセント 3 2 2 2" xfId="661"/>
    <cellStyle name="20% - アクセント 3 2 2 2 2" xfId="662"/>
    <cellStyle name="20% - アクセント 3 2 2 2 3" xfId="663"/>
    <cellStyle name="20% - アクセント 3 2 2 2 3 2" xfId="664"/>
    <cellStyle name="20% - アクセント 3 2 2 3" xfId="665"/>
    <cellStyle name="20% - アクセント 3 2 2 4" xfId="666"/>
    <cellStyle name="20% - アクセント 3 2 2 4 2" xfId="667"/>
    <cellStyle name="20% - アクセント 3 2 3" xfId="668"/>
    <cellStyle name="20% - アクセント 3 2 3 2" xfId="669"/>
    <cellStyle name="20% - アクセント 3 2 3 3" xfId="670"/>
    <cellStyle name="20% - アクセント 3 2 3 3 2" xfId="671"/>
    <cellStyle name="20% - アクセント 3 2 4" xfId="672"/>
    <cellStyle name="20% - アクセント 3 2 5" xfId="673"/>
    <cellStyle name="20% - アクセント 3 2 5 2" xfId="674"/>
    <cellStyle name="20% - アクセント 3 2 6" xfId="3087"/>
    <cellStyle name="20% - アクセント 3 3" xfId="26"/>
    <cellStyle name="20% - アクセント 3 3 2" xfId="675"/>
    <cellStyle name="20% - アクセント 3 3 2 2" xfId="676"/>
    <cellStyle name="20% - アクセント 3 3 2 2 2" xfId="677"/>
    <cellStyle name="20% - アクセント 3 3 2 2 3" xfId="678"/>
    <cellStyle name="20% - アクセント 3 3 2 2 3 2" xfId="679"/>
    <cellStyle name="20% - アクセント 3 3 2 3" xfId="680"/>
    <cellStyle name="20% - アクセント 3 3 2 4" xfId="681"/>
    <cellStyle name="20% - アクセント 3 3 2 4 2" xfId="682"/>
    <cellStyle name="20% - アクセント 3 3 3" xfId="683"/>
    <cellStyle name="20% - アクセント 3 3 3 2" xfId="684"/>
    <cellStyle name="20% - アクセント 3 3 3 3" xfId="685"/>
    <cellStyle name="20% - アクセント 3 3 3 3 2" xfId="686"/>
    <cellStyle name="20% - アクセント 3 3 4" xfId="687"/>
    <cellStyle name="20% - アクセント 3 3 5" xfId="688"/>
    <cellStyle name="20% - アクセント 3 3 5 2" xfId="689"/>
    <cellStyle name="20% - アクセント 3 3 6" xfId="3145"/>
    <cellStyle name="20% - アクセント 3 4" xfId="690"/>
    <cellStyle name="20% - アクセント 3 4 2" xfId="691"/>
    <cellStyle name="20% - アクセント 3 4 2 2" xfId="692"/>
    <cellStyle name="20% - アクセント 3 4 2 2 2" xfId="693"/>
    <cellStyle name="20% - アクセント 3 4 2 2 3" xfId="694"/>
    <cellStyle name="20% - アクセント 3 4 2 2 3 2" xfId="695"/>
    <cellStyle name="20% - アクセント 3 4 2 3" xfId="696"/>
    <cellStyle name="20% - アクセント 3 4 2 4" xfId="697"/>
    <cellStyle name="20% - アクセント 3 4 2 4 2" xfId="698"/>
    <cellStyle name="20% - アクセント 3 4 3" xfId="699"/>
    <cellStyle name="20% - アクセント 3 4 3 2" xfId="700"/>
    <cellStyle name="20% - アクセント 3 4 3 3" xfId="701"/>
    <cellStyle name="20% - アクセント 3 4 3 3 2" xfId="702"/>
    <cellStyle name="20% - アクセント 3 4 4" xfId="703"/>
    <cellStyle name="20% - アクセント 3 4 5" xfId="704"/>
    <cellStyle name="20% - アクセント 3 4 5 2" xfId="705"/>
    <cellStyle name="20% - アクセント 3 4 6" xfId="3121"/>
    <cellStyle name="20% - アクセント 3 5" xfId="706"/>
    <cellStyle name="20% - アクセント 3 5 2" xfId="707"/>
    <cellStyle name="20% - アクセント 3 5 3" xfId="708"/>
    <cellStyle name="20% - アクセント 3 5 4" xfId="2550"/>
    <cellStyle name="20% - アクセント 3 6" xfId="709"/>
    <cellStyle name="20% - アクセント 4 2" xfId="27"/>
    <cellStyle name="20% - アクセント 4 2 2" xfId="710"/>
    <cellStyle name="20% - アクセント 4 2 2 2" xfId="711"/>
    <cellStyle name="20% - アクセント 4 2 2 2 2" xfId="712"/>
    <cellStyle name="20% - アクセント 4 2 2 2 3" xfId="713"/>
    <cellStyle name="20% - アクセント 4 2 2 2 3 2" xfId="714"/>
    <cellStyle name="20% - アクセント 4 2 2 3" xfId="715"/>
    <cellStyle name="20% - アクセント 4 2 2 4" xfId="716"/>
    <cellStyle name="20% - アクセント 4 2 2 4 2" xfId="717"/>
    <cellStyle name="20% - アクセント 4 2 3" xfId="718"/>
    <cellStyle name="20% - アクセント 4 2 3 2" xfId="719"/>
    <cellStyle name="20% - アクセント 4 2 3 3" xfId="720"/>
    <cellStyle name="20% - アクセント 4 2 3 3 2" xfId="721"/>
    <cellStyle name="20% - アクセント 4 2 4" xfId="722"/>
    <cellStyle name="20% - アクセント 4 2 5" xfId="723"/>
    <cellStyle name="20% - アクセント 4 2 5 2" xfId="724"/>
    <cellStyle name="20% - アクセント 4 2 6" xfId="2995"/>
    <cellStyle name="20% - アクセント 4 3" xfId="28"/>
    <cellStyle name="20% - アクセント 4 3 2" xfId="725"/>
    <cellStyle name="20% - アクセント 4 3 2 2" xfId="726"/>
    <cellStyle name="20% - アクセント 4 3 2 2 2" xfId="727"/>
    <cellStyle name="20% - アクセント 4 3 2 2 3" xfId="728"/>
    <cellStyle name="20% - アクセント 4 3 2 2 3 2" xfId="729"/>
    <cellStyle name="20% - アクセント 4 3 2 3" xfId="730"/>
    <cellStyle name="20% - アクセント 4 3 2 4" xfId="731"/>
    <cellStyle name="20% - アクセント 4 3 2 4 2" xfId="732"/>
    <cellStyle name="20% - アクセント 4 3 3" xfId="733"/>
    <cellStyle name="20% - アクセント 4 3 3 2" xfId="734"/>
    <cellStyle name="20% - アクセント 4 3 3 3" xfId="735"/>
    <cellStyle name="20% - アクセント 4 3 3 3 2" xfId="736"/>
    <cellStyle name="20% - アクセント 4 3 4" xfId="737"/>
    <cellStyle name="20% - アクセント 4 3 5" xfId="738"/>
    <cellStyle name="20% - アクセント 4 3 5 2" xfId="739"/>
    <cellStyle name="20% - アクセント 4 3 6" xfId="3036"/>
    <cellStyle name="20% - アクセント 4 4" xfId="740"/>
    <cellStyle name="20% - アクセント 4 4 2" xfId="741"/>
    <cellStyle name="20% - アクセント 4 4 2 2" xfId="742"/>
    <cellStyle name="20% - アクセント 4 4 2 2 2" xfId="743"/>
    <cellStyle name="20% - アクセント 4 4 2 2 3" xfId="744"/>
    <cellStyle name="20% - アクセント 4 4 2 2 3 2" xfId="745"/>
    <cellStyle name="20% - アクセント 4 4 2 3" xfId="746"/>
    <cellStyle name="20% - アクセント 4 4 2 4" xfId="747"/>
    <cellStyle name="20% - アクセント 4 4 2 4 2" xfId="748"/>
    <cellStyle name="20% - アクセント 4 4 3" xfId="749"/>
    <cellStyle name="20% - アクセント 4 4 3 2" xfId="750"/>
    <cellStyle name="20% - アクセント 4 4 3 3" xfId="751"/>
    <cellStyle name="20% - アクセント 4 4 3 3 2" xfId="752"/>
    <cellStyle name="20% - アクセント 4 4 4" xfId="753"/>
    <cellStyle name="20% - アクセント 4 4 5" xfId="754"/>
    <cellStyle name="20% - アクセント 4 4 5 2" xfId="755"/>
    <cellStyle name="20% - アクセント 4 4 6" xfId="3011"/>
    <cellStyle name="20% - アクセント 4 5" xfId="756"/>
    <cellStyle name="20% - アクセント 4 5 2" xfId="757"/>
    <cellStyle name="20% - アクセント 4 5 3" xfId="758"/>
    <cellStyle name="20% - アクセント 4 5 4" xfId="2551"/>
    <cellStyle name="20% - アクセント 4 6" xfId="759"/>
    <cellStyle name="20% - アクセント 5 2" xfId="29"/>
    <cellStyle name="20% - アクセント 5 2 2" xfId="760"/>
    <cellStyle name="20% - アクセント 5 2 2 2" xfId="761"/>
    <cellStyle name="20% - アクセント 5 2 2 2 2" xfId="762"/>
    <cellStyle name="20% - アクセント 5 2 2 2 3" xfId="763"/>
    <cellStyle name="20% - アクセント 5 2 2 2 3 2" xfId="764"/>
    <cellStyle name="20% - アクセント 5 2 2 3" xfId="765"/>
    <cellStyle name="20% - アクセント 5 2 2 4" xfId="766"/>
    <cellStyle name="20% - アクセント 5 2 2 4 2" xfId="767"/>
    <cellStyle name="20% - アクセント 5 2 3" xfId="768"/>
    <cellStyle name="20% - アクセント 5 2 3 2" xfId="769"/>
    <cellStyle name="20% - アクセント 5 2 3 3" xfId="770"/>
    <cellStyle name="20% - アクセント 5 2 3 3 2" xfId="771"/>
    <cellStyle name="20% - アクセント 5 2 4" xfId="772"/>
    <cellStyle name="20% - アクセント 5 2 5" xfId="773"/>
    <cellStyle name="20% - アクセント 5 2 5 2" xfId="774"/>
    <cellStyle name="20% - アクセント 5 2 6" xfId="2957"/>
    <cellStyle name="20% - アクセント 5 3" xfId="30"/>
    <cellStyle name="20% - アクセント 5 3 2" xfId="775"/>
    <cellStyle name="20% - アクセント 5 3 2 2" xfId="776"/>
    <cellStyle name="20% - アクセント 5 3 2 2 2" xfId="777"/>
    <cellStyle name="20% - アクセント 5 3 2 2 3" xfId="778"/>
    <cellStyle name="20% - アクセント 5 3 2 2 3 2" xfId="779"/>
    <cellStyle name="20% - アクセント 5 3 2 3" xfId="780"/>
    <cellStyle name="20% - アクセント 5 3 2 4" xfId="781"/>
    <cellStyle name="20% - アクセント 5 3 2 4 2" xfId="782"/>
    <cellStyle name="20% - アクセント 5 3 3" xfId="783"/>
    <cellStyle name="20% - アクセント 5 3 3 2" xfId="784"/>
    <cellStyle name="20% - アクセント 5 3 3 3" xfId="785"/>
    <cellStyle name="20% - アクセント 5 3 3 3 2" xfId="786"/>
    <cellStyle name="20% - アクセント 5 3 4" xfId="787"/>
    <cellStyle name="20% - アクセント 5 3 5" xfId="788"/>
    <cellStyle name="20% - アクセント 5 3 5 2" xfId="789"/>
    <cellStyle name="20% - アクセント 5 3 6" xfId="2991"/>
    <cellStyle name="20% - アクセント 5 4" xfId="790"/>
    <cellStyle name="20% - アクセント 5 4 2" xfId="791"/>
    <cellStyle name="20% - アクセント 5 4 2 2" xfId="792"/>
    <cellStyle name="20% - アクセント 5 4 2 2 2" xfId="793"/>
    <cellStyle name="20% - アクセント 5 4 2 2 3" xfId="794"/>
    <cellStyle name="20% - アクセント 5 4 2 2 3 2" xfId="795"/>
    <cellStyle name="20% - アクセント 5 4 2 3" xfId="796"/>
    <cellStyle name="20% - アクセント 5 4 2 4" xfId="797"/>
    <cellStyle name="20% - アクセント 5 4 2 4 2" xfId="798"/>
    <cellStyle name="20% - アクセント 5 4 3" xfId="799"/>
    <cellStyle name="20% - アクセント 5 4 3 2" xfId="800"/>
    <cellStyle name="20% - アクセント 5 4 3 3" xfId="801"/>
    <cellStyle name="20% - アクセント 5 4 3 3 2" xfId="802"/>
    <cellStyle name="20% - アクセント 5 4 4" xfId="803"/>
    <cellStyle name="20% - アクセント 5 4 5" xfId="804"/>
    <cellStyle name="20% - アクセント 5 4 5 2" xfId="805"/>
    <cellStyle name="20% - アクセント 5 4 6" xfId="3143"/>
    <cellStyle name="20% - アクセント 5 5" xfId="806"/>
    <cellStyle name="20% - アクセント 5 5 2" xfId="807"/>
    <cellStyle name="20% - アクセント 5 5 3" xfId="808"/>
    <cellStyle name="20% - アクセント 5 5 4" xfId="2552"/>
    <cellStyle name="20% - アクセント 5 6" xfId="809"/>
    <cellStyle name="20% - アクセント 6 2" xfId="31"/>
    <cellStyle name="20% - アクセント 6 2 2" xfId="810"/>
    <cellStyle name="20% - アクセント 6 2 2 2" xfId="811"/>
    <cellStyle name="20% - アクセント 6 2 2 2 2" xfId="812"/>
    <cellStyle name="20% - アクセント 6 2 2 2 3" xfId="813"/>
    <cellStyle name="20% - アクセント 6 2 2 2 3 2" xfId="814"/>
    <cellStyle name="20% - アクセント 6 2 2 3" xfId="815"/>
    <cellStyle name="20% - アクセント 6 2 2 4" xfId="816"/>
    <cellStyle name="20% - アクセント 6 2 2 4 2" xfId="817"/>
    <cellStyle name="20% - アクセント 6 2 3" xfId="818"/>
    <cellStyle name="20% - アクセント 6 2 3 2" xfId="819"/>
    <cellStyle name="20% - アクセント 6 2 3 3" xfId="820"/>
    <cellStyle name="20% - アクセント 6 2 3 3 2" xfId="821"/>
    <cellStyle name="20% - アクセント 6 2 4" xfId="822"/>
    <cellStyle name="20% - アクセント 6 2 5" xfId="823"/>
    <cellStyle name="20% - アクセント 6 2 5 2" xfId="824"/>
    <cellStyle name="20% - アクセント 6 2 6" xfId="3086"/>
    <cellStyle name="20% - アクセント 6 3" xfId="32"/>
    <cellStyle name="20% - アクセント 6 3 2" xfId="825"/>
    <cellStyle name="20% - アクセント 6 3 2 2" xfId="826"/>
    <cellStyle name="20% - アクセント 6 3 2 2 2" xfId="827"/>
    <cellStyle name="20% - アクセント 6 3 2 2 3" xfId="828"/>
    <cellStyle name="20% - アクセント 6 3 2 2 3 2" xfId="829"/>
    <cellStyle name="20% - アクセント 6 3 2 3" xfId="830"/>
    <cellStyle name="20% - アクセント 6 3 2 4" xfId="831"/>
    <cellStyle name="20% - アクセント 6 3 2 4 2" xfId="832"/>
    <cellStyle name="20% - アクセント 6 3 3" xfId="833"/>
    <cellStyle name="20% - アクセント 6 3 3 2" xfId="834"/>
    <cellStyle name="20% - アクセント 6 3 3 3" xfId="835"/>
    <cellStyle name="20% - アクセント 6 3 3 3 2" xfId="836"/>
    <cellStyle name="20% - アクセント 6 3 4" xfId="837"/>
    <cellStyle name="20% - アクセント 6 3 5" xfId="838"/>
    <cellStyle name="20% - アクセント 6 3 5 2" xfId="839"/>
    <cellStyle name="20% - アクセント 6 3 6" xfId="3123"/>
    <cellStyle name="20% - アクセント 6 4" xfId="840"/>
    <cellStyle name="20% - アクセント 6 4 2" xfId="841"/>
    <cellStyle name="20% - アクセント 6 4 2 2" xfId="842"/>
    <cellStyle name="20% - アクセント 6 4 2 2 2" xfId="843"/>
    <cellStyle name="20% - アクセント 6 4 2 2 3" xfId="844"/>
    <cellStyle name="20% - アクセント 6 4 2 2 3 2" xfId="845"/>
    <cellStyle name="20% - アクセント 6 4 2 3" xfId="846"/>
    <cellStyle name="20% - アクセント 6 4 2 4" xfId="847"/>
    <cellStyle name="20% - アクセント 6 4 2 4 2" xfId="848"/>
    <cellStyle name="20% - アクセント 6 4 3" xfId="849"/>
    <cellStyle name="20% - アクセント 6 4 3 2" xfId="850"/>
    <cellStyle name="20% - アクセント 6 4 3 3" xfId="851"/>
    <cellStyle name="20% - アクセント 6 4 3 3 2" xfId="852"/>
    <cellStyle name="20% - アクセント 6 4 4" xfId="853"/>
    <cellStyle name="20% - アクセント 6 4 5" xfId="854"/>
    <cellStyle name="20% - アクセント 6 4 5 2" xfId="855"/>
    <cellStyle name="20% - アクセント 6 4 6" xfId="3068"/>
    <cellStyle name="20% - アクセント 6 5" xfId="856"/>
    <cellStyle name="20% - アクセント 6 5 2" xfId="857"/>
    <cellStyle name="20% - アクセント 6 5 3" xfId="858"/>
    <cellStyle name="20% - アクセント 6 5 4" xfId="2553"/>
    <cellStyle name="20% - アクセント 6 6" xfId="859"/>
    <cellStyle name="40% - Accent1" xfId="860"/>
    <cellStyle name="40% - Accent2" xfId="861"/>
    <cellStyle name="40% - Accent3" xfId="862"/>
    <cellStyle name="40% - Accent4" xfId="863"/>
    <cellStyle name="40% - Accent5" xfId="864"/>
    <cellStyle name="40% - Accent6" xfId="865"/>
    <cellStyle name="40% - アクセント 1 2" xfId="33"/>
    <cellStyle name="40% - アクセント 1 2 2" xfId="34"/>
    <cellStyle name="40% - アクセント 1 2 2 2" xfId="866"/>
    <cellStyle name="40% - アクセント 1 2 2 2 2" xfId="867"/>
    <cellStyle name="40% - アクセント 1 2 2 2 3" xfId="868"/>
    <cellStyle name="40% - アクセント 1 2 2 2 3 2" xfId="869"/>
    <cellStyle name="40% - アクセント 1 2 2 3" xfId="870"/>
    <cellStyle name="40% - アクセント 1 2 2 4" xfId="871"/>
    <cellStyle name="40% - アクセント 1 2 2 4 2" xfId="872"/>
    <cellStyle name="40% - アクセント 1 2 2 5" xfId="3179"/>
    <cellStyle name="40% - アクセント 1 2 3" xfId="873"/>
    <cellStyle name="40% - アクセント 1 2 3 2" xfId="874"/>
    <cellStyle name="40% - アクセント 1 2 3 3" xfId="875"/>
    <cellStyle name="40% - アクセント 1 2 3 3 2" xfId="876"/>
    <cellStyle name="40% - アクセント 1 2 4" xfId="877"/>
    <cellStyle name="40% - アクセント 1 2 5" xfId="878"/>
    <cellStyle name="40% - アクセント 1 2 5 2" xfId="879"/>
    <cellStyle name="40% - アクセント 1 3" xfId="35"/>
    <cellStyle name="40% - アクセント 1 3 2" xfId="880"/>
    <cellStyle name="40% - アクセント 1 3 2 2" xfId="881"/>
    <cellStyle name="40% - アクセント 1 3 2 2 2" xfId="882"/>
    <cellStyle name="40% - アクセント 1 3 2 2 3" xfId="883"/>
    <cellStyle name="40% - アクセント 1 3 2 2 3 2" xfId="884"/>
    <cellStyle name="40% - アクセント 1 3 2 3" xfId="885"/>
    <cellStyle name="40% - アクセント 1 3 2 4" xfId="886"/>
    <cellStyle name="40% - アクセント 1 3 2 4 2" xfId="887"/>
    <cellStyle name="40% - アクセント 1 3 3" xfId="888"/>
    <cellStyle name="40% - アクセント 1 3 3 2" xfId="889"/>
    <cellStyle name="40% - アクセント 1 3 3 3" xfId="890"/>
    <cellStyle name="40% - アクセント 1 3 3 3 2" xfId="891"/>
    <cellStyle name="40% - アクセント 1 3 4" xfId="892"/>
    <cellStyle name="40% - アクセント 1 3 5" xfId="893"/>
    <cellStyle name="40% - アクセント 1 3 5 2" xfId="894"/>
    <cellStyle name="40% - アクセント 1 3 6" xfId="3152"/>
    <cellStyle name="40% - アクセント 1 4" xfId="895"/>
    <cellStyle name="40% - アクセント 1 4 2" xfId="896"/>
    <cellStyle name="40% - アクセント 1 4 2 2" xfId="897"/>
    <cellStyle name="40% - アクセント 1 4 2 2 2" xfId="898"/>
    <cellStyle name="40% - アクセント 1 4 2 2 3" xfId="899"/>
    <cellStyle name="40% - アクセント 1 4 2 2 3 2" xfId="900"/>
    <cellStyle name="40% - アクセント 1 4 2 3" xfId="901"/>
    <cellStyle name="40% - アクセント 1 4 2 4" xfId="902"/>
    <cellStyle name="40% - アクセント 1 4 2 4 2" xfId="903"/>
    <cellStyle name="40% - アクセント 1 4 3" xfId="904"/>
    <cellStyle name="40% - アクセント 1 4 3 2" xfId="905"/>
    <cellStyle name="40% - アクセント 1 4 3 3" xfId="906"/>
    <cellStyle name="40% - アクセント 1 4 3 3 2" xfId="907"/>
    <cellStyle name="40% - アクセント 1 4 4" xfId="908"/>
    <cellStyle name="40% - アクセント 1 4 5" xfId="909"/>
    <cellStyle name="40% - アクセント 1 4 5 2" xfId="910"/>
    <cellStyle name="40% - アクセント 1 4 6" xfId="3135"/>
    <cellStyle name="40% - アクセント 1 5" xfId="911"/>
    <cellStyle name="40% - アクセント 1 5 2" xfId="912"/>
    <cellStyle name="40% - アクセント 1 5 3" xfId="913"/>
    <cellStyle name="40% - アクセント 1 5 4" xfId="2554"/>
    <cellStyle name="40% - アクセント 1 6" xfId="914"/>
    <cellStyle name="40% - アクセント 2 2" xfId="36"/>
    <cellStyle name="40% - アクセント 2 2 2" xfId="37"/>
    <cellStyle name="40% - アクセント 2 2 2 2" xfId="915"/>
    <cellStyle name="40% - アクセント 2 2 2 2 2" xfId="916"/>
    <cellStyle name="40% - アクセント 2 2 2 2 3" xfId="917"/>
    <cellStyle name="40% - アクセント 2 2 2 2 3 2" xfId="918"/>
    <cellStyle name="40% - アクセント 2 2 2 3" xfId="919"/>
    <cellStyle name="40% - アクセント 2 2 2 4" xfId="920"/>
    <cellStyle name="40% - アクセント 2 2 2 4 2" xfId="921"/>
    <cellStyle name="40% - アクセント 2 2 2 5" xfId="3180"/>
    <cellStyle name="40% - アクセント 2 2 3" xfId="922"/>
    <cellStyle name="40% - アクセント 2 2 3 2" xfId="923"/>
    <cellStyle name="40% - アクセント 2 2 3 3" xfId="924"/>
    <cellStyle name="40% - アクセント 2 2 3 3 2" xfId="925"/>
    <cellStyle name="40% - アクセント 2 2 4" xfId="926"/>
    <cellStyle name="40% - アクセント 2 2 5" xfId="927"/>
    <cellStyle name="40% - アクセント 2 2 5 2" xfId="928"/>
    <cellStyle name="40% - アクセント 2 3" xfId="38"/>
    <cellStyle name="40% - アクセント 2 3 2" xfId="929"/>
    <cellStyle name="40% - アクセント 2 3 2 2" xfId="930"/>
    <cellStyle name="40% - アクセント 2 3 2 2 2" xfId="931"/>
    <cellStyle name="40% - アクセント 2 3 2 2 3" xfId="932"/>
    <cellStyle name="40% - アクセント 2 3 2 2 3 2" xfId="933"/>
    <cellStyle name="40% - アクセント 2 3 2 3" xfId="934"/>
    <cellStyle name="40% - アクセント 2 3 2 4" xfId="935"/>
    <cellStyle name="40% - アクセント 2 3 2 4 2" xfId="936"/>
    <cellStyle name="40% - アクセント 2 3 3" xfId="937"/>
    <cellStyle name="40% - アクセント 2 3 3 2" xfId="938"/>
    <cellStyle name="40% - アクセント 2 3 3 3" xfId="939"/>
    <cellStyle name="40% - アクセント 2 3 3 3 2" xfId="940"/>
    <cellStyle name="40% - アクセント 2 3 4" xfId="941"/>
    <cellStyle name="40% - アクセント 2 3 5" xfId="942"/>
    <cellStyle name="40% - アクセント 2 3 5 2" xfId="943"/>
    <cellStyle name="40% - アクセント 2 3 6" xfId="3113"/>
    <cellStyle name="40% - アクセント 2 4" xfId="944"/>
    <cellStyle name="40% - アクセント 2 4 2" xfId="945"/>
    <cellStyle name="40% - アクセント 2 4 2 2" xfId="946"/>
    <cellStyle name="40% - アクセント 2 4 2 2 2" xfId="947"/>
    <cellStyle name="40% - アクセント 2 4 2 2 3" xfId="948"/>
    <cellStyle name="40% - アクセント 2 4 2 2 3 2" xfId="949"/>
    <cellStyle name="40% - アクセント 2 4 2 3" xfId="950"/>
    <cellStyle name="40% - アクセント 2 4 2 4" xfId="951"/>
    <cellStyle name="40% - アクセント 2 4 2 4 2" xfId="952"/>
    <cellStyle name="40% - アクセント 2 4 3" xfId="953"/>
    <cellStyle name="40% - アクセント 2 4 3 2" xfId="954"/>
    <cellStyle name="40% - アクセント 2 4 3 3" xfId="955"/>
    <cellStyle name="40% - アクセント 2 4 3 3 2" xfId="956"/>
    <cellStyle name="40% - アクセント 2 4 4" xfId="957"/>
    <cellStyle name="40% - アクセント 2 4 5" xfId="958"/>
    <cellStyle name="40% - アクセント 2 4 5 2" xfId="959"/>
    <cellStyle name="40% - アクセント 2 4 6" xfId="3132"/>
    <cellStyle name="40% - アクセント 2 5" xfId="960"/>
    <cellStyle name="40% - アクセント 2 5 2" xfId="961"/>
    <cellStyle name="40% - アクセント 2 5 3" xfId="962"/>
    <cellStyle name="40% - アクセント 2 5 4" xfId="2555"/>
    <cellStyle name="40% - アクセント 2 6" xfId="963"/>
    <cellStyle name="40% - アクセント 3 2" xfId="39"/>
    <cellStyle name="40% - アクセント 3 2 2" xfId="40"/>
    <cellStyle name="40% - アクセント 3 2 2 2" xfId="964"/>
    <cellStyle name="40% - アクセント 3 2 2 2 2" xfId="965"/>
    <cellStyle name="40% - アクセント 3 2 2 2 3" xfId="966"/>
    <cellStyle name="40% - アクセント 3 2 2 2 3 2" xfId="967"/>
    <cellStyle name="40% - アクセント 3 2 2 3" xfId="968"/>
    <cellStyle name="40% - アクセント 3 2 2 4" xfId="969"/>
    <cellStyle name="40% - アクセント 3 2 2 4 2" xfId="970"/>
    <cellStyle name="40% - アクセント 3 2 2 5" xfId="3181"/>
    <cellStyle name="40% - アクセント 3 2 3" xfId="971"/>
    <cellStyle name="40% - アクセント 3 2 3 2" xfId="972"/>
    <cellStyle name="40% - アクセント 3 2 3 3" xfId="973"/>
    <cellStyle name="40% - アクセント 3 2 3 3 2" xfId="974"/>
    <cellStyle name="40% - アクセント 3 2 4" xfId="975"/>
    <cellStyle name="40% - アクセント 3 2 5" xfId="976"/>
    <cellStyle name="40% - アクセント 3 2 5 2" xfId="977"/>
    <cellStyle name="40% - アクセント 3 3" xfId="41"/>
    <cellStyle name="40% - アクセント 3 3 2" xfId="978"/>
    <cellStyle name="40% - アクセント 3 3 2 2" xfId="979"/>
    <cellStyle name="40% - アクセント 3 3 2 2 2" xfId="980"/>
    <cellStyle name="40% - アクセント 3 3 2 2 3" xfId="981"/>
    <cellStyle name="40% - アクセント 3 3 2 2 3 2" xfId="982"/>
    <cellStyle name="40% - アクセント 3 3 2 3" xfId="983"/>
    <cellStyle name="40% - アクセント 3 3 2 4" xfId="984"/>
    <cellStyle name="40% - アクセント 3 3 2 4 2" xfId="985"/>
    <cellStyle name="40% - アクセント 3 3 3" xfId="986"/>
    <cellStyle name="40% - アクセント 3 3 3 2" xfId="987"/>
    <cellStyle name="40% - アクセント 3 3 3 3" xfId="988"/>
    <cellStyle name="40% - アクセント 3 3 3 3 2" xfId="989"/>
    <cellStyle name="40% - アクセント 3 3 4" xfId="990"/>
    <cellStyle name="40% - アクセント 3 3 5" xfId="991"/>
    <cellStyle name="40% - アクセント 3 3 5 2" xfId="992"/>
    <cellStyle name="40% - アクセント 3 3 6" xfId="3155"/>
    <cellStyle name="40% - アクセント 3 4" xfId="993"/>
    <cellStyle name="40% - アクセント 3 4 2" xfId="994"/>
    <cellStyle name="40% - アクセント 3 4 2 2" xfId="995"/>
    <cellStyle name="40% - アクセント 3 4 2 2 2" xfId="996"/>
    <cellStyle name="40% - アクセント 3 4 2 2 3" xfId="997"/>
    <cellStyle name="40% - アクセント 3 4 2 2 3 2" xfId="998"/>
    <cellStyle name="40% - アクセント 3 4 2 3" xfId="999"/>
    <cellStyle name="40% - アクセント 3 4 2 4" xfId="1000"/>
    <cellStyle name="40% - アクセント 3 4 2 4 2" xfId="1001"/>
    <cellStyle name="40% - アクセント 3 4 3" xfId="1002"/>
    <cellStyle name="40% - アクセント 3 4 3 2" xfId="1003"/>
    <cellStyle name="40% - アクセント 3 4 3 3" xfId="1004"/>
    <cellStyle name="40% - アクセント 3 4 3 3 2" xfId="1005"/>
    <cellStyle name="40% - アクセント 3 4 4" xfId="1006"/>
    <cellStyle name="40% - アクセント 3 4 5" xfId="1007"/>
    <cellStyle name="40% - アクセント 3 4 5 2" xfId="1008"/>
    <cellStyle name="40% - アクセント 3 4 6" xfId="3101"/>
    <cellStyle name="40% - アクセント 3 5" xfId="1009"/>
    <cellStyle name="40% - アクセント 3 5 2" xfId="1010"/>
    <cellStyle name="40% - アクセント 3 5 3" xfId="1011"/>
    <cellStyle name="40% - アクセント 3 5 4" xfId="2556"/>
    <cellStyle name="40% - アクセント 3 6" xfId="1012"/>
    <cellStyle name="40% - アクセント 4 2" xfId="42"/>
    <cellStyle name="40% - アクセント 4 2 2" xfId="43"/>
    <cellStyle name="40% - アクセント 4 2 2 2" xfId="1013"/>
    <cellStyle name="40% - アクセント 4 2 2 2 2" xfId="1014"/>
    <cellStyle name="40% - アクセント 4 2 2 2 3" xfId="1015"/>
    <cellStyle name="40% - アクセント 4 2 2 2 3 2" xfId="1016"/>
    <cellStyle name="40% - アクセント 4 2 2 3" xfId="1017"/>
    <cellStyle name="40% - アクセント 4 2 2 4" xfId="1018"/>
    <cellStyle name="40% - アクセント 4 2 2 4 2" xfId="1019"/>
    <cellStyle name="40% - アクセント 4 2 2 5" xfId="3182"/>
    <cellStyle name="40% - アクセント 4 2 3" xfId="1020"/>
    <cellStyle name="40% - アクセント 4 2 3 2" xfId="1021"/>
    <cellStyle name="40% - アクセント 4 2 3 3" xfId="1022"/>
    <cellStyle name="40% - アクセント 4 2 3 3 2" xfId="1023"/>
    <cellStyle name="40% - アクセント 4 2 4" xfId="1024"/>
    <cellStyle name="40% - アクセント 4 2 5" xfId="1025"/>
    <cellStyle name="40% - アクセント 4 2 5 2" xfId="1026"/>
    <cellStyle name="40% - アクセント 4 3" xfId="44"/>
    <cellStyle name="40% - アクセント 4 3 2" xfId="1027"/>
    <cellStyle name="40% - アクセント 4 3 2 2" xfId="1028"/>
    <cellStyle name="40% - アクセント 4 3 2 2 2" xfId="1029"/>
    <cellStyle name="40% - アクセント 4 3 2 2 3" xfId="1030"/>
    <cellStyle name="40% - アクセント 4 3 2 2 3 2" xfId="1031"/>
    <cellStyle name="40% - アクセント 4 3 2 3" xfId="1032"/>
    <cellStyle name="40% - アクセント 4 3 2 4" xfId="1033"/>
    <cellStyle name="40% - アクセント 4 3 2 4 2" xfId="1034"/>
    <cellStyle name="40% - アクセント 4 3 3" xfId="1035"/>
    <cellStyle name="40% - アクセント 4 3 3 2" xfId="1036"/>
    <cellStyle name="40% - アクセント 4 3 3 3" xfId="1037"/>
    <cellStyle name="40% - アクセント 4 3 3 3 2" xfId="1038"/>
    <cellStyle name="40% - アクセント 4 3 4" xfId="1039"/>
    <cellStyle name="40% - アクセント 4 3 5" xfId="1040"/>
    <cellStyle name="40% - アクセント 4 3 5 2" xfId="1041"/>
    <cellStyle name="40% - アクセント 4 3 6" xfId="2962"/>
    <cellStyle name="40% - アクセント 4 4" xfId="1042"/>
    <cellStyle name="40% - アクセント 4 4 2" xfId="1043"/>
    <cellStyle name="40% - アクセント 4 4 2 2" xfId="1044"/>
    <cellStyle name="40% - アクセント 4 4 2 2 2" xfId="1045"/>
    <cellStyle name="40% - アクセント 4 4 2 2 3" xfId="1046"/>
    <cellStyle name="40% - アクセント 4 4 2 2 3 2" xfId="1047"/>
    <cellStyle name="40% - アクセント 4 4 2 3" xfId="1048"/>
    <cellStyle name="40% - アクセント 4 4 2 4" xfId="1049"/>
    <cellStyle name="40% - アクセント 4 4 2 4 2" xfId="1050"/>
    <cellStyle name="40% - アクセント 4 4 3" xfId="1051"/>
    <cellStyle name="40% - アクセント 4 4 3 2" xfId="1052"/>
    <cellStyle name="40% - アクセント 4 4 3 3" xfId="1053"/>
    <cellStyle name="40% - アクセント 4 4 3 3 2" xfId="1054"/>
    <cellStyle name="40% - アクセント 4 4 4" xfId="1055"/>
    <cellStyle name="40% - アクセント 4 4 5" xfId="1056"/>
    <cellStyle name="40% - アクセント 4 4 5 2" xfId="1057"/>
    <cellStyle name="40% - アクセント 4 4 6" xfId="2951"/>
    <cellStyle name="40% - アクセント 4 5" xfId="1058"/>
    <cellStyle name="40% - アクセント 4 5 2" xfId="1059"/>
    <cellStyle name="40% - アクセント 4 5 3" xfId="1060"/>
    <cellStyle name="40% - アクセント 4 5 4" xfId="2557"/>
    <cellStyle name="40% - アクセント 4 6" xfId="1061"/>
    <cellStyle name="40% - アクセント 5 2" xfId="45"/>
    <cellStyle name="40% - アクセント 5 2 2" xfId="1062"/>
    <cellStyle name="40% - アクセント 5 2 2 2" xfId="1063"/>
    <cellStyle name="40% - アクセント 5 2 2 2 2" xfId="1064"/>
    <cellStyle name="40% - アクセント 5 2 2 2 3" xfId="1065"/>
    <cellStyle name="40% - アクセント 5 2 2 2 3 2" xfId="1066"/>
    <cellStyle name="40% - アクセント 5 2 2 3" xfId="1067"/>
    <cellStyle name="40% - アクセント 5 2 2 4" xfId="1068"/>
    <cellStyle name="40% - アクセント 5 2 2 4 2" xfId="1069"/>
    <cellStyle name="40% - アクセント 5 2 3" xfId="1070"/>
    <cellStyle name="40% - アクセント 5 2 3 2" xfId="1071"/>
    <cellStyle name="40% - アクセント 5 2 3 3" xfId="1072"/>
    <cellStyle name="40% - アクセント 5 2 3 3 2" xfId="1073"/>
    <cellStyle name="40% - アクセント 5 2 4" xfId="1074"/>
    <cellStyle name="40% - アクセント 5 2 5" xfId="1075"/>
    <cellStyle name="40% - アクセント 5 2 5 2" xfId="1076"/>
    <cellStyle name="40% - アクセント 5 2 6" xfId="2973"/>
    <cellStyle name="40% - アクセント 5 3" xfId="46"/>
    <cellStyle name="40% - アクセント 5 3 2" xfId="1077"/>
    <cellStyle name="40% - アクセント 5 3 2 2" xfId="1078"/>
    <cellStyle name="40% - アクセント 5 3 2 2 2" xfId="1079"/>
    <cellStyle name="40% - アクセント 5 3 2 2 3" xfId="1080"/>
    <cellStyle name="40% - アクセント 5 3 2 2 3 2" xfId="1081"/>
    <cellStyle name="40% - アクセント 5 3 2 3" xfId="1082"/>
    <cellStyle name="40% - アクセント 5 3 2 4" xfId="1083"/>
    <cellStyle name="40% - アクセント 5 3 2 4 2" xfId="1084"/>
    <cellStyle name="40% - アクセント 5 3 3" xfId="1085"/>
    <cellStyle name="40% - アクセント 5 3 3 2" xfId="1086"/>
    <cellStyle name="40% - アクセント 5 3 3 3" xfId="1087"/>
    <cellStyle name="40% - アクセント 5 3 3 3 2" xfId="1088"/>
    <cellStyle name="40% - アクセント 5 3 4" xfId="1089"/>
    <cellStyle name="40% - アクセント 5 3 5" xfId="1090"/>
    <cellStyle name="40% - アクセント 5 3 5 2" xfId="1091"/>
    <cellStyle name="40% - アクセント 5 3 6" xfId="3042"/>
    <cellStyle name="40% - アクセント 5 4" xfId="1092"/>
    <cellStyle name="40% - アクセント 5 4 2" xfId="1093"/>
    <cellStyle name="40% - アクセント 5 4 2 2" xfId="1094"/>
    <cellStyle name="40% - アクセント 5 4 2 2 2" xfId="1095"/>
    <cellStyle name="40% - アクセント 5 4 2 2 3" xfId="1096"/>
    <cellStyle name="40% - アクセント 5 4 2 2 3 2" xfId="1097"/>
    <cellStyle name="40% - アクセント 5 4 2 3" xfId="1098"/>
    <cellStyle name="40% - アクセント 5 4 2 4" xfId="1099"/>
    <cellStyle name="40% - アクセント 5 4 2 4 2" xfId="1100"/>
    <cellStyle name="40% - アクセント 5 4 3" xfId="1101"/>
    <cellStyle name="40% - アクセント 5 4 3 2" xfId="1102"/>
    <cellStyle name="40% - アクセント 5 4 3 3" xfId="1103"/>
    <cellStyle name="40% - アクセント 5 4 3 3 2" xfId="1104"/>
    <cellStyle name="40% - アクセント 5 4 4" xfId="1105"/>
    <cellStyle name="40% - アクセント 5 4 5" xfId="1106"/>
    <cellStyle name="40% - アクセント 5 4 5 2" xfId="1107"/>
    <cellStyle name="40% - アクセント 5 4 6" xfId="3134"/>
    <cellStyle name="40% - アクセント 5 5" xfId="1108"/>
    <cellStyle name="40% - アクセント 5 5 2" xfId="1109"/>
    <cellStyle name="40% - アクセント 5 5 3" xfId="1110"/>
    <cellStyle name="40% - アクセント 5 5 4" xfId="2558"/>
    <cellStyle name="40% - アクセント 5 6" xfId="1111"/>
    <cellStyle name="40% - アクセント 6 2" xfId="47"/>
    <cellStyle name="40% - アクセント 6 2 2" xfId="48"/>
    <cellStyle name="40% - アクセント 6 2 2 2" xfId="1112"/>
    <cellStyle name="40% - アクセント 6 2 2 2 2" xfId="1113"/>
    <cellStyle name="40% - アクセント 6 2 2 2 3" xfId="1114"/>
    <cellStyle name="40% - アクセント 6 2 2 2 3 2" xfId="1115"/>
    <cellStyle name="40% - アクセント 6 2 2 3" xfId="1116"/>
    <cellStyle name="40% - アクセント 6 2 2 4" xfId="1117"/>
    <cellStyle name="40% - アクセント 6 2 2 4 2" xfId="1118"/>
    <cellStyle name="40% - アクセント 6 2 2 5" xfId="3183"/>
    <cellStyle name="40% - アクセント 6 2 3" xfId="1119"/>
    <cellStyle name="40% - アクセント 6 2 3 2" xfId="1120"/>
    <cellStyle name="40% - アクセント 6 2 3 3" xfId="1121"/>
    <cellStyle name="40% - アクセント 6 2 3 3 2" xfId="1122"/>
    <cellStyle name="40% - アクセント 6 2 4" xfId="1123"/>
    <cellStyle name="40% - アクセント 6 2 5" xfId="1124"/>
    <cellStyle name="40% - アクセント 6 2 5 2" xfId="1125"/>
    <cellStyle name="40% - アクセント 6 3" xfId="49"/>
    <cellStyle name="40% - アクセント 6 3 2" xfId="1126"/>
    <cellStyle name="40% - アクセント 6 3 2 2" xfId="1127"/>
    <cellStyle name="40% - アクセント 6 3 2 2 2" xfId="1128"/>
    <cellStyle name="40% - アクセント 6 3 2 2 3" xfId="1129"/>
    <cellStyle name="40% - アクセント 6 3 2 2 3 2" xfId="1130"/>
    <cellStyle name="40% - アクセント 6 3 2 3" xfId="1131"/>
    <cellStyle name="40% - アクセント 6 3 2 4" xfId="1132"/>
    <cellStyle name="40% - アクセント 6 3 2 4 2" xfId="1133"/>
    <cellStyle name="40% - アクセント 6 3 3" xfId="1134"/>
    <cellStyle name="40% - アクセント 6 3 3 2" xfId="1135"/>
    <cellStyle name="40% - アクセント 6 3 3 3" xfId="1136"/>
    <cellStyle name="40% - アクセント 6 3 3 3 2" xfId="1137"/>
    <cellStyle name="40% - アクセント 6 3 4" xfId="1138"/>
    <cellStyle name="40% - アクセント 6 3 5" xfId="1139"/>
    <cellStyle name="40% - アクセント 6 3 5 2" xfId="1140"/>
    <cellStyle name="40% - アクセント 6 3 6" xfId="3085"/>
    <cellStyle name="40% - アクセント 6 4" xfId="1141"/>
    <cellStyle name="40% - アクセント 6 4 2" xfId="1142"/>
    <cellStyle name="40% - アクセント 6 4 2 2" xfId="1143"/>
    <cellStyle name="40% - アクセント 6 4 2 2 2" xfId="1144"/>
    <cellStyle name="40% - アクセント 6 4 2 2 3" xfId="1145"/>
    <cellStyle name="40% - アクセント 6 4 2 2 3 2" xfId="1146"/>
    <cellStyle name="40% - アクセント 6 4 2 3" xfId="1147"/>
    <cellStyle name="40% - アクセント 6 4 2 4" xfId="1148"/>
    <cellStyle name="40% - アクセント 6 4 2 4 2" xfId="1149"/>
    <cellStyle name="40% - アクセント 6 4 3" xfId="1150"/>
    <cellStyle name="40% - アクセント 6 4 3 2" xfId="1151"/>
    <cellStyle name="40% - アクセント 6 4 3 3" xfId="1152"/>
    <cellStyle name="40% - アクセント 6 4 3 3 2" xfId="1153"/>
    <cellStyle name="40% - アクセント 6 4 4" xfId="1154"/>
    <cellStyle name="40% - アクセント 6 4 5" xfId="1155"/>
    <cellStyle name="40% - アクセント 6 4 5 2" xfId="1156"/>
    <cellStyle name="40% - アクセント 6 4 6" xfId="2985"/>
    <cellStyle name="40% - アクセント 6 5" xfId="1157"/>
    <cellStyle name="40% - アクセント 6 5 2" xfId="1158"/>
    <cellStyle name="40% - アクセント 6 5 3" xfId="1159"/>
    <cellStyle name="40% - アクセント 6 5 4" xfId="2559"/>
    <cellStyle name="40% - アクセント 6 6" xfId="1160"/>
    <cellStyle name="60% - Accent1" xfId="1161"/>
    <cellStyle name="60% - Accent2" xfId="1162"/>
    <cellStyle name="60% - Accent3" xfId="1163"/>
    <cellStyle name="60% - Accent4" xfId="1164"/>
    <cellStyle name="60% - Accent5" xfId="1165"/>
    <cellStyle name="60% - Accent6" xfId="1166"/>
    <cellStyle name="60% - アクセント 1 2" xfId="50"/>
    <cellStyle name="60% - アクセント 1 2 2" xfId="3110"/>
    <cellStyle name="60% - アクセント 1 2 3" xfId="2560"/>
    <cellStyle name="60% - アクセント 1 3" xfId="51"/>
    <cellStyle name="60% - アクセント 1 3 2" xfId="2986"/>
    <cellStyle name="60% - アクセント 1 3 3" xfId="2561"/>
    <cellStyle name="60% - アクセント 1 4" xfId="1167"/>
    <cellStyle name="60% - アクセント 1 4 2" xfId="2944"/>
    <cellStyle name="60% - アクセント 1 4 3" xfId="2562"/>
    <cellStyle name="60% - アクセント 1 5" xfId="2441"/>
    <cellStyle name="60% - アクセント 2 2" xfId="52"/>
    <cellStyle name="60% - アクセント 2 2 2" xfId="3114"/>
    <cellStyle name="60% - アクセント 2 2 3" xfId="2563"/>
    <cellStyle name="60% - アクセント 2 3" xfId="53"/>
    <cellStyle name="60% - アクセント 2 3 2" xfId="2992"/>
    <cellStyle name="60% - アクセント 2 3 3" xfId="2564"/>
    <cellStyle name="60% - アクセント 2 4" xfId="1168"/>
    <cellStyle name="60% - アクセント 2 4 2" xfId="3150"/>
    <cellStyle name="60% - アクセント 2 4 3" xfId="2565"/>
    <cellStyle name="60% - アクセント 2 5" xfId="2442"/>
    <cellStyle name="60% - アクセント 3 2" xfId="54"/>
    <cellStyle name="60% - アクセント 3 2 2" xfId="3151"/>
    <cellStyle name="60% - アクセント 3 2 3" xfId="2566"/>
    <cellStyle name="60% - アクセント 3 3" xfId="55"/>
    <cellStyle name="60% - アクセント 3 3 2" xfId="3098"/>
    <cellStyle name="60% - アクセント 3 3 3" xfId="2567"/>
    <cellStyle name="60% - アクセント 3 4" xfId="1169"/>
    <cellStyle name="60% - アクセント 3 4 2" xfId="3149"/>
    <cellStyle name="60% - アクセント 3 4 3" xfId="2568"/>
    <cellStyle name="60% - アクセント 3 5" xfId="2443"/>
    <cellStyle name="60% - アクセント 4 2" xfId="56"/>
    <cellStyle name="60% - アクセント 4 2 2" xfId="2958"/>
    <cellStyle name="60% - アクセント 4 2 3" xfId="2569"/>
    <cellStyle name="60% - アクセント 4 3" xfId="57"/>
    <cellStyle name="60% - アクセント 4 3 2" xfId="3053"/>
    <cellStyle name="60% - アクセント 4 3 3" xfId="2570"/>
    <cellStyle name="60% - アクセント 4 4" xfId="1170"/>
    <cellStyle name="60% - アクセント 4 4 2" xfId="3138"/>
    <cellStyle name="60% - アクセント 4 4 3" xfId="2571"/>
    <cellStyle name="60% - アクセント 4 5" xfId="2444"/>
    <cellStyle name="60% - アクセント 5 2" xfId="58"/>
    <cellStyle name="60% - アクセント 5 2 2" xfId="3052"/>
    <cellStyle name="60% - アクセント 5 2 3" xfId="2572"/>
    <cellStyle name="60% - アクセント 5 3" xfId="59"/>
    <cellStyle name="60% - アクセント 5 3 2" xfId="3051"/>
    <cellStyle name="60% - アクセント 5 3 3" xfId="2573"/>
    <cellStyle name="60% - アクセント 5 4" xfId="1171"/>
    <cellStyle name="60% - アクセント 5 4 2" xfId="2990"/>
    <cellStyle name="60% - アクセント 5 4 3" xfId="2574"/>
    <cellStyle name="60% - アクセント 5 5" xfId="2445"/>
    <cellStyle name="60% - アクセント 6 2" xfId="60"/>
    <cellStyle name="60% - アクセント 6 2 2" xfId="3093"/>
    <cellStyle name="60% - アクセント 6 2 3" xfId="2575"/>
    <cellStyle name="60% - アクセント 6 3" xfId="61"/>
    <cellStyle name="60% - アクセント 6 3 2" xfId="3133"/>
    <cellStyle name="60% - アクセント 6 3 3" xfId="2576"/>
    <cellStyle name="60% - アクセント 6 4" xfId="1172"/>
    <cellStyle name="60% - アクセント 6 4 2" xfId="3122"/>
    <cellStyle name="60% - アクセント 6 4 3" xfId="2577"/>
    <cellStyle name="60% - アクセント 6 5" xfId="2446"/>
    <cellStyle name="Accent1" xfId="1173"/>
    <cellStyle name="Accent2" xfId="1174"/>
    <cellStyle name="Accent3" xfId="1175"/>
    <cellStyle name="Accent4" xfId="1176"/>
    <cellStyle name="Accent5" xfId="1177"/>
    <cellStyle name="Accent6" xfId="1178"/>
    <cellStyle name="Bad" xfId="1179"/>
    <cellStyle name="Base" xfId="1180"/>
    <cellStyle name="bin" xfId="1181"/>
    <cellStyle name="blue" xfId="1182"/>
    <cellStyle name="Calc Currency (0)" xfId="1183"/>
    <cellStyle name="Calc Currency (2)" xfId="1184"/>
    <cellStyle name="Calc Percent (0)" xfId="1185"/>
    <cellStyle name="Calc Percent (1)" xfId="1186"/>
    <cellStyle name="Calc Percent (2)" xfId="1187"/>
    <cellStyle name="Calc Units (0)" xfId="1188"/>
    <cellStyle name="Calc Units (1)" xfId="1189"/>
    <cellStyle name="Calc Units (2)" xfId="1190"/>
    <cellStyle name="Calculation" xfId="1191"/>
    <cellStyle name="Calculation 2" xfId="3026"/>
    <cellStyle name="Calculation 3" xfId="3237"/>
    <cellStyle name="CELL" xfId="1192"/>
    <cellStyle name="CELL 2" xfId="3184"/>
    <cellStyle name="Check Cell" xfId="1193"/>
    <cellStyle name="Col&amp;RowHeadings" xfId="1194"/>
    <cellStyle name="Col_head" xfId="1195"/>
    <cellStyle name="ColCodes" xfId="1196"/>
    <cellStyle name="ColTitles" xfId="1197"/>
    <cellStyle name="column" xfId="1198"/>
    <cellStyle name="Comma [0]" xfId="8"/>
    <cellStyle name="Comma [0] 2" xfId="62"/>
    <cellStyle name="Comma [0] 2 2" xfId="1199"/>
    <cellStyle name="Comma [0] 3" xfId="1200"/>
    <cellStyle name="Comma [0] 4" xfId="1201"/>
    <cellStyle name="Comma [0]_#6 Temps &amp; Contractors" xfId="1202"/>
    <cellStyle name="Comma [00]" xfId="1203"/>
    <cellStyle name="Comma_#6 Temps &amp; Contractors" xfId="1204"/>
    <cellStyle name="Comma0" xfId="1205"/>
    <cellStyle name="Currency [0]" xfId="9"/>
    <cellStyle name="Currency [00]" xfId="1206"/>
    <cellStyle name="Currency_#6 Temps &amp; Contractors" xfId="1207"/>
    <cellStyle name="Currency0" xfId="1208"/>
    <cellStyle name="DataEntryCells" xfId="1209"/>
    <cellStyle name="Date" xfId="1210"/>
    <cellStyle name="Date Short" xfId="1211"/>
    <cellStyle name="Enter Currency (0)" xfId="1212"/>
    <cellStyle name="Enter Currency (2)" xfId="1213"/>
    <cellStyle name="Enter Units (0)" xfId="1214"/>
    <cellStyle name="Enter Units (1)" xfId="1215"/>
    <cellStyle name="Enter Units (2)" xfId="1216"/>
    <cellStyle name="ErrRpt_DataEntryCells" xfId="1217"/>
    <cellStyle name="ErrRpt-DataEntryCells" xfId="1218"/>
    <cellStyle name="ErrRpt-DataEntryCells 2" xfId="1219"/>
    <cellStyle name="ErrRpt-DataEntryCells 3" xfId="1220"/>
    <cellStyle name="ErrRpt-GreyBackground" xfId="1221"/>
    <cellStyle name="Excel Built-in Comma [0]" xfId="308"/>
    <cellStyle name="Excel Built-in Normal" xfId="309"/>
    <cellStyle name="Excel Built-in Normal 2" xfId="310"/>
    <cellStyle name="Excel Built-in Normal_（周産期）14_救急医療等" xfId="311"/>
    <cellStyle name="Explanatory Text" xfId="1222"/>
    <cellStyle name="Fixed" xfId="1223"/>
    <cellStyle name="ƒnƒCƒp[ƒŠƒ“ƒN" xfId="1224"/>
    <cellStyle name="Foot" xfId="1225"/>
    <cellStyle name="formula" xfId="1226"/>
    <cellStyle name="formula 2" xfId="1227"/>
    <cellStyle name="formula 3" xfId="1228"/>
    <cellStyle name="g/標準" xfId="1229"/>
    <cellStyle name="gap" xfId="1230"/>
    <cellStyle name="Good" xfId="1231"/>
    <cellStyle name="Grey" xfId="1232"/>
    <cellStyle name="GreyBackground" xfId="1233"/>
    <cellStyle name="Head" xfId="1234"/>
    <cellStyle name="Header1" xfId="1235"/>
    <cellStyle name="Header1 2" xfId="1236"/>
    <cellStyle name="Header2" xfId="1237"/>
    <cellStyle name="Header2 2" xfId="1238"/>
    <cellStyle name="Header2 2 2" xfId="3185"/>
    <cellStyle name="Header2 3" xfId="1239"/>
    <cellStyle name="Header2 4" xfId="1240"/>
    <cellStyle name="Heading 1" xfId="1241"/>
    <cellStyle name="Heading 2" xfId="1242"/>
    <cellStyle name="Heading 3" xfId="1243"/>
    <cellStyle name="Heading 3 2" xfId="2723"/>
    <cellStyle name="Heading 3 3" xfId="3238"/>
    <cellStyle name="Heading 4" xfId="1244"/>
    <cellStyle name="Heading1" xfId="1245"/>
    <cellStyle name="Heading2" xfId="1246"/>
    <cellStyle name="Input" xfId="1247"/>
    <cellStyle name="Input [yellow]" xfId="1248"/>
    <cellStyle name="Input 2" xfId="3027"/>
    <cellStyle name="Input 3" xfId="3239"/>
    <cellStyle name="Input 4" xfId="3240"/>
    <cellStyle name="Input 5" xfId="3241"/>
    <cellStyle name="ISC" xfId="1249"/>
    <cellStyle name="isced" xfId="1250"/>
    <cellStyle name="isced 2" xfId="1251"/>
    <cellStyle name="isced 3" xfId="1252"/>
    <cellStyle name="ISCED Titles" xfId="1253"/>
    <cellStyle name="isced_finjpn1" xfId="1254"/>
    <cellStyle name="jitta" xfId="1255"/>
    <cellStyle name="level1a" xfId="1256"/>
    <cellStyle name="level1a 2" xfId="1257"/>
    <cellStyle name="level1a 3" xfId="1258"/>
    <cellStyle name="level2" xfId="1259"/>
    <cellStyle name="level2a" xfId="1260"/>
    <cellStyle name="level2a 2" xfId="1261"/>
    <cellStyle name="level3" xfId="1262"/>
    <cellStyle name="level3 2" xfId="1263"/>
    <cellStyle name="Link Currency (0)" xfId="1264"/>
    <cellStyle name="Link Currency (2)" xfId="1265"/>
    <cellStyle name="Link Units (0)" xfId="1266"/>
    <cellStyle name="Link Units (1)" xfId="1267"/>
    <cellStyle name="Link Units (2)" xfId="1268"/>
    <cellStyle name="Linked Cell" xfId="1269"/>
    <cellStyle name="Mida" xfId="1270"/>
    <cellStyle name="Name" xfId="2487"/>
    <cellStyle name="Neutral" xfId="1271"/>
    <cellStyle name="Normal - Style1" xfId="1272"/>
    <cellStyle name="Normal 2" xfId="1273"/>
    <cellStyle name="Normal_# 41-Market &amp;Trends" xfId="1274"/>
    <cellStyle name="Note" xfId="1275"/>
    <cellStyle name="Note 2" xfId="3067"/>
    <cellStyle name="Note 3" xfId="3242"/>
    <cellStyle name="Output" xfId="1276"/>
    <cellStyle name="Output 2" xfId="3010"/>
    <cellStyle name="Output 3" xfId="3243"/>
    <cellStyle name="Percent [0]" xfId="1277"/>
    <cellStyle name="Percent [00]" xfId="1278"/>
    <cellStyle name="Percent [2]" xfId="1279"/>
    <cellStyle name="Percent_#6 Temps &amp; Contractors" xfId="1280"/>
    <cellStyle name="PrePop Currency (0)" xfId="1281"/>
    <cellStyle name="PrePop Currency (2)" xfId="1282"/>
    <cellStyle name="PrePop Units (0)" xfId="1283"/>
    <cellStyle name="PrePop Units (1)" xfId="1284"/>
    <cellStyle name="PrePop Units (2)" xfId="1285"/>
    <cellStyle name="row" xfId="1286"/>
    <cellStyle name="row 2" xfId="1287"/>
    <cellStyle name="row 3" xfId="1288"/>
    <cellStyle name="RowCodes" xfId="1289"/>
    <cellStyle name="Row-Col Headings" xfId="1290"/>
    <cellStyle name="RowTitles" xfId="1291"/>
    <cellStyle name="RowTitles 2" xfId="1292"/>
    <cellStyle name="RowTitles 3" xfId="1293"/>
    <cellStyle name="RowTitles1-Detail" xfId="1294"/>
    <cellStyle name="RowTitles1-Detail 2" xfId="1295"/>
    <cellStyle name="RowTitles1-Detail 3" xfId="1296"/>
    <cellStyle name="RowTitles-Col2" xfId="1297"/>
    <cellStyle name="RowTitles-Col2 2" xfId="1298"/>
    <cellStyle name="RowTitles-Col2 3" xfId="1299"/>
    <cellStyle name="RowTitles-Detail" xfId="1300"/>
    <cellStyle name="RowTitles-Detail 2" xfId="1301"/>
    <cellStyle name="RowTitles-Detail 3" xfId="1302"/>
    <cellStyle name="Sbold" xfId="1303"/>
    <cellStyle name="Snorm" xfId="1304"/>
    <cellStyle name="socxn" xfId="1305"/>
    <cellStyle name="Sub_head" xfId="1306"/>
    <cellStyle name="subhead" xfId="1307"/>
    <cellStyle name="temp" xfId="1308"/>
    <cellStyle name="Text" xfId="1309"/>
    <cellStyle name="Text Indent A" xfId="1310"/>
    <cellStyle name="Text Indent B" xfId="1311"/>
    <cellStyle name="Text Indent C" xfId="1312"/>
    <cellStyle name="Title" xfId="1313"/>
    <cellStyle name="title1" xfId="1314"/>
    <cellStyle name="Total" xfId="1315"/>
    <cellStyle name="Warning Text" xfId="1316"/>
    <cellStyle name="XLConnect.Boolean" xfId="3164"/>
    <cellStyle name="XLConnect.DateTime" xfId="3165"/>
    <cellStyle name="XLConnect.Header" xfId="3166"/>
    <cellStyle name="XLConnect.Numeric" xfId="3167"/>
    <cellStyle name="XLConnect.String" xfId="3168"/>
    <cellStyle name="アクセント 1 - 20%" xfId="1317"/>
    <cellStyle name="アクセント 1 - 20% 2" xfId="1318"/>
    <cellStyle name="アクセント 1 - 20% 3" xfId="1319"/>
    <cellStyle name="アクセント 1 - 20% 4" xfId="1320"/>
    <cellStyle name="アクセント 1 - 40%" xfId="1321"/>
    <cellStyle name="アクセント 1 - 40% 2" xfId="1322"/>
    <cellStyle name="アクセント 1 - 40% 3" xfId="1323"/>
    <cellStyle name="アクセント 1 - 40% 4" xfId="1324"/>
    <cellStyle name="アクセント 1 - 60%" xfId="1325"/>
    <cellStyle name="アクセント 1 10" xfId="1326"/>
    <cellStyle name="アクセント 1 11" xfId="1327"/>
    <cellStyle name="アクセント 1 12" xfId="1328"/>
    <cellStyle name="アクセント 1 13" xfId="1329"/>
    <cellStyle name="アクセント 1 2" xfId="63"/>
    <cellStyle name="アクセント 1 2 2" xfId="3033"/>
    <cellStyle name="アクセント 1 2 3" xfId="2578"/>
    <cellStyle name="アクセント 1 3" xfId="64"/>
    <cellStyle name="アクセント 1 3 2" xfId="2954"/>
    <cellStyle name="アクセント 1 3 3" xfId="2579"/>
    <cellStyle name="アクセント 1 4" xfId="1330"/>
    <cellStyle name="アクセント 1 4 2" xfId="3131"/>
    <cellStyle name="アクセント 1 4 3" xfId="2580"/>
    <cellStyle name="アクセント 1 5" xfId="1331"/>
    <cellStyle name="アクセント 1 5 2" xfId="3154"/>
    <cellStyle name="アクセント 1 5 3" xfId="2581"/>
    <cellStyle name="アクセント 1 6" xfId="1332"/>
    <cellStyle name="アクセント 1 7" xfId="1333"/>
    <cellStyle name="アクセント 1 8" xfId="1334"/>
    <cellStyle name="アクセント 1 9" xfId="1335"/>
    <cellStyle name="アクセント 2 - 20%" xfId="1336"/>
    <cellStyle name="アクセント 2 - 20% 2" xfId="1337"/>
    <cellStyle name="アクセント 2 - 20% 3" xfId="1338"/>
    <cellStyle name="アクセント 2 - 20% 4" xfId="1339"/>
    <cellStyle name="アクセント 2 - 40%" xfId="1340"/>
    <cellStyle name="アクセント 2 - 40% 2" xfId="1341"/>
    <cellStyle name="アクセント 2 - 40% 3" xfId="1342"/>
    <cellStyle name="アクセント 2 - 40% 4" xfId="1343"/>
    <cellStyle name="アクセント 2 - 60%" xfId="1344"/>
    <cellStyle name="アクセント 2 10" xfId="1345"/>
    <cellStyle name="アクセント 2 11" xfId="1346"/>
    <cellStyle name="アクセント 2 12" xfId="1347"/>
    <cellStyle name="アクセント 2 13" xfId="1348"/>
    <cellStyle name="アクセント 2 2" xfId="65"/>
    <cellStyle name="アクセント 2 2 2" xfId="3109"/>
    <cellStyle name="アクセント 2 2 3" xfId="2582"/>
    <cellStyle name="アクセント 2 3" xfId="66"/>
    <cellStyle name="アクセント 2 3 2" xfId="3144"/>
    <cellStyle name="アクセント 2 3 3" xfId="2583"/>
    <cellStyle name="アクセント 2 4" xfId="1349"/>
    <cellStyle name="アクセント 2 4 2" xfId="3009"/>
    <cellStyle name="アクセント 2 4 3" xfId="2584"/>
    <cellStyle name="アクセント 2 5" xfId="1350"/>
    <cellStyle name="アクセント 2 5 2" xfId="3008"/>
    <cellStyle name="アクセント 2 5 3" xfId="2585"/>
    <cellStyle name="アクセント 2 6" xfId="1351"/>
    <cellStyle name="アクセント 2 7" xfId="1352"/>
    <cellStyle name="アクセント 2 8" xfId="1353"/>
    <cellStyle name="アクセント 2 9" xfId="1354"/>
    <cellStyle name="アクセント 3 - 20%" xfId="1355"/>
    <cellStyle name="アクセント 3 - 20% 2" xfId="1356"/>
    <cellStyle name="アクセント 3 - 20% 3" xfId="1357"/>
    <cellStyle name="アクセント 3 - 20% 4" xfId="1358"/>
    <cellStyle name="アクセント 3 - 40%" xfId="1359"/>
    <cellStyle name="アクセント 3 - 40% 2" xfId="1360"/>
    <cellStyle name="アクセント 3 - 40% 3" xfId="1361"/>
    <cellStyle name="アクセント 3 - 40% 4" xfId="1362"/>
    <cellStyle name="アクセント 3 - 60%" xfId="1363"/>
    <cellStyle name="アクセント 3 10" xfId="1364"/>
    <cellStyle name="アクセント 3 11" xfId="1365"/>
    <cellStyle name="アクセント 3 12" xfId="1366"/>
    <cellStyle name="アクセント 3 13" xfId="1367"/>
    <cellStyle name="アクセント 3 2" xfId="67"/>
    <cellStyle name="アクセント 3 2 2" xfId="2994"/>
    <cellStyle name="アクセント 3 2 3" xfId="2586"/>
    <cellStyle name="アクセント 3 3" xfId="68"/>
    <cellStyle name="アクセント 3 3 2" xfId="2972"/>
    <cellStyle name="アクセント 3 3 3" xfId="2587"/>
    <cellStyle name="アクセント 3 4" xfId="1368"/>
    <cellStyle name="アクセント 3 4 2" xfId="3012"/>
    <cellStyle name="アクセント 3 4 3" xfId="2588"/>
    <cellStyle name="アクセント 3 5" xfId="1369"/>
    <cellStyle name="アクセント 3 5 2" xfId="2981"/>
    <cellStyle name="アクセント 3 5 3" xfId="2589"/>
    <cellStyle name="アクセント 3 6" xfId="1370"/>
    <cellStyle name="アクセント 3 7" xfId="1371"/>
    <cellStyle name="アクセント 3 8" xfId="1372"/>
    <cellStyle name="アクセント 3 9" xfId="1373"/>
    <cellStyle name="アクセント 4 - 20%" xfId="1374"/>
    <cellStyle name="アクセント 4 - 20% 2" xfId="1375"/>
    <cellStyle name="アクセント 4 - 20% 3" xfId="1376"/>
    <cellStyle name="アクセント 4 - 20% 4" xfId="1377"/>
    <cellStyle name="アクセント 4 - 40%" xfId="1378"/>
    <cellStyle name="アクセント 4 - 40% 2" xfId="1379"/>
    <cellStyle name="アクセント 4 - 40% 3" xfId="1380"/>
    <cellStyle name="アクセント 4 - 40% 4" xfId="1381"/>
    <cellStyle name="アクセント 4 - 60%" xfId="1382"/>
    <cellStyle name="アクセント 4 10" xfId="1383"/>
    <cellStyle name="アクセント 4 11" xfId="1384"/>
    <cellStyle name="アクセント 4 12" xfId="1385"/>
    <cellStyle name="アクセント 4 13" xfId="1386"/>
    <cellStyle name="アクセント 4 2" xfId="69"/>
    <cellStyle name="アクセント 4 2 2" xfId="2945"/>
    <cellStyle name="アクセント 4 2 3" xfId="2590"/>
    <cellStyle name="アクセント 4 3" xfId="70"/>
    <cellStyle name="アクセント 4 3 2" xfId="3015"/>
    <cellStyle name="アクセント 4 3 3" xfId="2591"/>
    <cellStyle name="アクセント 4 4" xfId="1387"/>
    <cellStyle name="アクセント 4 4 2" xfId="3039"/>
    <cellStyle name="アクセント 4 4 3" xfId="2592"/>
    <cellStyle name="アクセント 4 5" xfId="1388"/>
    <cellStyle name="アクセント 4 5 2" xfId="3091"/>
    <cellStyle name="アクセント 4 5 3" xfId="2593"/>
    <cellStyle name="アクセント 4 6" xfId="1389"/>
    <cellStyle name="アクセント 4 7" xfId="1390"/>
    <cellStyle name="アクセント 4 8" xfId="1391"/>
    <cellStyle name="アクセント 4 9" xfId="1392"/>
    <cellStyle name="アクセント 5 - 20%" xfId="1393"/>
    <cellStyle name="アクセント 5 - 20% 2" xfId="1394"/>
    <cellStyle name="アクセント 5 - 20% 3" xfId="1395"/>
    <cellStyle name="アクセント 5 - 20% 4" xfId="1396"/>
    <cellStyle name="アクセント 5 - 40%" xfId="1397"/>
    <cellStyle name="アクセント 5 - 40% 2" xfId="1398"/>
    <cellStyle name="アクセント 5 - 40% 3" xfId="1399"/>
    <cellStyle name="アクセント 5 - 40% 4" xfId="1400"/>
    <cellStyle name="アクセント 5 - 60%" xfId="1401"/>
    <cellStyle name="アクセント 5 10" xfId="1402"/>
    <cellStyle name="アクセント 5 11" xfId="1403"/>
    <cellStyle name="アクセント 5 12" xfId="1404"/>
    <cellStyle name="アクセント 5 13" xfId="1405"/>
    <cellStyle name="アクセント 5 2" xfId="71"/>
    <cellStyle name="アクセント 5 2 2" xfId="2937"/>
    <cellStyle name="アクセント 5 2 3" xfId="2594"/>
    <cellStyle name="アクセント 5 3" xfId="72"/>
    <cellStyle name="アクセント 5 3 2" xfId="2984"/>
    <cellStyle name="アクセント 5 3 3" xfId="2595"/>
    <cellStyle name="アクセント 5 4" xfId="1406"/>
    <cellStyle name="アクセント 5 4 2" xfId="3153"/>
    <cellStyle name="アクセント 5 4 3" xfId="2596"/>
    <cellStyle name="アクセント 5 5" xfId="1407"/>
    <cellStyle name="アクセント 5 5 2" xfId="3031"/>
    <cellStyle name="アクセント 5 5 3" xfId="2597"/>
    <cellStyle name="アクセント 5 6" xfId="1408"/>
    <cellStyle name="アクセント 5 7" xfId="1409"/>
    <cellStyle name="アクセント 5 8" xfId="1410"/>
    <cellStyle name="アクセント 5 9" xfId="1411"/>
    <cellStyle name="アクセント 6 - 20%" xfId="1412"/>
    <cellStyle name="アクセント 6 - 20% 2" xfId="1413"/>
    <cellStyle name="アクセント 6 - 20% 3" xfId="1414"/>
    <cellStyle name="アクセント 6 - 20% 4" xfId="1415"/>
    <cellStyle name="アクセント 6 - 40%" xfId="1416"/>
    <cellStyle name="アクセント 6 - 40% 2" xfId="1417"/>
    <cellStyle name="アクセント 6 - 40% 3" xfId="1418"/>
    <cellStyle name="アクセント 6 - 40% 4" xfId="1419"/>
    <cellStyle name="アクセント 6 - 60%" xfId="1420"/>
    <cellStyle name="アクセント 6 10" xfId="1421"/>
    <cellStyle name="アクセント 6 11" xfId="1422"/>
    <cellStyle name="アクセント 6 12" xfId="1423"/>
    <cellStyle name="アクセント 6 13" xfId="1424"/>
    <cellStyle name="アクセント 6 2" xfId="73"/>
    <cellStyle name="アクセント 6 2 2" xfId="2998"/>
    <cellStyle name="アクセント 6 2 3" xfId="2598"/>
    <cellStyle name="アクセント 6 3" xfId="74"/>
    <cellStyle name="アクセント 6 3 2" xfId="3125"/>
    <cellStyle name="アクセント 6 3 3" xfId="2599"/>
    <cellStyle name="アクセント 6 4" xfId="1425"/>
    <cellStyle name="アクセント 6 4 2" xfId="3147"/>
    <cellStyle name="アクセント 6 4 3" xfId="2600"/>
    <cellStyle name="アクセント 6 5" xfId="1426"/>
    <cellStyle name="アクセント 6 5 2" xfId="2983"/>
    <cellStyle name="アクセント 6 5 3" xfId="2601"/>
    <cellStyle name="アクセント 6 6" xfId="1427"/>
    <cellStyle name="アクセント 6 7" xfId="1428"/>
    <cellStyle name="アクセント 6 8" xfId="1429"/>
    <cellStyle name="アクセント 6 9" xfId="1430"/>
    <cellStyle name="カンマ" xfId="1431"/>
    <cellStyle name="スタイル 1" xfId="1432"/>
    <cellStyle name="スタイル 2" xfId="1433"/>
    <cellStyle name="タイトル 2" xfId="75"/>
    <cellStyle name="タイトル 2 2" xfId="3038"/>
    <cellStyle name="タイトル 2 3" xfId="2602"/>
    <cellStyle name="タイトル 3" xfId="1434"/>
    <cellStyle name="タイトル 3 2" xfId="2978"/>
    <cellStyle name="タイトル 3 3" xfId="2603"/>
    <cellStyle name="タイトル 4" xfId="1435"/>
    <cellStyle name="タイトル 4 2" xfId="3014"/>
    <cellStyle name="タイトル 4 3" xfId="2604"/>
    <cellStyle name="タイトル 5" xfId="2447"/>
    <cellStyle name="チェック セル 2" xfId="76"/>
    <cellStyle name="チェック セル 2 2" xfId="1436"/>
    <cellStyle name="チェック セル 2 3" xfId="2605"/>
    <cellStyle name="チェック セル 3" xfId="77"/>
    <cellStyle name="チェック セル 3 2" xfId="2955"/>
    <cellStyle name="チェック セル 3 3" xfId="2606"/>
    <cellStyle name="チェック セル 4" xfId="1437"/>
    <cellStyle name="チェック セル 4 2" xfId="2996"/>
    <cellStyle name="チェック セル 4 3" xfId="2607"/>
    <cellStyle name="チェック セル 5" xfId="2448"/>
    <cellStyle name="どちらでもない 2" xfId="78"/>
    <cellStyle name="どちらでもない 2 2" xfId="3030"/>
    <cellStyle name="どちらでもない 2 3" xfId="2608"/>
    <cellStyle name="どちらでもない 3" xfId="79"/>
    <cellStyle name="どちらでもない 3 2" xfId="2953"/>
    <cellStyle name="どちらでもない 3 3" xfId="2609"/>
    <cellStyle name="どちらでもない 4" xfId="1438"/>
    <cellStyle name="どちらでもない 4 2" xfId="2965"/>
    <cellStyle name="どちらでもない 4 3" xfId="2610"/>
    <cellStyle name="どちらでもない 5" xfId="2449"/>
    <cellStyle name="パーセント" xfId="291" builtinId="5"/>
    <cellStyle name="パーセント 10" xfId="1439"/>
    <cellStyle name="パーセント 10 2" xfId="2718"/>
    <cellStyle name="パーセント 10 3" xfId="3163"/>
    <cellStyle name="パーセント 11" xfId="1440"/>
    <cellStyle name="パーセント 11 2" xfId="2724"/>
    <cellStyle name="パーセント 12" xfId="1441"/>
    <cellStyle name="パーセント 12 2" xfId="2725"/>
    <cellStyle name="パーセント 13" xfId="1442"/>
    <cellStyle name="パーセント 13 2" xfId="2726"/>
    <cellStyle name="パーセント 14" xfId="1443"/>
    <cellStyle name="パーセント 14 2" xfId="2727"/>
    <cellStyle name="パーセント 15" xfId="1444"/>
    <cellStyle name="パーセント 15 2" xfId="2728"/>
    <cellStyle name="パーセント 16" xfId="1445"/>
    <cellStyle name="パーセント 16 2" xfId="2729"/>
    <cellStyle name="パーセント 17" xfId="1446"/>
    <cellStyle name="パーセント 17 2" xfId="2730"/>
    <cellStyle name="パーセント 18" xfId="1447"/>
    <cellStyle name="パーセント 18 2" xfId="2731"/>
    <cellStyle name="パーセント 19" xfId="1448"/>
    <cellStyle name="パーセント 19 2" xfId="2732"/>
    <cellStyle name="パーセント 2" xfId="80"/>
    <cellStyle name="パーセント 2 2" xfId="81"/>
    <cellStyle name="パーセント 2 2 2" xfId="1449"/>
    <cellStyle name="パーセント 2 2 2 2" xfId="3186"/>
    <cellStyle name="パーセント 2 2 3" xfId="3244"/>
    <cellStyle name="パーセント 2 3" xfId="82"/>
    <cellStyle name="パーセント 2 3 2" xfId="83"/>
    <cellStyle name="パーセント 2 3 2 2" xfId="3187"/>
    <cellStyle name="パーセント 2 3 3" xfId="1450"/>
    <cellStyle name="パーセント 2 4" xfId="84"/>
    <cellStyle name="パーセント 2 4 2" xfId="1451"/>
    <cellStyle name="パーセント 2 4 3" xfId="2683"/>
    <cellStyle name="パーセント 2 5" xfId="1452"/>
    <cellStyle name="パーセント 20" xfId="1453"/>
    <cellStyle name="パーセント 20 2" xfId="2733"/>
    <cellStyle name="パーセント 21" xfId="1454"/>
    <cellStyle name="パーセント 21 2" xfId="1455"/>
    <cellStyle name="パーセント 21 2 2" xfId="2735"/>
    <cellStyle name="パーセント 21 3" xfId="2734"/>
    <cellStyle name="パーセント 22" xfId="1456"/>
    <cellStyle name="パーセント 22 2" xfId="2736"/>
    <cellStyle name="パーセント 23" xfId="1457"/>
    <cellStyle name="パーセント 23 2" xfId="2737"/>
    <cellStyle name="パーセント 24" xfId="1458"/>
    <cellStyle name="パーセント 24 2" xfId="2738"/>
    <cellStyle name="パーセント 25" xfId="1459"/>
    <cellStyle name="パーセント 25 2" xfId="2739"/>
    <cellStyle name="パーセント 26" xfId="1460"/>
    <cellStyle name="パーセント 26 2" xfId="2740"/>
    <cellStyle name="パーセント 27" xfId="2667"/>
    <cellStyle name="パーセント 28" xfId="3158"/>
    <cellStyle name="パーセント 29" xfId="3159"/>
    <cellStyle name="パーセント 3" xfId="85"/>
    <cellStyle name="パーセント 3 2" xfId="86"/>
    <cellStyle name="パーセント 3 2 2" xfId="1461"/>
    <cellStyle name="パーセント 3 2 2 2" xfId="3188"/>
    <cellStyle name="パーセント 3 2 3" xfId="1462"/>
    <cellStyle name="パーセント 3 2 3 2" xfId="3189"/>
    <cellStyle name="パーセント 3 2 4" xfId="1463"/>
    <cellStyle name="パーセント 3 2 5" xfId="2948"/>
    <cellStyle name="パーセント 3 2 6" xfId="2491"/>
    <cellStyle name="パーセント 3 3" xfId="87"/>
    <cellStyle name="パーセント 3 3 2" xfId="3190"/>
    <cellStyle name="パーセント 3 4" xfId="88"/>
    <cellStyle name="パーセント 3 5" xfId="89"/>
    <cellStyle name="パーセント 30" xfId="3177"/>
    <cellStyle name="パーセント 30 2" xfId="3191"/>
    <cellStyle name="パーセント 4" xfId="90"/>
    <cellStyle name="パーセント 4 2" xfId="1464"/>
    <cellStyle name="パーセント 4 2 2" xfId="1465"/>
    <cellStyle name="パーセント 4 2 2 2" xfId="2742"/>
    <cellStyle name="パーセント 4 2 3" xfId="2741"/>
    <cellStyle name="パーセント 4 3" xfId="2947"/>
    <cellStyle name="パーセント 4 4" xfId="2492"/>
    <cellStyle name="パーセント 4 5" xfId="3178"/>
    <cellStyle name="パーセント 5" xfId="91"/>
    <cellStyle name="パーセント 5 2" xfId="92"/>
    <cellStyle name="パーセント 5 2 2" xfId="1466"/>
    <cellStyle name="パーセント 5 2 2 2" xfId="2744"/>
    <cellStyle name="パーセント 5 2 3" xfId="2743"/>
    <cellStyle name="パーセント 5 3" xfId="1467"/>
    <cellStyle name="パーセント 5 3 2" xfId="2745"/>
    <cellStyle name="パーセント 5 4" xfId="1468"/>
    <cellStyle name="パーセント 5 4 2" xfId="2746"/>
    <cellStyle name="パーセント 5 5" xfId="3002"/>
    <cellStyle name="パーセント 5 6" xfId="2493"/>
    <cellStyle name="パーセント 6" xfId="544"/>
    <cellStyle name="パーセント 6 2" xfId="1469"/>
    <cellStyle name="パーセント 6 2 2" xfId="2747"/>
    <cellStyle name="パーセント 6 3" xfId="3136"/>
    <cellStyle name="パーセント 6 4" xfId="2494"/>
    <cellStyle name="パーセント 7" xfId="1470"/>
    <cellStyle name="パーセント 7 2" xfId="2450"/>
    <cellStyle name="パーセント 7 2 2" xfId="2534"/>
    <cellStyle name="パーセント 7 3" xfId="3128"/>
    <cellStyle name="パーセント 7 4" xfId="2495"/>
    <cellStyle name="パーセント 8" xfId="1471"/>
    <cellStyle name="パーセント 8 2" xfId="1472"/>
    <cellStyle name="パーセント 8 2 2" xfId="2748"/>
    <cellStyle name="パーセント 8 3" xfId="3037"/>
    <cellStyle name="パーセント 8 4" xfId="2535"/>
    <cellStyle name="パーセント 9" xfId="1473"/>
    <cellStyle name="パーセント 9 2" xfId="3044"/>
    <cellStyle name="パーセント 9 3" xfId="2713"/>
    <cellStyle name="ハイパーリンク 2" xfId="1474"/>
    <cellStyle name="ハイパーリンク 2 2" xfId="3107"/>
    <cellStyle name="ハイパーリンク 2 3" xfId="2496"/>
    <cellStyle name="ハイパーリンク 3" xfId="2451"/>
    <cellStyle name="メモ 2" xfId="93"/>
    <cellStyle name="メモ 2 10" xfId="3245"/>
    <cellStyle name="メモ 2 2" xfId="1475"/>
    <cellStyle name="メモ 2 2 2" xfId="1476"/>
    <cellStyle name="メモ 2 2 2 2" xfId="1477"/>
    <cellStyle name="メモ 2 2 2 2 2" xfId="1478"/>
    <cellStyle name="メモ 2 2 2 2 2 2" xfId="1479"/>
    <cellStyle name="メモ 2 2 2 2 2 3" xfId="1480"/>
    <cellStyle name="メモ 2 2 2 2 3" xfId="1481"/>
    <cellStyle name="メモ 2 2 2 2 3 2" xfId="1482"/>
    <cellStyle name="メモ 2 2 2 3" xfId="1483"/>
    <cellStyle name="メモ 2 2 2 3 2" xfId="1484"/>
    <cellStyle name="メモ 2 2 2 3 3" xfId="1485"/>
    <cellStyle name="メモ 2 2 2 4" xfId="1486"/>
    <cellStyle name="メモ 2 2 2 4 2" xfId="1487"/>
    <cellStyle name="メモ 2 2 3" xfId="1488"/>
    <cellStyle name="メモ 2 2 3 2" xfId="1489"/>
    <cellStyle name="メモ 2 2 3 2 2" xfId="1490"/>
    <cellStyle name="メモ 2 2 3 2 3" xfId="1491"/>
    <cellStyle name="メモ 2 2 3 3" xfId="1492"/>
    <cellStyle name="メモ 2 2 3 3 2" xfId="1493"/>
    <cellStyle name="メモ 2 2 4" xfId="1494"/>
    <cellStyle name="メモ 2 2 4 2" xfId="1495"/>
    <cellStyle name="メモ 2 2 4 3" xfId="1496"/>
    <cellStyle name="メモ 2 2 5" xfId="1497"/>
    <cellStyle name="メモ 2 2 5 2" xfId="1498"/>
    <cellStyle name="メモ 2 2 6" xfId="3130"/>
    <cellStyle name="メモ 2 2 7" xfId="3246"/>
    <cellStyle name="メモ 2 3" xfId="1499"/>
    <cellStyle name="メモ 2 3 2" xfId="1500"/>
    <cellStyle name="メモ 2 3 2 2" xfId="1501"/>
    <cellStyle name="メモ 2 3 2 2 2" xfId="1502"/>
    <cellStyle name="メモ 2 3 2 2 2 2" xfId="1503"/>
    <cellStyle name="メモ 2 3 2 2 2 3" xfId="1504"/>
    <cellStyle name="メモ 2 3 2 2 3" xfId="1505"/>
    <cellStyle name="メモ 2 3 2 2 3 2" xfId="1506"/>
    <cellStyle name="メモ 2 3 2 3" xfId="1507"/>
    <cellStyle name="メモ 2 3 2 3 2" xfId="1508"/>
    <cellStyle name="メモ 2 3 2 3 3" xfId="1509"/>
    <cellStyle name="メモ 2 3 2 4" xfId="1510"/>
    <cellStyle name="メモ 2 3 2 4 2" xfId="1511"/>
    <cellStyle name="メモ 2 3 3" xfId="1512"/>
    <cellStyle name="メモ 2 3 3 2" xfId="1513"/>
    <cellStyle name="メモ 2 3 3 2 2" xfId="1514"/>
    <cellStyle name="メモ 2 3 3 2 3" xfId="1515"/>
    <cellStyle name="メモ 2 3 3 3" xfId="1516"/>
    <cellStyle name="メモ 2 3 3 3 2" xfId="1517"/>
    <cellStyle name="メモ 2 3 4" xfId="1518"/>
    <cellStyle name="メモ 2 3 4 2" xfId="1519"/>
    <cellStyle name="メモ 2 3 4 3" xfId="1520"/>
    <cellStyle name="メモ 2 3 5" xfId="1521"/>
    <cellStyle name="メモ 2 3 5 2" xfId="1522"/>
    <cellStyle name="メモ 2 4" xfId="1523"/>
    <cellStyle name="メモ 2 4 2" xfId="1524"/>
    <cellStyle name="メモ 2 4 2 2" xfId="1525"/>
    <cellStyle name="メモ 2 4 2 2 2" xfId="1526"/>
    <cellStyle name="メモ 2 4 2 2 2 2" xfId="1527"/>
    <cellStyle name="メモ 2 4 2 2 2 3" xfId="1528"/>
    <cellStyle name="メモ 2 4 2 2 3" xfId="1529"/>
    <cellStyle name="メモ 2 4 2 2 3 2" xfId="1530"/>
    <cellStyle name="メモ 2 4 2 3" xfId="1531"/>
    <cellStyle name="メモ 2 4 2 3 2" xfId="1532"/>
    <cellStyle name="メモ 2 4 2 3 3" xfId="1533"/>
    <cellStyle name="メモ 2 4 2 4" xfId="1534"/>
    <cellStyle name="メモ 2 4 2 4 2" xfId="1535"/>
    <cellStyle name="メモ 2 4 3" xfId="1536"/>
    <cellStyle name="メモ 2 4 3 2" xfId="1537"/>
    <cellStyle name="メモ 2 4 3 2 2" xfId="1538"/>
    <cellStyle name="メモ 2 4 3 2 3" xfId="1539"/>
    <cellStyle name="メモ 2 4 3 3" xfId="1540"/>
    <cellStyle name="メモ 2 4 3 3 2" xfId="1541"/>
    <cellStyle name="メモ 2 4 4" xfId="1542"/>
    <cellStyle name="メモ 2 4 4 2" xfId="1543"/>
    <cellStyle name="メモ 2 4 4 3" xfId="1544"/>
    <cellStyle name="メモ 2 4 5" xfId="1545"/>
    <cellStyle name="メモ 2 4 5 2" xfId="1546"/>
    <cellStyle name="メモ 2 5" xfId="1547"/>
    <cellStyle name="メモ 2 5 2" xfId="1548"/>
    <cellStyle name="メモ 2 5 2 2" xfId="1549"/>
    <cellStyle name="メモ 2 5 2 2 2" xfId="1550"/>
    <cellStyle name="メモ 2 5 2 2 3" xfId="1551"/>
    <cellStyle name="メモ 2 5 2 3" xfId="1552"/>
    <cellStyle name="メモ 2 5 2 3 2" xfId="1553"/>
    <cellStyle name="メモ 2 5 3" xfId="1554"/>
    <cellStyle name="メモ 2 5 3 2" xfId="1555"/>
    <cellStyle name="メモ 2 5 3 3" xfId="1556"/>
    <cellStyle name="メモ 2 5 4" xfId="1557"/>
    <cellStyle name="メモ 2 5 4 2" xfId="1558"/>
    <cellStyle name="メモ 2 6" xfId="1559"/>
    <cellStyle name="メモ 2 6 2" xfId="1560"/>
    <cellStyle name="メモ 2 6 2 2" xfId="1561"/>
    <cellStyle name="メモ 2 6 2 3" xfId="1562"/>
    <cellStyle name="メモ 2 6 3" xfId="1563"/>
    <cellStyle name="メモ 2 6 3 2" xfId="1564"/>
    <cellStyle name="メモ 2 7" xfId="1565"/>
    <cellStyle name="メモ 2 7 2" xfId="1566"/>
    <cellStyle name="メモ 2 7 3" xfId="1567"/>
    <cellStyle name="メモ 2 8" xfId="1568"/>
    <cellStyle name="メモ 2 8 2" xfId="1569"/>
    <cellStyle name="メモ 2 9" xfId="2611"/>
    <cellStyle name="メモ 3" xfId="1570"/>
    <cellStyle name="メモ 3 10" xfId="2612"/>
    <cellStyle name="メモ 3 2" xfId="1571"/>
    <cellStyle name="メモ 3 2 2" xfId="1572"/>
    <cellStyle name="メモ 3 2 2 2" xfId="1573"/>
    <cellStyle name="メモ 3 2 2 2 2" xfId="1574"/>
    <cellStyle name="メモ 3 2 2 2 2 2" xfId="1575"/>
    <cellStyle name="メモ 3 2 2 2 2 3" xfId="1576"/>
    <cellStyle name="メモ 3 2 2 2 3" xfId="1577"/>
    <cellStyle name="メモ 3 2 2 2 3 2" xfId="1578"/>
    <cellStyle name="メモ 3 2 2 3" xfId="1579"/>
    <cellStyle name="メモ 3 2 2 3 2" xfId="1580"/>
    <cellStyle name="メモ 3 2 2 3 3" xfId="1581"/>
    <cellStyle name="メモ 3 2 2 4" xfId="1582"/>
    <cellStyle name="メモ 3 2 2 4 2" xfId="1583"/>
    <cellStyle name="メモ 3 2 3" xfId="1584"/>
    <cellStyle name="メモ 3 2 3 2" xfId="1585"/>
    <cellStyle name="メモ 3 2 3 2 2" xfId="1586"/>
    <cellStyle name="メモ 3 2 3 2 3" xfId="1587"/>
    <cellStyle name="メモ 3 2 3 3" xfId="1588"/>
    <cellStyle name="メモ 3 2 3 3 2" xfId="1589"/>
    <cellStyle name="メモ 3 2 4" xfId="1590"/>
    <cellStyle name="メモ 3 2 4 2" xfId="1591"/>
    <cellStyle name="メモ 3 2 4 3" xfId="1592"/>
    <cellStyle name="メモ 3 2 5" xfId="1593"/>
    <cellStyle name="メモ 3 2 5 2" xfId="1594"/>
    <cellStyle name="メモ 3 3" xfId="1595"/>
    <cellStyle name="メモ 3 3 2" xfId="1596"/>
    <cellStyle name="メモ 3 3 2 2" xfId="1597"/>
    <cellStyle name="メモ 3 3 2 2 2" xfId="1598"/>
    <cellStyle name="メモ 3 3 2 2 2 2" xfId="1599"/>
    <cellStyle name="メモ 3 3 2 2 2 3" xfId="1600"/>
    <cellStyle name="メモ 3 3 2 2 3" xfId="1601"/>
    <cellStyle name="メモ 3 3 2 2 3 2" xfId="1602"/>
    <cellStyle name="メモ 3 3 2 3" xfId="1603"/>
    <cellStyle name="メモ 3 3 2 3 2" xfId="1604"/>
    <cellStyle name="メモ 3 3 2 3 3" xfId="1605"/>
    <cellStyle name="メモ 3 3 2 4" xfId="1606"/>
    <cellStyle name="メモ 3 3 2 4 2" xfId="1607"/>
    <cellStyle name="メモ 3 3 3" xfId="1608"/>
    <cellStyle name="メモ 3 3 3 2" xfId="1609"/>
    <cellStyle name="メモ 3 3 3 2 2" xfId="1610"/>
    <cellStyle name="メモ 3 3 3 2 3" xfId="1611"/>
    <cellStyle name="メモ 3 3 3 3" xfId="1612"/>
    <cellStyle name="メモ 3 3 3 3 2" xfId="1613"/>
    <cellStyle name="メモ 3 3 4" xfId="1614"/>
    <cellStyle name="メモ 3 3 4 2" xfId="1615"/>
    <cellStyle name="メモ 3 3 4 3" xfId="1616"/>
    <cellStyle name="メモ 3 3 5" xfId="1617"/>
    <cellStyle name="メモ 3 3 5 2" xfId="1618"/>
    <cellStyle name="メモ 3 4" xfId="1619"/>
    <cellStyle name="メモ 3 4 2" xfId="1620"/>
    <cellStyle name="メモ 3 4 2 2" xfId="1621"/>
    <cellStyle name="メモ 3 4 2 2 2" xfId="1622"/>
    <cellStyle name="メモ 3 4 2 2 2 2" xfId="1623"/>
    <cellStyle name="メモ 3 4 2 2 2 3" xfId="1624"/>
    <cellStyle name="メモ 3 4 2 2 3" xfId="1625"/>
    <cellStyle name="メモ 3 4 2 2 3 2" xfId="1626"/>
    <cellStyle name="メモ 3 4 2 3" xfId="1627"/>
    <cellStyle name="メモ 3 4 2 3 2" xfId="1628"/>
    <cellStyle name="メモ 3 4 2 3 3" xfId="1629"/>
    <cellStyle name="メモ 3 4 2 4" xfId="1630"/>
    <cellStyle name="メモ 3 4 2 4 2" xfId="1631"/>
    <cellStyle name="メモ 3 4 3" xfId="1632"/>
    <cellStyle name="メモ 3 4 3 2" xfId="1633"/>
    <cellStyle name="メモ 3 4 3 2 2" xfId="1634"/>
    <cellStyle name="メモ 3 4 3 2 3" xfId="1635"/>
    <cellStyle name="メモ 3 4 3 3" xfId="1636"/>
    <cellStyle name="メモ 3 4 3 3 2" xfId="1637"/>
    <cellStyle name="メモ 3 4 4" xfId="1638"/>
    <cellStyle name="メモ 3 4 4 2" xfId="1639"/>
    <cellStyle name="メモ 3 4 4 3" xfId="1640"/>
    <cellStyle name="メモ 3 4 5" xfId="1641"/>
    <cellStyle name="メモ 3 4 5 2" xfId="1642"/>
    <cellStyle name="メモ 3 5" xfId="1643"/>
    <cellStyle name="メモ 3 5 2" xfId="1644"/>
    <cellStyle name="メモ 3 5 2 2" xfId="1645"/>
    <cellStyle name="メモ 3 5 2 2 2" xfId="1646"/>
    <cellStyle name="メモ 3 5 2 2 3" xfId="1647"/>
    <cellStyle name="メモ 3 5 2 3" xfId="1648"/>
    <cellStyle name="メモ 3 5 2 3 2" xfId="1649"/>
    <cellStyle name="メモ 3 5 3" xfId="1650"/>
    <cellStyle name="メモ 3 5 3 2" xfId="1651"/>
    <cellStyle name="メモ 3 5 3 3" xfId="1652"/>
    <cellStyle name="メモ 3 5 4" xfId="1653"/>
    <cellStyle name="メモ 3 5 4 2" xfId="1654"/>
    <cellStyle name="メモ 3 6" xfId="1655"/>
    <cellStyle name="メモ 3 6 2" xfId="1656"/>
    <cellStyle name="メモ 3 6 2 2" xfId="1657"/>
    <cellStyle name="メモ 3 6 2 3" xfId="1658"/>
    <cellStyle name="メモ 3 6 3" xfId="1659"/>
    <cellStyle name="メモ 3 6 3 2" xfId="1660"/>
    <cellStyle name="メモ 3 7" xfId="1661"/>
    <cellStyle name="メモ 3 7 2" xfId="1662"/>
    <cellStyle name="メモ 3 7 3" xfId="1663"/>
    <cellStyle name="メモ 3 8" xfId="1664"/>
    <cellStyle name="メモ 3 8 2" xfId="1665"/>
    <cellStyle name="メモ 3 9" xfId="3139"/>
    <cellStyle name="メモ 4" xfId="1666"/>
    <cellStyle name="メモ 4 10" xfId="2613"/>
    <cellStyle name="メモ 4 2" xfId="1667"/>
    <cellStyle name="メモ 4 2 2" xfId="1668"/>
    <cellStyle name="メモ 4 2 2 2" xfId="1669"/>
    <cellStyle name="メモ 4 2 2 2 2" xfId="1670"/>
    <cellStyle name="メモ 4 2 2 2 2 2" xfId="1671"/>
    <cellStyle name="メモ 4 2 2 2 2 3" xfId="1672"/>
    <cellStyle name="メモ 4 2 2 2 3" xfId="1673"/>
    <cellStyle name="メモ 4 2 2 2 3 2" xfId="1674"/>
    <cellStyle name="メモ 4 2 2 3" xfId="1675"/>
    <cellStyle name="メモ 4 2 2 3 2" xfId="1676"/>
    <cellStyle name="メモ 4 2 2 3 3" xfId="1677"/>
    <cellStyle name="メモ 4 2 2 4" xfId="1678"/>
    <cellStyle name="メモ 4 2 2 4 2" xfId="1679"/>
    <cellStyle name="メモ 4 2 3" xfId="1680"/>
    <cellStyle name="メモ 4 2 3 2" xfId="1681"/>
    <cellStyle name="メモ 4 2 3 2 2" xfId="1682"/>
    <cellStyle name="メモ 4 2 3 2 3" xfId="1683"/>
    <cellStyle name="メモ 4 2 3 3" xfId="1684"/>
    <cellStyle name="メモ 4 2 3 3 2" xfId="1685"/>
    <cellStyle name="メモ 4 2 4" xfId="1686"/>
    <cellStyle name="メモ 4 2 4 2" xfId="1687"/>
    <cellStyle name="メモ 4 2 4 3" xfId="1688"/>
    <cellStyle name="メモ 4 2 5" xfId="1689"/>
    <cellStyle name="メモ 4 2 5 2" xfId="1690"/>
    <cellStyle name="メモ 4 3" xfId="1691"/>
    <cellStyle name="メモ 4 3 2" xfId="1692"/>
    <cellStyle name="メモ 4 3 2 2" xfId="1693"/>
    <cellStyle name="メモ 4 3 2 2 2" xfId="1694"/>
    <cellStyle name="メモ 4 3 2 2 2 2" xfId="1695"/>
    <cellStyle name="メモ 4 3 2 2 2 3" xfId="1696"/>
    <cellStyle name="メモ 4 3 2 2 3" xfId="1697"/>
    <cellStyle name="メモ 4 3 2 2 3 2" xfId="1698"/>
    <cellStyle name="メモ 4 3 2 3" xfId="1699"/>
    <cellStyle name="メモ 4 3 2 3 2" xfId="1700"/>
    <cellStyle name="メモ 4 3 2 3 3" xfId="1701"/>
    <cellStyle name="メモ 4 3 2 4" xfId="1702"/>
    <cellStyle name="メモ 4 3 2 4 2" xfId="1703"/>
    <cellStyle name="メモ 4 3 3" xfId="1704"/>
    <cellStyle name="メモ 4 3 3 2" xfId="1705"/>
    <cellStyle name="メモ 4 3 3 2 2" xfId="1706"/>
    <cellStyle name="メモ 4 3 3 2 3" xfId="1707"/>
    <cellStyle name="メモ 4 3 3 3" xfId="1708"/>
    <cellStyle name="メモ 4 3 3 3 2" xfId="1709"/>
    <cellStyle name="メモ 4 3 4" xfId="1710"/>
    <cellStyle name="メモ 4 3 4 2" xfId="1711"/>
    <cellStyle name="メモ 4 3 4 3" xfId="1712"/>
    <cellStyle name="メモ 4 3 5" xfId="1713"/>
    <cellStyle name="メモ 4 3 5 2" xfId="1714"/>
    <cellStyle name="メモ 4 4" xfId="1715"/>
    <cellStyle name="メモ 4 4 2" xfId="1716"/>
    <cellStyle name="メモ 4 4 2 2" xfId="1717"/>
    <cellStyle name="メモ 4 4 2 2 2" xfId="1718"/>
    <cellStyle name="メモ 4 4 2 2 2 2" xfId="1719"/>
    <cellStyle name="メモ 4 4 2 2 2 3" xfId="1720"/>
    <cellStyle name="メモ 4 4 2 2 3" xfId="1721"/>
    <cellStyle name="メモ 4 4 2 2 3 2" xfId="1722"/>
    <cellStyle name="メモ 4 4 2 3" xfId="1723"/>
    <cellStyle name="メモ 4 4 2 3 2" xfId="1724"/>
    <cellStyle name="メモ 4 4 2 3 3" xfId="1725"/>
    <cellStyle name="メモ 4 4 2 4" xfId="1726"/>
    <cellStyle name="メモ 4 4 2 4 2" xfId="1727"/>
    <cellStyle name="メモ 4 4 3" xfId="1728"/>
    <cellStyle name="メモ 4 4 3 2" xfId="1729"/>
    <cellStyle name="メモ 4 4 3 2 2" xfId="1730"/>
    <cellStyle name="メモ 4 4 3 2 3" xfId="1731"/>
    <cellStyle name="メモ 4 4 3 3" xfId="1732"/>
    <cellStyle name="メモ 4 4 3 3 2" xfId="1733"/>
    <cellStyle name="メモ 4 4 4" xfId="1734"/>
    <cellStyle name="メモ 4 4 4 2" xfId="1735"/>
    <cellStyle name="メモ 4 4 4 3" xfId="1736"/>
    <cellStyle name="メモ 4 4 5" xfId="1737"/>
    <cellStyle name="メモ 4 4 5 2" xfId="1738"/>
    <cellStyle name="メモ 4 5" xfId="1739"/>
    <cellStyle name="メモ 4 5 2" xfId="1740"/>
    <cellStyle name="メモ 4 5 2 2" xfId="1741"/>
    <cellStyle name="メモ 4 5 2 2 2" xfId="1742"/>
    <cellStyle name="メモ 4 5 2 2 3" xfId="1743"/>
    <cellStyle name="メモ 4 5 2 3" xfId="1744"/>
    <cellStyle name="メモ 4 5 2 3 2" xfId="1745"/>
    <cellStyle name="メモ 4 5 3" xfId="1746"/>
    <cellStyle name="メモ 4 5 3 2" xfId="1747"/>
    <cellStyle name="メモ 4 5 3 3" xfId="1748"/>
    <cellStyle name="メモ 4 5 4" xfId="1749"/>
    <cellStyle name="メモ 4 5 4 2" xfId="1750"/>
    <cellStyle name="メモ 4 6" xfId="1751"/>
    <cellStyle name="メモ 4 6 2" xfId="1752"/>
    <cellStyle name="メモ 4 6 2 2" xfId="1753"/>
    <cellStyle name="メモ 4 6 2 3" xfId="1754"/>
    <cellStyle name="メモ 4 6 3" xfId="1755"/>
    <cellStyle name="メモ 4 6 3 2" xfId="1756"/>
    <cellStyle name="メモ 4 7" xfId="1757"/>
    <cellStyle name="メモ 4 7 2" xfId="1758"/>
    <cellStyle name="メモ 4 7 3" xfId="1759"/>
    <cellStyle name="メモ 4 8" xfId="1760"/>
    <cellStyle name="メモ 4 8 2" xfId="1761"/>
    <cellStyle name="メモ 4 9" xfId="3106"/>
    <cellStyle name="メモ 5" xfId="1762"/>
    <cellStyle name="メモ 5 10" xfId="2614"/>
    <cellStyle name="メモ 5 2" xfId="1763"/>
    <cellStyle name="メモ 5 2 2" xfId="1764"/>
    <cellStyle name="メモ 5 2 2 2" xfId="1765"/>
    <cellStyle name="メモ 5 2 2 2 2" xfId="1766"/>
    <cellStyle name="メモ 5 2 2 2 2 2" xfId="1767"/>
    <cellStyle name="メモ 5 2 2 2 2 3" xfId="1768"/>
    <cellStyle name="メモ 5 2 2 2 3" xfId="1769"/>
    <cellStyle name="メモ 5 2 2 2 3 2" xfId="1770"/>
    <cellStyle name="メモ 5 2 2 3" xfId="1771"/>
    <cellStyle name="メモ 5 2 2 3 2" xfId="1772"/>
    <cellStyle name="メモ 5 2 2 3 3" xfId="1773"/>
    <cellStyle name="メモ 5 2 2 4" xfId="1774"/>
    <cellStyle name="メモ 5 2 2 4 2" xfId="1775"/>
    <cellStyle name="メモ 5 2 3" xfId="1776"/>
    <cellStyle name="メモ 5 2 3 2" xfId="1777"/>
    <cellStyle name="メモ 5 2 3 2 2" xfId="1778"/>
    <cellStyle name="メモ 5 2 3 2 3" xfId="1779"/>
    <cellStyle name="メモ 5 2 3 3" xfId="1780"/>
    <cellStyle name="メモ 5 2 3 3 2" xfId="1781"/>
    <cellStyle name="メモ 5 2 4" xfId="1782"/>
    <cellStyle name="メモ 5 2 4 2" xfId="1783"/>
    <cellStyle name="メモ 5 2 4 3" xfId="1784"/>
    <cellStyle name="メモ 5 2 5" xfId="1785"/>
    <cellStyle name="メモ 5 2 5 2" xfId="1786"/>
    <cellStyle name="メモ 5 3" xfId="1787"/>
    <cellStyle name="メモ 5 3 2" xfId="1788"/>
    <cellStyle name="メモ 5 3 2 2" xfId="1789"/>
    <cellStyle name="メモ 5 3 2 2 2" xfId="1790"/>
    <cellStyle name="メモ 5 3 2 2 2 2" xfId="1791"/>
    <cellStyle name="メモ 5 3 2 2 2 3" xfId="1792"/>
    <cellStyle name="メモ 5 3 2 2 3" xfId="1793"/>
    <cellStyle name="メモ 5 3 2 2 3 2" xfId="1794"/>
    <cellStyle name="メモ 5 3 2 3" xfId="1795"/>
    <cellStyle name="メモ 5 3 2 3 2" xfId="1796"/>
    <cellStyle name="メモ 5 3 2 3 3" xfId="1797"/>
    <cellStyle name="メモ 5 3 2 4" xfId="1798"/>
    <cellStyle name="メモ 5 3 2 4 2" xfId="1799"/>
    <cellStyle name="メモ 5 3 3" xfId="1800"/>
    <cellStyle name="メモ 5 3 3 2" xfId="1801"/>
    <cellStyle name="メモ 5 3 3 2 2" xfId="1802"/>
    <cellStyle name="メモ 5 3 3 2 3" xfId="1803"/>
    <cellStyle name="メモ 5 3 3 3" xfId="1804"/>
    <cellStyle name="メモ 5 3 3 3 2" xfId="1805"/>
    <cellStyle name="メモ 5 3 4" xfId="1806"/>
    <cellStyle name="メモ 5 3 4 2" xfId="1807"/>
    <cellStyle name="メモ 5 3 4 3" xfId="1808"/>
    <cellStyle name="メモ 5 3 5" xfId="1809"/>
    <cellStyle name="メモ 5 3 5 2" xfId="1810"/>
    <cellStyle name="メモ 5 4" xfId="1811"/>
    <cellStyle name="メモ 5 4 2" xfId="1812"/>
    <cellStyle name="メモ 5 4 2 2" xfId="1813"/>
    <cellStyle name="メモ 5 4 2 2 2" xfId="1814"/>
    <cellStyle name="メモ 5 4 2 2 2 2" xfId="1815"/>
    <cellStyle name="メモ 5 4 2 2 2 3" xfId="1816"/>
    <cellStyle name="メモ 5 4 2 2 3" xfId="1817"/>
    <cellStyle name="メモ 5 4 2 2 3 2" xfId="1818"/>
    <cellStyle name="メモ 5 4 2 3" xfId="1819"/>
    <cellStyle name="メモ 5 4 2 3 2" xfId="1820"/>
    <cellStyle name="メモ 5 4 2 3 3" xfId="1821"/>
    <cellStyle name="メモ 5 4 2 4" xfId="1822"/>
    <cellStyle name="メモ 5 4 2 4 2" xfId="1823"/>
    <cellStyle name="メモ 5 4 3" xfId="1824"/>
    <cellStyle name="メモ 5 4 3 2" xfId="1825"/>
    <cellStyle name="メモ 5 4 3 2 2" xfId="1826"/>
    <cellStyle name="メモ 5 4 3 2 3" xfId="1827"/>
    <cellStyle name="メモ 5 4 3 3" xfId="1828"/>
    <cellStyle name="メモ 5 4 3 3 2" xfId="1829"/>
    <cellStyle name="メモ 5 4 4" xfId="1830"/>
    <cellStyle name="メモ 5 4 4 2" xfId="1831"/>
    <cellStyle name="メモ 5 4 4 3" xfId="1832"/>
    <cellStyle name="メモ 5 4 5" xfId="1833"/>
    <cellStyle name="メモ 5 4 5 2" xfId="1834"/>
    <cellStyle name="メモ 5 5" xfId="1835"/>
    <cellStyle name="メモ 5 5 2" xfId="1836"/>
    <cellStyle name="メモ 5 5 2 2" xfId="1837"/>
    <cellStyle name="メモ 5 5 2 2 2" xfId="1838"/>
    <cellStyle name="メモ 5 5 2 2 3" xfId="1839"/>
    <cellStyle name="メモ 5 5 2 3" xfId="1840"/>
    <cellStyle name="メモ 5 5 2 3 2" xfId="1841"/>
    <cellStyle name="メモ 5 5 3" xfId="1842"/>
    <cellStyle name="メモ 5 5 3 2" xfId="1843"/>
    <cellStyle name="メモ 5 5 3 3" xfId="1844"/>
    <cellStyle name="メモ 5 5 4" xfId="1845"/>
    <cellStyle name="メモ 5 5 4 2" xfId="1846"/>
    <cellStyle name="メモ 5 6" xfId="1847"/>
    <cellStyle name="メモ 5 6 2" xfId="1848"/>
    <cellStyle name="メモ 5 6 2 2" xfId="1849"/>
    <cellStyle name="メモ 5 6 2 3" xfId="1850"/>
    <cellStyle name="メモ 5 6 3" xfId="1851"/>
    <cellStyle name="メモ 5 6 3 2" xfId="1852"/>
    <cellStyle name="メモ 5 7" xfId="1853"/>
    <cellStyle name="メモ 5 7 2" xfId="1854"/>
    <cellStyle name="メモ 5 7 3" xfId="1855"/>
    <cellStyle name="メモ 5 8" xfId="1856"/>
    <cellStyle name="メモ 5 8 2" xfId="1857"/>
    <cellStyle name="メモ 5 9" xfId="3020"/>
    <cellStyle name="メモ 6" xfId="1858"/>
    <cellStyle name="メモ 6 2" xfId="3066"/>
    <cellStyle name="メモ 6 3" xfId="3247"/>
    <cellStyle name="リンク セル 2" xfId="94"/>
    <cellStyle name="リンク セル 2 2" xfId="2997"/>
    <cellStyle name="リンク セル 2 3" xfId="2615"/>
    <cellStyle name="リンク セル 3" xfId="95"/>
    <cellStyle name="リンク セル 3 2" xfId="3084"/>
    <cellStyle name="リンク セル 3 3" xfId="2616"/>
    <cellStyle name="リンク セル 4" xfId="1859"/>
    <cellStyle name="リンク セル 4 2" xfId="3065"/>
    <cellStyle name="リンク セル 4 3" xfId="2617"/>
    <cellStyle name="リンク セル 5" xfId="2452"/>
    <cellStyle name="悪い 2" xfId="96"/>
    <cellStyle name="悪い 2 2" xfId="97"/>
    <cellStyle name="悪い 2 2 2" xfId="3192"/>
    <cellStyle name="悪い 2 3" xfId="3102"/>
    <cellStyle name="悪い 3" xfId="98"/>
    <cellStyle name="悪い 3 2" xfId="3083"/>
    <cellStyle name="悪い 3 3" xfId="2618"/>
    <cellStyle name="悪い 4" xfId="1860"/>
    <cellStyle name="悪い 4 2" xfId="3064"/>
    <cellStyle name="悪い 4 3" xfId="2619"/>
    <cellStyle name="悪い 5" xfId="2453"/>
    <cellStyle name="円" xfId="1861"/>
    <cellStyle name="強調 1" xfId="1862"/>
    <cellStyle name="強調 2" xfId="1863"/>
    <cellStyle name="強調 3" xfId="1864"/>
    <cellStyle name="計算 2" xfId="99"/>
    <cellStyle name="計算 2 2" xfId="1865"/>
    <cellStyle name="計算 2 2 2" xfId="3001"/>
    <cellStyle name="計算 2 2 3" xfId="3248"/>
    <cellStyle name="計算 2 3" xfId="2620"/>
    <cellStyle name="計算 2 4" xfId="3249"/>
    <cellStyle name="計算 3" xfId="100"/>
    <cellStyle name="計算 3 2" xfId="3082"/>
    <cellStyle name="計算 3 3" xfId="2621"/>
    <cellStyle name="計算 3 4" xfId="3250"/>
    <cellStyle name="計算 4" xfId="1866"/>
    <cellStyle name="計算 4 2" xfId="3000"/>
    <cellStyle name="計算 4 3" xfId="2622"/>
    <cellStyle name="計算 5" xfId="2454"/>
    <cellStyle name="警告文 2" xfId="101"/>
    <cellStyle name="警告文 2 2" xfId="3081"/>
    <cellStyle name="警告文 2 3" xfId="2623"/>
    <cellStyle name="警告文 3" xfId="102"/>
    <cellStyle name="警告文 3 2" xfId="3080"/>
    <cellStyle name="警告文 3 3" xfId="2624"/>
    <cellStyle name="警告文 4" xfId="1867"/>
    <cellStyle name="警告文 4 2" xfId="2940"/>
    <cellStyle name="警告文 4 3" xfId="2625"/>
    <cellStyle name="警告文 5" xfId="2455"/>
    <cellStyle name="桁区切り" xfId="290" builtinId="6"/>
    <cellStyle name="桁区切り [0.00] 2" xfId="103"/>
    <cellStyle name="桁区切り [0.00] 2 2" xfId="312"/>
    <cellStyle name="桁区切り 10" xfId="104"/>
    <cellStyle name="桁区切り 10 10" xfId="1868"/>
    <cellStyle name="桁区切り 10 10 2" xfId="2749"/>
    <cellStyle name="桁区切り 10 11" xfId="1869"/>
    <cellStyle name="桁区切り 10 11 2" xfId="2750"/>
    <cellStyle name="桁区切り 10 12" xfId="2433"/>
    <cellStyle name="桁区切り 10 13" xfId="2979"/>
    <cellStyle name="桁区切り 10 2" xfId="313"/>
    <cellStyle name="桁区切り 10 2 2" xfId="314"/>
    <cellStyle name="桁区切り 10 2 2 2" xfId="315"/>
    <cellStyle name="桁区切り 10 2 2 3" xfId="316"/>
    <cellStyle name="桁区切り 10 2 2 3 2" xfId="317"/>
    <cellStyle name="桁区切り 10 2 2 3 3" xfId="318"/>
    <cellStyle name="桁区切り 10 2 3" xfId="319"/>
    <cellStyle name="桁区切り 10 3" xfId="320"/>
    <cellStyle name="桁区切り 10 3 2" xfId="321"/>
    <cellStyle name="桁区切り 10 3 2 2" xfId="1870"/>
    <cellStyle name="桁区切り 10 3 2 2 2" xfId="2751"/>
    <cellStyle name="桁区切り 10 3 3" xfId="322"/>
    <cellStyle name="桁区切り 10 4" xfId="1871"/>
    <cellStyle name="桁区切り 10 4 2" xfId="1872"/>
    <cellStyle name="桁区切り 10 4 2 2" xfId="2753"/>
    <cellStyle name="桁区切り 10 4 3" xfId="2752"/>
    <cellStyle name="桁区切り 10 5" xfId="1873"/>
    <cellStyle name="桁区切り 10 5 2" xfId="1874"/>
    <cellStyle name="桁区切り 10 5 2 2" xfId="2755"/>
    <cellStyle name="桁区切り 10 5 3" xfId="2754"/>
    <cellStyle name="桁区切り 10 6" xfId="1875"/>
    <cellStyle name="桁区切り 10 6 2" xfId="2756"/>
    <cellStyle name="桁区切り 10 7" xfId="1876"/>
    <cellStyle name="桁区切り 10 7 2" xfId="2757"/>
    <cellStyle name="桁区切り 10 8" xfId="1877"/>
    <cellStyle name="桁区切り 10 8 2" xfId="2758"/>
    <cellStyle name="桁区切り 10 9" xfId="1878"/>
    <cellStyle name="桁区切り 10 9 2" xfId="2759"/>
    <cellStyle name="桁区切り 11" xfId="105"/>
    <cellStyle name="桁区切り 11 2" xfId="323"/>
    <cellStyle name="桁区切り 11 2 2" xfId="3193"/>
    <cellStyle name="桁区切り 11 3" xfId="1879"/>
    <cellStyle name="桁区切り 11 3 2" xfId="1880"/>
    <cellStyle name="桁区切り 11 3 2 2" xfId="2761"/>
    <cellStyle name="桁区切り 11 3 3" xfId="2760"/>
    <cellStyle name="桁区切り 11 4" xfId="1881"/>
    <cellStyle name="桁区切り 11 4 2" xfId="2762"/>
    <cellStyle name="桁区切り 11 5" xfId="3029"/>
    <cellStyle name="桁区切り 11 6" xfId="2536"/>
    <cellStyle name="桁区切り 12" xfId="106"/>
    <cellStyle name="桁区切り 12 2" xfId="324"/>
    <cellStyle name="桁区切り 12 2 2" xfId="1882"/>
    <cellStyle name="桁区切り 12 2 2 2" xfId="2763"/>
    <cellStyle name="桁区切り 12 2 3" xfId="3194"/>
    <cellStyle name="桁区切り 12 3" xfId="1883"/>
    <cellStyle name="桁区切り 12 3 2" xfId="2764"/>
    <cellStyle name="桁区切り 12 4" xfId="1884"/>
    <cellStyle name="桁区切り 12 4 2" xfId="2765"/>
    <cellStyle name="桁区切り 12 5" xfId="3079"/>
    <cellStyle name="桁区切り 12 6" xfId="2537"/>
    <cellStyle name="桁区切り 13" xfId="107"/>
    <cellStyle name="桁区切り 13 2" xfId="1885"/>
    <cellStyle name="桁区切り 13 2 2" xfId="2766"/>
    <cellStyle name="桁区切り 13 3" xfId="1886"/>
    <cellStyle name="桁区切り 13 4" xfId="3025"/>
    <cellStyle name="桁区切り 13 5" xfId="2538"/>
    <cellStyle name="桁区切り 14" xfId="108"/>
    <cellStyle name="桁区切り 14 2" xfId="1887"/>
    <cellStyle name="桁区切り 14 2 2" xfId="2767"/>
    <cellStyle name="桁区切り 14 3" xfId="3078"/>
    <cellStyle name="桁区切り 14 4" xfId="2539"/>
    <cellStyle name="桁区切り 15" xfId="109"/>
    <cellStyle name="桁区切り 15 2" xfId="1888"/>
    <cellStyle name="桁区切り 15 2 2" xfId="2768"/>
    <cellStyle name="桁区切り 15 3" xfId="3100"/>
    <cellStyle name="桁区切り 15 4" xfId="2540"/>
    <cellStyle name="桁区切り 16" xfId="110"/>
    <cellStyle name="桁区切り 16 2" xfId="2943"/>
    <cellStyle name="桁区切り 16 3" xfId="2547"/>
    <cellStyle name="桁区切り 17" xfId="111"/>
    <cellStyle name="桁区切り 17 2" xfId="1889"/>
    <cellStyle name="桁区切り 17 2 2" xfId="1890"/>
    <cellStyle name="桁区切り 17 2 2 2" xfId="2770"/>
    <cellStyle name="桁区切り 17 2 3" xfId="2769"/>
    <cellStyle name="桁区切り 17 3" xfId="1891"/>
    <cellStyle name="桁区切り 17 3 2" xfId="2771"/>
    <cellStyle name="桁区切り 17 4" xfId="3077"/>
    <cellStyle name="桁区切り 17 5" xfId="2665"/>
    <cellStyle name="桁区切り 18" xfId="112"/>
    <cellStyle name="桁区切り 18 2" xfId="1892"/>
    <cellStyle name="桁区切り 18 2 2" xfId="2772"/>
    <cellStyle name="桁区切り 18 3" xfId="3076"/>
    <cellStyle name="桁区切り 18 4" xfId="2666"/>
    <cellStyle name="桁区切り 19" xfId="113"/>
    <cellStyle name="桁区切り 19 2" xfId="3024"/>
    <cellStyle name="桁区切り 19 3" xfId="2673"/>
    <cellStyle name="桁区切り 2" xfId="2"/>
    <cellStyle name="桁区切り 2 10" xfId="1893"/>
    <cellStyle name="桁区切り 2 11" xfId="1894"/>
    <cellStyle name="桁区切り 2 12" xfId="1895"/>
    <cellStyle name="桁区切り 2 13" xfId="1896"/>
    <cellStyle name="桁区切り 2 14" xfId="1897"/>
    <cellStyle name="桁区切り 2 15" xfId="1898"/>
    <cellStyle name="桁区切り 2 16" xfId="1899"/>
    <cellStyle name="桁区切り 2 17" xfId="1900"/>
    <cellStyle name="桁区切り 2 18" xfId="1901"/>
    <cellStyle name="桁区切り 2 19" xfId="1902"/>
    <cellStyle name="桁区切り 2 2" xfId="4"/>
    <cellStyle name="桁区切り 2 2 2" xfId="114"/>
    <cellStyle name="桁区切り 2 2 2 2" xfId="115"/>
    <cellStyle name="桁区切り 2 2 2 2 2" xfId="2977"/>
    <cellStyle name="桁区切り 2 2 2 2 3" xfId="2719"/>
    <cellStyle name="桁区切り 2 2 2 3" xfId="3075"/>
    <cellStyle name="桁区切り 2 2 2 4" xfId="2497"/>
    <cellStyle name="桁区切り 2 2 2 5" xfId="3174"/>
    <cellStyle name="桁区切り 2 2 3" xfId="116"/>
    <cellStyle name="桁区切り 2 2 3 2" xfId="117"/>
    <cellStyle name="桁区切り 2 2 3 3" xfId="3074"/>
    <cellStyle name="桁区切り 2 2 4" xfId="118"/>
    <cellStyle name="桁区切り 2 2 4 2" xfId="3073"/>
    <cellStyle name="桁区切り 2 2 4 3" xfId="2684"/>
    <cellStyle name="桁区切り 2 2 5" xfId="119"/>
    <cellStyle name="桁区切り 2 2 6" xfId="120"/>
    <cellStyle name="桁区切り 2 2 7" xfId="542"/>
    <cellStyle name="桁区切り 2 2 8" xfId="2970"/>
    <cellStyle name="桁区切り 2 20" xfId="1903"/>
    <cellStyle name="桁区切り 2 21" xfId="1904"/>
    <cellStyle name="桁区切り 2 22" xfId="1905"/>
    <cellStyle name="桁区切り 2 23" xfId="1906"/>
    <cellStyle name="桁区切り 2 24" xfId="1907"/>
    <cellStyle name="桁区切り 2 25" xfId="1908"/>
    <cellStyle name="桁区切り 2 26" xfId="1909"/>
    <cellStyle name="桁区切り 2 27" xfId="1910"/>
    <cellStyle name="桁区切り 2 28" xfId="1911"/>
    <cellStyle name="桁区切り 2 29" xfId="3195"/>
    <cellStyle name="桁区切り 2 3" xfId="10"/>
    <cellStyle name="桁区切り 2 3 2" xfId="121"/>
    <cellStyle name="桁区切り 2 3 2 2" xfId="1912"/>
    <cellStyle name="桁区切り 2 3 2 2 2" xfId="2773"/>
    <cellStyle name="桁区切り 2 3 2 3" xfId="1913"/>
    <cellStyle name="桁区切り 2 3 2 4" xfId="1914"/>
    <cellStyle name="桁区切り 2 3 2 5" xfId="3105"/>
    <cellStyle name="桁区切り 2 3 2 6" xfId="2705"/>
    <cellStyle name="桁区切り 2 3 3" xfId="1915"/>
    <cellStyle name="桁区切り 2 3 3 2" xfId="3005"/>
    <cellStyle name="桁区切り 2 3 3 3" xfId="2710"/>
    <cellStyle name="桁区切り 2 3 4" xfId="1916"/>
    <cellStyle name="桁区切り 2 4" xfId="122"/>
    <cellStyle name="桁区切り 2 4 2" xfId="123"/>
    <cellStyle name="桁区切り 2 4 2 2" xfId="2961"/>
    <cellStyle name="桁区切り 2 4 2 3" xfId="2720"/>
    <cellStyle name="桁区切り 2 4 3" xfId="1917"/>
    <cellStyle name="桁区切り 2 4 4" xfId="1918"/>
    <cellStyle name="桁区切り 2 4 5" xfId="2498"/>
    <cellStyle name="桁区切り 2 4 6" xfId="3175"/>
    <cellStyle name="桁区切り 2 5" xfId="124"/>
    <cellStyle name="桁区切り 2 5 2" xfId="125"/>
    <cellStyle name="桁区切り 2 5 2 2" xfId="325"/>
    <cellStyle name="桁区切り 2 5 2 3" xfId="3035"/>
    <cellStyle name="桁区切り 2 5 3" xfId="326"/>
    <cellStyle name="桁区切り 2 5 4" xfId="2942"/>
    <cellStyle name="桁区切り 2 5 5" xfId="2685"/>
    <cellStyle name="桁区切り 2 6" xfId="126"/>
    <cellStyle name="桁区切り 2 6 2" xfId="3088"/>
    <cellStyle name="桁区切り 2 6 3" xfId="2709"/>
    <cellStyle name="桁区切り 2 7" xfId="127"/>
    <cellStyle name="桁区切り 2 8" xfId="128"/>
    <cellStyle name="桁区切り 2 9" xfId="1919"/>
    <cellStyle name="桁区切り 20" xfId="129"/>
    <cellStyle name="桁区切り 20 2" xfId="3140"/>
    <cellStyle name="桁区切り 20 3" xfId="2682"/>
    <cellStyle name="桁区切り 21" xfId="130"/>
    <cellStyle name="桁区切り 21 2" xfId="3129"/>
    <cellStyle name="桁区切り 21 3" xfId="2716"/>
    <cellStyle name="桁区切り 21 4" xfId="3196"/>
    <cellStyle name="桁区切り 22" xfId="131"/>
    <cellStyle name="桁区切り 23" xfId="132"/>
    <cellStyle name="桁区切り 24" xfId="133"/>
    <cellStyle name="桁区切り 25" xfId="134"/>
    <cellStyle name="桁区切り 25 2" xfId="3251"/>
    <cellStyle name="桁区切り 26" xfId="135"/>
    <cellStyle name="桁区切り 27" xfId="136"/>
    <cellStyle name="桁区切り 28" xfId="137"/>
    <cellStyle name="桁区切り 29" xfId="138"/>
    <cellStyle name="桁区切り 3" xfId="6"/>
    <cellStyle name="桁区切り 3 2" xfId="11"/>
    <cellStyle name="桁区切り 3 2 2" xfId="139"/>
    <cellStyle name="桁区切り 3 2 3" xfId="140"/>
    <cellStyle name="桁区切り 3 2 4" xfId="1920"/>
    <cellStyle name="桁区切り 3 2 5" xfId="3111"/>
    <cellStyle name="桁区切り 3 3" xfId="12"/>
    <cellStyle name="桁区切り 3 3 2" xfId="1921"/>
    <cellStyle name="桁区切り 3 3 2 2" xfId="1922"/>
    <cellStyle name="桁区切り 3 4" xfId="141"/>
    <cellStyle name="桁区切り 3 4 2" xfId="327"/>
    <cellStyle name="桁区切り 3 4 2 2" xfId="328"/>
    <cellStyle name="桁区切り 3 4 2 2 2" xfId="329"/>
    <cellStyle name="桁区切り 3 4 2 2 2 2" xfId="330"/>
    <cellStyle name="桁区切り 3 4 2 2 3" xfId="331"/>
    <cellStyle name="桁区切り 3 4 2 3" xfId="332"/>
    <cellStyle name="桁区切り 3 4 2 3 2" xfId="333"/>
    <cellStyle name="桁区切り 3 4 2 4" xfId="334"/>
    <cellStyle name="桁区切り 3 4 3" xfId="335"/>
    <cellStyle name="桁区切り 3 4 3 2" xfId="336"/>
    <cellStyle name="桁区切り 3 4 3 2 2" xfId="337"/>
    <cellStyle name="桁区切り 3 4 3 3" xfId="338"/>
    <cellStyle name="桁区切り 3 4 4" xfId="339"/>
    <cellStyle name="桁区切り 3 4 4 2" xfId="340"/>
    <cellStyle name="桁区切り 3 4 5" xfId="341"/>
    <cellStyle name="桁区切り 3 4 6" xfId="3019"/>
    <cellStyle name="桁区切り 3 5" xfId="342"/>
    <cellStyle name="桁区切り 3 6" xfId="343"/>
    <cellStyle name="桁区切り 3 7" xfId="1923"/>
    <cellStyle name="桁区切り 30" xfId="142"/>
    <cellStyle name="桁区切り 31" xfId="143"/>
    <cellStyle name="桁区切り 32" xfId="144"/>
    <cellStyle name="桁区切り 33" xfId="145"/>
    <cellStyle name="桁区切り 34" xfId="146"/>
    <cellStyle name="桁区切り 35" xfId="147"/>
    <cellStyle name="桁区切り 36" xfId="148"/>
    <cellStyle name="桁区切り 37" xfId="149"/>
    <cellStyle name="桁区切り 38" xfId="150"/>
    <cellStyle name="桁区切り 39" xfId="151"/>
    <cellStyle name="桁区切り 4" xfId="152"/>
    <cellStyle name="桁区切り 4 2" xfId="153"/>
    <cellStyle name="桁区切り 4 2 2" xfId="154"/>
    <cellStyle name="桁区切り 4 2 2 2" xfId="1924"/>
    <cellStyle name="桁区切り 4 2 2 2 2" xfId="1925"/>
    <cellStyle name="桁区切り 4 2 2 2 3" xfId="1926"/>
    <cellStyle name="桁区切り 4 2 2 3" xfId="1927"/>
    <cellStyle name="桁区切り 4 2 2 3 2" xfId="1928"/>
    <cellStyle name="桁区切り 4 2 3" xfId="1929"/>
    <cellStyle name="桁区切り 4 2 3 2" xfId="1930"/>
    <cellStyle name="桁区切り 4 2 3 3" xfId="1931"/>
    <cellStyle name="桁区切り 4 2 3 4" xfId="3197"/>
    <cellStyle name="桁区切り 4 2 4" xfId="1932"/>
    <cellStyle name="桁区切り 4 2 4 2" xfId="1933"/>
    <cellStyle name="桁区切り 4 2 4 3" xfId="3198"/>
    <cellStyle name="桁区切り 4 2 5" xfId="2971"/>
    <cellStyle name="桁区切り 4 3" xfId="155"/>
    <cellStyle name="桁区切り 4 3 2" xfId="1934"/>
    <cellStyle name="桁区切り 4 3 2 2" xfId="1935"/>
    <cellStyle name="桁区切り 4 3 2 2 2" xfId="1936"/>
    <cellStyle name="桁区切り 4 3 2 2 3" xfId="1937"/>
    <cellStyle name="桁区切り 4 3 2 3" xfId="1938"/>
    <cellStyle name="桁区切り 4 3 2 3 2" xfId="1939"/>
    <cellStyle name="桁区切り 4 3 3" xfId="1940"/>
    <cellStyle name="桁区切り 4 3 3 2" xfId="1941"/>
    <cellStyle name="桁区切り 4 3 3 3" xfId="1942"/>
    <cellStyle name="桁区切り 4 3 4" xfId="1943"/>
    <cellStyle name="桁区切り 4 3 4 2" xfId="1944"/>
    <cellStyle name="桁区切り 4 3 5" xfId="3021"/>
    <cellStyle name="桁区切り 4 3 6" xfId="2499"/>
    <cellStyle name="桁区切り 4 4" xfId="156"/>
    <cellStyle name="桁区切り 4 4 2" xfId="1945"/>
    <cellStyle name="桁区切り 4 4 3" xfId="1946"/>
    <cellStyle name="桁区切り 4 4 4" xfId="1947"/>
    <cellStyle name="桁区切り 4 4 5" xfId="2976"/>
    <cellStyle name="桁区切り 4 4 6" xfId="2686"/>
    <cellStyle name="桁区切り 4 5" xfId="157"/>
    <cellStyle name="桁区切り 4 6" xfId="158"/>
    <cellStyle name="桁区切り 4 7" xfId="3199"/>
    <cellStyle name="桁区切り 40" xfId="159"/>
    <cellStyle name="桁区切り 41" xfId="160"/>
    <cellStyle name="桁区切り 42" xfId="161"/>
    <cellStyle name="桁区切り 43" xfId="162"/>
    <cellStyle name="桁区切り 44" xfId="163"/>
    <cellStyle name="桁区切り 45" xfId="164"/>
    <cellStyle name="桁区切り 46" xfId="165"/>
    <cellStyle name="桁区切り 47" xfId="166"/>
    <cellStyle name="桁区切り 48" xfId="167"/>
    <cellStyle name="桁区切り 49" xfId="168"/>
    <cellStyle name="桁区切り 5" xfId="169"/>
    <cellStyle name="桁区切り 5 10" xfId="2500"/>
    <cellStyle name="桁区切り 5 2" xfId="170"/>
    <cellStyle name="桁区切り 5 2 2" xfId="1948"/>
    <cellStyle name="桁区切り 5 2 2 2" xfId="2774"/>
    <cellStyle name="桁区切り 5 2 3" xfId="1949"/>
    <cellStyle name="桁区切り 5 2 3 2" xfId="1950"/>
    <cellStyle name="桁区切り 5 2 3 2 2" xfId="2776"/>
    <cellStyle name="桁区切り 5 2 3 3" xfId="2775"/>
    <cellStyle name="桁区切り 5 2 4" xfId="1951"/>
    <cellStyle name="桁区切り 5 2 4 2" xfId="2777"/>
    <cellStyle name="桁区切り 5 2 5" xfId="2959"/>
    <cellStyle name="桁区切り 5 2 6" xfId="2677"/>
    <cellStyle name="桁区切り 5 3" xfId="171"/>
    <cellStyle name="桁区切り 5 3 2" xfId="1952"/>
    <cellStyle name="桁区切り 5 3 2 2" xfId="1953"/>
    <cellStyle name="桁区切り 5 3 2 2 2" xfId="2779"/>
    <cellStyle name="桁区切り 5 3 2 3" xfId="2778"/>
    <cellStyle name="桁区切り 5 3 3" xfId="1954"/>
    <cellStyle name="桁区切り 5 3 3 2" xfId="2780"/>
    <cellStyle name="桁区切り 5 3 4" xfId="1955"/>
    <cellStyle name="桁区切り 5 3 5" xfId="3126"/>
    <cellStyle name="桁区切り 5 3 6" xfId="2687"/>
    <cellStyle name="桁区切り 5 4" xfId="172"/>
    <cellStyle name="桁区切り 5 4 2" xfId="1956"/>
    <cellStyle name="桁区切り 5 4 2 2" xfId="2781"/>
    <cellStyle name="桁区切り 5 4 3" xfId="3200"/>
    <cellStyle name="桁区切り 5 5" xfId="173"/>
    <cellStyle name="桁区切り 5 5 2" xfId="1957"/>
    <cellStyle name="桁区切り 5 5 2 2" xfId="2782"/>
    <cellStyle name="桁区切り 5 5 3" xfId="3201"/>
    <cellStyle name="桁区切り 5 6" xfId="1958"/>
    <cellStyle name="桁区切り 5 6 2" xfId="2783"/>
    <cellStyle name="桁区切り 5 7" xfId="1959"/>
    <cellStyle name="桁区切り 5 8" xfId="1960"/>
    <cellStyle name="桁区切り 5 8 2" xfId="2784"/>
    <cellStyle name="桁区切り 5 9" xfId="3119"/>
    <cellStyle name="桁区切り 50" xfId="174"/>
    <cellStyle name="桁区切り 51" xfId="175"/>
    <cellStyle name="桁区切り 52" xfId="176"/>
    <cellStyle name="桁区切り 53" xfId="177"/>
    <cellStyle name="桁区切り 54" xfId="178"/>
    <cellStyle name="桁区切り 55" xfId="179"/>
    <cellStyle name="桁区切り 56" xfId="180"/>
    <cellStyle name="桁区切り 57" xfId="181"/>
    <cellStyle name="桁区切り 58" xfId="182"/>
    <cellStyle name="桁区切り 59" xfId="183"/>
    <cellStyle name="桁区切り 6" xfId="184"/>
    <cellStyle name="桁区切り 6 2" xfId="185"/>
    <cellStyle name="桁区切り 6 2 2" xfId="1961"/>
    <cellStyle name="桁区切り 6 2 3" xfId="1962"/>
    <cellStyle name="桁区切り 6 3" xfId="1963"/>
    <cellStyle name="桁区切り 6 4" xfId="1964"/>
    <cellStyle name="桁区切り 6 4 2" xfId="1965"/>
    <cellStyle name="桁区切り 6 4 3" xfId="1966"/>
    <cellStyle name="桁区切り 6 4 4" xfId="1967"/>
    <cellStyle name="桁区切り 6 5" xfId="1968"/>
    <cellStyle name="桁区切り 6 6" xfId="1969"/>
    <cellStyle name="桁区切り 6 7" xfId="3202"/>
    <cellStyle name="桁区切り 60" xfId="186"/>
    <cellStyle name="桁区切り 61" xfId="187"/>
    <cellStyle name="桁区切り 62" xfId="188"/>
    <cellStyle name="桁区切り 63" xfId="189"/>
    <cellStyle name="桁区切り 64" xfId="190"/>
    <cellStyle name="桁区切り 65" xfId="191"/>
    <cellStyle name="桁区切り 66" xfId="192"/>
    <cellStyle name="桁区切り 67" xfId="193"/>
    <cellStyle name="桁区切り 68" xfId="194"/>
    <cellStyle name="桁区切り 69" xfId="195"/>
    <cellStyle name="桁区切り 7" xfId="196"/>
    <cellStyle name="桁区切り 7 2" xfId="197"/>
    <cellStyle name="桁区切り 7 2 2" xfId="1970"/>
    <cellStyle name="桁区切り 7 2 3" xfId="1971"/>
    <cellStyle name="桁区切り 7 2 4" xfId="3072"/>
    <cellStyle name="桁区切り 7 2 5" xfId="2721"/>
    <cellStyle name="桁区切り 7 3" xfId="1972"/>
    <cellStyle name="桁区切り 7 3 2" xfId="3203"/>
    <cellStyle name="桁区切り 7 4" xfId="1973"/>
    <cellStyle name="桁区切り 7 5" xfId="2501"/>
    <cellStyle name="桁区切り 70" xfId="198"/>
    <cellStyle name="桁区切り 71" xfId="199"/>
    <cellStyle name="桁区切り 72" xfId="200"/>
    <cellStyle name="桁区切り 73" xfId="201"/>
    <cellStyle name="桁区切り 74" xfId="202"/>
    <cellStyle name="桁区切り 75" xfId="203"/>
    <cellStyle name="桁区切り 75 2" xfId="204"/>
    <cellStyle name="桁区切り 75 2 2" xfId="2786"/>
    <cellStyle name="桁区切り 75 2 3" xfId="3204"/>
    <cellStyle name="桁区切り 75 3" xfId="2785"/>
    <cellStyle name="桁区切り 75 4" xfId="3205"/>
    <cellStyle name="桁区切り 76" xfId="205"/>
    <cellStyle name="桁区切り 76 2" xfId="2787"/>
    <cellStyle name="桁区切り 77" xfId="206"/>
    <cellStyle name="桁区切り 77 2" xfId="3206"/>
    <cellStyle name="桁区切り 78" xfId="207"/>
    <cellStyle name="桁区切り 79" xfId="208"/>
    <cellStyle name="桁区切り 8" xfId="209"/>
    <cellStyle name="桁区切り 8 2" xfId="210"/>
    <cellStyle name="桁区切り 8 2 2" xfId="344"/>
    <cellStyle name="桁区切り 8 2 2 2" xfId="1974"/>
    <cellStyle name="桁区切り 8 2 2 2 2" xfId="1975"/>
    <cellStyle name="桁区切り 8 2 2 2 2 2" xfId="2789"/>
    <cellStyle name="桁区切り 8 2 2 2 3" xfId="2788"/>
    <cellStyle name="桁区切り 8 2 2 3" xfId="1976"/>
    <cellStyle name="桁区切り 8 2 2 3 2" xfId="2790"/>
    <cellStyle name="桁区切り 8 2 3" xfId="1977"/>
    <cellStyle name="桁区切り 8 2 3 2" xfId="1978"/>
    <cellStyle name="桁区切り 8 2 3 2 2" xfId="1979"/>
    <cellStyle name="桁区切り 8 2 3 2 2 2" xfId="2793"/>
    <cellStyle name="桁区切り 8 2 3 2 3" xfId="2792"/>
    <cellStyle name="桁区切り 8 2 3 3" xfId="1980"/>
    <cellStyle name="桁区切り 8 2 3 3 2" xfId="2794"/>
    <cellStyle name="桁区切り 8 2 3 4" xfId="2791"/>
    <cellStyle name="桁区切り 8 2 4" xfId="1981"/>
    <cellStyle name="桁区切り 8 2 4 2" xfId="1982"/>
    <cellStyle name="桁区切り 8 2 4 2 2" xfId="2796"/>
    <cellStyle name="桁区切り 8 2 4 3" xfId="2795"/>
    <cellStyle name="桁区切り 8 2 5" xfId="1983"/>
    <cellStyle name="桁区切り 8 2 5 2" xfId="1984"/>
    <cellStyle name="桁区切り 8 2 5 2 2" xfId="2798"/>
    <cellStyle name="桁区切り 8 2 5 3" xfId="2797"/>
    <cellStyle name="桁区切り 8 2 6" xfId="1985"/>
    <cellStyle name="桁区切り 8 2 6 2" xfId="2799"/>
    <cellStyle name="桁区切り 8 2 7" xfId="3040"/>
    <cellStyle name="桁区切り 8 2 8" xfId="2503"/>
    <cellStyle name="桁区切り 8 3" xfId="345"/>
    <cellStyle name="桁区切り 8 3 2" xfId="346"/>
    <cellStyle name="桁区切り 8 3 2 2" xfId="1986"/>
    <cellStyle name="桁区切り 8 3 2 2 2" xfId="2800"/>
    <cellStyle name="桁区切り 8 3 3" xfId="347"/>
    <cellStyle name="桁区切り 8 4" xfId="1987"/>
    <cellStyle name="桁区切り 8 4 2" xfId="1988"/>
    <cellStyle name="桁区切り 8 4 2 2" xfId="1989"/>
    <cellStyle name="桁区切り 8 4 2 2 2" xfId="2803"/>
    <cellStyle name="桁区切り 8 4 2 3" xfId="2802"/>
    <cellStyle name="桁区切り 8 4 3" xfId="1990"/>
    <cellStyle name="桁区切り 8 4 3 2" xfId="2804"/>
    <cellStyle name="桁区切り 8 4 4" xfId="1991"/>
    <cellStyle name="桁区切り 8 4 5" xfId="2801"/>
    <cellStyle name="桁区切り 8 5" xfId="1992"/>
    <cellStyle name="桁区切り 8 5 2" xfId="1993"/>
    <cellStyle name="桁区切り 8 5 2 2" xfId="2806"/>
    <cellStyle name="桁区切り 8 5 3" xfId="2805"/>
    <cellStyle name="桁区切り 8 6" xfId="1994"/>
    <cellStyle name="桁区切り 8 6 2" xfId="1995"/>
    <cellStyle name="桁区切り 8 6 2 2" xfId="2808"/>
    <cellStyle name="桁区切り 8 6 3" xfId="2807"/>
    <cellStyle name="桁区切り 8 7" xfId="1996"/>
    <cellStyle name="桁区切り 8 7 2" xfId="2809"/>
    <cellStyle name="桁区切り 8 8" xfId="1997"/>
    <cellStyle name="桁区切り 8 8 2" xfId="2810"/>
    <cellStyle name="桁区切り 8 9" xfId="2502"/>
    <cellStyle name="桁区切り 80" xfId="211"/>
    <cellStyle name="桁区切り 81" xfId="212"/>
    <cellStyle name="桁区切り 82" xfId="213"/>
    <cellStyle name="桁区切り 83" xfId="214"/>
    <cellStyle name="桁区切り 84" xfId="215"/>
    <cellStyle name="桁区切り 85" xfId="216"/>
    <cellStyle name="桁区切り 86" xfId="217"/>
    <cellStyle name="桁区切り 87" xfId="218"/>
    <cellStyle name="桁区切り 88" xfId="543"/>
    <cellStyle name="桁区切り 88 2" xfId="3207"/>
    <cellStyle name="桁区切り 89" xfId="1998"/>
    <cellStyle name="桁区切り 89 2" xfId="2811"/>
    <cellStyle name="桁区切り 89 3" xfId="3208"/>
    <cellStyle name="桁区切り 9" xfId="219"/>
    <cellStyle name="桁区切り 9 2" xfId="348"/>
    <cellStyle name="桁区切り 9 2 2" xfId="1999"/>
    <cellStyle name="桁区切り 9 2 2 2" xfId="2812"/>
    <cellStyle name="桁区切り 9 2 3" xfId="3117"/>
    <cellStyle name="桁区切り 9 2 4" xfId="2541"/>
    <cellStyle name="桁区切り 9 3" xfId="2000"/>
    <cellStyle name="桁区切り 9 3 2" xfId="2813"/>
    <cellStyle name="桁区切り 9 4" xfId="2504"/>
    <cellStyle name="桁区切り 90" xfId="2001"/>
    <cellStyle name="桁区切り 91" xfId="2002"/>
    <cellStyle name="桁区切り 92" xfId="2003"/>
    <cellStyle name="桁区切り 93" xfId="2434"/>
    <cellStyle name="桁区切り 93 2" xfId="2814"/>
    <cellStyle name="桁区切り 94" xfId="2440"/>
    <cellStyle name="桁区切り 94 2" xfId="2815"/>
    <cellStyle name="桁区切り 95" xfId="2486"/>
    <cellStyle name="桁区切り 95 2" xfId="2939"/>
    <cellStyle name="桁区切り 96" xfId="3046"/>
    <cellStyle name="桁区切り 97" xfId="2489"/>
    <cellStyle name="桁区切り 98" xfId="2704"/>
    <cellStyle name="桁区切り 99" xfId="3162"/>
    <cellStyle name="見出し 1 2" xfId="220"/>
    <cellStyle name="見出し 1 2 2" xfId="3003"/>
    <cellStyle name="見出し 1 2 3" xfId="2626"/>
    <cellStyle name="見出し 1 3" xfId="2004"/>
    <cellStyle name="見出し 1 3 2" xfId="2969"/>
    <cellStyle name="見出し 1 3 3" xfId="2627"/>
    <cellStyle name="見出し 1 4" xfId="2005"/>
    <cellStyle name="見出し 1 4 2" xfId="3034"/>
    <cellStyle name="見出し 1 4 3" xfId="2628"/>
    <cellStyle name="見出し 1 5" xfId="2456"/>
    <cellStyle name="見出し 2 2" xfId="221"/>
    <cellStyle name="見出し 2 2 2" xfId="2956"/>
    <cellStyle name="見出し 2 2 3" xfId="2629"/>
    <cellStyle name="見出し 2 3" xfId="2006"/>
    <cellStyle name="見出し 2 3 2" xfId="3063"/>
    <cellStyle name="見出し 2 3 3" xfId="2630"/>
    <cellStyle name="見出し 2 4" xfId="2007"/>
    <cellStyle name="見出し 2 4 2" xfId="3041"/>
    <cellStyle name="見出し 2 4 3" xfId="2631"/>
    <cellStyle name="見出し 2 5" xfId="2457"/>
    <cellStyle name="見出し 3 2" xfId="222"/>
    <cellStyle name="見出し 3 2 2" xfId="2008"/>
    <cellStyle name="見出し 3 2 2 2" xfId="2816"/>
    <cellStyle name="見出し 3 2 2 3" xfId="3252"/>
    <cellStyle name="見出し 3 2 3" xfId="2632"/>
    <cellStyle name="見出し 3 2 4" xfId="3253"/>
    <cellStyle name="見出し 3 3" xfId="2009"/>
    <cellStyle name="見出し 3 3 2" xfId="3028"/>
    <cellStyle name="見出し 3 3 3" xfId="2633"/>
    <cellStyle name="見出し 3 4" xfId="2010"/>
    <cellStyle name="見出し 3 4 2" xfId="3062"/>
    <cellStyle name="見出し 3 4 3" xfId="2634"/>
    <cellStyle name="見出し 3 5" xfId="2458"/>
    <cellStyle name="見出し 4 2" xfId="223"/>
    <cellStyle name="見出し 4 2 2" xfId="3118"/>
    <cellStyle name="見出し 4 2 3" xfId="2635"/>
    <cellStyle name="見出し 4 3" xfId="2011"/>
    <cellStyle name="見出し 4 3 2" xfId="3061"/>
    <cellStyle name="見出し 4 3 3" xfId="2636"/>
    <cellStyle name="見出し 4 4" xfId="2012"/>
    <cellStyle name="見出し 4 4 2" xfId="3006"/>
    <cellStyle name="見出し 4 4 3" xfId="2637"/>
    <cellStyle name="見出し 4 5" xfId="2459"/>
    <cellStyle name="見出し１" xfId="2013"/>
    <cellStyle name="見出し２" xfId="2014"/>
    <cellStyle name="合計" xfId="2015"/>
    <cellStyle name="合計 2" xfId="2016"/>
    <cellStyle name="合計 3" xfId="2017"/>
    <cellStyle name="合計 4" xfId="3209"/>
    <cellStyle name="集計 2" xfId="224"/>
    <cellStyle name="集計 2 2" xfId="225"/>
    <cellStyle name="集計 2 2 2" xfId="2542"/>
    <cellStyle name="集計 2 2 3" xfId="3254"/>
    <cellStyle name="集計 2 2 4" xfId="3255"/>
    <cellStyle name="集計 2 3" xfId="2018"/>
    <cellStyle name="集計 2 3 2" xfId="3060"/>
    <cellStyle name="集計 2 3 3" xfId="3256"/>
    <cellStyle name="集計 2 4" xfId="3099"/>
    <cellStyle name="集計 3" xfId="226"/>
    <cellStyle name="集計 3 2" xfId="2938"/>
    <cellStyle name="集計 3 3" xfId="2638"/>
    <cellStyle name="集計 3 4" xfId="3257"/>
    <cellStyle name="集計 4" xfId="2019"/>
    <cellStyle name="集計 4 2" xfId="3059"/>
    <cellStyle name="集計 4 3" xfId="2639"/>
    <cellStyle name="集計 5" xfId="2460"/>
    <cellStyle name="出力 2" xfId="227"/>
    <cellStyle name="出力 2 2" xfId="2020"/>
    <cellStyle name="出力 2 2 2" xfId="3116"/>
    <cellStyle name="出力 2 2 3" xfId="3258"/>
    <cellStyle name="出力 2 3" xfId="2640"/>
    <cellStyle name="出力 2 4" xfId="3259"/>
    <cellStyle name="出力 3" xfId="228"/>
    <cellStyle name="出力 3 2" xfId="2021"/>
    <cellStyle name="出力 3 2 2" xfId="3058"/>
    <cellStyle name="出力 3 2 3" xfId="3260"/>
    <cellStyle name="出力 3 3" xfId="2946"/>
    <cellStyle name="出力 3 4" xfId="2641"/>
    <cellStyle name="出力 3 5" xfId="3261"/>
    <cellStyle name="出力 4" xfId="2022"/>
    <cellStyle name="出力 4 2" xfId="2964"/>
    <cellStyle name="出力 4 3" xfId="2642"/>
    <cellStyle name="出力 5" xfId="2461"/>
    <cellStyle name="小数" xfId="2023"/>
    <cellStyle name="食事" xfId="2024"/>
    <cellStyle name="説明文 2" xfId="229"/>
    <cellStyle name="説明文 2 2" xfId="3148"/>
    <cellStyle name="説明文 2 3" xfId="2643"/>
    <cellStyle name="説明文 3" xfId="230"/>
    <cellStyle name="説明文 3 2" xfId="3112"/>
    <cellStyle name="説明文 3 3" xfId="2644"/>
    <cellStyle name="説明文 4" xfId="2025"/>
    <cellStyle name="説明文 4 2" xfId="3057"/>
    <cellStyle name="説明文 4 3" xfId="2645"/>
    <cellStyle name="説明文 5" xfId="2462"/>
    <cellStyle name="通貨 2" xfId="231"/>
    <cellStyle name="通貨 2 2" xfId="232"/>
    <cellStyle name="点数" xfId="2026"/>
    <cellStyle name="日付" xfId="2027"/>
    <cellStyle name="入力 2" xfId="233"/>
    <cellStyle name="入力 2 2" xfId="2028"/>
    <cellStyle name="入力 2 2 2" xfId="2950"/>
    <cellStyle name="入力 2 2 3" xfId="3262"/>
    <cellStyle name="入力 2 3" xfId="2646"/>
    <cellStyle name="入力 2 4" xfId="3263"/>
    <cellStyle name="入力 3" xfId="234"/>
    <cellStyle name="入力 3 2" xfId="3103"/>
    <cellStyle name="入力 3 3" xfId="2647"/>
    <cellStyle name="入力 3 4" xfId="3264"/>
    <cellStyle name="入力 4" xfId="2029"/>
    <cellStyle name="入力 4 2" xfId="2949"/>
    <cellStyle name="入力 4 3" xfId="2648"/>
    <cellStyle name="入力 5" xfId="2463"/>
    <cellStyle name="年月" xfId="2030"/>
    <cellStyle name="標準" xfId="0" builtinId="0"/>
    <cellStyle name="標準 10" xfId="235"/>
    <cellStyle name="標準 10 2" xfId="236"/>
    <cellStyle name="標準 10 2 2" xfId="349"/>
    <cellStyle name="標準 10 2 2 2" xfId="3018"/>
    <cellStyle name="標準 10 2 2 3" xfId="2505"/>
    <cellStyle name="標準 10 2 3" xfId="2464"/>
    <cellStyle name="標準 10 2 4" xfId="3097"/>
    <cellStyle name="標準 10 2 5" xfId="3156"/>
    <cellStyle name="標準 10 2 6" xfId="3161"/>
    <cellStyle name="標準 10 3" xfId="350"/>
    <cellStyle name="標準 10 3 2" xfId="3090"/>
    <cellStyle name="標準 10 3 3" xfId="2688"/>
    <cellStyle name="標準 10 4" xfId="3095"/>
    <cellStyle name="標準 10 5" xfId="3170"/>
    <cellStyle name="標準 11" xfId="237"/>
    <cellStyle name="標準 11 2" xfId="2031"/>
    <cellStyle name="標準 11 2 2" xfId="2032"/>
    <cellStyle name="標準 11 2 2 2" xfId="2033"/>
    <cellStyle name="標準 11 2 2 3" xfId="2034"/>
    <cellStyle name="標準 11 2 2 3 2" xfId="2035"/>
    <cellStyle name="標準 11 2 2 4" xfId="2543"/>
    <cellStyle name="標準 11 2 3" xfId="2036"/>
    <cellStyle name="標準 11 2 4" xfId="2037"/>
    <cellStyle name="標準 11 2 4 2" xfId="2038"/>
    <cellStyle name="標準 11 2 5" xfId="2507"/>
    <cellStyle name="標準 11 3" xfId="2039"/>
    <cellStyle name="標準 11 3 2" xfId="2040"/>
    <cellStyle name="標準 11 3 3" xfId="2041"/>
    <cellStyle name="標準 11 3 3 2" xfId="2042"/>
    <cellStyle name="標準 11 3 4" xfId="2689"/>
    <cellStyle name="標準 11 4" xfId="2043"/>
    <cellStyle name="標準 11 5" xfId="2044"/>
    <cellStyle name="標準 11 5 2" xfId="2045"/>
    <cellStyle name="標準 11 6" xfId="2046"/>
    <cellStyle name="標準 11 6 2" xfId="2817"/>
    <cellStyle name="標準 11 7" xfId="2506"/>
    <cellStyle name="標準 12" xfId="238"/>
    <cellStyle name="標準 12 2" xfId="351"/>
    <cellStyle name="標準 12 2 2" xfId="2047"/>
    <cellStyle name="標準 12 2 2 2" xfId="2048"/>
    <cellStyle name="標準 12 2 2 3" xfId="2049"/>
    <cellStyle name="標準 12 2 2 3 2" xfId="2050"/>
    <cellStyle name="標準 12 2 3" xfId="2051"/>
    <cellStyle name="標準 12 2 4" xfId="2052"/>
    <cellStyle name="標準 12 2 4 2" xfId="2053"/>
    <cellStyle name="標準 12 2 5" xfId="2544"/>
    <cellStyle name="標準 12 3" xfId="2054"/>
    <cellStyle name="標準 12 3 2" xfId="2055"/>
    <cellStyle name="標準 12 3 3" xfId="2056"/>
    <cellStyle name="標準 12 3 3 2" xfId="2057"/>
    <cellStyle name="標準 12 3 4" xfId="2690"/>
    <cellStyle name="標準 12 4" xfId="2058"/>
    <cellStyle name="標準 12 5" xfId="2059"/>
    <cellStyle name="標準 12 5 2" xfId="2060"/>
    <cellStyle name="標準 12 6" xfId="2508"/>
    <cellStyle name="標準 13" xfId="239"/>
    <cellStyle name="標準 13 2" xfId="240"/>
    <cellStyle name="標準 13 2 2" xfId="3050"/>
    <cellStyle name="標準 13 2 3" xfId="2510"/>
    <cellStyle name="標準 13 3" xfId="2982"/>
    <cellStyle name="標準 13 4" xfId="2509"/>
    <cellStyle name="標準 14" xfId="241"/>
    <cellStyle name="標準 14 10" xfId="2511"/>
    <cellStyle name="標準 14 2" xfId="242"/>
    <cellStyle name="標準 14 2 2" xfId="2061"/>
    <cellStyle name="標準 14 2 2 2" xfId="2062"/>
    <cellStyle name="標準 14 2 2 2 2" xfId="2063"/>
    <cellStyle name="標準 14 2 2 2 2 2" xfId="2820"/>
    <cellStyle name="標準 14 2 2 2 3" xfId="2819"/>
    <cellStyle name="標準 14 2 2 3" xfId="2064"/>
    <cellStyle name="標準 14 2 2 3 2" xfId="2821"/>
    <cellStyle name="標準 14 2 2 4" xfId="2818"/>
    <cellStyle name="標準 14 2 3" xfId="2065"/>
    <cellStyle name="標準 14 2 3 2" xfId="2066"/>
    <cellStyle name="標準 14 2 3 2 2" xfId="2067"/>
    <cellStyle name="標準 14 2 3 2 2 2" xfId="2824"/>
    <cellStyle name="標準 14 2 3 2 3" xfId="2823"/>
    <cellStyle name="標準 14 2 3 3" xfId="2068"/>
    <cellStyle name="標準 14 2 3 3 2" xfId="2825"/>
    <cellStyle name="標準 14 2 3 4" xfId="2822"/>
    <cellStyle name="標準 14 2 4" xfId="2069"/>
    <cellStyle name="標準 14 2 4 2" xfId="2070"/>
    <cellStyle name="標準 14 2 4 2 2" xfId="2827"/>
    <cellStyle name="標準 14 2 4 3" xfId="2826"/>
    <cellStyle name="標準 14 2 5" xfId="2071"/>
    <cellStyle name="標準 14 2 5 2" xfId="2072"/>
    <cellStyle name="標準 14 2 5 2 2" xfId="2829"/>
    <cellStyle name="標準 14 2 5 3" xfId="2828"/>
    <cellStyle name="標準 14 2 6" xfId="2073"/>
    <cellStyle name="標準 14 2 6 2" xfId="2830"/>
    <cellStyle name="標準 14 2 7" xfId="2691"/>
    <cellStyle name="標準 14 3" xfId="2074"/>
    <cellStyle name="標準 14 3 2" xfId="2075"/>
    <cellStyle name="標準 14 3 2 2" xfId="2076"/>
    <cellStyle name="標準 14 3 2 2 2" xfId="2833"/>
    <cellStyle name="標準 14 3 2 3" xfId="2832"/>
    <cellStyle name="標準 14 3 3" xfId="2077"/>
    <cellStyle name="標準 14 3 3 2" xfId="2834"/>
    <cellStyle name="標準 14 3 4" xfId="2831"/>
    <cellStyle name="標準 14 4" xfId="2078"/>
    <cellStyle name="標準 14 4 2" xfId="2079"/>
    <cellStyle name="標準 14 4 2 2" xfId="2080"/>
    <cellStyle name="標準 14 4 2 2 2" xfId="2837"/>
    <cellStyle name="標準 14 4 2 3" xfId="2836"/>
    <cellStyle name="標準 14 4 3" xfId="2081"/>
    <cellStyle name="標準 14 4 3 2" xfId="2838"/>
    <cellStyle name="標準 14 4 4" xfId="2835"/>
    <cellStyle name="標準 14 5" xfId="2082"/>
    <cellStyle name="標準 14 5 2" xfId="2083"/>
    <cellStyle name="標準 14 5 2 2" xfId="2840"/>
    <cellStyle name="標準 14 5 3" xfId="2839"/>
    <cellStyle name="標準 14 6" xfId="2084"/>
    <cellStyle name="標準 14 6 2" xfId="2085"/>
    <cellStyle name="標準 14 6 2 2" xfId="2842"/>
    <cellStyle name="標準 14 6 3" xfId="2841"/>
    <cellStyle name="標準 14 7" xfId="2086"/>
    <cellStyle name="標準 14 7 2" xfId="2843"/>
    <cellStyle name="標準 14 8" xfId="2087"/>
    <cellStyle name="標準 14 8 2" xfId="2844"/>
    <cellStyle name="標準 14 9" xfId="3049"/>
    <cellStyle name="標準 15" xfId="243"/>
    <cellStyle name="標準 15 2" xfId="244"/>
    <cellStyle name="標準 15 2 2" xfId="352"/>
    <cellStyle name="標準 15 2 3" xfId="353"/>
    <cellStyle name="標準 15 2 4" xfId="2968"/>
    <cellStyle name="標準 15 3" xfId="299"/>
    <cellStyle name="標準 15 3 2" xfId="354"/>
    <cellStyle name="標準 15 3 3" xfId="355"/>
    <cellStyle name="標準 15 4" xfId="3048"/>
    <cellStyle name="標準 16" xfId="245"/>
    <cellStyle name="標準 16 10" xfId="2088"/>
    <cellStyle name="標準 16 10 2" xfId="2845"/>
    <cellStyle name="標準 16 11" xfId="3007"/>
    <cellStyle name="標準 16 12" xfId="2512"/>
    <cellStyle name="標準 16 2" xfId="246"/>
    <cellStyle name="標準 16 2 2" xfId="2089"/>
    <cellStyle name="標準 16 2 2 2" xfId="2090"/>
    <cellStyle name="標準 16 2 2 2 2" xfId="2091"/>
    <cellStyle name="標準 16 2 2 2 2 2" xfId="2848"/>
    <cellStyle name="標準 16 2 2 2 3" xfId="2847"/>
    <cellStyle name="標準 16 2 2 3" xfId="2092"/>
    <cellStyle name="標準 16 2 2 3 2" xfId="2849"/>
    <cellStyle name="標準 16 2 2 4" xfId="2846"/>
    <cellStyle name="標準 16 2 3" xfId="2093"/>
    <cellStyle name="標準 16 2 3 2" xfId="2094"/>
    <cellStyle name="標準 16 2 3 2 2" xfId="2095"/>
    <cellStyle name="標準 16 2 3 2 2 2" xfId="2852"/>
    <cellStyle name="標準 16 2 3 2 3" xfId="2851"/>
    <cellStyle name="標準 16 2 3 3" xfId="2096"/>
    <cellStyle name="標準 16 2 3 3 2" xfId="2853"/>
    <cellStyle name="標準 16 2 3 4" xfId="2850"/>
    <cellStyle name="標準 16 2 4" xfId="2097"/>
    <cellStyle name="標準 16 2 4 2" xfId="2098"/>
    <cellStyle name="標準 16 2 4 2 2" xfId="2855"/>
    <cellStyle name="標準 16 2 4 3" xfId="2854"/>
    <cellStyle name="標準 16 2 5" xfId="2099"/>
    <cellStyle name="標準 16 2 5 2" xfId="2100"/>
    <cellStyle name="標準 16 2 5 2 2" xfId="2857"/>
    <cellStyle name="標準 16 2 5 3" xfId="2856"/>
    <cellStyle name="標準 16 2 6" xfId="2101"/>
    <cellStyle name="標準 16 2 6 2" xfId="2858"/>
    <cellStyle name="標準 16 2 7" xfId="2102"/>
    <cellStyle name="標準 16 2 7 2" xfId="2859"/>
    <cellStyle name="標準 16 2 8" xfId="2692"/>
    <cellStyle name="標準 16 3" xfId="2103"/>
    <cellStyle name="標準 16 3 2" xfId="2104"/>
    <cellStyle name="標準 16 3 2 2" xfId="2105"/>
    <cellStyle name="標準 16 3 2 2 2" xfId="2861"/>
    <cellStyle name="標準 16 3 2 3" xfId="2860"/>
    <cellStyle name="標準 16 3 3" xfId="2106"/>
    <cellStyle name="標準 16 3 3 2" xfId="2862"/>
    <cellStyle name="標準 16 3 4" xfId="2107"/>
    <cellStyle name="標準 16 3 4 2" xfId="2863"/>
    <cellStyle name="標準 16 3 5" xfId="2711"/>
    <cellStyle name="標準 16 4" xfId="2108"/>
    <cellStyle name="標準 16 4 2" xfId="2109"/>
    <cellStyle name="標準 16 4 2 2" xfId="2110"/>
    <cellStyle name="標準 16 4 2 2 2" xfId="2865"/>
    <cellStyle name="標準 16 4 2 3" xfId="2864"/>
    <cellStyle name="標準 16 4 3" xfId="2111"/>
    <cellStyle name="標準 16 4 3 2" xfId="2866"/>
    <cellStyle name="標準 16 4 4" xfId="2717"/>
    <cellStyle name="標準 16 5" xfId="2112"/>
    <cellStyle name="標準 16 5 2" xfId="2113"/>
    <cellStyle name="標準 16 5 2 2" xfId="2868"/>
    <cellStyle name="標準 16 5 3" xfId="2867"/>
    <cellStyle name="標準 16 6" xfId="2114"/>
    <cellStyle name="標準 16 6 2" xfId="2115"/>
    <cellStyle name="標準 16 6 2 2" xfId="2870"/>
    <cellStyle name="標準 16 6 3" xfId="2869"/>
    <cellStyle name="標準 16 7" xfId="2116"/>
    <cellStyle name="標準 16 7 2" xfId="2871"/>
    <cellStyle name="標準 16 8" xfId="2117"/>
    <cellStyle name="標準 16 8 2" xfId="2872"/>
    <cellStyle name="標準 16 9" xfId="2118"/>
    <cellStyle name="標準 16 9 2" xfId="2873"/>
    <cellStyle name="標準 17" xfId="247"/>
    <cellStyle name="標準 17 2" xfId="356"/>
    <cellStyle name="標準 17 2 2" xfId="357"/>
    <cellStyle name="標準 17 2 3" xfId="358"/>
    <cellStyle name="標準 17 2 3 2" xfId="359"/>
    <cellStyle name="標準 17 2 3 3" xfId="360"/>
    <cellStyle name="標準 17 3" xfId="2119"/>
    <cellStyle name="標準 17 4" xfId="3120"/>
    <cellStyle name="標準 18" xfId="248"/>
    <cellStyle name="標準 18 2" xfId="361"/>
    <cellStyle name="標準 18 2 2" xfId="2120"/>
    <cellStyle name="標準 18 2 3" xfId="2121"/>
    <cellStyle name="標準 18 3" xfId="362"/>
    <cellStyle name="標準 18 4" xfId="2122"/>
    <cellStyle name="標準 18 5" xfId="2936"/>
    <cellStyle name="標準 19" xfId="249"/>
    <cellStyle name="標準 19 2" xfId="363"/>
    <cellStyle name="標準 19 2 2" xfId="2123"/>
    <cellStyle name="標準 19 2 2 2" xfId="2124"/>
    <cellStyle name="標準 19 2 2 2 2" xfId="2875"/>
    <cellStyle name="標準 19 2 2 3" xfId="2874"/>
    <cellStyle name="標準 19 2 3" xfId="2125"/>
    <cellStyle name="標準 19 2 3 2" xfId="2126"/>
    <cellStyle name="標準 19 2 3 3" xfId="2876"/>
    <cellStyle name="標準 19 2 4" xfId="3210"/>
    <cellStyle name="標準 19 3" xfId="2127"/>
    <cellStyle name="標準 19 3 2" xfId="2128"/>
    <cellStyle name="標準 19 3 2 2" xfId="2129"/>
    <cellStyle name="標準 19 3 2 2 2" xfId="2879"/>
    <cellStyle name="標準 19 3 2 3" xfId="2878"/>
    <cellStyle name="標準 19 3 3" xfId="2130"/>
    <cellStyle name="標準 19 3 3 2" xfId="2880"/>
    <cellStyle name="標準 19 3 4" xfId="2877"/>
    <cellStyle name="標準 19 4" xfId="2131"/>
    <cellStyle name="標準 19 4 2" xfId="2132"/>
    <cellStyle name="標準 19 4 2 2" xfId="2882"/>
    <cellStyle name="標準 19 4 3" xfId="2881"/>
    <cellStyle name="標準 19 5" xfId="2133"/>
    <cellStyle name="標準 19 5 2" xfId="2134"/>
    <cellStyle name="標準 19 5 2 2" xfId="2884"/>
    <cellStyle name="標準 19 5 3" xfId="2883"/>
    <cellStyle name="標準 19 6" xfId="2135"/>
    <cellStyle name="標準 19 6 2" xfId="2885"/>
    <cellStyle name="標準 19 7" xfId="2136"/>
    <cellStyle name="標準 19 7 2" xfId="2886"/>
    <cellStyle name="標準 19 8" xfId="2513"/>
    <cellStyle name="標準 2" xfId="1"/>
    <cellStyle name="標準 2 10" xfId="2137"/>
    <cellStyle name="標準 2 10 2" xfId="3017"/>
    <cellStyle name="標準 2 10 3" xfId="2714"/>
    <cellStyle name="標準 2 11" xfId="2138"/>
    <cellStyle name="標準 2 11 2" xfId="2139"/>
    <cellStyle name="標準 2 11 2 2" xfId="2140"/>
    <cellStyle name="標準 2 11 2 3" xfId="2141"/>
    <cellStyle name="標準 2 11 2 3 2" xfId="2142"/>
    <cellStyle name="標準 2 11 3" xfId="2143"/>
    <cellStyle name="標準 2 11 4" xfId="2144"/>
    <cellStyle name="標準 2 11 4 2" xfId="2145"/>
    <cellStyle name="標準 2 12" xfId="2146"/>
    <cellStyle name="標準 2 12 2" xfId="2147"/>
    <cellStyle name="標準 2 12 3" xfId="2148"/>
    <cellStyle name="標準 2 12 3 2" xfId="2149"/>
    <cellStyle name="標準 2 13" xfId="2150"/>
    <cellStyle name="標準 2 14" xfId="2514"/>
    <cellStyle name="標準 2 2" xfId="13"/>
    <cellStyle name="標準 2 2 2" xfId="250"/>
    <cellStyle name="標準 2 2 2 2" xfId="251"/>
    <cellStyle name="標準 2 2 2 2 2" xfId="3013"/>
    <cellStyle name="標準 2 2 2 2 3" xfId="2649"/>
    <cellStyle name="標準 2 2 2 3" xfId="252"/>
    <cellStyle name="標準 2 2 2 3 2" xfId="3146"/>
    <cellStyle name="標準 2 2 2 3 3" xfId="2693"/>
    <cellStyle name="標準 2 2 2 4" xfId="3211"/>
    <cellStyle name="標準 2 2 3" xfId="253"/>
    <cellStyle name="標準 2 2 3 2" xfId="254"/>
    <cellStyle name="標準 2 2 3 2 2" xfId="2980"/>
    <cellStyle name="標準 2 2 3 2 3" xfId="2712"/>
    <cellStyle name="標準 2 2 3 3" xfId="2151"/>
    <cellStyle name="標準 2 2 3 4" xfId="2999"/>
    <cellStyle name="標準 2 2 3 5" xfId="2650"/>
    <cellStyle name="標準 2 2 4" xfId="255"/>
    <cellStyle name="標準 2 2 4 2" xfId="256"/>
    <cellStyle name="標準 2 2 4 3" xfId="3071"/>
    <cellStyle name="標準 2 2 4 4" xfId="2651"/>
    <cellStyle name="標準 2 2 5" xfId="364"/>
    <cellStyle name="標準 2 2 5 2" xfId="365"/>
    <cellStyle name="標準 2 2 5 3" xfId="2652"/>
    <cellStyle name="標準 2 2 6" xfId="2465"/>
    <cellStyle name="標準 2 2 7" xfId="2466"/>
    <cellStyle name="標準 2 2 7 2" xfId="2653"/>
    <cellStyle name="標準 2 2 8" xfId="2467"/>
    <cellStyle name="標準 2 2 9" xfId="2722"/>
    <cellStyle name="標準 2 2_【基礎データ】事業統計（被用者）" xfId="2435"/>
    <cellStyle name="標準 2 3" xfId="14"/>
    <cellStyle name="標準 2 3 2" xfId="257"/>
    <cellStyle name="標準 2 3 2 2" xfId="2152"/>
    <cellStyle name="標準 2 3 2 2 2" xfId="3056"/>
    <cellStyle name="標準 2 3 2 2 3" xfId="2654"/>
    <cellStyle name="標準 2 3 2 3" xfId="2468"/>
    <cellStyle name="標準 2 3 2 4" xfId="2967"/>
    <cellStyle name="標準 2 3 3" xfId="298"/>
    <cellStyle name="標準 2 3 3 2" xfId="366"/>
    <cellStyle name="標準 2 3 3 2 2" xfId="367"/>
    <cellStyle name="標準 2 3 3 2 3" xfId="2694"/>
    <cellStyle name="標準 2 3 3 3" xfId="368"/>
    <cellStyle name="標準 2 3 3 3 2" xfId="2153"/>
    <cellStyle name="標準 2 3 3 4" xfId="369"/>
    <cellStyle name="標準 2 3 3 5" xfId="3045"/>
    <cellStyle name="標準 2 3 3 6" xfId="2515"/>
    <cellStyle name="標準 2 3 4" xfId="2154"/>
    <cellStyle name="標準 2 3 4 2" xfId="3055"/>
    <cellStyle name="標準 2 3 4 3" xfId="2655"/>
    <cellStyle name="標準 2 3 5" xfId="2469"/>
    <cellStyle name="標準 2 3 6" xfId="2470"/>
    <cellStyle name="標準 2 3 7" xfId="2471"/>
    <cellStyle name="標準 2 3 7 2" xfId="2656"/>
    <cellStyle name="標準 2 3 8" xfId="2472"/>
    <cellStyle name="標準 2 4" xfId="20"/>
    <cellStyle name="標準 2 4 2" xfId="258"/>
    <cellStyle name="標準 2 4 2 2" xfId="2155"/>
    <cellStyle name="標準 2 4 2 3" xfId="2695"/>
    <cellStyle name="標準 2 4 3" xfId="259"/>
    <cellStyle name="標準 2 4 3 2" xfId="2156"/>
    <cellStyle name="標準 2 4 3 3" xfId="2157"/>
    <cellStyle name="標準 2 4 3 3 2" xfId="2158"/>
    <cellStyle name="標準 2 4 4" xfId="2159"/>
    <cellStyle name="標準 2 4 4 2" xfId="3212"/>
    <cellStyle name="標準 2 4 5" xfId="2160"/>
    <cellStyle name="標準 2 4 5 2" xfId="2161"/>
    <cellStyle name="標準 2 4 6" xfId="2162"/>
    <cellStyle name="標準 2 5" xfId="260"/>
    <cellStyle name="標準 2 5 2" xfId="370"/>
    <cellStyle name="標準 2 5 3" xfId="371"/>
    <cellStyle name="標準 2 5 4" xfId="3032"/>
    <cellStyle name="標準 2 5 5" xfId="2516"/>
    <cellStyle name="標準 2 6" xfId="300"/>
    <cellStyle name="標準 2 6 2" xfId="2163"/>
    <cellStyle name="標準 2 6 2 2" xfId="2164"/>
    <cellStyle name="標準 2 6 2 3" xfId="2165"/>
    <cellStyle name="標準 2 6 2 3 2" xfId="2166"/>
    <cellStyle name="標準 2 6 2 4" xfId="2518"/>
    <cellStyle name="標準 2 6 3" xfId="2167"/>
    <cellStyle name="標準 2 6 4" xfId="2168"/>
    <cellStyle name="標準 2 6 4 2" xfId="2169"/>
    <cellStyle name="標準 2 6 5" xfId="3108"/>
    <cellStyle name="標準 2 6 6" xfId="2517"/>
    <cellStyle name="標準 2 7" xfId="2170"/>
    <cellStyle name="標準 2 7 2" xfId="2473"/>
    <cellStyle name="標準 2 7 3" xfId="3141"/>
    <cellStyle name="標準 2 8" xfId="2171"/>
    <cellStyle name="標準 2 8 2" xfId="2989"/>
    <cellStyle name="標準 2 8 3" xfId="2671"/>
    <cellStyle name="標準 2 9" xfId="2172"/>
    <cellStyle name="標準 2 9 2" xfId="2974"/>
    <cellStyle name="標準 2 9 3" xfId="2696"/>
    <cellStyle name="標準 2_【基礎データ】後期高齢者医療事業年報" xfId="2436"/>
    <cellStyle name="標準 20" xfId="261"/>
    <cellStyle name="標準 20 10" xfId="3213"/>
    <cellStyle name="標準 20 2" xfId="301"/>
    <cellStyle name="標準 20 2 2" xfId="3214"/>
    <cellStyle name="標準 20 2 3" xfId="3215"/>
    <cellStyle name="標準 20 3" xfId="2173"/>
    <cellStyle name="標準 20 3 2" xfId="2887"/>
    <cellStyle name="標準 20 3 3" xfId="3216"/>
    <cellStyle name="標準 20 4" xfId="2174"/>
    <cellStyle name="標準 20 4 2" xfId="2888"/>
    <cellStyle name="標準 20 4 3" xfId="3217"/>
    <cellStyle name="標準 20 5" xfId="2175"/>
    <cellStyle name="標準 20 5 2" xfId="2889"/>
    <cellStyle name="標準 20 5 3" xfId="3218"/>
    <cellStyle name="標準 20 6" xfId="2176"/>
    <cellStyle name="標準 20 6 2" xfId="2890"/>
    <cellStyle name="標準 20 6 3" xfId="3219"/>
    <cellStyle name="標準 20 7" xfId="2177"/>
    <cellStyle name="標準 20 7 2" xfId="2891"/>
    <cellStyle name="標準 20 7 3" xfId="3220"/>
    <cellStyle name="標準 20 8" xfId="3221"/>
    <cellStyle name="標準 20 9" xfId="3222"/>
    <cellStyle name="標準 21" xfId="262"/>
    <cellStyle name="標準 21 2" xfId="2178"/>
    <cellStyle name="標準 21 2 2" xfId="2179"/>
    <cellStyle name="標準 21 2 2 2" xfId="2180"/>
    <cellStyle name="標準 21 2 2 2 2" xfId="2894"/>
    <cellStyle name="標準 21 2 2 3" xfId="2893"/>
    <cellStyle name="標準 21 2 3" xfId="2181"/>
    <cellStyle name="標準 21 2 3 2" xfId="2895"/>
    <cellStyle name="標準 21 2 4" xfId="2182"/>
    <cellStyle name="標準 21 2 4 2" xfId="2896"/>
    <cellStyle name="標準 21 2 5" xfId="2892"/>
    <cellStyle name="標準 21 3" xfId="2183"/>
    <cellStyle name="標準 21 3 2" xfId="2184"/>
    <cellStyle name="標準 21 3 2 2" xfId="2185"/>
    <cellStyle name="標準 21 3 2 2 2" xfId="2899"/>
    <cellStyle name="標準 21 3 2 3" xfId="2898"/>
    <cellStyle name="標準 21 3 3" xfId="2186"/>
    <cellStyle name="標準 21 3 3 2" xfId="2900"/>
    <cellStyle name="標準 21 3 4" xfId="2897"/>
    <cellStyle name="標準 21 4" xfId="2187"/>
    <cellStyle name="標準 21 4 2" xfId="2188"/>
    <cellStyle name="標準 21 4 2 2" xfId="2902"/>
    <cellStyle name="標準 21 4 3" xfId="2901"/>
    <cellStyle name="標準 21 5" xfId="2189"/>
    <cellStyle name="標準 21 5 2" xfId="2190"/>
    <cellStyle name="標準 21 5 2 2" xfId="2904"/>
    <cellStyle name="標準 21 5 3" xfId="2903"/>
    <cellStyle name="標準 21 6" xfId="2191"/>
    <cellStyle name="標準 21 6 2" xfId="2905"/>
    <cellStyle name="標準 21 7" xfId="2192"/>
    <cellStyle name="標準 21 7 2" xfId="2906"/>
    <cellStyle name="標準 21 8" xfId="2519"/>
    <cellStyle name="標準 22" xfId="292"/>
    <cellStyle name="標準 22 2" xfId="2193"/>
    <cellStyle name="標準 22 2 2" xfId="2194"/>
    <cellStyle name="標準 22 2 2 2" xfId="2908"/>
    <cellStyle name="標準 22 2 3" xfId="2907"/>
    <cellStyle name="標準 22 3" xfId="2195"/>
    <cellStyle name="標準 22 3 2" xfId="2196"/>
    <cellStyle name="標準 22 3 2 2" xfId="2910"/>
    <cellStyle name="標準 22 3 3" xfId="2909"/>
    <cellStyle name="標準 22 4" xfId="2197"/>
    <cellStyle name="標準 22 4 2" xfId="2911"/>
    <cellStyle name="標準 22 5" xfId="2198"/>
    <cellStyle name="標準 22 5 2" xfId="2912"/>
    <cellStyle name="標準 22 6" xfId="2520"/>
    <cellStyle name="標準 23" xfId="293"/>
    <cellStyle name="標準 23 2" xfId="372"/>
    <cellStyle name="標準 23 3" xfId="373"/>
    <cellStyle name="標準 23 4" xfId="2199"/>
    <cellStyle name="標準 23 4 2" xfId="2913"/>
    <cellStyle name="標準 23 5" xfId="3127"/>
    <cellStyle name="標準 24" xfId="302"/>
    <cellStyle name="標準 24 2" xfId="2200"/>
    <cellStyle name="標準 24 2 2" xfId="2914"/>
    <cellStyle name="標準 24 3" xfId="2201"/>
    <cellStyle name="標準 24 3 2" xfId="2915"/>
    <cellStyle name="標準 24 4" xfId="3223"/>
    <cellStyle name="標準 25" xfId="303"/>
    <cellStyle name="標準 25 2" xfId="2202"/>
    <cellStyle name="標準 25 2 2" xfId="2203"/>
    <cellStyle name="標準 25 2 2 2" xfId="2917"/>
    <cellStyle name="標準 25 2 3" xfId="2916"/>
    <cellStyle name="標準 25 3" xfId="2204"/>
    <cellStyle name="標準 25 4" xfId="3224"/>
    <cellStyle name="標準 26" xfId="304"/>
    <cellStyle name="標準 26 2" xfId="2205"/>
    <cellStyle name="標準 26 2 2" xfId="2918"/>
    <cellStyle name="標準 26 3" xfId="3225"/>
    <cellStyle name="標準 27" xfId="305"/>
    <cellStyle name="標準 27 2" xfId="2206"/>
    <cellStyle name="標準 27 2 2" xfId="2919"/>
    <cellStyle name="標準 27 3" xfId="3226"/>
    <cellStyle name="標準 27 4" xfId="3227"/>
    <cellStyle name="標準 27 5" xfId="3228"/>
    <cellStyle name="標準 27 6" xfId="3229"/>
    <cellStyle name="標準 28" xfId="306"/>
    <cellStyle name="標準 28 2" xfId="2207"/>
    <cellStyle name="標準 28 2 2" xfId="2920"/>
    <cellStyle name="標準 28 2 2 2" xfId="3160"/>
    <cellStyle name="標準 28 3" xfId="3230"/>
    <cellStyle name="標準 29" xfId="307"/>
    <cellStyle name="標準 29 2" xfId="2208"/>
    <cellStyle name="標準 29 2 2" xfId="2209"/>
    <cellStyle name="標準 29 2 2 2" xfId="2922"/>
    <cellStyle name="標準 29 2 3" xfId="2921"/>
    <cellStyle name="標準 29 3" xfId="2210"/>
    <cellStyle name="標準 29 3 2" xfId="2923"/>
    <cellStyle name="標準 29 4" xfId="2432"/>
    <cellStyle name="標準 29 5" xfId="3004"/>
    <cellStyle name="標準 3" xfId="3"/>
    <cellStyle name="標準 3 10" xfId="2211"/>
    <cellStyle name="標準 3 10 2" xfId="2212"/>
    <cellStyle name="標準 3 11" xfId="3231"/>
    <cellStyle name="標準 3 2" xfId="263"/>
    <cellStyle name="標準 3 2 2" xfId="374"/>
    <cellStyle name="標準 3 2 2 2" xfId="2213"/>
    <cellStyle name="標準 3 2 2 2 2" xfId="2214"/>
    <cellStyle name="標準 3 2 2 2 3" xfId="2215"/>
    <cellStyle name="標準 3 2 2 2 3 2" xfId="2216"/>
    <cellStyle name="標準 3 2 2 3" xfId="2217"/>
    <cellStyle name="標準 3 2 2 4" xfId="2218"/>
    <cellStyle name="標準 3 2 2 4 2" xfId="2219"/>
    <cellStyle name="標準 3 2 3" xfId="375"/>
    <cellStyle name="標準 3 2 3 2" xfId="2220"/>
    <cellStyle name="標準 3 2 3 3" xfId="2221"/>
    <cellStyle name="標準 3 2 3 3 2" xfId="2222"/>
    <cellStyle name="標準 3 2 4" xfId="2223"/>
    <cellStyle name="標準 3 2 5" xfId="2224"/>
    <cellStyle name="標準 3 2 6" xfId="2225"/>
    <cellStyle name="標準 3 2 6 2" xfId="2226"/>
    <cellStyle name="標準 3 2 7" xfId="2227"/>
    <cellStyle name="標準 3 2 8" xfId="3047"/>
    <cellStyle name="標準 3 3" xfId="264"/>
    <cellStyle name="標準 3 3 2" xfId="376"/>
    <cellStyle name="標準 3 3 2 2" xfId="377"/>
    <cellStyle name="標準 3 3 2 2 2" xfId="378"/>
    <cellStyle name="標準 3 3 2 2 3" xfId="2228"/>
    <cellStyle name="標準 3 3 2 2 3 2" xfId="2229"/>
    <cellStyle name="標準 3 3 2 3" xfId="379"/>
    <cellStyle name="標準 3 3 2 4" xfId="2230"/>
    <cellStyle name="標準 3 3 2 4 2" xfId="2231"/>
    <cellStyle name="標準 3 3 2 5" xfId="2545"/>
    <cellStyle name="標準 3 3 3" xfId="380"/>
    <cellStyle name="標準 3 3 3 2" xfId="2232"/>
    <cellStyle name="標準 3 3 3 3" xfId="2233"/>
    <cellStyle name="標準 3 3 3 3 2" xfId="2234"/>
    <cellStyle name="標準 3 3 4" xfId="381"/>
    <cellStyle name="標準 3 3 5" xfId="2235"/>
    <cellStyle name="標準 3 3 5 2" xfId="2236"/>
    <cellStyle name="標準 3 3 6" xfId="2521"/>
    <cellStyle name="標準 3 4" xfId="265"/>
    <cellStyle name="標準 3 4 2" xfId="382"/>
    <cellStyle name="標準 3 4 2 2" xfId="383"/>
    <cellStyle name="標準 3 4 2 2 2" xfId="384"/>
    <cellStyle name="標準 3 4 2 2 2 2" xfId="385"/>
    <cellStyle name="標準 3 4 2 2 3" xfId="386"/>
    <cellStyle name="標準 3 4 2 2 3 2" xfId="2237"/>
    <cellStyle name="標準 3 4 2 3" xfId="387"/>
    <cellStyle name="標準 3 4 2 3 2" xfId="388"/>
    <cellStyle name="標準 3 4 2 4" xfId="389"/>
    <cellStyle name="標準 3 4 2 4 2" xfId="2238"/>
    <cellStyle name="標準 3 4 3" xfId="390"/>
    <cellStyle name="標準 3 4 3 2" xfId="391"/>
    <cellStyle name="標準 3 4 3 2 2" xfId="392"/>
    <cellStyle name="標準 3 4 3 3" xfId="393"/>
    <cellStyle name="標準 3 4 3 3 2" xfId="2239"/>
    <cellStyle name="標準 3 4 4" xfId="394"/>
    <cellStyle name="標準 3 4 4 2" xfId="395"/>
    <cellStyle name="標準 3 4 5" xfId="396"/>
    <cellStyle name="標準 3 4 5 2" xfId="2240"/>
    <cellStyle name="標準 3 4 6" xfId="3104"/>
    <cellStyle name="標準 3 4 7" xfId="2522"/>
    <cellStyle name="標準 3 5" xfId="266"/>
    <cellStyle name="標準 3 5 2" xfId="2960"/>
    <cellStyle name="標準 3 5 3" xfId="2523"/>
    <cellStyle name="標準 3 6" xfId="2241"/>
    <cellStyle name="標準 3 6 2" xfId="2242"/>
    <cellStyle name="標準 3 6 2 2" xfId="2243"/>
    <cellStyle name="標準 3 6 2 3" xfId="2244"/>
    <cellStyle name="標準 3 6 2 3 2" xfId="2245"/>
    <cellStyle name="標準 3 6 3" xfId="2246"/>
    <cellStyle name="標準 3 6 4" xfId="2247"/>
    <cellStyle name="標準 3 6 4 2" xfId="2248"/>
    <cellStyle name="標準 3 6 5" xfId="2672"/>
    <cellStyle name="標準 3 7" xfId="2249"/>
    <cellStyle name="標準 3 7 2" xfId="2250"/>
    <cellStyle name="標準 3 7 2 2" xfId="2251"/>
    <cellStyle name="標準 3 7 2 3" xfId="2252"/>
    <cellStyle name="標準 3 7 2 3 2" xfId="2253"/>
    <cellStyle name="標準 3 7 3" xfId="2254"/>
    <cellStyle name="標準 3 7 4" xfId="2255"/>
    <cellStyle name="標準 3 7 4 2" xfId="2256"/>
    <cellStyle name="標準 3 7 5" xfId="2697"/>
    <cellStyle name="標準 3 8" xfId="2257"/>
    <cellStyle name="標準 3 8 2" xfId="2258"/>
    <cellStyle name="標準 3 8 3" xfId="2259"/>
    <cellStyle name="標準 3 8 3 2" xfId="2260"/>
    <cellStyle name="標準 3 9" xfId="2261"/>
    <cellStyle name="標準 3 9 2" xfId="2262"/>
    <cellStyle name="標準 3 9 2 2" xfId="2263"/>
    <cellStyle name="標準 3 9 3" xfId="2264"/>
    <cellStyle name="標準 3 9 3 2" xfId="2265"/>
    <cellStyle name="標準 3 9 4" xfId="2266"/>
    <cellStyle name="標準 3_【基礎データ】事業統計（被用者）" xfId="2437"/>
    <cellStyle name="標準 30" xfId="2267"/>
    <cellStyle name="標準 30 2" xfId="2268"/>
    <cellStyle name="標準 30 2 2" xfId="2678"/>
    <cellStyle name="標準 30 3" xfId="2474"/>
    <cellStyle name="標準 30 3 2" xfId="2715"/>
    <cellStyle name="標準 30 4" xfId="2532"/>
    <cellStyle name="標準 31" xfId="2269"/>
    <cellStyle name="標準 31 2" xfId="2270"/>
    <cellStyle name="標準 31 2 2" xfId="2966"/>
    <cellStyle name="標準 31 2 3" xfId="2675"/>
    <cellStyle name="標準 31 3" xfId="2546"/>
    <cellStyle name="標準 32" xfId="2271"/>
    <cellStyle name="標準 32 2" xfId="2272"/>
    <cellStyle name="標準 32 2 2" xfId="2924"/>
    <cellStyle name="標準 32 3" xfId="2533"/>
    <cellStyle name="標準 33" xfId="2273"/>
    <cellStyle name="標準 33 2" xfId="2664"/>
    <cellStyle name="標準 34" xfId="2274"/>
    <cellStyle name="標準 34 2" xfId="2275"/>
    <cellStyle name="標準 34 2 2" xfId="2925"/>
    <cellStyle name="標準 34 3" xfId="2668"/>
    <cellStyle name="標準 35" xfId="2276"/>
    <cellStyle name="標準 35 2" xfId="2669"/>
    <cellStyle name="標準 36" xfId="2277"/>
    <cellStyle name="標準 36 2" xfId="2988"/>
    <cellStyle name="標準 36 3" xfId="2670"/>
    <cellStyle name="標準 37" xfId="2430"/>
    <cellStyle name="標準 37 2" xfId="2674"/>
    <cellStyle name="標準 38" xfId="2475"/>
    <cellStyle name="標準 38 2" xfId="2679"/>
    <cellStyle name="標準 38 3" xfId="3236"/>
    <cellStyle name="標準 39" xfId="2476"/>
    <cellStyle name="標準 39 2" xfId="2680"/>
    <cellStyle name="標準 39 3" xfId="3235"/>
    <cellStyle name="標準 4" xfId="5"/>
    <cellStyle name="標準 4 10" xfId="2278"/>
    <cellStyle name="標準 4 11" xfId="2431"/>
    <cellStyle name="標準 4 11 2" xfId="2926"/>
    <cellStyle name="標準 4 12" xfId="3043"/>
    <cellStyle name="標準 4 2" xfId="267"/>
    <cellStyle name="標準 4 2 2" xfId="268"/>
    <cellStyle name="標準 4 2 2 2" xfId="2279"/>
    <cellStyle name="標準 4 2 2 2 2" xfId="2280"/>
    <cellStyle name="標準 4 2 2 2 3" xfId="2281"/>
    <cellStyle name="標準 4 2 2 2 3 2" xfId="2282"/>
    <cellStyle name="標準 4 2 2 3" xfId="2283"/>
    <cellStyle name="標準 4 2 2 4" xfId="2284"/>
    <cellStyle name="標準 4 2 2 4 2" xfId="2285"/>
    <cellStyle name="標準 4 2 2 5" xfId="2286"/>
    <cellStyle name="標準 4 2 3" xfId="269"/>
    <cellStyle name="標準 4 2 3 2" xfId="2287"/>
    <cellStyle name="標準 4 2 3 2 2" xfId="2288"/>
    <cellStyle name="標準 4 2 3 2 3" xfId="2289"/>
    <cellStyle name="標準 4 2 3 2 3 2" xfId="2290"/>
    <cellStyle name="標準 4 2 3 3" xfId="2291"/>
    <cellStyle name="標準 4 2 3 4" xfId="2292"/>
    <cellStyle name="標準 4 2 3 4 2" xfId="2293"/>
    <cellStyle name="標準 4 2 3 5" xfId="3137"/>
    <cellStyle name="標準 4 2 3 6" xfId="2531"/>
    <cellStyle name="標準 4 2 4" xfId="2294"/>
    <cellStyle name="標準 4 2 4 2" xfId="2295"/>
    <cellStyle name="標準 4 2 4 3" xfId="2296"/>
    <cellStyle name="標準 4 2 4 3 2" xfId="2297"/>
    <cellStyle name="標準 4 2 5" xfId="2298"/>
    <cellStyle name="標準 4 2 6" xfId="2299"/>
    <cellStyle name="標準 4 2 6 2" xfId="2300"/>
    <cellStyle name="標準 4 2 7" xfId="2301"/>
    <cellStyle name="標準 4 2_【基礎データ】事業統計（被用者）" xfId="2438"/>
    <cellStyle name="標準 4 3" xfId="270"/>
    <cellStyle name="標準 4 3 10" xfId="2524"/>
    <cellStyle name="標準 4 3 2" xfId="397"/>
    <cellStyle name="標準 4 3 2 2" xfId="398"/>
    <cellStyle name="標準 4 3 2 2 2" xfId="399"/>
    <cellStyle name="標準 4 3 2 2 2 2" xfId="400"/>
    <cellStyle name="標準 4 3 2 2 2 2 2" xfId="401"/>
    <cellStyle name="標準 4 3 2 2 2 3" xfId="402"/>
    <cellStyle name="標準 4 3 2 2 3" xfId="403"/>
    <cellStyle name="標準 4 3 2 2 3 2" xfId="404"/>
    <cellStyle name="標準 4 3 2 2 4" xfId="405"/>
    <cellStyle name="標準 4 3 2 3" xfId="406"/>
    <cellStyle name="標準 4 3 2 3 2" xfId="407"/>
    <cellStyle name="標準 4 3 2 3 2 2" xfId="408"/>
    <cellStyle name="標準 4 3 2 3 3" xfId="409"/>
    <cellStyle name="標準 4 3 2 4" xfId="410"/>
    <cellStyle name="標準 4 3 2 4 2" xfId="411"/>
    <cellStyle name="標準 4 3 2 5" xfId="412"/>
    <cellStyle name="標準 4 3 3" xfId="413"/>
    <cellStyle name="標準 4 3 3 2" xfId="414"/>
    <cellStyle name="標準 4 3 3 2 2" xfId="415"/>
    <cellStyle name="標準 4 3 3 2 2 2" xfId="416"/>
    <cellStyle name="標準 4 3 3 2 3" xfId="417"/>
    <cellStyle name="標準 4 3 3 3" xfId="418"/>
    <cellStyle name="標準 4 3 3 3 2" xfId="419"/>
    <cellStyle name="標準 4 3 3 4" xfId="420"/>
    <cellStyle name="標準 4 3 4" xfId="421"/>
    <cellStyle name="標準 4 3 4 2" xfId="422"/>
    <cellStyle name="標準 4 3 4 2 2" xfId="423"/>
    <cellStyle name="標準 4 3 4 3" xfId="424"/>
    <cellStyle name="標準 4 3 5" xfId="425"/>
    <cellStyle name="標準 4 3 5 2" xfId="426"/>
    <cellStyle name="標準 4 3 6" xfId="427"/>
    <cellStyle name="標準 4 3 7" xfId="428"/>
    <cellStyle name="標準 4 3 8" xfId="429"/>
    <cellStyle name="標準 4 3 9" xfId="3092"/>
    <cellStyle name="標準 4 4" xfId="271"/>
    <cellStyle name="標準 4 4 2" xfId="430"/>
    <cellStyle name="標準 4 4 2 2" xfId="431"/>
    <cellStyle name="標準 4 4 2 2 2" xfId="432"/>
    <cellStyle name="標準 4 4 2 2 2 2" xfId="433"/>
    <cellStyle name="標準 4 4 2 2 3" xfId="434"/>
    <cellStyle name="標準 4 4 2 2 3 2" xfId="2302"/>
    <cellStyle name="標準 4 4 2 3" xfId="435"/>
    <cellStyle name="標準 4 4 2 3 2" xfId="436"/>
    <cellStyle name="標準 4 4 2 4" xfId="437"/>
    <cellStyle name="標準 4 4 2 4 2" xfId="2303"/>
    <cellStyle name="標準 4 4 3" xfId="438"/>
    <cellStyle name="標準 4 4 3 2" xfId="439"/>
    <cellStyle name="標準 4 4 3 2 2" xfId="440"/>
    <cellStyle name="標準 4 4 3 3" xfId="441"/>
    <cellStyle name="標準 4 4 3 3 2" xfId="2304"/>
    <cellStyle name="標準 4 4 4" xfId="442"/>
    <cellStyle name="標準 4 4 4 2" xfId="443"/>
    <cellStyle name="標準 4 4 5" xfId="444"/>
    <cellStyle name="標準 4 4 5 2" xfId="2305"/>
    <cellStyle name="標準 4 4 6" xfId="3094"/>
    <cellStyle name="標準 4 5" xfId="272"/>
    <cellStyle name="標準 4 5 2" xfId="2306"/>
    <cellStyle name="標準 4 5 2 2" xfId="2307"/>
    <cellStyle name="標準 4 5 2 3" xfId="2308"/>
    <cellStyle name="標準 4 5 2 3 2" xfId="2309"/>
    <cellStyle name="標準 4 5 3" xfId="2310"/>
    <cellStyle name="標準 4 5 4" xfId="2311"/>
    <cellStyle name="標準 4 5 4 2" xfId="2312"/>
    <cellStyle name="標準 4 5 5" xfId="2963"/>
    <cellStyle name="標準 4 6" xfId="445"/>
    <cellStyle name="標準 4 6 2" xfId="446"/>
    <cellStyle name="標準 4 6 2 2" xfId="447"/>
    <cellStyle name="標準 4 6 2 2 2" xfId="448"/>
    <cellStyle name="標準 4 6 2 3" xfId="449"/>
    <cellStyle name="標準 4 6 2 3 2" xfId="2313"/>
    <cellStyle name="標準 4 6 3" xfId="450"/>
    <cellStyle name="標準 4 6 3 2" xfId="451"/>
    <cellStyle name="標準 4 6 4" xfId="452"/>
    <cellStyle name="標準 4 6 4 2" xfId="2314"/>
    <cellStyle name="標準 4 7" xfId="453"/>
    <cellStyle name="標準 4 7 2" xfId="454"/>
    <cellStyle name="標準 4 7 2 2" xfId="455"/>
    <cellStyle name="標準 4 7 3" xfId="456"/>
    <cellStyle name="標準 4 7 3 2" xfId="2315"/>
    <cellStyle name="標準 4 8" xfId="457"/>
    <cellStyle name="標準 4 8 2" xfId="458"/>
    <cellStyle name="標準 4 9" xfId="459"/>
    <cellStyle name="標準 4_【基礎データ】事業統計（被用者）" xfId="2439"/>
    <cellStyle name="標準 40" xfId="2477"/>
    <cellStyle name="標準 40 2" xfId="2681"/>
    <cellStyle name="標準 41" xfId="2478"/>
    <cellStyle name="標準 41 2" xfId="2707"/>
    <cellStyle name="標準 42" xfId="2479"/>
    <cellStyle name="標準 42 2" xfId="2708"/>
    <cellStyle name="標準 43" xfId="2480"/>
    <cellStyle name="標準 44" xfId="2484"/>
    <cellStyle name="標準 44 2" xfId="2935"/>
    <cellStyle name="標準 45" xfId="2485"/>
    <cellStyle name="標準 45 2" xfId="3023"/>
    <cellStyle name="標準 45 3" xfId="2490"/>
    <cellStyle name="標準 46" xfId="3089"/>
    <cellStyle name="標準 47" xfId="2488"/>
    <cellStyle name="標準 48" xfId="3157"/>
    <cellStyle name="標準 49" xfId="3265"/>
    <cellStyle name="標準 5" xfId="15"/>
    <cellStyle name="標準 5 10" xfId="460"/>
    <cellStyle name="標準 5 11" xfId="2525"/>
    <cellStyle name="標準 5 2" xfId="273"/>
    <cellStyle name="標準 5 2 2" xfId="274"/>
    <cellStyle name="標準 5 2 2 2" xfId="461"/>
    <cellStyle name="標準 5 2 2 2 2" xfId="462"/>
    <cellStyle name="標準 5 2 2 2 2 2" xfId="463"/>
    <cellStyle name="標準 5 2 2 2 3" xfId="464"/>
    <cellStyle name="標準 5 2 2 2 3 2" xfId="2316"/>
    <cellStyle name="標準 5 2 2 3" xfId="465"/>
    <cellStyle name="標準 5 2 2 3 2" xfId="466"/>
    <cellStyle name="標準 5 2 2 4" xfId="467"/>
    <cellStyle name="標準 5 2 2 4 2" xfId="2317"/>
    <cellStyle name="標準 5 2 3" xfId="468"/>
    <cellStyle name="標準 5 2 3 2" xfId="469"/>
    <cellStyle name="標準 5 2 3 3" xfId="2318"/>
    <cellStyle name="標準 5 2 3 3 2" xfId="2319"/>
    <cellStyle name="標準 5 2 4" xfId="470"/>
    <cellStyle name="標準 5 2 5" xfId="2320"/>
    <cellStyle name="標準 5 2 5 2" xfId="2321"/>
    <cellStyle name="標準 5 2 6" xfId="2322"/>
    <cellStyle name="標準 5 2 7" xfId="2526"/>
    <cellStyle name="標準 5 3" xfId="275"/>
    <cellStyle name="標準 5 3 2" xfId="471"/>
    <cellStyle name="標準 5 3 2 2" xfId="472"/>
    <cellStyle name="標準 5 3 2 2 2" xfId="473"/>
    <cellStyle name="標準 5 3 2 2 3" xfId="2323"/>
    <cellStyle name="標準 5 3 2 2 3 2" xfId="2324"/>
    <cellStyle name="標準 5 3 2 3" xfId="474"/>
    <cellStyle name="標準 5 3 2 4" xfId="2325"/>
    <cellStyle name="標準 5 3 2 4 2" xfId="2326"/>
    <cellStyle name="標準 5 3 3" xfId="475"/>
    <cellStyle name="標準 5 3 3 2" xfId="476"/>
    <cellStyle name="標準 5 3 3 3" xfId="2327"/>
    <cellStyle name="標準 5 3 3 3 2" xfId="2328"/>
    <cellStyle name="標準 5 3 4" xfId="477"/>
    <cellStyle name="標準 5 3 5" xfId="2329"/>
    <cellStyle name="標準 5 3 5 2" xfId="2330"/>
    <cellStyle name="標準 5 3 6" xfId="3070"/>
    <cellStyle name="標準 5 3 7" xfId="2527"/>
    <cellStyle name="標準 5 4" xfId="276"/>
    <cellStyle name="標準 5 4 2" xfId="478"/>
    <cellStyle name="標準 5 4 2 2" xfId="479"/>
    <cellStyle name="標準 5 4 2 2 2" xfId="480"/>
    <cellStyle name="標準 5 4 2 2 3" xfId="2331"/>
    <cellStyle name="標準 5 4 2 2 3 2" xfId="2332"/>
    <cellStyle name="標準 5 4 2 3" xfId="481"/>
    <cellStyle name="標準 5 4 2 4" xfId="2333"/>
    <cellStyle name="標準 5 4 2 4 2" xfId="2334"/>
    <cellStyle name="標準 5 4 3" xfId="482"/>
    <cellStyle name="標準 5 4 3 2" xfId="483"/>
    <cellStyle name="標準 5 4 3 3" xfId="2335"/>
    <cellStyle name="標準 5 4 3 3 2" xfId="2336"/>
    <cellStyle name="標準 5 4 4" xfId="484"/>
    <cellStyle name="標準 5 4 5" xfId="2337"/>
    <cellStyle name="標準 5 4 5 2" xfId="2338"/>
    <cellStyle name="標準 5 4 6" xfId="2941"/>
    <cellStyle name="標準 5 4 7" xfId="2698"/>
    <cellStyle name="標準 5 5" xfId="277"/>
    <cellStyle name="標準 5 5 2" xfId="485"/>
    <cellStyle name="標準 5 5 2 2" xfId="486"/>
    <cellStyle name="標準 5 5 2 2 2" xfId="487"/>
    <cellStyle name="標準 5 5 2 3" xfId="488"/>
    <cellStyle name="標準 5 5 3" xfId="489"/>
    <cellStyle name="標準 5 5 3 2" xfId="490"/>
    <cellStyle name="標準 5 5 4" xfId="491"/>
    <cellStyle name="標準 5 5 5" xfId="2952"/>
    <cellStyle name="標準 5 5 6" xfId="2706"/>
    <cellStyle name="標準 5 6" xfId="278"/>
    <cellStyle name="標準 5 6 2" xfId="492"/>
    <cellStyle name="標準 5 6 2 2" xfId="493"/>
    <cellStyle name="標準 5 6 2 3" xfId="2339"/>
    <cellStyle name="標準 5 6 2 3 2" xfId="2340"/>
    <cellStyle name="標準 5 6 3" xfId="494"/>
    <cellStyle name="標準 5 6 4" xfId="2341"/>
    <cellStyle name="標準 5 6 4 2" xfId="2342"/>
    <cellStyle name="標準 5 6 5" xfId="3232"/>
    <cellStyle name="標準 5 7" xfId="495"/>
    <cellStyle name="標準 5 7 2" xfId="496"/>
    <cellStyle name="標準 5 7 2 2" xfId="497"/>
    <cellStyle name="標準 5 7 2 3" xfId="2343"/>
    <cellStyle name="標準 5 7 2 3 2" xfId="2344"/>
    <cellStyle name="標準 5 7 3" xfId="498"/>
    <cellStyle name="標準 5 7 4" xfId="2345"/>
    <cellStyle name="標準 5 7 4 2" xfId="2346"/>
    <cellStyle name="標準 5 8" xfId="499"/>
    <cellStyle name="標準 5 8 2" xfId="500"/>
    <cellStyle name="標準 5 8 2 2" xfId="501"/>
    <cellStyle name="標準 5 8 3" xfId="502"/>
    <cellStyle name="標準 5 9" xfId="503"/>
    <cellStyle name="標準 5 9 2" xfId="504"/>
    <cellStyle name="標準 50" xfId="3266"/>
    <cellStyle name="標準 6" xfId="16"/>
    <cellStyle name="標準 6 10" xfId="2347"/>
    <cellStyle name="標準 6 11" xfId="2348"/>
    <cellStyle name="標準 6 2" xfId="279"/>
    <cellStyle name="標準 6 2 2" xfId="505"/>
    <cellStyle name="標準 6 2 2 2" xfId="506"/>
    <cellStyle name="標準 6 2 2 2 2" xfId="507"/>
    <cellStyle name="標準 6 2 2 2 3" xfId="2349"/>
    <cellStyle name="標準 6 2 2 2 3 2" xfId="2350"/>
    <cellStyle name="標準 6 2 2 3" xfId="508"/>
    <cellStyle name="標準 6 2 2 4" xfId="2351"/>
    <cellStyle name="標準 6 2 2 4 2" xfId="2352"/>
    <cellStyle name="標準 6 2 2 5" xfId="2657"/>
    <cellStyle name="標準 6 2 3" xfId="509"/>
    <cellStyle name="標準 6 2 3 2" xfId="510"/>
    <cellStyle name="標準 6 2 3 3" xfId="2353"/>
    <cellStyle name="標準 6 2 3 3 2" xfId="2354"/>
    <cellStyle name="標準 6 2 3 4" xfId="2699"/>
    <cellStyle name="標準 6 2 3 5" xfId="3176"/>
    <cellStyle name="標準 6 2 4" xfId="511"/>
    <cellStyle name="標準 6 2 5" xfId="2355"/>
    <cellStyle name="標準 6 2 6" xfId="2356"/>
    <cellStyle name="標準 6 2 6 2" xfId="2357"/>
    <cellStyle name="標準 6 3" xfId="280"/>
    <cellStyle name="標準 6 3 2" xfId="2358"/>
    <cellStyle name="標準 6 3 2 2" xfId="2359"/>
    <cellStyle name="標準 6 3 2 2 2" xfId="2360"/>
    <cellStyle name="標準 6 3 2 2 3" xfId="2361"/>
    <cellStyle name="標準 6 3 2 2 3 2" xfId="2362"/>
    <cellStyle name="標準 6 3 2 3" xfId="2363"/>
    <cellStyle name="標準 6 3 2 4" xfId="2364"/>
    <cellStyle name="標準 6 3 2 4 2" xfId="2365"/>
    <cellStyle name="標準 6 3 3" xfId="2366"/>
    <cellStyle name="標準 6 3 3 2" xfId="2367"/>
    <cellStyle name="標準 6 3 3 3" xfId="2368"/>
    <cellStyle name="標準 6 3 3 3 2" xfId="2369"/>
    <cellStyle name="標準 6 3 4" xfId="2370"/>
    <cellStyle name="標準 6 3 5" xfId="2371"/>
    <cellStyle name="標準 6 3 5 2" xfId="2372"/>
    <cellStyle name="標準 6 3 6" xfId="2658"/>
    <cellStyle name="標準 6 4" xfId="512"/>
    <cellStyle name="標準 6 4 2" xfId="513"/>
    <cellStyle name="標準 6 4 2 2" xfId="2373"/>
    <cellStyle name="標準 6 4 2 2 2" xfId="2374"/>
    <cellStyle name="標準 6 4 2 2 3" xfId="2375"/>
    <cellStyle name="標準 6 4 2 2 3 2" xfId="2376"/>
    <cellStyle name="標準 6 4 2 3" xfId="2377"/>
    <cellStyle name="標準 6 4 2 4" xfId="2378"/>
    <cellStyle name="標準 6 4 2 4 2" xfId="2379"/>
    <cellStyle name="標準 6 4 3" xfId="2380"/>
    <cellStyle name="標準 6 4 3 2" xfId="2381"/>
    <cellStyle name="標準 6 4 3 3" xfId="2382"/>
    <cellStyle name="標準 6 4 3 3 2" xfId="2383"/>
    <cellStyle name="標準 6 4 4" xfId="2384"/>
    <cellStyle name="標準 6 4 5" xfId="2385"/>
    <cellStyle name="標準 6 4 5 2" xfId="2386"/>
    <cellStyle name="標準 6 4 6" xfId="2700"/>
    <cellStyle name="標準 6 5" xfId="514"/>
    <cellStyle name="標準 6 5 2" xfId="2387"/>
    <cellStyle name="標準 6 5 2 2" xfId="2388"/>
    <cellStyle name="標準 6 5 2 3" xfId="2389"/>
    <cellStyle name="標準 6 5 2 3 2" xfId="2390"/>
    <cellStyle name="標準 6 5 3" xfId="2391"/>
    <cellStyle name="標準 6 5 4" xfId="2392"/>
    <cellStyle name="標準 6 5 4 2" xfId="2393"/>
    <cellStyle name="標準 6 6" xfId="541"/>
    <cellStyle name="標準 6 6 2" xfId="2394"/>
    <cellStyle name="標準 6 6 2 2" xfId="2395"/>
    <cellStyle name="標準 6 6 2 3" xfId="2396"/>
    <cellStyle name="標準 6 6 2 3 2" xfId="2397"/>
    <cellStyle name="標準 6 6 3" xfId="2398"/>
    <cellStyle name="標準 6 6 4" xfId="2399"/>
    <cellStyle name="標準 6 6 4 2" xfId="2400"/>
    <cellStyle name="標準 6 7" xfId="2401"/>
    <cellStyle name="標準 6 7 2" xfId="2402"/>
    <cellStyle name="標準 6 7 3" xfId="2403"/>
    <cellStyle name="標準 6 7 4" xfId="2404"/>
    <cellStyle name="標準 6 8" xfId="2405"/>
    <cellStyle name="標準 6 8 2" xfId="2406"/>
    <cellStyle name="標準 6 9" xfId="2407"/>
    <cellStyle name="標準 6_file" xfId="2408"/>
    <cellStyle name="標準 7" xfId="17"/>
    <cellStyle name="標準 7 2" xfId="281"/>
    <cellStyle name="標準 7 2 2" xfId="515"/>
    <cellStyle name="標準 7 2 2 2" xfId="516"/>
    <cellStyle name="標準 7 2 2 3" xfId="2659"/>
    <cellStyle name="標準 7 2 3" xfId="517"/>
    <cellStyle name="標準 7 2 3 2" xfId="2975"/>
    <cellStyle name="標準 7 2 3 3" xfId="2701"/>
    <cellStyle name="標準 7 2 4" xfId="2409"/>
    <cellStyle name="標準 7 2 5" xfId="2529"/>
    <cellStyle name="標準 7 3" xfId="282"/>
    <cellStyle name="標準 7 3 2" xfId="518"/>
    <cellStyle name="標準 7 3 2 2" xfId="519"/>
    <cellStyle name="標準 7 3 3" xfId="520"/>
    <cellStyle name="標準 7 3 4" xfId="2660"/>
    <cellStyle name="標準 7 4" xfId="521"/>
    <cellStyle name="標準 7 4 2" xfId="522"/>
    <cellStyle name="標準 7 4 2 2" xfId="523"/>
    <cellStyle name="標準 7 4 3" xfId="524"/>
    <cellStyle name="標準 7 4 4" xfId="2702"/>
    <cellStyle name="標準 7 5" xfId="525"/>
    <cellStyle name="標準 7 5 2" xfId="526"/>
    <cellStyle name="標準 7 5 2 2" xfId="527"/>
    <cellStyle name="標準 7 5 3" xfId="528"/>
    <cellStyle name="標準 7 5 3 2" xfId="529"/>
    <cellStyle name="標準 7 5 4" xfId="530"/>
    <cellStyle name="標準 7 6" xfId="2410"/>
    <cellStyle name="標準 7 6 2" xfId="2411"/>
    <cellStyle name="標準 7 6 2 2" xfId="2928"/>
    <cellStyle name="標準 7 6 3" xfId="2927"/>
    <cellStyle name="標準 7 7" xfId="2412"/>
    <cellStyle name="標準 7 7 2" xfId="2929"/>
    <cellStyle name="標準 7 8" xfId="2413"/>
    <cellStyle name="標準 7 8 2" xfId="2930"/>
    <cellStyle name="標準 7 9" xfId="2528"/>
    <cellStyle name="標準 8" xfId="283"/>
    <cellStyle name="標準 8 2" xfId="284"/>
    <cellStyle name="標準 8 2 2" xfId="531"/>
    <cellStyle name="標準 8 2 2 2" xfId="532"/>
    <cellStyle name="標準 8 2 3" xfId="2414"/>
    <cellStyle name="標準 8 2 3 2" xfId="2931"/>
    <cellStyle name="標準 8 2 4" xfId="2415"/>
    <cellStyle name="標準 8 2 4 2" xfId="2932"/>
    <cellStyle name="標準 8 2 5" xfId="2703"/>
    <cellStyle name="標準 8 3" xfId="533"/>
    <cellStyle name="標準 8 3 2" xfId="534"/>
    <cellStyle name="標準 8 3 2 2" xfId="535"/>
    <cellStyle name="標準 8 3 3" xfId="536"/>
    <cellStyle name="標準 8 3 3 2" xfId="2416"/>
    <cellStyle name="標準 8 3 4" xfId="3233"/>
    <cellStyle name="標準 8 4" xfId="537"/>
    <cellStyle name="標準 8 4 2" xfId="538"/>
    <cellStyle name="標準 8 5" xfId="539"/>
    <cellStyle name="標準 8 6" xfId="540"/>
    <cellStyle name="標準 8 7" xfId="2417"/>
    <cellStyle name="標準 8 7 2" xfId="2418"/>
    <cellStyle name="標準 8 8" xfId="2419"/>
    <cellStyle name="標準 8 8 2" xfId="2933"/>
    <cellStyle name="標準 9" xfId="285"/>
    <cellStyle name="標準 9 2" xfId="286"/>
    <cellStyle name="標準 9 2 2" xfId="2661"/>
    <cellStyle name="標準 9 3" xfId="2420"/>
    <cellStyle name="標準 9 3 2" xfId="2676"/>
    <cellStyle name="標準 9 4" xfId="2421"/>
    <cellStyle name="標準 9 4 2" xfId="2934"/>
    <cellStyle name="標準 9 5" xfId="3016"/>
    <cellStyle name="標準 9 6" xfId="2530"/>
    <cellStyle name="標準_030711「年度版」資料v3（最終！）" xfId="7"/>
    <cellStyle name="標準_20070703企画官指示" xfId="297"/>
    <cellStyle name="標準_概況表（患者票・病院）" xfId="3173"/>
    <cellStyle name="標準_概況表（病院報告）" xfId="2483"/>
    <cellStyle name="標準_結果の概要、歯科医師2" xfId="3169"/>
    <cellStyle name="標準_施設・業務の種別" xfId="3171"/>
    <cellStyle name="標準_表１" xfId="295"/>
    <cellStyle name="標準_表1・図～" xfId="3172"/>
    <cellStyle name="標準_表１１" xfId="2482"/>
    <cellStyle name="標準_表２" xfId="294"/>
    <cellStyle name="標準_別添1-3統計表変更点" xfId="296"/>
    <cellStyle name="標準TY" xfId="2422"/>
    <cellStyle name="表題" xfId="2423"/>
    <cellStyle name="表頭" xfId="2424"/>
    <cellStyle name="表頭 2" xfId="2425"/>
    <cellStyle name="不良" xfId="2426"/>
    <cellStyle name="普通" xfId="2427"/>
    <cellStyle name="磨葬e義" xfId="18"/>
    <cellStyle name="未定義" xfId="19"/>
    <cellStyle name="良" xfId="2428"/>
    <cellStyle name="良い 2" xfId="287"/>
    <cellStyle name="良い 2 2" xfId="288"/>
    <cellStyle name="良い 2 2 2" xfId="3234"/>
    <cellStyle name="良い 2 3" xfId="3096"/>
    <cellStyle name="良い 3" xfId="289"/>
    <cellStyle name="良い 3 2" xfId="3142"/>
    <cellStyle name="良い 3 3" xfId="2662"/>
    <cellStyle name="良い 4" xfId="2429"/>
    <cellStyle name="良い 4 2" xfId="3054"/>
    <cellStyle name="良い 4 3" xfId="2663"/>
    <cellStyle name="良い 5" xfId="2481"/>
  </cellStyles>
  <dxfs count="0"/>
  <tableStyles count="0" defaultTableStyle="TableStyleMedium2" defaultPivotStyle="PivotStyleMedium9"/>
  <colors>
    <mruColors>
      <color rgb="FFFFFF99"/>
      <color rgb="FFFF66FF"/>
      <color rgb="FF99FF99"/>
      <color rgb="FFFF0066"/>
      <color rgb="FFB0CA7C"/>
      <color rgb="FFCC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1066800</xdr:colOff>
      <xdr:row>15</xdr:row>
      <xdr:rowOff>85725</xdr:rowOff>
    </xdr:from>
    <xdr:to>
      <xdr:col>2</xdr:col>
      <xdr:colOff>19050</xdr:colOff>
      <xdr:row>16</xdr:row>
      <xdr:rowOff>189672</xdr:rowOff>
    </xdr:to>
    <xdr:sp macro="" textlink="">
      <xdr:nvSpPr>
        <xdr:cNvPr id="2" name="テキスト ボックス 1"/>
        <xdr:cNvSpPr txBox="1"/>
      </xdr:nvSpPr>
      <xdr:spPr>
        <a:xfrm>
          <a:off x="1152525" y="3143250"/>
          <a:ext cx="285750" cy="237297"/>
        </a:xfrm>
        <a:prstGeom prst="rect">
          <a:avLst/>
        </a:prstGeom>
        <a:no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ＭＳ Ｐゴシック" pitchFamily="50" charset="-128"/>
              <a:ea typeface="ＭＳ Ｐゴシック" pitchFamily="50" charset="-128"/>
              <a:cs typeface="+mn-cs"/>
            </a:rPr>
            <a:t>1)</a:t>
          </a:r>
          <a:endParaRPr kumimoji="1" lang="ja-JP" altLang="en-US" sz="700" b="0" i="0" u="none" strike="noStrike" kern="0" cap="none" spc="0" normalizeH="0" baseline="0" noProof="0">
            <a:ln>
              <a:noFill/>
            </a:ln>
            <a:solidFill>
              <a:sysClr val="windowText" lastClr="000000"/>
            </a:solidFill>
            <a:effectLst/>
            <a:uLnTx/>
            <a:uFillTx/>
            <a:latin typeface="ＭＳ Ｐゴシック" pitchFamily="50" charset="-128"/>
            <a:ea typeface="ＭＳ Ｐゴシック" pitchFamily="50" charset="-128"/>
            <a:cs typeface="+mn-cs"/>
          </a:endParaRPr>
        </a:p>
      </xdr:txBody>
    </xdr:sp>
    <xdr:clientData/>
  </xdr:twoCellAnchor>
  <xdr:twoCellAnchor>
    <xdr:from>
      <xdr:col>1</xdr:col>
      <xdr:colOff>1076325</xdr:colOff>
      <xdr:row>20</xdr:row>
      <xdr:rowOff>104775</xdr:rowOff>
    </xdr:from>
    <xdr:to>
      <xdr:col>2</xdr:col>
      <xdr:colOff>28575</xdr:colOff>
      <xdr:row>21</xdr:row>
      <xdr:rowOff>208722</xdr:rowOff>
    </xdr:to>
    <xdr:sp macro="" textlink="">
      <xdr:nvSpPr>
        <xdr:cNvPr id="3" name="テキスト ボックス 2"/>
        <xdr:cNvSpPr txBox="1"/>
      </xdr:nvSpPr>
      <xdr:spPr>
        <a:xfrm>
          <a:off x="1162050" y="4095750"/>
          <a:ext cx="285750" cy="237297"/>
        </a:xfrm>
        <a:prstGeom prst="rect">
          <a:avLst/>
        </a:prstGeom>
        <a:no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700" b="0" i="0" u="none" strike="noStrike" kern="0" cap="none" spc="0" normalizeH="0" baseline="0" noProof="0">
              <a:ln>
                <a:noFill/>
              </a:ln>
              <a:solidFill>
                <a:sysClr val="windowText" lastClr="000000"/>
              </a:solidFill>
              <a:effectLst/>
              <a:uLnTx/>
              <a:uFillTx/>
              <a:latin typeface="ＭＳ Ｐゴシック" pitchFamily="50" charset="-128"/>
              <a:ea typeface="ＭＳ Ｐゴシック" pitchFamily="50" charset="-128"/>
              <a:cs typeface="+mn-cs"/>
            </a:rPr>
            <a:t>1)</a:t>
          </a:r>
          <a:endParaRPr kumimoji="1" lang="ja-JP" altLang="en-US" sz="700" b="0" i="0" u="none" strike="noStrike" kern="0" cap="none" spc="0" normalizeH="0" baseline="0" noProof="0">
            <a:ln>
              <a:noFill/>
            </a:ln>
            <a:solidFill>
              <a:sysClr val="windowText" lastClr="000000"/>
            </a:solidFill>
            <a:effectLst/>
            <a:uLnTx/>
            <a:uFillTx/>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65369</xdr:colOff>
      <xdr:row>7</xdr:row>
      <xdr:rowOff>39461</xdr:rowOff>
    </xdr:from>
    <xdr:to>
      <xdr:col>3</xdr:col>
      <xdr:colOff>929369</xdr:colOff>
      <xdr:row>9</xdr:row>
      <xdr:rowOff>142319</xdr:rowOff>
    </xdr:to>
    <xdr:sp macro="" textlink="">
      <xdr:nvSpPr>
        <xdr:cNvPr id="2" name="ストライプ矢印 1"/>
        <xdr:cNvSpPr/>
      </xdr:nvSpPr>
      <xdr:spPr>
        <a:xfrm rot="5400000">
          <a:off x="5303690" y="2135390"/>
          <a:ext cx="756000" cy="864000"/>
        </a:xfrm>
        <a:prstGeom prst="striped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123825</xdr:colOff>
      <xdr:row>13</xdr:row>
      <xdr:rowOff>9526</xdr:rowOff>
    </xdr:from>
    <xdr:to>
      <xdr:col>4</xdr:col>
      <xdr:colOff>0</xdr:colOff>
      <xdr:row>18</xdr:row>
      <xdr:rowOff>9525</xdr:rowOff>
    </xdr:to>
    <xdr:sp macro="" textlink="">
      <xdr:nvSpPr>
        <xdr:cNvPr id="3" name="大かっこ 2"/>
        <xdr:cNvSpPr/>
      </xdr:nvSpPr>
      <xdr:spPr>
        <a:xfrm>
          <a:off x="5314950" y="3714751"/>
          <a:ext cx="857250" cy="1476374"/>
        </a:xfrm>
        <a:prstGeom prst="bracketPair">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428625</xdr:colOff>
      <xdr:row>11</xdr:row>
      <xdr:rowOff>38100</xdr:rowOff>
    </xdr:from>
    <xdr:to>
      <xdr:col>4</xdr:col>
      <xdr:colOff>0</xdr:colOff>
      <xdr:row>13</xdr:row>
      <xdr:rowOff>114300</xdr:rowOff>
    </xdr:to>
    <xdr:sp macro="" textlink="">
      <xdr:nvSpPr>
        <xdr:cNvPr id="4" name="テキスト ボックス 3"/>
        <xdr:cNvSpPr txBox="1"/>
      </xdr:nvSpPr>
      <xdr:spPr>
        <a:xfrm>
          <a:off x="5619750" y="3305175"/>
          <a:ext cx="8096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2400"/>
            <a:t>＋</a:t>
          </a:r>
        </a:p>
      </xdr:txBody>
    </xdr:sp>
    <xdr:clientData/>
  </xdr:twoCellAnchor>
  <xdr:twoCellAnchor>
    <xdr:from>
      <xdr:col>3</xdr:col>
      <xdr:colOff>280988</xdr:colOff>
      <xdr:row>19</xdr:row>
      <xdr:rowOff>100020</xdr:rowOff>
    </xdr:from>
    <xdr:to>
      <xdr:col>3</xdr:col>
      <xdr:colOff>795338</xdr:colOff>
      <xdr:row>22</xdr:row>
      <xdr:rowOff>142880</xdr:rowOff>
    </xdr:to>
    <xdr:sp macro="" textlink="">
      <xdr:nvSpPr>
        <xdr:cNvPr id="5" name="テキスト ボックス 4"/>
        <xdr:cNvSpPr txBox="1"/>
      </xdr:nvSpPr>
      <xdr:spPr>
        <a:xfrm rot="5400000">
          <a:off x="5379245" y="8089113"/>
          <a:ext cx="70008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240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819979</xdr:colOff>
      <xdr:row>9</xdr:row>
      <xdr:rowOff>124237</xdr:rowOff>
    </xdr:from>
    <xdr:to>
      <xdr:col>6</xdr:col>
      <xdr:colOff>70402</xdr:colOff>
      <xdr:row>11</xdr:row>
      <xdr:rowOff>30230</xdr:rowOff>
    </xdr:to>
    <xdr:sp macro="" textlink="">
      <xdr:nvSpPr>
        <xdr:cNvPr id="2" name="テキスト ボックス 1"/>
        <xdr:cNvSpPr txBox="1"/>
      </xdr:nvSpPr>
      <xdr:spPr>
        <a:xfrm>
          <a:off x="1467679" y="1705387"/>
          <a:ext cx="288648" cy="2298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700">
              <a:latin typeface="ＭＳ Ｐゴシック" pitchFamily="50" charset="-128"/>
              <a:ea typeface="ＭＳ Ｐゴシック" pitchFamily="50" charset="-128"/>
            </a:rPr>
            <a:t>1)</a:t>
          </a:r>
          <a:endParaRPr kumimoji="1" lang="ja-JP" altLang="en-US" sz="700">
            <a:latin typeface="ＭＳ Ｐゴシック" pitchFamily="50" charset="-128"/>
            <a:ea typeface="ＭＳ Ｐゴシック" pitchFamily="50" charset="-128"/>
          </a:endParaRPr>
        </a:p>
      </xdr:txBody>
    </xdr:sp>
    <xdr:clientData/>
  </xdr:twoCellAnchor>
  <xdr:twoCellAnchor>
    <xdr:from>
      <xdr:col>4</xdr:col>
      <xdr:colOff>831574</xdr:colOff>
      <xdr:row>12</xdr:row>
      <xdr:rowOff>144116</xdr:rowOff>
    </xdr:from>
    <xdr:to>
      <xdr:col>6</xdr:col>
      <xdr:colOff>81997</xdr:colOff>
      <xdr:row>14</xdr:row>
      <xdr:rowOff>50108</xdr:rowOff>
    </xdr:to>
    <xdr:sp macro="" textlink="">
      <xdr:nvSpPr>
        <xdr:cNvPr id="3" name="テキスト ボックス 2"/>
        <xdr:cNvSpPr txBox="1"/>
      </xdr:nvSpPr>
      <xdr:spPr>
        <a:xfrm>
          <a:off x="1479274" y="2211041"/>
          <a:ext cx="288648" cy="229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700">
              <a:latin typeface="ＭＳ Ｐゴシック" pitchFamily="50" charset="-128"/>
              <a:ea typeface="ＭＳ Ｐゴシック" pitchFamily="50" charset="-128"/>
            </a:rPr>
            <a:t>1)</a:t>
          </a:r>
          <a:endParaRPr kumimoji="1" lang="ja-JP" altLang="en-US" sz="700">
            <a:latin typeface="ＭＳ Ｐゴシック" pitchFamily="50" charset="-128"/>
            <a:ea typeface="ＭＳ Ｐゴシック"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6377;$/WINDOWS/&#65411;&#65438;&#65405;&#65400;&#65412;&#65391;&#65420;&#65439;/&#22577;&#21578;&#36899;&#32097;/&#65321;&#65331;&#65327;&#12527;&#12540;&#12463;/ISO&#35336;&#300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INNT/Profiles/kikin/&#65411;&#65438;&#65405;&#65400;&#65412;&#65391;&#65420;&#65439;/H16&#21152;&#20837;&#32773;&#22577;&#21578;&#12395;&#12354;&#12383;&#12387;&#123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jita\c\GYOMU\&#31185;&#20778;\PRS\97PRS&#26032;CD"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Users\yukiko-ka\AppData\Local\Microsoft\Windows\Temporary%20Internet%20Files\Content.Outlook\J3W354BF\finjpn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yg00\d07\&#20013;&#21307;&#21332;&#29992;\22_&#35386;&#30274;&#38598;&#35336;\&#22522;&#26412;&#38598;&#35336;\&#35386;&#30274;043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5968;&#29702;&#31532;&#65297;&#20418;/&#20491;&#21029;&#26696;&#20214;/&#24179;&#25104;22&#24180;&#24230;&#20316;&#26989;/&#39640;&#30274;&#38480;&#24230;&#38989;&#22793;&#26356;&#35430;&#31639;/H24&#20104;&#31639;&#12505;&#12540;&#12473;/20121003%20&#65303;&#65296;&#27507;&#26410;&#28288;300&#19975;&#20197;&#19979;&#12398;&#12415;&#65288;1200&#20740;&#20870;&#65289;/sites/&#21307;&#30274;&#36027;&#35299;&#26512;&#23448;&#65288;&#25968;&#29702;&#31532;&#65297;&#20418;&#65289;/&#12487;&#12540;&#12479;&#38936;&#22495;/MyDocuments/&#65297;&#65300;&#24180;&#24230;&#25913;&#27491;&#35430;&#31639;&#65288;&#20104;&#31639;&#65289;/&#35430;&#31639;&#27604;&#36611;&#65288;&#22823;&#37326;&#65289;020208/tmp/&#27010;&#31639;&#35201;&#27714;&#26178;/&#39640;&#38989;&#30274;&#39178;&#36027;&#32102;&#20184;&#29575;&#22793;&#21270;/&#39640;&#38989;&#30274;&#39178;&#36027;&#22793;&#21270;&#32102;&#20184;&#29575;&#25512;&#35336;20011130(&#29694;&#34892;&#8594;&#39640;&#38989;&#24341;&#19978;1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5.165.248\&#20849;&#26377;$\iryo\KumiaiGeppo2.0\&#24115;&#31080;&#20316;&#25104;2.0\Template_F200704\(&#35576;&#29575;&#12398;&#12415;&#65289;%20&#12486;&#12531;&#12503;&#12524;&#12540;&#1248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304;&#20844;&#34920;&#29256;&#12305;&#20840;&#20307;&#12414;&#12392;&#12417;&#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jita\c\GYOMU\&#31185;&#20778;\PRS\97PR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keto\&#20849;&#26377;\&#20849;&#26377;\&#36895;&#22577;&#20516;&#38598;&#35336;&#34920;&#12524;&#12452;&#12450;&#12454;&#12488;\&#38598;&#35336;PG\&#26368;&#26032;&#29256;\&#21517;&#31807;052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849;&#26377;$/WINDOWS/&#65411;&#65438;&#65405;&#65400;&#65412;&#65391;&#65420;&#65439;/&#22577;&#21578;&#36899;&#32097;/&#65321;&#65331;&#65327;&#12527;&#12540;&#12463;/SLCP98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9640;&#40802;&#32773;&#21307;&#30274;&#31532;2&#20418;/02_&#21069;&#26399;&#39640;&#40802;&#32773;&#21307;&#30274;/&#26032;&#35373;&#20445;&#38522;&#32773;/&#32769;&#20154;&#20445;&#20581;/&#25312;&#20986;&#37329;&#31639;&#23450;&#24335;/isizakiH18&#25312;&#20986;&#37329;&#31639;&#23450;&#35211;&#367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H16&#30064;&#21205;&#20104;&#23450;&#12539;&#21307;&#30274;&#20445;&#38522;&#32773;&#19968;&#3523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YKBCI/AppData/Local/Temp/DxExp/&#12496;&#12483;&#12463;&#12487;&#12540;&#12479;&#31561;/&#26087;&#35430;&#31639;/&#21307;&#30274;&#12539;&#20171;&#35703;&#25512;&#35336;(&#31246;&#12392;&#31038;&#20250;&#20445;&#38556;)V1.11%20(&#31934;&#31070;&#12399;&#65313;&#12381;&#12398;&#12414;&#12414;&#20280;&#12400;&#12377;&#12290;&#32769;&#20581;&#21336;&#20385;&#35211;&#30452;&#12289;&#38263;&#26399;&#30274;&#39178;&#35211;&#30452;&#65288;&#21306;&#20998;&#65297;&#12364;&#20171;&#35703;&#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23567;&#26519;&#20418;&#38263;\&#37428;&#26408;&#29677;&#38263;&#12408;\&#23567;&#26519;\&#12496;&#12483;&#12463;&#12450;&#12483;&#12503;\&#20445;&#38522;&#32773;&#30064;&#21205;\17&#24180;&#24230;&#20445;&#38522;&#32773;&#30064;&#21205;&#24773;&#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s>
    <sheetDataSet>
      <sheetData sheetId="0" refreshError="1"/>
      <sheetData sheetId="1" refreshError="1"/>
      <sheetData sheetId="2" refreshError="1"/>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 val="\\Fujita\c\GYOMU\科優\PRS\97PRS新C"/>
    </sheetNames>
    <definedNames>
      <definedName name="実績SIRT"/>
    </defined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E1"/>
      <sheetName val="FINANCE1 和訳付き"/>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万円未満"/>
      <sheetName val="回答待ち"/>
      <sheetName val="照会拒否"/>
      <sheetName val="排除1"/>
      <sheetName val="按分不可等"/>
      <sheetName val="確定"/>
      <sheetName val="結果表一般診療所"/>
    </sheetNames>
    <sheetDataSet>
      <sheetData sheetId="0"/>
      <sheetData sheetId="1"/>
      <sheetData sheetId="2"/>
      <sheetData sheetId="3"/>
      <sheetData sheetId="4"/>
      <sheetData sheetId="5">
        <row r="1">
          <cell r="N1" t="str">
            <v>種別</v>
          </cell>
          <cell r="O1" t="str">
            <v>県</v>
          </cell>
          <cell r="P1" t="str">
            <v>県内一連</v>
          </cell>
          <cell r="Q1" t="str">
            <v>ＣＤ</v>
          </cell>
          <cell r="R1" t="str">
            <v>開設者</v>
          </cell>
          <cell r="S1" t="str">
            <v>病院種別</v>
          </cell>
          <cell r="T1" t="str">
            <v>有無床</v>
          </cell>
          <cell r="U1" t="str">
            <v>新有無床</v>
          </cell>
          <cell r="V1" t="str">
            <v>常勤歯科医</v>
          </cell>
          <cell r="W1" t="str">
            <v>地域</v>
          </cell>
          <cell r="X1" t="str">
            <v>開設者２</v>
          </cell>
          <cell r="Y1" t="str">
            <v>新開設者</v>
          </cell>
          <cell r="Z1" t="str">
            <v>開業年号</v>
          </cell>
          <cell r="AA1" t="str">
            <v>開業年</v>
          </cell>
          <cell r="AB1" t="str">
            <v>開業月</v>
          </cell>
          <cell r="AC1" t="str">
            <v>自己所有有</v>
          </cell>
          <cell r="AD1" t="str">
            <v>賃貸有</v>
          </cell>
          <cell r="AE1" t="str">
            <v>リース有</v>
          </cell>
          <cell r="AF1" t="str">
            <v>その他有</v>
          </cell>
          <cell r="AG1" t="str">
            <v>延面積自己所有</v>
          </cell>
          <cell r="AH1" t="str">
            <v>延面積賃貸</v>
          </cell>
          <cell r="AI1" t="str">
            <v>延面積リース</v>
          </cell>
          <cell r="AJ1" t="str">
            <v>延面積その他</v>
          </cell>
          <cell r="AK1" t="str">
            <v>延べ床面積外しフラグ</v>
          </cell>
          <cell r="AL1" t="str">
            <v>改築年号</v>
          </cell>
          <cell r="AM1" t="str">
            <v>改築年</v>
          </cell>
          <cell r="AN1" t="str">
            <v>改築月</v>
          </cell>
          <cell r="AO1" t="str">
            <v>管理者年齢</v>
          </cell>
          <cell r="AP1" t="str">
            <v>管理者性別</v>
          </cell>
          <cell r="AQ1" t="str">
            <v>管理者性別年齢外しフラグ</v>
          </cell>
          <cell r="AR1" t="str">
            <v>青色申告</v>
          </cell>
          <cell r="AS1" t="str">
            <v>初診・再診患者数外しフラグ</v>
          </cell>
          <cell r="AT1" t="str">
            <v>初診患者数</v>
          </cell>
          <cell r="AU1" t="str">
            <v>再診患者数</v>
          </cell>
          <cell r="AV1" t="str">
            <v>休診日数</v>
          </cell>
          <cell r="AW1" t="str">
            <v>在院患者数外しフラグ</v>
          </cell>
          <cell r="AX1" t="str">
            <v>在院患者延数</v>
          </cell>
          <cell r="AY1" t="str">
            <v>常勤医師</v>
          </cell>
          <cell r="AZ1" t="str">
            <v>常勤医師再掲</v>
          </cell>
          <cell r="BA1" t="str">
            <v>常勤看護婦</v>
          </cell>
          <cell r="BB1" t="str">
            <v>常勤看護婦再掲</v>
          </cell>
          <cell r="BC1" t="str">
            <v>常勤事務</v>
          </cell>
          <cell r="BD1" t="str">
            <v>常勤事務再掲</v>
          </cell>
          <cell r="BE1" t="str">
            <v>常勤その他</v>
          </cell>
          <cell r="BF1" t="str">
            <v>常勤その他再掲</v>
          </cell>
          <cell r="BG1" t="str">
            <v>常勤合計</v>
          </cell>
          <cell r="BH1" t="str">
            <v>常勤合計再掲</v>
          </cell>
          <cell r="BI1" t="str">
            <v>非常勤医師</v>
          </cell>
          <cell r="BJ1" t="str">
            <v>非常勤医師再掲</v>
          </cell>
          <cell r="BK1" t="str">
            <v>非常勤看護婦</v>
          </cell>
          <cell r="BL1" t="str">
            <v>非常勤看護婦再掲</v>
          </cell>
          <cell r="BM1" t="str">
            <v>非常勤事務</v>
          </cell>
          <cell r="BN1" t="str">
            <v>非常勤事務再掲</v>
          </cell>
          <cell r="BO1" t="str">
            <v>非常勤その他</v>
          </cell>
          <cell r="BP1" t="str">
            <v>非常勤その他再掲</v>
          </cell>
          <cell r="BQ1" t="str">
            <v>非常勤合計</v>
          </cell>
          <cell r="BR1" t="str">
            <v>非常勤合計再掲</v>
          </cell>
          <cell r="BS1" t="str">
            <v>常勤医師無給</v>
          </cell>
          <cell r="BT1" t="str">
            <v>常勤医師以外無給</v>
          </cell>
          <cell r="BU1" t="str">
            <v>常勤合計無給</v>
          </cell>
          <cell r="BV1" t="str">
            <v>非常勤医師無給</v>
          </cell>
          <cell r="BW1" t="str">
            <v>非常勤医師以外無給</v>
          </cell>
          <cell r="BX1" t="str">
            <v>非常勤合計無給</v>
          </cell>
          <cell r="BY1" t="str">
            <v>Ｇ区分１</v>
          </cell>
          <cell r="BZ1" t="str">
            <v>票区分１</v>
          </cell>
          <cell r="CA1" t="str">
            <v>施設番号２</v>
          </cell>
          <cell r="CB1" t="str">
            <v>保険診療収入</v>
          </cell>
          <cell r="CC1" t="str">
            <v>公害等診療収入</v>
          </cell>
          <cell r="CD1" t="str">
            <v>その他診療収入</v>
          </cell>
          <cell r="CE1" t="str">
            <v>その他医業収入</v>
          </cell>
          <cell r="CF1" t="str">
            <v>医業収入合計</v>
          </cell>
          <cell r="CG1" t="str">
            <v>給与費</v>
          </cell>
          <cell r="CH1" t="str">
            <v>給与費再掲</v>
          </cell>
          <cell r="CI1" t="str">
            <v>医薬品費</v>
          </cell>
          <cell r="CJ1" t="str">
            <v>材料費</v>
          </cell>
          <cell r="CK1" t="str">
            <v>委託費</v>
          </cell>
          <cell r="CL1" t="str">
            <v>検査委託費</v>
          </cell>
          <cell r="CM1" t="str">
            <v>医療用廃棄物委託費</v>
          </cell>
          <cell r="CN1" t="str">
            <v>医療事務委託費</v>
          </cell>
          <cell r="CO1" t="str">
            <v>減価償却費</v>
          </cell>
          <cell r="CP1" t="str">
            <v>その他費用</v>
          </cell>
          <cell r="CQ1" t="str">
            <v>建物賃貸料</v>
          </cell>
          <cell r="CR1" t="str">
            <v>医業費用合計</v>
          </cell>
          <cell r="CS1" t="str">
            <v>税金外しフラグ</v>
          </cell>
          <cell r="CT1" t="str">
            <v>所得税</v>
          </cell>
          <cell r="CU1" t="str">
            <v>住民税</v>
          </cell>
          <cell r="CV1" t="str">
            <v>事業税</v>
          </cell>
          <cell r="CW1" t="str">
            <v>Ｇ区分２</v>
          </cell>
          <cell r="CX1" t="str">
            <v>票区分２</v>
          </cell>
          <cell r="CY1" t="str">
            <v>施設番号３</v>
          </cell>
          <cell r="CZ1" t="str">
            <v>資産合計</v>
          </cell>
          <cell r="DA1" t="str">
            <v>有形固定資産</v>
          </cell>
          <cell r="DB1" t="str">
            <v>負債合計</v>
          </cell>
          <cell r="DC1" t="str">
            <v>借入金</v>
          </cell>
          <cell r="DD1" t="str">
            <v>資産負債外しフラグ</v>
          </cell>
          <cell r="DE1" t="str">
            <v>診療所形態</v>
          </cell>
          <cell r="DF1" t="str">
            <v>Ｇ区分３</v>
          </cell>
          <cell r="DG1" t="str">
            <v>票区分３</v>
          </cell>
          <cell r="DH1" t="str">
            <v>施設番号４</v>
          </cell>
          <cell r="DI1" t="str">
            <v>土地支出</v>
          </cell>
          <cell r="DJ1" t="str">
            <v>建物支出</v>
          </cell>
          <cell r="DK1" t="str">
            <v>医療用器械備品支出</v>
          </cell>
          <cell r="DL1" t="str">
            <v>その他有形固定資産支出</v>
          </cell>
          <cell r="DM1" t="str">
            <v>合計支出</v>
          </cell>
          <cell r="DN1" t="str">
            <v>Ｇ区分４</v>
          </cell>
          <cell r="DO1" t="str">
            <v>票区分４</v>
          </cell>
          <cell r="DP1" t="str">
            <v>施設番号５</v>
          </cell>
          <cell r="DQ1" t="str">
            <v>通勤手当</v>
          </cell>
          <cell r="DR1" t="str">
            <v>土地賃借料</v>
          </cell>
          <cell r="DS1" t="str">
            <v>損害保険料</v>
          </cell>
          <cell r="DT1" t="str">
            <v>租税公課</v>
          </cell>
          <cell r="DU1" t="str">
            <v>寄付金</v>
          </cell>
          <cell r="DV1" t="str">
            <v>支払利息</v>
          </cell>
          <cell r="DW1" t="str">
            <v>租税公課合計</v>
          </cell>
          <cell r="DX1" t="str">
            <v>Ｇ区分５</v>
          </cell>
          <cell r="DY1" t="str">
            <v>票区分５</v>
          </cell>
        </row>
        <row r="2">
          <cell r="N2">
            <v>2</v>
          </cell>
          <cell r="O2">
            <v>12</v>
          </cell>
          <cell r="P2">
            <v>58032</v>
          </cell>
          <cell r="Q2">
            <v>7</v>
          </cell>
          <cell r="T2">
            <v>0</v>
          </cell>
          <cell r="U2" t="str">
            <v>無床</v>
          </cell>
          <cell r="W2" t="str">
            <v>3</v>
          </cell>
          <cell r="X2">
            <v>23</v>
          </cell>
          <cell r="Y2" t="str">
            <v>個人</v>
          </cell>
          <cell r="Z2">
            <v>2</v>
          </cell>
          <cell r="AA2">
            <v>52</v>
          </cell>
          <cell r="AB2">
            <v>4</v>
          </cell>
          <cell r="AC2">
            <v>1</v>
          </cell>
          <cell r="AD2">
            <v>0</v>
          </cell>
          <cell r="AE2">
            <v>0</v>
          </cell>
          <cell r="AF2">
            <v>0</v>
          </cell>
          <cell r="AG2">
            <v>190</v>
          </cell>
          <cell r="AL2">
            <v>2</v>
          </cell>
          <cell r="AM2">
            <v>52</v>
          </cell>
          <cell r="AN2">
            <v>4</v>
          </cell>
          <cell r="AO2">
            <v>60</v>
          </cell>
          <cell r="AP2">
            <v>1</v>
          </cell>
          <cell r="AR2">
            <v>1</v>
          </cell>
          <cell r="AT2">
            <v>131</v>
          </cell>
          <cell r="AU2">
            <v>1127</v>
          </cell>
          <cell r="AV2">
            <v>6</v>
          </cell>
          <cell r="AX2">
            <v>0</v>
          </cell>
          <cell r="AY2">
            <v>0</v>
          </cell>
          <cell r="AZ2">
            <v>0</v>
          </cell>
          <cell r="BA2">
            <v>0</v>
          </cell>
          <cell r="BB2">
            <v>0</v>
          </cell>
          <cell r="BC2">
            <v>1</v>
          </cell>
          <cell r="BD2">
            <v>1</v>
          </cell>
          <cell r="BE2">
            <v>0</v>
          </cell>
          <cell r="BF2">
            <v>0</v>
          </cell>
          <cell r="BG2">
            <v>1</v>
          </cell>
          <cell r="BH2">
            <v>1</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120</v>
          </cell>
          <cell r="BX2">
            <v>120</v>
          </cell>
          <cell r="BZ2">
            <v>1</v>
          </cell>
          <cell r="CA2" t="str">
            <v>C12-044</v>
          </cell>
          <cell r="CB2">
            <v>7062990</v>
          </cell>
          <cell r="CC2">
            <v>0</v>
          </cell>
          <cell r="CD2">
            <v>0</v>
          </cell>
          <cell r="CE2">
            <v>95000</v>
          </cell>
          <cell r="CF2">
            <v>7157990</v>
          </cell>
          <cell r="CG2">
            <v>793560</v>
          </cell>
          <cell r="CH2">
            <v>793560</v>
          </cell>
          <cell r="CI2">
            <v>48900</v>
          </cell>
          <cell r="CJ2">
            <v>73410</v>
          </cell>
          <cell r="CK2">
            <v>107754</v>
          </cell>
          <cell r="CL2">
            <v>107754</v>
          </cell>
          <cell r="CM2">
            <v>0</v>
          </cell>
          <cell r="CN2">
            <v>0</v>
          </cell>
          <cell r="CO2">
            <v>68841</v>
          </cell>
          <cell r="CP2">
            <v>787538</v>
          </cell>
          <cell r="CQ2">
            <v>0</v>
          </cell>
          <cell r="CR2">
            <v>1880003</v>
          </cell>
          <cell r="CT2">
            <v>19603094</v>
          </cell>
          <cell r="CU2">
            <v>5743500</v>
          </cell>
          <cell r="CV2">
            <v>0</v>
          </cell>
          <cell r="CX2">
            <v>2</v>
          </cell>
          <cell r="CY2" t="str">
            <v>C12-044</v>
          </cell>
          <cell r="CZ2">
            <v>25635451</v>
          </cell>
          <cell r="DA2">
            <v>8444417</v>
          </cell>
          <cell r="DB2">
            <v>2301110</v>
          </cell>
          <cell r="DC2">
            <v>2053150</v>
          </cell>
          <cell r="DE2">
            <v>3</v>
          </cell>
          <cell r="DG2">
            <v>3</v>
          </cell>
          <cell r="DH2" t="str">
            <v>C12-044</v>
          </cell>
          <cell r="DI2">
            <v>0</v>
          </cell>
          <cell r="DJ2">
            <v>0</v>
          </cell>
          <cell r="DK2">
            <v>2605992</v>
          </cell>
          <cell r="DL2">
            <v>4132980</v>
          </cell>
          <cell r="DM2">
            <v>6738972</v>
          </cell>
          <cell r="DO2">
            <v>4</v>
          </cell>
          <cell r="DP2" t="str">
            <v>C12-044</v>
          </cell>
          <cell r="DQ2">
            <v>0</v>
          </cell>
          <cell r="DR2">
            <v>0</v>
          </cell>
          <cell r="DS2">
            <v>161244</v>
          </cell>
          <cell r="DT2">
            <v>126182</v>
          </cell>
          <cell r="DU2">
            <v>8500</v>
          </cell>
          <cell r="DV2">
            <v>8869</v>
          </cell>
          <cell r="DW2">
            <v>304795</v>
          </cell>
          <cell r="DY2">
            <v>5</v>
          </cell>
        </row>
        <row r="3">
          <cell r="N3">
            <v>2</v>
          </cell>
          <cell r="O3">
            <v>30</v>
          </cell>
          <cell r="P3">
            <v>53004</v>
          </cell>
          <cell r="Q3">
            <v>7</v>
          </cell>
          <cell r="T3">
            <v>0</v>
          </cell>
          <cell r="U3" t="str">
            <v>無床</v>
          </cell>
          <cell r="W3" t="str">
            <v>7</v>
          </cell>
          <cell r="X3">
            <v>23</v>
          </cell>
          <cell r="Y3" t="str">
            <v>個人</v>
          </cell>
          <cell r="Z3">
            <v>2</v>
          </cell>
          <cell r="AA3">
            <v>39</v>
          </cell>
          <cell r="AB3">
            <v>12</v>
          </cell>
          <cell r="AC3">
            <v>1</v>
          </cell>
          <cell r="AD3">
            <v>0</v>
          </cell>
          <cell r="AE3">
            <v>0</v>
          </cell>
          <cell r="AF3">
            <v>0</v>
          </cell>
          <cell r="AG3">
            <v>240</v>
          </cell>
          <cell r="AL3">
            <v>2</v>
          </cell>
          <cell r="AM3">
            <v>39</v>
          </cell>
          <cell r="AN3">
            <v>12</v>
          </cell>
          <cell r="AO3">
            <v>68</v>
          </cell>
          <cell r="AP3">
            <v>1</v>
          </cell>
          <cell r="AR3">
            <v>2</v>
          </cell>
          <cell r="AT3">
            <v>15</v>
          </cell>
          <cell r="AU3">
            <v>368</v>
          </cell>
          <cell r="AV3">
            <v>10</v>
          </cell>
          <cell r="AX3">
            <v>0</v>
          </cell>
          <cell r="AY3">
            <v>0</v>
          </cell>
          <cell r="BA3">
            <v>1</v>
          </cell>
          <cell r="BC3">
            <v>1</v>
          </cell>
          <cell r="BE3">
            <v>0</v>
          </cell>
          <cell r="BG3">
            <v>2</v>
          </cell>
          <cell r="BH3">
            <v>0</v>
          </cell>
          <cell r="BI3">
            <v>0</v>
          </cell>
          <cell r="BK3">
            <v>0</v>
          </cell>
          <cell r="BM3">
            <v>0</v>
          </cell>
          <cell r="BO3">
            <v>0</v>
          </cell>
          <cell r="BQ3">
            <v>0</v>
          </cell>
          <cell r="BR3">
            <v>0</v>
          </cell>
          <cell r="BS3">
            <v>0</v>
          </cell>
          <cell r="BT3">
            <v>0</v>
          </cell>
          <cell r="BU3">
            <v>0</v>
          </cell>
          <cell r="BV3">
            <v>0</v>
          </cell>
          <cell r="BW3">
            <v>168</v>
          </cell>
          <cell r="BX3">
            <v>168</v>
          </cell>
          <cell r="BZ3">
            <v>1</v>
          </cell>
          <cell r="CA3" t="str">
            <v>C30-017</v>
          </cell>
          <cell r="CB3">
            <v>2105740</v>
          </cell>
          <cell r="CC3">
            <v>0</v>
          </cell>
          <cell r="CD3">
            <v>0</v>
          </cell>
          <cell r="CE3">
            <v>323690</v>
          </cell>
          <cell r="CF3">
            <v>2429430</v>
          </cell>
          <cell r="CG3">
            <v>504000</v>
          </cell>
          <cell r="CI3">
            <v>526005</v>
          </cell>
          <cell r="CJ3">
            <v>0</v>
          </cell>
          <cell r="CK3">
            <v>21449</v>
          </cell>
          <cell r="CL3">
            <v>21449</v>
          </cell>
          <cell r="CM3">
            <v>0</v>
          </cell>
          <cell r="CN3">
            <v>0</v>
          </cell>
          <cell r="CO3">
            <v>209100</v>
          </cell>
          <cell r="CP3">
            <v>218342</v>
          </cell>
          <cell r="CR3">
            <v>1478896</v>
          </cell>
          <cell r="CT3">
            <v>1650900</v>
          </cell>
          <cell r="CU3">
            <v>998700</v>
          </cell>
          <cell r="CV3">
            <v>0</v>
          </cell>
          <cell r="CX3">
            <v>2</v>
          </cell>
          <cell r="CY3" t="str">
            <v>C30-017</v>
          </cell>
          <cell r="DE3">
            <v>3</v>
          </cell>
          <cell r="DG3">
            <v>3</v>
          </cell>
          <cell r="DH3" t="str">
            <v>C30-017</v>
          </cell>
          <cell r="DI3">
            <v>0</v>
          </cell>
          <cell r="DJ3">
            <v>721000</v>
          </cell>
          <cell r="DK3">
            <v>0</v>
          </cell>
          <cell r="DL3">
            <v>0</v>
          </cell>
          <cell r="DM3">
            <v>721000</v>
          </cell>
          <cell r="DO3">
            <v>4</v>
          </cell>
          <cell r="DP3" t="str">
            <v>C30-017</v>
          </cell>
          <cell r="DQ3">
            <v>15020</v>
          </cell>
          <cell r="DR3">
            <v>0</v>
          </cell>
          <cell r="DS3">
            <v>19500</v>
          </cell>
          <cell r="DT3">
            <v>144658</v>
          </cell>
          <cell r="DU3">
            <v>0</v>
          </cell>
          <cell r="DV3">
            <v>0</v>
          </cell>
          <cell r="DW3">
            <v>179178</v>
          </cell>
          <cell r="DY3">
            <v>5</v>
          </cell>
        </row>
        <row r="4">
          <cell r="N4">
            <v>2</v>
          </cell>
          <cell r="O4">
            <v>27</v>
          </cell>
          <cell r="P4">
            <v>10140</v>
          </cell>
          <cell r="Q4">
            <v>9</v>
          </cell>
          <cell r="T4">
            <v>0</v>
          </cell>
          <cell r="U4" t="str">
            <v>無床</v>
          </cell>
          <cell r="W4" t="str">
            <v>7</v>
          </cell>
          <cell r="X4">
            <v>23</v>
          </cell>
          <cell r="Y4" t="str">
            <v>個人</v>
          </cell>
          <cell r="Z4">
            <v>2</v>
          </cell>
          <cell r="AA4">
            <v>54</v>
          </cell>
          <cell r="AB4">
            <v>10</v>
          </cell>
          <cell r="AC4">
            <v>0</v>
          </cell>
          <cell r="AD4">
            <v>1</v>
          </cell>
          <cell r="AE4">
            <v>0</v>
          </cell>
          <cell r="AF4">
            <v>0</v>
          </cell>
          <cell r="AH4">
            <v>95</v>
          </cell>
          <cell r="AL4">
            <v>2</v>
          </cell>
          <cell r="AM4">
            <v>54</v>
          </cell>
          <cell r="AN4">
            <v>10</v>
          </cell>
          <cell r="AO4">
            <v>68</v>
          </cell>
          <cell r="AP4">
            <v>1</v>
          </cell>
          <cell r="AR4">
            <v>1</v>
          </cell>
          <cell r="AT4">
            <v>150</v>
          </cell>
          <cell r="AU4">
            <v>800</v>
          </cell>
          <cell r="AV4">
            <v>9</v>
          </cell>
          <cell r="AX4">
            <v>0</v>
          </cell>
          <cell r="BA4">
            <v>1</v>
          </cell>
          <cell r="BC4">
            <v>2</v>
          </cell>
          <cell r="BD4">
            <v>1</v>
          </cell>
          <cell r="BG4">
            <v>3</v>
          </cell>
          <cell r="BH4">
            <v>1</v>
          </cell>
          <cell r="BQ4">
            <v>0</v>
          </cell>
          <cell r="BR4">
            <v>0</v>
          </cell>
          <cell r="BU4">
            <v>0</v>
          </cell>
          <cell r="BX4">
            <v>0</v>
          </cell>
          <cell r="BZ4">
            <v>1</v>
          </cell>
          <cell r="CA4" t="str">
            <v>C27-029</v>
          </cell>
          <cell r="CB4">
            <v>1509506</v>
          </cell>
          <cell r="CC4">
            <v>22204</v>
          </cell>
          <cell r="CD4">
            <v>10090</v>
          </cell>
          <cell r="CF4">
            <v>1541800</v>
          </cell>
          <cell r="CG4">
            <v>624748</v>
          </cell>
          <cell r="CH4">
            <v>155000</v>
          </cell>
          <cell r="CI4">
            <v>257039</v>
          </cell>
          <cell r="CJ4">
            <v>30975</v>
          </cell>
          <cell r="CK4">
            <v>0</v>
          </cell>
          <cell r="CL4">
            <v>0</v>
          </cell>
          <cell r="CM4">
            <v>0</v>
          </cell>
          <cell r="CN4">
            <v>0</v>
          </cell>
          <cell r="CO4">
            <v>0</v>
          </cell>
          <cell r="CP4">
            <v>840548</v>
          </cell>
          <cell r="CQ4">
            <v>642768</v>
          </cell>
          <cell r="CR4">
            <v>1753310</v>
          </cell>
          <cell r="CT4">
            <v>0</v>
          </cell>
          <cell r="CU4">
            <v>3700</v>
          </cell>
          <cell r="CV4">
            <v>0</v>
          </cell>
          <cell r="CX4">
            <v>2</v>
          </cell>
          <cell r="CY4" t="str">
            <v>C27-029</v>
          </cell>
          <cell r="CZ4">
            <v>13155577</v>
          </cell>
          <cell r="DA4">
            <v>1019060</v>
          </cell>
          <cell r="DB4">
            <v>363591</v>
          </cell>
          <cell r="DC4">
            <v>0</v>
          </cell>
          <cell r="DE4">
            <v>2</v>
          </cell>
          <cell r="DG4">
            <v>3</v>
          </cell>
          <cell r="DH4" t="str">
            <v>C27-029</v>
          </cell>
          <cell r="DI4">
            <v>0</v>
          </cell>
          <cell r="DJ4">
            <v>0</v>
          </cell>
          <cell r="DK4">
            <v>0</v>
          </cell>
          <cell r="DL4">
            <v>0</v>
          </cell>
          <cell r="DM4">
            <v>0</v>
          </cell>
          <cell r="DO4">
            <v>4</v>
          </cell>
          <cell r="DP4" t="str">
            <v>C27-029</v>
          </cell>
          <cell r="DQ4">
            <v>13982</v>
          </cell>
          <cell r="DR4">
            <v>0</v>
          </cell>
          <cell r="DS4">
            <v>4285</v>
          </cell>
          <cell r="DT4">
            <v>0</v>
          </cell>
          <cell r="DU4">
            <v>0</v>
          </cell>
          <cell r="DV4">
            <v>0</v>
          </cell>
          <cell r="DW4">
            <v>18267</v>
          </cell>
          <cell r="DY4">
            <v>5</v>
          </cell>
        </row>
        <row r="5">
          <cell r="N5">
            <v>2</v>
          </cell>
          <cell r="O5">
            <v>15</v>
          </cell>
          <cell r="P5">
            <v>57089</v>
          </cell>
          <cell r="Q5">
            <v>1</v>
          </cell>
          <cell r="T5">
            <v>0</v>
          </cell>
          <cell r="U5" t="str">
            <v>無床</v>
          </cell>
          <cell r="W5" t="str">
            <v>1</v>
          </cell>
          <cell r="X5">
            <v>19</v>
          </cell>
          <cell r="Y5" t="str">
            <v>その他</v>
          </cell>
          <cell r="Z5">
            <v>2</v>
          </cell>
          <cell r="AA5">
            <v>53</v>
          </cell>
          <cell r="AB5">
            <v>9</v>
          </cell>
          <cell r="AC5">
            <v>0</v>
          </cell>
          <cell r="AD5">
            <v>1</v>
          </cell>
          <cell r="AE5">
            <v>0</v>
          </cell>
          <cell r="AF5">
            <v>0</v>
          </cell>
          <cell r="AH5">
            <v>248</v>
          </cell>
          <cell r="AL5">
            <v>2</v>
          </cell>
          <cell r="AM5">
            <v>53</v>
          </cell>
          <cell r="AN5">
            <v>9</v>
          </cell>
          <cell r="AO5">
            <v>55</v>
          </cell>
          <cell r="AP5">
            <v>1</v>
          </cell>
          <cell r="AR5">
            <v>1</v>
          </cell>
          <cell r="AT5">
            <v>195</v>
          </cell>
          <cell r="AU5">
            <v>1621</v>
          </cell>
          <cell r="AV5">
            <v>10</v>
          </cell>
          <cell r="AX5">
            <v>0</v>
          </cell>
          <cell r="AY5">
            <v>1</v>
          </cell>
          <cell r="AZ5">
            <v>0</v>
          </cell>
          <cell r="BA5">
            <v>4</v>
          </cell>
          <cell r="BC5">
            <v>1</v>
          </cell>
          <cell r="BE5">
            <v>1</v>
          </cell>
          <cell r="BG5">
            <v>7</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Z5">
            <v>1</v>
          </cell>
          <cell r="CA5" t="str">
            <v>C15-026</v>
          </cell>
          <cell r="CB5">
            <v>11386060</v>
          </cell>
          <cell r="CC5">
            <v>0</v>
          </cell>
          <cell r="CD5">
            <v>24440</v>
          </cell>
          <cell r="CE5">
            <v>0</v>
          </cell>
          <cell r="CF5">
            <v>11410500</v>
          </cell>
          <cell r="CG5">
            <v>5932164</v>
          </cell>
          <cell r="CH5">
            <v>0</v>
          </cell>
          <cell r="CI5">
            <v>3782758</v>
          </cell>
          <cell r="CJ5">
            <v>110104</v>
          </cell>
          <cell r="CK5">
            <v>278435</v>
          </cell>
          <cell r="CL5">
            <v>278435</v>
          </cell>
          <cell r="CM5">
            <v>0</v>
          </cell>
          <cell r="CN5">
            <v>0</v>
          </cell>
          <cell r="CO5">
            <v>172140</v>
          </cell>
          <cell r="CP5">
            <v>1636127</v>
          </cell>
          <cell r="CQ5">
            <v>600000</v>
          </cell>
          <cell r="CR5">
            <v>11911728</v>
          </cell>
          <cell r="CT5">
            <v>656200</v>
          </cell>
          <cell r="CU5">
            <v>234600</v>
          </cell>
          <cell r="CV5">
            <v>1700</v>
          </cell>
          <cell r="CX5">
            <v>2</v>
          </cell>
          <cell r="CY5" t="str">
            <v>C15-026</v>
          </cell>
          <cell r="CZ5">
            <v>187416085</v>
          </cell>
          <cell r="DA5">
            <v>5254910</v>
          </cell>
          <cell r="DB5">
            <v>43924702</v>
          </cell>
          <cell r="DC5">
            <v>36718486</v>
          </cell>
          <cell r="DE5">
            <v>1</v>
          </cell>
          <cell r="DG5">
            <v>3</v>
          </cell>
          <cell r="DH5" t="str">
            <v>C15-026</v>
          </cell>
          <cell r="DI5">
            <v>0</v>
          </cell>
          <cell r="DJ5">
            <v>0</v>
          </cell>
          <cell r="DK5">
            <v>577500</v>
          </cell>
          <cell r="DL5">
            <v>3119870</v>
          </cell>
          <cell r="DM5">
            <v>3697370</v>
          </cell>
          <cell r="DO5">
            <v>4</v>
          </cell>
          <cell r="DP5" t="str">
            <v>C15-026</v>
          </cell>
          <cell r="DQ5">
            <v>74000</v>
          </cell>
          <cell r="DR5">
            <v>0</v>
          </cell>
          <cell r="DS5">
            <v>23273</v>
          </cell>
          <cell r="DT5">
            <v>5225</v>
          </cell>
          <cell r="DU5">
            <v>2000</v>
          </cell>
          <cell r="DV5">
            <v>103949</v>
          </cell>
          <cell r="DW5">
            <v>208447</v>
          </cell>
          <cell r="DY5">
            <v>5</v>
          </cell>
        </row>
        <row r="6">
          <cell r="N6">
            <v>2</v>
          </cell>
          <cell r="O6">
            <v>23</v>
          </cell>
          <cell r="P6">
            <v>1011</v>
          </cell>
          <cell r="Q6">
            <v>6</v>
          </cell>
          <cell r="T6">
            <v>0</v>
          </cell>
          <cell r="U6" t="str">
            <v>無床</v>
          </cell>
          <cell r="W6" t="str">
            <v>4</v>
          </cell>
          <cell r="X6">
            <v>23</v>
          </cell>
          <cell r="Y6" t="str">
            <v>個人</v>
          </cell>
          <cell r="Z6">
            <v>2</v>
          </cell>
          <cell r="AA6">
            <v>47</v>
          </cell>
          <cell r="AB6">
            <v>4</v>
          </cell>
          <cell r="AC6">
            <v>1</v>
          </cell>
          <cell r="AD6">
            <v>0</v>
          </cell>
          <cell r="AE6">
            <v>0</v>
          </cell>
          <cell r="AF6">
            <v>0</v>
          </cell>
          <cell r="AG6">
            <v>80</v>
          </cell>
          <cell r="AH6">
            <v>0</v>
          </cell>
          <cell r="AI6">
            <v>0</v>
          </cell>
          <cell r="AJ6">
            <v>0</v>
          </cell>
          <cell r="AL6">
            <v>2</v>
          </cell>
          <cell r="AM6">
            <v>40</v>
          </cell>
          <cell r="AN6">
            <v>3</v>
          </cell>
          <cell r="AO6">
            <v>55</v>
          </cell>
          <cell r="AP6">
            <v>1</v>
          </cell>
          <cell r="AR6">
            <v>1</v>
          </cell>
          <cell r="AT6">
            <v>110</v>
          </cell>
          <cell r="AU6">
            <v>1313</v>
          </cell>
          <cell r="AV6">
            <v>10</v>
          </cell>
          <cell r="AX6">
            <v>0</v>
          </cell>
          <cell r="AY6">
            <v>0</v>
          </cell>
          <cell r="AZ6">
            <v>0</v>
          </cell>
          <cell r="BA6">
            <v>0</v>
          </cell>
          <cell r="BB6">
            <v>0</v>
          </cell>
          <cell r="BC6">
            <v>1</v>
          </cell>
          <cell r="BD6">
            <v>1</v>
          </cell>
          <cell r="BE6">
            <v>2</v>
          </cell>
          <cell r="BF6">
            <v>0</v>
          </cell>
          <cell r="BG6">
            <v>3</v>
          </cell>
          <cell r="BH6">
            <v>1</v>
          </cell>
          <cell r="BI6">
            <v>0</v>
          </cell>
          <cell r="BK6">
            <v>0</v>
          </cell>
          <cell r="BM6">
            <v>0</v>
          </cell>
          <cell r="BN6">
            <v>0</v>
          </cell>
          <cell r="BO6">
            <v>11</v>
          </cell>
          <cell r="BP6">
            <v>0</v>
          </cell>
          <cell r="BQ6">
            <v>11</v>
          </cell>
          <cell r="BR6">
            <v>0</v>
          </cell>
          <cell r="BS6">
            <v>0</v>
          </cell>
          <cell r="BT6">
            <v>0</v>
          </cell>
          <cell r="BU6">
            <v>0</v>
          </cell>
          <cell r="BV6">
            <v>144</v>
          </cell>
          <cell r="BW6">
            <v>0</v>
          </cell>
          <cell r="BX6">
            <v>144</v>
          </cell>
          <cell r="BZ6">
            <v>1</v>
          </cell>
          <cell r="CA6" t="str">
            <v>C23-001</v>
          </cell>
          <cell r="CB6">
            <v>3414700</v>
          </cell>
          <cell r="CC6">
            <v>0</v>
          </cell>
          <cell r="CD6">
            <v>5000</v>
          </cell>
          <cell r="CE6">
            <v>9240</v>
          </cell>
          <cell r="CF6">
            <v>3428940</v>
          </cell>
          <cell r="CG6">
            <v>701171</v>
          </cell>
          <cell r="CH6">
            <v>296667</v>
          </cell>
          <cell r="CI6">
            <v>397958</v>
          </cell>
          <cell r="CJ6">
            <v>0</v>
          </cell>
          <cell r="CK6">
            <v>2442</v>
          </cell>
          <cell r="CL6">
            <v>2442</v>
          </cell>
          <cell r="CM6">
            <v>0</v>
          </cell>
          <cell r="CN6">
            <v>0</v>
          </cell>
          <cell r="CO6">
            <v>191188</v>
          </cell>
          <cell r="CP6">
            <v>564592</v>
          </cell>
          <cell r="CQ6">
            <v>0</v>
          </cell>
          <cell r="CR6">
            <v>1857351</v>
          </cell>
          <cell r="CT6">
            <v>2058100</v>
          </cell>
          <cell r="CU6">
            <v>1258100</v>
          </cell>
          <cell r="CV6">
            <v>0</v>
          </cell>
          <cell r="CX6">
            <v>2</v>
          </cell>
          <cell r="CY6" t="str">
            <v>C23-001</v>
          </cell>
          <cell r="CZ6">
            <v>160191782</v>
          </cell>
          <cell r="DA6">
            <v>54724942</v>
          </cell>
          <cell r="DB6">
            <v>674675</v>
          </cell>
          <cell r="DC6">
            <v>0</v>
          </cell>
          <cell r="DE6">
            <v>3</v>
          </cell>
          <cell r="DG6">
            <v>3</v>
          </cell>
          <cell r="DH6" t="str">
            <v>C23-001</v>
          </cell>
          <cell r="DI6">
            <v>0</v>
          </cell>
          <cell r="DJ6">
            <v>0</v>
          </cell>
          <cell r="DK6">
            <v>997500</v>
          </cell>
          <cell r="DL6">
            <v>0</v>
          </cell>
          <cell r="DM6">
            <v>997500</v>
          </cell>
          <cell r="DO6">
            <v>4</v>
          </cell>
          <cell r="DP6" t="str">
            <v>C23-001</v>
          </cell>
          <cell r="DQ6">
            <v>62063</v>
          </cell>
          <cell r="DR6">
            <v>0</v>
          </cell>
          <cell r="DS6">
            <v>3185</v>
          </cell>
          <cell r="DT6">
            <v>12910</v>
          </cell>
          <cell r="DU6">
            <v>0</v>
          </cell>
          <cell r="DV6">
            <v>0</v>
          </cell>
          <cell r="DW6">
            <v>78158</v>
          </cell>
          <cell r="DY6">
            <v>5</v>
          </cell>
        </row>
        <row r="7">
          <cell r="N7">
            <v>2</v>
          </cell>
          <cell r="O7">
            <v>45</v>
          </cell>
          <cell r="P7">
            <v>4015</v>
          </cell>
          <cell r="Q7">
            <v>7</v>
          </cell>
          <cell r="T7">
            <v>1</v>
          </cell>
          <cell r="U7" t="str">
            <v>有床</v>
          </cell>
          <cell r="W7" t="str">
            <v>A</v>
          </cell>
          <cell r="X7">
            <v>23</v>
          </cell>
          <cell r="Y7" t="str">
            <v>個人</v>
          </cell>
          <cell r="Z7">
            <v>2</v>
          </cell>
          <cell r="AA7">
            <v>37</v>
          </cell>
          <cell r="AB7">
            <v>7</v>
          </cell>
          <cell r="AC7">
            <v>1</v>
          </cell>
          <cell r="AD7">
            <v>0</v>
          </cell>
          <cell r="AE7">
            <v>0</v>
          </cell>
          <cell r="AF7">
            <v>0</v>
          </cell>
          <cell r="AG7">
            <v>194</v>
          </cell>
          <cell r="AH7">
            <v>0</v>
          </cell>
          <cell r="AI7">
            <v>0</v>
          </cell>
          <cell r="AJ7">
            <v>0</v>
          </cell>
          <cell r="AL7">
            <v>2</v>
          </cell>
          <cell r="AM7">
            <v>37</v>
          </cell>
          <cell r="AN7">
            <v>6</v>
          </cell>
          <cell r="AO7">
            <v>70</v>
          </cell>
          <cell r="AP7">
            <v>1</v>
          </cell>
          <cell r="AR7">
            <v>1</v>
          </cell>
          <cell r="AT7">
            <v>26</v>
          </cell>
          <cell r="AU7">
            <v>328</v>
          </cell>
          <cell r="AV7">
            <v>7</v>
          </cell>
          <cell r="AX7">
            <v>0</v>
          </cell>
          <cell r="AY7">
            <v>0</v>
          </cell>
          <cell r="AZ7">
            <v>0</v>
          </cell>
          <cell r="BA7">
            <v>3</v>
          </cell>
          <cell r="BB7">
            <v>0</v>
          </cell>
          <cell r="BC7">
            <v>1</v>
          </cell>
          <cell r="BD7">
            <v>0</v>
          </cell>
          <cell r="BE7">
            <v>1</v>
          </cell>
          <cell r="BF7">
            <v>0</v>
          </cell>
          <cell r="BG7">
            <v>5</v>
          </cell>
          <cell r="BH7">
            <v>0</v>
          </cell>
          <cell r="BI7">
            <v>0</v>
          </cell>
          <cell r="BJ7">
            <v>0</v>
          </cell>
          <cell r="BK7">
            <v>1</v>
          </cell>
          <cell r="BL7">
            <v>1</v>
          </cell>
          <cell r="BM7">
            <v>0</v>
          </cell>
          <cell r="BN7">
            <v>0</v>
          </cell>
          <cell r="BO7">
            <v>0</v>
          </cell>
          <cell r="BP7">
            <v>0</v>
          </cell>
          <cell r="BQ7">
            <v>1</v>
          </cell>
          <cell r="BR7">
            <v>1</v>
          </cell>
          <cell r="BS7">
            <v>0</v>
          </cell>
          <cell r="BT7">
            <v>0</v>
          </cell>
          <cell r="BU7">
            <v>0</v>
          </cell>
          <cell r="BV7">
            <v>0</v>
          </cell>
          <cell r="BW7">
            <v>0</v>
          </cell>
          <cell r="BX7">
            <v>0</v>
          </cell>
          <cell r="BZ7">
            <v>1</v>
          </cell>
          <cell r="CA7" t="str">
            <v>C45-018</v>
          </cell>
          <cell r="CB7">
            <v>1512240</v>
          </cell>
          <cell r="CC7">
            <v>0</v>
          </cell>
          <cell r="CD7">
            <v>0</v>
          </cell>
          <cell r="CE7">
            <v>145594</v>
          </cell>
          <cell r="CF7">
            <v>1657834</v>
          </cell>
          <cell r="CG7">
            <v>1155778</v>
          </cell>
          <cell r="CH7">
            <v>20000</v>
          </cell>
          <cell r="CI7">
            <v>17062</v>
          </cell>
          <cell r="CJ7">
            <v>0</v>
          </cell>
          <cell r="CK7">
            <v>501</v>
          </cell>
          <cell r="CL7">
            <v>0</v>
          </cell>
          <cell r="CM7">
            <v>501</v>
          </cell>
          <cell r="CN7">
            <v>0</v>
          </cell>
          <cell r="CO7">
            <v>83333</v>
          </cell>
          <cell r="CP7">
            <v>140902</v>
          </cell>
          <cell r="CQ7">
            <v>0</v>
          </cell>
          <cell r="CR7">
            <v>1397576</v>
          </cell>
          <cell r="CS7">
            <v>0</v>
          </cell>
          <cell r="CT7">
            <v>159400</v>
          </cell>
          <cell r="CU7">
            <v>101000</v>
          </cell>
          <cell r="CV7">
            <v>0</v>
          </cell>
          <cell r="CX7">
            <v>2</v>
          </cell>
          <cell r="CY7" t="str">
            <v>C45-018</v>
          </cell>
          <cell r="CZ7">
            <v>21932273</v>
          </cell>
          <cell r="DA7">
            <v>12721776</v>
          </cell>
          <cell r="DB7">
            <v>369995</v>
          </cell>
          <cell r="DC7">
            <v>0</v>
          </cell>
          <cell r="DE7">
            <v>2</v>
          </cell>
          <cell r="DG7">
            <v>3</v>
          </cell>
          <cell r="DH7" t="str">
            <v>C45-018</v>
          </cell>
          <cell r="DI7">
            <v>0</v>
          </cell>
          <cell r="DJ7">
            <v>0</v>
          </cell>
          <cell r="DK7">
            <v>0</v>
          </cell>
          <cell r="DL7">
            <v>0</v>
          </cell>
          <cell r="DO7">
            <v>4</v>
          </cell>
          <cell r="DP7" t="str">
            <v>C45-018</v>
          </cell>
          <cell r="DQ7">
            <v>28000</v>
          </cell>
          <cell r="DR7">
            <v>0</v>
          </cell>
          <cell r="DS7">
            <v>25814</v>
          </cell>
          <cell r="DT7">
            <v>115088</v>
          </cell>
          <cell r="DU7">
            <v>0</v>
          </cell>
          <cell r="DV7">
            <v>0</v>
          </cell>
          <cell r="DW7">
            <v>168902</v>
          </cell>
          <cell r="DY7">
            <v>5</v>
          </cell>
        </row>
        <row r="8">
          <cell r="N8">
            <v>2</v>
          </cell>
          <cell r="O8">
            <v>42</v>
          </cell>
          <cell r="P8">
            <v>60024</v>
          </cell>
          <cell r="Q8">
            <v>8</v>
          </cell>
          <cell r="T8">
            <v>1</v>
          </cell>
          <cell r="U8" t="str">
            <v>有床</v>
          </cell>
          <cell r="W8" t="str">
            <v>A</v>
          </cell>
          <cell r="X8">
            <v>19</v>
          </cell>
          <cell r="Y8" t="str">
            <v>その他</v>
          </cell>
          <cell r="Z8">
            <v>2</v>
          </cell>
          <cell r="AA8">
            <v>55</v>
          </cell>
          <cell r="AB8">
            <v>11</v>
          </cell>
          <cell r="AC8">
            <v>0</v>
          </cell>
          <cell r="AD8">
            <v>1</v>
          </cell>
          <cell r="AE8">
            <v>0</v>
          </cell>
          <cell r="AF8">
            <v>0</v>
          </cell>
          <cell r="AH8">
            <v>478</v>
          </cell>
          <cell r="AL8">
            <v>2</v>
          </cell>
          <cell r="AM8">
            <v>55</v>
          </cell>
          <cell r="AN8">
            <v>11</v>
          </cell>
          <cell r="AO8">
            <v>64</v>
          </cell>
          <cell r="AP8">
            <v>1</v>
          </cell>
          <cell r="AR8">
            <v>2</v>
          </cell>
          <cell r="AS8">
            <v>1</v>
          </cell>
          <cell r="AT8">
            <v>59</v>
          </cell>
          <cell r="AU8">
            <v>58</v>
          </cell>
          <cell r="AV8">
            <v>6</v>
          </cell>
          <cell r="AX8">
            <v>80</v>
          </cell>
          <cell r="AY8">
            <v>1</v>
          </cell>
          <cell r="BA8">
            <v>4</v>
          </cell>
          <cell r="BC8">
            <v>1</v>
          </cell>
          <cell r="BE8">
            <v>4</v>
          </cell>
          <cell r="BG8">
            <v>10</v>
          </cell>
          <cell r="BH8">
            <v>0</v>
          </cell>
          <cell r="BI8">
            <v>0</v>
          </cell>
          <cell r="BK8">
            <v>0</v>
          </cell>
          <cell r="BM8">
            <v>0</v>
          </cell>
          <cell r="BO8">
            <v>0</v>
          </cell>
          <cell r="BQ8">
            <v>0</v>
          </cell>
          <cell r="BR8">
            <v>0</v>
          </cell>
          <cell r="BS8">
            <v>0</v>
          </cell>
          <cell r="BU8">
            <v>0</v>
          </cell>
          <cell r="BZ8">
            <v>1</v>
          </cell>
          <cell r="CA8" t="str">
            <v>C42-033</v>
          </cell>
          <cell r="CB8">
            <v>773360</v>
          </cell>
          <cell r="CC8">
            <v>0</v>
          </cell>
          <cell r="CD8">
            <v>3593122</v>
          </cell>
          <cell r="CE8">
            <v>43788</v>
          </cell>
          <cell r="CF8">
            <v>4410270</v>
          </cell>
          <cell r="CG8">
            <v>2613859</v>
          </cell>
          <cell r="CH8">
            <v>0</v>
          </cell>
          <cell r="CI8">
            <v>186870</v>
          </cell>
          <cell r="CJ8">
            <v>88569</v>
          </cell>
          <cell r="CK8">
            <v>69387</v>
          </cell>
          <cell r="CL8">
            <v>63615</v>
          </cell>
          <cell r="CM8">
            <v>5772</v>
          </cell>
          <cell r="CN8">
            <v>0</v>
          </cell>
          <cell r="CO8">
            <v>269721</v>
          </cell>
          <cell r="CP8">
            <v>696282</v>
          </cell>
          <cell r="CQ8">
            <v>300000</v>
          </cell>
          <cell r="CR8">
            <v>3924688</v>
          </cell>
          <cell r="CT8">
            <v>20000</v>
          </cell>
          <cell r="CU8">
            <v>50000</v>
          </cell>
          <cell r="CV8">
            <v>0</v>
          </cell>
          <cell r="CX8">
            <v>2</v>
          </cell>
          <cell r="CY8" t="str">
            <v>C42-033</v>
          </cell>
          <cell r="CZ8">
            <v>12224335</v>
          </cell>
          <cell r="DA8">
            <v>3850828</v>
          </cell>
          <cell r="DB8">
            <v>3665178</v>
          </cell>
          <cell r="DC8">
            <v>2976203</v>
          </cell>
          <cell r="DE8">
            <v>1</v>
          </cell>
          <cell r="DG8">
            <v>3</v>
          </cell>
          <cell r="DH8" t="str">
            <v>C42-033</v>
          </cell>
          <cell r="DI8">
            <v>0</v>
          </cell>
          <cell r="DJ8">
            <v>0</v>
          </cell>
          <cell r="DK8">
            <v>0</v>
          </cell>
          <cell r="DL8">
            <v>0</v>
          </cell>
          <cell r="DM8">
            <v>0</v>
          </cell>
          <cell r="DO8">
            <v>4</v>
          </cell>
          <cell r="DP8" t="str">
            <v>C42-033</v>
          </cell>
          <cell r="DQ8">
            <v>0</v>
          </cell>
          <cell r="DR8">
            <v>10000</v>
          </cell>
          <cell r="DS8">
            <v>0</v>
          </cell>
          <cell r="DT8">
            <v>70000</v>
          </cell>
          <cell r="DU8">
            <v>0</v>
          </cell>
          <cell r="DV8">
            <v>0</v>
          </cell>
          <cell r="DW8">
            <v>80000</v>
          </cell>
          <cell r="DY8">
            <v>5</v>
          </cell>
        </row>
        <row r="9">
          <cell r="N9">
            <v>2</v>
          </cell>
          <cell r="O9">
            <v>28</v>
          </cell>
          <cell r="P9">
            <v>1264</v>
          </cell>
          <cell r="Q9">
            <v>9</v>
          </cell>
          <cell r="T9">
            <v>0</v>
          </cell>
          <cell r="U9" t="str">
            <v>無床</v>
          </cell>
          <cell r="W9" t="str">
            <v>7</v>
          </cell>
          <cell r="X9">
            <v>23</v>
          </cell>
          <cell r="Y9" t="str">
            <v>個人</v>
          </cell>
          <cell r="Z9">
            <v>3</v>
          </cell>
          <cell r="AA9">
            <v>4</v>
          </cell>
          <cell r="AB9">
            <v>12</v>
          </cell>
          <cell r="AC9">
            <v>1</v>
          </cell>
          <cell r="AD9">
            <v>0</v>
          </cell>
          <cell r="AE9">
            <v>0</v>
          </cell>
          <cell r="AF9">
            <v>0</v>
          </cell>
          <cell r="AG9">
            <v>143</v>
          </cell>
          <cell r="AL9">
            <v>3</v>
          </cell>
          <cell r="AM9">
            <v>4</v>
          </cell>
          <cell r="AN9">
            <v>11</v>
          </cell>
          <cell r="AO9">
            <v>44</v>
          </cell>
          <cell r="AP9">
            <v>1</v>
          </cell>
          <cell r="AR9">
            <v>1</v>
          </cell>
          <cell r="AT9">
            <v>50</v>
          </cell>
          <cell r="AU9">
            <v>650</v>
          </cell>
          <cell r="AV9">
            <v>6</v>
          </cell>
          <cell r="AX9">
            <v>0</v>
          </cell>
          <cell r="AY9">
            <v>0</v>
          </cell>
          <cell r="BA9">
            <v>2</v>
          </cell>
          <cell r="BC9">
            <v>2</v>
          </cell>
          <cell r="BD9">
            <v>1</v>
          </cell>
          <cell r="BE9">
            <v>1</v>
          </cell>
          <cell r="BG9">
            <v>5</v>
          </cell>
          <cell r="BH9">
            <v>1</v>
          </cell>
          <cell r="BI9">
            <v>0</v>
          </cell>
          <cell r="BK9">
            <v>0</v>
          </cell>
          <cell r="BM9">
            <v>0</v>
          </cell>
          <cell r="BO9">
            <v>0</v>
          </cell>
          <cell r="BQ9">
            <v>0</v>
          </cell>
          <cell r="BR9">
            <v>0</v>
          </cell>
          <cell r="BS9">
            <v>0</v>
          </cell>
          <cell r="BU9">
            <v>0</v>
          </cell>
          <cell r="BV9">
            <v>0</v>
          </cell>
          <cell r="BW9">
            <v>0</v>
          </cell>
          <cell r="BZ9">
            <v>1</v>
          </cell>
          <cell r="CA9" t="str">
            <v>C28-002</v>
          </cell>
          <cell r="CB9">
            <v>3822850</v>
          </cell>
          <cell r="CC9">
            <v>0</v>
          </cell>
          <cell r="CD9">
            <v>17300</v>
          </cell>
          <cell r="CE9">
            <v>33750</v>
          </cell>
          <cell r="CF9">
            <v>3873900</v>
          </cell>
          <cell r="CG9">
            <v>785800</v>
          </cell>
          <cell r="CH9">
            <v>100000</v>
          </cell>
          <cell r="CI9">
            <v>871960</v>
          </cell>
          <cell r="CJ9">
            <v>21600</v>
          </cell>
          <cell r="CK9">
            <v>98694</v>
          </cell>
          <cell r="CL9">
            <v>82944</v>
          </cell>
          <cell r="CM9">
            <v>15750</v>
          </cell>
          <cell r="CN9">
            <v>0</v>
          </cell>
          <cell r="CO9">
            <v>201619</v>
          </cell>
          <cell r="CP9">
            <v>945825</v>
          </cell>
          <cell r="CQ9">
            <v>0</v>
          </cell>
          <cell r="CR9">
            <v>2925498</v>
          </cell>
          <cell r="CT9">
            <v>2233300</v>
          </cell>
          <cell r="CU9">
            <v>1350500</v>
          </cell>
          <cell r="CV9">
            <v>0</v>
          </cell>
          <cell r="CX9">
            <v>2</v>
          </cell>
          <cell r="CY9" t="str">
            <v>C28-002</v>
          </cell>
          <cell r="DE9">
            <v>3</v>
          </cell>
          <cell r="DG9">
            <v>3</v>
          </cell>
          <cell r="DH9" t="str">
            <v>C28-002</v>
          </cell>
          <cell r="DI9">
            <v>0</v>
          </cell>
          <cell r="DJ9">
            <v>0</v>
          </cell>
          <cell r="DK9">
            <v>0</v>
          </cell>
          <cell r="DL9">
            <v>0</v>
          </cell>
          <cell r="DM9">
            <v>0</v>
          </cell>
          <cell r="DO9">
            <v>4</v>
          </cell>
          <cell r="DP9" t="str">
            <v>C28-002</v>
          </cell>
          <cell r="DQ9">
            <v>24000</v>
          </cell>
          <cell r="DR9">
            <v>0</v>
          </cell>
          <cell r="DS9">
            <v>161545</v>
          </cell>
          <cell r="DT9">
            <v>59158</v>
          </cell>
          <cell r="DU9">
            <v>0</v>
          </cell>
          <cell r="DV9">
            <v>140732</v>
          </cell>
          <cell r="DW9">
            <v>385435</v>
          </cell>
          <cell r="DY9">
            <v>5</v>
          </cell>
        </row>
        <row r="10">
          <cell r="N10">
            <v>2</v>
          </cell>
          <cell r="O10">
            <v>40</v>
          </cell>
          <cell r="P10">
            <v>3100</v>
          </cell>
          <cell r="Q10">
            <v>0</v>
          </cell>
          <cell r="T10">
            <v>0</v>
          </cell>
          <cell r="U10" t="str">
            <v>無床</v>
          </cell>
          <cell r="W10" t="str">
            <v>A</v>
          </cell>
          <cell r="X10">
            <v>19</v>
          </cell>
          <cell r="Y10" t="str">
            <v>その他</v>
          </cell>
          <cell r="Z10">
            <v>2</v>
          </cell>
          <cell r="AA10">
            <v>58</v>
          </cell>
          <cell r="AB10">
            <v>1</v>
          </cell>
          <cell r="AC10">
            <v>0</v>
          </cell>
          <cell r="AD10">
            <v>1</v>
          </cell>
          <cell r="AE10">
            <v>0</v>
          </cell>
          <cell r="AF10">
            <v>0</v>
          </cell>
          <cell r="AH10">
            <v>220</v>
          </cell>
          <cell r="AL10">
            <v>2</v>
          </cell>
          <cell r="AM10">
            <v>57</v>
          </cell>
          <cell r="AN10">
            <v>12</v>
          </cell>
          <cell r="AO10">
            <v>59</v>
          </cell>
          <cell r="AP10">
            <v>1</v>
          </cell>
          <cell r="AR10">
            <v>1</v>
          </cell>
          <cell r="AT10">
            <v>33</v>
          </cell>
          <cell r="AU10">
            <v>3385</v>
          </cell>
          <cell r="AV10">
            <v>10</v>
          </cell>
          <cell r="AX10">
            <v>0</v>
          </cell>
          <cell r="AY10">
            <v>1</v>
          </cell>
          <cell r="BA10">
            <v>5</v>
          </cell>
          <cell r="BC10">
            <v>3</v>
          </cell>
          <cell r="BE10">
            <v>0</v>
          </cell>
          <cell r="BG10">
            <v>9</v>
          </cell>
          <cell r="BH10">
            <v>0</v>
          </cell>
          <cell r="BI10">
            <v>0</v>
          </cell>
          <cell r="BK10">
            <v>0</v>
          </cell>
          <cell r="BM10">
            <v>0</v>
          </cell>
          <cell r="BO10">
            <v>0</v>
          </cell>
          <cell r="BQ10">
            <v>0</v>
          </cell>
          <cell r="BR10">
            <v>0</v>
          </cell>
          <cell r="BS10">
            <v>0</v>
          </cell>
          <cell r="BT10">
            <v>0</v>
          </cell>
          <cell r="BU10">
            <v>0</v>
          </cell>
          <cell r="BX10">
            <v>0</v>
          </cell>
          <cell r="BZ10">
            <v>1</v>
          </cell>
          <cell r="CA10" t="str">
            <v>C40-013</v>
          </cell>
          <cell r="CB10">
            <v>15150081</v>
          </cell>
          <cell r="CD10">
            <v>163529</v>
          </cell>
          <cell r="CE10">
            <v>127045</v>
          </cell>
          <cell r="CF10">
            <v>15440655</v>
          </cell>
          <cell r="CG10">
            <v>7204176</v>
          </cell>
          <cell r="CH10">
            <v>0</v>
          </cell>
          <cell r="CI10">
            <v>779981</v>
          </cell>
          <cell r="CJ10">
            <v>192069</v>
          </cell>
          <cell r="CK10">
            <v>1016136</v>
          </cell>
          <cell r="CL10">
            <v>658281</v>
          </cell>
          <cell r="CM10">
            <v>114671</v>
          </cell>
          <cell r="CN10">
            <v>62575</v>
          </cell>
          <cell r="CO10">
            <v>376237</v>
          </cell>
          <cell r="CP10">
            <v>2430038</v>
          </cell>
          <cell r="CQ10">
            <v>440000</v>
          </cell>
          <cell r="CR10">
            <v>11998637</v>
          </cell>
          <cell r="CT10">
            <v>15199200</v>
          </cell>
          <cell r="CU10">
            <v>3155200</v>
          </cell>
          <cell r="CV10">
            <v>48200</v>
          </cell>
          <cell r="CX10">
            <v>2</v>
          </cell>
          <cell r="CY10" t="str">
            <v>C40-013</v>
          </cell>
          <cell r="CZ10">
            <v>233403427</v>
          </cell>
          <cell r="DA10">
            <v>12503720</v>
          </cell>
          <cell r="DB10">
            <v>29165320</v>
          </cell>
          <cell r="DC10">
            <v>7980000</v>
          </cell>
          <cell r="DE10">
            <v>1</v>
          </cell>
          <cell r="DG10">
            <v>3</v>
          </cell>
          <cell r="DH10" t="str">
            <v>C40-013</v>
          </cell>
          <cell r="DI10">
            <v>0</v>
          </cell>
          <cell r="DJ10">
            <v>0</v>
          </cell>
          <cell r="DK10">
            <v>0</v>
          </cell>
          <cell r="DL10">
            <v>2135478</v>
          </cell>
          <cell r="DM10">
            <v>2135478</v>
          </cell>
          <cell r="DO10">
            <v>4</v>
          </cell>
          <cell r="DP10" t="str">
            <v>C40-013</v>
          </cell>
          <cell r="DQ10">
            <v>131180</v>
          </cell>
          <cell r="DR10">
            <v>0</v>
          </cell>
          <cell r="DS10">
            <v>28293</v>
          </cell>
          <cell r="DT10">
            <v>24643</v>
          </cell>
          <cell r="DU10">
            <v>0</v>
          </cell>
          <cell r="DV10">
            <v>54324</v>
          </cell>
          <cell r="DW10">
            <v>238440</v>
          </cell>
          <cell r="DY10">
            <v>5</v>
          </cell>
        </row>
        <row r="11">
          <cell r="N11">
            <v>2</v>
          </cell>
          <cell r="O11">
            <v>13</v>
          </cell>
          <cell r="P11">
            <v>52183</v>
          </cell>
          <cell r="Q11">
            <v>1</v>
          </cell>
          <cell r="T11">
            <v>1</v>
          </cell>
          <cell r="U11" t="str">
            <v>有床</v>
          </cell>
          <cell r="W11" t="str">
            <v>3</v>
          </cell>
          <cell r="X11">
            <v>23</v>
          </cell>
          <cell r="Y11" t="str">
            <v>個人</v>
          </cell>
          <cell r="Z11">
            <v>2</v>
          </cell>
          <cell r="AA11">
            <v>63</v>
          </cell>
          <cell r="AB11">
            <v>10</v>
          </cell>
          <cell r="AC11">
            <v>1</v>
          </cell>
          <cell r="AD11">
            <v>0</v>
          </cell>
          <cell r="AE11">
            <v>0</v>
          </cell>
          <cell r="AF11">
            <v>0</v>
          </cell>
          <cell r="AG11">
            <v>173</v>
          </cell>
          <cell r="AL11">
            <v>2</v>
          </cell>
          <cell r="AM11">
            <v>36</v>
          </cell>
          <cell r="AN11">
            <v>4</v>
          </cell>
          <cell r="AO11">
            <v>67</v>
          </cell>
          <cell r="AP11">
            <v>2</v>
          </cell>
          <cell r="AR11">
            <v>1</v>
          </cell>
          <cell r="AT11">
            <v>127</v>
          </cell>
          <cell r="AU11">
            <v>242</v>
          </cell>
          <cell r="AV11">
            <v>11</v>
          </cell>
          <cell r="AX11">
            <v>0</v>
          </cell>
          <cell r="BC11">
            <v>1</v>
          </cell>
          <cell r="BE11">
            <v>1</v>
          </cell>
          <cell r="BG11">
            <v>2</v>
          </cell>
          <cell r="BH11">
            <v>0</v>
          </cell>
          <cell r="BK11">
            <v>1</v>
          </cell>
          <cell r="BQ11">
            <v>1</v>
          </cell>
          <cell r="BR11">
            <v>0</v>
          </cell>
          <cell r="BU11">
            <v>0</v>
          </cell>
          <cell r="BX11">
            <v>0</v>
          </cell>
          <cell r="BZ11">
            <v>1</v>
          </cell>
          <cell r="CA11" t="str">
            <v>C13-232</v>
          </cell>
          <cell r="CB11">
            <v>2831500</v>
          </cell>
          <cell r="CD11">
            <v>1062000</v>
          </cell>
          <cell r="CF11">
            <v>3893500</v>
          </cell>
          <cell r="CG11">
            <v>340183</v>
          </cell>
          <cell r="CH11">
            <v>0</v>
          </cell>
          <cell r="CI11">
            <v>753184</v>
          </cell>
          <cell r="CJ11">
            <v>112545</v>
          </cell>
          <cell r="CK11">
            <v>203698</v>
          </cell>
          <cell r="CL11">
            <v>131198</v>
          </cell>
          <cell r="CM11">
            <v>0</v>
          </cell>
          <cell r="CN11">
            <v>72500</v>
          </cell>
          <cell r="CO11">
            <v>185365</v>
          </cell>
          <cell r="CP11">
            <v>757792</v>
          </cell>
          <cell r="CQ11">
            <v>0</v>
          </cell>
          <cell r="CR11">
            <v>2352767</v>
          </cell>
          <cell r="CS11">
            <v>0</v>
          </cell>
          <cell r="CT11">
            <v>2500000</v>
          </cell>
          <cell r="CU11">
            <v>1453800</v>
          </cell>
          <cell r="CV11">
            <v>58500</v>
          </cell>
          <cell r="CX11">
            <v>2</v>
          </cell>
          <cell r="CY11" t="str">
            <v>C13-232</v>
          </cell>
          <cell r="CZ11">
            <v>19337767</v>
          </cell>
          <cell r="DA11">
            <v>12662102</v>
          </cell>
          <cell r="DB11">
            <v>7467829</v>
          </cell>
          <cell r="DC11">
            <v>5330000</v>
          </cell>
          <cell r="DE11">
            <v>2</v>
          </cell>
          <cell r="DG11">
            <v>3</v>
          </cell>
          <cell r="DH11" t="str">
            <v>C13-232</v>
          </cell>
          <cell r="DO11">
            <v>4</v>
          </cell>
          <cell r="DP11" t="str">
            <v>C13-232</v>
          </cell>
          <cell r="DQ11">
            <v>8000</v>
          </cell>
          <cell r="DS11">
            <v>15000</v>
          </cell>
          <cell r="DT11">
            <v>74300</v>
          </cell>
          <cell r="DV11">
            <v>4400</v>
          </cell>
          <cell r="DW11">
            <v>101700</v>
          </cell>
          <cell r="DY11">
            <v>5</v>
          </cell>
        </row>
        <row r="12">
          <cell r="N12">
            <v>2</v>
          </cell>
          <cell r="O12">
            <v>22</v>
          </cell>
          <cell r="P12">
            <v>62076</v>
          </cell>
          <cell r="Q12">
            <v>9</v>
          </cell>
          <cell r="T12">
            <v>0</v>
          </cell>
          <cell r="U12" t="str">
            <v>無床</v>
          </cell>
          <cell r="W12" t="str">
            <v>4</v>
          </cell>
          <cell r="X12">
            <v>23</v>
          </cell>
          <cell r="Y12" t="str">
            <v>個人</v>
          </cell>
          <cell r="Z12">
            <v>2</v>
          </cell>
          <cell r="AA12">
            <v>63</v>
          </cell>
          <cell r="AB12">
            <v>10</v>
          </cell>
          <cell r="AC12">
            <v>1</v>
          </cell>
          <cell r="AD12">
            <v>0</v>
          </cell>
          <cell r="AE12">
            <v>0</v>
          </cell>
          <cell r="AF12">
            <v>0</v>
          </cell>
          <cell r="AG12">
            <v>107</v>
          </cell>
          <cell r="AL12">
            <v>2</v>
          </cell>
          <cell r="AM12">
            <v>63</v>
          </cell>
          <cell r="AN12">
            <v>9</v>
          </cell>
          <cell r="AO12">
            <v>66</v>
          </cell>
          <cell r="AP12">
            <v>1</v>
          </cell>
          <cell r="AR12">
            <v>1</v>
          </cell>
          <cell r="AT12">
            <v>15</v>
          </cell>
          <cell r="AU12">
            <v>306</v>
          </cell>
          <cell r="AV12">
            <v>10</v>
          </cell>
          <cell r="AX12">
            <v>0</v>
          </cell>
          <cell r="AY12">
            <v>0</v>
          </cell>
          <cell r="AZ12">
            <v>0</v>
          </cell>
          <cell r="BA12">
            <v>2</v>
          </cell>
          <cell r="BB12">
            <v>0</v>
          </cell>
          <cell r="BC12">
            <v>0</v>
          </cell>
          <cell r="BE12">
            <v>0</v>
          </cell>
          <cell r="BG12">
            <v>2</v>
          </cell>
          <cell r="BH12">
            <v>0</v>
          </cell>
          <cell r="BI12">
            <v>0</v>
          </cell>
          <cell r="BK12">
            <v>0</v>
          </cell>
          <cell r="BM12">
            <v>0</v>
          </cell>
          <cell r="BO12">
            <v>1</v>
          </cell>
          <cell r="BQ12">
            <v>1</v>
          </cell>
          <cell r="BR12">
            <v>0</v>
          </cell>
          <cell r="BS12">
            <v>1</v>
          </cell>
          <cell r="BT12">
            <v>0</v>
          </cell>
          <cell r="BU12">
            <v>1</v>
          </cell>
          <cell r="BV12">
            <v>150</v>
          </cell>
          <cell r="BX12">
            <v>150</v>
          </cell>
          <cell r="BZ12">
            <v>1</v>
          </cell>
          <cell r="CA12" t="str">
            <v>C22-051</v>
          </cell>
          <cell r="CB12">
            <v>3057100</v>
          </cell>
          <cell r="CC12">
            <v>0</v>
          </cell>
          <cell r="CD12">
            <v>33360</v>
          </cell>
          <cell r="CE12">
            <v>72130</v>
          </cell>
          <cell r="CF12">
            <v>3162590</v>
          </cell>
          <cell r="CG12">
            <v>650000</v>
          </cell>
          <cell r="CH12">
            <v>0</v>
          </cell>
          <cell r="CI12">
            <v>216430</v>
          </cell>
          <cell r="CJ12">
            <v>20430</v>
          </cell>
          <cell r="CK12">
            <v>89830</v>
          </cell>
          <cell r="CL12">
            <v>70430</v>
          </cell>
          <cell r="CM12">
            <v>12000</v>
          </cell>
          <cell r="CN12">
            <v>0</v>
          </cell>
          <cell r="CO12">
            <v>223410</v>
          </cell>
          <cell r="CP12">
            <v>399020</v>
          </cell>
          <cell r="CR12">
            <v>1599120</v>
          </cell>
          <cell r="CT12">
            <v>1513600</v>
          </cell>
          <cell r="CU12">
            <v>1506200</v>
          </cell>
          <cell r="CV12">
            <v>0</v>
          </cell>
          <cell r="CX12">
            <v>2</v>
          </cell>
          <cell r="CY12" t="str">
            <v>C22-051</v>
          </cell>
          <cell r="CZ12">
            <v>44924710</v>
          </cell>
          <cell r="DB12">
            <v>30697810</v>
          </cell>
          <cell r="DC12">
            <v>30437200</v>
          </cell>
          <cell r="DE12">
            <v>2</v>
          </cell>
          <cell r="DG12">
            <v>3</v>
          </cell>
          <cell r="DH12" t="str">
            <v>C22-051</v>
          </cell>
          <cell r="DI12">
            <v>0</v>
          </cell>
          <cell r="DJ12">
            <v>0</v>
          </cell>
          <cell r="DK12">
            <v>0</v>
          </cell>
          <cell r="DL12">
            <v>5000000</v>
          </cell>
          <cell r="DM12">
            <v>5000000</v>
          </cell>
          <cell r="DO12">
            <v>4</v>
          </cell>
          <cell r="DP12" t="str">
            <v>C22-051</v>
          </cell>
          <cell r="DQ12">
            <v>6000</v>
          </cell>
          <cell r="DR12">
            <v>0</v>
          </cell>
          <cell r="DS12">
            <v>32830</v>
          </cell>
          <cell r="DT12">
            <v>87920</v>
          </cell>
          <cell r="DU12">
            <v>10000</v>
          </cell>
          <cell r="DV12">
            <v>235420</v>
          </cell>
          <cell r="DW12">
            <v>372170</v>
          </cell>
          <cell r="DY12">
            <v>5</v>
          </cell>
        </row>
        <row r="13">
          <cell r="N13">
            <v>2</v>
          </cell>
          <cell r="O13">
            <v>28</v>
          </cell>
          <cell r="P13">
            <v>8124</v>
          </cell>
          <cell r="Q13">
            <v>9</v>
          </cell>
          <cell r="T13">
            <v>0</v>
          </cell>
          <cell r="U13" t="str">
            <v>無床</v>
          </cell>
          <cell r="W13" t="str">
            <v>7</v>
          </cell>
          <cell r="X13">
            <v>23</v>
          </cell>
          <cell r="Y13" t="str">
            <v>個人</v>
          </cell>
          <cell r="Z13">
            <v>2</v>
          </cell>
          <cell r="AA13">
            <v>59</v>
          </cell>
          <cell r="AB13">
            <v>8</v>
          </cell>
          <cell r="AC13">
            <v>1</v>
          </cell>
          <cell r="AD13">
            <v>0</v>
          </cell>
          <cell r="AE13">
            <v>0</v>
          </cell>
          <cell r="AF13">
            <v>0</v>
          </cell>
          <cell r="AG13">
            <v>100</v>
          </cell>
          <cell r="AL13">
            <v>2</v>
          </cell>
          <cell r="AM13">
            <v>59</v>
          </cell>
          <cell r="AN13">
            <v>8</v>
          </cell>
          <cell r="AO13">
            <v>50</v>
          </cell>
          <cell r="AP13">
            <v>1</v>
          </cell>
          <cell r="AR13">
            <v>2</v>
          </cell>
          <cell r="AT13">
            <v>184</v>
          </cell>
          <cell r="AU13">
            <v>248</v>
          </cell>
          <cell r="AV13">
            <v>14</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2</v>
          </cell>
          <cell r="BN13">
            <v>0</v>
          </cell>
          <cell r="BO13">
            <v>1</v>
          </cell>
          <cell r="BP13">
            <v>0</v>
          </cell>
          <cell r="BQ13">
            <v>3</v>
          </cell>
          <cell r="BR13">
            <v>0</v>
          </cell>
          <cell r="BS13">
            <v>1</v>
          </cell>
          <cell r="BT13">
            <v>0</v>
          </cell>
          <cell r="BU13">
            <v>1</v>
          </cell>
          <cell r="BV13">
            <v>79</v>
          </cell>
          <cell r="BW13">
            <v>0</v>
          </cell>
          <cell r="BX13">
            <v>79</v>
          </cell>
          <cell r="BZ13">
            <v>1</v>
          </cell>
          <cell r="CA13" t="str">
            <v>C28-022</v>
          </cell>
          <cell r="CB13">
            <v>1699490</v>
          </cell>
          <cell r="CC13">
            <v>0</v>
          </cell>
          <cell r="CD13">
            <v>12900</v>
          </cell>
          <cell r="CE13">
            <v>50715</v>
          </cell>
          <cell r="CF13">
            <v>1763105</v>
          </cell>
          <cell r="CG13">
            <v>289987</v>
          </cell>
          <cell r="CH13">
            <v>0</v>
          </cell>
          <cell r="CI13">
            <v>246426</v>
          </cell>
          <cell r="CJ13">
            <v>14175</v>
          </cell>
          <cell r="CK13">
            <v>20862</v>
          </cell>
          <cell r="CL13">
            <v>20862</v>
          </cell>
          <cell r="CM13">
            <v>0</v>
          </cell>
          <cell r="CN13">
            <v>0</v>
          </cell>
          <cell r="CO13">
            <v>190006</v>
          </cell>
          <cell r="CP13">
            <v>465771</v>
          </cell>
          <cell r="CQ13">
            <v>0</v>
          </cell>
          <cell r="CR13">
            <v>1227227</v>
          </cell>
          <cell r="CT13">
            <v>198475</v>
          </cell>
          <cell r="CU13">
            <v>180000</v>
          </cell>
          <cell r="CV13">
            <v>0</v>
          </cell>
          <cell r="CX13">
            <v>2</v>
          </cell>
          <cell r="CY13" t="str">
            <v>C28-022</v>
          </cell>
          <cell r="CZ13">
            <v>69628843</v>
          </cell>
          <cell r="DA13">
            <v>60320614</v>
          </cell>
          <cell r="DB13">
            <v>7919792</v>
          </cell>
          <cell r="DC13">
            <v>7582000</v>
          </cell>
          <cell r="DE13">
            <v>3</v>
          </cell>
          <cell r="DG13">
            <v>3</v>
          </cell>
          <cell r="DH13" t="str">
            <v>C28-022</v>
          </cell>
          <cell r="DI13">
            <v>0</v>
          </cell>
          <cell r="DJ13">
            <v>0</v>
          </cell>
          <cell r="DK13">
            <v>0</v>
          </cell>
          <cell r="DL13">
            <v>1050000</v>
          </cell>
          <cell r="DM13">
            <v>1050000</v>
          </cell>
          <cell r="DO13">
            <v>4</v>
          </cell>
          <cell r="DP13" t="str">
            <v>C28-022</v>
          </cell>
          <cell r="DQ13">
            <v>4100</v>
          </cell>
          <cell r="DR13">
            <v>0</v>
          </cell>
          <cell r="DS13">
            <v>14537</v>
          </cell>
          <cell r="DT13">
            <v>114044</v>
          </cell>
          <cell r="DU13">
            <v>0</v>
          </cell>
          <cell r="DV13">
            <v>2907</v>
          </cell>
          <cell r="DW13">
            <v>135588</v>
          </cell>
          <cell r="DY13">
            <v>5</v>
          </cell>
        </row>
        <row r="14">
          <cell r="N14">
            <v>2</v>
          </cell>
          <cell r="O14">
            <v>27</v>
          </cell>
          <cell r="P14">
            <v>63089</v>
          </cell>
          <cell r="Q14">
            <v>7</v>
          </cell>
          <cell r="T14">
            <v>0</v>
          </cell>
          <cell r="U14" t="str">
            <v>無床</v>
          </cell>
          <cell r="W14" t="str">
            <v>7</v>
          </cell>
          <cell r="X14">
            <v>23</v>
          </cell>
          <cell r="Y14" t="str">
            <v>個人</v>
          </cell>
          <cell r="Z14">
            <v>2</v>
          </cell>
          <cell r="AA14">
            <v>56</v>
          </cell>
          <cell r="AB14">
            <v>9</v>
          </cell>
          <cell r="AC14">
            <v>1</v>
          </cell>
          <cell r="AD14">
            <v>0</v>
          </cell>
          <cell r="AE14">
            <v>0</v>
          </cell>
          <cell r="AF14">
            <v>0</v>
          </cell>
          <cell r="AG14">
            <v>139</v>
          </cell>
          <cell r="AL14">
            <v>2</v>
          </cell>
          <cell r="AM14">
            <v>56</v>
          </cell>
          <cell r="AN14">
            <v>7</v>
          </cell>
          <cell r="AO14">
            <v>50</v>
          </cell>
          <cell r="AP14">
            <v>1</v>
          </cell>
          <cell r="AR14">
            <v>1</v>
          </cell>
          <cell r="AT14">
            <v>61</v>
          </cell>
          <cell r="AU14">
            <v>1017</v>
          </cell>
          <cell r="AV14">
            <v>10.5</v>
          </cell>
          <cell r="AX14">
            <v>0</v>
          </cell>
          <cell r="AY14">
            <v>0</v>
          </cell>
          <cell r="AZ14">
            <v>0</v>
          </cell>
          <cell r="BA14">
            <v>1</v>
          </cell>
          <cell r="BB14">
            <v>0</v>
          </cell>
          <cell r="BC14">
            <v>3</v>
          </cell>
          <cell r="BD14">
            <v>1</v>
          </cell>
          <cell r="BE14">
            <v>0</v>
          </cell>
          <cell r="BF14">
            <v>0</v>
          </cell>
          <cell r="BG14">
            <v>4</v>
          </cell>
          <cell r="BH14">
            <v>1</v>
          </cell>
          <cell r="BI14">
            <v>0</v>
          </cell>
          <cell r="BJ14">
            <v>0</v>
          </cell>
          <cell r="BK14">
            <v>1</v>
          </cell>
          <cell r="BL14">
            <v>0</v>
          </cell>
          <cell r="BM14">
            <v>1</v>
          </cell>
          <cell r="BN14">
            <v>0</v>
          </cell>
          <cell r="BO14">
            <v>0</v>
          </cell>
          <cell r="BP14">
            <v>0</v>
          </cell>
          <cell r="BQ14">
            <v>2</v>
          </cell>
          <cell r="BR14">
            <v>0</v>
          </cell>
          <cell r="BS14">
            <v>0</v>
          </cell>
          <cell r="BT14">
            <v>0</v>
          </cell>
          <cell r="BU14">
            <v>0</v>
          </cell>
          <cell r="BV14">
            <v>0</v>
          </cell>
          <cell r="BW14">
            <v>0</v>
          </cell>
          <cell r="BX14">
            <v>0</v>
          </cell>
          <cell r="BZ14">
            <v>1</v>
          </cell>
          <cell r="CA14" t="str">
            <v>C27-168</v>
          </cell>
          <cell r="CB14">
            <v>6424680</v>
          </cell>
          <cell r="CC14">
            <v>0</v>
          </cell>
          <cell r="CD14">
            <v>286000</v>
          </cell>
          <cell r="CE14">
            <v>0</v>
          </cell>
          <cell r="CF14">
            <v>6710680</v>
          </cell>
          <cell r="CG14">
            <v>1596889</v>
          </cell>
          <cell r="CH14">
            <v>566666</v>
          </cell>
          <cell r="CI14">
            <v>1568326</v>
          </cell>
          <cell r="CJ14">
            <v>0</v>
          </cell>
          <cell r="CK14">
            <v>185162</v>
          </cell>
          <cell r="CL14">
            <v>181697</v>
          </cell>
          <cell r="CM14">
            <v>3465</v>
          </cell>
          <cell r="CN14">
            <v>0</v>
          </cell>
          <cell r="CO14">
            <v>141725</v>
          </cell>
          <cell r="CP14">
            <v>1232795</v>
          </cell>
          <cell r="CR14">
            <v>4724897</v>
          </cell>
          <cell r="CT14">
            <v>17464232</v>
          </cell>
          <cell r="CU14">
            <v>6670100</v>
          </cell>
          <cell r="CV14">
            <v>0</v>
          </cell>
          <cell r="CX14">
            <v>2</v>
          </cell>
          <cell r="CY14" t="str">
            <v>C27-168</v>
          </cell>
          <cell r="DE14">
            <v>3</v>
          </cell>
          <cell r="DG14">
            <v>3</v>
          </cell>
          <cell r="DH14" t="str">
            <v>C27-168</v>
          </cell>
          <cell r="DI14">
            <v>0</v>
          </cell>
          <cell r="DJ14">
            <v>1120980</v>
          </cell>
          <cell r="DK14">
            <v>0</v>
          </cell>
          <cell r="DL14">
            <v>0</v>
          </cell>
          <cell r="DM14">
            <v>1120980</v>
          </cell>
          <cell r="DO14">
            <v>4</v>
          </cell>
          <cell r="DP14" t="str">
            <v>C27-168</v>
          </cell>
          <cell r="DQ14">
            <v>19360</v>
          </cell>
          <cell r="DR14">
            <v>30000</v>
          </cell>
          <cell r="DS14">
            <v>17417</v>
          </cell>
          <cell r="DT14">
            <v>80138</v>
          </cell>
          <cell r="DU14">
            <v>0</v>
          </cell>
          <cell r="DV14">
            <v>0</v>
          </cell>
          <cell r="DW14">
            <v>146915</v>
          </cell>
          <cell r="DY14">
            <v>5</v>
          </cell>
        </row>
        <row r="15">
          <cell r="N15">
            <v>2</v>
          </cell>
          <cell r="O15">
            <v>2</v>
          </cell>
          <cell r="P15">
            <v>2120</v>
          </cell>
          <cell r="Q15">
            <v>1</v>
          </cell>
          <cell r="T15">
            <v>0</v>
          </cell>
          <cell r="U15" t="str">
            <v>無床</v>
          </cell>
          <cell r="W15" t="str">
            <v>1</v>
          </cell>
          <cell r="X15">
            <v>23</v>
          </cell>
          <cell r="Y15" t="str">
            <v>個人</v>
          </cell>
          <cell r="Z15">
            <v>2</v>
          </cell>
          <cell r="AA15">
            <v>51</v>
          </cell>
          <cell r="AB15">
            <v>9</v>
          </cell>
          <cell r="AC15">
            <v>1</v>
          </cell>
          <cell r="AD15">
            <v>0</v>
          </cell>
          <cell r="AE15">
            <v>0</v>
          </cell>
          <cell r="AF15">
            <v>0</v>
          </cell>
          <cell r="AG15">
            <v>282</v>
          </cell>
          <cell r="AL15">
            <v>2</v>
          </cell>
          <cell r="AM15">
            <v>51</v>
          </cell>
          <cell r="AN15">
            <v>9</v>
          </cell>
          <cell r="AO15">
            <v>68</v>
          </cell>
          <cell r="AP15">
            <v>1</v>
          </cell>
          <cell r="AR15">
            <v>2</v>
          </cell>
          <cell r="AT15">
            <v>307</v>
          </cell>
          <cell r="AU15">
            <v>468</v>
          </cell>
          <cell r="AV15">
            <v>6</v>
          </cell>
          <cell r="AX15">
            <v>0</v>
          </cell>
          <cell r="AY15">
            <v>0</v>
          </cell>
          <cell r="AZ15">
            <v>0</v>
          </cell>
          <cell r="BA15">
            <v>1</v>
          </cell>
          <cell r="BB15">
            <v>0</v>
          </cell>
          <cell r="BC15">
            <v>2</v>
          </cell>
          <cell r="BD15">
            <v>0</v>
          </cell>
          <cell r="BE15">
            <v>1</v>
          </cell>
          <cell r="BF15">
            <v>0</v>
          </cell>
          <cell r="BG15">
            <v>4</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Z15">
            <v>1</v>
          </cell>
          <cell r="CA15" t="str">
            <v>C02-012</v>
          </cell>
          <cell r="CB15">
            <v>2855720</v>
          </cell>
          <cell r="CC15">
            <v>0</v>
          </cell>
          <cell r="CD15">
            <v>5000</v>
          </cell>
          <cell r="CE15">
            <v>52380</v>
          </cell>
          <cell r="CF15">
            <v>2913100</v>
          </cell>
          <cell r="CG15">
            <v>1259700</v>
          </cell>
          <cell r="CH15">
            <v>0</v>
          </cell>
          <cell r="CI15">
            <v>239460</v>
          </cell>
          <cell r="CJ15">
            <v>43470</v>
          </cell>
          <cell r="CK15">
            <v>45150</v>
          </cell>
          <cell r="CL15">
            <v>0</v>
          </cell>
          <cell r="CM15">
            <v>3150</v>
          </cell>
          <cell r="CN15">
            <v>0</v>
          </cell>
          <cell r="CO15">
            <v>50450</v>
          </cell>
          <cell r="CP15">
            <v>624020</v>
          </cell>
          <cell r="CQ15">
            <v>0</v>
          </cell>
          <cell r="CR15">
            <v>2262250</v>
          </cell>
          <cell r="CT15">
            <v>2647800</v>
          </cell>
          <cell r="CU15">
            <v>1344800</v>
          </cell>
          <cell r="CV15">
            <v>0</v>
          </cell>
          <cell r="CX15">
            <v>2</v>
          </cell>
          <cell r="CY15" t="str">
            <v>C02-012</v>
          </cell>
          <cell r="DE15">
            <v>3</v>
          </cell>
          <cell r="DG15">
            <v>3</v>
          </cell>
          <cell r="DH15" t="str">
            <v>C02-012</v>
          </cell>
          <cell r="DI15">
            <v>0</v>
          </cell>
          <cell r="DJ15">
            <v>741450</v>
          </cell>
          <cell r="DK15">
            <v>0</v>
          </cell>
          <cell r="DL15">
            <v>0</v>
          </cell>
          <cell r="DM15">
            <v>741450</v>
          </cell>
          <cell r="DO15">
            <v>4</v>
          </cell>
          <cell r="DP15" t="str">
            <v>C02-012</v>
          </cell>
          <cell r="DQ15">
            <v>35000</v>
          </cell>
          <cell r="DR15">
            <v>0</v>
          </cell>
          <cell r="DS15">
            <v>28860</v>
          </cell>
          <cell r="DT15">
            <v>117260</v>
          </cell>
          <cell r="DU15">
            <v>25000</v>
          </cell>
          <cell r="DV15">
            <v>0</v>
          </cell>
          <cell r="DW15">
            <v>206120</v>
          </cell>
          <cell r="DY15">
            <v>5</v>
          </cell>
        </row>
        <row r="16">
          <cell r="N16">
            <v>2</v>
          </cell>
          <cell r="O16">
            <v>34</v>
          </cell>
          <cell r="P16">
            <v>1576</v>
          </cell>
          <cell r="Q16">
            <v>2</v>
          </cell>
          <cell r="T16">
            <v>0</v>
          </cell>
          <cell r="U16" t="str">
            <v>無床</v>
          </cell>
          <cell r="W16" t="str">
            <v>8</v>
          </cell>
          <cell r="X16">
            <v>19</v>
          </cell>
          <cell r="Y16" t="str">
            <v>その他</v>
          </cell>
          <cell r="Z16">
            <v>2</v>
          </cell>
          <cell r="AA16">
            <v>41</v>
          </cell>
          <cell r="AB16">
            <v>3</v>
          </cell>
          <cell r="AC16">
            <v>0</v>
          </cell>
          <cell r="AD16">
            <v>1</v>
          </cell>
          <cell r="AE16">
            <v>0</v>
          </cell>
          <cell r="AF16">
            <v>0</v>
          </cell>
          <cell r="AH16">
            <v>165</v>
          </cell>
          <cell r="AL16">
            <v>2</v>
          </cell>
          <cell r="AM16">
            <v>41</v>
          </cell>
          <cell r="AN16">
            <v>3</v>
          </cell>
          <cell r="AO16">
            <v>67</v>
          </cell>
          <cell r="AP16">
            <v>1</v>
          </cell>
          <cell r="AR16">
            <v>2</v>
          </cell>
          <cell r="AT16">
            <v>95</v>
          </cell>
          <cell r="AU16">
            <v>483</v>
          </cell>
          <cell r="AV16">
            <v>10</v>
          </cell>
          <cell r="AX16">
            <v>0</v>
          </cell>
          <cell r="AY16">
            <v>1</v>
          </cell>
          <cell r="BA16">
            <v>2</v>
          </cell>
          <cell r="BC16">
            <v>0</v>
          </cell>
          <cell r="BE16">
            <v>1</v>
          </cell>
          <cell r="BF16">
            <v>0</v>
          </cell>
          <cell r="BG16">
            <v>4</v>
          </cell>
          <cell r="BH16">
            <v>0</v>
          </cell>
          <cell r="BQ16">
            <v>0</v>
          </cell>
          <cell r="BR16">
            <v>0</v>
          </cell>
          <cell r="BS16">
            <v>0</v>
          </cell>
          <cell r="BT16">
            <v>0</v>
          </cell>
          <cell r="BU16">
            <v>0</v>
          </cell>
          <cell r="BX16">
            <v>0</v>
          </cell>
          <cell r="BZ16">
            <v>1</v>
          </cell>
          <cell r="CA16" t="str">
            <v>C34-024</v>
          </cell>
          <cell r="CB16">
            <v>4518184</v>
          </cell>
          <cell r="CE16">
            <v>75583</v>
          </cell>
          <cell r="CF16">
            <v>4593767</v>
          </cell>
          <cell r="CG16">
            <v>2001107</v>
          </cell>
          <cell r="CI16">
            <v>1260310</v>
          </cell>
          <cell r="CK16">
            <v>110788</v>
          </cell>
          <cell r="CL16">
            <v>110788</v>
          </cell>
          <cell r="CO16">
            <v>24870</v>
          </cell>
          <cell r="CP16">
            <v>979694</v>
          </cell>
          <cell r="CQ16">
            <v>80000</v>
          </cell>
          <cell r="CR16">
            <v>4376769</v>
          </cell>
          <cell r="CT16">
            <v>0</v>
          </cell>
          <cell r="CU16">
            <v>70000</v>
          </cell>
          <cell r="CV16">
            <v>0</v>
          </cell>
          <cell r="CX16">
            <v>2</v>
          </cell>
          <cell r="CY16" t="str">
            <v>C34-024</v>
          </cell>
          <cell r="CZ16">
            <v>11127331</v>
          </cell>
          <cell r="DA16">
            <v>968935</v>
          </cell>
          <cell r="DB16">
            <v>14597323</v>
          </cell>
          <cell r="DC16">
            <v>10825581</v>
          </cell>
          <cell r="DE16">
            <v>1</v>
          </cell>
          <cell r="DG16">
            <v>3</v>
          </cell>
          <cell r="DH16" t="str">
            <v>C34-024</v>
          </cell>
          <cell r="DM16">
            <v>0</v>
          </cell>
          <cell r="DO16">
            <v>4</v>
          </cell>
          <cell r="DP16" t="str">
            <v>C34-024</v>
          </cell>
          <cell r="DQ16">
            <v>0</v>
          </cell>
          <cell r="DR16">
            <v>36000</v>
          </cell>
          <cell r="DS16">
            <v>128475</v>
          </cell>
          <cell r="DT16">
            <v>3374</v>
          </cell>
          <cell r="DU16">
            <v>0</v>
          </cell>
          <cell r="DV16">
            <v>24542</v>
          </cell>
          <cell r="DW16">
            <v>192391</v>
          </cell>
          <cell r="DY16">
            <v>5</v>
          </cell>
        </row>
        <row r="17">
          <cell r="N17">
            <v>2</v>
          </cell>
          <cell r="O17">
            <v>23</v>
          </cell>
          <cell r="P17">
            <v>11087</v>
          </cell>
          <cell r="Q17">
            <v>2</v>
          </cell>
          <cell r="T17">
            <v>0</v>
          </cell>
          <cell r="U17" t="str">
            <v>無床</v>
          </cell>
          <cell r="W17" t="str">
            <v>4</v>
          </cell>
          <cell r="X17">
            <v>23</v>
          </cell>
          <cell r="Y17" t="str">
            <v>個人</v>
          </cell>
          <cell r="Z17">
            <v>3</v>
          </cell>
          <cell r="AA17">
            <v>7</v>
          </cell>
          <cell r="AB17">
            <v>5</v>
          </cell>
          <cell r="AC17">
            <v>0</v>
          </cell>
          <cell r="AD17">
            <v>1</v>
          </cell>
          <cell r="AE17">
            <v>0</v>
          </cell>
          <cell r="AF17">
            <v>0</v>
          </cell>
          <cell r="AH17">
            <v>132</v>
          </cell>
          <cell r="AL17">
            <v>3</v>
          </cell>
          <cell r="AM17">
            <v>7</v>
          </cell>
          <cell r="AN17">
            <v>5</v>
          </cell>
          <cell r="AO17">
            <v>32</v>
          </cell>
          <cell r="AP17">
            <v>1</v>
          </cell>
          <cell r="AR17">
            <v>1</v>
          </cell>
          <cell r="AS17">
            <v>1</v>
          </cell>
          <cell r="AT17">
            <v>813</v>
          </cell>
          <cell r="AU17">
            <v>778</v>
          </cell>
          <cell r="AV17">
            <v>12</v>
          </cell>
          <cell r="AX17">
            <v>0</v>
          </cell>
          <cell r="AY17">
            <v>0</v>
          </cell>
          <cell r="AZ17">
            <v>0</v>
          </cell>
          <cell r="BA17">
            <v>1</v>
          </cell>
          <cell r="BB17">
            <v>0</v>
          </cell>
          <cell r="BC17">
            <v>2</v>
          </cell>
          <cell r="BD17">
            <v>1</v>
          </cell>
          <cell r="BE17">
            <v>0</v>
          </cell>
          <cell r="BF17">
            <v>0</v>
          </cell>
          <cell r="BG17">
            <v>3</v>
          </cell>
          <cell r="BH17">
            <v>1</v>
          </cell>
          <cell r="BI17">
            <v>0</v>
          </cell>
          <cell r="BJ17">
            <v>0</v>
          </cell>
          <cell r="BK17">
            <v>0</v>
          </cell>
          <cell r="BL17">
            <v>0</v>
          </cell>
          <cell r="BM17">
            <v>2</v>
          </cell>
          <cell r="BN17">
            <v>0</v>
          </cell>
          <cell r="BO17">
            <v>0</v>
          </cell>
          <cell r="BP17">
            <v>0</v>
          </cell>
          <cell r="BQ17">
            <v>2</v>
          </cell>
          <cell r="BR17">
            <v>0</v>
          </cell>
          <cell r="BS17">
            <v>0</v>
          </cell>
          <cell r="BT17">
            <v>0</v>
          </cell>
          <cell r="BU17">
            <v>0</v>
          </cell>
          <cell r="BV17">
            <v>0</v>
          </cell>
          <cell r="BW17">
            <v>0</v>
          </cell>
          <cell r="BX17">
            <v>0</v>
          </cell>
          <cell r="BZ17">
            <v>1</v>
          </cell>
          <cell r="CA17" t="str">
            <v>C23-033</v>
          </cell>
          <cell r="CB17">
            <v>7239190</v>
          </cell>
          <cell r="CC17">
            <v>0</v>
          </cell>
          <cell r="CD17">
            <v>59956</v>
          </cell>
          <cell r="CE17">
            <v>9320</v>
          </cell>
          <cell r="CF17">
            <v>7308466</v>
          </cell>
          <cell r="CG17">
            <v>1077905</v>
          </cell>
          <cell r="CH17">
            <v>502908</v>
          </cell>
          <cell r="CI17">
            <v>1020625</v>
          </cell>
          <cell r="CJ17">
            <v>114242</v>
          </cell>
          <cell r="CK17">
            <v>21223</v>
          </cell>
          <cell r="CL17">
            <v>21223</v>
          </cell>
          <cell r="CM17">
            <v>0</v>
          </cell>
          <cell r="CN17">
            <v>0</v>
          </cell>
          <cell r="CO17">
            <v>388642</v>
          </cell>
          <cell r="CP17">
            <v>922658</v>
          </cell>
          <cell r="CQ17">
            <v>291800</v>
          </cell>
          <cell r="CR17">
            <v>3545295</v>
          </cell>
          <cell r="CT17">
            <v>10549500</v>
          </cell>
          <cell r="CU17">
            <v>4552500</v>
          </cell>
          <cell r="CV17">
            <v>0</v>
          </cell>
          <cell r="CX17">
            <v>2</v>
          </cell>
          <cell r="CY17" t="str">
            <v>C23-033</v>
          </cell>
          <cell r="CZ17">
            <v>38950341</v>
          </cell>
          <cell r="DA17">
            <v>16116633</v>
          </cell>
          <cell r="DB17">
            <v>26614272</v>
          </cell>
          <cell r="DC17">
            <v>26614272</v>
          </cell>
          <cell r="DE17">
            <v>2</v>
          </cell>
          <cell r="DG17">
            <v>3</v>
          </cell>
          <cell r="DH17" t="str">
            <v>C23-033</v>
          </cell>
          <cell r="DI17">
            <v>0</v>
          </cell>
          <cell r="DJ17">
            <v>0</v>
          </cell>
          <cell r="DK17">
            <v>189735</v>
          </cell>
          <cell r="DL17">
            <v>0</v>
          </cell>
          <cell r="DM17">
            <v>189735</v>
          </cell>
          <cell r="DO17">
            <v>4</v>
          </cell>
          <cell r="DP17" t="str">
            <v>C23-033</v>
          </cell>
          <cell r="DQ17">
            <v>34819</v>
          </cell>
          <cell r="DR17">
            <v>0</v>
          </cell>
          <cell r="DS17">
            <v>64434</v>
          </cell>
          <cell r="DT17">
            <v>31210</v>
          </cell>
          <cell r="DU17">
            <v>0</v>
          </cell>
          <cell r="DV17">
            <v>112227</v>
          </cell>
          <cell r="DW17">
            <v>242690</v>
          </cell>
          <cell r="DY17">
            <v>5</v>
          </cell>
        </row>
        <row r="18">
          <cell r="N18">
            <v>2</v>
          </cell>
          <cell r="O18">
            <v>13</v>
          </cell>
          <cell r="P18">
            <v>74137</v>
          </cell>
          <cell r="Q18">
            <v>6</v>
          </cell>
          <cell r="T18">
            <v>0</v>
          </cell>
          <cell r="U18" t="str">
            <v>無床</v>
          </cell>
          <cell r="W18" t="str">
            <v>3</v>
          </cell>
          <cell r="X18">
            <v>23</v>
          </cell>
          <cell r="Y18" t="str">
            <v>個人</v>
          </cell>
          <cell r="Z18">
            <v>2</v>
          </cell>
          <cell r="AA18">
            <v>56</v>
          </cell>
          <cell r="AB18">
            <v>4</v>
          </cell>
          <cell r="AC18">
            <v>1</v>
          </cell>
          <cell r="AD18">
            <v>0</v>
          </cell>
          <cell r="AE18">
            <v>0</v>
          </cell>
          <cell r="AF18">
            <v>0</v>
          </cell>
          <cell r="AG18">
            <v>143</v>
          </cell>
          <cell r="AL18">
            <v>2</v>
          </cell>
          <cell r="AM18">
            <v>56</v>
          </cell>
          <cell r="AN18">
            <v>4</v>
          </cell>
          <cell r="AO18">
            <v>66</v>
          </cell>
          <cell r="AP18">
            <v>1</v>
          </cell>
          <cell r="AR18">
            <v>1</v>
          </cell>
          <cell r="AT18">
            <v>267</v>
          </cell>
          <cell r="AU18">
            <v>661</v>
          </cell>
          <cell r="AV18">
            <v>12</v>
          </cell>
          <cell r="AX18">
            <v>0</v>
          </cell>
          <cell r="AY18">
            <v>0</v>
          </cell>
          <cell r="BA18">
            <v>0</v>
          </cell>
          <cell r="BC18">
            <v>0</v>
          </cell>
          <cell r="BE18">
            <v>0</v>
          </cell>
          <cell r="BG18">
            <v>0</v>
          </cell>
          <cell r="BH18">
            <v>0</v>
          </cell>
          <cell r="BI18">
            <v>0</v>
          </cell>
          <cell r="BK18">
            <v>0</v>
          </cell>
          <cell r="BM18">
            <v>4</v>
          </cell>
          <cell r="BO18">
            <v>0</v>
          </cell>
          <cell r="BQ18">
            <v>4</v>
          </cell>
          <cell r="BR18">
            <v>0</v>
          </cell>
          <cell r="BS18">
            <v>0</v>
          </cell>
          <cell r="BT18">
            <v>0</v>
          </cell>
          <cell r="BU18">
            <v>0</v>
          </cell>
          <cell r="BV18">
            <v>0</v>
          </cell>
          <cell r="BW18">
            <v>0</v>
          </cell>
          <cell r="BX18">
            <v>0</v>
          </cell>
          <cell r="BZ18">
            <v>1</v>
          </cell>
          <cell r="CA18" t="str">
            <v>C13-248</v>
          </cell>
          <cell r="CB18">
            <v>2770250</v>
          </cell>
          <cell r="CC18">
            <v>0</v>
          </cell>
          <cell r="CD18">
            <v>7500</v>
          </cell>
          <cell r="CE18">
            <v>378500</v>
          </cell>
          <cell r="CF18">
            <v>3156250</v>
          </cell>
          <cell r="CG18">
            <v>387849</v>
          </cell>
          <cell r="CH18">
            <v>0</v>
          </cell>
          <cell r="CI18">
            <v>21969</v>
          </cell>
          <cell r="CJ18">
            <v>4505</v>
          </cell>
          <cell r="CK18">
            <v>110630</v>
          </cell>
          <cell r="CL18">
            <v>15498</v>
          </cell>
          <cell r="CM18">
            <v>417</v>
          </cell>
          <cell r="CN18">
            <v>88468</v>
          </cell>
          <cell r="CO18">
            <v>135110</v>
          </cell>
          <cell r="CP18">
            <v>171751</v>
          </cell>
          <cell r="CQ18">
            <v>0</v>
          </cell>
          <cell r="CR18">
            <v>831814</v>
          </cell>
          <cell r="CT18">
            <v>10538975</v>
          </cell>
          <cell r="CU18">
            <v>4535000</v>
          </cell>
          <cell r="CV18">
            <v>0</v>
          </cell>
          <cell r="CX18">
            <v>2</v>
          </cell>
          <cell r="CY18" t="str">
            <v>C13-248</v>
          </cell>
          <cell r="DE18">
            <v>3</v>
          </cell>
          <cell r="DG18">
            <v>3</v>
          </cell>
          <cell r="DH18" t="str">
            <v>C13-248</v>
          </cell>
          <cell r="DI18">
            <v>0</v>
          </cell>
          <cell r="DJ18">
            <v>0</v>
          </cell>
          <cell r="DK18">
            <v>0</v>
          </cell>
          <cell r="DL18">
            <v>0</v>
          </cell>
          <cell r="DM18">
            <v>0</v>
          </cell>
          <cell r="DO18">
            <v>4</v>
          </cell>
          <cell r="DP18" t="str">
            <v>C13-248</v>
          </cell>
          <cell r="DQ18">
            <v>6930</v>
          </cell>
          <cell r="DR18">
            <v>2500</v>
          </cell>
          <cell r="DS18">
            <v>11032</v>
          </cell>
          <cell r="DT18">
            <v>25446</v>
          </cell>
          <cell r="DU18">
            <v>840</v>
          </cell>
          <cell r="DV18">
            <v>5739</v>
          </cell>
          <cell r="DW18">
            <v>52487</v>
          </cell>
          <cell r="DY18">
            <v>5</v>
          </cell>
        </row>
        <row r="19">
          <cell r="N19">
            <v>2</v>
          </cell>
          <cell r="O19">
            <v>4</v>
          </cell>
          <cell r="P19">
            <v>53115</v>
          </cell>
          <cell r="Q19">
            <v>7</v>
          </cell>
          <cell r="T19">
            <v>0</v>
          </cell>
          <cell r="U19" t="str">
            <v>無床</v>
          </cell>
          <cell r="W19" t="str">
            <v>1</v>
          </cell>
          <cell r="X19">
            <v>23</v>
          </cell>
          <cell r="Y19" t="str">
            <v>個人</v>
          </cell>
          <cell r="Z19">
            <v>2</v>
          </cell>
          <cell r="AA19">
            <v>13</v>
          </cell>
          <cell r="AB19">
            <v>5</v>
          </cell>
          <cell r="AC19">
            <v>1</v>
          </cell>
          <cell r="AD19">
            <v>0</v>
          </cell>
          <cell r="AE19">
            <v>0</v>
          </cell>
          <cell r="AF19">
            <v>0</v>
          </cell>
          <cell r="AG19">
            <v>934</v>
          </cell>
          <cell r="AH19">
            <v>0</v>
          </cell>
          <cell r="AI19">
            <v>0</v>
          </cell>
          <cell r="AJ19">
            <v>0</v>
          </cell>
          <cell r="AL19">
            <v>2</v>
          </cell>
          <cell r="AM19">
            <v>51</v>
          </cell>
          <cell r="AN19">
            <v>7</v>
          </cell>
          <cell r="AO19">
            <v>56</v>
          </cell>
          <cell r="AP19">
            <v>1</v>
          </cell>
          <cell r="AR19">
            <v>1</v>
          </cell>
          <cell r="AT19">
            <v>120</v>
          </cell>
          <cell r="AU19">
            <v>1900</v>
          </cell>
          <cell r="AV19">
            <v>11</v>
          </cell>
          <cell r="AX19">
            <v>0</v>
          </cell>
          <cell r="AY19">
            <v>0</v>
          </cell>
          <cell r="BA19">
            <v>4</v>
          </cell>
          <cell r="BC19">
            <v>3</v>
          </cell>
          <cell r="BE19">
            <v>2</v>
          </cell>
          <cell r="BF19">
            <v>1</v>
          </cell>
          <cell r="BG19">
            <v>9</v>
          </cell>
          <cell r="BH19">
            <v>1</v>
          </cell>
          <cell r="BI19">
            <v>1</v>
          </cell>
          <cell r="BQ19">
            <v>1</v>
          </cell>
          <cell r="BR19">
            <v>0</v>
          </cell>
          <cell r="BS19">
            <v>0</v>
          </cell>
          <cell r="BT19">
            <v>0</v>
          </cell>
          <cell r="BU19">
            <v>0</v>
          </cell>
          <cell r="BV19">
            <v>0</v>
          </cell>
          <cell r="BW19">
            <v>0</v>
          </cell>
          <cell r="BX19">
            <v>0</v>
          </cell>
          <cell r="BZ19">
            <v>1</v>
          </cell>
          <cell r="CA19" t="str">
            <v>C04-030</v>
          </cell>
          <cell r="CB19">
            <v>11468110</v>
          </cell>
          <cell r="CC19">
            <v>0</v>
          </cell>
          <cell r="CD19">
            <v>19470</v>
          </cell>
          <cell r="CE19">
            <v>133619</v>
          </cell>
          <cell r="CF19">
            <v>11621199</v>
          </cell>
          <cell r="CG19">
            <v>2835922</v>
          </cell>
          <cell r="CH19">
            <v>462500</v>
          </cell>
          <cell r="CI19">
            <v>3349594</v>
          </cell>
          <cell r="CJ19">
            <v>67123</v>
          </cell>
          <cell r="CK19">
            <v>287517</v>
          </cell>
          <cell r="CL19">
            <v>235781</v>
          </cell>
          <cell r="CM19">
            <v>5964</v>
          </cell>
          <cell r="CN19">
            <v>10000</v>
          </cell>
          <cell r="CO19">
            <v>535531</v>
          </cell>
          <cell r="CP19">
            <v>155821</v>
          </cell>
          <cell r="CQ19">
            <v>0</v>
          </cell>
          <cell r="CR19">
            <v>7231508</v>
          </cell>
          <cell r="CT19">
            <v>9253000</v>
          </cell>
          <cell r="CU19">
            <v>4247300</v>
          </cell>
          <cell r="CV19">
            <v>0</v>
          </cell>
          <cell r="CX19">
            <v>2</v>
          </cell>
          <cell r="CY19" t="str">
            <v>C04-030</v>
          </cell>
          <cell r="CZ19">
            <v>165196682</v>
          </cell>
          <cell r="DA19">
            <v>72235982</v>
          </cell>
          <cell r="DB19">
            <v>3999614</v>
          </cell>
          <cell r="DC19">
            <v>0</v>
          </cell>
          <cell r="DE19">
            <v>2</v>
          </cell>
          <cell r="DG19">
            <v>3</v>
          </cell>
          <cell r="DH19" t="str">
            <v>C04-030</v>
          </cell>
          <cell r="DI19">
            <v>0</v>
          </cell>
          <cell r="DJ19">
            <v>16156600</v>
          </cell>
          <cell r="DK19">
            <v>4127340</v>
          </cell>
          <cell r="DL19">
            <v>5655610</v>
          </cell>
          <cell r="DM19">
            <v>25939550</v>
          </cell>
          <cell r="DO19">
            <v>4</v>
          </cell>
          <cell r="DP19" t="str">
            <v>C04-030</v>
          </cell>
          <cell r="DQ19">
            <v>48000</v>
          </cell>
          <cell r="DR19">
            <v>0</v>
          </cell>
          <cell r="DS19">
            <v>6687</v>
          </cell>
          <cell r="DT19">
            <v>144967</v>
          </cell>
          <cell r="DU19">
            <v>4167</v>
          </cell>
          <cell r="DV19">
            <v>0</v>
          </cell>
          <cell r="DW19">
            <v>203821</v>
          </cell>
          <cell r="DY19">
            <v>5</v>
          </cell>
        </row>
        <row r="20">
          <cell r="N20">
            <v>2</v>
          </cell>
          <cell r="O20">
            <v>27</v>
          </cell>
          <cell r="P20">
            <v>51133</v>
          </cell>
          <cell r="Q20">
            <v>4</v>
          </cell>
          <cell r="T20">
            <v>0</v>
          </cell>
          <cell r="U20" t="str">
            <v>無床</v>
          </cell>
          <cell r="W20" t="str">
            <v>7</v>
          </cell>
          <cell r="X20">
            <v>23</v>
          </cell>
          <cell r="Y20" t="str">
            <v>個人</v>
          </cell>
          <cell r="Z20">
            <v>2</v>
          </cell>
          <cell r="AA20">
            <v>52</v>
          </cell>
          <cell r="AB20">
            <v>6</v>
          </cell>
          <cell r="AC20">
            <v>1</v>
          </cell>
          <cell r="AD20">
            <v>0</v>
          </cell>
          <cell r="AE20">
            <v>0</v>
          </cell>
          <cell r="AF20">
            <v>0</v>
          </cell>
          <cell r="AG20">
            <v>101</v>
          </cell>
          <cell r="AL20">
            <v>2</v>
          </cell>
          <cell r="AM20">
            <v>52</v>
          </cell>
          <cell r="AN20">
            <v>5</v>
          </cell>
          <cell r="AO20">
            <v>58</v>
          </cell>
          <cell r="AP20">
            <v>1</v>
          </cell>
          <cell r="AR20">
            <v>2</v>
          </cell>
          <cell r="AT20">
            <v>41</v>
          </cell>
          <cell r="AU20">
            <v>632</v>
          </cell>
          <cell r="AV20">
            <v>10</v>
          </cell>
          <cell r="AX20">
            <v>0</v>
          </cell>
          <cell r="AY20">
            <v>0</v>
          </cell>
          <cell r="BA20">
            <v>0</v>
          </cell>
          <cell r="BC20">
            <v>0</v>
          </cell>
          <cell r="BE20">
            <v>0</v>
          </cell>
          <cell r="BG20">
            <v>0</v>
          </cell>
          <cell r="BH20">
            <v>0</v>
          </cell>
          <cell r="BI20">
            <v>0</v>
          </cell>
          <cell r="BK20">
            <v>0</v>
          </cell>
          <cell r="BM20">
            <v>0</v>
          </cell>
          <cell r="BO20">
            <v>0</v>
          </cell>
          <cell r="BQ20">
            <v>0</v>
          </cell>
          <cell r="BR20">
            <v>0</v>
          </cell>
          <cell r="BS20">
            <v>0</v>
          </cell>
          <cell r="BT20">
            <v>1</v>
          </cell>
          <cell r="BU20">
            <v>1</v>
          </cell>
          <cell r="BV20">
            <v>0</v>
          </cell>
          <cell r="BW20">
            <v>108</v>
          </cell>
          <cell r="BX20">
            <v>108</v>
          </cell>
          <cell r="BZ20">
            <v>1</v>
          </cell>
          <cell r="CA20" t="str">
            <v>C27-109</v>
          </cell>
          <cell r="CB20">
            <v>3805000</v>
          </cell>
          <cell r="CC20">
            <v>58000</v>
          </cell>
          <cell r="CD20">
            <v>7000</v>
          </cell>
          <cell r="CE20">
            <v>80000</v>
          </cell>
          <cell r="CF20">
            <v>3950000</v>
          </cell>
          <cell r="CG20">
            <v>0</v>
          </cell>
          <cell r="CH20">
            <v>0</v>
          </cell>
          <cell r="CI20">
            <v>1593000</v>
          </cell>
          <cell r="CJ20">
            <v>0</v>
          </cell>
          <cell r="CK20">
            <v>86000</v>
          </cell>
          <cell r="CL20">
            <v>76000</v>
          </cell>
          <cell r="CM20">
            <v>10000</v>
          </cell>
          <cell r="CN20">
            <v>0</v>
          </cell>
          <cell r="CO20">
            <v>192000</v>
          </cell>
          <cell r="CP20">
            <v>692000</v>
          </cell>
          <cell r="CQ20">
            <v>0</v>
          </cell>
          <cell r="CR20">
            <v>2563000</v>
          </cell>
          <cell r="CT20">
            <v>3090000</v>
          </cell>
          <cell r="CU20">
            <v>1751000</v>
          </cell>
          <cell r="CV20">
            <v>0</v>
          </cell>
          <cell r="CX20">
            <v>2</v>
          </cell>
          <cell r="CY20" t="str">
            <v>C27-109</v>
          </cell>
          <cell r="DE20">
            <v>3</v>
          </cell>
          <cell r="DG20">
            <v>3</v>
          </cell>
          <cell r="DH20" t="str">
            <v>C27-109</v>
          </cell>
          <cell r="DI20">
            <v>0</v>
          </cell>
          <cell r="DJ20">
            <v>0</v>
          </cell>
          <cell r="DK20">
            <v>0</v>
          </cell>
          <cell r="DL20">
            <v>3700000</v>
          </cell>
          <cell r="DM20">
            <v>3700000</v>
          </cell>
          <cell r="DO20">
            <v>4</v>
          </cell>
          <cell r="DP20" t="str">
            <v>C27-109</v>
          </cell>
          <cell r="DQ20">
            <v>0</v>
          </cell>
          <cell r="DR20">
            <v>0</v>
          </cell>
          <cell r="DS20">
            <v>13000</v>
          </cell>
          <cell r="DT20">
            <v>149000</v>
          </cell>
          <cell r="DU20">
            <v>0</v>
          </cell>
          <cell r="DV20">
            <v>0</v>
          </cell>
          <cell r="DW20">
            <v>162000</v>
          </cell>
          <cell r="DY20">
            <v>5</v>
          </cell>
        </row>
        <row r="21">
          <cell r="N21">
            <v>2</v>
          </cell>
          <cell r="O21">
            <v>40</v>
          </cell>
          <cell r="P21">
            <v>8233</v>
          </cell>
          <cell r="Q21">
            <v>4</v>
          </cell>
          <cell r="T21">
            <v>0</v>
          </cell>
          <cell r="U21" t="str">
            <v>無床</v>
          </cell>
          <cell r="W21" t="str">
            <v>A</v>
          </cell>
          <cell r="X21">
            <v>23</v>
          </cell>
          <cell r="Y21" t="str">
            <v>個人</v>
          </cell>
          <cell r="Z21">
            <v>2</v>
          </cell>
          <cell r="AA21">
            <v>55</v>
          </cell>
          <cell r="AB21">
            <v>6</v>
          </cell>
          <cell r="AC21">
            <v>0</v>
          </cell>
          <cell r="AD21">
            <v>1</v>
          </cell>
          <cell r="AE21">
            <v>0</v>
          </cell>
          <cell r="AF21">
            <v>0</v>
          </cell>
          <cell r="AH21">
            <v>125</v>
          </cell>
          <cell r="AL21">
            <v>2</v>
          </cell>
          <cell r="AM21">
            <v>55</v>
          </cell>
          <cell r="AN21">
            <v>1</v>
          </cell>
          <cell r="AO21">
            <v>60</v>
          </cell>
          <cell r="AP21">
            <v>1</v>
          </cell>
          <cell r="AR21">
            <v>1</v>
          </cell>
          <cell r="AT21">
            <v>9</v>
          </cell>
          <cell r="AU21">
            <v>474</v>
          </cell>
          <cell r="AV21">
            <v>8.5</v>
          </cell>
          <cell r="AX21">
            <v>0</v>
          </cell>
          <cell r="AY21">
            <v>0</v>
          </cell>
          <cell r="BA21">
            <v>0</v>
          </cell>
          <cell r="BC21">
            <v>2</v>
          </cell>
          <cell r="BD21">
            <v>2</v>
          </cell>
          <cell r="BE21">
            <v>0</v>
          </cell>
          <cell r="BG21">
            <v>2</v>
          </cell>
          <cell r="BH21">
            <v>2</v>
          </cell>
          <cell r="BI21">
            <v>0</v>
          </cell>
          <cell r="BK21">
            <v>0</v>
          </cell>
          <cell r="BM21">
            <v>0</v>
          </cell>
          <cell r="BO21">
            <v>0</v>
          </cell>
          <cell r="BQ21">
            <v>0</v>
          </cell>
          <cell r="BR21">
            <v>0</v>
          </cell>
          <cell r="BS21">
            <v>1</v>
          </cell>
          <cell r="BT21">
            <v>0</v>
          </cell>
          <cell r="BU21">
            <v>1</v>
          </cell>
          <cell r="BV21">
            <v>43</v>
          </cell>
          <cell r="BX21">
            <v>43</v>
          </cell>
          <cell r="BZ21">
            <v>1</v>
          </cell>
          <cell r="CA21" t="str">
            <v>C40-036</v>
          </cell>
          <cell r="CB21">
            <v>3078920</v>
          </cell>
          <cell r="CC21">
            <v>0</v>
          </cell>
          <cell r="CD21">
            <v>3500</v>
          </cell>
          <cell r="CE21">
            <v>0</v>
          </cell>
          <cell r="CF21">
            <v>3082420</v>
          </cell>
          <cell r="CG21">
            <v>665115</v>
          </cell>
          <cell r="CH21">
            <v>665115</v>
          </cell>
          <cell r="CI21">
            <v>977439</v>
          </cell>
          <cell r="CJ21">
            <v>43432</v>
          </cell>
          <cell r="CK21">
            <v>154980</v>
          </cell>
          <cell r="CL21">
            <v>107525</v>
          </cell>
          <cell r="CM21">
            <v>8621</v>
          </cell>
          <cell r="CN21">
            <v>38834</v>
          </cell>
          <cell r="CO21">
            <v>138133</v>
          </cell>
          <cell r="CP21">
            <v>749532</v>
          </cell>
          <cell r="CQ21">
            <v>568200</v>
          </cell>
          <cell r="CR21">
            <v>2728631</v>
          </cell>
          <cell r="CT21">
            <v>1994200</v>
          </cell>
          <cell r="CU21">
            <v>1200000</v>
          </cell>
          <cell r="CV21">
            <v>11283</v>
          </cell>
          <cell r="CX21">
            <v>2</v>
          </cell>
          <cell r="CY21" t="str">
            <v>C40-036</v>
          </cell>
          <cell r="DE21">
            <v>3</v>
          </cell>
          <cell r="DG21">
            <v>3</v>
          </cell>
          <cell r="DH21" t="str">
            <v>C40-036</v>
          </cell>
          <cell r="DI21">
            <v>0</v>
          </cell>
          <cell r="DJ21">
            <v>0</v>
          </cell>
          <cell r="DK21">
            <v>0</v>
          </cell>
          <cell r="DL21">
            <v>418600</v>
          </cell>
          <cell r="DM21">
            <v>418600</v>
          </cell>
          <cell r="DO21">
            <v>4</v>
          </cell>
          <cell r="DP21" t="str">
            <v>C40-036</v>
          </cell>
          <cell r="DQ21">
            <v>24000</v>
          </cell>
          <cell r="DR21">
            <v>0</v>
          </cell>
          <cell r="DS21">
            <v>16800</v>
          </cell>
          <cell r="DT21">
            <v>64825</v>
          </cell>
          <cell r="DU21">
            <v>0</v>
          </cell>
          <cell r="DV21">
            <v>23684</v>
          </cell>
          <cell r="DW21">
            <v>129309</v>
          </cell>
          <cell r="DY21">
            <v>5</v>
          </cell>
        </row>
        <row r="22">
          <cell r="N22">
            <v>2</v>
          </cell>
          <cell r="O22">
            <v>20</v>
          </cell>
          <cell r="P22">
            <v>53115</v>
          </cell>
          <cell r="Q22">
            <v>5</v>
          </cell>
          <cell r="T22">
            <v>0</v>
          </cell>
          <cell r="U22" t="str">
            <v>無床</v>
          </cell>
          <cell r="W22" t="str">
            <v>2</v>
          </cell>
          <cell r="X22">
            <v>19</v>
          </cell>
          <cell r="Y22" t="str">
            <v>その他</v>
          </cell>
          <cell r="Z22">
            <v>2</v>
          </cell>
          <cell r="AA22">
            <v>59</v>
          </cell>
          <cell r="AB22">
            <v>5</v>
          </cell>
          <cell r="AC22">
            <v>1</v>
          </cell>
          <cell r="AD22">
            <v>0</v>
          </cell>
          <cell r="AE22">
            <v>0</v>
          </cell>
          <cell r="AF22">
            <v>0</v>
          </cell>
          <cell r="AG22">
            <v>341</v>
          </cell>
          <cell r="AL22">
            <v>2</v>
          </cell>
          <cell r="AM22">
            <v>59</v>
          </cell>
          <cell r="AN22">
            <v>5</v>
          </cell>
          <cell r="AO22">
            <v>41</v>
          </cell>
          <cell r="AP22">
            <v>1</v>
          </cell>
          <cell r="AR22">
            <v>2</v>
          </cell>
          <cell r="AT22">
            <v>185</v>
          </cell>
          <cell r="AU22">
            <v>1420</v>
          </cell>
          <cell r="AV22">
            <v>6</v>
          </cell>
          <cell r="AX22">
            <v>0</v>
          </cell>
          <cell r="AY22">
            <v>1</v>
          </cell>
          <cell r="BA22">
            <v>4</v>
          </cell>
          <cell r="BC22">
            <v>2</v>
          </cell>
          <cell r="BE22">
            <v>1</v>
          </cell>
          <cell r="BG22">
            <v>8</v>
          </cell>
          <cell r="BH22">
            <v>0</v>
          </cell>
          <cell r="BI22">
            <v>0</v>
          </cell>
          <cell r="BK22">
            <v>0</v>
          </cell>
          <cell r="BM22">
            <v>0</v>
          </cell>
          <cell r="BO22">
            <v>0</v>
          </cell>
          <cell r="BQ22">
            <v>0</v>
          </cell>
          <cell r="BR22">
            <v>0</v>
          </cell>
          <cell r="BS22">
            <v>0</v>
          </cell>
          <cell r="BT22">
            <v>0</v>
          </cell>
          <cell r="BU22">
            <v>0</v>
          </cell>
          <cell r="BV22">
            <v>0</v>
          </cell>
          <cell r="BW22">
            <v>0</v>
          </cell>
          <cell r="BX22">
            <v>0</v>
          </cell>
          <cell r="BZ22">
            <v>1</v>
          </cell>
          <cell r="CA22" t="str">
            <v>C20-002</v>
          </cell>
          <cell r="CB22">
            <v>10659060</v>
          </cell>
          <cell r="CC22">
            <v>0</v>
          </cell>
          <cell r="CD22">
            <v>455752</v>
          </cell>
          <cell r="CE22">
            <v>0</v>
          </cell>
          <cell r="CF22">
            <v>11114812</v>
          </cell>
          <cell r="CG22">
            <v>5795786</v>
          </cell>
          <cell r="CH22">
            <v>0</v>
          </cell>
          <cell r="CI22">
            <v>2847434</v>
          </cell>
          <cell r="CJ22">
            <v>83108</v>
          </cell>
          <cell r="CK22">
            <v>206696</v>
          </cell>
          <cell r="CL22">
            <v>180746</v>
          </cell>
          <cell r="CM22">
            <v>16050</v>
          </cell>
          <cell r="CN22">
            <v>9900</v>
          </cell>
          <cell r="CO22">
            <v>511018</v>
          </cell>
          <cell r="CP22">
            <v>2150730</v>
          </cell>
          <cell r="CQ22">
            <v>0</v>
          </cell>
          <cell r="CR22">
            <v>11594772</v>
          </cell>
          <cell r="CT22">
            <v>9765125</v>
          </cell>
          <cell r="CU22">
            <v>80000</v>
          </cell>
          <cell r="CV22">
            <v>106600</v>
          </cell>
          <cell r="CX22">
            <v>2</v>
          </cell>
          <cell r="CY22" t="str">
            <v>C20-002</v>
          </cell>
          <cell r="CZ22">
            <v>142253039</v>
          </cell>
          <cell r="DA22">
            <v>63612835</v>
          </cell>
          <cell r="DB22">
            <v>66593562</v>
          </cell>
          <cell r="DC22">
            <v>29139829</v>
          </cell>
          <cell r="DE22">
            <v>1</v>
          </cell>
          <cell r="DG22">
            <v>3</v>
          </cell>
          <cell r="DH22" t="str">
            <v>C20-002</v>
          </cell>
          <cell r="DI22">
            <v>0</v>
          </cell>
          <cell r="DJ22">
            <v>0</v>
          </cell>
          <cell r="DK22">
            <v>0</v>
          </cell>
          <cell r="DL22">
            <v>0</v>
          </cell>
          <cell r="DM22">
            <v>0</v>
          </cell>
          <cell r="DO22">
            <v>4</v>
          </cell>
          <cell r="DP22" t="str">
            <v>C20-002</v>
          </cell>
          <cell r="DQ22">
            <v>0</v>
          </cell>
          <cell r="DR22">
            <v>0</v>
          </cell>
          <cell r="DS22">
            <v>126410</v>
          </cell>
          <cell r="DT22">
            <v>134895</v>
          </cell>
          <cell r="DU22">
            <v>0</v>
          </cell>
          <cell r="DV22">
            <v>238740</v>
          </cell>
          <cell r="DW22">
            <v>500045</v>
          </cell>
          <cell r="DY22">
            <v>5</v>
          </cell>
        </row>
        <row r="23">
          <cell r="N23">
            <v>2</v>
          </cell>
          <cell r="O23">
            <v>24</v>
          </cell>
          <cell r="P23">
            <v>57141</v>
          </cell>
          <cell r="Q23">
            <v>6</v>
          </cell>
          <cell r="T23">
            <v>0</v>
          </cell>
          <cell r="U23" t="str">
            <v>無床</v>
          </cell>
          <cell r="W23" t="str">
            <v>4</v>
          </cell>
          <cell r="X23">
            <v>23</v>
          </cell>
          <cell r="Y23" t="str">
            <v>個人</v>
          </cell>
          <cell r="Z23">
            <v>2</v>
          </cell>
          <cell r="AA23">
            <v>63</v>
          </cell>
          <cell r="AB23">
            <v>1</v>
          </cell>
          <cell r="AC23">
            <v>1</v>
          </cell>
          <cell r="AD23">
            <v>0</v>
          </cell>
          <cell r="AE23">
            <v>0</v>
          </cell>
          <cell r="AF23">
            <v>0</v>
          </cell>
          <cell r="AG23">
            <v>115</v>
          </cell>
          <cell r="AL23">
            <v>3</v>
          </cell>
          <cell r="AM23">
            <v>7</v>
          </cell>
          <cell r="AN23">
            <v>7</v>
          </cell>
          <cell r="AO23">
            <v>43</v>
          </cell>
          <cell r="AP23">
            <v>2</v>
          </cell>
          <cell r="AR23">
            <v>1</v>
          </cell>
          <cell r="AT23">
            <v>68</v>
          </cell>
          <cell r="AU23">
            <v>242</v>
          </cell>
          <cell r="AV23">
            <v>10</v>
          </cell>
          <cell r="AX23">
            <v>0</v>
          </cell>
          <cell r="BA23">
            <v>1</v>
          </cell>
          <cell r="BC23">
            <v>2</v>
          </cell>
          <cell r="BG23">
            <v>3</v>
          </cell>
          <cell r="BH23">
            <v>0</v>
          </cell>
          <cell r="BO23">
            <v>1</v>
          </cell>
          <cell r="BQ23">
            <v>1</v>
          </cell>
          <cell r="BR23">
            <v>0</v>
          </cell>
          <cell r="BU23">
            <v>0</v>
          </cell>
          <cell r="BX23">
            <v>0</v>
          </cell>
          <cell r="BZ23">
            <v>1</v>
          </cell>
          <cell r="CA23" t="str">
            <v>C24-031</v>
          </cell>
          <cell r="CB23">
            <v>3972630</v>
          </cell>
          <cell r="CC23">
            <v>0</v>
          </cell>
          <cell r="CD23">
            <v>0</v>
          </cell>
          <cell r="CE23">
            <v>400</v>
          </cell>
          <cell r="CF23">
            <v>3973030</v>
          </cell>
          <cell r="CG23">
            <v>674180</v>
          </cell>
          <cell r="CH23">
            <v>0</v>
          </cell>
          <cell r="CI23">
            <v>1499027</v>
          </cell>
          <cell r="CJ23">
            <v>30833</v>
          </cell>
          <cell r="CK23">
            <v>242175</v>
          </cell>
          <cell r="CL23">
            <v>240390</v>
          </cell>
          <cell r="CM23">
            <v>1785</v>
          </cell>
          <cell r="CN23">
            <v>0</v>
          </cell>
          <cell r="CO23">
            <v>192973</v>
          </cell>
          <cell r="CP23">
            <v>420713</v>
          </cell>
          <cell r="CQ23">
            <v>0</v>
          </cell>
          <cell r="CR23">
            <v>3059901</v>
          </cell>
          <cell r="CT23">
            <v>3506200</v>
          </cell>
          <cell r="CU23">
            <v>1952700</v>
          </cell>
          <cell r="CV23">
            <v>0</v>
          </cell>
          <cell r="CX23">
            <v>2</v>
          </cell>
          <cell r="CY23" t="str">
            <v>C24-031</v>
          </cell>
          <cell r="CZ23">
            <v>53500740</v>
          </cell>
          <cell r="DA23">
            <v>15186633</v>
          </cell>
          <cell r="DB23">
            <v>191400</v>
          </cell>
          <cell r="DC23">
            <v>0</v>
          </cell>
          <cell r="DE23">
            <v>2</v>
          </cell>
          <cell r="DG23">
            <v>3</v>
          </cell>
          <cell r="DH23" t="str">
            <v>C24-031</v>
          </cell>
          <cell r="DI23">
            <v>0</v>
          </cell>
          <cell r="DJ23">
            <v>0</v>
          </cell>
          <cell r="DK23">
            <v>0</v>
          </cell>
          <cell r="DL23">
            <v>0</v>
          </cell>
          <cell r="DM23">
            <v>0</v>
          </cell>
          <cell r="DO23">
            <v>4</v>
          </cell>
          <cell r="DP23" t="str">
            <v>C24-031</v>
          </cell>
          <cell r="DQ23">
            <v>35500</v>
          </cell>
          <cell r="DR23">
            <v>0</v>
          </cell>
          <cell r="DS23">
            <v>46846</v>
          </cell>
          <cell r="DT23">
            <v>15183</v>
          </cell>
          <cell r="DU23">
            <v>0</v>
          </cell>
          <cell r="DV23">
            <v>0</v>
          </cell>
          <cell r="DW23">
            <v>97529</v>
          </cell>
          <cell r="DY23">
            <v>5</v>
          </cell>
        </row>
        <row r="24">
          <cell r="N24">
            <v>2</v>
          </cell>
          <cell r="O24">
            <v>15</v>
          </cell>
          <cell r="P24">
            <v>62092</v>
          </cell>
          <cell r="Q24">
            <v>7</v>
          </cell>
          <cell r="T24">
            <v>0</v>
          </cell>
          <cell r="U24" t="str">
            <v>無床</v>
          </cell>
          <cell r="W24" t="str">
            <v>1</v>
          </cell>
          <cell r="X24">
            <v>19</v>
          </cell>
          <cell r="Y24" t="str">
            <v>その他</v>
          </cell>
          <cell r="Z24">
            <v>3</v>
          </cell>
          <cell r="AA24">
            <v>5</v>
          </cell>
          <cell r="AB24">
            <v>4</v>
          </cell>
          <cell r="AC24">
            <v>0</v>
          </cell>
          <cell r="AD24">
            <v>1</v>
          </cell>
          <cell r="AE24">
            <v>0</v>
          </cell>
          <cell r="AF24">
            <v>0</v>
          </cell>
          <cell r="AH24">
            <v>178</v>
          </cell>
          <cell r="AL24">
            <v>3</v>
          </cell>
          <cell r="AM24">
            <v>5</v>
          </cell>
          <cell r="AN24">
            <v>4</v>
          </cell>
          <cell r="AO24">
            <v>46</v>
          </cell>
          <cell r="AP24">
            <v>1</v>
          </cell>
          <cell r="AR24">
            <v>1</v>
          </cell>
          <cell r="AS24">
            <v>1</v>
          </cell>
          <cell r="AT24">
            <v>1263</v>
          </cell>
          <cell r="AU24">
            <v>1160</v>
          </cell>
          <cell r="AV24">
            <v>8</v>
          </cell>
          <cell r="AX24">
            <v>0</v>
          </cell>
          <cell r="AY24">
            <v>1</v>
          </cell>
          <cell r="BA24">
            <v>3</v>
          </cell>
          <cell r="BC24">
            <v>2</v>
          </cell>
          <cell r="BE24">
            <v>0</v>
          </cell>
          <cell r="BG24">
            <v>6</v>
          </cell>
          <cell r="BH24">
            <v>0</v>
          </cell>
          <cell r="BI24">
            <v>0</v>
          </cell>
          <cell r="BK24">
            <v>2</v>
          </cell>
          <cell r="BM24">
            <v>0</v>
          </cell>
          <cell r="BO24">
            <v>0</v>
          </cell>
          <cell r="BQ24">
            <v>2</v>
          </cell>
          <cell r="BR24">
            <v>0</v>
          </cell>
          <cell r="BS24">
            <v>0</v>
          </cell>
          <cell r="BT24">
            <v>0</v>
          </cell>
          <cell r="BU24">
            <v>0</v>
          </cell>
          <cell r="BZ24">
            <v>1</v>
          </cell>
          <cell r="CA24" t="str">
            <v>C15-034</v>
          </cell>
          <cell r="CB24">
            <v>10405420</v>
          </cell>
          <cell r="CC24">
            <v>0</v>
          </cell>
          <cell r="CD24">
            <v>1190978</v>
          </cell>
          <cell r="CE24">
            <v>14000</v>
          </cell>
          <cell r="CF24">
            <v>11610398</v>
          </cell>
          <cell r="CG24">
            <v>1612686</v>
          </cell>
          <cell r="CI24">
            <v>365052</v>
          </cell>
          <cell r="CJ24">
            <v>328363</v>
          </cell>
          <cell r="CK24">
            <v>256343</v>
          </cell>
          <cell r="CL24">
            <v>249452</v>
          </cell>
          <cell r="CM24">
            <v>6891</v>
          </cell>
          <cell r="CN24">
            <v>0</v>
          </cell>
          <cell r="CO24">
            <v>309316</v>
          </cell>
          <cell r="CP24">
            <v>1520815</v>
          </cell>
          <cell r="CQ24">
            <v>130000</v>
          </cell>
          <cell r="CR24">
            <v>4392575</v>
          </cell>
          <cell r="CT24">
            <v>11595400</v>
          </cell>
          <cell r="CU24">
            <v>2446100</v>
          </cell>
          <cell r="CV24">
            <v>135100</v>
          </cell>
          <cell r="CX24">
            <v>2</v>
          </cell>
          <cell r="CY24" t="str">
            <v>C15-034</v>
          </cell>
          <cell r="CZ24">
            <v>66481695</v>
          </cell>
          <cell r="DA24">
            <v>9893568</v>
          </cell>
          <cell r="DB24">
            <v>30431951</v>
          </cell>
          <cell r="DC24">
            <v>12933270</v>
          </cell>
          <cell r="DE24">
            <v>1</v>
          </cell>
          <cell r="DG24">
            <v>3</v>
          </cell>
          <cell r="DH24" t="str">
            <v>C15-034</v>
          </cell>
          <cell r="DI24">
            <v>0</v>
          </cell>
          <cell r="DJ24">
            <v>0</v>
          </cell>
          <cell r="DK24">
            <v>3439000</v>
          </cell>
          <cell r="DL24">
            <v>0</v>
          </cell>
          <cell r="DM24">
            <v>3439000</v>
          </cell>
          <cell r="DO24">
            <v>4</v>
          </cell>
          <cell r="DP24" t="str">
            <v>C15-034</v>
          </cell>
          <cell r="DQ24">
            <v>20000</v>
          </cell>
          <cell r="DR24">
            <v>10000</v>
          </cell>
          <cell r="DS24">
            <v>6141</v>
          </cell>
          <cell r="DT24">
            <v>14453</v>
          </cell>
          <cell r="DU24">
            <v>5000</v>
          </cell>
          <cell r="DV24">
            <v>0</v>
          </cell>
          <cell r="DW24">
            <v>55594</v>
          </cell>
          <cell r="DY24">
            <v>5</v>
          </cell>
        </row>
        <row r="25">
          <cell r="N25">
            <v>2</v>
          </cell>
          <cell r="O25">
            <v>13</v>
          </cell>
          <cell r="P25">
            <v>35009</v>
          </cell>
          <cell r="Q25">
            <v>1</v>
          </cell>
          <cell r="T25">
            <v>1</v>
          </cell>
          <cell r="U25" t="str">
            <v>有床</v>
          </cell>
          <cell r="W25" t="str">
            <v>3</v>
          </cell>
          <cell r="X25">
            <v>19</v>
          </cell>
          <cell r="Y25" t="str">
            <v>その他</v>
          </cell>
          <cell r="Z25">
            <v>3</v>
          </cell>
          <cell r="AA25">
            <v>5</v>
          </cell>
          <cell r="AB25">
            <v>9</v>
          </cell>
          <cell r="AC25">
            <v>0</v>
          </cell>
          <cell r="AD25">
            <v>1</v>
          </cell>
          <cell r="AE25">
            <v>0</v>
          </cell>
          <cell r="AF25">
            <v>0</v>
          </cell>
          <cell r="AH25">
            <v>813</v>
          </cell>
          <cell r="AL25">
            <v>2</v>
          </cell>
          <cell r="AM25">
            <v>33</v>
          </cell>
          <cell r="AN25">
            <v>9</v>
          </cell>
          <cell r="AO25">
            <v>79</v>
          </cell>
          <cell r="AP25">
            <v>1</v>
          </cell>
          <cell r="AR25">
            <v>1</v>
          </cell>
          <cell r="AT25">
            <v>116</v>
          </cell>
          <cell r="AU25">
            <v>1610</v>
          </cell>
          <cell r="AV25">
            <v>6</v>
          </cell>
          <cell r="AX25">
            <v>55</v>
          </cell>
          <cell r="AY25">
            <v>2</v>
          </cell>
          <cell r="BA25">
            <v>14</v>
          </cell>
          <cell r="BC25">
            <v>7</v>
          </cell>
          <cell r="BE25">
            <v>23</v>
          </cell>
          <cell r="BG25">
            <v>46</v>
          </cell>
          <cell r="BH25">
            <v>0</v>
          </cell>
          <cell r="BI25">
            <v>12</v>
          </cell>
          <cell r="BJ25">
            <v>0</v>
          </cell>
          <cell r="BQ25">
            <v>12</v>
          </cell>
          <cell r="BR25">
            <v>0</v>
          </cell>
          <cell r="BS25">
            <v>0</v>
          </cell>
          <cell r="BT25">
            <v>0</v>
          </cell>
          <cell r="BV25">
            <v>0</v>
          </cell>
          <cell r="BX25">
            <v>0</v>
          </cell>
          <cell r="BZ25">
            <v>1</v>
          </cell>
          <cell r="CA25" t="str">
            <v>C13-146</v>
          </cell>
          <cell r="CB25">
            <v>7332146</v>
          </cell>
          <cell r="CC25">
            <v>833287</v>
          </cell>
          <cell r="CD25">
            <v>37383334</v>
          </cell>
          <cell r="CE25">
            <v>3109810</v>
          </cell>
          <cell r="CF25">
            <v>48658577</v>
          </cell>
          <cell r="CG25">
            <v>25071386</v>
          </cell>
          <cell r="CH25">
            <v>0</v>
          </cell>
          <cell r="CI25">
            <v>3238157</v>
          </cell>
          <cell r="CJ25">
            <v>1234140</v>
          </cell>
          <cell r="CK25">
            <v>1160938</v>
          </cell>
          <cell r="CL25">
            <v>1160938</v>
          </cell>
          <cell r="CM25">
            <v>0</v>
          </cell>
          <cell r="CN25">
            <v>0</v>
          </cell>
          <cell r="CO25">
            <v>732892</v>
          </cell>
          <cell r="CP25">
            <v>11826013</v>
          </cell>
          <cell r="CQ25">
            <v>3138900</v>
          </cell>
          <cell r="CR25">
            <v>43263526</v>
          </cell>
          <cell r="CT25">
            <v>0</v>
          </cell>
          <cell r="CU25">
            <v>200000</v>
          </cell>
          <cell r="CV25">
            <v>0</v>
          </cell>
          <cell r="CX25">
            <v>2</v>
          </cell>
          <cell r="CY25" t="str">
            <v>C13-146</v>
          </cell>
          <cell r="CZ25">
            <v>104969153</v>
          </cell>
          <cell r="DA25">
            <v>40459738</v>
          </cell>
          <cell r="DB25">
            <v>68955221</v>
          </cell>
          <cell r="DC25">
            <v>51290000</v>
          </cell>
          <cell r="DE25">
            <v>1</v>
          </cell>
          <cell r="DG25">
            <v>3</v>
          </cell>
          <cell r="DH25" t="str">
            <v>C13-146</v>
          </cell>
          <cell r="DI25">
            <v>0</v>
          </cell>
          <cell r="DJ25">
            <v>0</v>
          </cell>
          <cell r="DL25">
            <v>938335</v>
          </cell>
          <cell r="DM25">
            <v>938335</v>
          </cell>
          <cell r="DO25">
            <v>4</v>
          </cell>
          <cell r="DP25" t="str">
            <v>C13-146</v>
          </cell>
          <cell r="DQ25">
            <v>113040</v>
          </cell>
          <cell r="DR25">
            <v>0</v>
          </cell>
          <cell r="DS25">
            <v>37650</v>
          </cell>
          <cell r="DT25">
            <v>260300</v>
          </cell>
          <cell r="DU25">
            <v>0</v>
          </cell>
          <cell r="DV25">
            <v>55284</v>
          </cell>
          <cell r="DW25">
            <v>466274</v>
          </cell>
          <cell r="DY25">
            <v>5</v>
          </cell>
        </row>
        <row r="26">
          <cell r="N26">
            <v>2</v>
          </cell>
          <cell r="O26">
            <v>9</v>
          </cell>
          <cell r="P26">
            <v>51204</v>
          </cell>
          <cell r="Q26">
            <v>9</v>
          </cell>
          <cell r="T26">
            <v>0</v>
          </cell>
          <cell r="U26" t="str">
            <v>無床</v>
          </cell>
          <cell r="W26" t="str">
            <v>2</v>
          </cell>
          <cell r="X26">
            <v>19</v>
          </cell>
          <cell r="Y26" t="str">
            <v>その他</v>
          </cell>
          <cell r="Z26">
            <v>3</v>
          </cell>
          <cell r="AA26">
            <v>3</v>
          </cell>
          <cell r="AB26">
            <v>7</v>
          </cell>
          <cell r="AC26">
            <v>0</v>
          </cell>
          <cell r="AD26">
            <v>1</v>
          </cell>
          <cell r="AE26">
            <v>0</v>
          </cell>
          <cell r="AF26">
            <v>0</v>
          </cell>
          <cell r="AG26">
            <v>0</v>
          </cell>
          <cell r="AH26">
            <v>451</v>
          </cell>
          <cell r="AI26">
            <v>0</v>
          </cell>
          <cell r="AJ26">
            <v>0</v>
          </cell>
          <cell r="AL26">
            <v>2</v>
          </cell>
          <cell r="AM26">
            <v>54</v>
          </cell>
          <cell r="AN26">
            <v>3</v>
          </cell>
          <cell r="AO26">
            <v>69</v>
          </cell>
          <cell r="AP26">
            <v>1</v>
          </cell>
          <cell r="AR26">
            <v>2</v>
          </cell>
          <cell r="AT26">
            <v>129</v>
          </cell>
          <cell r="AU26">
            <v>875</v>
          </cell>
          <cell r="AV26">
            <v>10</v>
          </cell>
          <cell r="AX26">
            <v>0</v>
          </cell>
          <cell r="AY26">
            <v>1</v>
          </cell>
          <cell r="BA26">
            <v>4</v>
          </cell>
          <cell r="BC26">
            <v>8</v>
          </cell>
          <cell r="BE26">
            <v>0</v>
          </cell>
          <cell r="BG26">
            <v>13</v>
          </cell>
          <cell r="BH26">
            <v>0</v>
          </cell>
          <cell r="BI26">
            <v>0</v>
          </cell>
          <cell r="BK26">
            <v>0</v>
          </cell>
          <cell r="BM26">
            <v>0</v>
          </cell>
          <cell r="BO26">
            <v>0</v>
          </cell>
          <cell r="BQ26">
            <v>0</v>
          </cell>
          <cell r="BR26">
            <v>0</v>
          </cell>
          <cell r="BS26">
            <v>0</v>
          </cell>
          <cell r="BT26">
            <v>0</v>
          </cell>
          <cell r="BU26">
            <v>0</v>
          </cell>
          <cell r="BV26">
            <v>0</v>
          </cell>
          <cell r="BW26">
            <v>0</v>
          </cell>
          <cell r="BX26">
            <v>0</v>
          </cell>
          <cell r="BZ26">
            <v>1</v>
          </cell>
          <cell r="CA26" t="str">
            <v>C09-007</v>
          </cell>
          <cell r="CB26">
            <v>13008920</v>
          </cell>
          <cell r="CC26">
            <v>45060</v>
          </cell>
          <cell r="CD26">
            <v>0</v>
          </cell>
          <cell r="CE26">
            <v>165400</v>
          </cell>
          <cell r="CF26">
            <v>13219380</v>
          </cell>
          <cell r="CG26">
            <v>6132589</v>
          </cell>
          <cell r="CI26">
            <v>5204688</v>
          </cell>
          <cell r="CJ26">
            <v>0</v>
          </cell>
          <cell r="CK26">
            <v>234445</v>
          </cell>
          <cell r="CL26">
            <v>221845</v>
          </cell>
          <cell r="CM26">
            <v>12600</v>
          </cell>
          <cell r="CN26">
            <v>0</v>
          </cell>
          <cell r="CO26">
            <v>0</v>
          </cell>
          <cell r="CP26">
            <v>3527784</v>
          </cell>
          <cell r="CQ26">
            <v>900000</v>
          </cell>
          <cell r="CR26">
            <v>15099506</v>
          </cell>
          <cell r="CT26">
            <v>0</v>
          </cell>
          <cell r="CU26">
            <v>60000</v>
          </cell>
          <cell r="CV26">
            <v>20000</v>
          </cell>
          <cell r="CX26">
            <v>2</v>
          </cell>
          <cell r="CY26" t="str">
            <v>C09-007</v>
          </cell>
          <cell r="CZ26">
            <v>86057632</v>
          </cell>
          <cell r="DA26">
            <v>12166645</v>
          </cell>
          <cell r="DB26">
            <v>76057632</v>
          </cell>
          <cell r="DC26">
            <v>24037930</v>
          </cell>
          <cell r="DE26">
            <v>1</v>
          </cell>
          <cell r="DG26">
            <v>3</v>
          </cell>
          <cell r="DH26" t="str">
            <v>C09-007</v>
          </cell>
          <cell r="DI26">
            <v>0</v>
          </cell>
          <cell r="DJ26">
            <v>0</v>
          </cell>
          <cell r="DK26">
            <v>0</v>
          </cell>
          <cell r="DL26">
            <v>0</v>
          </cell>
          <cell r="DM26">
            <v>0</v>
          </cell>
          <cell r="DO26">
            <v>4</v>
          </cell>
          <cell r="DP26" t="str">
            <v>C09-007</v>
          </cell>
          <cell r="DQ26">
            <v>51000</v>
          </cell>
          <cell r="DR26">
            <v>1320000</v>
          </cell>
          <cell r="DS26">
            <v>2499</v>
          </cell>
          <cell r="DT26">
            <v>31248</v>
          </cell>
          <cell r="DU26">
            <v>0</v>
          </cell>
          <cell r="DV26">
            <v>51016</v>
          </cell>
          <cell r="DW26">
            <v>1455763</v>
          </cell>
          <cell r="DY26">
            <v>5</v>
          </cell>
        </row>
        <row r="27">
          <cell r="N27">
            <v>2</v>
          </cell>
          <cell r="O27">
            <v>14</v>
          </cell>
          <cell r="P27">
            <v>13050</v>
          </cell>
          <cell r="Q27">
            <v>8</v>
          </cell>
          <cell r="T27">
            <v>0</v>
          </cell>
          <cell r="U27" t="str">
            <v>無床</v>
          </cell>
          <cell r="W27" t="str">
            <v>3</v>
          </cell>
          <cell r="X27">
            <v>23</v>
          </cell>
          <cell r="Y27" t="str">
            <v>個人</v>
          </cell>
          <cell r="Z27">
            <v>2</v>
          </cell>
          <cell r="AA27">
            <v>47</v>
          </cell>
          <cell r="AB27">
            <v>10</v>
          </cell>
          <cell r="AC27">
            <v>1</v>
          </cell>
          <cell r="AD27">
            <v>0</v>
          </cell>
          <cell r="AE27">
            <v>0</v>
          </cell>
          <cell r="AF27">
            <v>0</v>
          </cell>
          <cell r="AG27">
            <v>357</v>
          </cell>
          <cell r="AL27">
            <v>2</v>
          </cell>
          <cell r="AM27">
            <v>59</v>
          </cell>
          <cell r="AN27">
            <v>8</v>
          </cell>
          <cell r="AO27">
            <v>61</v>
          </cell>
          <cell r="AP27">
            <v>1</v>
          </cell>
          <cell r="AR27">
            <v>2</v>
          </cell>
          <cell r="AT27">
            <v>91</v>
          </cell>
          <cell r="AU27">
            <v>644</v>
          </cell>
          <cell r="AV27">
            <v>9</v>
          </cell>
          <cell r="AX27">
            <v>0</v>
          </cell>
          <cell r="AY27">
            <v>0</v>
          </cell>
          <cell r="BA27">
            <v>1</v>
          </cell>
          <cell r="BC27">
            <v>2</v>
          </cell>
          <cell r="BE27">
            <v>1</v>
          </cell>
          <cell r="BG27">
            <v>4</v>
          </cell>
          <cell r="BH27">
            <v>0</v>
          </cell>
          <cell r="BQ27">
            <v>0</v>
          </cell>
          <cell r="BR27">
            <v>0</v>
          </cell>
          <cell r="BS27">
            <v>0</v>
          </cell>
          <cell r="BT27">
            <v>1</v>
          </cell>
          <cell r="BU27">
            <v>1</v>
          </cell>
          <cell r="BW27">
            <v>168</v>
          </cell>
          <cell r="BX27">
            <v>168</v>
          </cell>
          <cell r="BZ27">
            <v>1</v>
          </cell>
          <cell r="CA27" t="str">
            <v>C14-037</v>
          </cell>
          <cell r="CB27">
            <v>3250970</v>
          </cell>
          <cell r="CC27">
            <v>0</v>
          </cell>
          <cell r="CD27">
            <v>66330</v>
          </cell>
          <cell r="CE27">
            <v>0</v>
          </cell>
          <cell r="CF27">
            <v>3317300</v>
          </cell>
          <cell r="CG27">
            <v>695000</v>
          </cell>
          <cell r="CI27">
            <v>152990</v>
          </cell>
          <cell r="CJ27">
            <v>39150</v>
          </cell>
          <cell r="CK27">
            <v>197760</v>
          </cell>
          <cell r="CL27">
            <v>156360</v>
          </cell>
          <cell r="CM27">
            <v>1000</v>
          </cell>
          <cell r="CN27">
            <v>40400</v>
          </cell>
          <cell r="CO27">
            <v>335760</v>
          </cell>
          <cell r="CP27">
            <v>412190</v>
          </cell>
          <cell r="CR27">
            <v>1832850</v>
          </cell>
          <cell r="CT27">
            <v>2695500</v>
          </cell>
          <cell r="CU27">
            <v>1526500</v>
          </cell>
          <cell r="CX27">
            <v>2</v>
          </cell>
          <cell r="CY27" t="str">
            <v>C14-037</v>
          </cell>
          <cell r="DE27">
            <v>3</v>
          </cell>
          <cell r="DG27">
            <v>3</v>
          </cell>
          <cell r="DH27" t="str">
            <v>C14-037</v>
          </cell>
          <cell r="DK27">
            <v>959000</v>
          </cell>
          <cell r="DM27">
            <v>959000</v>
          </cell>
          <cell r="DO27">
            <v>4</v>
          </cell>
          <cell r="DP27" t="str">
            <v>C14-037</v>
          </cell>
          <cell r="DQ27">
            <v>3500</v>
          </cell>
          <cell r="DS27">
            <v>10800</v>
          </cell>
          <cell r="DT27">
            <v>96040</v>
          </cell>
          <cell r="DU27">
            <v>1850</v>
          </cell>
          <cell r="DW27">
            <v>112190</v>
          </cell>
          <cell r="DY27">
            <v>5</v>
          </cell>
        </row>
        <row r="28">
          <cell r="N28">
            <v>2</v>
          </cell>
          <cell r="O28">
            <v>28</v>
          </cell>
          <cell r="P28">
            <v>52118</v>
          </cell>
          <cell r="Q28">
            <v>7</v>
          </cell>
          <cell r="T28">
            <v>0</v>
          </cell>
          <cell r="U28" t="str">
            <v>無床</v>
          </cell>
          <cell r="W28" t="str">
            <v>7</v>
          </cell>
          <cell r="X28">
            <v>23</v>
          </cell>
          <cell r="Y28" t="str">
            <v>個人</v>
          </cell>
          <cell r="Z28">
            <v>3</v>
          </cell>
          <cell r="AA28">
            <v>6</v>
          </cell>
          <cell r="AB28">
            <v>12</v>
          </cell>
          <cell r="AC28">
            <v>0</v>
          </cell>
          <cell r="AD28">
            <v>1</v>
          </cell>
          <cell r="AE28">
            <v>0</v>
          </cell>
          <cell r="AF28">
            <v>0</v>
          </cell>
          <cell r="AH28">
            <v>170</v>
          </cell>
          <cell r="AL28">
            <v>3</v>
          </cell>
          <cell r="AM28">
            <v>6</v>
          </cell>
          <cell r="AN28">
            <v>12</v>
          </cell>
          <cell r="AO28">
            <v>53</v>
          </cell>
          <cell r="AP28">
            <v>1</v>
          </cell>
          <cell r="AR28">
            <v>1</v>
          </cell>
          <cell r="AT28">
            <v>83</v>
          </cell>
          <cell r="AU28">
            <v>3017</v>
          </cell>
          <cell r="AV28">
            <v>6</v>
          </cell>
          <cell r="AX28">
            <v>0</v>
          </cell>
          <cell r="AY28">
            <v>0</v>
          </cell>
          <cell r="BA28">
            <v>3</v>
          </cell>
          <cell r="BC28">
            <v>4</v>
          </cell>
          <cell r="BD28">
            <v>1</v>
          </cell>
          <cell r="BG28">
            <v>7</v>
          </cell>
          <cell r="BH28">
            <v>1</v>
          </cell>
          <cell r="BI28">
            <v>0</v>
          </cell>
          <cell r="BK28">
            <v>0</v>
          </cell>
          <cell r="BM28">
            <v>2</v>
          </cell>
          <cell r="BO28">
            <v>9</v>
          </cell>
          <cell r="BQ28">
            <v>11</v>
          </cell>
          <cell r="BR28">
            <v>0</v>
          </cell>
          <cell r="BS28">
            <v>0</v>
          </cell>
          <cell r="BT28">
            <v>0</v>
          </cell>
          <cell r="BU28">
            <v>0</v>
          </cell>
          <cell r="BV28">
            <v>0</v>
          </cell>
          <cell r="BW28">
            <v>0</v>
          </cell>
          <cell r="BX28">
            <v>0</v>
          </cell>
          <cell r="BZ28">
            <v>1</v>
          </cell>
          <cell r="CA28" t="str">
            <v>C28-069</v>
          </cell>
          <cell r="CB28">
            <v>8416906</v>
          </cell>
          <cell r="CC28">
            <v>0</v>
          </cell>
          <cell r="CD28">
            <v>343732</v>
          </cell>
          <cell r="CE28">
            <v>0</v>
          </cell>
          <cell r="CF28">
            <v>8760638</v>
          </cell>
          <cell r="CG28">
            <v>2371965</v>
          </cell>
          <cell r="CH28">
            <v>300000</v>
          </cell>
          <cell r="CI28">
            <v>2571458</v>
          </cell>
          <cell r="CJ28">
            <v>0</v>
          </cell>
          <cell r="CK28">
            <v>43281</v>
          </cell>
          <cell r="CL28">
            <v>43281</v>
          </cell>
          <cell r="CM28">
            <v>0</v>
          </cell>
          <cell r="CN28">
            <v>0</v>
          </cell>
          <cell r="CO28">
            <v>785388</v>
          </cell>
          <cell r="CP28">
            <v>2522183</v>
          </cell>
          <cell r="CQ28">
            <v>529770</v>
          </cell>
          <cell r="CR28">
            <v>8294275</v>
          </cell>
          <cell r="CS28">
            <v>1</v>
          </cell>
          <cell r="CT28">
            <v>0</v>
          </cell>
          <cell r="CU28">
            <v>3500</v>
          </cell>
          <cell r="CV28">
            <v>0</v>
          </cell>
          <cell r="CX28">
            <v>2</v>
          </cell>
          <cell r="CY28" t="str">
            <v>C28-069</v>
          </cell>
          <cell r="CZ28">
            <v>84900132</v>
          </cell>
          <cell r="DA28">
            <v>27784821</v>
          </cell>
          <cell r="DB28">
            <v>72134790</v>
          </cell>
          <cell r="DC28">
            <v>59144000</v>
          </cell>
          <cell r="DE28">
            <v>2</v>
          </cell>
          <cell r="DG28">
            <v>3</v>
          </cell>
          <cell r="DH28" t="str">
            <v>C28-069</v>
          </cell>
          <cell r="DI28">
            <v>0</v>
          </cell>
          <cell r="DJ28">
            <v>0</v>
          </cell>
          <cell r="DK28">
            <v>2730000</v>
          </cell>
          <cell r="DL28">
            <v>12454000</v>
          </cell>
          <cell r="DM28">
            <v>15184000</v>
          </cell>
          <cell r="DO28">
            <v>4</v>
          </cell>
          <cell r="DP28" t="str">
            <v>C28-069</v>
          </cell>
          <cell r="DQ28">
            <v>0</v>
          </cell>
          <cell r="DR28">
            <v>0</v>
          </cell>
          <cell r="DS28">
            <v>15076</v>
          </cell>
          <cell r="DT28">
            <v>6533</v>
          </cell>
          <cell r="DU28">
            <v>0</v>
          </cell>
          <cell r="DV28">
            <v>108293</v>
          </cell>
          <cell r="DW28">
            <v>129902</v>
          </cell>
          <cell r="DY28">
            <v>5</v>
          </cell>
        </row>
        <row r="29">
          <cell r="N29">
            <v>2</v>
          </cell>
          <cell r="O29">
            <v>4</v>
          </cell>
          <cell r="P29">
            <v>32010</v>
          </cell>
          <cell r="Q29">
            <v>0</v>
          </cell>
          <cell r="T29">
            <v>1</v>
          </cell>
          <cell r="U29" t="str">
            <v>有床</v>
          </cell>
          <cell r="W29" t="str">
            <v>1</v>
          </cell>
          <cell r="X29">
            <v>23</v>
          </cell>
          <cell r="Y29" t="str">
            <v>個人</v>
          </cell>
          <cell r="Z29">
            <v>2</v>
          </cell>
          <cell r="AA29">
            <v>30</v>
          </cell>
          <cell r="AB29">
            <v>1</v>
          </cell>
          <cell r="AC29">
            <v>1</v>
          </cell>
          <cell r="AD29">
            <v>0</v>
          </cell>
          <cell r="AE29">
            <v>0</v>
          </cell>
          <cell r="AF29">
            <v>0</v>
          </cell>
          <cell r="AG29">
            <v>726</v>
          </cell>
          <cell r="AL29">
            <v>2</v>
          </cell>
          <cell r="AM29">
            <v>56</v>
          </cell>
          <cell r="AN29">
            <v>6</v>
          </cell>
          <cell r="AO29">
            <v>76</v>
          </cell>
          <cell r="AP29">
            <v>1</v>
          </cell>
          <cell r="AR29">
            <v>1</v>
          </cell>
          <cell r="AT29">
            <v>59</v>
          </cell>
          <cell r="AU29">
            <v>163</v>
          </cell>
          <cell r="AV29">
            <v>8</v>
          </cell>
          <cell r="AX29">
            <v>13</v>
          </cell>
          <cell r="AY29">
            <v>0</v>
          </cell>
          <cell r="BA29">
            <v>3</v>
          </cell>
          <cell r="BC29">
            <v>2</v>
          </cell>
          <cell r="BD29">
            <v>1</v>
          </cell>
          <cell r="BE29">
            <v>9</v>
          </cell>
          <cell r="BG29">
            <v>14</v>
          </cell>
          <cell r="BH29">
            <v>1</v>
          </cell>
          <cell r="BQ29">
            <v>0</v>
          </cell>
          <cell r="BR29">
            <v>0</v>
          </cell>
          <cell r="BU29">
            <v>0</v>
          </cell>
          <cell r="BX29">
            <v>0</v>
          </cell>
          <cell r="BZ29">
            <v>1</v>
          </cell>
          <cell r="CA29" t="str">
            <v>C04-020</v>
          </cell>
          <cell r="CB29">
            <v>4723450</v>
          </cell>
          <cell r="CC29">
            <v>0</v>
          </cell>
          <cell r="CD29">
            <v>398710</v>
          </cell>
          <cell r="CE29">
            <v>247410</v>
          </cell>
          <cell r="CF29">
            <v>5369570</v>
          </cell>
          <cell r="CG29">
            <v>2938936</v>
          </cell>
          <cell r="CH29">
            <v>452083</v>
          </cell>
          <cell r="CI29">
            <v>1114702</v>
          </cell>
          <cell r="CJ29">
            <v>275751</v>
          </cell>
          <cell r="CK29">
            <v>257227</v>
          </cell>
          <cell r="CL29">
            <v>217768</v>
          </cell>
          <cell r="CM29">
            <v>2709</v>
          </cell>
          <cell r="CN29">
            <v>36750</v>
          </cell>
          <cell r="CO29">
            <v>348771</v>
          </cell>
          <cell r="CP29">
            <v>1121982</v>
          </cell>
          <cell r="CR29">
            <v>6057369</v>
          </cell>
          <cell r="CS29">
            <v>0</v>
          </cell>
          <cell r="CT29">
            <v>2639800</v>
          </cell>
          <cell r="CU29">
            <v>1537800</v>
          </cell>
          <cell r="CX29">
            <v>2</v>
          </cell>
          <cell r="CY29" t="str">
            <v>C04-020</v>
          </cell>
          <cell r="CZ29">
            <v>140219371</v>
          </cell>
          <cell r="DA29">
            <v>95433495</v>
          </cell>
          <cell r="DB29">
            <v>78796019</v>
          </cell>
          <cell r="DC29">
            <v>20421509</v>
          </cell>
          <cell r="DE29">
            <v>2</v>
          </cell>
          <cell r="DG29">
            <v>3</v>
          </cell>
          <cell r="DH29" t="str">
            <v>C04-020</v>
          </cell>
          <cell r="DL29">
            <v>254469</v>
          </cell>
          <cell r="DM29">
            <v>254469</v>
          </cell>
          <cell r="DO29">
            <v>4</v>
          </cell>
          <cell r="DP29" t="str">
            <v>C04-020</v>
          </cell>
          <cell r="DQ29">
            <v>27166</v>
          </cell>
          <cell r="DS29">
            <v>65624</v>
          </cell>
          <cell r="DT29">
            <v>141225</v>
          </cell>
          <cell r="DV29">
            <v>84511</v>
          </cell>
          <cell r="DW29">
            <v>318526</v>
          </cell>
          <cell r="DY29">
            <v>5</v>
          </cell>
        </row>
        <row r="30">
          <cell r="N30">
            <v>2</v>
          </cell>
          <cell r="O30">
            <v>34</v>
          </cell>
          <cell r="P30">
            <v>4013</v>
          </cell>
          <cell r="Q30">
            <v>1</v>
          </cell>
          <cell r="T30">
            <v>0</v>
          </cell>
          <cell r="U30" t="str">
            <v>無床</v>
          </cell>
          <cell r="W30" t="str">
            <v>8</v>
          </cell>
          <cell r="X30">
            <v>23</v>
          </cell>
          <cell r="Y30" t="str">
            <v>個人</v>
          </cell>
          <cell r="Z30">
            <v>3</v>
          </cell>
          <cell r="AA30">
            <v>4</v>
          </cell>
          <cell r="AB30">
            <v>6</v>
          </cell>
          <cell r="AC30">
            <v>1</v>
          </cell>
          <cell r="AD30">
            <v>0</v>
          </cell>
          <cell r="AE30">
            <v>0</v>
          </cell>
          <cell r="AF30">
            <v>0</v>
          </cell>
          <cell r="AG30">
            <v>230</v>
          </cell>
          <cell r="AL30">
            <v>3</v>
          </cell>
          <cell r="AM30">
            <v>4</v>
          </cell>
          <cell r="AN30">
            <v>6</v>
          </cell>
          <cell r="AO30">
            <v>62</v>
          </cell>
          <cell r="AP30">
            <v>1</v>
          </cell>
          <cell r="AR30">
            <v>1</v>
          </cell>
          <cell r="AT30">
            <v>10</v>
          </cell>
          <cell r="AU30">
            <v>406</v>
          </cell>
          <cell r="AV30">
            <v>10</v>
          </cell>
          <cell r="AX30">
            <v>0</v>
          </cell>
          <cell r="BC30">
            <v>2</v>
          </cell>
          <cell r="BD30">
            <v>1</v>
          </cell>
          <cell r="BG30">
            <v>2</v>
          </cell>
          <cell r="BH30">
            <v>1</v>
          </cell>
          <cell r="BQ30">
            <v>0</v>
          </cell>
          <cell r="BR30">
            <v>0</v>
          </cell>
          <cell r="BU30">
            <v>0</v>
          </cell>
          <cell r="BX30">
            <v>0</v>
          </cell>
          <cell r="BZ30">
            <v>1</v>
          </cell>
          <cell r="CA30" t="str">
            <v>C34-062</v>
          </cell>
          <cell r="CB30">
            <v>3029610</v>
          </cell>
          <cell r="CC30">
            <v>0</v>
          </cell>
          <cell r="CD30">
            <v>0</v>
          </cell>
          <cell r="CE30">
            <v>0</v>
          </cell>
          <cell r="CF30">
            <v>3029610</v>
          </cell>
          <cell r="CG30">
            <v>507000</v>
          </cell>
          <cell r="CH30">
            <v>400000</v>
          </cell>
          <cell r="CI30">
            <v>858000</v>
          </cell>
          <cell r="CJ30">
            <v>23000</v>
          </cell>
          <cell r="CK30">
            <v>279000</v>
          </cell>
          <cell r="CL30">
            <v>204000</v>
          </cell>
          <cell r="CM30">
            <v>3000</v>
          </cell>
          <cell r="CN30">
            <v>72000</v>
          </cell>
          <cell r="CO30">
            <v>503743</v>
          </cell>
          <cell r="CP30">
            <v>858870</v>
          </cell>
          <cell r="CQ30">
            <v>0</v>
          </cell>
          <cell r="CR30">
            <v>3029613</v>
          </cell>
          <cell r="CT30">
            <v>1224800</v>
          </cell>
          <cell r="CU30">
            <v>793000</v>
          </cell>
          <cell r="CV30">
            <v>0</v>
          </cell>
          <cell r="CX30">
            <v>2</v>
          </cell>
          <cell r="CY30" t="str">
            <v>C34-062</v>
          </cell>
          <cell r="CZ30">
            <v>57871307</v>
          </cell>
          <cell r="DA30">
            <v>42458800</v>
          </cell>
          <cell r="DB30">
            <v>25317088</v>
          </cell>
          <cell r="DC30">
            <v>20922735</v>
          </cell>
          <cell r="DE30">
            <v>2</v>
          </cell>
          <cell r="DG30">
            <v>3</v>
          </cell>
          <cell r="DH30" t="str">
            <v>C34-062</v>
          </cell>
          <cell r="DI30">
            <v>0</v>
          </cell>
          <cell r="DJ30">
            <v>0</v>
          </cell>
          <cell r="DK30">
            <v>0</v>
          </cell>
          <cell r="DL30">
            <v>0</v>
          </cell>
          <cell r="DM30">
            <v>0</v>
          </cell>
          <cell r="DO30">
            <v>4</v>
          </cell>
          <cell r="DP30" t="str">
            <v>C34-062</v>
          </cell>
          <cell r="DQ30">
            <v>3000</v>
          </cell>
          <cell r="DR30">
            <v>10000</v>
          </cell>
          <cell r="DS30">
            <v>11870</v>
          </cell>
          <cell r="DT30">
            <v>31110</v>
          </cell>
          <cell r="DU30">
            <v>10000</v>
          </cell>
          <cell r="DV30">
            <v>10000</v>
          </cell>
          <cell r="DW30">
            <v>75980</v>
          </cell>
          <cell r="DY30">
            <v>5</v>
          </cell>
        </row>
        <row r="31">
          <cell r="N31">
            <v>2</v>
          </cell>
          <cell r="O31">
            <v>3</v>
          </cell>
          <cell r="P31">
            <v>61026</v>
          </cell>
          <cell r="Q31">
            <v>2</v>
          </cell>
          <cell r="T31">
            <v>0</v>
          </cell>
          <cell r="U31" t="str">
            <v>無床</v>
          </cell>
          <cell r="W31" t="str">
            <v>1</v>
          </cell>
          <cell r="X31">
            <v>23</v>
          </cell>
          <cell r="Y31" t="str">
            <v>個人</v>
          </cell>
          <cell r="Z31">
            <v>2</v>
          </cell>
          <cell r="AA31">
            <v>41</v>
          </cell>
          <cell r="AB31">
            <v>7</v>
          </cell>
          <cell r="AC31">
            <v>1</v>
          </cell>
          <cell r="AD31">
            <v>0</v>
          </cell>
          <cell r="AE31">
            <v>0</v>
          </cell>
          <cell r="AF31">
            <v>0</v>
          </cell>
          <cell r="AG31">
            <v>228</v>
          </cell>
          <cell r="AL31">
            <v>2</v>
          </cell>
          <cell r="AM31">
            <v>41</v>
          </cell>
          <cell r="AN31">
            <v>7</v>
          </cell>
          <cell r="AO31">
            <v>71</v>
          </cell>
          <cell r="AP31">
            <v>1</v>
          </cell>
          <cell r="AR31">
            <v>1</v>
          </cell>
          <cell r="AT31">
            <v>261</v>
          </cell>
          <cell r="AU31">
            <v>1948</v>
          </cell>
          <cell r="AV31">
            <v>11</v>
          </cell>
          <cell r="AX31">
            <v>0</v>
          </cell>
          <cell r="BA31">
            <v>3</v>
          </cell>
          <cell r="BB31">
            <v>1</v>
          </cell>
          <cell r="BC31">
            <v>3</v>
          </cell>
          <cell r="BE31">
            <v>0</v>
          </cell>
          <cell r="BG31">
            <v>6</v>
          </cell>
          <cell r="BH31">
            <v>1</v>
          </cell>
          <cell r="BQ31">
            <v>0</v>
          </cell>
          <cell r="BR31">
            <v>0</v>
          </cell>
          <cell r="BS31">
            <v>0</v>
          </cell>
          <cell r="BT31">
            <v>0</v>
          </cell>
          <cell r="BU31">
            <v>0</v>
          </cell>
          <cell r="BX31">
            <v>0</v>
          </cell>
          <cell r="BZ31">
            <v>1</v>
          </cell>
          <cell r="CA31" t="str">
            <v>C03-027</v>
          </cell>
          <cell r="CB31">
            <v>6387780</v>
          </cell>
          <cell r="CC31">
            <v>0</v>
          </cell>
          <cell r="CD31">
            <v>1200</v>
          </cell>
          <cell r="CE31">
            <v>800</v>
          </cell>
          <cell r="CF31">
            <v>6389780</v>
          </cell>
          <cell r="CG31">
            <v>1364830</v>
          </cell>
          <cell r="CH31">
            <v>400000</v>
          </cell>
          <cell r="CI31">
            <v>1624439</v>
          </cell>
          <cell r="CJ31">
            <v>14225</v>
          </cell>
          <cell r="CK31">
            <v>109111</v>
          </cell>
          <cell r="CL31">
            <v>0</v>
          </cell>
          <cell r="CM31">
            <v>15965</v>
          </cell>
          <cell r="CN31">
            <v>0</v>
          </cell>
          <cell r="CO31">
            <v>42553</v>
          </cell>
          <cell r="CP31">
            <v>422666</v>
          </cell>
          <cell r="CQ31">
            <v>0</v>
          </cell>
          <cell r="CR31">
            <v>3577824</v>
          </cell>
          <cell r="CS31">
            <v>1</v>
          </cell>
          <cell r="CT31">
            <v>0</v>
          </cell>
          <cell r="CU31">
            <v>0</v>
          </cell>
          <cell r="CV31">
            <v>0</v>
          </cell>
          <cell r="CX31">
            <v>2</v>
          </cell>
          <cell r="CY31" t="str">
            <v>C03-027</v>
          </cell>
          <cell r="CZ31">
            <v>24579700</v>
          </cell>
          <cell r="DA31">
            <v>518062</v>
          </cell>
          <cell r="DB31">
            <v>1625370</v>
          </cell>
          <cell r="DC31">
            <v>0</v>
          </cell>
          <cell r="DE31">
            <v>2</v>
          </cell>
          <cell r="DG31">
            <v>3</v>
          </cell>
          <cell r="DH31" t="str">
            <v>C03-027</v>
          </cell>
          <cell r="DI31">
            <v>0</v>
          </cell>
          <cell r="DJ31">
            <v>0</v>
          </cell>
          <cell r="DK31">
            <v>0</v>
          </cell>
          <cell r="DL31">
            <v>0</v>
          </cell>
          <cell r="DM31">
            <v>0</v>
          </cell>
          <cell r="DO31">
            <v>4</v>
          </cell>
          <cell r="DP31" t="str">
            <v>C03-027</v>
          </cell>
          <cell r="DQ31">
            <v>53430</v>
          </cell>
          <cell r="DR31">
            <v>0</v>
          </cell>
          <cell r="DS31">
            <v>11373</v>
          </cell>
          <cell r="DT31">
            <v>84018</v>
          </cell>
          <cell r="DU31">
            <v>0</v>
          </cell>
          <cell r="DV31">
            <v>0</v>
          </cell>
          <cell r="DW31">
            <v>148821</v>
          </cell>
          <cell r="DY31">
            <v>5</v>
          </cell>
        </row>
        <row r="32">
          <cell r="N32">
            <v>2</v>
          </cell>
          <cell r="O32">
            <v>21</v>
          </cell>
          <cell r="P32">
            <v>33013</v>
          </cell>
          <cell r="Q32">
            <v>7</v>
          </cell>
          <cell r="T32">
            <v>0</v>
          </cell>
          <cell r="U32" t="str">
            <v>無床</v>
          </cell>
          <cell r="W32" t="str">
            <v>4</v>
          </cell>
          <cell r="X32">
            <v>23</v>
          </cell>
          <cell r="Y32" t="str">
            <v>個人</v>
          </cell>
          <cell r="Z32">
            <v>2</v>
          </cell>
          <cell r="AA32">
            <v>45</v>
          </cell>
          <cell r="AB32">
            <v>6</v>
          </cell>
          <cell r="AC32">
            <v>1</v>
          </cell>
          <cell r="AD32">
            <v>0</v>
          </cell>
          <cell r="AE32">
            <v>0</v>
          </cell>
          <cell r="AF32">
            <v>0</v>
          </cell>
          <cell r="AG32">
            <v>212</v>
          </cell>
          <cell r="AH32">
            <v>0</v>
          </cell>
          <cell r="AI32">
            <v>0</v>
          </cell>
          <cell r="AJ32">
            <v>0</v>
          </cell>
          <cell r="AL32">
            <v>2</v>
          </cell>
          <cell r="AM32">
            <v>45</v>
          </cell>
          <cell r="AN32">
            <v>5</v>
          </cell>
          <cell r="AO32">
            <v>77</v>
          </cell>
          <cell r="AP32">
            <v>1</v>
          </cell>
          <cell r="AR32">
            <v>1</v>
          </cell>
          <cell r="AT32">
            <v>6</v>
          </cell>
          <cell r="AU32">
            <v>215</v>
          </cell>
          <cell r="AV32">
            <v>6</v>
          </cell>
          <cell r="AX32">
            <v>0</v>
          </cell>
          <cell r="AY32">
            <v>0</v>
          </cell>
          <cell r="BA32">
            <v>2</v>
          </cell>
          <cell r="BC32">
            <v>2</v>
          </cell>
          <cell r="BE32">
            <v>1</v>
          </cell>
          <cell r="BG32">
            <v>5</v>
          </cell>
          <cell r="BH32">
            <v>0</v>
          </cell>
          <cell r="BI32">
            <v>0</v>
          </cell>
          <cell r="BK32">
            <v>3</v>
          </cell>
          <cell r="BM32">
            <v>0</v>
          </cell>
          <cell r="BO32">
            <v>0</v>
          </cell>
          <cell r="BQ32">
            <v>3</v>
          </cell>
          <cell r="BR32">
            <v>0</v>
          </cell>
          <cell r="BS32">
            <v>0</v>
          </cell>
          <cell r="BT32">
            <v>1</v>
          </cell>
          <cell r="BU32">
            <v>1</v>
          </cell>
          <cell r="BV32">
            <v>0</v>
          </cell>
          <cell r="BW32">
            <v>160</v>
          </cell>
          <cell r="BX32">
            <v>160</v>
          </cell>
          <cell r="BZ32">
            <v>1</v>
          </cell>
          <cell r="CA32" t="str">
            <v>C21-009</v>
          </cell>
          <cell r="CB32">
            <v>1782890</v>
          </cell>
          <cell r="CC32">
            <v>0</v>
          </cell>
          <cell r="CD32">
            <v>0</v>
          </cell>
          <cell r="CE32">
            <v>0</v>
          </cell>
          <cell r="CF32">
            <v>1782890</v>
          </cell>
          <cell r="CG32">
            <v>994952</v>
          </cell>
          <cell r="CH32">
            <v>0</v>
          </cell>
          <cell r="CI32">
            <v>517385</v>
          </cell>
          <cell r="CJ32">
            <v>7886</v>
          </cell>
          <cell r="CK32">
            <v>132933</v>
          </cell>
          <cell r="CL32">
            <v>132933</v>
          </cell>
          <cell r="CM32">
            <v>0</v>
          </cell>
          <cell r="CN32">
            <v>0</v>
          </cell>
          <cell r="CO32">
            <v>102500</v>
          </cell>
          <cell r="CP32">
            <v>112368</v>
          </cell>
          <cell r="CQ32">
            <v>0</v>
          </cell>
          <cell r="CR32">
            <v>1868024</v>
          </cell>
          <cell r="CS32">
            <v>1</v>
          </cell>
          <cell r="CT32">
            <v>0</v>
          </cell>
          <cell r="CU32">
            <v>0</v>
          </cell>
          <cell r="CV32">
            <v>0</v>
          </cell>
          <cell r="CX32">
            <v>2</v>
          </cell>
          <cell r="CY32" t="str">
            <v>C21-009</v>
          </cell>
          <cell r="CZ32">
            <v>15195324</v>
          </cell>
          <cell r="DA32">
            <v>15195324</v>
          </cell>
          <cell r="DB32">
            <v>0</v>
          </cell>
          <cell r="DC32">
            <v>0</v>
          </cell>
          <cell r="DE32">
            <v>3</v>
          </cell>
          <cell r="DG32">
            <v>3</v>
          </cell>
          <cell r="DH32" t="str">
            <v>C21-009</v>
          </cell>
          <cell r="DI32">
            <v>0</v>
          </cell>
          <cell r="DJ32">
            <v>0</v>
          </cell>
          <cell r="DK32">
            <v>0</v>
          </cell>
          <cell r="DL32">
            <v>0</v>
          </cell>
          <cell r="DM32">
            <v>0</v>
          </cell>
          <cell r="DO32">
            <v>4</v>
          </cell>
          <cell r="DP32" t="str">
            <v>C21-009</v>
          </cell>
          <cell r="DQ32">
            <v>22200</v>
          </cell>
          <cell r="DR32">
            <v>0</v>
          </cell>
          <cell r="DS32">
            <v>20137</v>
          </cell>
          <cell r="DT32">
            <v>30725</v>
          </cell>
          <cell r="DU32">
            <v>0</v>
          </cell>
          <cell r="DV32">
            <v>0</v>
          </cell>
          <cell r="DW32">
            <v>73062</v>
          </cell>
          <cell r="DY32">
            <v>5</v>
          </cell>
        </row>
        <row r="33">
          <cell r="N33">
            <v>2</v>
          </cell>
          <cell r="O33">
            <v>13</v>
          </cell>
          <cell r="P33">
            <v>77149</v>
          </cell>
          <cell r="Q33">
            <v>2</v>
          </cell>
          <cell r="T33">
            <v>0</v>
          </cell>
          <cell r="U33" t="str">
            <v>無床</v>
          </cell>
          <cell r="W33" t="str">
            <v>3</v>
          </cell>
          <cell r="X33">
            <v>23</v>
          </cell>
          <cell r="Y33" t="str">
            <v>個人</v>
          </cell>
          <cell r="Z33">
            <v>2</v>
          </cell>
          <cell r="AA33">
            <v>36</v>
          </cell>
          <cell r="AB33">
            <v>6</v>
          </cell>
          <cell r="AC33">
            <v>1</v>
          </cell>
          <cell r="AD33">
            <v>0</v>
          </cell>
          <cell r="AE33">
            <v>0</v>
          </cell>
          <cell r="AF33">
            <v>0</v>
          </cell>
          <cell r="AG33">
            <v>72</v>
          </cell>
          <cell r="AL33">
            <v>2</v>
          </cell>
          <cell r="AM33">
            <v>62</v>
          </cell>
          <cell r="AN33">
            <v>10</v>
          </cell>
          <cell r="AO33">
            <v>70</v>
          </cell>
          <cell r="AP33">
            <v>1</v>
          </cell>
          <cell r="AR33">
            <v>2</v>
          </cell>
          <cell r="AT33">
            <v>25</v>
          </cell>
          <cell r="AU33">
            <v>270</v>
          </cell>
          <cell r="AV33">
            <v>6</v>
          </cell>
          <cell r="AX33">
            <v>0</v>
          </cell>
          <cell r="AY33">
            <v>0</v>
          </cell>
          <cell r="BA33">
            <v>1</v>
          </cell>
          <cell r="BC33">
            <v>0</v>
          </cell>
          <cell r="BE33">
            <v>0</v>
          </cell>
          <cell r="BG33">
            <v>1</v>
          </cell>
          <cell r="BH33">
            <v>0</v>
          </cell>
          <cell r="BI33">
            <v>0</v>
          </cell>
          <cell r="BK33">
            <v>0</v>
          </cell>
          <cell r="BM33">
            <v>2</v>
          </cell>
          <cell r="BO33">
            <v>0</v>
          </cell>
          <cell r="BQ33">
            <v>2</v>
          </cell>
          <cell r="BR33">
            <v>0</v>
          </cell>
          <cell r="BS33">
            <v>0</v>
          </cell>
          <cell r="BT33">
            <v>0</v>
          </cell>
          <cell r="BU33">
            <v>0</v>
          </cell>
          <cell r="BV33">
            <v>0</v>
          </cell>
          <cell r="BW33">
            <v>0</v>
          </cell>
          <cell r="BX33">
            <v>0</v>
          </cell>
          <cell r="BZ33">
            <v>1</v>
          </cell>
          <cell r="CA33" t="str">
            <v>C13-266</v>
          </cell>
          <cell r="CB33">
            <v>1448270</v>
          </cell>
          <cell r="CC33">
            <v>0</v>
          </cell>
          <cell r="CD33">
            <v>4000</v>
          </cell>
          <cell r="CE33">
            <v>238446</v>
          </cell>
          <cell r="CF33">
            <v>1690716</v>
          </cell>
          <cell r="CG33">
            <v>300000</v>
          </cell>
          <cell r="CH33">
            <v>0</v>
          </cell>
          <cell r="CI33">
            <v>27474</v>
          </cell>
          <cell r="CJ33">
            <v>16665</v>
          </cell>
          <cell r="CK33">
            <v>48423</v>
          </cell>
          <cell r="CL33">
            <v>31413</v>
          </cell>
          <cell r="CM33">
            <v>0</v>
          </cell>
          <cell r="CN33">
            <v>17010</v>
          </cell>
          <cell r="CO33">
            <v>97349</v>
          </cell>
          <cell r="CP33">
            <v>182439</v>
          </cell>
          <cell r="CQ33">
            <v>0</v>
          </cell>
          <cell r="CR33">
            <v>672350</v>
          </cell>
          <cell r="CT33">
            <v>1438000</v>
          </cell>
          <cell r="CU33">
            <v>923300</v>
          </cell>
          <cell r="CV33">
            <v>7700</v>
          </cell>
          <cell r="CX33">
            <v>2</v>
          </cell>
          <cell r="CY33" t="str">
            <v>C13-266</v>
          </cell>
          <cell r="DE33">
            <v>3</v>
          </cell>
          <cell r="DG33">
            <v>3</v>
          </cell>
          <cell r="DH33" t="str">
            <v>C13-266</v>
          </cell>
          <cell r="DI33">
            <v>0</v>
          </cell>
          <cell r="DJ33">
            <v>0</v>
          </cell>
          <cell r="DK33">
            <v>0</v>
          </cell>
          <cell r="DL33">
            <v>0</v>
          </cell>
          <cell r="DM33">
            <v>0</v>
          </cell>
          <cell r="DO33">
            <v>4</v>
          </cell>
          <cell r="DP33" t="str">
            <v>C13-266</v>
          </cell>
          <cell r="DQ33">
            <v>0</v>
          </cell>
          <cell r="DR33">
            <v>0</v>
          </cell>
          <cell r="DS33">
            <v>12800</v>
          </cell>
          <cell r="DT33">
            <v>53340</v>
          </cell>
          <cell r="DU33">
            <v>0</v>
          </cell>
          <cell r="DV33">
            <v>2767</v>
          </cell>
          <cell r="DW33">
            <v>68907</v>
          </cell>
          <cell r="DY33">
            <v>5</v>
          </cell>
        </row>
        <row r="34">
          <cell r="N34">
            <v>2</v>
          </cell>
          <cell r="O34">
            <v>21</v>
          </cell>
          <cell r="P34">
            <v>31201</v>
          </cell>
          <cell r="Q34">
            <v>8</v>
          </cell>
          <cell r="T34">
            <v>0</v>
          </cell>
          <cell r="U34" t="str">
            <v>無床</v>
          </cell>
          <cell r="W34" t="str">
            <v>4</v>
          </cell>
          <cell r="X34">
            <v>23</v>
          </cell>
          <cell r="Y34" t="str">
            <v>個人</v>
          </cell>
          <cell r="Z34">
            <v>2</v>
          </cell>
          <cell r="AA34">
            <v>61</v>
          </cell>
          <cell r="AB34">
            <v>3</v>
          </cell>
          <cell r="AC34">
            <v>1</v>
          </cell>
          <cell r="AD34">
            <v>0</v>
          </cell>
          <cell r="AE34">
            <v>0</v>
          </cell>
          <cell r="AF34">
            <v>0</v>
          </cell>
          <cell r="AG34">
            <v>99</v>
          </cell>
          <cell r="AL34">
            <v>2</v>
          </cell>
          <cell r="AM34">
            <v>61</v>
          </cell>
          <cell r="AN34">
            <v>2</v>
          </cell>
          <cell r="AO34">
            <v>52</v>
          </cell>
          <cell r="AP34">
            <v>1</v>
          </cell>
          <cell r="AR34">
            <v>1</v>
          </cell>
          <cell r="AT34">
            <v>120</v>
          </cell>
          <cell r="AU34">
            <v>791</v>
          </cell>
          <cell r="AV34">
            <v>8</v>
          </cell>
          <cell r="AY34">
            <v>0</v>
          </cell>
          <cell r="BA34">
            <v>1</v>
          </cell>
          <cell r="BB34">
            <v>0</v>
          </cell>
          <cell r="BC34">
            <v>1</v>
          </cell>
          <cell r="BD34">
            <v>0</v>
          </cell>
          <cell r="BE34">
            <v>1</v>
          </cell>
          <cell r="BF34">
            <v>1</v>
          </cell>
          <cell r="BG34">
            <v>3</v>
          </cell>
          <cell r="BH34">
            <v>1</v>
          </cell>
          <cell r="BK34">
            <v>2</v>
          </cell>
          <cell r="BL34">
            <v>0</v>
          </cell>
          <cell r="BM34">
            <v>2</v>
          </cell>
          <cell r="BN34">
            <v>0</v>
          </cell>
          <cell r="BO34">
            <v>0</v>
          </cell>
          <cell r="BP34">
            <v>0</v>
          </cell>
          <cell r="BQ34">
            <v>4</v>
          </cell>
          <cell r="BR34">
            <v>0</v>
          </cell>
          <cell r="BU34">
            <v>0</v>
          </cell>
          <cell r="BX34">
            <v>0</v>
          </cell>
          <cell r="BZ34">
            <v>1</v>
          </cell>
          <cell r="CA34" t="str">
            <v>C21-004</v>
          </cell>
          <cell r="CB34">
            <v>4704790</v>
          </cell>
          <cell r="CC34">
            <v>0</v>
          </cell>
          <cell r="CD34">
            <v>23220</v>
          </cell>
          <cell r="CE34">
            <v>0</v>
          </cell>
          <cell r="CF34">
            <v>4728010</v>
          </cell>
          <cell r="CG34">
            <v>1434206</v>
          </cell>
          <cell r="CH34">
            <v>645833</v>
          </cell>
          <cell r="CI34">
            <v>1409908</v>
          </cell>
          <cell r="CJ34">
            <v>23140</v>
          </cell>
          <cell r="CK34">
            <v>116145</v>
          </cell>
          <cell r="CL34">
            <v>101988</v>
          </cell>
          <cell r="CM34">
            <v>1050</v>
          </cell>
          <cell r="CN34">
            <v>13107</v>
          </cell>
          <cell r="CO34">
            <v>193139</v>
          </cell>
          <cell r="CP34">
            <v>582125</v>
          </cell>
          <cell r="CQ34">
            <v>0</v>
          </cell>
          <cell r="CR34">
            <v>3758663</v>
          </cell>
          <cell r="CT34">
            <v>4740000</v>
          </cell>
          <cell r="CU34">
            <v>2516100</v>
          </cell>
          <cell r="CV34">
            <v>0</v>
          </cell>
          <cell r="CX34">
            <v>2</v>
          </cell>
          <cell r="CY34" t="str">
            <v>C21-004</v>
          </cell>
          <cell r="CZ34">
            <v>64633693</v>
          </cell>
          <cell r="DA34">
            <v>46842251</v>
          </cell>
          <cell r="DB34">
            <v>14489119</v>
          </cell>
          <cell r="DC34">
            <v>6832600</v>
          </cell>
          <cell r="DE34">
            <v>2</v>
          </cell>
          <cell r="DG34">
            <v>3</v>
          </cell>
          <cell r="DH34" t="str">
            <v>C21-004</v>
          </cell>
          <cell r="DI34">
            <v>0</v>
          </cell>
          <cell r="DJ34">
            <v>458350</v>
          </cell>
          <cell r="DK34">
            <v>0</v>
          </cell>
          <cell r="DL34">
            <v>0</v>
          </cell>
          <cell r="DM34">
            <v>458350</v>
          </cell>
          <cell r="DO34">
            <v>4</v>
          </cell>
          <cell r="DP34" t="str">
            <v>C21-004</v>
          </cell>
          <cell r="DQ34">
            <v>6500</v>
          </cell>
          <cell r="DR34">
            <v>0</v>
          </cell>
          <cell r="DS34">
            <v>25370</v>
          </cell>
          <cell r="DT34">
            <v>68992</v>
          </cell>
          <cell r="DU34">
            <v>0</v>
          </cell>
          <cell r="DV34">
            <v>17939</v>
          </cell>
          <cell r="DW34">
            <v>118801</v>
          </cell>
          <cell r="DY34">
            <v>5</v>
          </cell>
        </row>
        <row r="35">
          <cell r="N35">
            <v>2</v>
          </cell>
          <cell r="O35">
            <v>28</v>
          </cell>
          <cell r="P35">
            <v>76018</v>
          </cell>
          <cell r="Q35">
            <v>4</v>
          </cell>
          <cell r="T35">
            <v>1</v>
          </cell>
          <cell r="U35" t="str">
            <v>有床</v>
          </cell>
          <cell r="W35" t="str">
            <v>7</v>
          </cell>
          <cell r="X35">
            <v>23</v>
          </cell>
          <cell r="Y35" t="str">
            <v>個人</v>
          </cell>
          <cell r="Z35">
            <v>2</v>
          </cell>
          <cell r="AA35">
            <v>55</v>
          </cell>
          <cell r="AB35">
            <v>7</v>
          </cell>
          <cell r="AC35">
            <v>1</v>
          </cell>
          <cell r="AD35">
            <v>0</v>
          </cell>
          <cell r="AE35">
            <v>0</v>
          </cell>
          <cell r="AF35">
            <v>0</v>
          </cell>
          <cell r="AG35">
            <v>775</v>
          </cell>
          <cell r="AL35">
            <v>2</v>
          </cell>
          <cell r="AM35">
            <v>55</v>
          </cell>
          <cell r="AN35">
            <v>6</v>
          </cell>
          <cell r="AO35">
            <v>56</v>
          </cell>
          <cell r="AP35">
            <v>1</v>
          </cell>
          <cell r="AR35">
            <v>1</v>
          </cell>
          <cell r="AT35">
            <v>105</v>
          </cell>
          <cell r="AU35">
            <v>1596</v>
          </cell>
          <cell r="AV35">
            <v>6</v>
          </cell>
          <cell r="AX35">
            <v>0</v>
          </cell>
          <cell r="BA35">
            <v>6</v>
          </cell>
          <cell r="BB35">
            <v>1</v>
          </cell>
          <cell r="BC35">
            <v>4</v>
          </cell>
          <cell r="BD35">
            <v>0</v>
          </cell>
          <cell r="BE35">
            <v>2</v>
          </cell>
          <cell r="BF35">
            <v>0</v>
          </cell>
          <cell r="BG35">
            <v>12</v>
          </cell>
          <cell r="BH35">
            <v>1</v>
          </cell>
          <cell r="BQ35">
            <v>0</v>
          </cell>
          <cell r="BR35">
            <v>0</v>
          </cell>
          <cell r="BU35">
            <v>0</v>
          </cell>
          <cell r="BX35">
            <v>0</v>
          </cell>
          <cell r="BZ35">
            <v>1</v>
          </cell>
          <cell r="CA35" t="str">
            <v>C28-114</v>
          </cell>
          <cell r="CB35">
            <v>10763570</v>
          </cell>
          <cell r="CF35">
            <v>10763570</v>
          </cell>
          <cell r="CG35">
            <v>2598046</v>
          </cell>
          <cell r="CH35">
            <v>700000</v>
          </cell>
          <cell r="CI35">
            <v>2204000</v>
          </cell>
          <cell r="CJ35">
            <v>160000</v>
          </cell>
          <cell r="CK35">
            <v>378000</v>
          </cell>
          <cell r="CL35">
            <v>280000</v>
          </cell>
          <cell r="CN35">
            <v>98000</v>
          </cell>
          <cell r="CO35">
            <v>303716</v>
          </cell>
          <cell r="CP35">
            <v>296059</v>
          </cell>
          <cell r="CR35">
            <v>5939821</v>
          </cell>
          <cell r="CS35">
            <v>0</v>
          </cell>
          <cell r="CT35">
            <v>300000</v>
          </cell>
          <cell r="CU35">
            <v>200000</v>
          </cell>
          <cell r="CX35">
            <v>2</v>
          </cell>
          <cell r="CY35" t="str">
            <v>C28-114</v>
          </cell>
          <cell r="CZ35">
            <v>183504505</v>
          </cell>
          <cell r="DA35">
            <v>121816394</v>
          </cell>
          <cell r="DB35">
            <v>112394317</v>
          </cell>
          <cell r="DC35">
            <v>82838230</v>
          </cell>
          <cell r="DE35">
            <v>2</v>
          </cell>
          <cell r="DG35">
            <v>3</v>
          </cell>
          <cell r="DH35" t="str">
            <v>C28-114</v>
          </cell>
          <cell r="DL35">
            <v>5612429</v>
          </cell>
          <cell r="DM35">
            <v>5612429</v>
          </cell>
          <cell r="DO35">
            <v>4</v>
          </cell>
          <cell r="DP35" t="str">
            <v>C28-114</v>
          </cell>
          <cell r="DQ35">
            <v>83230</v>
          </cell>
          <cell r="DR35">
            <v>26000</v>
          </cell>
          <cell r="DS35">
            <v>18000</v>
          </cell>
          <cell r="DT35">
            <v>112675</v>
          </cell>
          <cell r="DU35">
            <v>5000</v>
          </cell>
          <cell r="DV35">
            <v>134384</v>
          </cell>
          <cell r="DW35">
            <v>379289</v>
          </cell>
          <cell r="DY35">
            <v>5</v>
          </cell>
        </row>
        <row r="36">
          <cell r="N36">
            <v>2</v>
          </cell>
          <cell r="O36">
            <v>42</v>
          </cell>
          <cell r="P36">
            <v>54078</v>
          </cell>
          <cell r="Q36">
            <v>6</v>
          </cell>
          <cell r="T36">
            <v>0</v>
          </cell>
          <cell r="U36" t="str">
            <v>無床</v>
          </cell>
          <cell r="W36" t="str">
            <v>A</v>
          </cell>
          <cell r="X36">
            <v>23</v>
          </cell>
          <cell r="Y36" t="str">
            <v>個人</v>
          </cell>
          <cell r="Z36">
            <v>2</v>
          </cell>
          <cell r="AA36">
            <v>55</v>
          </cell>
          <cell r="AB36">
            <v>4</v>
          </cell>
          <cell r="AC36">
            <v>1</v>
          </cell>
          <cell r="AD36">
            <v>0</v>
          </cell>
          <cell r="AE36">
            <v>0</v>
          </cell>
          <cell r="AF36">
            <v>0</v>
          </cell>
          <cell r="AG36">
            <v>182</v>
          </cell>
          <cell r="AL36">
            <v>2</v>
          </cell>
          <cell r="AM36">
            <v>55</v>
          </cell>
          <cell r="AN36">
            <v>3</v>
          </cell>
          <cell r="AO36">
            <v>65</v>
          </cell>
          <cell r="AP36">
            <v>1</v>
          </cell>
          <cell r="AR36">
            <v>1</v>
          </cell>
          <cell r="AT36">
            <v>67</v>
          </cell>
          <cell r="AU36">
            <v>811</v>
          </cell>
          <cell r="AV36">
            <v>8</v>
          </cell>
          <cell r="AX36">
            <v>0</v>
          </cell>
          <cell r="AY36">
            <v>0</v>
          </cell>
          <cell r="AZ36">
            <v>0</v>
          </cell>
          <cell r="BA36">
            <v>1</v>
          </cell>
          <cell r="BB36">
            <v>0</v>
          </cell>
          <cell r="BC36">
            <v>1</v>
          </cell>
          <cell r="BD36">
            <v>0</v>
          </cell>
          <cell r="BE36">
            <v>0</v>
          </cell>
          <cell r="BF36">
            <v>0</v>
          </cell>
          <cell r="BG36">
            <v>2</v>
          </cell>
          <cell r="BH36">
            <v>0</v>
          </cell>
          <cell r="BI36">
            <v>0</v>
          </cell>
          <cell r="BJ36">
            <v>0</v>
          </cell>
          <cell r="BK36">
            <v>1</v>
          </cell>
          <cell r="BL36">
            <v>0</v>
          </cell>
          <cell r="BM36">
            <v>0</v>
          </cell>
          <cell r="BN36">
            <v>0</v>
          </cell>
          <cell r="BO36">
            <v>1</v>
          </cell>
          <cell r="BP36">
            <v>1</v>
          </cell>
          <cell r="BQ36">
            <v>2</v>
          </cell>
          <cell r="BR36">
            <v>1</v>
          </cell>
          <cell r="BS36">
            <v>0</v>
          </cell>
          <cell r="BT36">
            <v>0</v>
          </cell>
          <cell r="BU36">
            <v>0</v>
          </cell>
          <cell r="BX36">
            <v>0</v>
          </cell>
          <cell r="BZ36">
            <v>1</v>
          </cell>
          <cell r="CA36" t="str">
            <v>C42-026</v>
          </cell>
          <cell r="CB36">
            <v>2541360</v>
          </cell>
          <cell r="CC36">
            <v>130578</v>
          </cell>
          <cell r="CD36">
            <v>0</v>
          </cell>
          <cell r="CE36">
            <v>22000</v>
          </cell>
          <cell r="CF36">
            <v>2693938</v>
          </cell>
          <cell r="CG36">
            <v>824401</v>
          </cell>
          <cell r="CH36">
            <v>375000</v>
          </cell>
          <cell r="CI36">
            <v>469779</v>
          </cell>
          <cell r="CJ36">
            <v>40575</v>
          </cell>
          <cell r="CK36">
            <v>44106</v>
          </cell>
          <cell r="CL36">
            <v>38436</v>
          </cell>
          <cell r="CM36">
            <v>5670</v>
          </cell>
          <cell r="CN36">
            <v>0</v>
          </cell>
          <cell r="CO36">
            <v>79505</v>
          </cell>
          <cell r="CP36">
            <v>747337</v>
          </cell>
          <cell r="CQ36">
            <v>0</v>
          </cell>
          <cell r="CR36">
            <v>2205703</v>
          </cell>
          <cell r="CT36">
            <v>1287800</v>
          </cell>
          <cell r="CU36">
            <v>788000</v>
          </cell>
          <cell r="CV36">
            <v>0</v>
          </cell>
          <cell r="CX36">
            <v>2</v>
          </cell>
          <cell r="CY36" t="str">
            <v>C42-026</v>
          </cell>
          <cell r="CZ36">
            <v>58130999</v>
          </cell>
          <cell r="DA36">
            <v>37726310</v>
          </cell>
          <cell r="DB36">
            <v>32868591</v>
          </cell>
          <cell r="DC36">
            <v>21917146</v>
          </cell>
          <cell r="DE36">
            <v>2</v>
          </cell>
          <cell r="DG36">
            <v>3</v>
          </cell>
          <cell r="DH36" t="str">
            <v>C42-026</v>
          </cell>
          <cell r="DI36">
            <v>0</v>
          </cell>
          <cell r="DJ36">
            <v>0</v>
          </cell>
          <cell r="DK36">
            <v>0</v>
          </cell>
          <cell r="DL36">
            <v>0</v>
          </cell>
          <cell r="DM36">
            <v>0</v>
          </cell>
          <cell r="DO36">
            <v>4</v>
          </cell>
          <cell r="DP36" t="str">
            <v>C42-026</v>
          </cell>
          <cell r="DQ36">
            <v>22000</v>
          </cell>
          <cell r="DR36">
            <v>0</v>
          </cell>
          <cell r="DS36">
            <v>78053</v>
          </cell>
          <cell r="DT36">
            <v>38100</v>
          </cell>
          <cell r="DU36">
            <v>0</v>
          </cell>
          <cell r="DV36">
            <v>44833</v>
          </cell>
          <cell r="DW36">
            <v>182986</v>
          </cell>
          <cell r="DY36">
            <v>5</v>
          </cell>
        </row>
        <row r="37">
          <cell r="N37">
            <v>2</v>
          </cell>
          <cell r="O37">
            <v>27</v>
          </cell>
          <cell r="P37">
            <v>54002</v>
          </cell>
          <cell r="Q37">
            <v>0</v>
          </cell>
          <cell r="T37">
            <v>0</v>
          </cell>
          <cell r="U37" t="str">
            <v>無床</v>
          </cell>
          <cell r="W37" t="str">
            <v>7</v>
          </cell>
          <cell r="X37">
            <v>23</v>
          </cell>
          <cell r="Y37" t="str">
            <v>個人</v>
          </cell>
          <cell r="Z37">
            <v>2</v>
          </cell>
          <cell r="AA37">
            <v>44</v>
          </cell>
          <cell r="AB37">
            <v>5</v>
          </cell>
          <cell r="AC37">
            <v>1</v>
          </cell>
          <cell r="AD37">
            <v>0</v>
          </cell>
          <cell r="AE37">
            <v>0</v>
          </cell>
          <cell r="AF37">
            <v>0</v>
          </cell>
          <cell r="AG37">
            <v>81</v>
          </cell>
          <cell r="AL37">
            <v>2</v>
          </cell>
          <cell r="AM37">
            <v>44</v>
          </cell>
          <cell r="AN37">
            <v>5</v>
          </cell>
          <cell r="AO37">
            <v>66</v>
          </cell>
          <cell r="AP37">
            <v>1</v>
          </cell>
          <cell r="AR37">
            <v>1</v>
          </cell>
          <cell r="AT37">
            <v>76</v>
          </cell>
          <cell r="AU37">
            <v>342</v>
          </cell>
          <cell r="AV37">
            <v>8</v>
          </cell>
          <cell r="AX37">
            <v>0</v>
          </cell>
          <cell r="BE37">
            <v>1</v>
          </cell>
          <cell r="BF37">
            <v>1</v>
          </cell>
          <cell r="BG37">
            <v>1</v>
          </cell>
          <cell r="BH37">
            <v>1</v>
          </cell>
          <cell r="BM37">
            <v>4</v>
          </cell>
          <cell r="BQ37">
            <v>4</v>
          </cell>
          <cell r="BR37">
            <v>0</v>
          </cell>
          <cell r="BU37">
            <v>0</v>
          </cell>
          <cell r="BX37">
            <v>0</v>
          </cell>
          <cell r="BZ37">
            <v>1</v>
          </cell>
          <cell r="CA37" t="str">
            <v>C27-131</v>
          </cell>
          <cell r="CB37">
            <v>2432710</v>
          </cell>
          <cell r="CD37">
            <v>22200</v>
          </cell>
          <cell r="CE37">
            <v>230490</v>
          </cell>
          <cell r="CF37">
            <v>2685400</v>
          </cell>
          <cell r="CG37">
            <v>376800</v>
          </cell>
          <cell r="CH37">
            <v>200000</v>
          </cell>
          <cell r="CI37">
            <v>615342</v>
          </cell>
          <cell r="CK37">
            <v>103187</v>
          </cell>
          <cell r="CL37">
            <v>103187</v>
          </cell>
          <cell r="CM37">
            <v>0</v>
          </cell>
          <cell r="CN37">
            <v>0</v>
          </cell>
          <cell r="CO37">
            <v>41369</v>
          </cell>
          <cell r="CP37">
            <v>714580</v>
          </cell>
          <cell r="CR37">
            <v>1851278</v>
          </cell>
          <cell r="CT37">
            <v>1824600</v>
          </cell>
          <cell r="CU37">
            <v>1185800</v>
          </cell>
          <cell r="CV37">
            <v>0</v>
          </cell>
          <cell r="CX37">
            <v>2</v>
          </cell>
          <cell r="CY37" t="str">
            <v>C27-131</v>
          </cell>
          <cell r="CZ37">
            <v>28526955</v>
          </cell>
          <cell r="DA37">
            <v>19916086</v>
          </cell>
          <cell r="DB37">
            <v>2306499</v>
          </cell>
          <cell r="DE37">
            <v>2</v>
          </cell>
          <cell r="DG37">
            <v>3</v>
          </cell>
          <cell r="DH37" t="str">
            <v>C27-131</v>
          </cell>
          <cell r="DI37">
            <v>0</v>
          </cell>
          <cell r="DJ37">
            <v>0</v>
          </cell>
          <cell r="DK37">
            <v>2142400</v>
          </cell>
          <cell r="DL37">
            <v>0</v>
          </cell>
          <cell r="DM37">
            <v>2142400</v>
          </cell>
          <cell r="DO37">
            <v>4</v>
          </cell>
          <cell r="DP37" t="str">
            <v>C27-131</v>
          </cell>
          <cell r="DQ37">
            <v>3220</v>
          </cell>
          <cell r="DR37">
            <v>0</v>
          </cell>
          <cell r="DS37">
            <v>8275</v>
          </cell>
          <cell r="DT37">
            <v>14295</v>
          </cell>
          <cell r="DU37">
            <v>10000</v>
          </cell>
          <cell r="DV37">
            <v>0</v>
          </cell>
          <cell r="DW37">
            <v>35790</v>
          </cell>
          <cell r="DY37">
            <v>5</v>
          </cell>
        </row>
        <row r="38">
          <cell r="N38">
            <v>2</v>
          </cell>
          <cell r="O38">
            <v>1</v>
          </cell>
          <cell r="P38">
            <v>37222</v>
          </cell>
          <cell r="Q38">
            <v>5</v>
          </cell>
          <cell r="T38">
            <v>1</v>
          </cell>
          <cell r="U38" t="str">
            <v>有床</v>
          </cell>
          <cell r="W38" t="str">
            <v>0</v>
          </cell>
          <cell r="X38">
            <v>23</v>
          </cell>
          <cell r="Y38" t="str">
            <v>個人</v>
          </cell>
          <cell r="Z38">
            <v>2</v>
          </cell>
          <cell r="AA38">
            <v>45</v>
          </cell>
          <cell r="AB38">
            <v>8</v>
          </cell>
          <cell r="AC38">
            <v>0</v>
          </cell>
          <cell r="AD38">
            <v>1</v>
          </cell>
          <cell r="AE38">
            <v>0</v>
          </cell>
          <cell r="AF38">
            <v>0</v>
          </cell>
          <cell r="AH38">
            <v>484</v>
          </cell>
          <cell r="AL38">
            <v>2</v>
          </cell>
          <cell r="AM38">
            <v>45</v>
          </cell>
          <cell r="AN38">
            <v>8</v>
          </cell>
          <cell r="AO38">
            <v>68</v>
          </cell>
          <cell r="AP38">
            <v>1</v>
          </cell>
          <cell r="AR38">
            <v>1</v>
          </cell>
          <cell r="AT38">
            <v>21</v>
          </cell>
          <cell r="AU38">
            <v>199</v>
          </cell>
          <cell r="AV38">
            <v>6</v>
          </cell>
          <cell r="AX38">
            <v>325</v>
          </cell>
          <cell r="AY38">
            <v>0</v>
          </cell>
          <cell r="BA38">
            <v>2</v>
          </cell>
          <cell r="BC38">
            <v>2</v>
          </cell>
          <cell r="BE38">
            <v>2</v>
          </cell>
          <cell r="BF38">
            <v>1</v>
          </cell>
          <cell r="BG38">
            <v>6</v>
          </cell>
          <cell r="BH38">
            <v>1</v>
          </cell>
          <cell r="BQ38">
            <v>0</v>
          </cell>
          <cell r="BR38">
            <v>0</v>
          </cell>
          <cell r="BS38">
            <v>0</v>
          </cell>
          <cell r="BT38">
            <v>0</v>
          </cell>
          <cell r="BU38">
            <v>0</v>
          </cell>
          <cell r="BX38">
            <v>0</v>
          </cell>
          <cell r="BZ38">
            <v>1</v>
          </cell>
          <cell r="CA38" t="str">
            <v>C01-044</v>
          </cell>
          <cell r="CB38">
            <v>5851760</v>
          </cell>
          <cell r="CC38">
            <v>0</v>
          </cell>
          <cell r="CE38">
            <v>67300</v>
          </cell>
          <cell r="CF38">
            <v>5919060</v>
          </cell>
          <cell r="CG38">
            <v>1240300</v>
          </cell>
          <cell r="CH38">
            <v>462500</v>
          </cell>
          <cell r="CI38">
            <v>1517218</v>
          </cell>
          <cell r="CJ38">
            <v>45401</v>
          </cell>
          <cell r="CK38">
            <v>470109</v>
          </cell>
          <cell r="CL38">
            <v>112064</v>
          </cell>
          <cell r="CM38">
            <v>0</v>
          </cell>
          <cell r="CN38">
            <v>0</v>
          </cell>
          <cell r="CO38">
            <v>132353</v>
          </cell>
          <cell r="CP38">
            <v>546762</v>
          </cell>
          <cell r="CQ38">
            <v>400000</v>
          </cell>
          <cell r="CR38">
            <v>3952143</v>
          </cell>
          <cell r="CS38">
            <v>0</v>
          </cell>
          <cell r="CT38">
            <v>3360084</v>
          </cell>
          <cell r="CU38">
            <v>2181200</v>
          </cell>
          <cell r="CV38">
            <v>0</v>
          </cell>
          <cell r="CX38">
            <v>2</v>
          </cell>
          <cell r="CY38" t="str">
            <v>C01-044</v>
          </cell>
          <cell r="CZ38">
            <v>124415399</v>
          </cell>
          <cell r="DA38">
            <v>45392636</v>
          </cell>
          <cell r="DB38">
            <v>54545704</v>
          </cell>
          <cell r="DC38">
            <v>52426065</v>
          </cell>
          <cell r="DE38">
            <v>2</v>
          </cell>
          <cell r="DG38">
            <v>3</v>
          </cell>
          <cell r="DH38" t="str">
            <v>C01-044</v>
          </cell>
          <cell r="DI38">
            <v>0</v>
          </cell>
          <cell r="DJ38">
            <v>0</v>
          </cell>
          <cell r="DK38">
            <v>0</v>
          </cell>
          <cell r="DL38">
            <v>0</v>
          </cell>
          <cell r="DM38">
            <v>0</v>
          </cell>
          <cell r="DO38">
            <v>4</v>
          </cell>
          <cell r="DP38" t="str">
            <v>C01-044</v>
          </cell>
          <cell r="DQ38">
            <v>10800</v>
          </cell>
          <cell r="DR38">
            <v>0</v>
          </cell>
          <cell r="DS38">
            <v>1640</v>
          </cell>
          <cell r="DT38">
            <v>62243</v>
          </cell>
          <cell r="DU38">
            <v>5000</v>
          </cell>
          <cell r="DV38">
            <v>14248</v>
          </cell>
          <cell r="DW38">
            <v>93931</v>
          </cell>
          <cell r="DY38">
            <v>5</v>
          </cell>
        </row>
        <row r="39">
          <cell r="N39">
            <v>2</v>
          </cell>
          <cell r="O39">
            <v>17</v>
          </cell>
          <cell r="P39">
            <v>53024</v>
          </cell>
          <cell r="Q39">
            <v>2</v>
          </cell>
          <cell r="T39">
            <v>1</v>
          </cell>
          <cell r="U39" t="str">
            <v>有床</v>
          </cell>
          <cell r="W39" t="str">
            <v>5</v>
          </cell>
          <cell r="X39">
            <v>23</v>
          </cell>
          <cell r="Y39" t="str">
            <v>個人</v>
          </cell>
          <cell r="Z39">
            <v>2</v>
          </cell>
          <cell r="AA39">
            <v>41</v>
          </cell>
          <cell r="AB39">
            <v>7</v>
          </cell>
          <cell r="AC39">
            <v>0</v>
          </cell>
          <cell r="AD39">
            <v>1</v>
          </cell>
          <cell r="AE39">
            <v>0</v>
          </cell>
          <cell r="AF39">
            <v>0</v>
          </cell>
          <cell r="AH39">
            <v>341</v>
          </cell>
          <cell r="AL39">
            <v>2</v>
          </cell>
          <cell r="AM39">
            <v>51</v>
          </cell>
          <cell r="AN39">
            <v>11</v>
          </cell>
          <cell r="AO39">
            <v>64</v>
          </cell>
          <cell r="AP39">
            <v>1</v>
          </cell>
          <cell r="AR39">
            <v>1</v>
          </cell>
          <cell r="AT39">
            <v>752</v>
          </cell>
          <cell r="AU39">
            <v>1723</v>
          </cell>
          <cell r="AV39">
            <v>8</v>
          </cell>
          <cell r="AX39">
            <v>0</v>
          </cell>
          <cell r="AY39">
            <v>1</v>
          </cell>
          <cell r="AZ39">
            <v>0</v>
          </cell>
          <cell r="BA39">
            <v>2</v>
          </cell>
          <cell r="BC39">
            <v>3</v>
          </cell>
          <cell r="BE39">
            <v>2</v>
          </cell>
          <cell r="BF39">
            <v>1</v>
          </cell>
          <cell r="BG39">
            <v>8</v>
          </cell>
          <cell r="BH39">
            <v>1</v>
          </cell>
          <cell r="BI39">
            <v>1</v>
          </cell>
          <cell r="BJ39">
            <v>1</v>
          </cell>
          <cell r="BO39">
            <v>1</v>
          </cell>
          <cell r="BQ39">
            <v>2</v>
          </cell>
          <cell r="BR39">
            <v>1</v>
          </cell>
          <cell r="BS39">
            <v>0</v>
          </cell>
          <cell r="BT39">
            <v>0</v>
          </cell>
          <cell r="BU39">
            <v>0</v>
          </cell>
          <cell r="BV39">
            <v>0</v>
          </cell>
          <cell r="BW39">
            <v>0</v>
          </cell>
          <cell r="BX39">
            <v>0</v>
          </cell>
          <cell r="BZ39">
            <v>1</v>
          </cell>
          <cell r="CA39" t="str">
            <v>C17-016</v>
          </cell>
          <cell r="CB39">
            <v>9285472</v>
          </cell>
          <cell r="CC39">
            <v>0</v>
          </cell>
          <cell r="CD39">
            <v>0</v>
          </cell>
          <cell r="CE39">
            <v>35382</v>
          </cell>
          <cell r="CF39">
            <v>9320854</v>
          </cell>
          <cell r="CG39">
            <v>2512720</v>
          </cell>
          <cell r="CH39">
            <v>600000</v>
          </cell>
          <cell r="CI39">
            <v>1450372</v>
          </cell>
          <cell r="CJ39">
            <v>133048</v>
          </cell>
          <cell r="CK39">
            <v>560176</v>
          </cell>
          <cell r="CL39">
            <v>55676</v>
          </cell>
          <cell r="CM39">
            <v>4500</v>
          </cell>
          <cell r="CN39">
            <v>500000</v>
          </cell>
          <cell r="CO39">
            <v>88220</v>
          </cell>
          <cell r="CP39">
            <v>2451811</v>
          </cell>
          <cell r="CQ39">
            <v>500000</v>
          </cell>
          <cell r="CR39">
            <v>7196347</v>
          </cell>
          <cell r="CS39">
            <v>0</v>
          </cell>
          <cell r="CT39">
            <v>21353000</v>
          </cell>
          <cell r="CU39">
            <v>7979500</v>
          </cell>
          <cell r="CV39">
            <v>0</v>
          </cell>
          <cell r="CX39">
            <v>2</v>
          </cell>
          <cell r="CY39" t="str">
            <v>C17-016</v>
          </cell>
          <cell r="CZ39">
            <v>87750753</v>
          </cell>
          <cell r="DA39">
            <v>35655520</v>
          </cell>
          <cell r="DB39">
            <v>7327730</v>
          </cell>
          <cell r="DC39">
            <v>900000</v>
          </cell>
          <cell r="DE39">
            <v>2</v>
          </cell>
          <cell r="DG39">
            <v>3</v>
          </cell>
          <cell r="DH39" t="str">
            <v>C17-016</v>
          </cell>
          <cell r="DI39">
            <v>0</v>
          </cell>
          <cell r="DJ39">
            <v>0</v>
          </cell>
          <cell r="DK39">
            <v>1874600</v>
          </cell>
          <cell r="DL39">
            <v>674500</v>
          </cell>
          <cell r="DM39">
            <v>2549100</v>
          </cell>
          <cell r="DO39">
            <v>4</v>
          </cell>
          <cell r="DP39" t="str">
            <v>C17-016</v>
          </cell>
          <cell r="DQ39">
            <v>55000</v>
          </cell>
          <cell r="DS39">
            <v>15040</v>
          </cell>
          <cell r="DT39">
            <v>9260</v>
          </cell>
          <cell r="DU39">
            <v>25000</v>
          </cell>
          <cell r="DV39">
            <v>2062</v>
          </cell>
          <cell r="DW39">
            <v>106362</v>
          </cell>
          <cell r="DY39">
            <v>5</v>
          </cell>
        </row>
        <row r="40">
          <cell r="N40">
            <v>2</v>
          </cell>
          <cell r="O40">
            <v>36</v>
          </cell>
          <cell r="P40">
            <v>51418</v>
          </cell>
          <cell r="Q40">
            <v>4</v>
          </cell>
          <cell r="T40">
            <v>0</v>
          </cell>
          <cell r="U40" t="str">
            <v>無床</v>
          </cell>
          <cell r="W40" t="str">
            <v>9</v>
          </cell>
          <cell r="X40">
            <v>19</v>
          </cell>
          <cell r="Y40" t="str">
            <v>その他</v>
          </cell>
          <cell r="Z40">
            <v>3</v>
          </cell>
          <cell r="AA40">
            <v>2</v>
          </cell>
          <cell r="AB40">
            <v>8</v>
          </cell>
          <cell r="AC40">
            <v>0</v>
          </cell>
          <cell r="AD40">
            <v>1</v>
          </cell>
          <cell r="AE40">
            <v>0</v>
          </cell>
          <cell r="AF40">
            <v>0</v>
          </cell>
          <cell r="AH40">
            <v>297</v>
          </cell>
          <cell r="AL40">
            <v>3</v>
          </cell>
          <cell r="AM40">
            <v>2</v>
          </cell>
          <cell r="AN40">
            <v>7</v>
          </cell>
          <cell r="AO40">
            <v>50</v>
          </cell>
          <cell r="AP40">
            <v>1</v>
          </cell>
          <cell r="AR40">
            <v>1</v>
          </cell>
          <cell r="AT40">
            <v>34</v>
          </cell>
          <cell r="AU40">
            <v>1018</v>
          </cell>
          <cell r="AV40">
            <v>6</v>
          </cell>
          <cell r="AX40">
            <v>0</v>
          </cell>
          <cell r="AY40">
            <v>1</v>
          </cell>
          <cell r="AZ40">
            <v>0</v>
          </cell>
          <cell r="BA40">
            <v>2</v>
          </cell>
          <cell r="BC40">
            <v>1</v>
          </cell>
          <cell r="BD40">
            <v>0</v>
          </cell>
          <cell r="BE40">
            <v>1</v>
          </cell>
          <cell r="BF40">
            <v>0</v>
          </cell>
          <cell r="BG40">
            <v>5</v>
          </cell>
          <cell r="BH40">
            <v>0</v>
          </cell>
          <cell r="BI40">
            <v>0</v>
          </cell>
          <cell r="BJ40">
            <v>0</v>
          </cell>
          <cell r="BK40">
            <v>0</v>
          </cell>
          <cell r="BM40">
            <v>0</v>
          </cell>
          <cell r="BN40">
            <v>0</v>
          </cell>
          <cell r="BO40">
            <v>0</v>
          </cell>
          <cell r="BP40">
            <v>0</v>
          </cell>
          <cell r="BQ40">
            <v>0</v>
          </cell>
          <cell r="BR40">
            <v>0</v>
          </cell>
          <cell r="BS40">
            <v>0</v>
          </cell>
          <cell r="BT40">
            <v>0</v>
          </cell>
          <cell r="BU40">
            <v>0</v>
          </cell>
          <cell r="BV40">
            <v>0</v>
          </cell>
          <cell r="BW40">
            <v>0</v>
          </cell>
          <cell r="BX40">
            <v>0</v>
          </cell>
          <cell r="BZ40">
            <v>1</v>
          </cell>
          <cell r="CA40" t="str">
            <v>C36-014</v>
          </cell>
          <cell r="CB40">
            <v>6844967</v>
          </cell>
          <cell r="CC40">
            <v>0</v>
          </cell>
          <cell r="CD40">
            <v>525</v>
          </cell>
          <cell r="CE40">
            <v>192570</v>
          </cell>
          <cell r="CF40">
            <v>7038062</v>
          </cell>
          <cell r="CG40">
            <v>2794921</v>
          </cell>
          <cell r="CH40">
            <v>0</v>
          </cell>
          <cell r="CI40">
            <v>1637918</v>
          </cell>
          <cell r="CJ40">
            <v>11997</v>
          </cell>
          <cell r="CK40">
            <v>327933</v>
          </cell>
          <cell r="CL40">
            <v>227984</v>
          </cell>
          <cell r="CM40">
            <v>18900</v>
          </cell>
          <cell r="CN40">
            <v>0</v>
          </cell>
          <cell r="CO40">
            <v>77170</v>
          </cell>
          <cell r="CP40">
            <v>968100</v>
          </cell>
          <cell r="CQ40">
            <v>300000</v>
          </cell>
          <cell r="CR40">
            <v>5818039</v>
          </cell>
          <cell r="CT40">
            <v>0</v>
          </cell>
          <cell r="CU40">
            <v>80000</v>
          </cell>
          <cell r="CV40">
            <v>0</v>
          </cell>
          <cell r="CX40">
            <v>2</v>
          </cell>
          <cell r="CY40" t="str">
            <v>C36-014</v>
          </cell>
          <cell r="CZ40">
            <v>26803002</v>
          </cell>
          <cell r="DA40">
            <v>1678298</v>
          </cell>
          <cell r="DB40">
            <v>26737251</v>
          </cell>
          <cell r="DC40">
            <v>11004777</v>
          </cell>
          <cell r="DE40">
            <v>1</v>
          </cell>
          <cell r="DG40">
            <v>3</v>
          </cell>
          <cell r="DH40" t="str">
            <v>C36-014</v>
          </cell>
          <cell r="DI40">
            <v>0</v>
          </cell>
          <cell r="DJ40">
            <v>0</v>
          </cell>
          <cell r="DK40">
            <v>0</v>
          </cell>
          <cell r="DL40">
            <v>500000</v>
          </cell>
          <cell r="DM40">
            <v>500000</v>
          </cell>
          <cell r="DO40">
            <v>4</v>
          </cell>
          <cell r="DP40" t="str">
            <v>C36-014</v>
          </cell>
          <cell r="DQ40">
            <v>4100</v>
          </cell>
          <cell r="DR40">
            <v>160000</v>
          </cell>
          <cell r="DS40">
            <v>18149</v>
          </cell>
          <cell r="DT40">
            <v>132612</v>
          </cell>
          <cell r="DU40">
            <v>1167</v>
          </cell>
          <cell r="DV40">
            <v>16989</v>
          </cell>
          <cell r="DW40">
            <v>333017</v>
          </cell>
          <cell r="DY40">
            <v>5</v>
          </cell>
        </row>
        <row r="41">
          <cell r="N41">
            <v>2</v>
          </cell>
          <cell r="O41">
            <v>31</v>
          </cell>
          <cell r="P41">
            <v>54051</v>
          </cell>
          <cell r="Q41">
            <v>3</v>
          </cell>
          <cell r="T41">
            <v>0</v>
          </cell>
          <cell r="U41" t="str">
            <v>無床</v>
          </cell>
          <cell r="W41" t="str">
            <v>8</v>
          </cell>
          <cell r="X41">
            <v>23</v>
          </cell>
          <cell r="Y41" t="str">
            <v>個人</v>
          </cell>
          <cell r="Z41">
            <v>2</v>
          </cell>
          <cell r="AA41">
            <v>34</v>
          </cell>
          <cell r="AB41">
            <v>4</v>
          </cell>
          <cell r="AC41">
            <v>1</v>
          </cell>
          <cell r="AD41">
            <v>0</v>
          </cell>
          <cell r="AE41">
            <v>0</v>
          </cell>
          <cell r="AF41">
            <v>0</v>
          </cell>
          <cell r="AG41">
            <v>165</v>
          </cell>
          <cell r="AL41">
            <v>2</v>
          </cell>
          <cell r="AM41">
            <v>36</v>
          </cell>
          <cell r="AN41">
            <v>4</v>
          </cell>
          <cell r="AO41">
            <v>67</v>
          </cell>
          <cell r="AP41">
            <v>1</v>
          </cell>
          <cell r="AR41">
            <v>2</v>
          </cell>
          <cell r="AT41">
            <v>23</v>
          </cell>
          <cell r="AU41">
            <v>169</v>
          </cell>
          <cell r="AV41">
            <v>10</v>
          </cell>
          <cell r="AX41">
            <v>0</v>
          </cell>
          <cell r="AY41">
            <v>0</v>
          </cell>
          <cell r="BA41">
            <v>0</v>
          </cell>
          <cell r="BC41">
            <v>2</v>
          </cell>
          <cell r="BE41">
            <v>0</v>
          </cell>
          <cell r="BG41">
            <v>2</v>
          </cell>
          <cell r="BH41">
            <v>0</v>
          </cell>
          <cell r="BI41">
            <v>0</v>
          </cell>
          <cell r="BK41">
            <v>0</v>
          </cell>
          <cell r="BM41">
            <v>0</v>
          </cell>
          <cell r="BO41">
            <v>0</v>
          </cell>
          <cell r="BQ41">
            <v>0</v>
          </cell>
          <cell r="BR41">
            <v>0</v>
          </cell>
          <cell r="BS41">
            <v>0</v>
          </cell>
          <cell r="BT41">
            <v>0</v>
          </cell>
          <cell r="BU41">
            <v>0</v>
          </cell>
          <cell r="BV41">
            <v>0</v>
          </cell>
          <cell r="BW41">
            <v>0</v>
          </cell>
          <cell r="BX41">
            <v>0</v>
          </cell>
          <cell r="BZ41">
            <v>1</v>
          </cell>
          <cell r="CA41" t="str">
            <v>C31-014</v>
          </cell>
          <cell r="CB41">
            <v>3755730</v>
          </cell>
          <cell r="CC41">
            <v>0</v>
          </cell>
          <cell r="CD41">
            <v>2000</v>
          </cell>
          <cell r="CE41">
            <v>15000</v>
          </cell>
          <cell r="CF41">
            <v>3772730</v>
          </cell>
          <cell r="CG41">
            <v>495000</v>
          </cell>
          <cell r="CH41">
            <v>0</v>
          </cell>
          <cell r="CI41">
            <v>576899</v>
          </cell>
          <cell r="CJ41">
            <v>56700</v>
          </cell>
          <cell r="CK41">
            <v>5145</v>
          </cell>
          <cell r="CL41">
            <v>0</v>
          </cell>
          <cell r="CM41">
            <v>5145</v>
          </cell>
          <cell r="CN41">
            <v>0</v>
          </cell>
          <cell r="CO41">
            <v>0</v>
          </cell>
          <cell r="CP41">
            <v>142900</v>
          </cell>
          <cell r="CQ41">
            <v>0</v>
          </cell>
          <cell r="CR41">
            <v>1276644</v>
          </cell>
          <cell r="CT41">
            <v>3302400</v>
          </cell>
          <cell r="CU41">
            <v>1836800</v>
          </cell>
          <cell r="CV41">
            <v>0</v>
          </cell>
          <cell r="CX41">
            <v>2</v>
          </cell>
          <cell r="CY41" t="str">
            <v>C31-014</v>
          </cell>
          <cell r="DE41">
            <v>3</v>
          </cell>
          <cell r="DG41">
            <v>3</v>
          </cell>
          <cell r="DH41" t="str">
            <v>C31-014</v>
          </cell>
          <cell r="DI41">
            <v>0</v>
          </cell>
          <cell r="DJ41">
            <v>0</v>
          </cell>
          <cell r="DK41">
            <v>0</v>
          </cell>
          <cell r="DL41">
            <v>2250000</v>
          </cell>
          <cell r="DM41">
            <v>2250000</v>
          </cell>
          <cell r="DO41">
            <v>4</v>
          </cell>
          <cell r="DP41" t="str">
            <v>C31-014</v>
          </cell>
          <cell r="DQ41">
            <v>25000</v>
          </cell>
          <cell r="DR41">
            <v>0</v>
          </cell>
          <cell r="DS41">
            <v>69900</v>
          </cell>
          <cell r="DT41">
            <v>58000</v>
          </cell>
          <cell r="DU41">
            <v>12000</v>
          </cell>
          <cell r="DV41">
            <v>0</v>
          </cell>
          <cell r="DW41">
            <v>164900</v>
          </cell>
          <cell r="DY41">
            <v>5</v>
          </cell>
        </row>
        <row r="42">
          <cell r="N42">
            <v>2</v>
          </cell>
          <cell r="O42">
            <v>43</v>
          </cell>
          <cell r="P42">
            <v>32193</v>
          </cell>
          <cell r="Q42">
            <v>9</v>
          </cell>
          <cell r="T42">
            <v>0</v>
          </cell>
          <cell r="U42" t="str">
            <v>無床</v>
          </cell>
          <cell r="W42" t="str">
            <v>A</v>
          </cell>
          <cell r="X42">
            <v>23</v>
          </cell>
          <cell r="Y42" t="str">
            <v>個人</v>
          </cell>
          <cell r="Z42">
            <v>2</v>
          </cell>
          <cell r="AA42">
            <v>34</v>
          </cell>
          <cell r="AB42">
            <v>2</v>
          </cell>
          <cell r="AC42">
            <v>1</v>
          </cell>
          <cell r="AD42">
            <v>0</v>
          </cell>
          <cell r="AE42">
            <v>0</v>
          </cell>
          <cell r="AF42">
            <v>0</v>
          </cell>
          <cell r="AG42">
            <v>218</v>
          </cell>
          <cell r="AL42">
            <v>2</v>
          </cell>
          <cell r="AM42">
            <v>44</v>
          </cell>
          <cell r="AN42">
            <v>8</v>
          </cell>
          <cell r="AO42">
            <v>74</v>
          </cell>
          <cell r="AP42">
            <v>1</v>
          </cell>
          <cell r="AR42">
            <v>2</v>
          </cell>
          <cell r="AT42">
            <v>50</v>
          </cell>
          <cell r="AU42">
            <v>302</v>
          </cell>
          <cell r="AV42">
            <v>6</v>
          </cell>
          <cell r="AX42">
            <v>0</v>
          </cell>
          <cell r="AY42">
            <v>0</v>
          </cell>
          <cell r="BA42">
            <v>1</v>
          </cell>
          <cell r="BE42">
            <v>0</v>
          </cell>
          <cell r="BG42">
            <v>1</v>
          </cell>
          <cell r="BH42">
            <v>0</v>
          </cell>
          <cell r="BI42">
            <v>0</v>
          </cell>
          <cell r="BL42">
            <v>0</v>
          </cell>
          <cell r="BN42">
            <v>0</v>
          </cell>
          <cell r="BP42">
            <v>0</v>
          </cell>
          <cell r="BQ42">
            <v>0</v>
          </cell>
          <cell r="BR42">
            <v>0</v>
          </cell>
          <cell r="BS42">
            <v>0</v>
          </cell>
          <cell r="BT42">
            <v>1</v>
          </cell>
          <cell r="BU42">
            <v>1</v>
          </cell>
          <cell r="BV42">
            <v>0</v>
          </cell>
          <cell r="BW42">
            <v>192</v>
          </cell>
          <cell r="BX42">
            <v>192</v>
          </cell>
          <cell r="BZ42">
            <v>1</v>
          </cell>
          <cell r="CA42" t="str">
            <v>C43-020</v>
          </cell>
          <cell r="CB42">
            <v>1832780</v>
          </cell>
          <cell r="CC42">
            <v>0</v>
          </cell>
          <cell r="CD42">
            <v>0</v>
          </cell>
          <cell r="CE42">
            <v>114091</v>
          </cell>
          <cell r="CF42">
            <v>1946871</v>
          </cell>
          <cell r="CG42">
            <v>75200</v>
          </cell>
          <cell r="CI42">
            <v>497781</v>
          </cell>
          <cell r="CJ42">
            <v>0</v>
          </cell>
          <cell r="CK42">
            <v>0</v>
          </cell>
          <cell r="CO42">
            <v>0</v>
          </cell>
          <cell r="CP42">
            <v>594238</v>
          </cell>
          <cell r="CR42">
            <v>1167219</v>
          </cell>
          <cell r="CT42">
            <v>1918800</v>
          </cell>
          <cell r="CU42">
            <v>1313800</v>
          </cell>
          <cell r="CV42">
            <v>0</v>
          </cell>
          <cell r="CX42">
            <v>2</v>
          </cell>
          <cell r="CY42" t="str">
            <v>C43-020</v>
          </cell>
          <cell r="CZ42">
            <v>10000000</v>
          </cell>
          <cell r="DA42">
            <v>5000000</v>
          </cell>
          <cell r="DB42">
            <v>0</v>
          </cell>
          <cell r="DC42">
            <v>0</v>
          </cell>
          <cell r="DE42">
            <v>3</v>
          </cell>
          <cell r="DG42">
            <v>3</v>
          </cell>
          <cell r="DH42" t="str">
            <v>C43-020</v>
          </cell>
          <cell r="DI42">
            <v>0</v>
          </cell>
          <cell r="DJ42">
            <v>0</v>
          </cell>
          <cell r="DK42">
            <v>0</v>
          </cell>
          <cell r="DL42">
            <v>0</v>
          </cell>
          <cell r="DM42">
            <v>0</v>
          </cell>
          <cell r="DO42">
            <v>4</v>
          </cell>
          <cell r="DP42" t="str">
            <v>C43-020</v>
          </cell>
          <cell r="DQ42">
            <v>0</v>
          </cell>
          <cell r="DR42">
            <v>0</v>
          </cell>
          <cell r="DS42">
            <v>25000</v>
          </cell>
          <cell r="DT42">
            <v>569238</v>
          </cell>
          <cell r="DU42">
            <v>0</v>
          </cell>
          <cell r="DV42">
            <v>0</v>
          </cell>
          <cell r="DW42">
            <v>594238</v>
          </cell>
          <cell r="DY42">
            <v>5</v>
          </cell>
        </row>
        <row r="43">
          <cell r="N43">
            <v>2</v>
          </cell>
          <cell r="O43">
            <v>38</v>
          </cell>
          <cell r="P43">
            <v>63116</v>
          </cell>
          <cell r="Q43">
            <v>8</v>
          </cell>
          <cell r="T43">
            <v>1</v>
          </cell>
          <cell r="U43" t="str">
            <v>有床</v>
          </cell>
          <cell r="W43" t="str">
            <v>9</v>
          </cell>
          <cell r="X43">
            <v>23</v>
          </cell>
          <cell r="Y43" t="str">
            <v>個人</v>
          </cell>
          <cell r="Z43">
            <v>2</v>
          </cell>
          <cell r="AA43">
            <v>62</v>
          </cell>
          <cell r="AB43">
            <v>10</v>
          </cell>
          <cell r="AC43">
            <v>1</v>
          </cell>
          <cell r="AD43">
            <v>0</v>
          </cell>
          <cell r="AE43">
            <v>0</v>
          </cell>
          <cell r="AF43">
            <v>0</v>
          </cell>
          <cell r="AG43">
            <v>683</v>
          </cell>
          <cell r="AL43">
            <v>2</v>
          </cell>
          <cell r="AM43">
            <v>62</v>
          </cell>
          <cell r="AN43">
            <v>10</v>
          </cell>
          <cell r="AO43">
            <v>46</v>
          </cell>
          <cell r="AP43">
            <v>1</v>
          </cell>
          <cell r="AR43">
            <v>1</v>
          </cell>
          <cell r="AT43">
            <v>20</v>
          </cell>
          <cell r="AU43">
            <v>327</v>
          </cell>
          <cell r="AV43">
            <v>5</v>
          </cell>
          <cell r="AX43">
            <v>276</v>
          </cell>
          <cell r="AY43">
            <v>0</v>
          </cell>
          <cell r="BA43">
            <v>3</v>
          </cell>
          <cell r="BB43">
            <v>0</v>
          </cell>
          <cell r="BC43">
            <v>2</v>
          </cell>
          <cell r="BG43">
            <v>5</v>
          </cell>
          <cell r="BH43">
            <v>0</v>
          </cell>
          <cell r="BK43">
            <v>2</v>
          </cell>
          <cell r="BL43">
            <v>0</v>
          </cell>
          <cell r="BO43">
            <v>5</v>
          </cell>
          <cell r="BP43">
            <v>0</v>
          </cell>
          <cell r="BQ43">
            <v>7</v>
          </cell>
          <cell r="BR43">
            <v>0</v>
          </cell>
          <cell r="BS43">
            <v>0</v>
          </cell>
          <cell r="BT43">
            <v>0</v>
          </cell>
          <cell r="BU43">
            <v>0</v>
          </cell>
          <cell r="BX43">
            <v>0</v>
          </cell>
          <cell r="BZ43">
            <v>1</v>
          </cell>
          <cell r="CA43" t="str">
            <v>C38-032</v>
          </cell>
          <cell r="CB43">
            <v>4030570</v>
          </cell>
          <cell r="CC43">
            <v>0</v>
          </cell>
          <cell r="CD43">
            <v>30000</v>
          </cell>
          <cell r="CE43">
            <v>317500</v>
          </cell>
          <cell r="CF43">
            <v>4378070</v>
          </cell>
          <cell r="CG43">
            <v>1377415</v>
          </cell>
          <cell r="CH43">
            <v>0</v>
          </cell>
          <cell r="CI43">
            <v>1120786</v>
          </cell>
          <cell r="CJ43">
            <v>325800</v>
          </cell>
          <cell r="CK43">
            <v>344302</v>
          </cell>
          <cell r="CL43">
            <v>107077</v>
          </cell>
          <cell r="CM43">
            <v>2333</v>
          </cell>
          <cell r="CN43">
            <v>0</v>
          </cell>
          <cell r="CO43">
            <v>381417</v>
          </cell>
          <cell r="CP43">
            <v>961095</v>
          </cell>
          <cell r="CQ43">
            <v>0</v>
          </cell>
          <cell r="CR43">
            <v>4510815</v>
          </cell>
          <cell r="CS43">
            <v>0</v>
          </cell>
          <cell r="CT43">
            <v>0</v>
          </cell>
          <cell r="CU43">
            <v>325</v>
          </cell>
          <cell r="CV43">
            <v>0</v>
          </cell>
          <cell r="CX43">
            <v>2</v>
          </cell>
          <cell r="CY43" t="str">
            <v>C38-032</v>
          </cell>
          <cell r="CZ43">
            <v>85077252</v>
          </cell>
          <cell r="DA43">
            <v>66142416</v>
          </cell>
          <cell r="DB43">
            <v>163849119</v>
          </cell>
          <cell r="DC43">
            <v>156548000</v>
          </cell>
          <cell r="DE43">
            <v>2</v>
          </cell>
          <cell r="DG43">
            <v>3</v>
          </cell>
          <cell r="DH43" t="str">
            <v>C38-032</v>
          </cell>
          <cell r="DI43">
            <v>0</v>
          </cell>
          <cell r="DJ43">
            <v>0</v>
          </cell>
          <cell r="DK43">
            <v>0</v>
          </cell>
          <cell r="DL43">
            <v>0</v>
          </cell>
          <cell r="DM43">
            <v>0</v>
          </cell>
          <cell r="DO43">
            <v>4</v>
          </cell>
          <cell r="DP43" t="str">
            <v>C38-032</v>
          </cell>
          <cell r="DQ43">
            <v>5000</v>
          </cell>
          <cell r="DR43">
            <v>0</v>
          </cell>
          <cell r="DS43">
            <v>172917</v>
          </cell>
          <cell r="DT43">
            <v>152942</v>
          </cell>
          <cell r="DU43">
            <v>0</v>
          </cell>
          <cell r="DV43">
            <v>306250</v>
          </cell>
          <cell r="DW43">
            <v>637109</v>
          </cell>
          <cell r="DY43">
            <v>5</v>
          </cell>
        </row>
        <row r="44">
          <cell r="N44">
            <v>2</v>
          </cell>
          <cell r="O44">
            <v>1</v>
          </cell>
          <cell r="P44">
            <v>37311</v>
          </cell>
          <cell r="Q44">
            <v>8</v>
          </cell>
          <cell r="T44">
            <v>0</v>
          </cell>
          <cell r="U44" t="str">
            <v>無床</v>
          </cell>
          <cell r="W44" t="str">
            <v>0</v>
          </cell>
          <cell r="X44">
            <v>19</v>
          </cell>
          <cell r="Y44" t="str">
            <v>その他</v>
          </cell>
          <cell r="Z44">
            <v>3</v>
          </cell>
          <cell r="AA44">
            <v>4</v>
          </cell>
          <cell r="AB44">
            <v>3</v>
          </cell>
          <cell r="AC44">
            <v>0</v>
          </cell>
          <cell r="AD44">
            <v>1</v>
          </cell>
          <cell r="AE44">
            <v>0</v>
          </cell>
          <cell r="AF44">
            <v>0</v>
          </cell>
          <cell r="AH44">
            <v>178</v>
          </cell>
          <cell r="AL44">
            <v>3</v>
          </cell>
          <cell r="AM44">
            <v>4</v>
          </cell>
          <cell r="AN44">
            <v>3</v>
          </cell>
          <cell r="AO44">
            <v>50</v>
          </cell>
          <cell r="AP44">
            <v>1</v>
          </cell>
          <cell r="AR44">
            <v>1</v>
          </cell>
          <cell r="AT44">
            <v>153</v>
          </cell>
          <cell r="AU44">
            <v>1175</v>
          </cell>
          <cell r="AV44">
            <v>10</v>
          </cell>
          <cell r="AX44">
            <v>0</v>
          </cell>
          <cell r="AY44">
            <v>1</v>
          </cell>
          <cell r="AZ44">
            <v>0</v>
          </cell>
          <cell r="BA44">
            <v>2</v>
          </cell>
          <cell r="BB44">
            <v>0</v>
          </cell>
          <cell r="BC44">
            <v>2</v>
          </cell>
          <cell r="BD44">
            <v>0</v>
          </cell>
          <cell r="BE44">
            <v>2</v>
          </cell>
          <cell r="BF44">
            <v>0</v>
          </cell>
          <cell r="BG44">
            <v>7</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Z44">
            <v>1</v>
          </cell>
          <cell r="CA44" t="str">
            <v>C01-047</v>
          </cell>
          <cell r="CB44">
            <v>9945416</v>
          </cell>
          <cell r="CC44">
            <v>0</v>
          </cell>
          <cell r="CD44">
            <v>0</v>
          </cell>
          <cell r="CE44">
            <v>30000</v>
          </cell>
          <cell r="CF44">
            <v>9975416</v>
          </cell>
          <cell r="CG44">
            <v>3478301</v>
          </cell>
          <cell r="CH44">
            <v>0</v>
          </cell>
          <cell r="CI44">
            <v>1767890</v>
          </cell>
          <cell r="CJ44">
            <v>106820</v>
          </cell>
          <cell r="CK44">
            <v>593924</v>
          </cell>
          <cell r="CL44">
            <v>474221</v>
          </cell>
          <cell r="CM44">
            <v>14436</v>
          </cell>
          <cell r="CN44">
            <v>0</v>
          </cell>
          <cell r="CO44">
            <v>128221</v>
          </cell>
          <cell r="CP44">
            <v>1998649</v>
          </cell>
          <cell r="CQ44">
            <v>300000</v>
          </cell>
          <cell r="CR44">
            <v>8073805</v>
          </cell>
          <cell r="CT44">
            <v>9260300</v>
          </cell>
          <cell r="CU44">
            <v>1904200</v>
          </cell>
          <cell r="CV44">
            <v>69600</v>
          </cell>
          <cell r="CX44">
            <v>2</v>
          </cell>
          <cell r="CY44" t="str">
            <v>C01-047</v>
          </cell>
          <cell r="CZ44">
            <v>44783853</v>
          </cell>
          <cell r="DA44">
            <v>3432257</v>
          </cell>
          <cell r="DB44">
            <v>10285161</v>
          </cell>
          <cell r="DC44">
            <v>0</v>
          </cell>
          <cell r="DE44">
            <v>1</v>
          </cell>
          <cell r="DG44">
            <v>3</v>
          </cell>
          <cell r="DH44" t="str">
            <v>C01-047</v>
          </cell>
          <cell r="DI44">
            <v>0</v>
          </cell>
          <cell r="DJ44">
            <v>0</v>
          </cell>
          <cell r="DK44">
            <v>0</v>
          </cell>
          <cell r="DL44">
            <v>0</v>
          </cell>
          <cell r="DM44">
            <v>0</v>
          </cell>
          <cell r="DO44">
            <v>4</v>
          </cell>
          <cell r="DP44" t="str">
            <v>C01-047</v>
          </cell>
          <cell r="DQ44">
            <v>33440</v>
          </cell>
          <cell r="DR44">
            <v>6250</v>
          </cell>
          <cell r="DS44">
            <v>11596</v>
          </cell>
          <cell r="DT44">
            <v>51660</v>
          </cell>
          <cell r="DU44">
            <v>0</v>
          </cell>
          <cell r="DV44">
            <v>0</v>
          </cell>
          <cell r="DW44">
            <v>102946</v>
          </cell>
          <cell r="DY44">
            <v>5</v>
          </cell>
        </row>
        <row r="45">
          <cell r="N45">
            <v>2</v>
          </cell>
          <cell r="O45">
            <v>1</v>
          </cell>
          <cell r="P45">
            <v>37060</v>
          </cell>
          <cell r="Q45">
            <v>9</v>
          </cell>
          <cell r="T45">
            <v>0</v>
          </cell>
          <cell r="U45" t="str">
            <v>無床</v>
          </cell>
          <cell r="W45" t="str">
            <v>0</v>
          </cell>
          <cell r="X45">
            <v>23</v>
          </cell>
          <cell r="Y45" t="str">
            <v>個人</v>
          </cell>
          <cell r="Z45">
            <v>2</v>
          </cell>
          <cell r="AA45">
            <v>45</v>
          </cell>
          <cell r="AB45">
            <v>8</v>
          </cell>
          <cell r="AC45">
            <v>1</v>
          </cell>
          <cell r="AD45">
            <v>0</v>
          </cell>
          <cell r="AE45">
            <v>0</v>
          </cell>
          <cell r="AF45">
            <v>0</v>
          </cell>
          <cell r="AG45">
            <v>169</v>
          </cell>
          <cell r="AH45">
            <v>0</v>
          </cell>
          <cell r="AI45">
            <v>0</v>
          </cell>
          <cell r="AJ45">
            <v>0</v>
          </cell>
          <cell r="AL45">
            <v>2</v>
          </cell>
          <cell r="AM45">
            <v>45</v>
          </cell>
          <cell r="AN45">
            <v>8</v>
          </cell>
          <cell r="AO45">
            <v>68</v>
          </cell>
          <cell r="AP45">
            <v>1</v>
          </cell>
          <cell r="AR45">
            <v>1</v>
          </cell>
          <cell r="AT45">
            <v>90</v>
          </cell>
          <cell r="AU45">
            <v>756</v>
          </cell>
          <cell r="AV45">
            <v>7</v>
          </cell>
          <cell r="AX45">
            <v>0</v>
          </cell>
          <cell r="AY45">
            <v>0</v>
          </cell>
          <cell r="AZ45">
            <v>0</v>
          </cell>
          <cell r="BA45">
            <v>0</v>
          </cell>
          <cell r="BB45">
            <v>0</v>
          </cell>
          <cell r="BC45">
            <v>2</v>
          </cell>
          <cell r="BD45">
            <v>0</v>
          </cell>
          <cell r="BE45">
            <v>3</v>
          </cell>
          <cell r="BF45">
            <v>1</v>
          </cell>
          <cell r="BG45">
            <v>5</v>
          </cell>
          <cell r="BH45">
            <v>1</v>
          </cell>
          <cell r="BI45">
            <v>0</v>
          </cell>
          <cell r="BJ45">
            <v>0</v>
          </cell>
          <cell r="BK45">
            <v>0</v>
          </cell>
          <cell r="BL45">
            <v>0</v>
          </cell>
          <cell r="BM45">
            <v>0</v>
          </cell>
          <cell r="BN45">
            <v>0</v>
          </cell>
          <cell r="BO45">
            <v>0</v>
          </cell>
          <cell r="BP45">
            <v>0</v>
          </cell>
          <cell r="BQ45">
            <v>0</v>
          </cell>
          <cell r="BR45">
            <v>0</v>
          </cell>
          <cell r="BS45">
            <v>1</v>
          </cell>
          <cell r="BT45">
            <v>1</v>
          </cell>
          <cell r="BU45">
            <v>2</v>
          </cell>
          <cell r="BV45">
            <v>18</v>
          </cell>
          <cell r="BW45">
            <v>8</v>
          </cell>
          <cell r="BX45">
            <v>26</v>
          </cell>
          <cell r="BZ45">
            <v>1</v>
          </cell>
          <cell r="CA45" t="str">
            <v>C01-039</v>
          </cell>
          <cell r="CB45">
            <v>6667280</v>
          </cell>
          <cell r="CC45">
            <v>0</v>
          </cell>
          <cell r="CD45">
            <v>5650</v>
          </cell>
          <cell r="CE45">
            <v>8900</v>
          </cell>
          <cell r="CF45">
            <v>6681830</v>
          </cell>
          <cell r="CG45">
            <v>1444050</v>
          </cell>
          <cell r="CH45">
            <v>384000</v>
          </cell>
          <cell r="CI45">
            <v>2334131</v>
          </cell>
          <cell r="CJ45">
            <v>18900</v>
          </cell>
          <cell r="CK45">
            <v>120312</v>
          </cell>
          <cell r="CL45">
            <v>120312</v>
          </cell>
          <cell r="CM45">
            <v>0</v>
          </cell>
          <cell r="CN45">
            <v>0</v>
          </cell>
          <cell r="CO45">
            <v>120349</v>
          </cell>
          <cell r="CP45">
            <v>325144</v>
          </cell>
          <cell r="CQ45">
            <v>0</v>
          </cell>
          <cell r="CR45">
            <v>4362886</v>
          </cell>
          <cell r="CT45">
            <v>10506900</v>
          </cell>
          <cell r="CU45">
            <v>5258000</v>
          </cell>
          <cell r="CV45">
            <v>0</v>
          </cell>
          <cell r="CX45">
            <v>2</v>
          </cell>
          <cell r="CY45" t="str">
            <v>C01-039</v>
          </cell>
          <cell r="CZ45">
            <v>849191628</v>
          </cell>
          <cell r="DA45">
            <v>30086503</v>
          </cell>
          <cell r="DB45">
            <v>2473964</v>
          </cell>
          <cell r="DC45">
            <v>0</v>
          </cell>
          <cell r="DE45">
            <v>2</v>
          </cell>
          <cell r="DG45">
            <v>3</v>
          </cell>
          <cell r="DH45" t="str">
            <v>C01-039</v>
          </cell>
          <cell r="DI45">
            <v>0</v>
          </cell>
          <cell r="DJ45">
            <v>250000</v>
          </cell>
          <cell r="DK45">
            <v>1380000</v>
          </cell>
          <cell r="DL45">
            <v>0</v>
          </cell>
          <cell r="DM45">
            <v>1630000</v>
          </cell>
          <cell r="DO45">
            <v>4</v>
          </cell>
          <cell r="DP45" t="str">
            <v>C01-039</v>
          </cell>
          <cell r="DQ45">
            <v>28000</v>
          </cell>
          <cell r="DR45">
            <v>0</v>
          </cell>
          <cell r="DS45">
            <v>6557</v>
          </cell>
          <cell r="DT45">
            <v>42820</v>
          </cell>
          <cell r="DU45">
            <v>15000</v>
          </cell>
          <cell r="DV45">
            <v>0</v>
          </cell>
          <cell r="DW45">
            <v>92377</v>
          </cell>
          <cell r="DY45">
            <v>5</v>
          </cell>
        </row>
        <row r="46">
          <cell r="N46">
            <v>2</v>
          </cell>
          <cell r="O46">
            <v>3</v>
          </cell>
          <cell r="P46">
            <v>51348</v>
          </cell>
          <cell r="Q46">
            <v>0</v>
          </cell>
          <cell r="T46">
            <v>1</v>
          </cell>
          <cell r="U46" t="str">
            <v>有床</v>
          </cell>
          <cell r="W46" t="str">
            <v>1</v>
          </cell>
          <cell r="X46">
            <v>23</v>
          </cell>
          <cell r="Y46" t="str">
            <v>個人</v>
          </cell>
          <cell r="Z46">
            <v>2</v>
          </cell>
          <cell r="AA46">
            <v>62</v>
          </cell>
          <cell r="AB46">
            <v>10</v>
          </cell>
          <cell r="AC46">
            <v>0</v>
          </cell>
          <cell r="AD46">
            <v>1</v>
          </cell>
          <cell r="AE46">
            <v>0</v>
          </cell>
          <cell r="AF46">
            <v>0</v>
          </cell>
          <cell r="AG46">
            <v>0</v>
          </cell>
          <cell r="AH46">
            <v>633</v>
          </cell>
          <cell r="AI46">
            <v>0</v>
          </cell>
          <cell r="AJ46">
            <v>0</v>
          </cell>
          <cell r="AL46">
            <v>2</v>
          </cell>
          <cell r="AM46">
            <v>62</v>
          </cell>
          <cell r="AN46">
            <v>9</v>
          </cell>
          <cell r="AO46">
            <v>43</v>
          </cell>
          <cell r="AP46">
            <v>1</v>
          </cell>
          <cell r="AR46">
            <v>1</v>
          </cell>
          <cell r="AT46">
            <v>248</v>
          </cell>
          <cell r="AU46">
            <v>1594</v>
          </cell>
          <cell r="AV46">
            <v>8</v>
          </cell>
          <cell r="AX46">
            <v>0</v>
          </cell>
          <cell r="AY46">
            <v>1</v>
          </cell>
          <cell r="AZ46">
            <v>0</v>
          </cell>
          <cell r="BA46">
            <v>3</v>
          </cell>
          <cell r="BB46">
            <v>0</v>
          </cell>
          <cell r="BC46">
            <v>3</v>
          </cell>
          <cell r="BD46">
            <v>1</v>
          </cell>
          <cell r="BE46">
            <v>0</v>
          </cell>
          <cell r="BF46">
            <v>0</v>
          </cell>
          <cell r="BG46">
            <v>7</v>
          </cell>
          <cell r="BH46">
            <v>1</v>
          </cell>
          <cell r="BI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Z46">
            <v>1</v>
          </cell>
          <cell r="CA46" t="str">
            <v>C03-006</v>
          </cell>
          <cell r="CB46">
            <v>7843977</v>
          </cell>
          <cell r="CC46">
            <v>0</v>
          </cell>
          <cell r="CD46">
            <v>0</v>
          </cell>
          <cell r="CE46">
            <v>189520</v>
          </cell>
          <cell r="CF46">
            <v>8033497</v>
          </cell>
          <cell r="CG46">
            <v>2048746</v>
          </cell>
          <cell r="CH46">
            <v>400000</v>
          </cell>
          <cell r="CI46">
            <v>1732877</v>
          </cell>
          <cell r="CJ46">
            <v>0</v>
          </cell>
          <cell r="CK46">
            <v>193768</v>
          </cell>
          <cell r="CL46">
            <v>193768</v>
          </cell>
          <cell r="CM46">
            <v>0</v>
          </cell>
          <cell r="CN46">
            <v>0</v>
          </cell>
          <cell r="CO46">
            <v>125584</v>
          </cell>
          <cell r="CP46">
            <v>2019371</v>
          </cell>
          <cell r="CQ46">
            <v>800000</v>
          </cell>
          <cell r="CR46">
            <v>6120346</v>
          </cell>
          <cell r="CS46">
            <v>0</v>
          </cell>
          <cell r="CT46">
            <v>8603600</v>
          </cell>
          <cell r="CU46">
            <v>4875700</v>
          </cell>
          <cell r="CV46">
            <v>0</v>
          </cell>
          <cell r="CX46">
            <v>2</v>
          </cell>
          <cell r="CY46" t="str">
            <v>C03-006</v>
          </cell>
          <cell r="CZ46">
            <v>97839717</v>
          </cell>
          <cell r="DA46">
            <v>6125746</v>
          </cell>
          <cell r="DB46">
            <v>6369667</v>
          </cell>
          <cell r="DC46">
            <v>0</v>
          </cell>
          <cell r="DE46">
            <v>2</v>
          </cell>
          <cell r="DG46">
            <v>3</v>
          </cell>
          <cell r="DH46" t="str">
            <v>C03-006</v>
          </cell>
          <cell r="DI46">
            <v>0</v>
          </cell>
          <cell r="DJ46">
            <v>0</v>
          </cell>
          <cell r="DK46">
            <v>0</v>
          </cell>
          <cell r="DL46">
            <v>0</v>
          </cell>
          <cell r="DM46">
            <v>0</v>
          </cell>
          <cell r="DO46">
            <v>4</v>
          </cell>
          <cell r="DP46" t="str">
            <v>C03-006</v>
          </cell>
          <cell r="DQ46">
            <v>13000</v>
          </cell>
          <cell r="DR46">
            <v>0</v>
          </cell>
          <cell r="DS46">
            <v>21566</v>
          </cell>
          <cell r="DT46">
            <v>57711</v>
          </cell>
          <cell r="DU46">
            <v>0</v>
          </cell>
          <cell r="DV46">
            <v>0</v>
          </cell>
          <cell r="DW46">
            <v>92277</v>
          </cell>
          <cell r="DY46">
            <v>5</v>
          </cell>
        </row>
        <row r="47">
          <cell r="N47">
            <v>2</v>
          </cell>
          <cell r="O47">
            <v>11</v>
          </cell>
          <cell r="P47">
            <v>57022</v>
          </cell>
          <cell r="Q47">
            <v>6</v>
          </cell>
          <cell r="T47">
            <v>0</v>
          </cell>
          <cell r="U47" t="str">
            <v>無床</v>
          </cell>
          <cell r="W47" t="str">
            <v>3</v>
          </cell>
          <cell r="X47">
            <v>23</v>
          </cell>
          <cell r="Y47" t="str">
            <v>個人</v>
          </cell>
          <cell r="Z47">
            <v>2</v>
          </cell>
          <cell r="AA47">
            <v>44</v>
          </cell>
          <cell r="AB47">
            <v>5</v>
          </cell>
          <cell r="AC47">
            <v>1</v>
          </cell>
          <cell r="AD47">
            <v>0</v>
          </cell>
          <cell r="AE47">
            <v>0</v>
          </cell>
          <cell r="AF47">
            <v>0</v>
          </cell>
          <cell r="AG47">
            <v>41</v>
          </cell>
          <cell r="AH47">
            <v>0</v>
          </cell>
          <cell r="AI47">
            <v>0</v>
          </cell>
          <cell r="AJ47">
            <v>0</v>
          </cell>
          <cell r="AL47">
            <v>2</v>
          </cell>
          <cell r="AM47">
            <v>52</v>
          </cell>
          <cell r="AN47">
            <v>8</v>
          </cell>
          <cell r="AO47">
            <v>71</v>
          </cell>
          <cell r="AP47">
            <v>1</v>
          </cell>
          <cell r="AR47">
            <v>2</v>
          </cell>
          <cell r="AT47">
            <v>314</v>
          </cell>
          <cell r="AU47">
            <v>840</v>
          </cell>
          <cell r="AV47">
            <v>10</v>
          </cell>
          <cell r="AX47">
            <v>0</v>
          </cell>
          <cell r="AY47">
            <v>0</v>
          </cell>
          <cell r="BA47">
            <v>0</v>
          </cell>
          <cell r="BC47">
            <v>0</v>
          </cell>
          <cell r="BE47">
            <v>0</v>
          </cell>
          <cell r="BG47">
            <v>0</v>
          </cell>
          <cell r="BH47">
            <v>0</v>
          </cell>
          <cell r="BI47">
            <v>0</v>
          </cell>
          <cell r="BK47">
            <v>0</v>
          </cell>
          <cell r="BM47">
            <v>2</v>
          </cell>
          <cell r="BO47">
            <v>0</v>
          </cell>
          <cell r="BQ47">
            <v>2</v>
          </cell>
          <cell r="BR47">
            <v>0</v>
          </cell>
          <cell r="BS47">
            <v>0</v>
          </cell>
          <cell r="BT47">
            <v>0</v>
          </cell>
          <cell r="BU47">
            <v>0</v>
          </cell>
          <cell r="BV47">
            <v>0</v>
          </cell>
          <cell r="BW47">
            <v>0</v>
          </cell>
          <cell r="BX47">
            <v>0</v>
          </cell>
          <cell r="BZ47">
            <v>1</v>
          </cell>
          <cell r="CA47" t="str">
            <v>C11-036</v>
          </cell>
          <cell r="CB47">
            <v>3600380</v>
          </cell>
          <cell r="CC47">
            <v>0</v>
          </cell>
          <cell r="CD47">
            <v>23010</v>
          </cell>
          <cell r="CE47">
            <v>0</v>
          </cell>
          <cell r="CF47">
            <v>3623390</v>
          </cell>
          <cell r="CG47">
            <v>104310</v>
          </cell>
          <cell r="CH47">
            <v>0</v>
          </cell>
          <cell r="CI47">
            <v>439310</v>
          </cell>
          <cell r="CJ47">
            <v>46620</v>
          </cell>
          <cell r="CK47">
            <v>118100</v>
          </cell>
          <cell r="CL47">
            <v>0</v>
          </cell>
          <cell r="CM47">
            <v>0</v>
          </cell>
          <cell r="CN47">
            <v>118100</v>
          </cell>
          <cell r="CO47">
            <v>12600</v>
          </cell>
          <cell r="CP47">
            <v>138820</v>
          </cell>
          <cell r="CQ47">
            <v>0</v>
          </cell>
          <cell r="CR47">
            <v>859760</v>
          </cell>
          <cell r="CT47">
            <v>1261100</v>
          </cell>
          <cell r="CU47">
            <v>1672000</v>
          </cell>
          <cell r="CV47">
            <v>0</v>
          </cell>
          <cell r="CX47">
            <v>2</v>
          </cell>
          <cell r="CY47" t="str">
            <v>C11-036</v>
          </cell>
          <cell r="DE47">
            <v>3</v>
          </cell>
          <cell r="DG47">
            <v>3</v>
          </cell>
          <cell r="DH47" t="str">
            <v>C11-036</v>
          </cell>
          <cell r="DI47">
            <v>0</v>
          </cell>
          <cell r="DJ47">
            <v>0</v>
          </cell>
          <cell r="DK47">
            <v>5644400</v>
          </cell>
          <cell r="DL47">
            <v>0</v>
          </cell>
          <cell r="DM47">
            <v>5644400</v>
          </cell>
          <cell r="DO47">
            <v>4</v>
          </cell>
          <cell r="DP47" t="str">
            <v>C11-036</v>
          </cell>
          <cell r="DQ47">
            <v>0</v>
          </cell>
          <cell r="DR47">
            <v>0</v>
          </cell>
          <cell r="DS47">
            <v>2560</v>
          </cell>
          <cell r="DT47">
            <v>10240</v>
          </cell>
          <cell r="DU47">
            <v>1000</v>
          </cell>
          <cell r="DV47">
            <v>0</v>
          </cell>
          <cell r="DW47">
            <v>13800</v>
          </cell>
          <cell r="DY47">
            <v>5</v>
          </cell>
        </row>
        <row r="48">
          <cell r="N48">
            <v>2</v>
          </cell>
          <cell r="O48">
            <v>7</v>
          </cell>
          <cell r="P48">
            <v>63004</v>
          </cell>
          <cell r="Q48">
            <v>8</v>
          </cell>
          <cell r="T48">
            <v>0</v>
          </cell>
          <cell r="U48" t="str">
            <v>無床</v>
          </cell>
          <cell r="W48" t="str">
            <v>1</v>
          </cell>
          <cell r="X48">
            <v>23</v>
          </cell>
          <cell r="Y48" t="str">
            <v>個人</v>
          </cell>
          <cell r="Z48">
            <v>2</v>
          </cell>
          <cell r="AA48">
            <v>24</v>
          </cell>
          <cell r="AB48">
            <v>5</v>
          </cell>
          <cell r="AC48">
            <v>1</v>
          </cell>
          <cell r="AD48">
            <v>0</v>
          </cell>
          <cell r="AE48">
            <v>0</v>
          </cell>
          <cell r="AF48">
            <v>0</v>
          </cell>
          <cell r="AG48">
            <v>210</v>
          </cell>
          <cell r="AH48">
            <v>0</v>
          </cell>
          <cell r="AI48">
            <v>0</v>
          </cell>
          <cell r="AL48">
            <v>3</v>
          </cell>
          <cell r="AM48">
            <v>7</v>
          </cell>
          <cell r="AN48">
            <v>7</v>
          </cell>
          <cell r="AO48">
            <v>75</v>
          </cell>
          <cell r="AP48">
            <v>1</v>
          </cell>
          <cell r="AR48">
            <v>1</v>
          </cell>
          <cell r="AT48">
            <v>25</v>
          </cell>
          <cell r="AU48">
            <v>756</v>
          </cell>
          <cell r="AV48">
            <v>6</v>
          </cell>
          <cell r="AX48">
            <v>0</v>
          </cell>
          <cell r="BA48">
            <v>1</v>
          </cell>
          <cell r="BB48">
            <v>1</v>
          </cell>
          <cell r="BC48">
            <v>3</v>
          </cell>
          <cell r="BE48">
            <v>0</v>
          </cell>
          <cell r="BG48">
            <v>4</v>
          </cell>
          <cell r="BH48">
            <v>1</v>
          </cell>
          <cell r="BI48">
            <v>1</v>
          </cell>
          <cell r="BJ48">
            <v>0</v>
          </cell>
          <cell r="BK48">
            <v>1</v>
          </cell>
          <cell r="BL48">
            <v>1</v>
          </cell>
          <cell r="BM48">
            <v>0</v>
          </cell>
          <cell r="BO48">
            <v>0</v>
          </cell>
          <cell r="BP48">
            <v>0</v>
          </cell>
          <cell r="BQ48">
            <v>2</v>
          </cell>
          <cell r="BR48">
            <v>1</v>
          </cell>
          <cell r="BS48">
            <v>1</v>
          </cell>
          <cell r="BT48">
            <v>0</v>
          </cell>
          <cell r="BU48">
            <v>1</v>
          </cell>
          <cell r="BV48">
            <v>8</v>
          </cell>
          <cell r="BX48">
            <v>8</v>
          </cell>
          <cell r="BZ48">
            <v>1</v>
          </cell>
          <cell r="CA48" t="str">
            <v>C07-034</v>
          </cell>
          <cell r="CB48">
            <v>5125540</v>
          </cell>
          <cell r="CC48">
            <v>0</v>
          </cell>
          <cell r="CD48">
            <v>47310</v>
          </cell>
          <cell r="CE48">
            <v>0</v>
          </cell>
          <cell r="CF48">
            <v>5172850</v>
          </cell>
          <cell r="CG48">
            <v>1690693</v>
          </cell>
          <cell r="CH48">
            <v>300000</v>
          </cell>
          <cell r="CI48">
            <v>1644325</v>
          </cell>
          <cell r="CJ48">
            <v>25868</v>
          </cell>
          <cell r="CK48">
            <v>130395</v>
          </cell>
          <cell r="CL48">
            <v>78622</v>
          </cell>
          <cell r="CM48">
            <v>6773</v>
          </cell>
          <cell r="CN48">
            <v>45000</v>
          </cell>
          <cell r="CO48">
            <v>187512</v>
          </cell>
          <cell r="CP48">
            <v>180684</v>
          </cell>
          <cell r="CR48">
            <v>3859477</v>
          </cell>
          <cell r="CS48">
            <v>1</v>
          </cell>
          <cell r="CU48">
            <v>48890</v>
          </cell>
          <cell r="CX48">
            <v>2</v>
          </cell>
          <cell r="CY48" t="str">
            <v>C07-034</v>
          </cell>
          <cell r="CZ48">
            <v>51659939</v>
          </cell>
          <cell r="DA48">
            <v>24468780</v>
          </cell>
          <cell r="DB48">
            <v>28335459</v>
          </cell>
          <cell r="DC48">
            <v>20576000</v>
          </cell>
          <cell r="DE48">
            <v>2</v>
          </cell>
          <cell r="DG48">
            <v>3</v>
          </cell>
          <cell r="DH48" t="str">
            <v>C07-034</v>
          </cell>
          <cell r="DI48">
            <v>0</v>
          </cell>
          <cell r="DJ48">
            <v>0</v>
          </cell>
          <cell r="DK48">
            <v>0</v>
          </cell>
          <cell r="DL48">
            <v>0</v>
          </cell>
          <cell r="DM48">
            <v>0</v>
          </cell>
          <cell r="DO48">
            <v>4</v>
          </cell>
          <cell r="DP48" t="str">
            <v>C07-034</v>
          </cell>
          <cell r="DQ48">
            <v>63000</v>
          </cell>
          <cell r="DR48">
            <v>12000</v>
          </cell>
          <cell r="DS48">
            <v>19730</v>
          </cell>
          <cell r="DT48">
            <v>0</v>
          </cell>
          <cell r="DU48">
            <v>0</v>
          </cell>
          <cell r="DV48">
            <v>18784</v>
          </cell>
          <cell r="DW48">
            <v>113514</v>
          </cell>
          <cell r="DY48">
            <v>5</v>
          </cell>
        </row>
        <row r="49">
          <cell r="N49">
            <v>2</v>
          </cell>
          <cell r="O49">
            <v>2</v>
          </cell>
          <cell r="P49">
            <v>5041</v>
          </cell>
          <cell r="Q49">
            <v>8</v>
          </cell>
          <cell r="T49">
            <v>1</v>
          </cell>
          <cell r="U49" t="str">
            <v>有床</v>
          </cell>
          <cell r="W49" t="str">
            <v>1</v>
          </cell>
          <cell r="X49">
            <v>19</v>
          </cell>
          <cell r="Y49" t="str">
            <v>その他</v>
          </cell>
          <cell r="Z49">
            <v>2</v>
          </cell>
          <cell r="AA49">
            <v>55</v>
          </cell>
          <cell r="AB49">
            <v>4</v>
          </cell>
          <cell r="AC49">
            <v>0</v>
          </cell>
          <cell r="AD49">
            <v>1</v>
          </cell>
          <cell r="AE49">
            <v>0</v>
          </cell>
          <cell r="AF49">
            <v>0</v>
          </cell>
          <cell r="AH49">
            <v>848</v>
          </cell>
          <cell r="AL49">
            <v>2</v>
          </cell>
          <cell r="AM49">
            <v>55</v>
          </cell>
          <cell r="AN49">
            <v>3</v>
          </cell>
          <cell r="AO49">
            <v>57</v>
          </cell>
          <cell r="AP49">
            <v>1</v>
          </cell>
          <cell r="AR49">
            <v>2</v>
          </cell>
          <cell r="AT49">
            <v>50</v>
          </cell>
          <cell r="AU49">
            <v>3160</v>
          </cell>
          <cell r="AV49">
            <v>6</v>
          </cell>
          <cell r="AW49">
            <v>1</v>
          </cell>
          <cell r="AX49">
            <v>3210</v>
          </cell>
          <cell r="AY49">
            <v>1</v>
          </cell>
          <cell r="BA49">
            <v>7</v>
          </cell>
          <cell r="BC49">
            <v>0</v>
          </cell>
          <cell r="BE49">
            <v>6</v>
          </cell>
          <cell r="BG49">
            <v>14</v>
          </cell>
          <cell r="BH49">
            <v>0</v>
          </cell>
          <cell r="BI49">
            <v>0</v>
          </cell>
          <cell r="BK49">
            <v>0</v>
          </cell>
          <cell r="BM49">
            <v>0</v>
          </cell>
          <cell r="BO49">
            <v>4</v>
          </cell>
          <cell r="BQ49">
            <v>4</v>
          </cell>
          <cell r="BR49">
            <v>0</v>
          </cell>
          <cell r="BS49">
            <v>0</v>
          </cell>
          <cell r="BT49">
            <v>0</v>
          </cell>
          <cell r="BU49">
            <v>0</v>
          </cell>
          <cell r="BV49">
            <v>0</v>
          </cell>
          <cell r="BW49">
            <v>0</v>
          </cell>
          <cell r="BX49">
            <v>0</v>
          </cell>
          <cell r="BZ49">
            <v>1</v>
          </cell>
          <cell r="CA49" t="str">
            <v>C02-030</v>
          </cell>
          <cell r="CB49">
            <v>29481440</v>
          </cell>
          <cell r="CC49">
            <v>0</v>
          </cell>
          <cell r="CD49">
            <v>507335</v>
          </cell>
          <cell r="CE49">
            <v>113770</v>
          </cell>
          <cell r="CF49">
            <v>30102545</v>
          </cell>
          <cell r="CG49">
            <v>8716720</v>
          </cell>
          <cell r="CH49">
            <v>0</v>
          </cell>
          <cell r="CI49">
            <v>12030903</v>
          </cell>
          <cell r="CJ49">
            <v>839862</v>
          </cell>
          <cell r="CK49">
            <v>2934232</v>
          </cell>
          <cell r="CL49">
            <v>383732</v>
          </cell>
          <cell r="CM49">
            <v>30500</v>
          </cell>
          <cell r="CN49">
            <v>2520000</v>
          </cell>
          <cell r="CO49">
            <v>314310</v>
          </cell>
          <cell r="CP49">
            <v>6605152</v>
          </cell>
          <cell r="CQ49">
            <v>2407650</v>
          </cell>
          <cell r="CR49">
            <v>31441179</v>
          </cell>
          <cell r="CT49">
            <v>178758</v>
          </cell>
          <cell r="CU49">
            <v>52292</v>
          </cell>
          <cell r="CV49">
            <v>933</v>
          </cell>
          <cell r="CX49">
            <v>2</v>
          </cell>
          <cell r="CY49" t="str">
            <v>C02-030</v>
          </cell>
          <cell r="CZ49">
            <v>106034608</v>
          </cell>
          <cell r="DA49">
            <v>11901754</v>
          </cell>
          <cell r="DB49">
            <v>68803310</v>
          </cell>
          <cell r="DC49">
            <v>28350000</v>
          </cell>
          <cell r="DE49">
            <v>1</v>
          </cell>
          <cell r="DG49">
            <v>3</v>
          </cell>
          <cell r="DH49" t="str">
            <v>C02-030</v>
          </cell>
          <cell r="DI49">
            <v>0</v>
          </cell>
          <cell r="DJ49">
            <v>0</v>
          </cell>
          <cell r="DK49">
            <v>5582600</v>
          </cell>
          <cell r="DL49">
            <v>2484172</v>
          </cell>
          <cell r="DM49">
            <v>8066772</v>
          </cell>
          <cell r="DO49">
            <v>4</v>
          </cell>
          <cell r="DP49" t="str">
            <v>C02-030</v>
          </cell>
          <cell r="DQ49">
            <v>42000</v>
          </cell>
          <cell r="DR49">
            <v>0</v>
          </cell>
          <cell r="DS49">
            <v>84910</v>
          </cell>
          <cell r="DT49">
            <v>0</v>
          </cell>
          <cell r="DU49">
            <v>0</v>
          </cell>
          <cell r="DV49">
            <v>52607</v>
          </cell>
          <cell r="DW49">
            <v>179517</v>
          </cell>
          <cell r="DY49">
            <v>5</v>
          </cell>
        </row>
        <row r="50">
          <cell r="N50">
            <v>2</v>
          </cell>
          <cell r="O50">
            <v>11</v>
          </cell>
          <cell r="P50">
            <v>59332</v>
          </cell>
          <cell r="Q50">
            <v>4</v>
          </cell>
          <cell r="T50">
            <v>0</v>
          </cell>
          <cell r="U50" t="str">
            <v>無床</v>
          </cell>
          <cell r="W50" t="str">
            <v>3</v>
          </cell>
          <cell r="X50">
            <v>23</v>
          </cell>
          <cell r="Y50" t="str">
            <v>個人</v>
          </cell>
          <cell r="Z50">
            <v>3</v>
          </cell>
          <cell r="AA50">
            <v>7</v>
          </cell>
          <cell r="AB50">
            <v>8</v>
          </cell>
          <cell r="AC50">
            <v>1</v>
          </cell>
          <cell r="AD50">
            <v>0</v>
          </cell>
          <cell r="AE50">
            <v>0</v>
          </cell>
          <cell r="AF50">
            <v>0</v>
          </cell>
          <cell r="AG50">
            <v>42</v>
          </cell>
          <cell r="AH50">
            <v>0</v>
          </cell>
          <cell r="AI50">
            <v>0</v>
          </cell>
          <cell r="AJ50">
            <v>0</v>
          </cell>
          <cell r="AL50">
            <v>3</v>
          </cell>
          <cell r="AM50">
            <v>7</v>
          </cell>
          <cell r="AN50">
            <v>7</v>
          </cell>
          <cell r="AO50">
            <v>62</v>
          </cell>
          <cell r="AP50">
            <v>1</v>
          </cell>
          <cell r="AR50">
            <v>1</v>
          </cell>
          <cell r="AT50">
            <v>222</v>
          </cell>
          <cell r="AU50">
            <v>355</v>
          </cell>
          <cell r="AV50">
            <v>11</v>
          </cell>
          <cell r="AX50">
            <v>0</v>
          </cell>
          <cell r="AY50">
            <v>0</v>
          </cell>
          <cell r="AZ50">
            <v>0</v>
          </cell>
          <cell r="BA50">
            <v>0</v>
          </cell>
          <cell r="BB50">
            <v>0</v>
          </cell>
          <cell r="BC50">
            <v>2</v>
          </cell>
          <cell r="BD50">
            <v>1</v>
          </cell>
          <cell r="BE50">
            <v>0</v>
          </cell>
          <cell r="BF50">
            <v>0</v>
          </cell>
          <cell r="BG50">
            <v>2</v>
          </cell>
          <cell r="BH50">
            <v>1</v>
          </cell>
          <cell r="BI50">
            <v>0</v>
          </cell>
          <cell r="BJ50">
            <v>0</v>
          </cell>
          <cell r="BK50">
            <v>0</v>
          </cell>
          <cell r="BL50">
            <v>0</v>
          </cell>
          <cell r="BM50">
            <v>1</v>
          </cell>
          <cell r="BN50">
            <v>0</v>
          </cell>
          <cell r="BO50">
            <v>0</v>
          </cell>
          <cell r="BP50">
            <v>0</v>
          </cell>
          <cell r="BQ50">
            <v>1</v>
          </cell>
          <cell r="BR50">
            <v>0</v>
          </cell>
          <cell r="BS50">
            <v>0</v>
          </cell>
          <cell r="BT50">
            <v>0</v>
          </cell>
          <cell r="BU50">
            <v>0</v>
          </cell>
          <cell r="BZ50">
            <v>1</v>
          </cell>
          <cell r="CA50" t="str">
            <v>C11-054</v>
          </cell>
          <cell r="CB50">
            <v>2280920</v>
          </cell>
          <cell r="CC50">
            <v>0</v>
          </cell>
          <cell r="CD50">
            <v>0</v>
          </cell>
          <cell r="CE50">
            <v>0</v>
          </cell>
          <cell r="CF50">
            <v>2280920</v>
          </cell>
          <cell r="CG50">
            <v>586000</v>
          </cell>
          <cell r="CH50">
            <v>375000</v>
          </cell>
          <cell r="CI50">
            <v>759794</v>
          </cell>
          <cell r="CJ50">
            <v>4410</v>
          </cell>
          <cell r="CK50">
            <v>50594</v>
          </cell>
          <cell r="CL50">
            <v>42594</v>
          </cell>
          <cell r="CM50">
            <v>0</v>
          </cell>
          <cell r="CN50">
            <v>0</v>
          </cell>
          <cell r="CO50">
            <v>175251</v>
          </cell>
          <cell r="CP50">
            <v>357883</v>
          </cell>
          <cell r="CQ50">
            <v>0</v>
          </cell>
          <cell r="CR50">
            <v>1933932</v>
          </cell>
          <cell r="CT50">
            <v>948000</v>
          </cell>
          <cell r="CU50">
            <v>584000</v>
          </cell>
          <cell r="CV50">
            <v>0</v>
          </cell>
          <cell r="CX50">
            <v>2</v>
          </cell>
          <cell r="CY50" t="str">
            <v>C11-054</v>
          </cell>
          <cell r="DE50">
            <v>3</v>
          </cell>
          <cell r="DG50">
            <v>3</v>
          </cell>
          <cell r="DH50" t="str">
            <v>C11-054</v>
          </cell>
          <cell r="DI50">
            <v>0</v>
          </cell>
          <cell r="DJ50">
            <v>139920</v>
          </cell>
          <cell r="DK50">
            <v>0</v>
          </cell>
          <cell r="DL50">
            <v>0</v>
          </cell>
          <cell r="DM50">
            <v>139920</v>
          </cell>
          <cell r="DO50">
            <v>4</v>
          </cell>
          <cell r="DP50" t="str">
            <v>C11-054</v>
          </cell>
          <cell r="DQ50">
            <v>0</v>
          </cell>
          <cell r="DR50">
            <v>0</v>
          </cell>
          <cell r="DS50">
            <v>24624</v>
          </cell>
          <cell r="DT50">
            <v>23641</v>
          </cell>
          <cell r="DU50">
            <v>0</v>
          </cell>
          <cell r="DV50">
            <v>7791</v>
          </cell>
          <cell r="DW50">
            <v>56056</v>
          </cell>
          <cell r="DY50">
            <v>5</v>
          </cell>
        </row>
        <row r="51">
          <cell r="N51">
            <v>2</v>
          </cell>
          <cell r="O51">
            <v>27</v>
          </cell>
          <cell r="P51">
            <v>28085</v>
          </cell>
          <cell r="Q51">
            <v>6</v>
          </cell>
          <cell r="T51">
            <v>0</v>
          </cell>
          <cell r="U51" t="str">
            <v>無床</v>
          </cell>
          <cell r="W51" t="str">
            <v>7</v>
          </cell>
          <cell r="X51">
            <v>23</v>
          </cell>
          <cell r="Y51" t="str">
            <v>個人</v>
          </cell>
          <cell r="Z51">
            <v>2</v>
          </cell>
          <cell r="AA51">
            <v>41</v>
          </cell>
          <cell r="AB51">
            <v>7</v>
          </cell>
          <cell r="AC51">
            <v>1</v>
          </cell>
          <cell r="AD51">
            <v>0</v>
          </cell>
          <cell r="AE51">
            <v>0</v>
          </cell>
          <cell r="AF51">
            <v>0</v>
          </cell>
          <cell r="AG51">
            <v>85</v>
          </cell>
          <cell r="AL51">
            <v>3</v>
          </cell>
          <cell r="AM51">
            <v>5</v>
          </cell>
          <cell r="AN51">
            <v>2</v>
          </cell>
          <cell r="AO51">
            <v>60</v>
          </cell>
          <cell r="AP51">
            <v>1</v>
          </cell>
          <cell r="AR51">
            <v>1</v>
          </cell>
          <cell r="AT51">
            <v>39</v>
          </cell>
          <cell r="AU51">
            <v>729</v>
          </cell>
          <cell r="AV51">
            <v>8</v>
          </cell>
          <cell r="AY51">
            <v>0</v>
          </cell>
          <cell r="BA51">
            <v>0</v>
          </cell>
          <cell r="BB51">
            <v>0</v>
          </cell>
          <cell r="BC51">
            <v>2</v>
          </cell>
          <cell r="BD51">
            <v>0</v>
          </cell>
          <cell r="BE51">
            <v>1</v>
          </cell>
          <cell r="BF51">
            <v>1</v>
          </cell>
          <cell r="BG51">
            <v>3</v>
          </cell>
          <cell r="BH51">
            <v>1</v>
          </cell>
          <cell r="BK51">
            <v>2</v>
          </cell>
          <cell r="BL51">
            <v>0</v>
          </cell>
          <cell r="BM51">
            <v>0</v>
          </cell>
          <cell r="BN51">
            <v>0</v>
          </cell>
          <cell r="BO51">
            <v>1</v>
          </cell>
          <cell r="BP51">
            <v>1</v>
          </cell>
          <cell r="BQ51">
            <v>3</v>
          </cell>
          <cell r="BR51">
            <v>1</v>
          </cell>
          <cell r="BS51">
            <v>0</v>
          </cell>
          <cell r="BT51">
            <v>0</v>
          </cell>
          <cell r="BU51">
            <v>0</v>
          </cell>
          <cell r="BX51">
            <v>0</v>
          </cell>
          <cell r="BZ51">
            <v>1</v>
          </cell>
          <cell r="CA51" t="str">
            <v>C27-085</v>
          </cell>
          <cell r="CB51">
            <v>6546810</v>
          </cell>
          <cell r="CC51">
            <v>0</v>
          </cell>
          <cell r="CD51">
            <v>15545</v>
          </cell>
          <cell r="CE51">
            <v>207800</v>
          </cell>
          <cell r="CF51">
            <v>6770155</v>
          </cell>
          <cell r="CG51">
            <v>1534619</v>
          </cell>
          <cell r="CH51">
            <v>766800</v>
          </cell>
          <cell r="CI51">
            <v>2303112</v>
          </cell>
          <cell r="CJ51">
            <v>23850</v>
          </cell>
          <cell r="CK51">
            <v>563082</v>
          </cell>
          <cell r="CL51">
            <v>561154</v>
          </cell>
          <cell r="CM51">
            <v>1928</v>
          </cell>
          <cell r="CN51">
            <v>0</v>
          </cell>
          <cell r="CO51">
            <v>522803</v>
          </cell>
          <cell r="CP51">
            <v>737515</v>
          </cell>
          <cell r="CQ51">
            <v>0</v>
          </cell>
          <cell r="CR51">
            <v>5684981</v>
          </cell>
          <cell r="CT51">
            <v>239050</v>
          </cell>
          <cell r="CU51">
            <v>135670</v>
          </cell>
          <cell r="CV51">
            <v>0</v>
          </cell>
          <cell r="CX51">
            <v>2</v>
          </cell>
          <cell r="CY51" t="str">
            <v>C27-085</v>
          </cell>
          <cell r="CZ51">
            <v>0</v>
          </cell>
          <cell r="DB51">
            <v>0</v>
          </cell>
          <cell r="DE51">
            <v>3</v>
          </cell>
          <cell r="DG51">
            <v>3</v>
          </cell>
          <cell r="DH51" t="str">
            <v>C27-085</v>
          </cell>
          <cell r="DM51">
            <v>0</v>
          </cell>
          <cell r="DO51">
            <v>4</v>
          </cell>
          <cell r="DP51" t="str">
            <v>C27-085</v>
          </cell>
          <cell r="DQ51">
            <v>95390</v>
          </cell>
          <cell r="DR51">
            <v>0</v>
          </cell>
          <cell r="DS51">
            <v>140000</v>
          </cell>
          <cell r="DT51">
            <v>79088</v>
          </cell>
          <cell r="DU51">
            <v>7000</v>
          </cell>
          <cell r="DV51">
            <v>0</v>
          </cell>
          <cell r="DW51">
            <v>321478</v>
          </cell>
          <cell r="DY51">
            <v>5</v>
          </cell>
        </row>
        <row r="52">
          <cell r="N52">
            <v>2</v>
          </cell>
          <cell r="O52">
            <v>34</v>
          </cell>
          <cell r="P52">
            <v>2785</v>
          </cell>
          <cell r="Q52">
            <v>7</v>
          </cell>
          <cell r="T52">
            <v>1</v>
          </cell>
          <cell r="U52" t="str">
            <v>有床</v>
          </cell>
          <cell r="W52" t="str">
            <v>8</v>
          </cell>
          <cell r="X52">
            <v>19</v>
          </cell>
          <cell r="Y52" t="str">
            <v>その他</v>
          </cell>
          <cell r="Z52">
            <v>2</v>
          </cell>
          <cell r="AA52">
            <v>55</v>
          </cell>
          <cell r="AB52">
            <v>3</v>
          </cell>
          <cell r="AC52">
            <v>1</v>
          </cell>
          <cell r="AD52">
            <v>0</v>
          </cell>
          <cell r="AE52">
            <v>0</v>
          </cell>
          <cell r="AF52">
            <v>0</v>
          </cell>
          <cell r="AG52">
            <v>1088</v>
          </cell>
          <cell r="AH52">
            <v>70</v>
          </cell>
          <cell r="AL52">
            <v>2</v>
          </cell>
          <cell r="AM52">
            <v>55</v>
          </cell>
          <cell r="AN52">
            <v>3</v>
          </cell>
          <cell r="AO52">
            <v>65</v>
          </cell>
          <cell r="AP52">
            <v>1</v>
          </cell>
          <cell r="AR52">
            <v>1</v>
          </cell>
          <cell r="AT52">
            <v>366</v>
          </cell>
          <cell r="AU52">
            <v>2691</v>
          </cell>
          <cell r="AV52">
            <v>8</v>
          </cell>
          <cell r="AX52">
            <v>35</v>
          </cell>
          <cell r="AY52">
            <v>2</v>
          </cell>
          <cell r="BA52">
            <v>14</v>
          </cell>
          <cell r="BC52">
            <v>4</v>
          </cell>
          <cell r="BE52">
            <v>4</v>
          </cell>
          <cell r="BG52">
            <v>24</v>
          </cell>
          <cell r="BH52">
            <v>0</v>
          </cell>
          <cell r="BI52">
            <v>1</v>
          </cell>
          <cell r="BM52">
            <v>1</v>
          </cell>
          <cell r="BQ52">
            <v>2</v>
          </cell>
          <cell r="BR52">
            <v>0</v>
          </cell>
          <cell r="BS52">
            <v>0</v>
          </cell>
          <cell r="BT52">
            <v>0</v>
          </cell>
          <cell r="BU52">
            <v>0</v>
          </cell>
          <cell r="BZ52">
            <v>1</v>
          </cell>
          <cell r="CA52" t="str">
            <v>C34-034</v>
          </cell>
          <cell r="CB52">
            <v>29008750</v>
          </cell>
          <cell r="CC52">
            <v>0</v>
          </cell>
          <cell r="CD52">
            <v>364800</v>
          </cell>
          <cell r="CE52">
            <v>19610</v>
          </cell>
          <cell r="CF52">
            <v>29393160</v>
          </cell>
          <cell r="CG52">
            <v>11588468</v>
          </cell>
          <cell r="CI52">
            <v>8314222</v>
          </cell>
          <cell r="CJ52">
            <v>784862</v>
          </cell>
          <cell r="CK52">
            <v>1105713</v>
          </cell>
          <cell r="CL52">
            <v>928213</v>
          </cell>
          <cell r="CM52">
            <v>87500</v>
          </cell>
          <cell r="CN52">
            <v>90000</v>
          </cell>
          <cell r="CO52">
            <v>577000</v>
          </cell>
          <cell r="CP52">
            <v>2613880</v>
          </cell>
          <cell r="CQ52">
            <v>43000</v>
          </cell>
          <cell r="CR52">
            <v>24984145</v>
          </cell>
          <cell r="CT52">
            <v>12883000</v>
          </cell>
          <cell r="CU52">
            <v>2040200</v>
          </cell>
          <cell r="CV52">
            <v>766000</v>
          </cell>
          <cell r="CX52">
            <v>2</v>
          </cell>
          <cell r="CY52" t="str">
            <v>C34-034</v>
          </cell>
          <cell r="CZ52">
            <v>277465210</v>
          </cell>
          <cell r="DA52">
            <v>77911099</v>
          </cell>
          <cell r="DB52">
            <v>121447838</v>
          </cell>
          <cell r="DC52">
            <v>51542000</v>
          </cell>
          <cell r="DE52">
            <v>1</v>
          </cell>
          <cell r="DG52">
            <v>3</v>
          </cell>
          <cell r="DH52" t="str">
            <v>C34-034</v>
          </cell>
          <cell r="DI52">
            <v>0</v>
          </cell>
          <cell r="DJ52">
            <v>11000000</v>
          </cell>
          <cell r="DK52">
            <v>0</v>
          </cell>
          <cell r="DL52">
            <v>0</v>
          </cell>
          <cell r="DM52">
            <v>11000000</v>
          </cell>
          <cell r="DO52">
            <v>4</v>
          </cell>
          <cell r="DP52" t="str">
            <v>C34-034</v>
          </cell>
          <cell r="DQ52">
            <v>337655</v>
          </cell>
          <cell r="DR52">
            <v>495000</v>
          </cell>
          <cell r="DS52">
            <v>0</v>
          </cell>
          <cell r="DT52">
            <v>15020</v>
          </cell>
          <cell r="DU52">
            <v>0</v>
          </cell>
          <cell r="DV52">
            <v>115185</v>
          </cell>
          <cell r="DW52">
            <v>962860</v>
          </cell>
          <cell r="DY52">
            <v>5</v>
          </cell>
        </row>
        <row r="53">
          <cell r="N53">
            <v>2</v>
          </cell>
          <cell r="O53">
            <v>11</v>
          </cell>
          <cell r="P53">
            <v>58329</v>
          </cell>
          <cell r="Q53">
            <v>1</v>
          </cell>
          <cell r="T53">
            <v>0</v>
          </cell>
          <cell r="U53" t="str">
            <v>無床</v>
          </cell>
          <cell r="W53" t="str">
            <v>3</v>
          </cell>
          <cell r="X53">
            <v>19</v>
          </cell>
          <cell r="Y53" t="str">
            <v>その他</v>
          </cell>
          <cell r="Z53">
            <v>3</v>
          </cell>
          <cell r="AA53">
            <v>2</v>
          </cell>
          <cell r="AB53">
            <v>9</v>
          </cell>
          <cell r="AC53">
            <v>0</v>
          </cell>
          <cell r="AD53">
            <v>1</v>
          </cell>
          <cell r="AE53">
            <v>0</v>
          </cell>
          <cell r="AF53">
            <v>0</v>
          </cell>
          <cell r="AH53">
            <v>252</v>
          </cell>
          <cell r="AL53">
            <v>2</v>
          </cell>
          <cell r="AM53">
            <v>63</v>
          </cell>
          <cell r="AN53">
            <v>3</v>
          </cell>
          <cell r="AO53">
            <v>56</v>
          </cell>
          <cell r="AP53">
            <v>1</v>
          </cell>
          <cell r="AR53">
            <v>1</v>
          </cell>
          <cell r="AT53">
            <v>207</v>
          </cell>
          <cell r="AU53">
            <v>602</v>
          </cell>
          <cell r="AV53">
            <v>10</v>
          </cell>
          <cell r="AX53">
            <v>0</v>
          </cell>
          <cell r="AY53">
            <v>1</v>
          </cell>
          <cell r="AZ53">
            <v>0</v>
          </cell>
          <cell r="BA53">
            <v>3</v>
          </cell>
          <cell r="BB53">
            <v>0</v>
          </cell>
          <cell r="BC53">
            <v>3</v>
          </cell>
          <cell r="BD53">
            <v>0</v>
          </cell>
          <cell r="BE53">
            <v>1</v>
          </cell>
          <cell r="BF53">
            <v>0</v>
          </cell>
          <cell r="BG53">
            <v>8</v>
          </cell>
          <cell r="BH53">
            <v>0</v>
          </cell>
          <cell r="BI53">
            <v>0</v>
          </cell>
          <cell r="BJ53">
            <v>0</v>
          </cell>
          <cell r="BK53">
            <v>0</v>
          </cell>
          <cell r="BL53">
            <v>0</v>
          </cell>
          <cell r="BM53">
            <v>0</v>
          </cell>
          <cell r="BN53">
            <v>0</v>
          </cell>
          <cell r="BO53">
            <v>1</v>
          </cell>
          <cell r="BP53">
            <v>0</v>
          </cell>
          <cell r="BQ53">
            <v>1</v>
          </cell>
          <cell r="BR53">
            <v>0</v>
          </cell>
          <cell r="BS53">
            <v>0</v>
          </cell>
          <cell r="BT53">
            <v>0</v>
          </cell>
          <cell r="BU53">
            <v>0</v>
          </cell>
          <cell r="BV53">
            <v>0</v>
          </cell>
          <cell r="BW53">
            <v>0</v>
          </cell>
          <cell r="BX53">
            <v>0</v>
          </cell>
          <cell r="BZ53">
            <v>1</v>
          </cell>
          <cell r="CA53" t="str">
            <v>C11-048</v>
          </cell>
          <cell r="CB53">
            <v>11990965</v>
          </cell>
          <cell r="CC53">
            <v>35522</v>
          </cell>
          <cell r="CD53">
            <v>987604</v>
          </cell>
          <cell r="CE53">
            <v>179554</v>
          </cell>
          <cell r="CF53">
            <v>13193645</v>
          </cell>
          <cell r="CG53">
            <v>5617350</v>
          </cell>
          <cell r="CH53">
            <v>0</v>
          </cell>
          <cell r="CI53">
            <v>3536103</v>
          </cell>
          <cell r="CJ53">
            <v>227235</v>
          </cell>
          <cell r="CK53">
            <v>889955</v>
          </cell>
          <cell r="CL53">
            <v>452434</v>
          </cell>
          <cell r="CM53">
            <v>528</v>
          </cell>
          <cell r="CN53">
            <v>247984</v>
          </cell>
          <cell r="CO53">
            <v>199478</v>
          </cell>
          <cell r="CP53">
            <v>2205525</v>
          </cell>
          <cell r="CQ53">
            <v>730000</v>
          </cell>
          <cell r="CR53">
            <v>12675646</v>
          </cell>
          <cell r="CT53">
            <v>3219125</v>
          </cell>
          <cell r="CU53">
            <v>736850</v>
          </cell>
          <cell r="CV53">
            <v>58000</v>
          </cell>
          <cell r="CX53">
            <v>2</v>
          </cell>
          <cell r="CY53" t="str">
            <v>C11-048</v>
          </cell>
          <cell r="CZ53">
            <v>106888642</v>
          </cell>
          <cell r="DA53">
            <v>6792507</v>
          </cell>
          <cell r="DB53">
            <v>51499687</v>
          </cell>
          <cell r="DC53">
            <v>24194000</v>
          </cell>
          <cell r="DE53">
            <v>1</v>
          </cell>
          <cell r="DG53">
            <v>3</v>
          </cell>
          <cell r="DH53" t="str">
            <v>C11-048</v>
          </cell>
          <cell r="DI53">
            <v>0</v>
          </cell>
          <cell r="DJ53">
            <v>0</v>
          </cell>
          <cell r="DK53">
            <v>2060000</v>
          </cell>
          <cell r="DL53">
            <v>0</v>
          </cell>
          <cell r="DM53">
            <v>2060000</v>
          </cell>
          <cell r="DO53">
            <v>4</v>
          </cell>
          <cell r="DP53" t="str">
            <v>C11-048</v>
          </cell>
          <cell r="DQ53">
            <v>23500</v>
          </cell>
          <cell r="DR53">
            <v>74250</v>
          </cell>
          <cell r="DS53">
            <v>41707</v>
          </cell>
          <cell r="DT53">
            <v>81513</v>
          </cell>
          <cell r="DU53">
            <v>965</v>
          </cell>
          <cell r="DV53">
            <v>85996</v>
          </cell>
          <cell r="DW53">
            <v>307931</v>
          </cell>
          <cell r="DY53">
            <v>5</v>
          </cell>
        </row>
        <row r="54">
          <cell r="N54">
            <v>2</v>
          </cell>
          <cell r="O54">
            <v>4</v>
          </cell>
          <cell r="P54">
            <v>59094</v>
          </cell>
          <cell r="Q54">
            <v>3</v>
          </cell>
          <cell r="T54">
            <v>0</v>
          </cell>
          <cell r="U54" t="str">
            <v>無床</v>
          </cell>
          <cell r="W54" t="str">
            <v>1</v>
          </cell>
          <cell r="X54">
            <v>23</v>
          </cell>
          <cell r="Y54" t="str">
            <v>個人</v>
          </cell>
          <cell r="Z54">
            <v>3</v>
          </cell>
          <cell r="AA54">
            <v>1</v>
          </cell>
          <cell r="AB54">
            <v>6</v>
          </cell>
          <cell r="AC54">
            <v>1</v>
          </cell>
          <cell r="AD54">
            <v>0</v>
          </cell>
          <cell r="AE54">
            <v>0</v>
          </cell>
          <cell r="AF54">
            <v>0</v>
          </cell>
          <cell r="AG54">
            <v>238</v>
          </cell>
          <cell r="AL54">
            <v>3</v>
          </cell>
          <cell r="AM54">
            <v>1</v>
          </cell>
          <cell r="AN54">
            <v>6</v>
          </cell>
          <cell r="AO54">
            <v>51</v>
          </cell>
          <cell r="AP54">
            <v>1</v>
          </cell>
          <cell r="AR54">
            <v>1</v>
          </cell>
          <cell r="AT54">
            <v>27</v>
          </cell>
          <cell r="AU54">
            <v>924</v>
          </cell>
          <cell r="AV54">
            <v>8.5</v>
          </cell>
          <cell r="BA54">
            <v>2</v>
          </cell>
          <cell r="BC54">
            <v>2</v>
          </cell>
          <cell r="BD54">
            <v>1</v>
          </cell>
          <cell r="BG54">
            <v>4</v>
          </cell>
          <cell r="BH54">
            <v>1</v>
          </cell>
          <cell r="BQ54">
            <v>0</v>
          </cell>
          <cell r="BR54">
            <v>0</v>
          </cell>
          <cell r="BZ54">
            <v>1</v>
          </cell>
          <cell r="CA54" t="str">
            <v>C04-045</v>
          </cell>
          <cell r="CB54">
            <v>6436330</v>
          </cell>
          <cell r="CC54">
            <v>0</v>
          </cell>
          <cell r="CD54">
            <v>0</v>
          </cell>
          <cell r="CE54">
            <v>75855</v>
          </cell>
          <cell r="CF54">
            <v>6512185</v>
          </cell>
          <cell r="CG54">
            <v>1529314</v>
          </cell>
          <cell r="CH54">
            <v>708333</v>
          </cell>
          <cell r="CI54">
            <v>2665388</v>
          </cell>
          <cell r="CJ54">
            <v>61866</v>
          </cell>
          <cell r="CK54">
            <v>118642</v>
          </cell>
          <cell r="CL54">
            <v>113942</v>
          </cell>
          <cell r="CM54">
            <v>4700</v>
          </cell>
          <cell r="CN54">
            <v>0</v>
          </cell>
          <cell r="CO54">
            <v>319819</v>
          </cell>
          <cell r="CP54">
            <v>731101</v>
          </cell>
          <cell r="CQ54">
            <v>0</v>
          </cell>
          <cell r="CR54">
            <v>5426130</v>
          </cell>
          <cell r="CT54">
            <v>5984000</v>
          </cell>
          <cell r="CU54">
            <v>3030200</v>
          </cell>
          <cell r="CV54">
            <v>0</v>
          </cell>
          <cell r="CX54">
            <v>2</v>
          </cell>
          <cell r="CY54" t="str">
            <v>C04-045</v>
          </cell>
          <cell r="CZ54">
            <v>71997627</v>
          </cell>
          <cell r="DA54">
            <v>22856641</v>
          </cell>
          <cell r="DB54">
            <v>48530993</v>
          </cell>
          <cell r="DC54">
            <v>46548272</v>
          </cell>
          <cell r="DE54">
            <v>2</v>
          </cell>
          <cell r="DG54">
            <v>3</v>
          </cell>
          <cell r="DH54" t="str">
            <v>C04-045</v>
          </cell>
          <cell r="DI54">
            <v>0</v>
          </cell>
          <cell r="DJ54">
            <v>0</v>
          </cell>
          <cell r="DK54">
            <v>0</v>
          </cell>
          <cell r="DL54">
            <v>0</v>
          </cell>
          <cell r="DO54">
            <v>4</v>
          </cell>
          <cell r="DP54" t="str">
            <v>C04-045</v>
          </cell>
          <cell r="DQ54">
            <v>21120</v>
          </cell>
          <cell r="DR54">
            <v>60000</v>
          </cell>
          <cell r="DS54">
            <v>30821</v>
          </cell>
          <cell r="DT54">
            <v>59758</v>
          </cell>
          <cell r="DU54">
            <v>8333</v>
          </cell>
          <cell r="DV54">
            <v>82713</v>
          </cell>
          <cell r="DW54">
            <v>262745</v>
          </cell>
          <cell r="DY54">
            <v>5</v>
          </cell>
        </row>
        <row r="55">
          <cell r="N55">
            <v>2</v>
          </cell>
          <cell r="O55">
            <v>24</v>
          </cell>
          <cell r="P55">
            <v>55033</v>
          </cell>
          <cell r="Q55">
            <v>8</v>
          </cell>
          <cell r="T55">
            <v>1</v>
          </cell>
          <cell r="U55" t="str">
            <v>有床</v>
          </cell>
          <cell r="W55" t="str">
            <v>4</v>
          </cell>
          <cell r="X55">
            <v>19</v>
          </cell>
          <cell r="Y55" t="str">
            <v>その他</v>
          </cell>
          <cell r="Z55">
            <v>2</v>
          </cell>
          <cell r="AA55">
            <v>33</v>
          </cell>
          <cell r="AB55">
            <v>9</v>
          </cell>
          <cell r="AC55">
            <v>1</v>
          </cell>
          <cell r="AD55">
            <v>0</v>
          </cell>
          <cell r="AE55">
            <v>0</v>
          </cell>
          <cell r="AF55">
            <v>0</v>
          </cell>
          <cell r="AG55">
            <v>502</v>
          </cell>
          <cell r="AL55">
            <v>2</v>
          </cell>
          <cell r="AM55">
            <v>33</v>
          </cell>
          <cell r="AN55">
            <v>8</v>
          </cell>
          <cell r="AO55">
            <v>69</v>
          </cell>
          <cell r="AP55">
            <v>1</v>
          </cell>
          <cell r="AR55">
            <v>1</v>
          </cell>
          <cell r="AT55">
            <v>184</v>
          </cell>
          <cell r="AU55">
            <v>963</v>
          </cell>
          <cell r="AV55">
            <v>8</v>
          </cell>
          <cell r="AX55">
            <v>114</v>
          </cell>
          <cell r="AY55">
            <v>1</v>
          </cell>
          <cell r="BA55">
            <v>2</v>
          </cell>
          <cell r="BC55">
            <v>2</v>
          </cell>
          <cell r="BE55">
            <v>1</v>
          </cell>
          <cell r="BG55">
            <v>6</v>
          </cell>
          <cell r="BH55">
            <v>0</v>
          </cell>
          <cell r="BI55">
            <v>1</v>
          </cell>
          <cell r="BQ55">
            <v>1</v>
          </cell>
          <cell r="BR55">
            <v>0</v>
          </cell>
          <cell r="BZ55">
            <v>1</v>
          </cell>
          <cell r="CA55" t="str">
            <v>C24-026</v>
          </cell>
          <cell r="CB55">
            <v>5692370</v>
          </cell>
          <cell r="CC55">
            <v>65910</v>
          </cell>
          <cell r="CD55">
            <v>41550</v>
          </cell>
          <cell r="CE55">
            <v>121690</v>
          </cell>
          <cell r="CF55">
            <v>5921520</v>
          </cell>
          <cell r="CG55">
            <v>3777534</v>
          </cell>
          <cell r="CI55">
            <v>2230653</v>
          </cell>
          <cell r="CJ55">
            <v>20509</v>
          </cell>
          <cell r="CK55">
            <v>144298</v>
          </cell>
          <cell r="CL55">
            <v>108668</v>
          </cell>
          <cell r="CM55">
            <v>630</v>
          </cell>
          <cell r="CN55">
            <v>35000</v>
          </cell>
          <cell r="CO55">
            <v>121957</v>
          </cell>
          <cell r="CP55">
            <v>194676</v>
          </cell>
          <cell r="CR55">
            <v>6489627</v>
          </cell>
          <cell r="CT55">
            <v>0</v>
          </cell>
          <cell r="CU55">
            <v>20000</v>
          </cell>
          <cell r="CX55">
            <v>2</v>
          </cell>
          <cell r="CY55" t="str">
            <v>C24-026</v>
          </cell>
          <cell r="CZ55">
            <v>120902929</v>
          </cell>
          <cell r="DA55">
            <v>13378312</v>
          </cell>
          <cell r="DB55">
            <v>7531852</v>
          </cell>
          <cell r="DE55">
            <v>1</v>
          </cell>
          <cell r="DG55">
            <v>3</v>
          </cell>
          <cell r="DH55" t="str">
            <v>C24-026</v>
          </cell>
          <cell r="DI55">
            <v>0</v>
          </cell>
          <cell r="DJ55">
            <v>0</v>
          </cell>
          <cell r="DK55">
            <v>0</v>
          </cell>
          <cell r="DL55">
            <v>0</v>
          </cell>
          <cell r="DM55">
            <v>0</v>
          </cell>
          <cell r="DO55">
            <v>4</v>
          </cell>
          <cell r="DP55" t="str">
            <v>C24-026</v>
          </cell>
          <cell r="DQ55">
            <v>0</v>
          </cell>
          <cell r="DR55">
            <v>0</v>
          </cell>
          <cell r="DS55">
            <v>0</v>
          </cell>
          <cell r="DT55">
            <v>0</v>
          </cell>
          <cell r="DU55">
            <v>1250</v>
          </cell>
          <cell r="DV55">
            <v>0</v>
          </cell>
          <cell r="DW55">
            <v>1250</v>
          </cell>
          <cell r="DY55">
            <v>5</v>
          </cell>
        </row>
        <row r="56">
          <cell r="N56">
            <v>2</v>
          </cell>
          <cell r="O56">
            <v>37</v>
          </cell>
          <cell r="P56">
            <v>53186</v>
          </cell>
          <cell r="Q56">
            <v>7</v>
          </cell>
          <cell r="T56">
            <v>1</v>
          </cell>
          <cell r="U56" t="str">
            <v>有床</v>
          </cell>
          <cell r="W56" t="str">
            <v>9</v>
          </cell>
          <cell r="X56">
            <v>23</v>
          </cell>
          <cell r="Y56" t="str">
            <v>個人</v>
          </cell>
          <cell r="Z56">
            <v>2</v>
          </cell>
          <cell r="AA56">
            <v>51</v>
          </cell>
          <cell r="AB56">
            <v>3</v>
          </cell>
          <cell r="AC56">
            <v>1</v>
          </cell>
          <cell r="AD56">
            <v>0</v>
          </cell>
          <cell r="AE56">
            <v>0</v>
          </cell>
          <cell r="AF56">
            <v>0</v>
          </cell>
          <cell r="AG56">
            <v>477</v>
          </cell>
          <cell r="AL56">
            <v>2</v>
          </cell>
          <cell r="AM56">
            <v>51</v>
          </cell>
          <cell r="AN56">
            <v>2</v>
          </cell>
          <cell r="AO56">
            <v>66</v>
          </cell>
          <cell r="AP56">
            <v>1</v>
          </cell>
          <cell r="AR56">
            <v>1</v>
          </cell>
          <cell r="AT56">
            <v>7</v>
          </cell>
          <cell r="AU56">
            <v>490</v>
          </cell>
          <cell r="AV56">
            <v>7</v>
          </cell>
          <cell r="AX56">
            <v>0</v>
          </cell>
          <cell r="AY56">
            <v>0</v>
          </cell>
          <cell r="BA56">
            <v>2</v>
          </cell>
          <cell r="BC56">
            <v>1</v>
          </cell>
          <cell r="BD56">
            <v>1</v>
          </cell>
          <cell r="BG56">
            <v>3</v>
          </cell>
          <cell r="BH56">
            <v>1</v>
          </cell>
          <cell r="BI56">
            <v>0</v>
          </cell>
          <cell r="BK56">
            <v>0</v>
          </cell>
          <cell r="BM56">
            <v>1</v>
          </cell>
          <cell r="BQ56">
            <v>1</v>
          </cell>
          <cell r="BR56">
            <v>0</v>
          </cell>
          <cell r="BS56">
            <v>0</v>
          </cell>
          <cell r="BU56">
            <v>0</v>
          </cell>
          <cell r="BZ56">
            <v>1</v>
          </cell>
          <cell r="CA56" t="str">
            <v>C37-010</v>
          </cell>
          <cell r="CB56">
            <v>1714880</v>
          </cell>
          <cell r="CD56">
            <v>173733</v>
          </cell>
          <cell r="CE56">
            <v>250</v>
          </cell>
          <cell r="CF56">
            <v>1888863</v>
          </cell>
          <cell r="CG56">
            <v>674400</v>
          </cell>
          <cell r="CH56">
            <v>225000</v>
          </cell>
          <cell r="CI56">
            <v>530462</v>
          </cell>
          <cell r="CJ56">
            <v>10000</v>
          </cell>
          <cell r="CK56">
            <v>106930</v>
          </cell>
          <cell r="CL56">
            <v>82350</v>
          </cell>
          <cell r="CM56">
            <v>3000</v>
          </cell>
          <cell r="CN56">
            <v>0</v>
          </cell>
          <cell r="CO56">
            <v>76465</v>
          </cell>
          <cell r="CP56">
            <v>78985</v>
          </cell>
          <cell r="CR56">
            <v>1477242</v>
          </cell>
          <cell r="CS56">
            <v>0</v>
          </cell>
          <cell r="CT56">
            <v>409800</v>
          </cell>
          <cell r="CU56">
            <v>278650</v>
          </cell>
          <cell r="CV56">
            <v>0</v>
          </cell>
          <cell r="CX56">
            <v>2</v>
          </cell>
          <cell r="CY56" t="str">
            <v>C37-010</v>
          </cell>
          <cell r="DE56">
            <v>3</v>
          </cell>
          <cell r="DG56">
            <v>3</v>
          </cell>
          <cell r="DH56" t="str">
            <v>C37-010</v>
          </cell>
          <cell r="DI56">
            <v>0</v>
          </cell>
          <cell r="DJ56">
            <v>92610</v>
          </cell>
          <cell r="DK56">
            <v>190000</v>
          </cell>
          <cell r="DL56">
            <v>990000</v>
          </cell>
          <cell r="DM56">
            <v>1272610</v>
          </cell>
          <cell r="DO56">
            <v>4</v>
          </cell>
          <cell r="DP56" t="str">
            <v>C37-010</v>
          </cell>
          <cell r="DQ56">
            <v>15000</v>
          </cell>
          <cell r="DR56">
            <v>20000</v>
          </cell>
          <cell r="DS56">
            <v>3518</v>
          </cell>
          <cell r="DT56">
            <v>55467</v>
          </cell>
          <cell r="DU56">
            <v>0</v>
          </cell>
          <cell r="DV56">
            <v>0</v>
          </cell>
          <cell r="DW56">
            <v>93985</v>
          </cell>
          <cell r="DY56">
            <v>5</v>
          </cell>
        </row>
        <row r="57">
          <cell r="N57">
            <v>2</v>
          </cell>
          <cell r="O57">
            <v>3</v>
          </cell>
          <cell r="P57">
            <v>51283</v>
          </cell>
          <cell r="Q57">
            <v>2</v>
          </cell>
          <cell r="T57">
            <v>0</v>
          </cell>
          <cell r="U57" t="str">
            <v>無床</v>
          </cell>
          <cell r="W57" t="str">
            <v>1</v>
          </cell>
          <cell r="X57">
            <v>23</v>
          </cell>
          <cell r="Y57" t="str">
            <v>個人</v>
          </cell>
          <cell r="Z57">
            <v>2</v>
          </cell>
          <cell r="AA57">
            <v>49</v>
          </cell>
          <cell r="AB57">
            <v>4</v>
          </cell>
          <cell r="AC57">
            <v>1</v>
          </cell>
          <cell r="AD57">
            <v>0</v>
          </cell>
          <cell r="AE57">
            <v>0</v>
          </cell>
          <cell r="AF57">
            <v>0</v>
          </cell>
          <cell r="AK57">
            <v>1</v>
          </cell>
          <cell r="AL57">
            <v>2</v>
          </cell>
          <cell r="AM57">
            <v>49</v>
          </cell>
          <cell r="AN57">
            <v>3</v>
          </cell>
          <cell r="AO57">
            <v>69</v>
          </cell>
          <cell r="AP57">
            <v>1</v>
          </cell>
          <cell r="AR57">
            <v>2</v>
          </cell>
          <cell r="AT57">
            <v>399</v>
          </cell>
          <cell r="AU57">
            <v>951</v>
          </cell>
          <cell r="AV57">
            <v>7</v>
          </cell>
          <cell r="AX57">
            <v>0</v>
          </cell>
          <cell r="AY57">
            <v>0</v>
          </cell>
          <cell r="AZ57">
            <v>0</v>
          </cell>
          <cell r="BA57">
            <v>2</v>
          </cell>
          <cell r="BB57">
            <v>0</v>
          </cell>
          <cell r="BC57">
            <v>1</v>
          </cell>
          <cell r="BD57">
            <v>0</v>
          </cell>
          <cell r="BE57">
            <v>0</v>
          </cell>
          <cell r="BF57">
            <v>0</v>
          </cell>
          <cell r="BG57">
            <v>3</v>
          </cell>
          <cell r="BH57">
            <v>0</v>
          </cell>
          <cell r="BQ57">
            <v>0</v>
          </cell>
          <cell r="BR57">
            <v>0</v>
          </cell>
          <cell r="BS57">
            <v>0</v>
          </cell>
          <cell r="BT57">
            <v>0</v>
          </cell>
          <cell r="BU57">
            <v>0</v>
          </cell>
          <cell r="BZ57">
            <v>1</v>
          </cell>
          <cell r="CA57" t="str">
            <v>C03-004</v>
          </cell>
          <cell r="CB57">
            <v>6840110</v>
          </cell>
          <cell r="CC57">
            <v>0</v>
          </cell>
          <cell r="CD57">
            <v>0</v>
          </cell>
          <cell r="CE57">
            <v>0</v>
          </cell>
          <cell r="CF57">
            <v>6840110</v>
          </cell>
          <cell r="CG57">
            <v>680500</v>
          </cell>
          <cell r="CH57">
            <v>0</v>
          </cell>
          <cell r="CI57">
            <v>3068029</v>
          </cell>
          <cell r="CJ57">
            <v>9346</v>
          </cell>
          <cell r="CK57">
            <v>37900</v>
          </cell>
          <cell r="CL57">
            <v>24024</v>
          </cell>
          <cell r="CM57">
            <v>13876</v>
          </cell>
          <cell r="CN57">
            <v>0</v>
          </cell>
          <cell r="CO57">
            <v>0</v>
          </cell>
          <cell r="CP57">
            <v>248502</v>
          </cell>
          <cell r="CQ57">
            <v>0</v>
          </cell>
          <cell r="CR57">
            <v>4044277</v>
          </cell>
          <cell r="CT57">
            <v>12834500</v>
          </cell>
          <cell r="CU57">
            <v>6649200</v>
          </cell>
          <cell r="CX57">
            <v>2</v>
          </cell>
          <cell r="CY57" t="str">
            <v>C03-004</v>
          </cell>
          <cell r="CZ57">
            <v>101742773</v>
          </cell>
          <cell r="DA57">
            <v>3726990</v>
          </cell>
          <cell r="DB57">
            <v>0</v>
          </cell>
          <cell r="DC57">
            <v>0</v>
          </cell>
          <cell r="DE57">
            <v>3</v>
          </cell>
          <cell r="DG57">
            <v>3</v>
          </cell>
          <cell r="DH57" t="str">
            <v>C03-004</v>
          </cell>
          <cell r="DI57">
            <v>0</v>
          </cell>
          <cell r="DJ57">
            <v>0</v>
          </cell>
          <cell r="DK57">
            <v>0</v>
          </cell>
          <cell r="DL57">
            <v>297990</v>
          </cell>
          <cell r="DM57">
            <v>297990</v>
          </cell>
          <cell r="DO57">
            <v>4</v>
          </cell>
          <cell r="DP57" t="str">
            <v>C03-004</v>
          </cell>
          <cell r="DQ57">
            <v>0</v>
          </cell>
          <cell r="DR57">
            <v>0</v>
          </cell>
          <cell r="DS57">
            <v>42310</v>
          </cell>
          <cell r="DT57">
            <v>104700</v>
          </cell>
          <cell r="DU57">
            <v>1166</v>
          </cell>
          <cell r="DV57">
            <v>0</v>
          </cell>
          <cell r="DW57">
            <v>148176</v>
          </cell>
          <cell r="DY57">
            <v>5</v>
          </cell>
        </row>
        <row r="58">
          <cell r="N58">
            <v>2</v>
          </cell>
          <cell r="O58">
            <v>1</v>
          </cell>
          <cell r="P58">
            <v>1191</v>
          </cell>
          <cell r="Q58">
            <v>1</v>
          </cell>
          <cell r="T58">
            <v>0</v>
          </cell>
          <cell r="U58" t="str">
            <v>無床</v>
          </cell>
          <cell r="W58" t="str">
            <v>0</v>
          </cell>
          <cell r="X58">
            <v>23</v>
          </cell>
          <cell r="Y58" t="str">
            <v>個人</v>
          </cell>
          <cell r="Z58">
            <v>2</v>
          </cell>
          <cell r="AA58">
            <v>45</v>
          </cell>
          <cell r="AB58">
            <v>10</v>
          </cell>
          <cell r="AC58">
            <v>1</v>
          </cell>
          <cell r="AD58">
            <v>0</v>
          </cell>
          <cell r="AE58">
            <v>0</v>
          </cell>
          <cell r="AF58">
            <v>0</v>
          </cell>
          <cell r="AG58">
            <v>216</v>
          </cell>
          <cell r="AL58">
            <v>2</v>
          </cell>
          <cell r="AM58">
            <v>45</v>
          </cell>
          <cell r="AN58">
            <v>10</v>
          </cell>
          <cell r="AO58">
            <v>72</v>
          </cell>
          <cell r="AP58">
            <v>1</v>
          </cell>
          <cell r="AR58">
            <v>1</v>
          </cell>
          <cell r="AT58">
            <v>170</v>
          </cell>
          <cell r="AU58">
            <v>948</v>
          </cell>
          <cell r="AV58">
            <v>6</v>
          </cell>
          <cell r="AX58">
            <v>0</v>
          </cell>
          <cell r="BC58">
            <v>1</v>
          </cell>
          <cell r="BE58">
            <v>2</v>
          </cell>
          <cell r="BG58">
            <v>3</v>
          </cell>
          <cell r="BH58">
            <v>0</v>
          </cell>
          <cell r="BM58">
            <v>1</v>
          </cell>
          <cell r="BQ58">
            <v>1</v>
          </cell>
          <cell r="BR58">
            <v>0</v>
          </cell>
          <cell r="BS58">
            <v>1</v>
          </cell>
          <cell r="BT58">
            <v>0</v>
          </cell>
          <cell r="BU58">
            <v>1</v>
          </cell>
          <cell r="BV58">
            <v>8</v>
          </cell>
          <cell r="BX58">
            <v>8</v>
          </cell>
          <cell r="BZ58">
            <v>1</v>
          </cell>
          <cell r="CA58" t="str">
            <v>C01-002</v>
          </cell>
          <cell r="CB58">
            <v>2709160</v>
          </cell>
          <cell r="CD58">
            <v>4040</v>
          </cell>
          <cell r="CF58">
            <v>2713200</v>
          </cell>
          <cell r="CG58">
            <v>516600</v>
          </cell>
          <cell r="CH58">
            <v>0</v>
          </cell>
          <cell r="CI58">
            <v>6605</v>
          </cell>
          <cell r="CJ58">
            <v>12348</v>
          </cell>
          <cell r="CK58">
            <v>52800</v>
          </cell>
          <cell r="CL58">
            <v>0</v>
          </cell>
          <cell r="CM58">
            <v>0</v>
          </cell>
          <cell r="CN58">
            <v>52800</v>
          </cell>
          <cell r="CO58">
            <v>58342</v>
          </cell>
          <cell r="CP58">
            <v>406613</v>
          </cell>
          <cell r="CQ58">
            <v>0</v>
          </cell>
          <cell r="CR58">
            <v>1053308</v>
          </cell>
          <cell r="CT58">
            <v>1430400</v>
          </cell>
          <cell r="CU58">
            <v>931000</v>
          </cell>
          <cell r="CV58">
            <v>0</v>
          </cell>
          <cell r="CX58">
            <v>2</v>
          </cell>
          <cell r="CY58" t="str">
            <v>C01-002</v>
          </cell>
          <cell r="CZ58">
            <v>260438236</v>
          </cell>
          <cell r="DA58">
            <v>26931776</v>
          </cell>
          <cell r="DB58">
            <v>355149</v>
          </cell>
          <cell r="DC58">
            <v>0</v>
          </cell>
          <cell r="DE58">
            <v>2</v>
          </cell>
          <cell r="DG58">
            <v>3</v>
          </cell>
          <cell r="DH58" t="str">
            <v>C01-002</v>
          </cell>
          <cell r="DI58">
            <v>0</v>
          </cell>
          <cell r="DJ58">
            <v>0</v>
          </cell>
          <cell r="DK58">
            <v>0</v>
          </cell>
          <cell r="DL58">
            <v>0</v>
          </cell>
          <cell r="DM58">
            <v>0</v>
          </cell>
          <cell r="DO58">
            <v>4</v>
          </cell>
          <cell r="DP58" t="str">
            <v>C01-002</v>
          </cell>
          <cell r="DQ58">
            <v>29360</v>
          </cell>
          <cell r="DR58">
            <v>0</v>
          </cell>
          <cell r="DS58">
            <v>7481</v>
          </cell>
          <cell r="DT58">
            <v>88325</v>
          </cell>
          <cell r="DU58">
            <v>0</v>
          </cell>
          <cell r="DV58">
            <v>0</v>
          </cell>
          <cell r="DW58">
            <v>125166</v>
          </cell>
          <cell r="DY58">
            <v>5</v>
          </cell>
        </row>
        <row r="59">
          <cell r="N59">
            <v>2</v>
          </cell>
          <cell r="O59">
            <v>28</v>
          </cell>
          <cell r="P59">
            <v>8075</v>
          </cell>
          <cell r="Q59">
            <v>0</v>
          </cell>
          <cell r="T59">
            <v>0</v>
          </cell>
          <cell r="U59" t="str">
            <v>無床</v>
          </cell>
          <cell r="W59" t="str">
            <v>7</v>
          </cell>
          <cell r="X59">
            <v>23</v>
          </cell>
          <cell r="Y59" t="str">
            <v>個人</v>
          </cell>
          <cell r="Z59">
            <v>2</v>
          </cell>
          <cell r="AA59">
            <v>36</v>
          </cell>
          <cell r="AB59">
            <v>11</v>
          </cell>
          <cell r="AC59">
            <v>1</v>
          </cell>
          <cell r="AD59">
            <v>0</v>
          </cell>
          <cell r="AE59">
            <v>0</v>
          </cell>
          <cell r="AF59">
            <v>0</v>
          </cell>
          <cell r="AG59">
            <v>126</v>
          </cell>
          <cell r="AL59">
            <v>2</v>
          </cell>
          <cell r="AM59">
            <v>48</v>
          </cell>
          <cell r="AN59">
            <v>11</v>
          </cell>
          <cell r="AO59">
            <v>66</v>
          </cell>
          <cell r="AP59">
            <v>1</v>
          </cell>
          <cell r="AR59">
            <v>1</v>
          </cell>
          <cell r="AT59">
            <v>162</v>
          </cell>
          <cell r="AU59">
            <v>1299</v>
          </cell>
          <cell r="AV59">
            <v>6</v>
          </cell>
          <cell r="AX59">
            <v>0</v>
          </cell>
          <cell r="AY59">
            <v>0</v>
          </cell>
          <cell r="AZ59">
            <v>0</v>
          </cell>
          <cell r="BA59">
            <v>1</v>
          </cell>
          <cell r="BB59">
            <v>0</v>
          </cell>
          <cell r="BC59">
            <v>5</v>
          </cell>
          <cell r="BD59">
            <v>1</v>
          </cell>
          <cell r="BE59">
            <v>3</v>
          </cell>
          <cell r="BF59">
            <v>0</v>
          </cell>
          <cell r="BG59">
            <v>9</v>
          </cell>
          <cell r="BH59">
            <v>1</v>
          </cell>
          <cell r="BI59">
            <v>0</v>
          </cell>
          <cell r="BK59">
            <v>0</v>
          </cell>
          <cell r="BM59">
            <v>0</v>
          </cell>
          <cell r="BO59">
            <v>1</v>
          </cell>
          <cell r="BQ59">
            <v>1</v>
          </cell>
          <cell r="BR59">
            <v>0</v>
          </cell>
          <cell r="BS59">
            <v>0</v>
          </cell>
          <cell r="BU59">
            <v>0</v>
          </cell>
          <cell r="BZ59">
            <v>1</v>
          </cell>
          <cell r="CA59" t="str">
            <v>C28-021</v>
          </cell>
          <cell r="CB59">
            <v>5917730</v>
          </cell>
          <cell r="CD59">
            <v>226013</v>
          </cell>
          <cell r="CE59">
            <v>7000</v>
          </cell>
          <cell r="CF59">
            <v>6150743</v>
          </cell>
          <cell r="CG59">
            <v>2752195</v>
          </cell>
          <cell r="CH59">
            <v>600000</v>
          </cell>
          <cell r="CI59">
            <v>888349</v>
          </cell>
          <cell r="CJ59">
            <v>0</v>
          </cell>
          <cell r="CK59">
            <v>196664</v>
          </cell>
          <cell r="CL59">
            <v>196664</v>
          </cell>
          <cell r="CM59">
            <v>0</v>
          </cell>
          <cell r="CN59">
            <v>0</v>
          </cell>
          <cell r="CO59">
            <v>204576</v>
          </cell>
          <cell r="CP59">
            <v>918098</v>
          </cell>
          <cell r="CQ59">
            <v>0</v>
          </cell>
          <cell r="CR59">
            <v>4959882</v>
          </cell>
          <cell r="CT59">
            <v>9969500</v>
          </cell>
          <cell r="CU59">
            <v>478400</v>
          </cell>
          <cell r="CV59">
            <v>71100</v>
          </cell>
          <cell r="CX59">
            <v>2</v>
          </cell>
          <cell r="CY59" t="str">
            <v>C28-021</v>
          </cell>
          <cell r="DE59">
            <v>3</v>
          </cell>
          <cell r="DG59">
            <v>3</v>
          </cell>
          <cell r="DH59" t="str">
            <v>C28-021</v>
          </cell>
          <cell r="DI59">
            <v>0</v>
          </cell>
          <cell r="DM59">
            <v>0</v>
          </cell>
          <cell r="DO59">
            <v>4</v>
          </cell>
          <cell r="DP59" t="str">
            <v>C28-021</v>
          </cell>
          <cell r="DQ59">
            <v>65500</v>
          </cell>
          <cell r="DR59">
            <v>0</v>
          </cell>
          <cell r="DS59">
            <v>19003</v>
          </cell>
          <cell r="DT59">
            <v>112900</v>
          </cell>
          <cell r="DU59">
            <v>0</v>
          </cell>
          <cell r="DV59">
            <v>0</v>
          </cell>
          <cell r="DW59">
            <v>197403</v>
          </cell>
          <cell r="DY59">
            <v>5</v>
          </cell>
        </row>
        <row r="60">
          <cell r="N60">
            <v>2</v>
          </cell>
          <cell r="O60">
            <v>38</v>
          </cell>
          <cell r="P60">
            <v>55057</v>
          </cell>
          <cell r="Q60">
            <v>3</v>
          </cell>
          <cell r="T60">
            <v>1</v>
          </cell>
          <cell r="U60" t="str">
            <v>有床</v>
          </cell>
          <cell r="W60" t="str">
            <v>9</v>
          </cell>
          <cell r="X60">
            <v>23</v>
          </cell>
          <cell r="Y60" t="str">
            <v>個人</v>
          </cell>
          <cell r="Z60">
            <v>2</v>
          </cell>
          <cell r="AA60">
            <v>49</v>
          </cell>
          <cell r="AB60">
            <v>10</v>
          </cell>
          <cell r="AC60">
            <v>1</v>
          </cell>
          <cell r="AD60">
            <v>0</v>
          </cell>
          <cell r="AE60">
            <v>0</v>
          </cell>
          <cell r="AF60">
            <v>0</v>
          </cell>
          <cell r="AG60">
            <v>192</v>
          </cell>
          <cell r="AL60">
            <v>2</v>
          </cell>
          <cell r="AM60">
            <v>44</v>
          </cell>
          <cell r="AN60">
            <v>4</v>
          </cell>
          <cell r="AO60">
            <v>56</v>
          </cell>
          <cell r="AP60">
            <v>1</v>
          </cell>
          <cell r="AR60">
            <v>1</v>
          </cell>
          <cell r="AT60">
            <v>11</v>
          </cell>
          <cell r="AU60">
            <v>623</v>
          </cell>
          <cell r="AV60">
            <v>10</v>
          </cell>
          <cell r="AX60">
            <v>0</v>
          </cell>
          <cell r="AY60">
            <v>0</v>
          </cell>
          <cell r="AZ60">
            <v>0</v>
          </cell>
          <cell r="BA60">
            <v>1</v>
          </cell>
          <cell r="BB60">
            <v>0</v>
          </cell>
          <cell r="BC60">
            <v>2</v>
          </cell>
          <cell r="BD60">
            <v>0</v>
          </cell>
          <cell r="BE60">
            <v>0</v>
          </cell>
          <cell r="BF60">
            <v>0</v>
          </cell>
          <cell r="BG60">
            <v>3</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Z60">
            <v>1</v>
          </cell>
          <cell r="CA60" t="str">
            <v>C38-007</v>
          </cell>
          <cell r="CB60">
            <v>3647820</v>
          </cell>
          <cell r="CC60">
            <v>0</v>
          </cell>
          <cell r="CD60">
            <v>0</v>
          </cell>
          <cell r="CE60">
            <v>18180</v>
          </cell>
          <cell r="CF60">
            <v>3666000</v>
          </cell>
          <cell r="CG60">
            <v>1026800</v>
          </cell>
          <cell r="CH60">
            <v>0</v>
          </cell>
          <cell r="CI60">
            <v>1164845</v>
          </cell>
          <cell r="CJ60">
            <v>49123</v>
          </cell>
          <cell r="CK60">
            <v>55748</v>
          </cell>
          <cell r="CL60">
            <v>49448</v>
          </cell>
          <cell r="CM60">
            <v>6300</v>
          </cell>
          <cell r="CN60">
            <v>0</v>
          </cell>
          <cell r="CO60">
            <v>31121</v>
          </cell>
          <cell r="CP60">
            <v>428978</v>
          </cell>
          <cell r="CQ60">
            <v>0</v>
          </cell>
          <cell r="CR60">
            <v>2756615</v>
          </cell>
          <cell r="CS60" t="str">
            <v>1</v>
          </cell>
          <cell r="CT60">
            <v>0</v>
          </cell>
          <cell r="CU60">
            <v>0</v>
          </cell>
          <cell r="CV60">
            <v>0</v>
          </cell>
          <cell r="CX60">
            <v>2</v>
          </cell>
          <cell r="CY60" t="str">
            <v>C38-007</v>
          </cell>
          <cell r="CZ60">
            <v>15715587</v>
          </cell>
          <cell r="DA60">
            <v>737585</v>
          </cell>
          <cell r="DB60">
            <v>20430876</v>
          </cell>
          <cell r="DC60">
            <v>0</v>
          </cell>
          <cell r="DE60">
            <v>2</v>
          </cell>
          <cell r="DG60">
            <v>3</v>
          </cell>
          <cell r="DH60" t="str">
            <v>C38-007</v>
          </cell>
          <cell r="DI60">
            <v>0</v>
          </cell>
          <cell r="DJ60">
            <v>128000</v>
          </cell>
          <cell r="DK60">
            <v>0</v>
          </cell>
          <cell r="DL60">
            <v>0</v>
          </cell>
          <cell r="DM60">
            <v>128000</v>
          </cell>
          <cell r="DO60">
            <v>4</v>
          </cell>
          <cell r="DP60" t="str">
            <v>C38-007</v>
          </cell>
          <cell r="DQ60">
            <v>25200</v>
          </cell>
          <cell r="DR60">
            <v>130000</v>
          </cell>
          <cell r="DS60">
            <v>29623</v>
          </cell>
          <cell r="DT60">
            <v>41203</v>
          </cell>
          <cell r="DU60">
            <v>2667</v>
          </cell>
          <cell r="DV60">
            <v>0</v>
          </cell>
          <cell r="DW60">
            <v>228693</v>
          </cell>
          <cell r="DY60">
            <v>5</v>
          </cell>
        </row>
        <row r="61">
          <cell r="N61">
            <v>2</v>
          </cell>
          <cell r="O61">
            <v>11</v>
          </cell>
          <cell r="P61">
            <v>71096</v>
          </cell>
          <cell r="Q61">
            <v>9</v>
          </cell>
          <cell r="T61">
            <v>0</v>
          </cell>
          <cell r="U61" t="str">
            <v>無床</v>
          </cell>
          <cell r="W61" t="str">
            <v>3</v>
          </cell>
          <cell r="X61">
            <v>23</v>
          </cell>
          <cell r="Y61" t="str">
            <v>個人</v>
          </cell>
          <cell r="Z61">
            <v>3</v>
          </cell>
          <cell r="AA61">
            <v>7</v>
          </cell>
          <cell r="AB61">
            <v>11</v>
          </cell>
          <cell r="AC61">
            <v>1</v>
          </cell>
          <cell r="AD61">
            <v>0</v>
          </cell>
          <cell r="AE61">
            <v>0</v>
          </cell>
          <cell r="AF61">
            <v>0</v>
          </cell>
          <cell r="AG61">
            <v>241</v>
          </cell>
          <cell r="AL61">
            <v>3</v>
          </cell>
          <cell r="AM61">
            <v>7</v>
          </cell>
          <cell r="AN61">
            <v>10</v>
          </cell>
          <cell r="AO61">
            <v>43</v>
          </cell>
          <cell r="AP61">
            <v>1</v>
          </cell>
          <cell r="AR61">
            <v>1</v>
          </cell>
          <cell r="AT61">
            <v>361</v>
          </cell>
          <cell r="AU61">
            <v>1223</v>
          </cell>
          <cell r="AV61">
            <v>6</v>
          </cell>
          <cell r="AX61">
            <v>0</v>
          </cell>
          <cell r="AY61">
            <v>1</v>
          </cell>
          <cell r="AZ61">
            <v>0</v>
          </cell>
          <cell r="BA61">
            <v>1</v>
          </cell>
          <cell r="BB61">
            <v>1</v>
          </cell>
          <cell r="BC61">
            <v>0</v>
          </cell>
          <cell r="BD61">
            <v>0</v>
          </cell>
          <cell r="BE61">
            <v>0</v>
          </cell>
          <cell r="BF61">
            <v>0</v>
          </cell>
          <cell r="BG61">
            <v>2</v>
          </cell>
          <cell r="BH61">
            <v>1</v>
          </cell>
          <cell r="BI61">
            <v>0</v>
          </cell>
          <cell r="BJ61">
            <v>0</v>
          </cell>
          <cell r="BK61">
            <v>3</v>
          </cell>
          <cell r="BL61">
            <v>0</v>
          </cell>
          <cell r="BM61">
            <v>6</v>
          </cell>
          <cell r="BN61">
            <v>0</v>
          </cell>
          <cell r="BO61">
            <v>2</v>
          </cell>
          <cell r="BP61">
            <v>0</v>
          </cell>
          <cell r="BQ61">
            <v>11</v>
          </cell>
          <cell r="BR61">
            <v>0</v>
          </cell>
          <cell r="BS61">
            <v>0</v>
          </cell>
          <cell r="BT61">
            <v>0</v>
          </cell>
          <cell r="BU61">
            <v>0</v>
          </cell>
          <cell r="BV61">
            <v>0</v>
          </cell>
          <cell r="BW61">
            <v>0</v>
          </cell>
          <cell r="BX61">
            <v>0</v>
          </cell>
          <cell r="BZ61">
            <v>1</v>
          </cell>
          <cell r="CA61" t="str">
            <v>C11-081</v>
          </cell>
          <cell r="CB61">
            <v>7391869</v>
          </cell>
          <cell r="CC61">
            <v>0</v>
          </cell>
          <cell r="CD61">
            <v>7500</v>
          </cell>
          <cell r="CE61">
            <v>55000</v>
          </cell>
          <cell r="CF61">
            <v>7454369</v>
          </cell>
          <cell r="CG61">
            <v>1444003</v>
          </cell>
          <cell r="CH61">
            <v>820150</v>
          </cell>
          <cell r="CI61">
            <v>2692784</v>
          </cell>
          <cell r="CJ61">
            <v>482957</v>
          </cell>
          <cell r="CK61">
            <v>311176</v>
          </cell>
          <cell r="CL61">
            <v>170005</v>
          </cell>
          <cell r="CM61">
            <v>19872</v>
          </cell>
          <cell r="CN61">
            <v>0</v>
          </cell>
          <cell r="CO61">
            <v>451067</v>
          </cell>
          <cell r="CP61">
            <v>1332091</v>
          </cell>
          <cell r="CQ61">
            <v>0</v>
          </cell>
          <cell r="CR61">
            <v>6714078</v>
          </cell>
          <cell r="CT61">
            <v>2950300</v>
          </cell>
          <cell r="CU61">
            <v>1700800</v>
          </cell>
          <cell r="CV61">
            <v>0</v>
          </cell>
          <cell r="CX61">
            <v>2</v>
          </cell>
          <cell r="CY61" t="str">
            <v>C11-081</v>
          </cell>
          <cell r="CZ61">
            <v>153437588</v>
          </cell>
          <cell r="DA61">
            <v>116548025</v>
          </cell>
          <cell r="DB61">
            <v>155848033</v>
          </cell>
          <cell r="DC61">
            <v>143650000</v>
          </cell>
          <cell r="DE61">
            <v>2</v>
          </cell>
          <cell r="DG61">
            <v>3</v>
          </cell>
          <cell r="DH61" t="str">
            <v>C11-081</v>
          </cell>
          <cell r="DI61">
            <v>0</v>
          </cell>
          <cell r="DJ61">
            <v>8583048</v>
          </cell>
          <cell r="DK61">
            <v>724500</v>
          </cell>
          <cell r="DL61">
            <v>10683700</v>
          </cell>
          <cell r="DM61">
            <v>19991248</v>
          </cell>
          <cell r="DO61">
            <v>4</v>
          </cell>
          <cell r="DP61" t="str">
            <v>C11-081</v>
          </cell>
          <cell r="DQ61">
            <v>0</v>
          </cell>
          <cell r="DR61">
            <v>0</v>
          </cell>
          <cell r="DS61">
            <v>114322</v>
          </cell>
          <cell r="DT61">
            <v>163683</v>
          </cell>
          <cell r="DU61">
            <v>0</v>
          </cell>
          <cell r="DV61">
            <v>215297</v>
          </cell>
          <cell r="DW61">
            <v>493302</v>
          </cell>
          <cell r="DY61">
            <v>5</v>
          </cell>
        </row>
        <row r="62">
          <cell r="N62">
            <v>2</v>
          </cell>
          <cell r="O62">
            <v>38</v>
          </cell>
          <cell r="P62">
            <v>59095</v>
          </cell>
          <cell r="Q62">
            <v>3</v>
          </cell>
          <cell r="T62">
            <v>0</v>
          </cell>
          <cell r="U62" t="str">
            <v>無床</v>
          </cell>
          <cell r="W62" t="str">
            <v>9</v>
          </cell>
          <cell r="X62">
            <v>23</v>
          </cell>
          <cell r="Y62" t="str">
            <v>個人</v>
          </cell>
          <cell r="Z62">
            <v>3</v>
          </cell>
          <cell r="AA62">
            <v>7</v>
          </cell>
          <cell r="AB62">
            <v>2</v>
          </cell>
          <cell r="AC62">
            <v>1</v>
          </cell>
          <cell r="AD62">
            <v>0</v>
          </cell>
          <cell r="AE62">
            <v>0</v>
          </cell>
          <cell r="AF62">
            <v>0</v>
          </cell>
          <cell r="AG62">
            <v>105</v>
          </cell>
          <cell r="AL62">
            <v>3</v>
          </cell>
          <cell r="AM62">
            <v>7</v>
          </cell>
          <cell r="AN62">
            <v>2</v>
          </cell>
          <cell r="AO62">
            <v>61</v>
          </cell>
          <cell r="AP62">
            <v>1</v>
          </cell>
          <cell r="AR62">
            <v>1</v>
          </cell>
          <cell r="AT62">
            <v>74</v>
          </cell>
          <cell r="AU62">
            <v>523</v>
          </cell>
          <cell r="AV62">
            <v>8</v>
          </cell>
          <cell r="AX62">
            <v>0</v>
          </cell>
          <cell r="AY62">
            <v>0</v>
          </cell>
          <cell r="BA62">
            <v>1</v>
          </cell>
          <cell r="BC62">
            <v>2</v>
          </cell>
          <cell r="BE62">
            <v>0</v>
          </cell>
          <cell r="BG62">
            <v>3</v>
          </cell>
          <cell r="BH62">
            <v>0</v>
          </cell>
          <cell r="BI62">
            <v>0</v>
          </cell>
          <cell r="BK62">
            <v>0</v>
          </cell>
          <cell r="BM62">
            <v>0</v>
          </cell>
          <cell r="BO62">
            <v>0</v>
          </cell>
          <cell r="BQ62">
            <v>0</v>
          </cell>
          <cell r="BR62">
            <v>0</v>
          </cell>
          <cell r="BS62">
            <v>0</v>
          </cell>
          <cell r="BT62">
            <v>0</v>
          </cell>
          <cell r="BU62">
            <v>0</v>
          </cell>
          <cell r="BV62">
            <v>0</v>
          </cell>
          <cell r="BW62">
            <v>0</v>
          </cell>
          <cell r="BX62">
            <v>0</v>
          </cell>
          <cell r="BZ62">
            <v>1</v>
          </cell>
          <cell r="CA62" t="str">
            <v>C38-028</v>
          </cell>
          <cell r="CB62">
            <v>3322770</v>
          </cell>
          <cell r="CC62">
            <v>0</v>
          </cell>
          <cell r="CD62">
            <v>0</v>
          </cell>
          <cell r="CE62">
            <v>375919</v>
          </cell>
          <cell r="CF62">
            <v>3698689</v>
          </cell>
          <cell r="CG62">
            <v>564308</v>
          </cell>
          <cell r="CH62">
            <v>0</v>
          </cell>
          <cell r="CI62">
            <v>546500</v>
          </cell>
          <cell r="CK62">
            <v>15495</v>
          </cell>
          <cell r="CL62">
            <v>11715</v>
          </cell>
          <cell r="CM62">
            <v>0</v>
          </cell>
          <cell r="CN62">
            <v>0</v>
          </cell>
          <cell r="CO62">
            <v>9870</v>
          </cell>
          <cell r="CP62">
            <v>214649</v>
          </cell>
          <cell r="CR62">
            <v>1350822</v>
          </cell>
          <cell r="CT62">
            <v>3872800</v>
          </cell>
          <cell r="CU62">
            <v>2174600</v>
          </cell>
          <cell r="CV62">
            <v>0</v>
          </cell>
          <cell r="CX62">
            <v>2</v>
          </cell>
          <cell r="CY62" t="str">
            <v>C38-028</v>
          </cell>
          <cell r="CZ62">
            <v>161556410</v>
          </cell>
          <cell r="DA62">
            <v>111327090</v>
          </cell>
          <cell r="DB62">
            <v>654333</v>
          </cell>
          <cell r="DC62">
            <v>0</v>
          </cell>
          <cell r="DE62">
            <v>2</v>
          </cell>
          <cell r="DG62">
            <v>3</v>
          </cell>
          <cell r="DH62" t="str">
            <v>C38-028</v>
          </cell>
          <cell r="DI62">
            <v>0</v>
          </cell>
          <cell r="DJ62">
            <v>0</v>
          </cell>
          <cell r="DK62">
            <v>452500</v>
          </cell>
          <cell r="DL62">
            <v>0</v>
          </cell>
          <cell r="DM62">
            <v>452500</v>
          </cell>
          <cell r="DO62">
            <v>4</v>
          </cell>
          <cell r="DP62" t="str">
            <v>C38-028</v>
          </cell>
          <cell r="DQ62">
            <v>0</v>
          </cell>
          <cell r="DR62">
            <v>0</v>
          </cell>
          <cell r="DS62">
            <v>0</v>
          </cell>
          <cell r="DT62">
            <v>73908</v>
          </cell>
          <cell r="DU62">
            <v>0</v>
          </cell>
          <cell r="DV62">
            <v>0</v>
          </cell>
          <cell r="DW62">
            <v>73908</v>
          </cell>
          <cell r="DY62">
            <v>5</v>
          </cell>
        </row>
        <row r="63">
          <cell r="N63">
            <v>2</v>
          </cell>
          <cell r="O63">
            <v>22</v>
          </cell>
          <cell r="P63">
            <v>60001</v>
          </cell>
          <cell r="Q63">
            <v>1</v>
          </cell>
          <cell r="T63">
            <v>0</v>
          </cell>
          <cell r="U63" t="str">
            <v>無床</v>
          </cell>
          <cell r="W63" t="str">
            <v>4</v>
          </cell>
          <cell r="X63">
            <v>19</v>
          </cell>
          <cell r="Y63" t="str">
            <v>その他</v>
          </cell>
          <cell r="Z63">
            <v>2</v>
          </cell>
          <cell r="AA63">
            <v>41</v>
          </cell>
          <cell r="AB63">
            <v>8</v>
          </cell>
          <cell r="AC63">
            <v>0</v>
          </cell>
          <cell r="AD63">
            <v>1</v>
          </cell>
          <cell r="AE63">
            <v>0</v>
          </cell>
          <cell r="AF63">
            <v>0</v>
          </cell>
          <cell r="AH63">
            <v>1098</v>
          </cell>
          <cell r="AL63">
            <v>2</v>
          </cell>
          <cell r="AM63">
            <v>41</v>
          </cell>
          <cell r="AN63">
            <v>8</v>
          </cell>
          <cell r="AO63">
            <v>68</v>
          </cell>
          <cell r="AP63">
            <v>1</v>
          </cell>
          <cell r="AR63">
            <v>2</v>
          </cell>
          <cell r="AT63">
            <v>405</v>
          </cell>
          <cell r="AU63">
            <v>2505</v>
          </cell>
          <cell r="AV63">
            <v>7.5</v>
          </cell>
          <cell r="AX63">
            <v>0</v>
          </cell>
          <cell r="AY63">
            <v>1</v>
          </cell>
          <cell r="AZ63">
            <v>0</v>
          </cell>
          <cell r="BA63">
            <v>6</v>
          </cell>
          <cell r="BB63">
            <v>0</v>
          </cell>
          <cell r="BC63">
            <v>4</v>
          </cell>
          <cell r="BD63">
            <v>0</v>
          </cell>
          <cell r="BE63">
            <v>2</v>
          </cell>
          <cell r="BF63">
            <v>0</v>
          </cell>
          <cell r="BG63">
            <v>13</v>
          </cell>
          <cell r="BH63">
            <v>0</v>
          </cell>
          <cell r="BI63">
            <v>1</v>
          </cell>
          <cell r="BJ63">
            <v>0</v>
          </cell>
          <cell r="BK63">
            <v>0</v>
          </cell>
          <cell r="BL63">
            <v>0</v>
          </cell>
          <cell r="BM63">
            <v>0</v>
          </cell>
          <cell r="BN63">
            <v>0</v>
          </cell>
          <cell r="BO63">
            <v>0</v>
          </cell>
          <cell r="BP63">
            <v>0</v>
          </cell>
          <cell r="BQ63">
            <v>1</v>
          </cell>
          <cell r="BR63">
            <v>0</v>
          </cell>
          <cell r="BS63">
            <v>0</v>
          </cell>
          <cell r="BT63">
            <v>0</v>
          </cell>
          <cell r="BU63">
            <v>0</v>
          </cell>
          <cell r="BV63">
            <v>0</v>
          </cell>
          <cell r="BW63">
            <v>0</v>
          </cell>
          <cell r="BX63">
            <v>0</v>
          </cell>
          <cell r="BZ63">
            <v>1</v>
          </cell>
          <cell r="CA63" t="str">
            <v>C22-046</v>
          </cell>
          <cell r="CB63">
            <v>19750416</v>
          </cell>
          <cell r="CC63">
            <v>612092</v>
          </cell>
          <cell r="CD63">
            <v>16000</v>
          </cell>
          <cell r="CE63">
            <v>43323</v>
          </cell>
          <cell r="CF63">
            <v>20421831</v>
          </cell>
          <cell r="CG63">
            <v>9688033</v>
          </cell>
          <cell r="CH63">
            <v>0</v>
          </cell>
          <cell r="CI63">
            <v>7416011</v>
          </cell>
          <cell r="CJ63">
            <v>220194</v>
          </cell>
          <cell r="CK63">
            <v>353478</v>
          </cell>
          <cell r="CL63">
            <v>142076</v>
          </cell>
          <cell r="CM63">
            <v>21735</v>
          </cell>
          <cell r="CN63">
            <v>0</v>
          </cell>
          <cell r="CO63">
            <v>217234</v>
          </cell>
          <cell r="CP63">
            <v>2512898</v>
          </cell>
          <cell r="CQ63">
            <v>720000</v>
          </cell>
          <cell r="CR63">
            <v>20407848</v>
          </cell>
          <cell r="CT63">
            <v>10892400</v>
          </cell>
          <cell r="CU63">
            <v>1949100</v>
          </cell>
          <cell r="CV63">
            <v>129400</v>
          </cell>
          <cell r="CX63">
            <v>2</v>
          </cell>
          <cell r="CY63" t="str">
            <v>C22-046</v>
          </cell>
          <cell r="CZ63">
            <v>189322815</v>
          </cell>
          <cell r="DA63">
            <v>8331820</v>
          </cell>
          <cell r="DB63">
            <v>16971504</v>
          </cell>
          <cell r="DC63">
            <v>3150000</v>
          </cell>
          <cell r="DE63">
            <v>1</v>
          </cell>
          <cell r="DG63">
            <v>3</v>
          </cell>
          <cell r="DH63" t="str">
            <v>C22-046</v>
          </cell>
          <cell r="DI63">
            <v>0</v>
          </cell>
          <cell r="DJ63">
            <v>0</v>
          </cell>
          <cell r="DK63">
            <v>0</v>
          </cell>
          <cell r="DL63">
            <v>473800</v>
          </cell>
          <cell r="DM63">
            <v>473800</v>
          </cell>
          <cell r="DO63">
            <v>4</v>
          </cell>
          <cell r="DP63" t="str">
            <v>C22-046</v>
          </cell>
          <cell r="DQ63">
            <v>16000</v>
          </cell>
          <cell r="DR63">
            <v>108000</v>
          </cell>
          <cell r="DS63">
            <v>21922</v>
          </cell>
          <cell r="DT63">
            <v>73610</v>
          </cell>
          <cell r="DU63">
            <v>4833</v>
          </cell>
          <cell r="DV63">
            <v>1510</v>
          </cell>
          <cell r="DW63">
            <v>225875</v>
          </cell>
          <cell r="DY63">
            <v>5</v>
          </cell>
        </row>
        <row r="64">
          <cell r="N64">
            <v>2</v>
          </cell>
          <cell r="O64">
            <v>10</v>
          </cell>
          <cell r="P64">
            <v>1217</v>
          </cell>
          <cell r="Q64">
            <v>4</v>
          </cell>
          <cell r="T64">
            <v>1</v>
          </cell>
          <cell r="U64" t="str">
            <v>有床</v>
          </cell>
          <cell r="W64" t="str">
            <v>2</v>
          </cell>
          <cell r="X64">
            <v>19</v>
          </cell>
          <cell r="Y64" t="str">
            <v>その他</v>
          </cell>
          <cell r="Z64">
            <v>2</v>
          </cell>
          <cell r="AA64">
            <v>53</v>
          </cell>
          <cell r="AB64">
            <v>1</v>
          </cell>
          <cell r="AC64">
            <v>0</v>
          </cell>
          <cell r="AD64">
            <v>1</v>
          </cell>
          <cell r="AE64">
            <v>0</v>
          </cell>
          <cell r="AF64">
            <v>0</v>
          </cell>
          <cell r="AG64">
            <v>0</v>
          </cell>
          <cell r="AH64">
            <v>870</v>
          </cell>
          <cell r="AI64">
            <v>0</v>
          </cell>
          <cell r="AJ64">
            <v>0</v>
          </cell>
          <cell r="AL64">
            <v>2</v>
          </cell>
          <cell r="AM64">
            <v>53</v>
          </cell>
          <cell r="AN64">
            <v>1</v>
          </cell>
          <cell r="AO64">
            <v>52</v>
          </cell>
          <cell r="AP64">
            <v>1</v>
          </cell>
          <cell r="AR64">
            <v>1</v>
          </cell>
          <cell r="AT64">
            <v>182</v>
          </cell>
          <cell r="AU64">
            <v>896</v>
          </cell>
          <cell r="AV64">
            <v>6</v>
          </cell>
          <cell r="AX64">
            <v>0</v>
          </cell>
          <cell r="AY64">
            <v>2</v>
          </cell>
          <cell r="AZ64">
            <v>0</v>
          </cell>
          <cell r="BA64">
            <v>6</v>
          </cell>
          <cell r="BB64">
            <v>0</v>
          </cell>
          <cell r="BC64">
            <v>2</v>
          </cell>
          <cell r="BD64">
            <v>0</v>
          </cell>
          <cell r="BE64">
            <v>0</v>
          </cell>
          <cell r="BF64">
            <v>0</v>
          </cell>
          <cell r="BG64">
            <v>10</v>
          </cell>
          <cell r="BH64">
            <v>0</v>
          </cell>
          <cell r="BI64">
            <v>1</v>
          </cell>
          <cell r="BJ64">
            <v>0</v>
          </cell>
          <cell r="BK64">
            <v>0</v>
          </cell>
          <cell r="BL64">
            <v>0</v>
          </cell>
          <cell r="BM64">
            <v>0</v>
          </cell>
          <cell r="BN64">
            <v>0</v>
          </cell>
          <cell r="BO64">
            <v>0</v>
          </cell>
          <cell r="BP64">
            <v>0</v>
          </cell>
          <cell r="BQ64">
            <v>1</v>
          </cell>
          <cell r="BR64">
            <v>0</v>
          </cell>
          <cell r="BS64">
            <v>0</v>
          </cell>
          <cell r="BT64">
            <v>0</v>
          </cell>
          <cell r="BU64">
            <v>0</v>
          </cell>
          <cell r="BV64">
            <v>0</v>
          </cell>
          <cell r="BW64">
            <v>0</v>
          </cell>
          <cell r="BX64">
            <v>0</v>
          </cell>
          <cell r="BZ64">
            <v>1</v>
          </cell>
          <cell r="CA64" t="str">
            <v>C10-007</v>
          </cell>
          <cell r="CB64">
            <v>7744420</v>
          </cell>
          <cell r="CC64">
            <v>0</v>
          </cell>
          <cell r="CD64">
            <v>2985070</v>
          </cell>
          <cell r="CE64">
            <v>413332</v>
          </cell>
          <cell r="CF64">
            <v>11142822</v>
          </cell>
          <cell r="CG64">
            <v>5649800</v>
          </cell>
          <cell r="CH64">
            <v>0</v>
          </cell>
          <cell r="CI64">
            <v>614559</v>
          </cell>
          <cell r="CJ64">
            <v>42097</v>
          </cell>
          <cell r="CK64">
            <v>581983</v>
          </cell>
          <cell r="CL64">
            <v>547858</v>
          </cell>
          <cell r="CM64">
            <v>23100</v>
          </cell>
          <cell r="CN64">
            <v>11025</v>
          </cell>
          <cell r="CO64">
            <v>592973</v>
          </cell>
          <cell r="CP64">
            <v>2165374</v>
          </cell>
          <cell r="CQ64">
            <v>1400000</v>
          </cell>
          <cell r="CR64">
            <v>9646786</v>
          </cell>
          <cell r="CT64">
            <v>3007700</v>
          </cell>
          <cell r="CU64">
            <v>676910</v>
          </cell>
          <cell r="CV64">
            <v>454800</v>
          </cell>
          <cell r="CX64">
            <v>2</v>
          </cell>
          <cell r="CY64" t="str">
            <v>C10-007</v>
          </cell>
          <cell r="CZ64">
            <v>88598746</v>
          </cell>
          <cell r="DA64">
            <v>25332575</v>
          </cell>
          <cell r="DB64">
            <v>70422714</v>
          </cell>
          <cell r="DC64">
            <v>30713291</v>
          </cell>
          <cell r="DE64">
            <v>1</v>
          </cell>
          <cell r="DG64">
            <v>3</v>
          </cell>
          <cell r="DH64" t="str">
            <v>C10-007</v>
          </cell>
          <cell r="DI64">
            <v>0</v>
          </cell>
          <cell r="DJ64">
            <v>0</v>
          </cell>
          <cell r="DK64">
            <v>14628926</v>
          </cell>
          <cell r="DL64">
            <v>2480000</v>
          </cell>
          <cell r="DM64">
            <v>17108926</v>
          </cell>
          <cell r="DO64">
            <v>4</v>
          </cell>
          <cell r="DP64" t="str">
            <v>C10-007</v>
          </cell>
          <cell r="DQ64">
            <v>87500</v>
          </cell>
          <cell r="DR64">
            <v>0</v>
          </cell>
          <cell r="DS64">
            <v>80300</v>
          </cell>
          <cell r="DT64">
            <v>0</v>
          </cell>
          <cell r="DU64">
            <v>0</v>
          </cell>
          <cell r="DV64">
            <v>52596</v>
          </cell>
          <cell r="DW64">
            <v>220396</v>
          </cell>
          <cell r="DY64">
            <v>5</v>
          </cell>
        </row>
        <row r="65">
          <cell r="N65">
            <v>2</v>
          </cell>
          <cell r="O65">
            <v>27</v>
          </cell>
          <cell r="P65">
            <v>32183</v>
          </cell>
          <cell r="Q65">
            <v>0</v>
          </cell>
          <cell r="T65">
            <v>0</v>
          </cell>
          <cell r="U65" t="str">
            <v>無床</v>
          </cell>
          <cell r="W65" t="str">
            <v>7</v>
          </cell>
          <cell r="X65">
            <v>23</v>
          </cell>
          <cell r="Y65" t="str">
            <v>個人</v>
          </cell>
          <cell r="Z65">
            <v>3</v>
          </cell>
          <cell r="AA65">
            <v>5</v>
          </cell>
          <cell r="AB65">
            <v>1</v>
          </cell>
          <cell r="AC65">
            <v>1</v>
          </cell>
          <cell r="AD65">
            <v>0</v>
          </cell>
          <cell r="AE65">
            <v>0</v>
          </cell>
          <cell r="AF65">
            <v>0</v>
          </cell>
          <cell r="AG65">
            <v>207</v>
          </cell>
          <cell r="AL65">
            <v>3</v>
          </cell>
          <cell r="AM65">
            <v>4</v>
          </cell>
          <cell r="AN65">
            <v>8</v>
          </cell>
          <cell r="AO65">
            <v>45</v>
          </cell>
          <cell r="AP65">
            <v>1</v>
          </cell>
          <cell r="AR65">
            <v>1</v>
          </cell>
          <cell r="AT65">
            <v>182</v>
          </cell>
          <cell r="AU65">
            <v>685</v>
          </cell>
          <cell r="AV65">
            <v>10</v>
          </cell>
          <cell r="AX65">
            <v>0</v>
          </cell>
          <cell r="AY65">
            <v>0</v>
          </cell>
          <cell r="AZ65">
            <v>0</v>
          </cell>
          <cell r="BA65">
            <v>1</v>
          </cell>
          <cell r="BB65">
            <v>1</v>
          </cell>
          <cell r="BC65">
            <v>0</v>
          </cell>
          <cell r="BD65">
            <v>0</v>
          </cell>
          <cell r="BE65">
            <v>1</v>
          </cell>
          <cell r="BF65">
            <v>1</v>
          </cell>
          <cell r="BG65">
            <v>2</v>
          </cell>
          <cell r="BH65">
            <v>2</v>
          </cell>
          <cell r="BI65">
            <v>0</v>
          </cell>
          <cell r="BJ65">
            <v>0</v>
          </cell>
          <cell r="BK65">
            <v>1</v>
          </cell>
          <cell r="BL65">
            <v>0</v>
          </cell>
          <cell r="BM65">
            <v>4</v>
          </cell>
          <cell r="BN65">
            <v>0</v>
          </cell>
          <cell r="BO65">
            <v>3</v>
          </cell>
          <cell r="BP65">
            <v>0</v>
          </cell>
          <cell r="BQ65">
            <v>8</v>
          </cell>
          <cell r="BR65">
            <v>0</v>
          </cell>
          <cell r="BS65">
            <v>0</v>
          </cell>
          <cell r="BT65">
            <v>0</v>
          </cell>
          <cell r="BU65">
            <v>0</v>
          </cell>
          <cell r="BV65">
            <v>0</v>
          </cell>
          <cell r="BW65">
            <v>0</v>
          </cell>
          <cell r="BX65">
            <v>0</v>
          </cell>
          <cell r="BZ65">
            <v>1</v>
          </cell>
          <cell r="CA65" t="str">
            <v>C27-094</v>
          </cell>
          <cell r="CB65">
            <v>5889810</v>
          </cell>
          <cell r="CC65">
            <v>10565</v>
          </cell>
          <cell r="CD65">
            <v>42000</v>
          </cell>
          <cell r="CE65">
            <v>295411</v>
          </cell>
          <cell r="CF65">
            <v>6237786</v>
          </cell>
          <cell r="CG65">
            <v>1225810</v>
          </cell>
          <cell r="CH65">
            <v>700000</v>
          </cell>
          <cell r="CI65">
            <v>1791652</v>
          </cell>
          <cell r="CJ65">
            <v>92160</v>
          </cell>
          <cell r="CK65">
            <v>261112</v>
          </cell>
          <cell r="CL65">
            <v>224421</v>
          </cell>
          <cell r="CM65">
            <v>12810</v>
          </cell>
          <cell r="CN65">
            <v>0</v>
          </cell>
          <cell r="CO65">
            <v>223569</v>
          </cell>
          <cell r="CP65">
            <v>784209</v>
          </cell>
          <cell r="CQ65">
            <v>0</v>
          </cell>
          <cell r="CR65">
            <v>4378512</v>
          </cell>
          <cell r="CT65">
            <v>5416000</v>
          </cell>
          <cell r="CU65">
            <v>2773000</v>
          </cell>
          <cell r="CV65">
            <v>0</v>
          </cell>
          <cell r="CX65">
            <v>2</v>
          </cell>
          <cell r="CY65" t="str">
            <v>C27-094</v>
          </cell>
          <cell r="CZ65">
            <v>212265836</v>
          </cell>
          <cell r="DA65">
            <v>109383739</v>
          </cell>
          <cell r="DB65">
            <v>2141446</v>
          </cell>
          <cell r="DC65">
            <v>0</v>
          </cell>
          <cell r="DE65">
            <v>2</v>
          </cell>
          <cell r="DG65">
            <v>3</v>
          </cell>
          <cell r="DH65" t="str">
            <v>C27-094</v>
          </cell>
          <cell r="DI65">
            <v>0</v>
          </cell>
          <cell r="DJ65">
            <v>0</v>
          </cell>
          <cell r="DK65">
            <v>0</v>
          </cell>
          <cell r="DL65">
            <v>3184660</v>
          </cell>
          <cell r="DM65">
            <v>3184660</v>
          </cell>
          <cell r="DO65">
            <v>4</v>
          </cell>
          <cell r="DP65" t="str">
            <v>C27-094</v>
          </cell>
          <cell r="DQ65">
            <v>15300</v>
          </cell>
          <cell r="DR65">
            <v>12000</v>
          </cell>
          <cell r="DS65">
            <v>14824</v>
          </cell>
          <cell r="DT65">
            <v>107757</v>
          </cell>
          <cell r="DU65">
            <v>0</v>
          </cell>
          <cell r="DV65">
            <v>0</v>
          </cell>
          <cell r="DW65">
            <v>149881</v>
          </cell>
          <cell r="DY65">
            <v>5</v>
          </cell>
        </row>
        <row r="66">
          <cell r="N66">
            <v>2</v>
          </cell>
          <cell r="O66">
            <v>28</v>
          </cell>
          <cell r="P66">
            <v>9083</v>
          </cell>
          <cell r="Q66">
            <v>8</v>
          </cell>
          <cell r="T66">
            <v>0</v>
          </cell>
          <cell r="U66" t="str">
            <v>無床</v>
          </cell>
          <cell r="W66" t="str">
            <v>7</v>
          </cell>
          <cell r="X66">
            <v>23</v>
          </cell>
          <cell r="Y66" t="str">
            <v>個人</v>
          </cell>
          <cell r="Z66">
            <v>2</v>
          </cell>
          <cell r="AA66">
            <v>57</v>
          </cell>
          <cell r="AB66">
            <v>12</v>
          </cell>
          <cell r="AC66">
            <v>1</v>
          </cell>
          <cell r="AD66">
            <v>0</v>
          </cell>
          <cell r="AE66">
            <v>0</v>
          </cell>
          <cell r="AF66">
            <v>0</v>
          </cell>
          <cell r="AG66">
            <v>62</v>
          </cell>
          <cell r="AL66">
            <v>2</v>
          </cell>
          <cell r="AM66">
            <v>57</v>
          </cell>
          <cell r="AN66">
            <v>12</v>
          </cell>
          <cell r="AO66">
            <v>58</v>
          </cell>
          <cell r="AP66">
            <v>1</v>
          </cell>
          <cell r="AR66">
            <v>1</v>
          </cell>
          <cell r="AT66">
            <v>241</v>
          </cell>
          <cell r="AU66">
            <v>357</v>
          </cell>
          <cell r="AV66">
            <v>11.5</v>
          </cell>
          <cell r="AX66">
            <v>0</v>
          </cell>
          <cell r="AY66">
            <v>0</v>
          </cell>
          <cell r="BA66">
            <v>0</v>
          </cell>
          <cell r="BC66">
            <v>1</v>
          </cell>
          <cell r="BD66">
            <v>1</v>
          </cell>
          <cell r="BE66">
            <v>0</v>
          </cell>
          <cell r="BG66">
            <v>1</v>
          </cell>
          <cell r="BH66">
            <v>1</v>
          </cell>
          <cell r="BI66">
            <v>0</v>
          </cell>
          <cell r="BK66">
            <v>0</v>
          </cell>
          <cell r="BM66">
            <v>2</v>
          </cell>
          <cell r="BO66">
            <v>0</v>
          </cell>
          <cell r="BQ66">
            <v>2</v>
          </cell>
          <cell r="BR66">
            <v>0</v>
          </cell>
          <cell r="BS66">
            <v>0</v>
          </cell>
          <cell r="BT66">
            <v>0</v>
          </cell>
          <cell r="BU66">
            <v>0</v>
          </cell>
          <cell r="BV66">
            <v>0</v>
          </cell>
          <cell r="BW66">
            <v>0</v>
          </cell>
          <cell r="BX66">
            <v>0</v>
          </cell>
          <cell r="BZ66">
            <v>1</v>
          </cell>
          <cell r="CA66" t="str">
            <v>C28-026</v>
          </cell>
          <cell r="CB66">
            <v>3106480</v>
          </cell>
          <cell r="CC66">
            <v>0</v>
          </cell>
          <cell r="CD66">
            <v>0</v>
          </cell>
          <cell r="CE66">
            <v>257360</v>
          </cell>
          <cell r="CF66">
            <v>3363840</v>
          </cell>
          <cell r="CG66">
            <v>529960</v>
          </cell>
          <cell r="CH66">
            <v>400000</v>
          </cell>
          <cell r="CI66">
            <v>1205240</v>
          </cell>
          <cell r="CJ66">
            <v>23480</v>
          </cell>
          <cell r="CK66">
            <v>119010</v>
          </cell>
          <cell r="CL66">
            <v>118060</v>
          </cell>
          <cell r="CM66">
            <v>950</v>
          </cell>
          <cell r="CN66">
            <v>0</v>
          </cell>
          <cell r="CO66">
            <v>124010</v>
          </cell>
          <cell r="CP66">
            <v>272770</v>
          </cell>
          <cell r="CQ66">
            <v>0</v>
          </cell>
          <cell r="CR66">
            <v>2274470</v>
          </cell>
          <cell r="CT66">
            <v>6093600</v>
          </cell>
          <cell r="CU66">
            <v>3263700</v>
          </cell>
          <cell r="CV66">
            <v>0</v>
          </cell>
          <cell r="CX66">
            <v>2</v>
          </cell>
          <cell r="CY66" t="str">
            <v>C28-026</v>
          </cell>
          <cell r="DE66">
            <v>3</v>
          </cell>
          <cell r="DG66">
            <v>3</v>
          </cell>
          <cell r="DH66" t="str">
            <v>C28-026</v>
          </cell>
          <cell r="DI66">
            <v>26250000</v>
          </cell>
          <cell r="DJ66">
            <v>0</v>
          </cell>
          <cell r="DK66">
            <v>0</v>
          </cell>
          <cell r="DL66">
            <v>0</v>
          </cell>
          <cell r="DM66">
            <v>26250000</v>
          </cell>
          <cell r="DO66">
            <v>4</v>
          </cell>
          <cell r="DP66" t="str">
            <v>C28-026</v>
          </cell>
          <cell r="DQ66">
            <v>0</v>
          </cell>
          <cell r="DR66">
            <v>0</v>
          </cell>
          <cell r="DS66">
            <v>6530</v>
          </cell>
          <cell r="DT66">
            <v>11120</v>
          </cell>
          <cell r="DU66">
            <v>0</v>
          </cell>
          <cell r="DV66">
            <v>91090</v>
          </cell>
          <cell r="DW66">
            <v>108740</v>
          </cell>
          <cell r="DY66">
            <v>5</v>
          </cell>
        </row>
        <row r="67">
          <cell r="N67">
            <v>2</v>
          </cell>
          <cell r="O67">
            <v>27</v>
          </cell>
          <cell r="P67">
            <v>60156</v>
          </cell>
          <cell r="Q67">
            <v>3</v>
          </cell>
          <cell r="T67">
            <v>0</v>
          </cell>
          <cell r="U67" t="str">
            <v>無床</v>
          </cell>
          <cell r="W67" t="str">
            <v>7</v>
          </cell>
          <cell r="X67">
            <v>23</v>
          </cell>
          <cell r="Y67" t="str">
            <v>個人</v>
          </cell>
          <cell r="Z67">
            <v>2</v>
          </cell>
          <cell r="AA67">
            <v>44</v>
          </cell>
          <cell r="AB67">
            <v>6</v>
          </cell>
          <cell r="AC67">
            <v>1</v>
          </cell>
          <cell r="AD67">
            <v>0</v>
          </cell>
          <cell r="AE67">
            <v>0</v>
          </cell>
          <cell r="AF67">
            <v>0</v>
          </cell>
          <cell r="AG67">
            <v>188</v>
          </cell>
          <cell r="AL67">
            <v>2</v>
          </cell>
          <cell r="AM67">
            <v>47</v>
          </cell>
          <cell r="AN67">
            <v>4</v>
          </cell>
          <cell r="AO67">
            <v>71</v>
          </cell>
          <cell r="AP67">
            <v>1</v>
          </cell>
          <cell r="AR67">
            <v>2</v>
          </cell>
          <cell r="AT67">
            <v>80</v>
          </cell>
          <cell r="AU67">
            <v>362</v>
          </cell>
          <cell r="AV67">
            <v>9</v>
          </cell>
          <cell r="AX67">
            <v>0</v>
          </cell>
          <cell r="AY67">
            <v>0</v>
          </cell>
          <cell r="BA67">
            <v>1</v>
          </cell>
          <cell r="BC67">
            <v>1</v>
          </cell>
          <cell r="BG67">
            <v>2</v>
          </cell>
          <cell r="BH67">
            <v>0</v>
          </cell>
          <cell r="BQ67">
            <v>0</v>
          </cell>
          <cell r="BR67">
            <v>0</v>
          </cell>
          <cell r="BZ67">
            <v>1</v>
          </cell>
          <cell r="CA67" t="str">
            <v>C27-159</v>
          </cell>
          <cell r="CB67">
            <v>2145164</v>
          </cell>
          <cell r="CC67">
            <v>16340</v>
          </cell>
          <cell r="CE67">
            <v>92270</v>
          </cell>
          <cell r="CF67">
            <v>2253774</v>
          </cell>
          <cell r="CG67">
            <v>481138</v>
          </cell>
          <cell r="CI67">
            <v>810645</v>
          </cell>
          <cell r="CJ67">
            <v>50655</v>
          </cell>
          <cell r="CK67">
            <v>115378</v>
          </cell>
          <cell r="CL67">
            <v>115378</v>
          </cell>
          <cell r="CO67">
            <v>0</v>
          </cell>
          <cell r="CP67">
            <v>52072</v>
          </cell>
          <cell r="CR67">
            <v>1509888</v>
          </cell>
          <cell r="CT67">
            <v>1653900</v>
          </cell>
          <cell r="CU67">
            <v>1006300</v>
          </cell>
          <cell r="CX67">
            <v>2</v>
          </cell>
          <cell r="CY67" t="str">
            <v>C27-159</v>
          </cell>
          <cell r="DE67">
            <v>3</v>
          </cell>
          <cell r="DG67">
            <v>3</v>
          </cell>
          <cell r="DH67" t="str">
            <v>C27-159</v>
          </cell>
          <cell r="DO67">
            <v>4</v>
          </cell>
          <cell r="DP67" t="str">
            <v>C27-159</v>
          </cell>
          <cell r="DQ67">
            <v>22680</v>
          </cell>
          <cell r="DS67">
            <v>8493</v>
          </cell>
          <cell r="DW67">
            <v>31173</v>
          </cell>
          <cell r="DY67">
            <v>5</v>
          </cell>
        </row>
        <row r="68">
          <cell r="N68">
            <v>2</v>
          </cell>
          <cell r="O68">
            <v>23</v>
          </cell>
          <cell r="P68">
            <v>60193</v>
          </cell>
          <cell r="Q68">
            <v>0</v>
          </cell>
          <cell r="T68">
            <v>0</v>
          </cell>
          <cell r="U68" t="str">
            <v>無床</v>
          </cell>
          <cell r="W68" t="str">
            <v>4</v>
          </cell>
          <cell r="X68">
            <v>23</v>
          </cell>
          <cell r="Y68" t="str">
            <v>個人</v>
          </cell>
          <cell r="Z68">
            <v>3</v>
          </cell>
          <cell r="AA68">
            <v>7</v>
          </cell>
          <cell r="AB68">
            <v>12</v>
          </cell>
          <cell r="AC68">
            <v>0</v>
          </cell>
          <cell r="AD68">
            <v>1</v>
          </cell>
          <cell r="AE68">
            <v>0</v>
          </cell>
          <cell r="AF68">
            <v>0</v>
          </cell>
          <cell r="AH68">
            <v>99</v>
          </cell>
          <cell r="AL68">
            <v>3</v>
          </cell>
          <cell r="AM68">
            <v>7</v>
          </cell>
          <cell r="AN68">
            <v>11</v>
          </cell>
          <cell r="AO68">
            <v>41</v>
          </cell>
          <cell r="AP68">
            <v>1</v>
          </cell>
          <cell r="AR68">
            <v>1</v>
          </cell>
          <cell r="AT68">
            <v>215</v>
          </cell>
          <cell r="AU68">
            <v>837</v>
          </cell>
          <cell r="AV68">
            <v>10</v>
          </cell>
          <cell r="AX68">
            <v>0</v>
          </cell>
          <cell r="AY68">
            <v>0</v>
          </cell>
          <cell r="AZ68">
            <v>0</v>
          </cell>
          <cell r="BA68">
            <v>0</v>
          </cell>
          <cell r="BB68">
            <v>0</v>
          </cell>
          <cell r="BC68">
            <v>2</v>
          </cell>
          <cell r="BD68">
            <v>0</v>
          </cell>
          <cell r="BE68">
            <v>0</v>
          </cell>
          <cell r="BF68">
            <v>0</v>
          </cell>
          <cell r="BG68">
            <v>2</v>
          </cell>
          <cell r="BH68">
            <v>0</v>
          </cell>
          <cell r="BI68">
            <v>0</v>
          </cell>
          <cell r="BJ68">
            <v>0</v>
          </cell>
          <cell r="BK68">
            <v>2</v>
          </cell>
          <cell r="BL68">
            <v>0</v>
          </cell>
          <cell r="BM68">
            <v>4</v>
          </cell>
          <cell r="BN68">
            <v>1</v>
          </cell>
          <cell r="BO68">
            <v>0</v>
          </cell>
          <cell r="BP68">
            <v>0</v>
          </cell>
          <cell r="BQ68">
            <v>6</v>
          </cell>
          <cell r="BR68">
            <v>1</v>
          </cell>
          <cell r="BS68">
            <v>0</v>
          </cell>
          <cell r="BT68">
            <v>0</v>
          </cell>
          <cell r="BU68">
            <v>0</v>
          </cell>
          <cell r="BV68">
            <v>0</v>
          </cell>
          <cell r="BW68">
            <v>0</v>
          </cell>
          <cell r="BX68">
            <v>0</v>
          </cell>
          <cell r="BZ68">
            <v>1</v>
          </cell>
          <cell r="CA68" t="str">
            <v>C23-094</v>
          </cell>
          <cell r="CB68">
            <v>3182010</v>
          </cell>
          <cell r="CC68">
            <v>0</v>
          </cell>
          <cell r="CD68">
            <v>0</v>
          </cell>
          <cell r="CE68">
            <v>112475</v>
          </cell>
          <cell r="CF68">
            <v>3294485</v>
          </cell>
          <cell r="CG68">
            <v>764505</v>
          </cell>
          <cell r="CH68">
            <v>212500</v>
          </cell>
          <cell r="CI68">
            <v>29400</v>
          </cell>
          <cell r="CJ68">
            <v>30479</v>
          </cell>
          <cell r="CK68">
            <v>56055</v>
          </cell>
          <cell r="CL68">
            <v>50175</v>
          </cell>
          <cell r="CM68">
            <v>5880</v>
          </cell>
          <cell r="CN68">
            <v>0</v>
          </cell>
          <cell r="CO68">
            <v>221836</v>
          </cell>
          <cell r="CP68">
            <v>449704</v>
          </cell>
          <cell r="CQ68">
            <v>179000</v>
          </cell>
          <cell r="CR68">
            <v>1551979</v>
          </cell>
          <cell r="CT68">
            <v>769000</v>
          </cell>
          <cell r="CU68">
            <v>494500</v>
          </cell>
          <cell r="CV68">
            <v>0</v>
          </cell>
          <cell r="CX68">
            <v>2</v>
          </cell>
          <cell r="CY68" t="str">
            <v>C23-094</v>
          </cell>
          <cell r="CZ68">
            <v>27500603</v>
          </cell>
          <cell r="DA68">
            <v>9552837</v>
          </cell>
          <cell r="DB68">
            <v>10353882</v>
          </cell>
          <cell r="DC68">
            <v>9650000</v>
          </cell>
          <cell r="DE68">
            <v>2</v>
          </cell>
          <cell r="DG68">
            <v>3</v>
          </cell>
          <cell r="DH68" t="str">
            <v>C23-094</v>
          </cell>
          <cell r="DI68">
            <v>0</v>
          </cell>
          <cell r="DJ68">
            <v>0</v>
          </cell>
          <cell r="DK68">
            <v>1183728</v>
          </cell>
          <cell r="DL68">
            <v>0</v>
          </cell>
          <cell r="DM68">
            <v>1183728</v>
          </cell>
          <cell r="DO68">
            <v>4</v>
          </cell>
          <cell r="DP68" t="str">
            <v>C23-094</v>
          </cell>
          <cell r="DQ68">
            <v>12160</v>
          </cell>
          <cell r="DR68">
            <v>0</v>
          </cell>
          <cell r="DS68">
            <v>26500</v>
          </cell>
          <cell r="DT68">
            <v>50486</v>
          </cell>
          <cell r="DU68">
            <v>0</v>
          </cell>
          <cell r="DV68">
            <v>0</v>
          </cell>
          <cell r="DW68">
            <v>89146</v>
          </cell>
          <cell r="DY68">
            <v>5</v>
          </cell>
        </row>
        <row r="69">
          <cell r="N69">
            <v>2</v>
          </cell>
          <cell r="O69">
            <v>14</v>
          </cell>
          <cell r="P69">
            <v>20065</v>
          </cell>
          <cell r="Q69">
            <v>6</v>
          </cell>
          <cell r="T69">
            <v>0</v>
          </cell>
          <cell r="U69" t="str">
            <v>無床</v>
          </cell>
          <cell r="W69" t="str">
            <v>3</v>
          </cell>
          <cell r="X69">
            <v>23</v>
          </cell>
          <cell r="Y69" t="str">
            <v>個人</v>
          </cell>
          <cell r="Z69">
            <v>3</v>
          </cell>
          <cell r="AA69">
            <v>8</v>
          </cell>
          <cell r="AB69">
            <v>6</v>
          </cell>
          <cell r="AC69">
            <v>0</v>
          </cell>
          <cell r="AD69">
            <v>1</v>
          </cell>
          <cell r="AE69">
            <v>0</v>
          </cell>
          <cell r="AF69">
            <v>0</v>
          </cell>
          <cell r="AH69">
            <v>70</v>
          </cell>
          <cell r="AL69">
            <v>2</v>
          </cell>
          <cell r="AM69">
            <v>57</v>
          </cell>
          <cell r="AN69">
            <v>12</v>
          </cell>
          <cell r="AO69">
            <v>43</v>
          </cell>
          <cell r="AP69">
            <v>1</v>
          </cell>
          <cell r="AR69">
            <v>1</v>
          </cell>
          <cell r="AT69">
            <v>40</v>
          </cell>
          <cell r="AU69">
            <v>320</v>
          </cell>
          <cell r="AV69">
            <v>5</v>
          </cell>
          <cell r="AX69">
            <v>0</v>
          </cell>
          <cell r="AY69">
            <v>0</v>
          </cell>
          <cell r="AZ69">
            <v>1</v>
          </cell>
          <cell r="BC69">
            <v>2</v>
          </cell>
          <cell r="BG69">
            <v>2</v>
          </cell>
          <cell r="BH69">
            <v>1</v>
          </cell>
          <cell r="BQ69">
            <v>0</v>
          </cell>
          <cell r="BR69">
            <v>0</v>
          </cell>
          <cell r="BS69">
            <v>1</v>
          </cell>
          <cell r="BT69">
            <v>0</v>
          </cell>
          <cell r="BU69">
            <v>1</v>
          </cell>
          <cell r="BX69">
            <v>0</v>
          </cell>
          <cell r="BZ69">
            <v>1</v>
          </cell>
          <cell r="CA69" t="str">
            <v>C14-065</v>
          </cell>
          <cell r="CB69">
            <v>3952460</v>
          </cell>
          <cell r="CF69">
            <v>3952460</v>
          </cell>
          <cell r="CG69">
            <v>1585000</v>
          </cell>
          <cell r="CH69">
            <v>1500000</v>
          </cell>
          <cell r="CI69">
            <v>125000</v>
          </cell>
          <cell r="CJ69">
            <v>150000</v>
          </cell>
          <cell r="CK69">
            <v>135000</v>
          </cell>
          <cell r="CL69">
            <v>120000</v>
          </cell>
          <cell r="CM69">
            <v>15000</v>
          </cell>
          <cell r="CO69">
            <v>86017</v>
          </cell>
          <cell r="CP69">
            <v>883500</v>
          </cell>
          <cell r="CQ69">
            <v>82000</v>
          </cell>
          <cell r="CR69">
            <v>2964517</v>
          </cell>
          <cell r="CT69">
            <v>3113500</v>
          </cell>
          <cell r="CU69">
            <v>1783000</v>
          </cell>
          <cell r="CV69">
            <v>0</v>
          </cell>
          <cell r="CX69">
            <v>2</v>
          </cell>
          <cell r="CY69" t="str">
            <v>C14-065</v>
          </cell>
          <cell r="CZ69">
            <v>23126489</v>
          </cell>
          <cell r="DA69">
            <v>8107414</v>
          </cell>
          <cell r="DB69">
            <v>0</v>
          </cell>
          <cell r="DC69">
            <v>0</v>
          </cell>
          <cell r="DE69">
            <v>3</v>
          </cell>
          <cell r="DG69">
            <v>3</v>
          </cell>
          <cell r="DH69" t="str">
            <v>C14-065</v>
          </cell>
          <cell r="DI69">
            <v>0</v>
          </cell>
          <cell r="DJ69">
            <v>0</v>
          </cell>
          <cell r="DK69">
            <v>0</v>
          </cell>
          <cell r="DL69">
            <v>404370</v>
          </cell>
          <cell r="DM69">
            <v>404370</v>
          </cell>
          <cell r="DO69">
            <v>4</v>
          </cell>
          <cell r="DP69" t="str">
            <v>C14-065</v>
          </cell>
          <cell r="DQ69">
            <v>0</v>
          </cell>
          <cell r="DR69">
            <v>36330</v>
          </cell>
          <cell r="DS69">
            <v>2556</v>
          </cell>
          <cell r="DT69">
            <v>5471</v>
          </cell>
          <cell r="DU69">
            <v>0</v>
          </cell>
          <cell r="DV69">
            <v>0</v>
          </cell>
          <cell r="DW69">
            <v>44357</v>
          </cell>
          <cell r="DY69">
            <v>5</v>
          </cell>
        </row>
        <row r="70">
          <cell r="N70">
            <v>2</v>
          </cell>
          <cell r="O70">
            <v>1</v>
          </cell>
          <cell r="P70">
            <v>37356</v>
          </cell>
          <cell r="Q70">
            <v>7</v>
          </cell>
          <cell r="T70">
            <v>1</v>
          </cell>
          <cell r="U70" t="str">
            <v>有床</v>
          </cell>
          <cell r="W70" t="str">
            <v>0</v>
          </cell>
          <cell r="X70">
            <v>19</v>
          </cell>
          <cell r="Y70" t="str">
            <v>その他</v>
          </cell>
          <cell r="Z70">
            <v>3</v>
          </cell>
          <cell r="AA70">
            <v>8</v>
          </cell>
          <cell r="AB70">
            <v>9</v>
          </cell>
          <cell r="AC70">
            <v>1</v>
          </cell>
          <cell r="AD70">
            <v>0</v>
          </cell>
          <cell r="AE70">
            <v>0</v>
          </cell>
          <cell r="AF70">
            <v>0</v>
          </cell>
          <cell r="AG70">
            <v>2047</v>
          </cell>
          <cell r="AL70">
            <v>2</v>
          </cell>
          <cell r="AM70">
            <v>38</v>
          </cell>
          <cell r="AN70">
            <v>10</v>
          </cell>
          <cell r="AO70">
            <v>72</v>
          </cell>
          <cell r="AP70">
            <v>1</v>
          </cell>
          <cell r="AR70">
            <v>1</v>
          </cell>
          <cell r="AT70">
            <v>61</v>
          </cell>
          <cell r="AU70">
            <v>1533</v>
          </cell>
          <cell r="AV70">
            <v>7</v>
          </cell>
          <cell r="AX70">
            <v>0</v>
          </cell>
          <cell r="AY70">
            <v>1</v>
          </cell>
          <cell r="AZ70">
            <v>0</v>
          </cell>
          <cell r="BA70">
            <v>5</v>
          </cell>
          <cell r="BB70">
            <v>0</v>
          </cell>
          <cell r="BC70">
            <v>4</v>
          </cell>
          <cell r="BD70">
            <v>0</v>
          </cell>
          <cell r="BE70">
            <v>6</v>
          </cell>
          <cell r="BF70">
            <v>0</v>
          </cell>
          <cell r="BG70">
            <v>16</v>
          </cell>
          <cell r="BH70">
            <v>0</v>
          </cell>
          <cell r="BQ70">
            <v>0</v>
          </cell>
          <cell r="BR70">
            <v>0</v>
          </cell>
          <cell r="BZ70">
            <v>1</v>
          </cell>
          <cell r="CA70" t="str">
            <v>C01-051</v>
          </cell>
          <cell r="CB70">
            <v>11581853</v>
          </cell>
          <cell r="CC70">
            <v>0</v>
          </cell>
          <cell r="CD70">
            <v>5250</v>
          </cell>
          <cell r="CE70">
            <v>0</v>
          </cell>
          <cell r="CF70">
            <v>11587103</v>
          </cell>
          <cell r="CG70">
            <v>7537810</v>
          </cell>
          <cell r="CH70">
            <v>0</v>
          </cell>
          <cell r="CI70">
            <v>3623981</v>
          </cell>
          <cell r="CJ70">
            <v>0</v>
          </cell>
          <cell r="CK70">
            <v>396654</v>
          </cell>
          <cell r="CL70">
            <v>373281</v>
          </cell>
          <cell r="CM70">
            <v>23373</v>
          </cell>
          <cell r="CN70">
            <v>0</v>
          </cell>
          <cell r="CO70">
            <v>0</v>
          </cell>
          <cell r="CP70">
            <v>1776228</v>
          </cell>
          <cell r="CQ70">
            <v>0</v>
          </cell>
          <cell r="CR70">
            <v>13334673</v>
          </cell>
          <cell r="CS70">
            <v>1</v>
          </cell>
          <cell r="CT70">
            <v>0</v>
          </cell>
          <cell r="CU70">
            <v>0</v>
          </cell>
          <cell r="CV70">
            <v>20747</v>
          </cell>
          <cell r="CX70">
            <v>2</v>
          </cell>
          <cell r="CY70" t="str">
            <v>C01-051</v>
          </cell>
          <cell r="CZ70">
            <v>74046864</v>
          </cell>
          <cell r="DA70">
            <v>1479080</v>
          </cell>
          <cell r="DB70">
            <v>74046864</v>
          </cell>
          <cell r="DC70">
            <v>34967602</v>
          </cell>
          <cell r="DE70">
            <v>1</v>
          </cell>
          <cell r="DG70">
            <v>3</v>
          </cell>
          <cell r="DH70" t="str">
            <v>C01-051</v>
          </cell>
          <cell r="DI70">
            <v>0</v>
          </cell>
          <cell r="DJ70">
            <v>0</v>
          </cell>
          <cell r="DK70">
            <v>5071580</v>
          </cell>
          <cell r="DL70">
            <v>0</v>
          </cell>
          <cell r="DM70">
            <v>5071580</v>
          </cell>
          <cell r="DO70">
            <v>4</v>
          </cell>
          <cell r="DP70" t="str">
            <v>C01-051</v>
          </cell>
          <cell r="DQ70">
            <v>0</v>
          </cell>
          <cell r="DR70">
            <v>298000</v>
          </cell>
          <cell r="DS70">
            <v>0</v>
          </cell>
          <cell r="DT70">
            <v>20240</v>
          </cell>
          <cell r="DU70">
            <v>0</v>
          </cell>
          <cell r="DV70">
            <v>0</v>
          </cell>
          <cell r="DW70">
            <v>318240</v>
          </cell>
          <cell r="DY70">
            <v>5</v>
          </cell>
        </row>
        <row r="71">
          <cell r="N71">
            <v>2</v>
          </cell>
          <cell r="O71">
            <v>40</v>
          </cell>
          <cell r="P71">
            <v>7017</v>
          </cell>
          <cell r="Q71">
            <v>7</v>
          </cell>
          <cell r="T71">
            <v>0</v>
          </cell>
          <cell r="U71" t="str">
            <v>無床</v>
          </cell>
          <cell r="W71" t="str">
            <v>A</v>
          </cell>
          <cell r="X71">
            <v>23</v>
          </cell>
          <cell r="Y71" t="str">
            <v>個人</v>
          </cell>
          <cell r="Z71">
            <v>2</v>
          </cell>
          <cell r="AA71">
            <v>43</v>
          </cell>
          <cell r="AB71">
            <v>10</v>
          </cell>
          <cell r="AC71">
            <v>1</v>
          </cell>
          <cell r="AD71">
            <v>0</v>
          </cell>
          <cell r="AE71">
            <v>0</v>
          </cell>
          <cell r="AF71">
            <v>0</v>
          </cell>
          <cell r="AG71">
            <v>153</v>
          </cell>
          <cell r="AL71">
            <v>3</v>
          </cell>
          <cell r="AM71">
            <v>3</v>
          </cell>
          <cell r="AN71">
            <v>6</v>
          </cell>
          <cell r="AO71">
            <v>45</v>
          </cell>
          <cell r="AP71">
            <v>1</v>
          </cell>
          <cell r="AR71">
            <v>1</v>
          </cell>
          <cell r="AT71">
            <v>43</v>
          </cell>
          <cell r="AU71">
            <v>1130</v>
          </cell>
          <cell r="AV71">
            <v>8</v>
          </cell>
          <cell r="AX71">
            <v>0</v>
          </cell>
          <cell r="AY71">
            <v>0</v>
          </cell>
          <cell r="AZ71">
            <v>0</v>
          </cell>
          <cell r="BA71">
            <v>3</v>
          </cell>
          <cell r="BB71">
            <v>0</v>
          </cell>
          <cell r="BC71">
            <v>2</v>
          </cell>
          <cell r="BD71">
            <v>0</v>
          </cell>
          <cell r="BE71">
            <v>1</v>
          </cell>
          <cell r="BF71">
            <v>1</v>
          </cell>
          <cell r="BG71">
            <v>6</v>
          </cell>
          <cell r="BH71">
            <v>1</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Z71">
            <v>1</v>
          </cell>
          <cell r="CA71" t="str">
            <v>C40-032</v>
          </cell>
          <cell r="CB71">
            <v>4018290</v>
          </cell>
          <cell r="CC71">
            <v>0</v>
          </cell>
          <cell r="CD71">
            <v>1680</v>
          </cell>
          <cell r="CE71">
            <v>44900</v>
          </cell>
          <cell r="CF71">
            <v>4064870</v>
          </cell>
          <cell r="CG71">
            <v>1948436</v>
          </cell>
          <cell r="CH71">
            <v>533333</v>
          </cell>
          <cell r="CI71">
            <v>206858</v>
          </cell>
          <cell r="CJ71">
            <v>62198</v>
          </cell>
          <cell r="CK71">
            <v>222223</v>
          </cell>
          <cell r="CL71">
            <v>114131</v>
          </cell>
          <cell r="CM71">
            <v>12600</v>
          </cell>
          <cell r="CN71">
            <v>0</v>
          </cell>
          <cell r="CO71">
            <v>201864</v>
          </cell>
          <cell r="CP71">
            <v>780457</v>
          </cell>
          <cell r="CQ71">
            <v>0</v>
          </cell>
          <cell r="CR71">
            <v>3422036</v>
          </cell>
          <cell r="CT71">
            <v>1008600</v>
          </cell>
          <cell r="CU71">
            <v>635800</v>
          </cell>
          <cell r="CV71">
            <v>0</v>
          </cell>
          <cell r="CX71">
            <v>2</v>
          </cell>
          <cell r="CY71" t="str">
            <v>C40-032</v>
          </cell>
          <cell r="CZ71">
            <v>28339261</v>
          </cell>
          <cell r="DA71">
            <v>17225375</v>
          </cell>
          <cell r="DB71">
            <v>13626350</v>
          </cell>
          <cell r="DC71">
            <v>12171702</v>
          </cell>
          <cell r="DE71">
            <v>2</v>
          </cell>
          <cell r="DG71">
            <v>3</v>
          </cell>
          <cell r="DH71" t="str">
            <v>C40-032</v>
          </cell>
          <cell r="DL71">
            <v>500000</v>
          </cell>
          <cell r="DM71">
            <v>500000</v>
          </cell>
          <cell r="DO71">
            <v>4</v>
          </cell>
          <cell r="DP71" t="str">
            <v>C40-032</v>
          </cell>
          <cell r="DQ71">
            <v>56860</v>
          </cell>
          <cell r="DR71">
            <v>58200</v>
          </cell>
          <cell r="DS71">
            <v>14558</v>
          </cell>
          <cell r="DT71">
            <v>25385</v>
          </cell>
          <cell r="DU71">
            <v>0</v>
          </cell>
          <cell r="DV71">
            <v>23641</v>
          </cell>
          <cell r="DW71">
            <v>178644</v>
          </cell>
          <cell r="DY71">
            <v>5</v>
          </cell>
        </row>
        <row r="72">
          <cell r="N72">
            <v>2</v>
          </cell>
          <cell r="O72">
            <v>12</v>
          </cell>
          <cell r="P72">
            <v>63179</v>
          </cell>
          <cell r="Q72">
            <v>5</v>
          </cell>
          <cell r="T72">
            <v>1</v>
          </cell>
          <cell r="U72" t="str">
            <v>有床</v>
          </cell>
          <cell r="W72" t="str">
            <v>3</v>
          </cell>
          <cell r="X72">
            <v>23</v>
          </cell>
          <cell r="Y72" t="str">
            <v>個人</v>
          </cell>
          <cell r="Z72">
            <v>2</v>
          </cell>
          <cell r="AA72">
            <v>63</v>
          </cell>
          <cell r="AB72">
            <v>9</v>
          </cell>
          <cell r="AC72">
            <v>1</v>
          </cell>
          <cell r="AD72">
            <v>0</v>
          </cell>
          <cell r="AE72">
            <v>0</v>
          </cell>
          <cell r="AF72">
            <v>0</v>
          </cell>
          <cell r="AG72">
            <v>1033</v>
          </cell>
          <cell r="AL72">
            <v>2</v>
          </cell>
          <cell r="AM72">
            <v>63</v>
          </cell>
          <cell r="AN72">
            <v>9</v>
          </cell>
          <cell r="AO72">
            <v>54</v>
          </cell>
          <cell r="AP72">
            <v>1</v>
          </cell>
          <cell r="AR72">
            <v>1</v>
          </cell>
          <cell r="AT72">
            <v>1141</v>
          </cell>
          <cell r="AU72">
            <v>6805</v>
          </cell>
          <cell r="AV72">
            <v>8</v>
          </cell>
          <cell r="AX72">
            <v>342</v>
          </cell>
          <cell r="AY72">
            <v>0</v>
          </cell>
          <cell r="AZ72">
            <v>0</v>
          </cell>
          <cell r="BA72">
            <v>9</v>
          </cell>
          <cell r="BB72">
            <v>0</v>
          </cell>
          <cell r="BC72">
            <v>6</v>
          </cell>
          <cell r="BD72">
            <v>0</v>
          </cell>
          <cell r="BE72">
            <v>11</v>
          </cell>
          <cell r="BF72">
            <v>0</v>
          </cell>
          <cell r="BG72">
            <v>26</v>
          </cell>
          <cell r="BH72">
            <v>0</v>
          </cell>
          <cell r="BI72">
            <v>3</v>
          </cell>
          <cell r="BJ72">
            <v>0</v>
          </cell>
          <cell r="BK72">
            <v>1</v>
          </cell>
          <cell r="BL72">
            <v>0</v>
          </cell>
          <cell r="BM72">
            <v>1</v>
          </cell>
          <cell r="BN72">
            <v>1</v>
          </cell>
          <cell r="BO72">
            <v>0</v>
          </cell>
          <cell r="BP72">
            <v>0</v>
          </cell>
          <cell r="BQ72">
            <v>5</v>
          </cell>
          <cell r="BR72">
            <v>1</v>
          </cell>
          <cell r="BZ72">
            <v>1</v>
          </cell>
          <cell r="CA72" t="str">
            <v>C12-060</v>
          </cell>
          <cell r="CB72">
            <v>37718848</v>
          </cell>
          <cell r="CC72">
            <v>598004</v>
          </cell>
          <cell r="CD72">
            <v>2840120</v>
          </cell>
          <cell r="CE72">
            <v>261460</v>
          </cell>
          <cell r="CF72">
            <v>41418432</v>
          </cell>
          <cell r="CG72">
            <v>12149652</v>
          </cell>
          <cell r="CH72">
            <v>427500</v>
          </cell>
          <cell r="CI72">
            <v>11601376</v>
          </cell>
          <cell r="CJ72">
            <v>4731001</v>
          </cell>
          <cell r="CK72">
            <v>1231574</v>
          </cell>
          <cell r="CL72">
            <v>332421</v>
          </cell>
          <cell r="CM72">
            <v>32271</v>
          </cell>
          <cell r="CN72">
            <v>46068</v>
          </cell>
          <cell r="CO72">
            <v>1127820</v>
          </cell>
          <cell r="CP72">
            <v>5116781</v>
          </cell>
          <cell r="CR72">
            <v>35958204</v>
          </cell>
          <cell r="CS72">
            <v>0</v>
          </cell>
          <cell r="CT72">
            <v>48732000</v>
          </cell>
          <cell r="CU72">
            <v>16025000</v>
          </cell>
          <cell r="CV72">
            <v>340000</v>
          </cell>
          <cell r="CX72">
            <v>2</v>
          </cell>
          <cell r="CY72" t="str">
            <v>C12-060</v>
          </cell>
          <cell r="CZ72">
            <v>384243429</v>
          </cell>
          <cell r="DA72">
            <v>245039850</v>
          </cell>
          <cell r="DB72">
            <v>350183101</v>
          </cell>
          <cell r="DC72">
            <v>284627368</v>
          </cell>
          <cell r="DE72">
            <v>2</v>
          </cell>
          <cell r="DG72">
            <v>3</v>
          </cell>
          <cell r="DH72" t="str">
            <v>C12-060</v>
          </cell>
          <cell r="DJ72">
            <v>1462000</v>
          </cell>
          <cell r="DM72">
            <v>1462000</v>
          </cell>
          <cell r="DO72">
            <v>4</v>
          </cell>
          <cell r="DP72" t="str">
            <v>C12-060</v>
          </cell>
          <cell r="DQ72">
            <v>354525</v>
          </cell>
          <cell r="DR72">
            <v>489360</v>
          </cell>
          <cell r="DS72">
            <v>59814</v>
          </cell>
          <cell r="DT72">
            <v>296621</v>
          </cell>
          <cell r="DU72">
            <v>150000</v>
          </cell>
          <cell r="DV72">
            <v>3019929</v>
          </cell>
          <cell r="DW72">
            <v>4370249</v>
          </cell>
          <cell r="DY72">
            <v>5</v>
          </cell>
        </row>
        <row r="73">
          <cell r="N73">
            <v>2</v>
          </cell>
          <cell r="O73">
            <v>27</v>
          </cell>
          <cell r="P73">
            <v>52260</v>
          </cell>
          <cell r="Q73">
            <v>8</v>
          </cell>
          <cell r="T73">
            <v>0</v>
          </cell>
          <cell r="U73" t="str">
            <v>無床</v>
          </cell>
          <cell r="W73" t="str">
            <v>7</v>
          </cell>
          <cell r="X73">
            <v>23</v>
          </cell>
          <cell r="Y73" t="str">
            <v>個人</v>
          </cell>
          <cell r="Z73">
            <v>2</v>
          </cell>
          <cell r="AA73">
            <v>52</v>
          </cell>
          <cell r="AB73">
            <v>9</v>
          </cell>
          <cell r="AC73">
            <v>0</v>
          </cell>
          <cell r="AD73">
            <v>1</v>
          </cell>
          <cell r="AE73">
            <v>0</v>
          </cell>
          <cell r="AF73">
            <v>0</v>
          </cell>
          <cell r="AH73">
            <v>125</v>
          </cell>
          <cell r="AL73">
            <v>2</v>
          </cell>
          <cell r="AM73">
            <v>52</v>
          </cell>
          <cell r="AN73">
            <v>9</v>
          </cell>
          <cell r="AO73">
            <v>61</v>
          </cell>
          <cell r="AP73">
            <v>1</v>
          </cell>
          <cell r="AR73">
            <v>1</v>
          </cell>
          <cell r="AT73">
            <v>138</v>
          </cell>
          <cell r="AU73">
            <v>1002</v>
          </cell>
          <cell r="AV73">
            <v>11</v>
          </cell>
          <cell r="AX73">
            <v>0</v>
          </cell>
          <cell r="AY73">
            <v>0</v>
          </cell>
          <cell r="AZ73">
            <v>0</v>
          </cell>
          <cell r="BA73">
            <v>1</v>
          </cell>
          <cell r="BB73">
            <v>0</v>
          </cell>
          <cell r="BC73">
            <v>2</v>
          </cell>
          <cell r="BD73">
            <v>1</v>
          </cell>
          <cell r="BE73">
            <v>0</v>
          </cell>
          <cell r="BF73">
            <v>0</v>
          </cell>
          <cell r="BG73">
            <v>3</v>
          </cell>
          <cell r="BH73">
            <v>1</v>
          </cell>
          <cell r="BI73">
            <v>0</v>
          </cell>
          <cell r="BJ73">
            <v>0</v>
          </cell>
          <cell r="BK73">
            <v>2</v>
          </cell>
          <cell r="BL73">
            <v>0</v>
          </cell>
          <cell r="BM73">
            <v>3</v>
          </cell>
          <cell r="BN73">
            <v>0</v>
          </cell>
          <cell r="BO73">
            <v>0</v>
          </cell>
          <cell r="BP73">
            <v>0</v>
          </cell>
          <cell r="BQ73">
            <v>5</v>
          </cell>
          <cell r="BR73">
            <v>0</v>
          </cell>
          <cell r="BS73">
            <v>0</v>
          </cell>
          <cell r="BT73">
            <v>0</v>
          </cell>
          <cell r="BU73">
            <v>0</v>
          </cell>
          <cell r="BV73">
            <v>0</v>
          </cell>
          <cell r="BW73">
            <v>0</v>
          </cell>
          <cell r="BX73">
            <v>0</v>
          </cell>
          <cell r="BZ73">
            <v>1</v>
          </cell>
          <cell r="CA73" t="str">
            <v>C27-121</v>
          </cell>
          <cell r="CB73">
            <v>5261580</v>
          </cell>
          <cell r="CC73">
            <v>13360</v>
          </cell>
          <cell r="CD73">
            <v>3480</v>
          </cell>
          <cell r="CE73">
            <v>914708</v>
          </cell>
          <cell r="CF73">
            <v>6193128</v>
          </cell>
          <cell r="CG73">
            <v>1404075</v>
          </cell>
          <cell r="CH73">
            <v>558333</v>
          </cell>
          <cell r="CI73">
            <v>1796196</v>
          </cell>
          <cell r="CJ73">
            <v>25104</v>
          </cell>
          <cell r="CK73">
            <v>198808</v>
          </cell>
          <cell r="CL73">
            <v>196480</v>
          </cell>
          <cell r="CM73">
            <v>2328</v>
          </cell>
          <cell r="CN73">
            <v>0</v>
          </cell>
          <cell r="CO73">
            <v>56693</v>
          </cell>
          <cell r="CP73">
            <v>2393420</v>
          </cell>
          <cell r="CQ73">
            <v>283500</v>
          </cell>
          <cell r="CR73">
            <v>5874296</v>
          </cell>
          <cell r="CT73">
            <v>6744000</v>
          </cell>
          <cell r="CU73">
            <v>3230800</v>
          </cell>
          <cell r="CV73">
            <v>0</v>
          </cell>
          <cell r="CX73">
            <v>2</v>
          </cell>
          <cell r="CY73" t="str">
            <v>C27-121</v>
          </cell>
          <cell r="CZ73">
            <v>27113464</v>
          </cell>
          <cell r="DA73">
            <v>6846333</v>
          </cell>
          <cell r="DB73">
            <v>8094834</v>
          </cell>
          <cell r="DC73">
            <v>5255561</v>
          </cell>
          <cell r="DE73">
            <v>2</v>
          </cell>
          <cell r="DG73">
            <v>3</v>
          </cell>
          <cell r="DH73" t="str">
            <v>C27-121</v>
          </cell>
          <cell r="DI73">
            <v>0</v>
          </cell>
          <cell r="DJ73">
            <v>0</v>
          </cell>
          <cell r="DK73">
            <v>0</v>
          </cell>
          <cell r="DL73">
            <v>0</v>
          </cell>
          <cell r="DM73">
            <v>0</v>
          </cell>
          <cell r="DO73">
            <v>4</v>
          </cell>
          <cell r="DP73" t="str">
            <v>C27-121</v>
          </cell>
          <cell r="DQ73">
            <v>12000</v>
          </cell>
          <cell r="DR73">
            <v>0</v>
          </cell>
          <cell r="DS73">
            <v>27218</v>
          </cell>
          <cell r="DT73">
            <v>33862</v>
          </cell>
          <cell r="DU73">
            <v>5417</v>
          </cell>
          <cell r="DV73">
            <v>7766</v>
          </cell>
          <cell r="DW73">
            <v>86263</v>
          </cell>
          <cell r="DY73">
            <v>5</v>
          </cell>
        </row>
        <row r="74">
          <cell r="N74">
            <v>2</v>
          </cell>
          <cell r="O74">
            <v>33</v>
          </cell>
          <cell r="P74">
            <v>2384</v>
          </cell>
          <cell r="Q74">
            <v>9</v>
          </cell>
          <cell r="T74">
            <v>1</v>
          </cell>
          <cell r="U74" t="str">
            <v>有床</v>
          </cell>
          <cell r="W74" t="str">
            <v>8</v>
          </cell>
          <cell r="X74">
            <v>23</v>
          </cell>
          <cell r="Y74" t="str">
            <v>個人</v>
          </cell>
          <cell r="Z74">
            <v>2</v>
          </cell>
          <cell r="AA74">
            <v>44</v>
          </cell>
          <cell r="AB74">
            <v>2</v>
          </cell>
          <cell r="AC74">
            <v>1</v>
          </cell>
          <cell r="AD74">
            <v>0</v>
          </cell>
          <cell r="AE74">
            <v>0</v>
          </cell>
          <cell r="AF74">
            <v>0</v>
          </cell>
          <cell r="AG74">
            <v>556</v>
          </cell>
          <cell r="AL74">
            <v>2</v>
          </cell>
          <cell r="AM74">
            <v>44</v>
          </cell>
          <cell r="AN74">
            <v>2</v>
          </cell>
          <cell r="AO74">
            <v>67</v>
          </cell>
          <cell r="AP74">
            <v>1</v>
          </cell>
          <cell r="AR74">
            <v>1</v>
          </cell>
          <cell r="AT74">
            <v>82</v>
          </cell>
          <cell r="AU74">
            <v>1289</v>
          </cell>
          <cell r="AV74">
            <v>10</v>
          </cell>
          <cell r="AX74">
            <v>570</v>
          </cell>
          <cell r="BA74">
            <v>15</v>
          </cell>
          <cell r="BC74">
            <v>8</v>
          </cell>
          <cell r="BE74">
            <v>6</v>
          </cell>
          <cell r="BG74">
            <v>29</v>
          </cell>
          <cell r="BH74">
            <v>0</v>
          </cell>
          <cell r="BI74">
            <v>4</v>
          </cell>
          <cell r="BQ74">
            <v>4</v>
          </cell>
          <cell r="BR74">
            <v>0</v>
          </cell>
          <cell r="BZ74">
            <v>1</v>
          </cell>
          <cell r="CA74" t="str">
            <v>C33-018</v>
          </cell>
          <cell r="CB74">
            <v>18720650</v>
          </cell>
          <cell r="CC74">
            <v>10520</v>
          </cell>
          <cell r="CF74">
            <v>18731170</v>
          </cell>
          <cell r="CG74">
            <v>9006344</v>
          </cell>
          <cell r="CH74">
            <v>0</v>
          </cell>
          <cell r="CI74">
            <v>3382996</v>
          </cell>
          <cell r="CJ74">
            <v>920183</v>
          </cell>
          <cell r="CK74">
            <v>403777</v>
          </cell>
          <cell r="CL74">
            <v>282677</v>
          </cell>
          <cell r="CM74">
            <v>10000</v>
          </cell>
          <cell r="CN74">
            <v>111100</v>
          </cell>
          <cell r="CO74">
            <v>386322</v>
          </cell>
          <cell r="CP74">
            <v>3203393</v>
          </cell>
          <cell r="CR74">
            <v>17303015</v>
          </cell>
          <cell r="CS74">
            <v>0</v>
          </cell>
          <cell r="CT74">
            <v>10691000</v>
          </cell>
          <cell r="CU74">
            <v>4719000</v>
          </cell>
          <cell r="CV74">
            <v>11600</v>
          </cell>
          <cell r="CX74">
            <v>2</v>
          </cell>
          <cell r="CY74" t="str">
            <v>C33-018</v>
          </cell>
          <cell r="CZ74">
            <v>173906291</v>
          </cell>
          <cell r="DA74">
            <v>70466257</v>
          </cell>
          <cell r="DB74">
            <v>100191031</v>
          </cell>
          <cell r="DC74">
            <v>86864717</v>
          </cell>
          <cell r="DE74">
            <v>2</v>
          </cell>
          <cell r="DG74">
            <v>3</v>
          </cell>
          <cell r="DH74" t="str">
            <v>C33-018</v>
          </cell>
          <cell r="DL74">
            <v>1090000</v>
          </cell>
          <cell r="DM74">
            <v>1090000</v>
          </cell>
          <cell r="DO74">
            <v>4</v>
          </cell>
          <cell r="DP74" t="str">
            <v>C33-018</v>
          </cell>
          <cell r="DQ74">
            <v>131630</v>
          </cell>
          <cell r="DR74">
            <v>273700</v>
          </cell>
          <cell r="DS74">
            <v>14634</v>
          </cell>
          <cell r="DT74">
            <v>76915</v>
          </cell>
          <cell r="DU74">
            <v>7000</v>
          </cell>
          <cell r="DV74">
            <v>111106</v>
          </cell>
          <cell r="DW74">
            <v>614985</v>
          </cell>
          <cell r="DY74">
            <v>5</v>
          </cell>
        </row>
        <row r="75">
          <cell r="N75">
            <v>2</v>
          </cell>
          <cell r="O75">
            <v>26</v>
          </cell>
          <cell r="P75">
            <v>62022</v>
          </cell>
          <cell r="Q75">
            <v>0</v>
          </cell>
          <cell r="T75">
            <v>0</v>
          </cell>
          <cell r="U75" t="str">
            <v>無床</v>
          </cell>
          <cell r="W75" t="str">
            <v>6</v>
          </cell>
          <cell r="X75">
            <v>23</v>
          </cell>
          <cell r="Y75" t="str">
            <v>個人</v>
          </cell>
          <cell r="Z75">
            <v>3</v>
          </cell>
          <cell r="AA75">
            <v>7</v>
          </cell>
          <cell r="AB75">
            <v>7</v>
          </cell>
          <cell r="AC75">
            <v>1</v>
          </cell>
          <cell r="AD75">
            <v>0</v>
          </cell>
          <cell r="AE75">
            <v>0</v>
          </cell>
          <cell r="AF75">
            <v>0</v>
          </cell>
          <cell r="AG75">
            <v>285</v>
          </cell>
          <cell r="AL75">
            <v>3</v>
          </cell>
          <cell r="AM75">
            <v>7</v>
          </cell>
          <cell r="AN75">
            <v>7</v>
          </cell>
          <cell r="AO75">
            <v>50</v>
          </cell>
          <cell r="AP75">
            <v>1</v>
          </cell>
          <cell r="AR75">
            <v>1</v>
          </cell>
          <cell r="AT75">
            <v>316</v>
          </cell>
          <cell r="AU75">
            <v>2124</v>
          </cell>
          <cell r="AV75">
            <v>7</v>
          </cell>
          <cell r="AY75">
            <v>0</v>
          </cell>
          <cell r="AZ75">
            <v>0</v>
          </cell>
          <cell r="BA75">
            <v>3</v>
          </cell>
          <cell r="BB75">
            <v>0</v>
          </cell>
          <cell r="BC75">
            <v>3</v>
          </cell>
          <cell r="BD75">
            <v>0</v>
          </cell>
          <cell r="BE75">
            <v>0</v>
          </cell>
          <cell r="BF75">
            <v>0</v>
          </cell>
          <cell r="BG75">
            <v>6</v>
          </cell>
          <cell r="BH75">
            <v>0</v>
          </cell>
          <cell r="BI75">
            <v>0</v>
          </cell>
          <cell r="BJ75">
            <v>0</v>
          </cell>
          <cell r="BK75">
            <v>0</v>
          </cell>
          <cell r="BL75">
            <v>0</v>
          </cell>
          <cell r="BM75">
            <v>1</v>
          </cell>
          <cell r="BN75">
            <v>0</v>
          </cell>
          <cell r="BO75">
            <v>1</v>
          </cell>
          <cell r="BP75">
            <v>1</v>
          </cell>
          <cell r="BQ75">
            <v>2</v>
          </cell>
          <cell r="BR75">
            <v>1</v>
          </cell>
          <cell r="BS75">
            <v>0</v>
          </cell>
          <cell r="BT75">
            <v>0</v>
          </cell>
          <cell r="BU75">
            <v>0</v>
          </cell>
          <cell r="BV75">
            <v>0</v>
          </cell>
          <cell r="BW75">
            <v>0</v>
          </cell>
          <cell r="BX75">
            <v>0</v>
          </cell>
          <cell r="BZ75">
            <v>1</v>
          </cell>
          <cell r="CA75" t="str">
            <v>C26-062</v>
          </cell>
          <cell r="CB75">
            <v>10687430</v>
          </cell>
          <cell r="CC75">
            <v>135780</v>
          </cell>
          <cell r="CD75">
            <v>54430</v>
          </cell>
          <cell r="CE75">
            <v>79700</v>
          </cell>
          <cell r="CF75">
            <v>10957340</v>
          </cell>
          <cell r="CG75">
            <v>2802446</v>
          </cell>
          <cell r="CH75">
            <v>200000</v>
          </cell>
          <cell r="CI75">
            <v>3242718</v>
          </cell>
          <cell r="CJ75">
            <v>0</v>
          </cell>
          <cell r="CK75">
            <v>60840</v>
          </cell>
          <cell r="CL75">
            <v>60840</v>
          </cell>
          <cell r="CM75">
            <v>0</v>
          </cell>
          <cell r="CN75">
            <v>0</v>
          </cell>
          <cell r="CO75">
            <v>850164</v>
          </cell>
          <cell r="CP75">
            <v>2094755</v>
          </cell>
          <cell r="CQ75">
            <v>0</v>
          </cell>
          <cell r="CR75">
            <v>9050923</v>
          </cell>
          <cell r="CT75">
            <v>33600</v>
          </cell>
          <cell r="CU75">
            <v>4100</v>
          </cell>
          <cell r="CV75">
            <v>0</v>
          </cell>
          <cell r="CX75">
            <v>2</v>
          </cell>
          <cell r="CY75" t="str">
            <v>C26-062</v>
          </cell>
          <cell r="CZ75">
            <v>157625081</v>
          </cell>
          <cell r="DA75">
            <v>120311030</v>
          </cell>
          <cell r="DB75">
            <v>161064292</v>
          </cell>
          <cell r="DC75">
            <v>143840000</v>
          </cell>
          <cell r="DE75">
            <v>2</v>
          </cell>
          <cell r="DG75">
            <v>3</v>
          </cell>
          <cell r="DH75" t="str">
            <v>C26-062</v>
          </cell>
          <cell r="DI75">
            <v>0</v>
          </cell>
          <cell r="DJ75">
            <v>0</v>
          </cell>
          <cell r="DK75">
            <v>0</v>
          </cell>
          <cell r="DL75">
            <v>0</v>
          </cell>
          <cell r="DM75">
            <v>0</v>
          </cell>
          <cell r="DO75">
            <v>4</v>
          </cell>
          <cell r="DP75" t="str">
            <v>C26-062</v>
          </cell>
          <cell r="DQ75">
            <v>0</v>
          </cell>
          <cell r="DR75">
            <v>0</v>
          </cell>
          <cell r="DS75">
            <v>27600</v>
          </cell>
          <cell r="DT75">
            <v>154500</v>
          </cell>
          <cell r="DU75">
            <v>0</v>
          </cell>
          <cell r="DV75">
            <v>304220</v>
          </cell>
          <cell r="DW75">
            <v>486320</v>
          </cell>
          <cell r="DY75">
            <v>5</v>
          </cell>
        </row>
        <row r="76">
          <cell r="N76">
            <v>2</v>
          </cell>
          <cell r="O76">
            <v>26</v>
          </cell>
          <cell r="P76">
            <v>62016</v>
          </cell>
          <cell r="Q76">
            <v>1</v>
          </cell>
          <cell r="T76">
            <v>0</v>
          </cell>
          <cell r="U76" t="str">
            <v>無床</v>
          </cell>
          <cell r="W76" t="str">
            <v>6</v>
          </cell>
          <cell r="X76">
            <v>23</v>
          </cell>
          <cell r="Y76" t="str">
            <v>個人</v>
          </cell>
          <cell r="Z76">
            <v>2</v>
          </cell>
          <cell r="AA76">
            <v>63</v>
          </cell>
          <cell r="AB76">
            <v>12</v>
          </cell>
          <cell r="AC76">
            <v>1</v>
          </cell>
          <cell r="AD76">
            <v>0</v>
          </cell>
          <cell r="AE76">
            <v>0</v>
          </cell>
          <cell r="AF76">
            <v>0</v>
          </cell>
          <cell r="AG76">
            <v>210</v>
          </cell>
          <cell r="AL76">
            <v>2</v>
          </cell>
          <cell r="AM76">
            <v>39</v>
          </cell>
          <cell r="AN76">
            <v>1</v>
          </cell>
          <cell r="AO76">
            <v>42</v>
          </cell>
          <cell r="AP76">
            <v>1</v>
          </cell>
          <cell r="AR76">
            <v>1</v>
          </cell>
          <cell r="AT76">
            <v>105</v>
          </cell>
          <cell r="AU76">
            <v>822</v>
          </cell>
          <cell r="AV76">
            <v>8</v>
          </cell>
          <cell r="AY76">
            <v>1</v>
          </cell>
          <cell r="AZ76">
            <v>1</v>
          </cell>
          <cell r="BA76">
            <v>1</v>
          </cell>
          <cell r="BC76">
            <v>3</v>
          </cell>
          <cell r="BG76">
            <v>5</v>
          </cell>
          <cell r="BH76">
            <v>1</v>
          </cell>
          <cell r="BQ76">
            <v>0</v>
          </cell>
          <cell r="BR76">
            <v>0</v>
          </cell>
          <cell r="BZ76">
            <v>1</v>
          </cell>
          <cell r="CA76" t="str">
            <v>C26-061</v>
          </cell>
          <cell r="CB76">
            <v>6841060</v>
          </cell>
          <cell r="CC76">
            <v>0</v>
          </cell>
          <cell r="CD76">
            <v>3900</v>
          </cell>
          <cell r="CE76">
            <v>21470</v>
          </cell>
          <cell r="CF76">
            <v>6866430</v>
          </cell>
          <cell r="CG76">
            <v>2034613</v>
          </cell>
          <cell r="CH76">
            <v>1200000</v>
          </cell>
          <cell r="CI76">
            <v>3266560</v>
          </cell>
          <cell r="CJ76">
            <v>9730</v>
          </cell>
          <cell r="CK76">
            <v>140887</v>
          </cell>
          <cell r="CL76">
            <v>140887</v>
          </cell>
          <cell r="CM76">
            <v>0</v>
          </cell>
          <cell r="CN76">
            <v>0</v>
          </cell>
          <cell r="CO76">
            <v>183573</v>
          </cell>
          <cell r="CP76">
            <v>31914</v>
          </cell>
          <cell r="CQ76">
            <v>0</v>
          </cell>
          <cell r="CR76">
            <v>5667277</v>
          </cell>
          <cell r="CT76">
            <v>12979000</v>
          </cell>
          <cell r="CU76">
            <v>5198168</v>
          </cell>
          <cell r="CV76">
            <v>0</v>
          </cell>
          <cell r="CX76">
            <v>2</v>
          </cell>
          <cell r="CY76" t="str">
            <v>C26-061</v>
          </cell>
          <cell r="CZ76">
            <v>95183007</v>
          </cell>
          <cell r="DA76">
            <v>8943076</v>
          </cell>
          <cell r="DB76">
            <v>4222996</v>
          </cell>
          <cell r="DC76">
            <v>0</v>
          </cell>
          <cell r="DE76">
            <v>2</v>
          </cell>
          <cell r="DG76">
            <v>3</v>
          </cell>
          <cell r="DH76" t="str">
            <v>C26-061</v>
          </cell>
          <cell r="DI76">
            <v>0</v>
          </cell>
          <cell r="DJ76">
            <v>0</v>
          </cell>
          <cell r="DK76">
            <v>319300</v>
          </cell>
          <cell r="DL76">
            <v>0</v>
          </cell>
          <cell r="DM76">
            <v>319300</v>
          </cell>
          <cell r="DO76">
            <v>4</v>
          </cell>
          <cell r="DP76" t="str">
            <v>C26-061</v>
          </cell>
          <cell r="DQ76">
            <v>23100</v>
          </cell>
          <cell r="DR76">
            <v>0</v>
          </cell>
          <cell r="DS76">
            <v>0</v>
          </cell>
          <cell r="DT76">
            <v>0</v>
          </cell>
          <cell r="DU76">
            <v>0</v>
          </cell>
          <cell r="DV76">
            <v>0</v>
          </cell>
          <cell r="DW76">
            <v>23100</v>
          </cell>
          <cell r="DY76">
            <v>5</v>
          </cell>
        </row>
        <row r="77">
          <cell r="N77">
            <v>2</v>
          </cell>
          <cell r="O77">
            <v>28</v>
          </cell>
          <cell r="P77">
            <v>7056</v>
          </cell>
          <cell r="Q77">
            <v>8</v>
          </cell>
          <cell r="T77">
            <v>1</v>
          </cell>
          <cell r="U77" t="str">
            <v>有床</v>
          </cell>
          <cell r="W77" t="str">
            <v>7</v>
          </cell>
          <cell r="X77">
            <v>23</v>
          </cell>
          <cell r="Y77" t="str">
            <v>個人</v>
          </cell>
          <cell r="Z77">
            <v>2</v>
          </cell>
          <cell r="AA77">
            <v>48</v>
          </cell>
          <cell r="AB77">
            <v>2</v>
          </cell>
          <cell r="AC77">
            <v>1</v>
          </cell>
          <cell r="AD77">
            <v>0</v>
          </cell>
          <cell r="AE77">
            <v>0</v>
          </cell>
          <cell r="AF77">
            <v>0</v>
          </cell>
          <cell r="AG77">
            <v>150</v>
          </cell>
          <cell r="AL77">
            <v>2</v>
          </cell>
          <cell r="AM77">
            <v>53</v>
          </cell>
          <cell r="AN77">
            <v>11</v>
          </cell>
          <cell r="AO77">
            <v>69</v>
          </cell>
          <cell r="AP77">
            <v>1</v>
          </cell>
          <cell r="AR77">
            <v>1</v>
          </cell>
          <cell r="AT77">
            <v>152</v>
          </cell>
          <cell r="AU77">
            <v>1543</v>
          </cell>
          <cell r="AV77">
            <v>10</v>
          </cell>
          <cell r="AY77">
            <v>1</v>
          </cell>
          <cell r="AZ77">
            <v>1</v>
          </cell>
          <cell r="BA77">
            <v>3</v>
          </cell>
          <cell r="BB77">
            <v>0</v>
          </cell>
          <cell r="BC77">
            <v>6</v>
          </cell>
          <cell r="BD77">
            <v>1</v>
          </cell>
          <cell r="BE77">
            <v>1</v>
          </cell>
          <cell r="BF77">
            <v>1</v>
          </cell>
          <cell r="BG77">
            <v>11</v>
          </cell>
          <cell r="BH77">
            <v>3</v>
          </cell>
          <cell r="BQ77">
            <v>0</v>
          </cell>
          <cell r="BR77">
            <v>0</v>
          </cell>
          <cell r="BZ77">
            <v>1</v>
          </cell>
          <cell r="CA77" t="str">
            <v>C28-015</v>
          </cell>
          <cell r="CB77">
            <v>7109800</v>
          </cell>
          <cell r="CC77">
            <v>4499</v>
          </cell>
          <cell r="CD77">
            <v>228129</v>
          </cell>
          <cell r="CE77">
            <v>1851</v>
          </cell>
          <cell r="CF77">
            <v>7344279</v>
          </cell>
          <cell r="CG77">
            <v>2401101</v>
          </cell>
          <cell r="CH77">
            <v>1365283</v>
          </cell>
          <cell r="CI77">
            <v>1547272</v>
          </cell>
          <cell r="CJ77">
            <v>133258</v>
          </cell>
          <cell r="CK77">
            <v>279040</v>
          </cell>
          <cell r="CL77">
            <v>168844</v>
          </cell>
          <cell r="CM77">
            <v>61546</v>
          </cell>
          <cell r="CN77">
            <v>0</v>
          </cell>
          <cell r="CO77">
            <v>599198</v>
          </cell>
          <cell r="CP77">
            <v>1414920</v>
          </cell>
          <cell r="CR77">
            <v>6374789</v>
          </cell>
          <cell r="CS77">
            <v>0</v>
          </cell>
          <cell r="CT77">
            <v>247675</v>
          </cell>
          <cell r="CU77">
            <v>12100</v>
          </cell>
          <cell r="CX77">
            <v>2</v>
          </cell>
          <cell r="CY77" t="str">
            <v>C28-015</v>
          </cell>
          <cell r="CZ77">
            <v>70754291</v>
          </cell>
          <cell r="DA77">
            <v>42191593</v>
          </cell>
          <cell r="DB77">
            <v>2195741</v>
          </cell>
          <cell r="DE77">
            <v>2</v>
          </cell>
          <cell r="DG77">
            <v>3</v>
          </cell>
          <cell r="DH77" t="str">
            <v>C28-015</v>
          </cell>
          <cell r="DK77">
            <v>4760660</v>
          </cell>
          <cell r="DL77">
            <v>1120000</v>
          </cell>
          <cell r="DM77">
            <v>5880660</v>
          </cell>
          <cell r="DO77">
            <v>4</v>
          </cell>
          <cell r="DP77" t="str">
            <v>C28-015</v>
          </cell>
          <cell r="DS77">
            <v>24936</v>
          </cell>
          <cell r="DT77">
            <v>84948</v>
          </cell>
          <cell r="DW77">
            <v>109884</v>
          </cell>
          <cell r="DY77">
            <v>5</v>
          </cell>
        </row>
        <row r="78">
          <cell r="N78">
            <v>2</v>
          </cell>
          <cell r="O78">
            <v>12</v>
          </cell>
          <cell r="P78">
            <v>69067</v>
          </cell>
          <cell r="Q78">
            <v>9</v>
          </cell>
          <cell r="T78">
            <v>0</v>
          </cell>
          <cell r="U78" t="str">
            <v>無床</v>
          </cell>
          <cell r="W78" t="str">
            <v>3</v>
          </cell>
          <cell r="X78">
            <v>23</v>
          </cell>
          <cell r="Y78" t="str">
            <v>個人</v>
          </cell>
          <cell r="Z78">
            <v>3</v>
          </cell>
          <cell r="AA78">
            <v>5</v>
          </cell>
          <cell r="AB78">
            <v>1</v>
          </cell>
          <cell r="AC78">
            <v>1</v>
          </cell>
          <cell r="AD78">
            <v>0</v>
          </cell>
          <cell r="AE78">
            <v>0</v>
          </cell>
          <cell r="AF78">
            <v>0</v>
          </cell>
          <cell r="AG78">
            <v>174</v>
          </cell>
          <cell r="AL78">
            <v>2</v>
          </cell>
          <cell r="AM78">
            <v>54</v>
          </cell>
          <cell r="AN78">
            <v>4</v>
          </cell>
          <cell r="AO78">
            <v>49</v>
          </cell>
          <cell r="AP78">
            <v>1</v>
          </cell>
          <cell r="AR78">
            <v>1</v>
          </cell>
          <cell r="AT78">
            <v>187</v>
          </cell>
          <cell r="AU78">
            <v>874</v>
          </cell>
          <cell r="AV78">
            <v>12</v>
          </cell>
          <cell r="AY78">
            <v>0</v>
          </cell>
          <cell r="AZ78">
            <v>0</v>
          </cell>
          <cell r="BA78">
            <v>0</v>
          </cell>
          <cell r="BB78">
            <v>0</v>
          </cell>
          <cell r="BC78">
            <v>2</v>
          </cell>
          <cell r="BD78">
            <v>1</v>
          </cell>
          <cell r="BE78">
            <v>0</v>
          </cell>
          <cell r="BF78">
            <v>0</v>
          </cell>
          <cell r="BG78">
            <v>2</v>
          </cell>
          <cell r="BH78">
            <v>1</v>
          </cell>
          <cell r="BI78">
            <v>0</v>
          </cell>
          <cell r="BJ78">
            <v>0</v>
          </cell>
          <cell r="BK78">
            <v>2</v>
          </cell>
          <cell r="BL78">
            <v>0</v>
          </cell>
          <cell r="BM78">
            <v>4</v>
          </cell>
          <cell r="BN78">
            <v>0</v>
          </cell>
          <cell r="BO78">
            <v>0</v>
          </cell>
          <cell r="BP78">
            <v>0</v>
          </cell>
          <cell r="BQ78">
            <v>6</v>
          </cell>
          <cell r="BR78">
            <v>0</v>
          </cell>
          <cell r="BS78">
            <v>0</v>
          </cell>
          <cell r="BT78">
            <v>0</v>
          </cell>
          <cell r="BU78">
            <v>0</v>
          </cell>
          <cell r="BV78">
            <v>0</v>
          </cell>
          <cell r="BW78">
            <v>0</v>
          </cell>
          <cell r="BX78">
            <v>0</v>
          </cell>
          <cell r="BZ78">
            <v>1</v>
          </cell>
          <cell r="CA78" t="str">
            <v>C12-084</v>
          </cell>
          <cell r="CB78">
            <v>7291700</v>
          </cell>
          <cell r="CC78">
            <v>0</v>
          </cell>
          <cell r="CD78">
            <v>0</v>
          </cell>
          <cell r="CE78">
            <v>839917</v>
          </cell>
          <cell r="CF78">
            <v>8131617</v>
          </cell>
          <cell r="CG78">
            <v>1783667</v>
          </cell>
          <cell r="CH78">
            <v>495834</v>
          </cell>
          <cell r="CI78">
            <v>1721144</v>
          </cell>
          <cell r="CJ78">
            <v>30979</v>
          </cell>
          <cell r="CK78">
            <v>162087</v>
          </cell>
          <cell r="CL78">
            <v>161262</v>
          </cell>
          <cell r="CM78">
            <v>825</v>
          </cell>
          <cell r="CN78">
            <v>0</v>
          </cell>
          <cell r="CO78">
            <v>180885</v>
          </cell>
          <cell r="CP78">
            <v>784825</v>
          </cell>
          <cell r="CQ78">
            <v>0</v>
          </cell>
          <cell r="CR78">
            <v>4663587</v>
          </cell>
          <cell r="CT78">
            <v>15008500</v>
          </cell>
          <cell r="CU78">
            <v>6084700</v>
          </cell>
          <cell r="CV78">
            <v>84000</v>
          </cell>
          <cell r="CX78">
            <v>2</v>
          </cell>
          <cell r="CY78" t="str">
            <v>C12-084</v>
          </cell>
          <cell r="CZ78">
            <v>56878220</v>
          </cell>
          <cell r="DA78">
            <v>15918603</v>
          </cell>
          <cell r="DB78">
            <v>1946664</v>
          </cell>
          <cell r="DC78">
            <v>0</v>
          </cell>
          <cell r="DE78">
            <v>2</v>
          </cell>
          <cell r="DG78">
            <v>3</v>
          </cell>
          <cell r="DH78" t="str">
            <v>C12-084</v>
          </cell>
          <cell r="DI78">
            <v>0</v>
          </cell>
          <cell r="DJ78">
            <v>0</v>
          </cell>
          <cell r="DK78">
            <v>0</v>
          </cell>
          <cell r="DL78">
            <v>430540</v>
          </cell>
          <cell r="DM78">
            <v>430540</v>
          </cell>
          <cell r="DO78">
            <v>4</v>
          </cell>
          <cell r="DP78" t="str">
            <v>C12-084</v>
          </cell>
          <cell r="DQ78">
            <v>0</v>
          </cell>
          <cell r="DR78">
            <v>11048</v>
          </cell>
          <cell r="DS78">
            <v>10556</v>
          </cell>
          <cell r="DT78">
            <v>59842</v>
          </cell>
          <cell r="DU78">
            <v>6667</v>
          </cell>
          <cell r="DV78">
            <v>0</v>
          </cell>
          <cell r="DW78">
            <v>88113</v>
          </cell>
          <cell r="DY78">
            <v>5</v>
          </cell>
        </row>
        <row r="79">
          <cell r="N79">
            <v>2</v>
          </cell>
          <cell r="O79">
            <v>14</v>
          </cell>
          <cell r="P79">
            <v>57017</v>
          </cell>
          <cell r="Q79">
            <v>1</v>
          </cell>
          <cell r="T79">
            <v>0</v>
          </cell>
          <cell r="U79" t="str">
            <v>無床</v>
          </cell>
          <cell r="W79" t="str">
            <v>3</v>
          </cell>
          <cell r="X79">
            <v>19</v>
          </cell>
          <cell r="Y79" t="str">
            <v>その他</v>
          </cell>
          <cell r="Z79">
            <v>3</v>
          </cell>
          <cell r="AA79">
            <v>2</v>
          </cell>
          <cell r="AB79">
            <v>6</v>
          </cell>
          <cell r="AC79">
            <v>0</v>
          </cell>
          <cell r="AD79">
            <v>1</v>
          </cell>
          <cell r="AE79">
            <v>0</v>
          </cell>
          <cell r="AF79">
            <v>0</v>
          </cell>
          <cell r="AH79">
            <v>157</v>
          </cell>
          <cell r="AL79">
            <v>2</v>
          </cell>
          <cell r="AM79">
            <v>55</v>
          </cell>
          <cell r="AN79">
            <v>4</v>
          </cell>
          <cell r="AO79">
            <v>31</v>
          </cell>
          <cell r="AP79">
            <v>1</v>
          </cell>
          <cell r="AR79">
            <v>1</v>
          </cell>
          <cell r="AT79">
            <v>315</v>
          </cell>
          <cell r="AU79">
            <v>1776</v>
          </cell>
          <cell r="AV79">
            <v>16</v>
          </cell>
          <cell r="AX79">
            <v>0</v>
          </cell>
          <cell r="AY79">
            <v>1</v>
          </cell>
          <cell r="AZ79">
            <v>0</v>
          </cell>
          <cell r="BA79">
            <v>0</v>
          </cell>
          <cell r="BB79">
            <v>0</v>
          </cell>
          <cell r="BC79">
            <v>1</v>
          </cell>
          <cell r="BD79">
            <v>0</v>
          </cell>
          <cell r="BE79">
            <v>3</v>
          </cell>
          <cell r="BF79">
            <v>0</v>
          </cell>
          <cell r="BG79">
            <v>5</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Z79">
            <v>1</v>
          </cell>
          <cell r="CA79" t="str">
            <v>C14-115</v>
          </cell>
          <cell r="CB79">
            <v>4144000</v>
          </cell>
          <cell r="CC79">
            <v>0</v>
          </cell>
          <cell r="CD79">
            <v>0</v>
          </cell>
          <cell r="CE79">
            <v>0</v>
          </cell>
          <cell r="CF79">
            <v>4144000</v>
          </cell>
          <cell r="CG79">
            <v>1971100</v>
          </cell>
          <cell r="CH79">
            <v>0</v>
          </cell>
          <cell r="CI79">
            <v>14776</v>
          </cell>
          <cell r="CJ79">
            <v>17460</v>
          </cell>
          <cell r="CK79">
            <v>1706</v>
          </cell>
          <cell r="CL79">
            <v>0</v>
          </cell>
          <cell r="CM79">
            <v>1706</v>
          </cell>
          <cell r="CN79">
            <v>0</v>
          </cell>
          <cell r="CO79">
            <v>251970</v>
          </cell>
          <cell r="CP79">
            <v>1733688</v>
          </cell>
          <cell r="CQ79">
            <v>840000</v>
          </cell>
          <cell r="CR79">
            <v>3990700</v>
          </cell>
          <cell r="CT79">
            <v>0</v>
          </cell>
          <cell r="CU79">
            <v>70000</v>
          </cell>
          <cell r="CV79">
            <v>29500</v>
          </cell>
          <cell r="CX79">
            <v>2</v>
          </cell>
          <cell r="CY79" t="str">
            <v>C14-115</v>
          </cell>
          <cell r="CZ79">
            <v>58784087</v>
          </cell>
          <cell r="DA79">
            <v>37534217</v>
          </cell>
          <cell r="DB79">
            <v>63700937</v>
          </cell>
          <cell r="DC79">
            <v>57418351</v>
          </cell>
          <cell r="DE79">
            <v>1</v>
          </cell>
          <cell r="DG79">
            <v>3</v>
          </cell>
          <cell r="DH79" t="str">
            <v>C14-115</v>
          </cell>
          <cell r="DI79">
            <v>0</v>
          </cell>
          <cell r="DJ79">
            <v>0</v>
          </cell>
          <cell r="DK79">
            <v>362560</v>
          </cell>
          <cell r="DL79">
            <v>0</v>
          </cell>
          <cell r="DM79">
            <v>362560</v>
          </cell>
          <cell r="DO79">
            <v>4</v>
          </cell>
          <cell r="DP79" t="str">
            <v>C14-115</v>
          </cell>
          <cell r="DQ79">
            <v>38900</v>
          </cell>
          <cell r="DR79">
            <v>113300</v>
          </cell>
          <cell r="DS79">
            <v>7484</v>
          </cell>
          <cell r="DT79">
            <v>96789</v>
          </cell>
          <cell r="DU79">
            <v>0</v>
          </cell>
          <cell r="DV79">
            <v>133756</v>
          </cell>
          <cell r="DW79">
            <v>390229</v>
          </cell>
          <cell r="DY79">
            <v>5</v>
          </cell>
        </row>
        <row r="80">
          <cell r="N80">
            <v>2</v>
          </cell>
          <cell r="O80">
            <v>44</v>
          </cell>
          <cell r="P80">
            <v>54029</v>
          </cell>
          <cell r="Q80">
            <v>8</v>
          </cell>
          <cell r="T80">
            <v>1</v>
          </cell>
          <cell r="U80" t="str">
            <v>有床</v>
          </cell>
          <cell r="W80" t="str">
            <v>A</v>
          </cell>
          <cell r="X80">
            <v>19</v>
          </cell>
          <cell r="Y80" t="str">
            <v>その他</v>
          </cell>
          <cell r="Z80">
            <v>2</v>
          </cell>
          <cell r="AA80">
            <v>44</v>
          </cell>
          <cell r="AB80">
            <v>2</v>
          </cell>
          <cell r="AC80">
            <v>1</v>
          </cell>
          <cell r="AD80">
            <v>0</v>
          </cell>
          <cell r="AE80">
            <v>0</v>
          </cell>
          <cell r="AF80">
            <v>0</v>
          </cell>
          <cell r="AG80">
            <v>627</v>
          </cell>
          <cell r="AL80">
            <v>2</v>
          </cell>
          <cell r="AM80">
            <v>45</v>
          </cell>
          <cell r="AN80">
            <v>2</v>
          </cell>
          <cell r="AO80">
            <v>74</v>
          </cell>
          <cell r="AP80">
            <v>1</v>
          </cell>
          <cell r="AR80">
            <v>1</v>
          </cell>
          <cell r="AT80">
            <v>25</v>
          </cell>
          <cell r="AU80">
            <v>291</v>
          </cell>
          <cell r="AV80">
            <v>6</v>
          </cell>
          <cell r="AX80">
            <v>8</v>
          </cell>
          <cell r="AY80">
            <v>1</v>
          </cell>
          <cell r="BA80">
            <v>1</v>
          </cell>
          <cell r="BC80">
            <v>2</v>
          </cell>
          <cell r="BE80">
            <v>2</v>
          </cell>
          <cell r="BG80">
            <v>6</v>
          </cell>
          <cell r="BH80">
            <v>0</v>
          </cell>
          <cell r="BQ80">
            <v>0</v>
          </cell>
          <cell r="BR80">
            <v>0</v>
          </cell>
          <cell r="BS80">
            <v>0</v>
          </cell>
          <cell r="BT80">
            <v>0</v>
          </cell>
          <cell r="BU80">
            <v>0</v>
          </cell>
          <cell r="BZ80">
            <v>1</v>
          </cell>
          <cell r="CA80" t="str">
            <v>C44-005</v>
          </cell>
          <cell r="CB80">
            <v>3142720</v>
          </cell>
          <cell r="CC80">
            <v>79380</v>
          </cell>
          <cell r="CD80">
            <v>69500</v>
          </cell>
          <cell r="CE80">
            <v>98000</v>
          </cell>
          <cell r="CF80">
            <v>3389600</v>
          </cell>
          <cell r="CG80">
            <v>1316511</v>
          </cell>
          <cell r="CH80">
            <v>0</v>
          </cell>
          <cell r="CI80">
            <v>896778</v>
          </cell>
          <cell r="CJ80">
            <v>361927</v>
          </cell>
          <cell r="CK80">
            <v>76557</v>
          </cell>
          <cell r="CL80">
            <v>76557</v>
          </cell>
          <cell r="CM80">
            <v>0</v>
          </cell>
          <cell r="CN80">
            <v>0</v>
          </cell>
          <cell r="CO80">
            <v>92000</v>
          </cell>
          <cell r="CP80">
            <v>861450</v>
          </cell>
          <cell r="CQ80">
            <v>0</v>
          </cell>
          <cell r="CR80">
            <v>3605223</v>
          </cell>
          <cell r="CT80">
            <v>0</v>
          </cell>
          <cell r="CU80">
            <v>68719</v>
          </cell>
          <cell r="CV80">
            <v>13100</v>
          </cell>
          <cell r="CX80">
            <v>2</v>
          </cell>
          <cell r="CY80" t="str">
            <v>C44-005</v>
          </cell>
          <cell r="CZ80">
            <v>37535030</v>
          </cell>
          <cell r="DA80">
            <v>18784807</v>
          </cell>
          <cell r="DB80">
            <v>34878242</v>
          </cell>
          <cell r="DC80">
            <v>23060040</v>
          </cell>
          <cell r="DE80">
            <v>1</v>
          </cell>
          <cell r="DG80">
            <v>3</v>
          </cell>
          <cell r="DH80" t="str">
            <v>C44-005</v>
          </cell>
          <cell r="DK80">
            <v>3764000</v>
          </cell>
          <cell r="DM80">
            <v>3764000</v>
          </cell>
          <cell r="DO80">
            <v>4</v>
          </cell>
          <cell r="DP80" t="str">
            <v>C44-005</v>
          </cell>
          <cell r="DQ80">
            <v>0</v>
          </cell>
          <cell r="DR80">
            <v>0</v>
          </cell>
          <cell r="DS80">
            <v>10000</v>
          </cell>
          <cell r="DT80">
            <v>60569</v>
          </cell>
          <cell r="DU80">
            <v>167</v>
          </cell>
          <cell r="DV80">
            <v>45743</v>
          </cell>
          <cell r="DW80">
            <v>116479</v>
          </cell>
          <cell r="DY80">
            <v>5</v>
          </cell>
        </row>
        <row r="81">
          <cell r="N81">
            <v>2</v>
          </cell>
          <cell r="O81">
            <v>43</v>
          </cell>
          <cell r="P81">
            <v>31129</v>
          </cell>
          <cell r="Q81">
            <v>7</v>
          </cell>
          <cell r="T81">
            <v>1</v>
          </cell>
          <cell r="U81" t="str">
            <v>有床</v>
          </cell>
          <cell r="W81" t="str">
            <v>A</v>
          </cell>
          <cell r="X81">
            <v>23</v>
          </cell>
          <cell r="Y81" t="str">
            <v>個人</v>
          </cell>
          <cell r="Z81">
            <v>2</v>
          </cell>
          <cell r="AA81">
            <v>35</v>
          </cell>
          <cell r="AB81">
            <v>1</v>
          </cell>
          <cell r="AC81">
            <v>1</v>
          </cell>
          <cell r="AD81">
            <v>0</v>
          </cell>
          <cell r="AE81">
            <v>0</v>
          </cell>
          <cell r="AF81">
            <v>0</v>
          </cell>
          <cell r="AG81">
            <v>385</v>
          </cell>
          <cell r="AL81">
            <v>2</v>
          </cell>
          <cell r="AM81">
            <v>41</v>
          </cell>
          <cell r="AN81">
            <v>11</v>
          </cell>
          <cell r="AO81">
            <v>72</v>
          </cell>
          <cell r="AP81">
            <v>1</v>
          </cell>
          <cell r="AR81">
            <v>2</v>
          </cell>
          <cell r="AT81">
            <v>27</v>
          </cell>
          <cell r="AU81">
            <v>749</v>
          </cell>
          <cell r="AV81">
            <v>10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1</v>
          </cell>
          <cell r="BL81">
            <v>0</v>
          </cell>
          <cell r="BM81">
            <v>1</v>
          </cell>
          <cell r="BN81">
            <v>0</v>
          </cell>
          <cell r="BO81">
            <v>0</v>
          </cell>
          <cell r="BP81">
            <v>0</v>
          </cell>
          <cell r="BQ81">
            <v>2</v>
          </cell>
          <cell r="BR81">
            <v>0</v>
          </cell>
          <cell r="BS81">
            <v>0</v>
          </cell>
          <cell r="BT81">
            <v>1</v>
          </cell>
          <cell r="BU81">
            <v>1</v>
          </cell>
          <cell r="BV81">
            <v>0</v>
          </cell>
          <cell r="BW81">
            <v>64</v>
          </cell>
          <cell r="BX81">
            <v>64</v>
          </cell>
          <cell r="BZ81">
            <v>1</v>
          </cell>
          <cell r="CA81" t="str">
            <v>C43-004</v>
          </cell>
          <cell r="CB81">
            <v>1542910</v>
          </cell>
          <cell r="CC81">
            <v>0</v>
          </cell>
          <cell r="CD81">
            <v>100155</v>
          </cell>
          <cell r="CE81">
            <v>0</v>
          </cell>
          <cell r="CF81">
            <v>1643065</v>
          </cell>
          <cell r="CG81">
            <v>128630</v>
          </cell>
          <cell r="CH81">
            <v>0</v>
          </cell>
          <cell r="CI81">
            <v>309394</v>
          </cell>
          <cell r="CJ81">
            <v>1470</v>
          </cell>
          <cell r="CK81">
            <v>4942</v>
          </cell>
          <cell r="CL81">
            <v>4942</v>
          </cell>
          <cell r="CM81">
            <v>0</v>
          </cell>
          <cell r="CN81">
            <v>0</v>
          </cell>
          <cell r="CO81">
            <v>57769</v>
          </cell>
          <cell r="CP81">
            <v>206640</v>
          </cell>
          <cell r="CQ81">
            <v>0</v>
          </cell>
          <cell r="CR81">
            <v>708845</v>
          </cell>
          <cell r="CS81">
            <v>0</v>
          </cell>
          <cell r="CT81">
            <v>56875</v>
          </cell>
          <cell r="CU81">
            <v>64300</v>
          </cell>
          <cell r="CV81">
            <v>0</v>
          </cell>
          <cell r="CX81">
            <v>2</v>
          </cell>
          <cell r="CY81" t="str">
            <v>C43-004</v>
          </cell>
          <cell r="DE81">
            <v>3</v>
          </cell>
          <cell r="DG81">
            <v>3</v>
          </cell>
          <cell r="DH81" t="str">
            <v>C43-004</v>
          </cell>
          <cell r="DI81">
            <v>0</v>
          </cell>
          <cell r="DJ81">
            <v>1706640</v>
          </cell>
          <cell r="DK81">
            <v>550000</v>
          </cell>
          <cell r="DL81">
            <v>0</v>
          </cell>
          <cell r="DM81">
            <v>2256640</v>
          </cell>
          <cell r="DO81">
            <v>4</v>
          </cell>
          <cell r="DP81" t="str">
            <v>C43-004</v>
          </cell>
          <cell r="DQ81">
            <v>5000</v>
          </cell>
          <cell r="DR81">
            <v>0</v>
          </cell>
          <cell r="DS81">
            <v>10361</v>
          </cell>
          <cell r="DT81">
            <v>27700</v>
          </cell>
          <cell r="DU81">
            <v>0</v>
          </cell>
          <cell r="DV81">
            <v>0</v>
          </cell>
          <cell r="DW81">
            <v>43061</v>
          </cell>
          <cell r="DY81">
            <v>5</v>
          </cell>
        </row>
        <row r="82">
          <cell r="N82">
            <v>2</v>
          </cell>
          <cell r="O82">
            <v>1</v>
          </cell>
          <cell r="P82">
            <v>64025</v>
          </cell>
          <cell r="Q82">
            <v>4</v>
          </cell>
          <cell r="T82">
            <v>0</v>
          </cell>
          <cell r="U82" t="str">
            <v>無床</v>
          </cell>
          <cell r="W82" t="str">
            <v>0</v>
          </cell>
          <cell r="X82">
            <v>23</v>
          </cell>
          <cell r="Y82" t="str">
            <v>個人</v>
          </cell>
          <cell r="Z82">
            <v>2</v>
          </cell>
          <cell r="AA82">
            <v>39</v>
          </cell>
          <cell r="AB82">
            <v>4</v>
          </cell>
          <cell r="AC82">
            <v>0</v>
          </cell>
          <cell r="AD82">
            <v>0</v>
          </cell>
          <cell r="AE82">
            <v>0</v>
          </cell>
          <cell r="AF82">
            <v>1</v>
          </cell>
          <cell r="AJ82">
            <v>326</v>
          </cell>
          <cell r="AL82">
            <v>2</v>
          </cell>
          <cell r="AM82">
            <v>26</v>
          </cell>
          <cell r="AN82">
            <v>8</v>
          </cell>
          <cell r="AO82">
            <v>74</v>
          </cell>
          <cell r="AP82">
            <v>1</v>
          </cell>
          <cell r="AR82">
            <v>1</v>
          </cell>
          <cell r="AT82">
            <v>118</v>
          </cell>
          <cell r="AU82">
            <v>1380</v>
          </cell>
          <cell r="AV82">
            <v>10</v>
          </cell>
          <cell r="AY82">
            <v>0</v>
          </cell>
          <cell r="AZ82">
            <v>0</v>
          </cell>
          <cell r="BA82">
            <v>1</v>
          </cell>
          <cell r="BB82">
            <v>0</v>
          </cell>
          <cell r="BC82">
            <v>3</v>
          </cell>
          <cell r="BD82">
            <v>1</v>
          </cell>
          <cell r="BE82">
            <v>3</v>
          </cell>
          <cell r="BF82">
            <v>1</v>
          </cell>
          <cell r="BG82">
            <v>7</v>
          </cell>
          <cell r="BH82">
            <v>2</v>
          </cell>
          <cell r="BQ82">
            <v>0</v>
          </cell>
          <cell r="BR82">
            <v>0</v>
          </cell>
          <cell r="BS82">
            <v>0</v>
          </cell>
          <cell r="BT82">
            <v>0</v>
          </cell>
          <cell r="BU82">
            <v>0</v>
          </cell>
          <cell r="BZ82">
            <v>1</v>
          </cell>
          <cell r="CA82" t="str">
            <v>C01-069</v>
          </cell>
          <cell r="CB82">
            <v>5653020</v>
          </cell>
          <cell r="CC82">
            <v>0</v>
          </cell>
          <cell r="CD82">
            <v>189984</v>
          </cell>
          <cell r="CE82">
            <v>144291</v>
          </cell>
          <cell r="CF82">
            <v>5987295</v>
          </cell>
          <cell r="CG82">
            <v>3233686</v>
          </cell>
          <cell r="CH82">
            <v>824150</v>
          </cell>
          <cell r="CI82">
            <v>1518733</v>
          </cell>
          <cell r="CJ82">
            <v>0</v>
          </cell>
          <cell r="CK82">
            <v>97831</v>
          </cell>
          <cell r="CL82">
            <v>95573</v>
          </cell>
          <cell r="CM82">
            <v>2258</v>
          </cell>
          <cell r="CN82">
            <v>0</v>
          </cell>
          <cell r="CO82">
            <v>72359</v>
          </cell>
          <cell r="CP82">
            <v>248829</v>
          </cell>
          <cell r="CQ82">
            <v>0</v>
          </cell>
          <cell r="CR82">
            <v>5171438</v>
          </cell>
          <cell r="CT82">
            <v>3075400</v>
          </cell>
          <cell r="CU82">
            <v>2682000</v>
          </cell>
          <cell r="CV82">
            <v>0</v>
          </cell>
          <cell r="CX82">
            <v>2</v>
          </cell>
          <cell r="CY82" t="str">
            <v>C01-069</v>
          </cell>
          <cell r="CZ82">
            <v>158491753</v>
          </cell>
          <cell r="DA82">
            <v>124555000</v>
          </cell>
          <cell r="DB82">
            <v>5093231</v>
          </cell>
          <cell r="DC82">
            <v>0</v>
          </cell>
          <cell r="DE82">
            <v>2</v>
          </cell>
          <cell r="DG82">
            <v>3</v>
          </cell>
          <cell r="DH82" t="str">
            <v>C01-069</v>
          </cell>
          <cell r="DI82">
            <v>0</v>
          </cell>
          <cell r="DJ82">
            <v>0</v>
          </cell>
          <cell r="DK82">
            <v>0</v>
          </cell>
          <cell r="DL82">
            <v>0</v>
          </cell>
          <cell r="DM82">
            <v>0</v>
          </cell>
          <cell r="DO82">
            <v>4</v>
          </cell>
          <cell r="DP82" t="str">
            <v>C01-069</v>
          </cell>
          <cell r="DQ82">
            <v>0</v>
          </cell>
          <cell r="DR82">
            <v>15000</v>
          </cell>
          <cell r="DS82">
            <v>5781</v>
          </cell>
          <cell r="DT82">
            <v>30735</v>
          </cell>
          <cell r="DU82">
            <v>0</v>
          </cell>
          <cell r="DV82">
            <v>0</v>
          </cell>
          <cell r="DW82">
            <v>51516</v>
          </cell>
          <cell r="DY82">
            <v>5</v>
          </cell>
        </row>
        <row r="83">
          <cell r="N83">
            <v>2</v>
          </cell>
          <cell r="O83">
            <v>1</v>
          </cell>
          <cell r="P83">
            <v>63014</v>
          </cell>
          <cell r="Q83">
            <v>7</v>
          </cell>
          <cell r="T83">
            <v>0</v>
          </cell>
          <cell r="U83" t="str">
            <v>無床</v>
          </cell>
          <cell r="W83" t="str">
            <v>0</v>
          </cell>
          <cell r="X83">
            <v>23</v>
          </cell>
          <cell r="Y83" t="str">
            <v>個人</v>
          </cell>
          <cell r="Z83">
            <v>2</v>
          </cell>
          <cell r="AA83">
            <v>51</v>
          </cell>
          <cell r="AB83">
            <v>9</v>
          </cell>
          <cell r="AC83">
            <v>1</v>
          </cell>
          <cell r="AD83">
            <v>0</v>
          </cell>
          <cell r="AE83">
            <v>0</v>
          </cell>
          <cell r="AF83">
            <v>0</v>
          </cell>
          <cell r="AG83">
            <v>159</v>
          </cell>
          <cell r="AH83">
            <v>0</v>
          </cell>
          <cell r="AI83">
            <v>0</v>
          </cell>
          <cell r="AJ83">
            <v>0</v>
          </cell>
          <cell r="AL83">
            <v>2</v>
          </cell>
          <cell r="AM83">
            <v>32</v>
          </cell>
          <cell r="AN83">
            <v>6</v>
          </cell>
          <cell r="AO83">
            <v>71</v>
          </cell>
          <cell r="AP83">
            <v>1</v>
          </cell>
          <cell r="AR83">
            <v>1</v>
          </cell>
          <cell r="AT83">
            <v>86</v>
          </cell>
          <cell r="AU83">
            <v>432</v>
          </cell>
          <cell r="AV83">
            <v>9</v>
          </cell>
          <cell r="AX83">
            <v>0</v>
          </cell>
          <cell r="AY83">
            <v>0</v>
          </cell>
          <cell r="AZ83">
            <v>0</v>
          </cell>
          <cell r="BA83">
            <v>0</v>
          </cell>
          <cell r="BB83">
            <v>0</v>
          </cell>
          <cell r="BC83">
            <v>1</v>
          </cell>
          <cell r="BD83">
            <v>1</v>
          </cell>
          <cell r="BE83">
            <v>0</v>
          </cell>
          <cell r="BF83">
            <v>0</v>
          </cell>
          <cell r="BG83">
            <v>1</v>
          </cell>
          <cell r="BH83">
            <v>1</v>
          </cell>
          <cell r="BI83">
            <v>0</v>
          </cell>
          <cell r="BJ83">
            <v>0</v>
          </cell>
          <cell r="BK83">
            <v>1</v>
          </cell>
          <cell r="BL83">
            <v>0</v>
          </cell>
          <cell r="BM83">
            <v>2</v>
          </cell>
          <cell r="BN83">
            <v>0</v>
          </cell>
          <cell r="BO83">
            <v>3</v>
          </cell>
          <cell r="BP83">
            <v>0</v>
          </cell>
          <cell r="BQ83">
            <v>6</v>
          </cell>
          <cell r="BR83">
            <v>0</v>
          </cell>
          <cell r="BS83">
            <v>0</v>
          </cell>
          <cell r="BT83">
            <v>0</v>
          </cell>
          <cell r="BU83">
            <v>0</v>
          </cell>
          <cell r="BV83">
            <v>0</v>
          </cell>
          <cell r="BW83">
            <v>0</v>
          </cell>
          <cell r="BX83">
            <v>0</v>
          </cell>
          <cell r="BZ83">
            <v>1</v>
          </cell>
          <cell r="CA83" t="str">
            <v>C01-067</v>
          </cell>
          <cell r="CB83">
            <v>3100638</v>
          </cell>
          <cell r="CC83">
            <v>0</v>
          </cell>
          <cell r="CD83">
            <v>6120</v>
          </cell>
          <cell r="CE83">
            <v>23700</v>
          </cell>
          <cell r="CF83">
            <v>3130458</v>
          </cell>
          <cell r="CG83">
            <v>1444100</v>
          </cell>
          <cell r="CH83">
            <v>420000</v>
          </cell>
          <cell r="CI83">
            <v>626315</v>
          </cell>
          <cell r="CJ83">
            <v>31823</v>
          </cell>
          <cell r="CK83">
            <v>173232</v>
          </cell>
          <cell r="CL83">
            <v>169441</v>
          </cell>
          <cell r="CM83">
            <v>3791</v>
          </cell>
          <cell r="CN83">
            <v>0</v>
          </cell>
          <cell r="CO83">
            <v>82171</v>
          </cell>
          <cell r="CP83">
            <v>197921</v>
          </cell>
          <cell r="CQ83">
            <v>0</v>
          </cell>
          <cell r="CR83">
            <v>2555562</v>
          </cell>
          <cell r="CT83">
            <v>507600</v>
          </cell>
          <cell r="CU83">
            <v>369300</v>
          </cell>
          <cell r="CV83">
            <v>0</v>
          </cell>
          <cell r="CX83">
            <v>2</v>
          </cell>
          <cell r="CY83" t="str">
            <v>C01-067</v>
          </cell>
          <cell r="CZ83">
            <v>78399565</v>
          </cell>
          <cell r="DA83">
            <v>44923828</v>
          </cell>
          <cell r="DB83">
            <v>4950136</v>
          </cell>
          <cell r="DC83">
            <v>4950136</v>
          </cell>
          <cell r="DE83">
            <v>2</v>
          </cell>
          <cell r="DG83">
            <v>3</v>
          </cell>
          <cell r="DH83" t="str">
            <v>C01-067</v>
          </cell>
          <cell r="DI83">
            <v>0</v>
          </cell>
          <cell r="DJ83">
            <v>0</v>
          </cell>
          <cell r="DK83">
            <v>0</v>
          </cell>
          <cell r="DL83">
            <v>0</v>
          </cell>
          <cell r="DM83">
            <v>0</v>
          </cell>
          <cell r="DO83">
            <v>4</v>
          </cell>
          <cell r="DP83" t="str">
            <v>C01-067</v>
          </cell>
          <cell r="DQ83">
            <v>0</v>
          </cell>
          <cell r="DR83">
            <v>0</v>
          </cell>
          <cell r="DS83">
            <v>21300</v>
          </cell>
          <cell r="DT83">
            <v>58000</v>
          </cell>
          <cell r="DU83">
            <v>0</v>
          </cell>
          <cell r="DV83">
            <v>0</v>
          </cell>
          <cell r="DW83">
            <v>79300</v>
          </cell>
          <cell r="DY83">
            <v>5</v>
          </cell>
        </row>
        <row r="84">
          <cell r="N84">
            <v>2</v>
          </cell>
          <cell r="O84">
            <v>30</v>
          </cell>
          <cell r="P84">
            <v>31386</v>
          </cell>
          <cell r="Q84">
            <v>4</v>
          </cell>
          <cell r="T84">
            <v>0</v>
          </cell>
          <cell r="U84" t="str">
            <v>無床</v>
          </cell>
          <cell r="W84" t="str">
            <v>7</v>
          </cell>
          <cell r="X84">
            <v>23</v>
          </cell>
          <cell r="Y84" t="str">
            <v>個人</v>
          </cell>
          <cell r="Z84">
            <v>2</v>
          </cell>
          <cell r="AA84">
            <v>28</v>
          </cell>
          <cell r="AB84">
            <v>2</v>
          </cell>
          <cell r="AC84">
            <v>1</v>
          </cell>
          <cell r="AD84">
            <v>0</v>
          </cell>
          <cell r="AE84">
            <v>0</v>
          </cell>
          <cell r="AF84">
            <v>0</v>
          </cell>
          <cell r="AG84">
            <v>38</v>
          </cell>
          <cell r="AH84">
            <v>0</v>
          </cell>
          <cell r="AI84">
            <v>0</v>
          </cell>
          <cell r="AJ84">
            <v>0</v>
          </cell>
          <cell r="AL84">
            <v>2</v>
          </cell>
          <cell r="AM84">
            <v>63</v>
          </cell>
          <cell r="AN84">
            <v>6</v>
          </cell>
          <cell r="AO84">
            <v>77</v>
          </cell>
          <cell r="AP84">
            <v>1</v>
          </cell>
          <cell r="AR84">
            <v>2</v>
          </cell>
          <cell r="AT84">
            <v>18</v>
          </cell>
          <cell r="AU84">
            <v>340</v>
          </cell>
          <cell r="AV84">
            <v>13</v>
          </cell>
          <cell r="AX84">
            <v>0</v>
          </cell>
          <cell r="AY84">
            <v>0</v>
          </cell>
          <cell r="BA84">
            <v>0</v>
          </cell>
          <cell r="BC84">
            <v>0</v>
          </cell>
          <cell r="BE84">
            <v>0</v>
          </cell>
          <cell r="BG84">
            <v>0</v>
          </cell>
          <cell r="BH84">
            <v>0</v>
          </cell>
          <cell r="BI84">
            <v>0</v>
          </cell>
          <cell r="BK84">
            <v>1</v>
          </cell>
          <cell r="BM84">
            <v>1</v>
          </cell>
          <cell r="BO84">
            <v>0</v>
          </cell>
          <cell r="BQ84">
            <v>2</v>
          </cell>
          <cell r="BR84">
            <v>0</v>
          </cell>
          <cell r="BS84">
            <v>0</v>
          </cell>
          <cell r="BT84">
            <v>1</v>
          </cell>
          <cell r="BU84">
            <v>1</v>
          </cell>
          <cell r="BW84">
            <v>13</v>
          </cell>
          <cell r="BX84">
            <v>13</v>
          </cell>
          <cell r="BZ84">
            <v>1</v>
          </cell>
          <cell r="CA84" t="str">
            <v>C30-006</v>
          </cell>
          <cell r="CB84">
            <v>2449720</v>
          </cell>
          <cell r="CC84">
            <v>0</v>
          </cell>
          <cell r="CD84">
            <v>0</v>
          </cell>
          <cell r="CE84">
            <v>0</v>
          </cell>
          <cell r="CF84">
            <v>2449720</v>
          </cell>
          <cell r="CG84">
            <v>100000</v>
          </cell>
          <cell r="CH84">
            <v>0</v>
          </cell>
          <cell r="CI84">
            <v>163900</v>
          </cell>
          <cell r="CJ84">
            <v>0</v>
          </cell>
          <cell r="CK84">
            <v>26743</v>
          </cell>
          <cell r="CL84">
            <v>26743</v>
          </cell>
          <cell r="CM84">
            <v>0</v>
          </cell>
          <cell r="CN84">
            <v>0</v>
          </cell>
          <cell r="CO84">
            <v>116370</v>
          </cell>
          <cell r="CP84">
            <v>311902</v>
          </cell>
          <cell r="CQ84">
            <v>0</v>
          </cell>
          <cell r="CR84">
            <v>718915</v>
          </cell>
          <cell r="CT84">
            <v>520900</v>
          </cell>
          <cell r="CU84">
            <v>1015700</v>
          </cell>
          <cell r="CX84">
            <v>2</v>
          </cell>
          <cell r="CY84" t="str">
            <v>C30-006</v>
          </cell>
          <cell r="DE84">
            <v>2</v>
          </cell>
          <cell r="DG84">
            <v>3</v>
          </cell>
          <cell r="DH84" t="str">
            <v>C30-006</v>
          </cell>
          <cell r="DI84">
            <v>0</v>
          </cell>
          <cell r="DJ84">
            <v>0</v>
          </cell>
          <cell r="DK84">
            <v>484100</v>
          </cell>
          <cell r="DL84">
            <v>0</v>
          </cell>
          <cell r="DM84">
            <v>484100</v>
          </cell>
          <cell r="DO84">
            <v>4</v>
          </cell>
          <cell r="DP84" t="str">
            <v>C30-006</v>
          </cell>
          <cell r="DQ84">
            <v>0</v>
          </cell>
          <cell r="DR84">
            <v>0</v>
          </cell>
          <cell r="DS84">
            <v>2242</v>
          </cell>
          <cell r="DT84">
            <v>79660</v>
          </cell>
          <cell r="DU84">
            <v>19167</v>
          </cell>
          <cell r="DV84">
            <v>0</v>
          </cell>
          <cell r="DW84">
            <v>101069</v>
          </cell>
          <cell r="DY84">
            <v>5</v>
          </cell>
        </row>
        <row r="85">
          <cell r="N85">
            <v>2</v>
          </cell>
          <cell r="O85">
            <v>22</v>
          </cell>
          <cell r="P85">
            <v>63015</v>
          </cell>
          <cell r="Q85">
            <v>3</v>
          </cell>
          <cell r="T85">
            <v>1</v>
          </cell>
          <cell r="U85" t="str">
            <v>有床</v>
          </cell>
          <cell r="W85" t="str">
            <v>4</v>
          </cell>
          <cell r="X85">
            <v>19</v>
          </cell>
          <cell r="Y85" t="str">
            <v>その他</v>
          </cell>
          <cell r="Z85">
            <v>2</v>
          </cell>
          <cell r="AA85">
            <v>51</v>
          </cell>
          <cell r="AB85">
            <v>7</v>
          </cell>
          <cell r="AC85">
            <v>1</v>
          </cell>
          <cell r="AD85">
            <v>0</v>
          </cell>
          <cell r="AE85">
            <v>0</v>
          </cell>
          <cell r="AF85">
            <v>0</v>
          </cell>
          <cell r="AG85">
            <v>561</v>
          </cell>
          <cell r="AL85">
            <v>2</v>
          </cell>
          <cell r="AM85">
            <v>51</v>
          </cell>
          <cell r="AN85">
            <v>7</v>
          </cell>
          <cell r="AO85">
            <v>61</v>
          </cell>
          <cell r="AP85">
            <v>1</v>
          </cell>
          <cell r="AR85">
            <v>1</v>
          </cell>
          <cell r="AT85">
            <v>477</v>
          </cell>
          <cell r="AU85">
            <v>3003</v>
          </cell>
          <cell r="AV85">
            <v>9</v>
          </cell>
          <cell r="AX85">
            <v>0</v>
          </cell>
          <cell r="AY85">
            <v>1</v>
          </cell>
          <cell r="BA85">
            <v>1</v>
          </cell>
          <cell r="BC85">
            <v>4</v>
          </cell>
          <cell r="BE85">
            <v>5</v>
          </cell>
          <cell r="BG85">
            <v>11</v>
          </cell>
          <cell r="BH85">
            <v>0</v>
          </cell>
          <cell r="BI85">
            <v>2</v>
          </cell>
          <cell r="BO85">
            <v>1</v>
          </cell>
          <cell r="BQ85">
            <v>3</v>
          </cell>
          <cell r="BR85">
            <v>0</v>
          </cell>
          <cell r="BS85">
            <v>0</v>
          </cell>
          <cell r="BT85">
            <v>0</v>
          </cell>
          <cell r="BU85">
            <v>0</v>
          </cell>
          <cell r="BV85">
            <v>0</v>
          </cell>
          <cell r="BW85">
            <v>0</v>
          </cell>
          <cell r="BX85">
            <v>0</v>
          </cell>
          <cell r="BZ85">
            <v>1</v>
          </cell>
          <cell r="CA85" t="str">
            <v>C22-052</v>
          </cell>
          <cell r="CB85">
            <v>15547542</v>
          </cell>
          <cell r="CC85">
            <v>1824118</v>
          </cell>
          <cell r="CD85">
            <v>261940</v>
          </cell>
          <cell r="CE85">
            <v>23592</v>
          </cell>
          <cell r="CF85">
            <v>17657192</v>
          </cell>
          <cell r="CG85">
            <v>7838046</v>
          </cell>
          <cell r="CI85">
            <v>5023580</v>
          </cell>
          <cell r="CJ85">
            <v>254982</v>
          </cell>
          <cell r="CK85">
            <v>173437</v>
          </cell>
          <cell r="CL85">
            <v>148782</v>
          </cell>
          <cell r="CO85">
            <v>390487</v>
          </cell>
          <cell r="CP85">
            <v>2255230</v>
          </cell>
          <cell r="CR85">
            <v>15935762</v>
          </cell>
          <cell r="CT85">
            <v>12950200</v>
          </cell>
          <cell r="CU85">
            <v>2306600</v>
          </cell>
          <cell r="CV85">
            <v>207800</v>
          </cell>
          <cell r="CX85">
            <v>2</v>
          </cell>
          <cell r="CY85" t="str">
            <v>C22-052</v>
          </cell>
          <cell r="CZ85">
            <v>152080758</v>
          </cell>
          <cell r="DA85">
            <v>31082236</v>
          </cell>
          <cell r="DB85">
            <v>33411615</v>
          </cell>
          <cell r="DC85">
            <v>0</v>
          </cell>
          <cell r="DE85">
            <v>1</v>
          </cell>
          <cell r="DG85">
            <v>3</v>
          </cell>
          <cell r="DH85" t="str">
            <v>C22-052</v>
          </cell>
          <cell r="DI85">
            <v>0</v>
          </cell>
          <cell r="DJ85">
            <v>4987500</v>
          </cell>
          <cell r="DK85">
            <v>4120000</v>
          </cell>
          <cell r="DL85">
            <v>0</v>
          </cell>
          <cell r="DM85">
            <v>9107500</v>
          </cell>
          <cell r="DO85">
            <v>4</v>
          </cell>
          <cell r="DP85" t="str">
            <v>C22-052</v>
          </cell>
          <cell r="DQ85">
            <v>51500</v>
          </cell>
          <cell r="DR85">
            <v>50368</v>
          </cell>
          <cell r="DS85">
            <v>44232</v>
          </cell>
          <cell r="DT85">
            <v>80713</v>
          </cell>
          <cell r="DU85">
            <v>0</v>
          </cell>
          <cell r="DV85">
            <v>0</v>
          </cell>
          <cell r="DW85">
            <v>226813</v>
          </cell>
          <cell r="DY85">
            <v>5</v>
          </cell>
        </row>
        <row r="86">
          <cell r="N86">
            <v>2</v>
          </cell>
          <cell r="O86">
            <v>13</v>
          </cell>
          <cell r="P86">
            <v>29121</v>
          </cell>
          <cell r="Q86">
            <v>7</v>
          </cell>
          <cell r="T86">
            <v>1</v>
          </cell>
          <cell r="U86" t="str">
            <v>有床</v>
          </cell>
          <cell r="W86" t="str">
            <v>3</v>
          </cell>
          <cell r="X86">
            <v>23</v>
          </cell>
          <cell r="Y86" t="str">
            <v>個人</v>
          </cell>
          <cell r="Z86">
            <v>2</v>
          </cell>
          <cell r="AA86">
            <v>49</v>
          </cell>
          <cell r="AB86">
            <v>10</v>
          </cell>
          <cell r="AC86">
            <v>1</v>
          </cell>
          <cell r="AD86">
            <v>0</v>
          </cell>
          <cell r="AE86">
            <v>0</v>
          </cell>
          <cell r="AF86">
            <v>0</v>
          </cell>
          <cell r="AG86">
            <v>615</v>
          </cell>
          <cell r="AL86">
            <v>2</v>
          </cell>
          <cell r="AM86">
            <v>49</v>
          </cell>
          <cell r="AN86">
            <v>10</v>
          </cell>
          <cell r="AO86">
            <v>71</v>
          </cell>
          <cell r="AP86">
            <v>1</v>
          </cell>
          <cell r="AR86">
            <v>1</v>
          </cell>
          <cell r="AT86">
            <v>96</v>
          </cell>
          <cell r="AU86">
            <v>553</v>
          </cell>
          <cell r="AV86">
            <v>6</v>
          </cell>
          <cell r="AX86">
            <v>139</v>
          </cell>
          <cell r="AY86">
            <v>0</v>
          </cell>
          <cell r="BA86">
            <v>7</v>
          </cell>
          <cell r="BC86">
            <v>2</v>
          </cell>
          <cell r="BD86">
            <v>1</v>
          </cell>
          <cell r="BE86">
            <v>2</v>
          </cell>
          <cell r="BG86">
            <v>11</v>
          </cell>
          <cell r="BH86">
            <v>1</v>
          </cell>
          <cell r="BI86">
            <v>4</v>
          </cell>
          <cell r="BK86">
            <v>2</v>
          </cell>
          <cell r="BM86">
            <v>2</v>
          </cell>
          <cell r="BO86">
            <v>2</v>
          </cell>
          <cell r="BQ86">
            <v>10</v>
          </cell>
          <cell r="BR86">
            <v>0</v>
          </cell>
          <cell r="BS86">
            <v>0</v>
          </cell>
          <cell r="BT86">
            <v>0</v>
          </cell>
          <cell r="BU86">
            <v>0</v>
          </cell>
          <cell r="BZ86">
            <v>1</v>
          </cell>
          <cell r="CA86" t="str">
            <v>C13-102</v>
          </cell>
          <cell r="CB86">
            <v>3169300</v>
          </cell>
          <cell r="CC86">
            <v>0</v>
          </cell>
          <cell r="CD86">
            <v>12772470</v>
          </cell>
          <cell r="CE86">
            <v>73047</v>
          </cell>
          <cell r="CF86">
            <v>16014817</v>
          </cell>
          <cell r="CG86">
            <v>3626386</v>
          </cell>
          <cell r="CH86">
            <v>666667</v>
          </cell>
          <cell r="CI86">
            <v>811889</v>
          </cell>
          <cell r="CJ86">
            <v>648543</v>
          </cell>
          <cell r="CK86">
            <v>563869</v>
          </cell>
          <cell r="CL86">
            <v>563869</v>
          </cell>
          <cell r="CM86">
            <v>0</v>
          </cell>
          <cell r="CN86">
            <v>0</v>
          </cell>
          <cell r="CO86">
            <v>426243</v>
          </cell>
          <cell r="CP86">
            <v>1984537</v>
          </cell>
          <cell r="CQ86">
            <v>0</v>
          </cell>
          <cell r="CR86">
            <v>8061467</v>
          </cell>
          <cell r="CS86">
            <v>0</v>
          </cell>
          <cell r="CT86">
            <v>6679600</v>
          </cell>
          <cell r="CU86">
            <v>3249200</v>
          </cell>
          <cell r="CV86">
            <v>1075200</v>
          </cell>
          <cell r="CX86">
            <v>2</v>
          </cell>
          <cell r="CY86" t="str">
            <v>C13-102</v>
          </cell>
          <cell r="CZ86">
            <v>0</v>
          </cell>
          <cell r="DA86">
            <v>0</v>
          </cell>
          <cell r="DB86">
            <v>0</v>
          </cell>
          <cell r="DC86">
            <v>0</v>
          </cell>
          <cell r="DE86">
            <v>3</v>
          </cell>
          <cell r="DG86">
            <v>3</v>
          </cell>
          <cell r="DH86" t="str">
            <v>C13-102</v>
          </cell>
          <cell r="DI86">
            <v>0</v>
          </cell>
          <cell r="DJ86">
            <v>1112454</v>
          </cell>
          <cell r="DK86">
            <v>0</v>
          </cell>
          <cell r="DL86">
            <v>0</v>
          </cell>
          <cell r="DM86">
            <v>1112454</v>
          </cell>
          <cell r="DO86">
            <v>4</v>
          </cell>
          <cell r="DP86" t="str">
            <v>C13-102</v>
          </cell>
          <cell r="DQ86">
            <v>52580</v>
          </cell>
          <cell r="DR86">
            <v>0</v>
          </cell>
          <cell r="DS86">
            <v>32670</v>
          </cell>
          <cell r="DT86">
            <v>321664</v>
          </cell>
          <cell r="DU86">
            <v>0</v>
          </cell>
          <cell r="DV86">
            <v>240856</v>
          </cell>
          <cell r="DW86">
            <v>647770</v>
          </cell>
          <cell r="DY86">
            <v>5</v>
          </cell>
        </row>
        <row r="87">
          <cell r="N87">
            <v>2</v>
          </cell>
          <cell r="O87">
            <v>14</v>
          </cell>
          <cell r="P87">
            <v>61007</v>
          </cell>
          <cell r="Q87">
            <v>3</v>
          </cell>
          <cell r="T87">
            <v>0</v>
          </cell>
          <cell r="U87" t="str">
            <v>無床</v>
          </cell>
          <cell r="W87" t="str">
            <v>3</v>
          </cell>
          <cell r="X87">
            <v>23</v>
          </cell>
          <cell r="Y87" t="str">
            <v>個人</v>
          </cell>
          <cell r="Z87">
            <v>2</v>
          </cell>
          <cell r="AA87">
            <v>47</v>
          </cell>
          <cell r="AB87">
            <v>4</v>
          </cell>
          <cell r="AC87">
            <v>1</v>
          </cell>
          <cell r="AD87">
            <v>0</v>
          </cell>
          <cell r="AE87">
            <v>0</v>
          </cell>
          <cell r="AF87">
            <v>0</v>
          </cell>
          <cell r="AK87">
            <v>1</v>
          </cell>
          <cell r="AL87">
            <v>2</v>
          </cell>
          <cell r="AM87">
            <v>47</v>
          </cell>
          <cell r="AN87">
            <v>4</v>
          </cell>
          <cell r="AO87">
            <v>62</v>
          </cell>
          <cell r="AP87">
            <v>1</v>
          </cell>
          <cell r="AR87">
            <v>1</v>
          </cell>
          <cell r="AT87">
            <v>78</v>
          </cell>
          <cell r="AU87">
            <v>566</v>
          </cell>
          <cell r="AV87">
            <v>8</v>
          </cell>
          <cell r="AX87">
            <v>0</v>
          </cell>
          <cell r="AY87">
            <v>0</v>
          </cell>
          <cell r="AZ87">
            <v>0</v>
          </cell>
          <cell r="BA87">
            <v>0</v>
          </cell>
          <cell r="BB87">
            <v>0</v>
          </cell>
          <cell r="BC87">
            <v>1</v>
          </cell>
          <cell r="BD87">
            <v>1</v>
          </cell>
          <cell r="BE87">
            <v>1</v>
          </cell>
          <cell r="BF87">
            <v>1</v>
          </cell>
          <cell r="BG87">
            <v>2</v>
          </cell>
          <cell r="BH87">
            <v>2</v>
          </cell>
          <cell r="BI87">
            <v>0</v>
          </cell>
          <cell r="BJ87">
            <v>0</v>
          </cell>
          <cell r="BK87">
            <v>1</v>
          </cell>
          <cell r="BL87">
            <v>0</v>
          </cell>
          <cell r="BM87">
            <v>3</v>
          </cell>
          <cell r="BN87">
            <v>0</v>
          </cell>
          <cell r="BO87">
            <v>2</v>
          </cell>
          <cell r="BP87">
            <v>0</v>
          </cell>
          <cell r="BQ87">
            <v>6</v>
          </cell>
          <cell r="BR87">
            <v>0</v>
          </cell>
          <cell r="BS87">
            <v>0</v>
          </cell>
          <cell r="BT87">
            <v>0</v>
          </cell>
          <cell r="BU87">
            <v>0</v>
          </cell>
          <cell r="BV87">
            <v>0</v>
          </cell>
          <cell r="BW87">
            <v>0</v>
          </cell>
          <cell r="BX87">
            <v>0</v>
          </cell>
          <cell r="BZ87">
            <v>1</v>
          </cell>
          <cell r="CA87" t="str">
            <v>C14-123</v>
          </cell>
          <cell r="CB87">
            <v>4322350</v>
          </cell>
          <cell r="CC87">
            <v>0</v>
          </cell>
          <cell r="CD87">
            <v>4540</v>
          </cell>
          <cell r="CE87">
            <v>447751</v>
          </cell>
          <cell r="CF87">
            <v>4774641</v>
          </cell>
          <cell r="CG87">
            <v>1514281</v>
          </cell>
          <cell r="CH87">
            <v>1050000</v>
          </cell>
          <cell r="CI87">
            <v>810000</v>
          </cell>
          <cell r="CJ87">
            <v>51818</v>
          </cell>
          <cell r="CK87">
            <v>194644</v>
          </cell>
          <cell r="CL87">
            <v>166284</v>
          </cell>
          <cell r="CM87">
            <v>3360</v>
          </cell>
          <cell r="CN87">
            <v>25000</v>
          </cell>
          <cell r="CO87">
            <v>54663</v>
          </cell>
          <cell r="CP87">
            <v>893596</v>
          </cell>
          <cell r="CR87">
            <v>3519002</v>
          </cell>
          <cell r="CT87">
            <v>5171200</v>
          </cell>
          <cell r="CU87">
            <v>2664200</v>
          </cell>
          <cell r="CV87">
            <v>96100</v>
          </cell>
          <cell r="CX87">
            <v>2</v>
          </cell>
          <cell r="CY87" t="str">
            <v>C14-123</v>
          </cell>
          <cell r="CZ87">
            <v>21848804</v>
          </cell>
          <cell r="DA87">
            <v>3663963</v>
          </cell>
          <cell r="DB87">
            <v>9528736</v>
          </cell>
          <cell r="DC87">
            <v>7206234</v>
          </cell>
          <cell r="DE87">
            <v>2</v>
          </cell>
          <cell r="DG87">
            <v>3</v>
          </cell>
          <cell r="DH87" t="str">
            <v>C14-123</v>
          </cell>
          <cell r="DO87">
            <v>4</v>
          </cell>
          <cell r="DP87" t="str">
            <v>C14-123</v>
          </cell>
          <cell r="DQ87">
            <v>28470</v>
          </cell>
          <cell r="DS87">
            <v>49473</v>
          </cell>
          <cell r="DT87">
            <v>24950</v>
          </cell>
          <cell r="DV87">
            <v>28137</v>
          </cell>
          <cell r="DW87">
            <v>131030</v>
          </cell>
          <cell r="DY87">
            <v>5</v>
          </cell>
        </row>
        <row r="88">
          <cell r="N88">
            <v>2</v>
          </cell>
          <cell r="O88">
            <v>40</v>
          </cell>
          <cell r="P88">
            <v>63109</v>
          </cell>
          <cell r="Q88">
            <v>3</v>
          </cell>
          <cell r="T88">
            <v>1</v>
          </cell>
          <cell r="U88" t="str">
            <v>有床</v>
          </cell>
          <cell r="W88" t="str">
            <v>A</v>
          </cell>
          <cell r="X88">
            <v>19</v>
          </cell>
          <cell r="Y88" t="str">
            <v>その他</v>
          </cell>
          <cell r="Z88">
            <v>2</v>
          </cell>
          <cell r="AA88">
            <v>53</v>
          </cell>
          <cell r="AB88">
            <v>12</v>
          </cell>
          <cell r="AC88">
            <v>0</v>
          </cell>
          <cell r="AD88">
            <v>1</v>
          </cell>
          <cell r="AE88">
            <v>0</v>
          </cell>
          <cell r="AF88">
            <v>0</v>
          </cell>
          <cell r="AH88">
            <v>1166</v>
          </cell>
          <cell r="AL88">
            <v>2</v>
          </cell>
          <cell r="AM88">
            <v>53</v>
          </cell>
          <cell r="AN88">
            <v>12</v>
          </cell>
          <cell r="AO88">
            <v>56</v>
          </cell>
          <cell r="AP88">
            <v>1</v>
          </cell>
          <cell r="AR88">
            <v>1</v>
          </cell>
          <cell r="AT88">
            <v>23</v>
          </cell>
          <cell r="AU88">
            <v>1989</v>
          </cell>
          <cell r="AV88">
            <v>6</v>
          </cell>
          <cell r="AX88">
            <v>25</v>
          </cell>
          <cell r="AY88">
            <v>1</v>
          </cell>
          <cell r="AZ88">
            <v>0</v>
          </cell>
          <cell r="BA88">
            <v>5</v>
          </cell>
          <cell r="BB88">
            <v>0</v>
          </cell>
          <cell r="BC88">
            <v>3</v>
          </cell>
          <cell r="BD88">
            <v>0</v>
          </cell>
          <cell r="BE88">
            <v>7</v>
          </cell>
          <cell r="BF88">
            <v>0</v>
          </cell>
          <cell r="BG88">
            <v>16</v>
          </cell>
          <cell r="BH88">
            <v>0</v>
          </cell>
          <cell r="BI88">
            <v>0</v>
          </cell>
          <cell r="BJ88">
            <v>0</v>
          </cell>
          <cell r="BK88">
            <v>3</v>
          </cell>
          <cell r="BL88">
            <v>0</v>
          </cell>
          <cell r="BM88">
            <v>0</v>
          </cell>
          <cell r="BN88">
            <v>0</v>
          </cell>
          <cell r="BO88">
            <v>0</v>
          </cell>
          <cell r="BP88">
            <v>0</v>
          </cell>
          <cell r="BQ88">
            <v>3</v>
          </cell>
          <cell r="BR88">
            <v>0</v>
          </cell>
          <cell r="BS88">
            <v>0</v>
          </cell>
          <cell r="BT88">
            <v>0</v>
          </cell>
          <cell r="BU88">
            <v>0</v>
          </cell>
          <cell r="BV88">
            <v>0</v>
          </cell>
          <cell r="BW88">
            <v>0</v>
          </cell>
          <cell r="BX88">
            <v>0</v>
          </cell>
          <cell r="BZ88">
            <v>1</v>
          </cell>
          <cell r="CA88" t="str">
            <v>C40-104</v>
          </cell>
          <cell r="CB88">
            <v>11537503</v>
          </cell>
          <cell r="CC88">
            <v>598169</v>
          </cell>
          <cell r="CD88">
            <v>212760</v>
          </cell>
          <cell r="CE88">
            <v>360976</v>
          </cell>
          <cell r="CF88">
            <v>12709408</v>
          </cell>
          <cell r="CG88">
            <v>5332398</v>
          </cell>
          <cell r="CH88">
            <v>0</v>
          </cell>
          <cell r="CI88">
            <v>2090714</v>
          </cell>
          <cell r="CJ88">
            <v>547181</v>
          </cell>
          <cell r="CK88">
            <v>754435</v>
          </cell>
          <cell r="CL88">
            <v>341062</v>
          </cell>
          <cell r="CM88">
            <v>25373</v>
          </cell>
          <cell r="CN88">
            <v>0</v>
          </cell>
          <cell r="CO88">
            <v>285992</v>
          </cell>
          <cell r="CP88">
            <v>3041202</v>
          </cell>
          <cell r="CQ88">
            <v>750000</v>
          </cell>
          <cell r="CR88">
            <v>12051922</v>
          </cell>
          <cell r="CT88">
            <v>390320</v>
          </cell>
          <cell r="CU88">
            <v>137400</v>
          </cell>
          <cell r="CV88">
            <v>51000</v>
          </cell>
          <cell r="CX88">
            <v>2</v>
          </cell>
          <cell r="CY88" t="str">
            <v>C40-104</v>
          </cell>
          <cell r="CZ88">
            <v>63142011</v>
          </cell>
          <cell r="DA88">
            <v>14997028</v>
          </cell>
          <cell r="DB88">
            <v>49481466</v>
          </cell>
          <cell r="DC88">
            <v>14009944</v>
          </cell>
          <cell r="DE88">
            <v>1</v>
          </cell>
          <cell r="DG88">
            <v>3</v>
          </cell>
          <cell r="DH88" t="str">
            <v>C40-104</v>
          </cell>
          <cell r="DI88">
            <v>0</v>
          </cell>
          <cell r="DJ88">
            <v>336810</v>
          </cell>
          <cell r="DK88">
            <v>924940</v>
          </cell>
          <cell r="DL88">
            <v>4017594</v>
          </cell>
          <cell r="DM88">
            <v>5279344</v>
          </cell>
          <cell r="DO88">
            <v>4</v>
          </cell>
          <cell r="DP88" t="str">
            <v>C40-104</v>
          </cell>
          <cell r="DQ88">
            <v>103540</v>
          </cell>
          <cell r="DR88">
            <v>250000</v>
          </cell>
          <cell r="DS88">
            <v>44433</v>
          </cell>
          <cell r="DT88">
            <v>100942</v>
          </cell>
          <cell r="DU88">
            <v>0</v>
          </cell>
          <cell r="DV88">
            <v>70839</v>
          </cell>
          <cell r="DW88">
            <v>569754</v>
          </cell>
          <cell r="DY88">
            <v>5</v>
          </cell>
        </row>
        <row r="89">
          <cell r="N89">
            <v>2</v>
          </cell>
          <cell r="O89">
            <v>11</v>
          </cell>
          <cell r="P89">
            <v>67021</v>
          </cell>
          <cell r="Q89">
            <v>4</v>
          </cell>
          <cell r="T89">
            <v>0</v>
          </cell>
          <cell r="U89" t="str">
            <v>無床</v>
          </cell>
          <cell r="W89" t="str">
            <v>3</v>
          </cell>
          <cell r="X89">
            <v>23</v>
          </cell>
          <cell r="Y89" t="str">
            <v>個人</v>
          </cell>
          <cell r="Z89">
            <v>2</v>
          </cell>
          <cell r="AA89">
            <v>48</v>
          </cell>
          <cell r="AB89">
            <v>11</v>
          </cell>
          <cell r="AC89">
            <v>1</v>
          </cell>
          <cell r="AD89">
            <v>0</v>
          </cell>
          <cell r="AE89">
            <v>0</v>
          </cell>
          <cell r="AF89">
            <v>0</v>
          </cell>
          <cell r="AG89">
            <v>313</v>
          </cell>
          <cell r="AL89">
            <v>2</v>
          </cell>
          <cell r="AM89">
            <v>11</v>
          </cell>
          <cell r="AN89">
            <v>5</v>
          </cell>
          <cell r="AO89">
            <v>58</v>
          </cell>
          <cell r="AP89">
            <v>1</v>
          </cell>
          <cell r="AR89">
            <v>1</v>
          </cell>
          <cell r="AT89">
            <v>159</v>
          </cell>
          <cell r="AU89">
            <v>1098</v>
          </cell>
          <cell r="AV89">
            <v>6</v>
          </cell>
          <cell r="AX89">
            <v>0</v>
          </cell>
          <cell r="AY89">
            <v>1</v>
          </cell>
          <cell r="AZ89">
            <v>0</v>
          </cell>
          <cell r="BA89">
            <v>1</v>
          </cell>
          <cell r="BB89">
            <v>0</v>
          </cell>
          <cell r="BC89">
            <v>2</v>
          </cell>
          <cell r="BD89">
            <v>1</v>
          </cell>
          <cell r="BE89">
            <v>1</v>
          </cell>
          <cell r="BF89">
            <v>1</v>
          </cell>
          <cell r="BG89">
            <v>5</v>
          </cell>
          <cell r="BH89">
            <v>2</v>
          </cell>
          <cell r="BI89">
            <v>0</v>
          </cell>
          <cell r="BJ89">
            <v>0</v>
          </cell>
          <cell r="BK89">
            <v>0</v>
          </cell>
          <cell r="BL89">
            <v>0</v>
          </cell>
          <cell r="BM89">
            <v>1</v>
          </cell>
          <cell r="BN89">
            <v>0</v>
          </cell>
          <cell r="BO89">
            <v>0</v>
          </cell>
          <cell r="BP89">
            <v>0</v>
          </cell>
          <cell r="BQ89">
            <v>1</v>
          </cell>
          <cell r="BR89">
            <v>0</v>
          </cell>
          <cell r="BS89">
            <v>0</v>
          </cell>
          <cell r="BT89">
            <v>0</v>
          </cell>
          <cell r="BU89">
            <v>0</v>
          </cell>
          <cell r="BV89">
            <v>0</v>
          </cell>
          <cell r="BW89">
            <v>0</v>
          </cell>
          <cell r="BX89">
            <v>0</v>
          </cell>
          <cell r="BZ89">
            <v>1</v>
          </cell>
          <cell r="CA89" t="str">
            <v>C11-067</v>
          </cell>
          <cell r="CB89">
            <v>6514050</v>
          </cell>
          <cell r="CC89">
            <v>0</v>
          </cell>
          <cell r="CD89">
            <v>15550</v>
          </cell>
          <cell r="CE89">
            <v>247590</v>
          </cell>
          <cell r="CF89">
            <v>6777190</v>
          </cell>
          <cell r="CG89">
            <v>2856750</v>
          </cell>
          <cell r="CH89">
            <v>861750</v>
          </cell>
          <cell r="CI89">
            <v>1217238</v>
          </cell>
          <cell r="CJ89">
            <v>0</v>
          </cell>
          <cell r="CK89">
            <v>60546</v>
          </cell>
          <cell r="CL89">
            <v>60546</v>
          </cell>
          <cell r="CM89">
            <v>0</v>
          </cell>
          <cell r="CN89">
            <v>0</v>
          </cell>
          <cell r="CO89">
            <v>78683</v>
          </cell>
          <cell r="CP89">
            <v>178510</v>
          </cell>
          <cell r="CQ89">
            <v>0</v>
          </cell>
          <cell r="CR89">
            <v>4391727</v>
          </cell>
          <cell r="CT89">
            <v>10222000</v>
          </cell>
          <cell r="CU89">
            <v>5343000</v>
          </cell>
          <cell r="CV89">
            <v>0</v>
          </cell>
          <cell r="CX89">
            <v>2</v>
          </cell>
          <cell r="CY89" t="str">
            <v>C11-067</v>
          </cell>
          <cell r="DE89">
            <v>3</v>
          </cell>
          <cell r="DG89">
            <v>3</v>
          </cell>
          <cell r="DH89" t="str">
            <v>C11-067</v>
          </cell>
          <cell r="DI89">
            <v>0</v>
          </cell>
          <cell r="DJ89">
            <v>0</v>
          </cell>
          <cell r="DK89">
            <v>0</v>
          </cell>
          <cell r="DL89">
            <v>0</v>
          </cell>
          <cell r="DM89">
            <v>0</v>
          </cell>
          <cell r="DO89">
            <v>4</v>
          </cell>
          <cell r="DP89" t="str">
            <v>C11-067</v>
          </cell>
          <cell r="DQ89">
            <v>0</v>
          </cell>
          <cell r="DR89">
            <v>0</v>
          </cell>
          <cell r="DS89">
            <v>12448</v>
          </cell>
          <cell r="DT89">
            <v>54075</v>
          </cell>
          <cell r="DU89">
            <v>6500</v>
          </cell>
          <cell r="DV89">
            <v>0</v>
          </cell>
          <cell r="DW89">
            <v>73023</v>
          </cell>
          <cell r="DY89">
            <v>5</v>
          </cell>
        </row>
        <row r="90">
          <cell r="N90">
            <v>2</v>
          </cell>
          <cell r="O90">
            <v>13</v>
          </cell>
          <cell r="P90">
            <v>5312</v>
          </cell>
          <cell r="Q90">
            <v>9</v>
          </cell>
          <cell r="T90">
            <v>0</v>
          </cell>
          <cell r="U90" t="str">
            <v>無床</v>
          </cell>
          <cell r="W90" t="str">
            <v>3</v>
          </cell>
          <cell r="X90">
            <v>23</v>
          </cell>
          <cell r="Y90" t="str">
            <v>個人</v>
          </cell>
          <cell r="Z90">
            <v>2</v>
          </cell>
          <cell r="AA90">
            <v>60</v>
          </cell>
          <cell r="AB90">
            <v>11</v>
          </cell>
          <cell r="AC90">
            <v>0</v>
          </cell>
          <cell r="AD90">
            <v>1</v>
          </cell>
          <cell r="AE90">
            <v>0</v>
          </cell>
          <cell r="AF90">
            <v>0</v>
          </cell>
          <cell r="AH90">
            <v>120</v>
          </cell>
          <cell r="AL90">
            <v>2</v>
          </cell>
          <cell r="AM90">
            <v>60</v>
          </cell>
          <cell r="AN90">
            <v>11</v>
          </cell>
          <cell r="AO90">
            <v>54</v>
          </cell>
          <cell r="AP90">
            <v>1</v>
          </cell>
          <cell r="AR90">
            <v>1</v>
          </cell>
          <cell r="AT90">
            <v>18</v>
          </cell>
          <cell r="AU90">
            <v>501</v>
          </cell>
          <cell r="AV90">
            <v>11</v>
          </cell>
          <cell r="AX90">
            <v>0</v>
          </cell>
          <cell r="AY90">
            <v>0</v>
          </cell>
          <cell r="BA90">
            <v>0</v>
          </cell>
          <cell r="BC90">
            <v>0</v>
          </cell>
          <cell r="BE90">
            <v>0</v>
          </cell>
          <cell r="BG90">
            <v>0</v>
          </cell>
          <cell r="BH90">
            <v>0</v>
          </cell>
          <cell r="BI90">
            <v>1</v>
          </cell>
          <cell r="BK90">
            <v>2</v>
          </cell>
          <cell r="BM90">
            <v>5</v>
          </cell>
          <cell r="BN90">
            <v>1</v>
          </cell>
          <cell r="BO90">
            <v>2</v>
          </cell>
          <cell r="BQ90">
            <v>10</v>
          </cell>
          <cell r="BR90">
            <v>1</v>
          </cell>
          <cell r="BS90">
            <v>0</v>
          </cell>
          <cell r="BT90">
            <v>0</v>
          </cell>
          <cell r="BU90">
            <v>0</v>
          </cell>
          <cell r="BV90">
            <v>0</v>
          </cell>
          <cell r="BW90">
            <v>0</v>
          </cell>
          <cell r="BX90">
            <v>0</v>
          </cell>
          <cell r="BZ90">
            <v>1</v>
          </cell>
          <cell r="CA90" t="str">
            <v>C13-013</v>
          </cell>
          <cell r="CB90">
            <v>3234450</v>
          </cell>
          <cell r="CC90">
            <v>0</v>
          </cell>
          <cell r="CD90">
            <v>1011259</v>
          </cell>
          <cell r="CE90">
            <v>32760</v>
          </cell>
          <cell r="CF90">
            <v>4278469</v>
          </cell>
          <cell r="CG90">
            <v>1241617</v>
          </cell>
          <cell r="CH90">
            <v>500000</v>
          </cell>
          <cell r="CI90">
            <v>571902</v>
          </cell>
          <cell r="CJ90">
            <v>0</v>
          </cell>
          <cell r="CK90">
            <v>165639</v>
          </cell>
          <cell r="CL90">
            <v>162039</v>
          </cell>
          <cell r="CM90">
            <v>3600</v>
          </cell>
          <cell r="CN90">
            <v>0</v>
          </cell>
          <cell r="CO90">
            <v>128018</v>
          </cell>
          <cell r="CP90">
            <v>1240927</v>
          </cell>
          <cell r="CQ90">
            <v>630000</v>
          </cell>
          <cell r="CR90">
            <v>3348103</v>
          </cell>
          <cell r="CT90">
            <v>3915600</v>
          </cell>
          <cell r="CU90">
            <v>2130000</v>
          </cell>
          <cell r="CV90">
            <v>62700</v>
          </cell>
          <cell r="CX90">
            <v>2</v>
          </cell>
          <cell r="CY90" t="str">
            <v>C13-013</v>
          </cell>
          <cell r="CZ90">
            <v>39762050</v>
          </cell>
          <cell r="DA90">
            <v>9467801</v>
          </cell>
          <cell r="DB90">
            <v>3068925</v>
          </cell>
          <cell r="DC90">
            <v>0</v>
          </cell>
          <cell r="DE90">
            <v>2</v>
          </cell>
          <cell r="DG90">
            <v>3</v>
          </cell>
          <cell r="DH90" t="str">
            <v>C13-013</v>
          </cell>
          <cell r="DI90">
            <v>0</v>
          </cell>
          <cell r="DJ90">
            <v>0</v>
          </cell>
          <cell r="DK90">
            <v>0</v>
          </cell>
          <cell r="DL90">
            <v>0</v>
          </cell>
          <cell r="DM90">
            <v>0</v>
          </cell>
          <cell r="DO90">
            <v>4</v>
          </cell>
          <cell r="DP90" t="str">
            <v>C13-013</v>
          </cell>
          <cell r="DQ90">
            <v>43240</v>
          </cell>
          <cell r="DR90">
            <v>50000</v>
          </cell>
          <cell r="DS90">
            <v>5815</v>
          </cell>
          <cell r="DT90">
            <v>113527</v>
          </cell>
          <cell r="DU90">
            <v>0</v>
          </cell>
          <cell r="DV90">
            <v>0</v>
          </cell>
          <cell r="DW90">
            <v>212582</v>
          </cell>
          <cell r="DY90">
            <v>5</v>
          </cell>
        </row>
        <row r="91">
          <cell r="N91">
            <v>2</v>
          </cell>
          <cell r="O91">
            <v>28</v>
          </cell>
          <cell r="P91">
            <v>6209</v>
          </cell>
          <cell r="Q91">
            <v>3</v>
          </cell>
          <cell r="T91">
            <v>0</v>
          </cell>
          <cell r="U91" t="str">
            <v>無床</v>
          </cell>
          <cell r="W91" t="str">
            <v>7</v>
          </cell>
          <cell r="X91">
            <v>23</v>
          </cell>
          <cell r="Y91" t="str">
            <v>個人</v>
          </cell>
          <cell r="Z91">
            <v>3</v>
          </cell>
          <cell r="AA91">
            <v>4</v>
          </cell>
          <cell r="AB91">
            <v>4</v>
          </cell>
          <cell r="AC91">
            <v>0</v>
          </cell>
          <cell r="AD91">
            <v>1</v>
          </cell>
          <cell r="AE91">
            <v>0</v>
          </cell>
          <cell r="AF91">
            <v>0</v>
          </cell>
          <cell r="AH91">
            <v>150</v>
          </cell>
          <cell r="AL91">
            <v>3</v>
          </cell>
          <cell r="AM91">
            <v>4</v>
          </cell>
          <cell r="AN91">
            <v>3</v>
          </cell>
          <cell r="AO91">
            <v>39</v>
          </cell>
          <cell r="AP91">
            <v>1</v>
          </cell>
          <cell r="AR91">
            <v>1</v>
          </cell>
          <cell r="AT91">
            <v>27</v>
          </cell>
          <cell r="AU91">
            <v>841</v>
          </cell>
          <cell r="AV91">
            <v>10</v>
          </cell>
          <cell r="AX91">
            <v>0</v>
          </cell>
          <cell r="BC91">
            <v>2</v>
          </cell>
          <cell r="BG91">
            <v>2</v>
          </cell>
          <cell r="BH91">
            <v>0</v>
          </cell>
          <cell r="BI91">
            <v>1</v>
          </cell>
          <cell r="BJ91">
            <v>1</v>
          </cell>
          <cell r="BQ91">
            <v>1</v>
          </cell>
          <cell r="BR91">
            <v>1</v>
          </cell>
          <cell r="BZ91">
            <v>1</v>
          </cell>
          <cell r="CA91" t="str">
            <v>C28-013</v>
          </cell>
          <cell r="CB91">
            <v>4545400</v>
          </cell>
          <cell r="CC91">
            <v>0</v>
          </cell>
          <cell r="CD91">
            <v>0</v>
          </cell>
          <cell r="CE91">
            <v>13230</v>
          </cell>
          <cell r="CF91">
            <v>4558630</v>
          </cell>
          <cell r="CG91">
            <v>899288</v>
          </cell>
          <cell r="CH91">
            <v>500000</v>
          </cell>
          <cell r="CI91">
            <v>182995</v>
          </cell>
          <cell r="CJ91">
            <v>167504</v>
          </cell>
          <cell r="CK91">
            <v>179400</v>
          </cell>
          <cell r="CL91">
            <v>173100</v>
          </cell>
          <cell r="CM91">
            <v>6300</v>
          </cell>
          <cell r="CN91">
            <v>0</v>
          </cell>
          <cell r="CO91">
            <v>791667</v>
          </cell>
          <cell r="CP91">
            <v>664921</v>
          </cell>
          <cell r="CQ91">
            <v>500000</v>
          </cell>
          <cell r="CR91">
            <v>2885775</v>
          </cell>
          <cell r="CT91">
            <v>304300</v>
          </cell>
          <cell r="CU91">
            <v>218800</v>
          </cell>
          <cell r="CV91">
            <v>0</v>
          </cell>
          <cell r="CX91">
            <v>2</v>
          </cell>
          <cell r="CY91" t="str">
            <v>C28-013</v>
          </cell>
          <cell r="CZ91">
            <v>60006960</v>
          </cell>
          <cell r="DA91">
            <v>15140877</v>
          </cell>
          <cell r="DB91">
            <v>64454805</v>
          </cell>
          <cell r="DC91">
            <v>60306000</v>
          </cell>
          <cell r="DE91">
            <v>2</v>
          </cell>
          <cell r="DG91">
            <v>3</v>
          </cell>
          <cell r="DH91" t="str">
            <v>C28-013</v>
          </cell>
          <cell r="DI91">
            <v>0</v>
          </cell>
          <cell r="DJ91">
            <v>0</v>
          </cell>
          <cell r="DK91">
            <v>2200000</v>
          </cell>
          <cell r="DL91">
            <v>0</v>
          </cell>
          <cell r="DM91">
            <v>2200000</v>
          </cell>
          <cell r="DO91">
            <v>4</v>
          </cell>
          <cell r="DP91" t="str">
            <v>C28-013</v>
          </cell>
          <cell r="DQ91">
            <v>17550</v>
          </cell>
          <cell r="DR91">
            <v>0</v>
          </cell>
          <cell r="DS91">
            <v>0</v>
          </cell>
          <cell r="DT91">
            <v>0</v>
          </cell>
          <cell r="DU91">
            <v>0</v>
          </cell>
          <cell r="DV91">
            <v>164921</v>
          </cell>
          <cell r="DW91">
            <v>182471</v>
          </cell>
          <cell r="DY91">
            <v>5</v>
          </cell>
        </row>
        <row r="92">
          <cell r="N92">
            <v>2</v>
          </cell>
          <cell r="O92">
            <v>24</v>
          </cell>
          <cell r="P92">
            <v>53179</v>
          </cell>
          <cell r="Q92">
            <v>1</v>
          </cell>
          <cell r="T92">
            <v>0</v>
          </cell>
          <cell r="U92" t="str">
            <v>無床</v>
          </cell>
          <cell r="W92" t="str">
            <v>4</v>
          </cell>
          <cell r="X92">
            <v>19</v>
          </cell>
          <cell r="Y92" t="str">
            <v>その他</v>
          </cell>
          <cell r="Z92">
            <v>2</v>
          </cell>
          <cell r="AA92">
            <v>61</v>
          </cell>
          <cell r="AB92">
            <v>7</v>
          </cell>
          <cell r="AC92">
            <v>0</v>
          </cell>
          <cell r="AD92">
            <v>1</v>
          </cell>
          <cell r="AE92">
            <v>0</v>
          </cell>
          <cell r="AF92">
            <v>0</v>
          </cell>
          <cell r="AH92">
            <v>203</v>
          </cell>
          <cell r="AL92">
            <v>2</v>
          </cell>
          <cell r="AM92">
            <v>61</v>
          </cell>
          <cell r="AN92">
            <v>7</v>
          </cell>
          <cell r="AO92">
            <v>46</v>
          </cell>
          <cell r="AP92">
            <v>1</v>
          </cell>
          <cell r="AR92">
            <v>1</v>
          </cell>
          <cell r="AT92">
            <v>231</v>
          </cell>
          <cell r="AU92">
            <v>1566</v>
          </cell>
          <cell r="AV92">
            <v>7</v>
          </cell>
          <cell r="AX92">
            <v>0</v>
          </cell>
          <cell r="AY92">
            <v>1</v>
          </cell>
          <cell r="BA92">
            <v>0</v>
          </cell>
          <cell r="BC92">
            <v>1</v>
          </cell>
          <cell r="BE92">
            <v>3</v>
          </cell>
          <cell r="BG92">
            <v>5</v>
          </cell>
          <cell r="BH92">
            <v>0</v>
          </cell>
          <cell r="BI92">
            <v>0</v>
          </cell>
          <cell r="BK92">
            <v>3</v>
          </cell>
          <cell r="BM92">
            <v>3</v>
          </cell>
          <cell r="BQ92">
            <v>6</v>
          </cell>
          <cell r="BR92">
            <v>0</v>
          </cell>
          <cell r="BT92">
            <v>0</v>
          </cell>
          <cell r="BX92">
            <v>0</v>
          </cell>
          <cell r="BZ92">
            <v>1</v>
          </cell>
          <cell r="CA92" t="str">
            <v>C24-018</v>
          </cell>
          <cell r="CB92">
            <v>11285560</v>
          </cell>
          <cell r="CC92">
            <v>0</v>
          </cell>
          <cell r="CD92">
            <v>0</v>
          </cell>
          <cell r="CE92">
            <v>324100</v>
          </cell>
          <cell r="CF92">
            <v>11609660</v>
          </cell>
          <cell r="CG92">
            <v>5670131</v>
          </cell>
          <cell r="CH92">
            <v>0</v>
          </cell>
          <cell r="CI92">
            <v>3167268</v>
          </cell>
          <cell r="CJ92">
            <v>21380</v>
          </cell>
          <cell r="CK92">
            <v>77730</v>
          </cell>
          <cell r="CL92">
            <v>66230</v>
          </cell>
          <cell r="CM92">
            <v>11500</v>
          </cell>
          <cell r="CN92">
            <v>0</v>
          </cell>
          <cell r="CO92">
            <v>170854</v>
          </cell>
          <cell r="CP92">
            <v>2889783</v>
          </cell>
          <cell r="CQ92">
            <v>550000</v>
          </cell>
          <cell r="CR92">
            <v>11997146</v>
          </cell>
          <cell r="CT92">
            <v>10017875</v>
          </cell>
          <cell r="CU92">
            <v>1998600</v>
          </cell>
          <cell r="CV92">
            <v>65800</v>
          </cell>
          <cell r="CX92">
            <v>2</v>
          </cell>
          <cell r="CY92" t="str">
            <v>C24-018</v>
          </cell>
          <cell r="CZ92">
            <v>73934805</v>
          </cell>
          <cell r="DA92">
            <v>9004211</v>
          </cell>
          <cell r="DB92">
            <v>21142511</v>
          </cell>
          <cell r="DC92">
            <v>3247943</v>
          </cell>
          <cell r="DE92">
            <v>1</v>
          </cell>
          <cell r="DG92">
            <v>3</v>
          </cell>
          <cell r="DH92" t="str">
            <v>C24-018</v>
          </cell>
          <cell r="DI92">
            <v>0</v>
          </cell>
          <cell r="DJ92">
            <v>0</v>
          </cell>
          <cell r="DK92">
            <v>0</v>
          </cell>
          <cell r="DL92">
            <v>0</v>
          </cell>
          <cell r="DM92">
            <v>0</v>
          </cell>
          <cell r="DO92">
            <v>4</v>
          </cell>
          <cell r="DP92" t="str">
            <v>C24-018</v>
          </cell>
          <cell r="DQ92">
            <v>38900</v>
          </cell>
          <cell r="DR92">
            <v>610000</v>
          </cell>
          <cell r="DS92">
            <v>12724</v>
          </cell>
          <cell r="DT92">
            <v>37341</v>
          </cell>
          <cell r="DU92">
            <v>16666</v>
          </cell>
          <cell r="DV92">
            <v>0</v>
          </cell>
          <cell r="DW92">
            <v>715631</v>
          </cell>
          <cell r="DY92">
            <v>5</v>
          </cell>
        </row>
        <row r="93">
          <cell r="N93">
            <v>2</v>
          </cell>
          <cell r="O93">
            <v>43</v>
          </cell>
          <cell r="P93">
            <v>31303</v>
          </cell>
          <cell r="Q93">
            <v>1</v>
          </cell>
          <cell r="T93">
            <v>0</v>
          </cell>
          <cell r="U93" t="str">
            <v>無床</v>
          </cell>
          <cell r="W93" t="str">
            <v>A</v>
          </cell>
          <cell r="X93">
            <v>19</v>
          </cell>
          <cell r="Y93" t="str">
            <v>その他</v>
          </cell>
          <cell r="Z93">
            <v>3</v>
          </cell>
          <cell r="AA93">
            <v>6</v>
          </cell>
          <cell r="AB93">
            <v>3</v>
          </cell>
          <cell r="AC93">
            <v>0</v>
          </cell>
          <cell r="AD93">
            <v>1</v>
          </cell>
          <cell r="AE93">
            <v>0</v>
          </cell>
          <cell r="AF93">
            <v>0</v>
          </cell>
          <cell r="AG93">
            <v>0</v>
          </cell>
          <cell r="AH93">
            <v>358</v>
          </cell>
          <cell r="AI93">
            <v>0</v>
          </cell>
          <cell r="AJ93">
            <v>0</v>
          </cell>
          <cell r="AL93">
            <v>2</v>
          </cell>
          <cell r="AM93">
            <v>57</v>
          </cell>
          <cell r="AN93">
            <v>4</v>
          </cell>
          <cell r="AO93">
            <v>50</v>
          </cell>
          <cell r="AP93">
            <v>1</v>
          </cell>
          <cell r="AR93">
            <v>1</v>
          </cell>
          <cell r="AT93">
            <v>1289</v>
          </cell>
          <cell r="AU93">
            <v>2030</v>
          </cell>
          <cell r="AV93">
            <v>8</v>
          </cell>
          <cell r="AX93">
            <v>0</v>
          </cell>
          <cell r="AY93">
            <v>1</v>
          </cell>
          <cell r="AZ93">
            <v>0</v>
          </cell>
          <cell r="BA93">
            <v>4</v>
          </cell>
          <cell r="BB93">
            <v>0</v>
          </cell>
          <cell r="BC93">
            <v>5</v>
          </cell>
          <cell r="BD93">
            <v>0</v>
          </cell>
          <cell r="BE93">
            <v>1</v>
          </cell>
          <cell r="BF93">
            <v>0</v>
          </cell>
          <cell r="BG93">
            <v>11</v>
          </cell>
          <cell r="BH93">
            <v>0</v>
          </cell>
          <cell r="BI93">
            <v>4</v>
          </cell>
          <cell r="BJ93">
            <v>0</v>
          </cell>
          <cell r="BK93">
            <v>0</v>
          </cell>
          <cell r="BL93">
            <v>0</v>
          </cell>
          <cell r="BM93">
            <v>0</v>
          </cell>
          <cell r="BN93">
            <v>0</v>
          </cell>
          <cell r="BO93">
            <v>1</v>
          </cell>
          <cell r="BP93">
            <v>0</v>
          </cell>
          <cell r="BQ93">
            <v>5</v>
          </cell>
          <cell r="BR93">
            <v>0</v>
          </cell>
          <cell r="BS93">
            <v>0</v>
          </cell>
          <cell r="BT93">
            <v>0</v>
          </cell>
          <cell r="BU93">
            <v>0</v>
          </cell>
          <cell r="BV93">
            <v>0</v>
          </cell>
          <cell r="BW93">
            <v>0</v>
          </cell>
          <cell r="BX93">
            <v>0</v>
          </cell>
          <cell r="BZ93">
            <v>1</v>
          </cell>
          <cell r="CA93" t="str">
            <v>C43-005</v>
          </cell>
          <cell r="CB93">
            <v>9531009</v>
          </cell>
          <cell r="CC93">
            <v>0</v>
          </cell>
          <cell r="CD93">
            <v>26837</v>
          </cell>
          <cell r="CE93">
            <v>35746</v>
          </cell>
          <cell r="CF93">
            <v>9593592</v>
          </cell>
          <cell r="CG93">
            <v>6129248</v>
          </cell>
          <cell r="CH93">
            <v>0</v>
          </cell>
          <cell r="CI93">
            <v>94291</v>
          </cell>
          <cell r="CJ93">
            <v>0</v>
          </cell>
          <cell r="CK93">
            <v>0</v>
          </cell>
          <cell r="CL93">
            <v>0</v>
          </cell>
          <cell r="CM93">
            <v>0</v>
          </cell>
          <cell r="CN93">
            <v>0</v>
          </cell>
          <cell r="CO93">
            <v>240751</v>
          </cell>
          <cell r="CP93">
            <v>1793937</v>
          </cell>
          <cell r="CQ93">
            <v>500000</v>
          </cell>
          <cell r="CR93">
            <v>8258227</v>
          </cell>
          <cell r="CT93">
            <v>15792700</v>
          </cell>
          <cell r="CU93">
            <v>3316200</v>
          </cell>
          <cell r="CV93">
            <v>13900</v>
          </cell>
          <cell r="CX93">
            <v>2</v>
          </cell>
          <cell r="CY93" t="str">
            <v>C43-005</v>
          </cell>
          <cell r="CZ93">
            <v>90039122</v>
          </cell>
          <cell r="DA93">
            <v>7641899</v>
          </cell>
          <cell r="DB93">
            <v>22633864</v>
          </cell>
          <cell r="DC93">
            <v>7888000</v>
          </cell>
          <cell r="DE93">
            <v>1</v>
          </cell>
          <cell r="DG93">
            <v>3</v>
          </cell>
          <cell r="DH93" t="str">
            <v>C43-005</v>
          </cell>
          <cell r="DI93">
            <v>0</v>
          </cell>
          <cell r="DJ93">
            <v>0</v>
          </cell>
          <cell r="DK93">
            <v>257500</v>
          </cell>
          <cell r="DL93">
            <v>1200000</v>
          </cell>
          <cell r="DM93">
            <v>1457500</v>
          </cell>
          <cell r="DO93">
            <v>4</v>
          </cell>
          <cell r="DP93" t="str">
            <v>C43-005</v>
          </cell>
          <cell r="DQ93">
            <v>0</v>
          </cell>
          <cell r="DR93">
            <v>250000</v>
          </cell>
          <cell r="DS93">
            <v>56741</v>
          </cell>
          <cell r="DT93">
            <v>6072</v>
          </cell>
          <cell r="DU93">
            <v>0</v>
          </cell>
          <cell r="DV93">
            <v>18340</v>
          </cell>
          <cell r="DW93">
            <v>331153</v>
          </cell>
          <cell r="DY93">
            <v>5</v>
          </cell>
        </row>
        <row r="94">
          <cell r="N94">
            <v>2</v>
          </cell>
          <cell r="O94">
            <v>27</v>
          </cell>
          <cell r="P94">
            <v>19026</v>
          </cell>
          <cell r="Q94">
            <v>5</v>
          </cell>
          <cell r="T94">
            <v>0</v>
          </cell>
          <cell r="U94" t="str">
            <v>無床</v>
          </cell>
          <cell r="W94" t="str">
            <v>7</v>
          </cell>
          <cell r="X94">
            <v>23</v>
          </cell>
          <cell r="Y94" t="str">
            <v>個人</v>
          </cell>
          <cell r="Z94">
            <v>2</v>
          </cell>
          <cell r="AA94">
            <v>36</v>
          </cell>
          <cell r="AC94">
            <v>1</v>
          </cell>
          <cell r="AD94">
            <v>0</v>
          </cell>
          <cell r="AE94">
            <v>0</v>
          </cell>
          <cell r="AF94">
            <v>0</v>
          </cell>
          <cell r="AG94">
            <v>80</v>
          </cell>
          <cell r="AL94">
            <v>2</v>
          </cell>
          <cell r="AM94">
            <v>36</v>
          </cell>
          <cell r="AO94">
            <v>72</v>
          </cell>
          <cell r="AP94">
            <v>1</v>
          </cell>
          <cell r="AR94">
            <v>1</v>
          </cell>
          <cell r="AT94">
            <v>70</v>
          </cell>
          <cell r="AU94">
            <v>2049</v>
          </cell>
          <cell r="AV94">
            <v>12</v>
          </cell>
          <cell r="AX94">
            <v>0</v>
          </cell>
          <cell r="AY94">
            <v>0</v>
          </cell>
          <cell r="AZ94">
            <v>0</v>
          </cell>
          <cell r="BA94">
            <v>2</v>
          </cell>
          <cell r="BB94">
            <v>0</v>
          </cell>
          <cell r="BC94">
            <v>2</v>
          </cell>
          <cell r="BD94">
            <v>1</v>
          </cell>
          <cell r="BE94">
            <v>3</v>
          </cell>
          <cell r="BF94">
            <v>0</v>
          </cell>
          <cell r="BG94">
            <v>7</v>
          </cell>
          <cell r="BH94">
            <v>1</v>
          </cell>
          <cell r="BQ94">
            <v>0</v>
          </cell>
          <cell r="BR94">
            <v>0</v>
          </cell>
          <cell r="BS94">
            <v>1</v>
          </cell>
          <cell r="BT94">
            <v>0</v>
          </cell>
          <cell r="BU94">
            <v>1</v>
          </cell>
          <cell r="BV94">
            <v>126</v>
          </cell>
          <cell r="BX94">
            <v>126</v>
          </cell>
          <cell r="BZ94">
            <v>1</v>
          </cell>
          <cell r="CA94" t="str">
            <v>C27-053</v>
          </cell>
          <cell r="CB94">
            <v>13574990</v>
          </cell>
          <cell r="CC94">
            <v>180030</v>
          </cell>
          <cell r="CD94">
            <v>0</v>
          </cell>
          <cell r="CE94">
            <v>0</v>
          </cell>
          <cell r="CF94">
            <v>13755020</v>
          </cell>
          <cell r="CG94">
            <v>2702530</v>
          </cell>
          <cell r="CH94">
            <v>604500</v>
          </cell>
          <cell r="CI94">
            <v>5598867</v>
          </cell>
          <cell r="CJ94">
            <v>24654</v>
          </cell>
          <cell r="CK94">
            <v>758214</v>
          </cell>
          <cell r="CL94">
            <v>602000</v>
          </cell>
          <cell r="CM94">
            <v>21000</v>
          </cell>
          <cell r="CN94">
            <v>117054</v>
          </cell>
          <cell r="CO94">
            <v>39917</v>
          </cell>
          <cell r="CP94">
            <v>287062</v>
          </cell>
          <cell r="CQ94">
            <v>0</v>
          </cell>
          <cell r="CR94">
            <v>9411244</v>
          </cell>
          <cell r="CT94">
            <v>20849000</v>
          </cell>
          <cell r="CU94">
            <v>7642800</v>
          </cell>
          <cell r="CV94">
            <v>0</v>
          </cell>
          <cell r="CX94">
            <v>2</v>
          </cell>
          <cell r="CY94" t="str">
            <v>C27-053</v>
          </cell>
          <cell r="CZ94">
            <v>46199533</v>
          </cell>
          <cell r="DA94">
            <v>3698049</v>
          </cell>
          <cell r="DB94">
            <v>6783702</v>
          </cell>
          <cell r="DC94">
            <v>0</v>
          </cell>
          <cell r="DE94">
            <v>2</v>
          </cell>
          <cell r="DG94">
            <v>3</v>
          </cell>
          <cell r="DH94" t="str">
            <v>C27-053</v>
          </cell>
          <cell r="DI94">
            <v>0</v>
          </cell>
          <cell r="DJ94">
            <v>0</v>
          </cell>
          <cell r="DK94">
            <v>0</v>
          </cell>
          <cell r="DL94">
            <v>0</v>
          </cell>
          <cell r="DM94">
            <v>0</v>
          </cell>
          <cell r="DO94">
            <v>4</v>
          </cell>
          <cell r="DP94" t="str">
            <v>C27-053</v>
          </cell>
          <cell r="DQ94">
            <v>11442</v>
          </cell>
          <cell r="DR94">
            <v>0</v>
          </cell>
          <cell r="DS94">
            <v>21792</v>
          </cell>
          <cell r="DT94">
            <v>13048</v>
          </cell>
          <cell r="DU94">
            <v>5000</v>
          </cell>
          <cell r="DV94">
            <v>0</v>
          </cell>
          <cell r="DW94">
            <v>51282</v>
          </cell>
          <cell r="DY94">
            <v>5</v>
          </cell>
        </row>
        <row r="95">
          <cell r="N95">
            <v>2</v>
          </cell>
          <cell r="O95">
            <v>29</v>
          </cell>
          <cell r="P95">
            <v>51027</v>
          </cell>
          <cell r="Q95">
            <v>2</v>
          </cell>
          <cell r="T95">
            <v>0</v>
          </cell>
          <cell r="U95" t="str">
            <v>無床</v>
          </cell>
          <cell r="W95" t="str">
            <v>6</v>
          </cell>
          <cell r="X95">
            <v>23</v>
          </cell>
          <cell r="Y95" t="str">
            <v>個人</v>
          </cell>
          <cell r="Z95">
            <v>2</v>
          </cell>
          <cell r="AA95">
            <v>35</v>
          </cell>
          <cell r="AB95">
            <v>4</v>
          </cell>
          <cell r="AC95">
            <v>1</v>
          </cell>
          <cell r="AD95">
            <v>0</v>
          </cell>
          <cell r="AE95">
            <v>0</v>
          </cell>
          <cell r="AF95">
            <v>0</v>
          </cell>
          <cell r="AG95">
            <v>166</v>
          </cell>
          <cell r="AL95">
            <v>2</v>
          </cell>
          <cell r="AM95">
            <v>40</v>
          </cell>
          <cell r="AN95">
            <v>4</v>
          </cell>
          <cell r="AO95">
            <v>71</v>
          </cell>
          <cell r="AP95">
            <v>1</v>
          </cell>
          <cell r="AR95">
            <v>1</v>
          </cell>
          <cell r="AT95">
            <v>818</v>
          </cell>
          <cell r="AU95">
            <v>1386</v>
          </cell>
          <cell r="AV95">
            <v>10</v>
          </cell>
          <cell r="AX95">
            <v>0</v>
          </cell>
          <cell r="AY95">
            <v>0</v>
          </cell>
          <cell r="AZ95">
            <v>0</v>
          </cell>
          <cell r="BA95">
            <v>0</v>
          </cell>
          <cell r="BB95">
            <v>0</v>
          </cell>
          <cell r="BC95">
            <v>4</v>
          </cell>
          <cell r="BD95">
            <v>3</v>
          </cell>
          <cell r="BE95">
            <v>0</v>
          </cell>
          <cell r="BF95">
            <v>0</v>
          </cell>
          <cell r="BG95">
            <v>4</v>
          </cell>
          <cell r="BH95">
            <v>3</v>
          </cell>
          <cell r="BI95">
            <v>0</v>
          </cell>
          <cell r="BJ95">
            <v>0</v>
          </cell>
          <cell r="BK95">
            <v>0</v>
          </cell>
          <cell r="BL95">
            <v>0</v>
          </cell>
          <cell r="BM95">
            <v>3</v>
          </cell>
          <cell r="BN95">
            <v>0</v>
          </cell>
          <cell r="BO95">
            <v>0</v>
          </cell>
          <cell r="BP95">
            <v>0</v>
          </cell>
          <cell r="BQ95">
            <v>3</v>
          </cell>
          <cell r="BR95">
            <v>0</v>
          </cell>
          <cell r="BS95">
            <v>0</v>
          </cell>
          <cell r="BT95">
            <v>0</v>
          </cell>
          <cell r="BU95">
            <v>0</v>
          </cell>
          <cell r="BV95">
            <v>0</v>
          </cell>
          <cell r="BW95">
            <v>0</v>
          </cell>
          <cell r="BX95">
            <v>0</v>
          </cell>
          <cell r="BZ95">
            <v>1</v>
          </cell>
          <cell r="CA95" t="str">
            <v>C29-001</v>
          </cell>
          <cell r="CB95">
            <v>8662455</v>
          </cell>
          <cell r="CC95">
            <v>0</v>
          </cell>
          <cell r="CD95">
            <v>0</v>
          </cell>
          <cell r="CE95">
            <v>52000</v>
          </cell>
          <cell r="CF95">
            <v>8714455</v>
          </cell>
          <cell r="CG95">
            <v>1779253</v>
          </cell>
          <cell r="CH95">
            <v>1325000</v>
          </cell>
          <cell r="CI95">
            <v>3563543</v>
          </cell>
          <cell r="CJ95">
            <v>26565</v>
          </cell>
          <cell r="CK95">
            <v>2200</v>
          </cell>
          <cell r="CL95">
            <v>2200</v>
          </cell>
          <cell r="CM95">
            <v>0</v>
          </cell>
          <cell r="CN95">
            <v>0</v>
          </cell>
          <cell r="CO95">
            <v>113084</v>
          </cell>
          <cell r="CP95">
            <v>850691</v>
          </cell>
          <cell r="CQ95">
            <v>0</v>
          </cell>
          <cell r="CR95">
            <v>6335336</v>
          </cell>
          <cell r="CT95">
            <v>10537000</v>
          </cell>
          <cell r="CU95">
            <v>4548200</v>
          </cell>
          <cell r="CV95">
            <v>0</v>
          </cell>
          <cell r="CX95">
            <v>2</v>
          </cell>
          <cell r="CY95" t="str">
            <v>C29-001</v>
          </cell>
          <cell r="CZ95">
            <v>98246401</v>
          </cell>
          <cell r="DA95">
            <v>66903820</v>
          </cell>
          <cell r="DB95">
            <v>6240351</v>
          </cell>
          <cell r="DC95">
            <v>3087845</v>
          </cell>
          <cell r="DE95">
            <v>2</v>
          </cell>
          <cell r="DG95">
            <v>3</v>
          </cell>
          <cell r="DH95" t="str">
            <v>C29-001</v>
          </cell>
          <cell r="DI95">
            <v>0</v>
          </cell>
          <cell r="DJ95">
            <v>0</v>
          </cell>
          <cell r="DK95">
            <v>0</v>
          </cell>
          <cell r="DL95">
            <v>0</v>
          </cell>
          <cell r="DM95">
            <v>0</v>
          </cell>
          <cell r="DO95">
            <v>4</v>
          </cell>
          <cell r="DP95" t="str">
            <v>C29-001</v>
          </cell>
          <cell r="DQ95">
            <v>28000</v>
          </cell>
          <cell r="DR95">
            <v>30000</v>
          </cell>
          <cell r="DS95">
            <v>11564</v>
          </cell>
          <cell r="DT95">
            <v>29240</v>
          </cell>
          <cell r="DU95">
            <v>0</v>
          </cell>
          <cell r="DV95">
            <v>27</v>
          </cell>
          <cell r="DW95">
            <v>98831</v>
          </cell>
          <cell r="DY95">
            <v>5</v>
          </cell>
        </row>
        <row r="96">
          <cell r="N96">
            <v>2</v>
          </cell>
          <cell r="O96">
            <v>23</v>
          </cell>
          <cell r="P96">
            <v>74055</v>
          </cell>
          <cell r="Q96">
            <v>8</v>
          </cell>
          <cell r="T96">
            <v>1</v>
          </cell>
          <cell r="U96" t="str">
            <v>有床</v>
          </cell>
          <cell r="W96" t="str">
            <v>4</v>
          </cell>
          <cell r="X96">
            <v>19</v>
          </cell>
          <cell r="Y96" t="str">
            <v>その他</v>
          </cell>
          <cell r="Z96">
            <v>3</v>
          </cell>
          <cell r="AA96">
            <v>1</v>
          </cell>
          <cell r="AB96">
            <v>5</v>
          </cell>
          <cell r="AC96">
            <v>0</v>
          </cell>
          <cell r="AD96">
            <v>1</v>
          </cell>
          <cell r="AE96">
            <v>0</v>
          </cell>
          <cell r="AF96">
            <v>0</v>
          </cell>
          <cell r="AH96">
            <v>1441</v>
          </cell>
          <cell r="AL96">
            <v>3</v>
          </cell>
          <cell r="AM96">
            <v>1</v>
          </cell>
          <cell r="AN96">
            <v>5</v>
          </cell>
          <cell r="AO96">
            <v>57</v>
          </cell>
          <cell r="AP96">
            <v>1</v>
          </cell>
          <cell r="AR96">
            <v>1</v>
          </cell>
          <cell r="AT96">
            <v>1</v>
          </cell>
          <cell r="AU96">
            <v>1852</v>
          </cell>
          <cell r="AV96">
            <v>4</v>
          </cell>
          <cell r="AX96">
            <v>91</v>
          </cell>
          <cell r="AY96">
            <v>1</v>
          </cell>
          <cell r="BA96">
            <v>25</v>
          </cell>
          <cell r="BC96">
            <v>4</v>
          </cell>
          <cell r="BE96">
            <v>18</v>
          </cell>
          <cell r="BG96">
            <v>48</v>
          </cell>
          <cell r="BH96">
            <v>0</v>
          </cell>
          <cell r="BI96">
            <v>6</v>
          </cell>
          <cell r="BJ96">
            <v>0</v>
          </cell>
          <cell r="BK96">
            <v>0</v>
          </cell>
          <cell r="BM96">
            <v>0</v>
          </cell>
          <cell r="BO96">
            <v>2</v>
          </cell>
          <cell r="BQ96">
            <v>8</v>
          </cell>
          <cell r="BR96">
            <v>0</v>
          </cell>
          <cell r="BS96">
            <v>0</v>
          </cell>
          <cell r="BT96">
            <v>0</v>
          </cell>
          <cell r="BU96">
            <v>0</v>
          </cell>
          <cell r="BZ96">
            <v>1</v>
          </cell>
          <cell r="CA96" t="str">
            <v>C23-121</v>
          </cell>
          <cell r="CB96">
            <v>71915591</v>
          </cell>
          <cell r="CD96">
            <v>9000</v>
          </cell>
          <cell r="CE96">
            <v>501598</v>
          </cell>
          <cell r="CF96">
            <v>72426189</v>
          </cell>
          <cell r="CG96">
            <v>24886901</v>
          </cell>
          <cell r="CI96">
            <v>12217493</v>
          </cell>
          <cell r="CJ96">
            <v>6568162</v>
          </cell>
          <cell r="CK96">
            <v>1954433</v>
          </cell>
          <cell r="CL96">
            <v>535001</v>
          </cell>
          <cell r="CM96">
            <v>126840</v>
          </cell>
          <cell r="CN96">
            <v>0</v>
          </cell>
          <cell r="CO96">
            <v>79347</v>
          </cell>
          <cell r="CP96">
            <v>15789036</v>
          </cell>
          <cell r="CQ96">
            <v>4738000</v>
          </cell>
          <cell r="CR96">
            <v>61495372</v>
          </cell>
          <cell r="CT96">
            <v>49139600</v>
          </cell>
          <cell r="CU96">
            <v>12556900</v>
          </cell>
          <cell r="CV96">
            <v>324500</v>
          </cell>
          <cell r="CX96">
            <v>2</v>
          </cell>
          <cell r="CY96" t="str">
            <v>C23-121</v>
          </cell>
          <cell r="CZ96">
            <v>967862413</v>
          </cell>
          <cell r="DA96">
            <v>3424850</v>
          </cell>
          <cell r="DB96">
            <v>201637048</v>
          </cell>
          <cell r="DC96">
            <v>0</v>
          </cell>
          <cell r="DE96">
            <v>1</v>
          </cell>
          <cell r="DG96">
            <v>3</v>
          </cell>
          <cell r="DH96" t="str">
            <v>C23-121</v>
          </cell>
          <cell r="DI96">
            <v>0</v>
          </cell>
          <cell r="DJ96">
            <v>0</v>
          </cell>
          <cell r="DK96">
            <v>0</v>
          </cell>
          <cell r="DL96">
            <v>0</v>
          </cell>
          <cell r="DM96">
            <v>0</v>
          </cell>
          <cell r="DO96">
            <v>4</v>
          </cell>
          <cell r="DP96" t="str">
            <v>C23-121</v>
          </cell>
          <cell r="DQ96">
            <v>474419</v>
          </cell>
          <cell r="DR96">
            <v>735000</v>
          </cell>
          <cell r="DS96">
            <v>50878</v>
          </cell>
          <cell r="DT96">
            <v>0</v>
          </cell>
          <cell r="DU96">
            <v>29166</v>
          </cell>
          <cell r="DV96">
            <v>0</v>
          </cell>
          <cell r="DW96">
            <v>1289463</v>
          </cell>
          <cell r="DY96">
            <v>5</v>
          </cell>
        </row>
        <row r="97">
          <cell r="N97">
            <v>2</v>
          </cell>
          <cell r="O97">
            <v>12</v>
          </cell>
          <cell r="P97">
            <v>57030</v>
          </cell>
          <cell r="Q97">
            <v>8</v>
          </cell>
          <cell r="T97">
            <v>1</v>
          </cell>
          <cell r="U97" t="str">
            <v>有床</v>
          </cell>
          <cell r="W97" t="str">
            <v>3</v>
          </cell>
          <cell r="X97">
            <v>19</v>
          </cell>
          <cell r="Y97" t="str">
            <v>その他</v>
          </cell>
          <cell r="Z97">
            <v>3</v>
          </cell>
          <cell r="AA97">
            <v>4</v>
          </cell>
          <cell r="AB97">
            <v>10</v>
          </cell>
          <cell r="AC97">
            <v>0</v>
          </cell>
          <cell r="AD97">
            <v>1</v>
          </cell>
          <cell r="AE97">
            <v>0</v>
          </cell>
          <cell r="AF97">
            <v>0</v>
          </cell>
          <cell r="AH97">
            <v>229</v>
          </cell>
          <cell r="AL97">
            <v>2</v>
          </cell>
          <cell r="AM97">
            <v>46</v>
          </cell>
          <cell r="AN97">
            <v>12</v>
          </cell>
          <cell r="AO97">
            <v>60</v>
          </cell>
          <cell r="AP97">
            <v>1</v>
          </cell>
          <cell r="AR97">
            <v>1</v>
          </cell>
          <cell r="AT97">
            <v>178</v>
          </cell>
          <cell r="AU97">
            <v>1010</v>
          </cell>
          <cell r="AV97">
            <v>11</v>
          </cell>
          <cell r="AX97">
            <v>81</v>
          </cell>
          <cell r="AY97">
            <v>1</v>
          </cell>
          <cell r="AZ97">
            <v>0</v>
          </cell>
          <cell r="BA97">
            <v>2</v>
          </cell>
          <cell r="BB97">
            <v>0</v>
          </cell>
          <cell r="BC97">
            <v>1</v>
          </cell>
          <cell r="BD97">
            <v>0</v>
          </cell>
          <cell r="BE97">
            <v>0</v>
          </cell>
          <cell r="BF97">
            <v>0</v>
          </cell>
          <cell r="BG97">
            <v>4</v>
          </cell>
          <cell r="BH97">
            <v>0</v>
          </cell>
          <cell r="BI97">
            <v>0</v>
          </cell>
          <cell r="BJ97">
            <v>0</v>
          </cell>
          <cell r="BK97">
            <v>0</v>
          </cell>
          <cell r="BL97">
            <v>0</v>
          </cell>
          <cell r="BM97">
            <v>0</v>
          </cell>
          <cell r="BN97">
            <v>0</v>
          </cell>
          <cell r="BO97">
            <v>2</v>
          </cell>
          <cell r="BP97">
            <v>0</v>
          </cell>
          <cell r="BQ97">
            <v>2</v>
          </cell>
          <cell r="BR97">
            <v>0</v>
          </cell>
          <cell r="BS97">
            <v>0</v>
          </cell>
          <cell r="BT97">
            <v>0</v>
          </cell>
          <cell r="BU97">
            <v>0</v>
          </cell>
          <cell r="BV97">
            <v>0</v>
          </cell>
          <cell r="BW97">
            <v>0</v>
          </cell>
          <cell r="BX97">
            <v>0</v>
          </cell>
          <cell r="BZ97">
            <v>1</v>
          </cell>
          <cell r="CA97" t="str">
            <v>C12-040</v>
          </cell>
          <cell r="CB97">
            <v>4857500</v>
          </cell>
          <cell r="CC97">
            <v>0</v>
          </cell>
          <cell r="CD97">
            <v>108580</v>
          </cell>
          <cell r="CE97">
            <v>48922</v>
          </cell>
          <cell r="CF97">
            <v>5015002</v>
          </cell>
          <cell r="CG97">
            <v>2456355</v>
          </cell>
          <cell r="CH97">
            <v>0</v>
          </cell>
          <cell r="CI97">
            <v>1141375</v>
          </cell>
          <cell r="CJ97">
            <v>47063</v>
          </cell>
          <cell r="CK97">
            <v>145051</v>
          </cell>
          <cell r="CL97">
            <v>35599</v>
          </cell>
          <cell r="CM97">
            <v>3202</v>
          </cell>
          <cell r="CN97">
            <v>0</v>
          </cell>
          <cell r="CO97">
            <v>81548</v>
          </cell>
          <cell r="CP97">
            <v>436695</v>
          </cell>
          <cell r="CQ97">
            <v>150000</v>
          </cell>
          <cell r="CR97">
            <v>4308087</v>
          </cell>
          <cell r="CT97">
            <v>153440</v>
          </cell>
          <cell r="CU97">
            <v>109500</v>
          </cell>
          <cell r="CV97">
            <v>1000</v>
          </cell>
          <cell r="CX97">
            <v>2</v>
          </cell>
          <cell r="CY97" t="str">
            <v>C12-040</v>
          </cell>
          <cell r="CZ97">
            <v>20693230</v>
          </cell>
          <cell r="DA97">
            <v>2080670</v>
          </cell>
          <cell r="DB97">
            <v>8766032</v>
          </cell>
          <cell r="DC97">
            <v>5064495</v>
          </cell>
          <cell r="DE97">
            <v>1</v>
          </cell>
          <cell r="DG97">
            <v>3</v>
          </cell>
          <cell r="DH97" t="str">
            <v>C12-040</v>
          </cell>
          <cell r="DI97">
            <v>0</v>
          </cell>
          <cell r="DJ97">
            <v>0</v>
          </cell>
          <cell r="DK97">
            <v>0</v>
          </cell>
          <cell r="DL97">
            <v>0</v>
          </cell>
          <cell r="DM97">
            <v>0</v>
          </cell>
          <cell r="DO97">
            <v>4</v>
          </cell>
          <cell r="DP97" t="str">
            <v>C12-040</v>
          </cell>
          <cell r="DQ97">
            <v>16000</v>
          </cell>
          <cell r="DR97">
            <v>0</v>
          </cell>
          <cell r="DS97">
            <v>16721</v>
          </cell>
          <cell r="DT97">
            <v>41575</v>
          </cell>
          <cell r="DU97">
            <v>270</v>
          </cell>
          <cell r="DV97">
            <v>0</v>
          </cell>
          <cell r="DW97">
            <v>74566</v>
          </cell>
          <cell r="DY97">
            <v>5</v>
          </cell>
        </row>
        <row r="98">
          <cell r="N98">
            <v>2</v>
          </cell>
          <cell r="O98">
            <v>9</v>
          </cell>
          <cell r="P98">
            <v>55039</v>
          </cell>
          <cell r="Q98">
            <v>5</v>
          </cell>
          <cell r="T98">
            <v>0</v>
          </cell>
          <cell r="U98" t="str">
            <v>無床</v>
          </cell>
          <cell r="W98" t="str">
            <v>2</v>
          </cell>
          <cell r="X98">
            <v>23</v>
          </cell>
          <cell r="Y98" t="str">
            <v>個人</v>
          </cell>
          <cell r="Z98">
            <v>2</v>
          </cell>
          <cell r="AA98">
            <v>39</v>
          </cell>
          <cell r="AB98">
            <v>7</v>
          </cell>
          <cell r="AC98">
            <v>1</v>
          </cell>
          <cell r="AD98">
            <v>0</v>
          </cell>
          <cell r="AE98">
            <v>0</v>
          </cell>
          <cell r="AF98">
            <v>0</v>
          </cell>
          <cell r="AG98">
            <v>149</v>
          </cell>
          <cell r="AL98">
            <v>2</v>
          </cell>
          <cell r="AM98">
            <v>63</v>
          </cell>
          <cell r="AN98">
            <v>12</v>
          </cell>
          <cell r="AO98">
            <v>70</v>
          </cell>
          <cell r="AP98">
            <v>1</v>
          </cell>
          <cell r="AR98">
            <v>1</v>
          </cell>
          <cell r="AT98">
            <v>94</v>
          </cell>
          <cell r="AU98">
            <v>418</v>
          </cell>
          <cell r="AV98">
            <v>6</v>
          </cell>
          <cell r="AX98">
            <v>0</v>
          </cell>
          <cell r="AY98">
            <v>0</v>
          </cell>
          <cell r="AZ98">
            <v>0</v>
          </cell>
          <cell r="BA98">
            <v>0</v>
          </cell>
          <cell r="BB98">
            <v>0</v>
          </cell>
          <cell r="BC98">
            <v>2</v>
          </cell>
          <cell r="BD98">
            <v>2</v>
          </cell>
          <cell r="BE98">
            <v>0</v>
          </cell>
          <cell r="BF98">
            <v>0</v>
          </cell>
          <cell r="BG98">
            <v>2</v>
          </cell>
          <cell r="BH98">
            <v>2</v>
          </cell>
          <cell r="BI98">
            <v>0</v>
          </cell>
          <cell r="BK98">
            <v>0</v>
          </cell>
          <cell r="BM98">
            <v>0</v>
          </cell>
          <cell r="BO98">
            <v>0</v>
          </cell>
          <cell r="BQ98">
            <v>0</v>
          </cell>
          <cell r="BR98">
            <v>0</v>
          </cell>
          <cell r="BS98">
            <v>0</v>
          </cell>
          <cell r="BT98">
            <v>0</v>
          </cell>
          <cell r="BU98">
            <v>0</v>
          </cell>
          <cell r="BZ98">
            <v>1</v>
          </cell>
          <cell r="CA98" t="str">
            <v>C09-027</v>
          </cell>
          <cell r="CB98">
            <v>3002100</v>
          </cell>
          <cell r="CC98">
            <v>0</v>
          </cell>
          <cell r="CD98">
            <v>0</v>
          </cell>
          <cell r="CE98">
            <v>150000</v>
          </cell>
          <cell r="CF98">
            <v>3152100</v>
          </cell>
          <cell r="CG98">
            <v>1600000</v>
          </cell>
          <cell r="CH98">
            <v>1600000</v>
          </cell>
          <cell r="CI98">
            <v>1125200</v>
          </cell>
          <cell r="CJ98">
            <v>900</v>
          </cell>
          <cell r="CK98">
            <v>119000</v>
          </cell>
          <cell r="CL98">
            <v>117000</v>
          </cell>
          <cell r="CM98">
            <v>2000</v>
          </cell>
          <cell r="CN98">
            <v>0</v>
          </cell>
          <cell r="CO98">
            <v>12000</v>
          </cell>
          <cell r="CP98">
            <v>396720</v>
          </cell>
          <cell r="CQ98">
            <v>0</v>
          </cell>
          <cell r="CR98">
            <v>3253820</v>
          </cell>
          <cell r="CT98">
            <v>8000</v>
          </cell>
          <cell r="CU98">
            <v>16000</v>
          </cell>
          <cell r="CV98">
            <v>0</v>
          </cell>
          <cell r="CX98">
            <v>2</v>
          </cell>
          <cell r="CY98" t="str">
            <v>C09-027</v>
          </cell>
          <cell r="CZ98">
            <v>150000000</v>
          </cell>
          <cell r="DA98">
            <v>120000000</v>
          </cell>
          <cell r="DB98">
            <v>20000000</v>
          </cell>
          <cell r="DC98">
            <v>20000000</v>
          </cell>
          <cell r="DE98">
            <v>2</v>
          </cell>
          <cell r="DG98">
            <v>3</v>
          </cell>
          <cell r="DH98" t="str">
            <v>C09-027</v>
          </cell>
          <cell r="DI98">
            <v>0</v>
          </cell>
          <cell r="DJ98">
            <v>0</v>
          </cell>
          <cell r="DK98">
            <v>0</v>
          </cell>
          <cell r="DL98">
            <v>0</v>
          </cell>
          <cell r="DM98">
            <v>0</v>
          </cell>
          <cell r="DO98">
            <v>4</v>
          </cell>
          <cell r="DP98" t="str">
            <v>C09-027</v>
          </cell>
          <cell r="DQ98">
            <v>0</v>
          </cell>
          <cell r="DR98">
            <v>0</v>
          </cell>
          <cell r="DS98">
            <v>100500</v>
          </cell>
          <cell r="DT98">
            <v>88600</v>
          </cell>
          <cell r="DU98">
            <v>158000</v>
          </cell>
          <cell r="DV98">
            <v>34620</v>
          </cell>
          <cell r="DW98">
            <v>381720</v>
          </cell>
          <cell r="DY98">
            <v>5</v>
          </cell>
        </row>
        <row r="99">
          <cell r="N99">
            <v>2</v>
          </cell>
          <cell r="O99">
            <v>23</v>
          </cell>
          <cell r="P99">
            <v>60096</v>
          </cell>
          <cell r="Q99">
            <v>2</v>
          </cell>
          <cell r="T99">
            <v>1</v>
          </cell>
          <cell r="U99" t="str">
            <v>有床</v>
          </cell>
          <cell r="W99" t="str">
            <v>4</v>
          </cell>
          <cell r="X99">
            <v>23</v>
          </cell>
          <cell r="Y99" t="str">
            <v>個人</v>
          </cell>
          <cell r="Z99">
            <v>2</v>
          </cell>
          <cell r="AA99">
            <v>56</v>
          </cell>
          <cell r="AB99">
            <v>10</v>
          </cell>
          <cell r="AC99">
            <v>1</v>
          </cell>
          <cell r="AD99">
            <v>0</v>
          </cell>
          <cell r="AE99">
            <v>0</v>
          </cell>
          <cell r="AF99">
            <v>0</v>
          </cell>
          <cell r="AG99">
            <v>1092</v>
          </cell>
          <cell r="AL99">
            <v>2</v>
          </cell>
          <cell r="AM99">
            <v>56</v>
          </cell>
          <cell r="AN99">
            <v>10</v>
          </cell>
          <cell r="AO99">
            <v>49</v>
          </cell>
          <cell r="AP99">
            <v>1</v>
          </cell>
          <cell r="AR99">
            <v>1</v>
          </cell>
          <cell r="AT99">
            <v>236</v>
          </cell>
          <cell r="AU99">
            <v>2173</v>
          </cell>
          <cell r="AV99">
            <v>6</v>
          </cell>
          <cell r="AX99">
            <v>0</v>
          </cell>
          <cell r="AY99">
            <v>1</v>
          </cell>
          <cell r="BC99">
            <v>1</v>
          </cell>
          <cell r="BD99">
            <v>1</v>
          </cell>
          <cell r="BE99">
            <v>1</v>
          </cell>
          <cell r="BG99">
            <v>3</v>
          </cell>
          <cell r="BH99">
            <v>1</v>
          </cell>
          <cell r="BI99">
            <v>1</v>
          </cell>
          <cell r="BK99">
            <v>5</v>
          </cell>
          <cell r="BM99">
            <v>6</v>
          </cell>
          <cell r="BO99">
            <v>7</v>
          </cell>
          <cell r="BQ99">
            <v>19</v>
          </cell>
          <cell r="BR99">
            <v>0</v>
          </cell>
          <cell r="BZ99">
            <v>1</v>
          </cell>
          <cell r="CA99" t="str">
            <v>C23-089</v>
          </cell>
          <cell r="CB99">
            <v>8885805</v>
          </cell>
          <cell r="CC99">
            <v>821818</v>
          </cell>
          <cell r="CD99">
            <v>187320</v>
          </cell>
          <cell r="CE99">
            <v>31185</v>
          </cell>
          <cell r="CF99">
            <v>9926128</v>
          </cell>
          <cell r="CG99">
            <v>2828603</v>
          </cell>
          <cell r="CH99">
            <v>669666</v>
          </cell>
          <cell r="CI99">
            <v>1523437</v>
          </cell>
          <cell r="CJ99">
            <v>902066</v>
          </cell>
          <cell r="CK99">
            <v>68756</v>
          </cell>
          <cell r="CL99">
            <v>68756</v>
          </cell>
          <cell r="CO99">
            <v>925789</v>
          </cell>
          <cell r="CP99">
            <v>1525471</v>
          </cell>
          <cell r="CR99">
            <v>7774122</v>
          </cell>
          <cell r="CS99">
            <v>0</v>
          </cell>
          <cell r="CT99">
            <v>12594411</v>
          </cell>
          <cell r="CU99">
            <v>5018851</v>
          </cell>
          <cell r="CV99">
            <v>196200</v>
          </cell>
          <cell r="CX99">
            <v>2</v>
          </cell>
          <cell r="CY99" t="str">
            <v>C23-089</v>
          </cell>
          <cell r="CZ99">
            <v>162569784</v>
          </cell>
          <cell r="DA99">
            <v>138214910</v>
          </cell>
          <cell r="DB99">
            <v>3345183</v>
          </cell>
          <cell r="DE99">
            <v>2</v>
          </cell>
          <cell r="DG99">
            <v>3</v>
          </cell>
          <cell r="DH99" t="str">
            <v>C23-089</v>
          </cell>
          <cell r="DK99">
            <v>226600</v>
          </cell>
          <cell r="DL99">
            <v>342990</v>
          </cell>
          <cell r="DM99">
            <v>569590</v>
          </cell>
          <cell r="DO99">
            <v>4</v>
          </cell>
          <cell r="DP99" t="str">
            <v>C23-089</v>
          </cell>
          <cell r="DQ99">
            <v>113010</v>
          </cell>
          <cell r="DS99">
            <v>28739</v>
          </cell>
          <cell r="DT99">
            <v>527300</v>
          </cell>
          <cell r="DU99">
            <v>25000</v>
          </cell>
          <cell r="DW99">
            <v>694049</v>
          </cell>
          <cell r="DY99">
            <v>5</v>
          </cell>
        </row>
        <row r="100">
          <cell r="N100">
            <v>2</v>
          </cell>
          <cell r="O100">
            <v>8</v>
          </cell>
          <cell r="P100">
            <v>59161</v>
          </cell>
          <cell r="Q100">
            <v>6</v>
          </cell>
          <cell r="T100">
            <v>1</v>
          </cell>
          <cell r="U100" t="str">
            <v>有床</v>
          </cell>
          <cell r="W100" t="str">
            <v>2</v>
          </cell>
          <cell r="X100">
            <v>19</v>
          </cell>
          <cell r="Y100" t="str">
            <v>その他</v>
          </cell>
          <cell r="Z100">
            <v>2</v>
          </cell>
          <cell r="AA100">
            <v>46</v>
          </cell>
          <cell r="AB100">
            <v>1</v>
          </cell>
          <cell r="AC100">
            <v>0</v>
          </cell>
          <cell r="AD100">
            <v>1</v>
          </cell>
          <cell r="AE100">
            <v>0</v>
          </cell>
          <cell r="AF100">
            <v>0</v>
          </cell>
          <cell r="AH100">
            <v>1043</v>
          </cell>
          <cell r="AL100">
            <v>2</v>
          </cell>
          <cell r="AM100">
            <v>54</v>
          </cell>
          <cell r="AN100">
            <v>3</v>
          </cell>
          <cell r="AO100">
            <v>70</v>
          </cell>
          <cell r="AP100">
            <v>1</v>
          </cell>
          <cell r="AR100">
            <v>1</v>
          </cell>
          <cell r="AT100">
            <v>191</v>
          </cell>
          <cell r="AU100">
            <v>2105</v>
          </cell>
          <cell r="AV100">
            <v>10</v>
          </cell>
          <cell r="AX100">
            <v>540</v>
          </cell>
          <cell r="AY100">
            <v>2</v>
          </cell>
          <cell r="BA100">
            <v>8</v>
          </cell>
          <cell r="BC100">
            <v>10</v>
          </cell>
          <cell r="BE100">
            <v>1</v>
          </cell>
          <cell r="BG100">
            <v>21</v>
          </cell>
          <cell r="BH100">
            <v>0</v>
          </cell>
          <cell r="BI100">
            <v>12</v>
          </cell>
          <cell r="BK100">
            <v>3</v>
          </cell>
          <cell r="BM100">
            <v>2</v>
          </cell>
          <cell r="BO100">
            <v>7</v>
          </cell>
          <cell r="BQ100">
            <v>24</v>
          </cell>
          <cell r="BR100">
            <v>0</v>
          </cell>
          <cell r="BZ100">
            <v>1</v>
          </cell>
          <cell r="CA100" t="str">
            <v>C08-024</v>
          </cell>
          <cell r="CB100">
            <v>32130150</v>
          </cell>
          <cell r="CC100">
            <v>114294</v>
          </cell>
          <cell r="CD100">
            <v>1841328</v>
          </cell>
          <cell r="CE100">
            <v>95920</v>
          </cell>
          <cell r="CF100">
            <v>34181692</v>
          </cell>
          <cell r="CG100">
            <v>15630683</v>
          </cell>
          <cell r="CI100">
            <v>8170762</v>
          </cell>
          <cell r="CJ100">
            <v>1652660</v>
          </cell>
          <cell r="CK100">
            <v>659073</v>
          </cell>
          <cell r="CL100">
            <v>600000</v>
          </cell>
          <cell r="CM100">
            <v>44499</v>
          </cell>
          <cell r="CN100">
            <v>14574</v>
          </cell>
          <cell r="CO100">
            <v>640862</v>
          </cell>
          <cell r="CP100">
            <v>3167348</v>
          </cell>
          <cell r="CQ100">
            <v>1500000</v>
          </cell>
          <cell r="CR100">
            <v>29921388</v>
          </cell>
          <cell r="CT100">
            <v>22798625</v>
          </cell>
          <cell r="CU100">
            <v>1322200</v>
          </cell>
          <cell r="CV100">
            <v>258200</v>
          </cell>
          <cell r="CX100">
            <v>2</v>
          </cell>
          <cell r="CY100" t="str">
            <v>C08-024</v>
          </cell>
          <cell r="CZ100">
            <v>150040261</v>
          </cell>
          <cell r="DA100">
            <v>16321572</v>
          </cell>
          <cell r="DB100">
            <v>77954272</v>
          </cell>
          <cell r="DC100">
            <v>30515462</v>
          </cell>
          <cell r="DE100">
            <v>1</v>
          </cell>
          <cell r="DG100">
            <v>3</v>
          </cell>
          <cell r="DH100" t="str">
            <v>C08-024</v>
          </cell>
          <cell r="DI100">
            <v>0</v>
          </cell>
          <cell r="DJ100">
            <v>2708717</v>
          </cell>
          <cell r="DK100">
            <v>6300927</v>
          </cell>
          <cell r="DL100">
            <v>2465614</v>
          </cell>
          <cell r="DM100">
            <v>11475258</v>
          </cell>
          <cell r="DO100">
            <v>4</v>
          </cell>
          <cell r="DP100" t="str">
            <v>C08-024</v>
          </cell>
          <cell r="DQ100">
            <v>241990</v>
          </cell>
          <cell r="DR100">
            <v>0</v>
          </cell>
          <cell r="DS100">
            <v>49980</v>
          </cell>
          <cell r="DT100">
            <v>300200</v>
          </cell>
          <cell r="DU100">
            <v>0</v>
          </cell>
          <cell r="DV100">
            <v>0</v>
          </cell>
          <cell r="DW100">
            <v>592170</v>
          </cell>
          <cell r="DY100">
            <v>5</v>
          </cell>
        </row>
        <row r="101">
          <cell r="N101">
            <v>2</v>
          </cell>
          <cell r="O101">
            <v>43</v>
          </cell>
          <cell r="P101">
            <v>31350</v>
          </cell>
          <cell r="Q101">
            <v>7</v>
          </cell>
          <cell r="T101">
            <v>0</v>
          </cell>
          <cell r="U101" t="str">
            <v>無床</v>
          </cell>
          <cell r="W101" t="str">
            <v>A</v>
          </cell>
          <cell r="X101">
            <v>23</v>
          </cell>
          <cell r="Y101" t="str">
            <v>個人</v>
          </cell>
          <cell r="Z101">
            <v>2</v>
          </cell>
          <cell r="AA101">
            <v>61</v>
          </cell>
          <cell r="AB101">
            <v>1</v>
          </cell>
          <cell r="AC101">
            <v>1</v>
          </cell>
          <cell r="AD101">
            <v>0</v>
          </cell>
          <cell r="AE101">
            <v>0</v>
          </cell>
          <cell r="AF101">
            <v>0</v>
          </cell>
          <cell r="AG101">
            <v>218</v>
          </cell>
          <cell r="AL101">
            <v>2</v>
          </cell>
          <cell r="AM101">
            <v>60</v>
          </cell>
          <cell r="AN101">
            <v>12</v>
          </cell>
          <cell r="AO101">
            <v>73</v>
          </cell>
          <cell r="AP101">
            <v>1</v>
          </cell>
          <cell r="AR101">
            <v>1</v>
          </cell>
          <cell r="AT101">
            <v>162</v>
          </cell>
          <cell r="AU101">
            <v>342</v>
          </cell>
          <cell r="AV101">
            <v>10</v>
          </cell>
          <cell r="AX101">
            <v>0</v>
          </cell>
          <cell r="AY101">
            <v>0</v>
          </cell>
          <cell r="AZ101">
            <v>0</v>
          </cell>
          <cell r="BA101">
            <v>1</v>
          </cell>
          <cell r="BB101">
            <v>0</v>
          </cell>
          <cell r="BC101">
            <v>0</v>
          </cell>
          <cell r="BD101">
            <v>0</v>
          </cell>
          <cell r="BE101">
            <v>0</v>
          </cell>
          <cell r="BF101">
            <v>0</v>
          </cell>
          <cell r="BG101">
            <v>1</v>
          </cell>
          <cell r="BH101">
            <v>0</v>
          </cell>
          <cell r="BI101">
            <v>0</v>
          </cell>
          <cell r="BJ101">
            <v>0</v>
          </cell>
          <cell r="BK101">
            <v>0</v>
          </cell>
          <cell r="BL101">
            <v>0</v>
          </cell>
          <cell r="BM101">
            <v>0</v>
          </cell>
          <cell r="BN101">
            <v>0</v>
          </cell>
          <cell r="BO101">
            <v>0</v>
          </cell>
          <cell r="BP101">
            <v>0</v>
          </cell>
          <cell r="BQ101">
            <v>0</v>
          </cell>
          <cell r="BR101">
            <v>0</v>
          </cell>
          <cell r="BS101">
            <v>0</v>
          </cell>
          <cell r="BT101">
            <v>1</v>
          </cell>
          <cell r="BU101">
            <v>1</v>
          </cell>
          <cell r="BV101">
            <v>0</v>
          </cell>
          <cell r="BW101">
            <v>30</v>
          </cell>
          <cell r="BX101">
            <v>30</v>
          </cell>
          <cell r="BZ101">
            <v>1</v>
          </cell>
          <cell r="CA101" t="str">
            <v>C43-007</v>
          </cell>
          <cell r="CB101">
            <v>1406040</v>
          </cell>
          <cell r="CC101">
            <v>0</v>
          </cell>
          <cell r="CD101">
            <v>11026</v>
          </cell>
          <cell r="CE101">
            <v>2100</v>
          </cell>
          <cell r="CF101">
            <v>1419166</v>
          </cell>
          <cell r="CG101">
            <v>273379</v>
          </cell>
          <cell r="CH101">
            <v>0</v>
          </cell>
          <cell r="CI101">
            <v>2367</v>
          </cell>
          <cell r="CJ101">
            <v>1957</v>
          </cell>
          <cell r="CK101">
            <v>95133</v>
          </cell>
          <cell r="CL101">
            <v>25873</v>
          </cell>
          <cell r="CM101">
            <v>0</v>
          </cell>
          <cell r="CN101">
            <v>0</v>
          </cell>
          <cell r="CO101">
            <v>46559</v>
          </cell>
          <cell r="CP101">
            <v>251191</v>
          </cell>
          <cell r="CQ101">
            <v>0</v>
          </cell>
          <cell r="CR101">
            <v>670586</v>
          </cell>
          <cell r="CT101">
            <v>653000</v>
          </cell>
          <cell r="CU101">
            <v>439000</v>
          </cell>
          <cell r="CV101">
            <v>0</v>
          </cell>
          <cell r="CX101">
            <v>2</v>
          </cell>
          <cell r="CY101" t="str">
            <v>C43-007</v>
          </cell>
          <cell r="CZ101">
            <v>42117092</v>
          </cell>
          <cell r="DA101">
            <v>41892314</v>
          </cell>
          <cell r="DB101">
            <v>106200</v>
          </cell>
          <cell r="DC101">
            <v>0</v>
          </cell>
          <cell r="DE101">
            <v>2</v>
          </cell>
          <cell r="DG101">
            <v>3</v>
          </cell>
          <cell r="DH101" t="str">
            <v>C43-007</v>
          </cell>
          <cell r="DI101">
            <v>0</v>
          </cell>
          <cell r="DJ101">
            <v>373800</v>
          </cell>
          <cell r="DK101">
            <v>0</v>
          </cell>
          <cell r="DL101">
            <v>0</v>
          </cell>
          <cell r="DM101">
            <v>373800</v>
          </cell>
          <cell r="DO101">
            <v>4</v>
          </cell>
          <cell r="DP101" t="str">
            <v>C43-007</v>
          </cell>
          <cell r="DQ101">
            <v>9200</v>
          </cell>
          <cell r="DR101">
            <v>0</v>
          </cell>
          <cell r="DS101">
            <v>18036</v>
          </cell>
          <cell r="DT101">
            <v>106601</v>
          </cell>
          <cell r="DU101">
            <v>0</v>
          </cell>
          <cell r="DV101">
            <v>0</v>
          </cell>
          <cell r="DW101">
            <v>133837</v>
          </cell>
          <cell r="DY101">
            <v>5</v>
          </cell>
        </row>
        <row r="102">
          <cell r="N102">
            <v>2</v>
          </cell>
          <cell r="O102">
            <v>7</v>
          </cell>
          <cell r="P102">
            <v>65009</v>
          </cell>
          <cell r="Q102">
            <v>9</v>
          </cell>
          <cell r="T102">
            <v>0</v>
          </cell>
          <cell r="U102" t="str">
            <v>無床</v>
          </cell>
          <cell r="W102" t="str">
            <v>1</v>
          </cell>
          <cell r="X102">
            <v>23</v>
          </cell>
          <cell r="Y102" t="str">
            <v>個人</v>
          </cell>
          <cell r="Z102">
            <v>2</v>
          </cell>
          <cell r="AA102">
            <v>32</v>
          </cell>
          <cell r="AB102">
            <v>10</v>
          </cell>
          <cell r="AC102">
            <v>1</v>
          </cell>
          <cell r="AD102">
            <v>0</v>
          </cell>
          <cell r="AE102">
            <v>0</v>
          </cell>
          <cell r="AF102">
            <v>0</v>
          </cell>
          <cell r="AG102">
            <v>147</v>
          </cell>
          <cell r="AH102">
            <v>0</v>
          </cell>
          <cell r="AI102">
            <v>0</v>
          </cell>
          <cell r="AJ102">
            <v>0</v>
          </cell>
          <cell r="AL102">
            <v>2</v>
          </cell>
          <cell r="AM102">
            <v>55</v>
          </cell>
          <cell r="AN102">
            <v>8</v>
          </cell>
          <cell r="AO102">
            <v>73</v>
          </cell>
          <cell r="AP102">
            <v>1</v>
          </cell>
          <cell r="AR102">
            <v>1</v>
          </cell>
          <cell r="AT102">
            <v>69</v>
          </cell>
          <cell r="AU102">
            <v>720</v>
          </cell>
          <cell r="AV102">
            <v>7</v>
          </cell>
          <cell r="AX102">
            <v>0</v>
          </cell>
          <cell r="AY102">
            <v>0</v>
          </cell>
          <cell r="AZ102">
            <v>0</v>
          </cell>
          <cell r="BA102">
            <v>1</v>
          </cell>
          <cell r="BB102">
            <v>0</v>
          </cell>
          <cell r="BC102">
            <v>2</v>
          </cell>
          <cell r="BD102">
            <v>1</v>
          </cell>
          <cell r="BE102">
            <v>1</v>
          </cell>
          <cell r="BF102">
            <v>0</v>
          </cell>
          <cell r="BG102">
            <v>4</v>
          </cell>
          <cell r="BH102">
            <v>1</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Z102">
            <v>1</v>
          </cell>
          <cell r="CA102" t="str">
            <v>C07-036</v>
          </cell>
          <cell r="CB102">
            <v>4498830</v>
          </cell>
          <cell r="CC102">
            <v>0</v>
          </cell>
          <cell r="CD102">
            <v>287800</v>
          </cell>
          <cell r="CE102">
            <v>138100</v>
          </cell>
          <cell r="CF102">
            <v>4924730</v>
          </cell>
          <cell r="CG102">
            <v>1276513</v>
          </cell>
          <cell r="CH102">
            <v>318087</v>
          </cell>
          <cell r="CI102">
            <v>1579328</v>
          </cell>
          <cell r="CJ102">
            <v>0</v>
          </cell>
          <cell r="CK102">
            <v>119851</v>
          </cell>
          <cell r="CL102">
            <v>30520</v>
          </cell>
          <cell r="CM102">
            <v>3150</v>
          </cell>
          <cell r="CN102">
            <v>86181</v>
          </cell>
          <cell r="CO102">
            <v>96765</v>
          </cell>
          <cell r="CP102">
            <v>377506</v>
          </cell>
          <cell r="CQ102">
            <v>0</v>
          </cell>
          <cell r="CR102">
            <v>3449963</v>
          </cell>
          <cell r="CT102">
            <v>6252800</v>
          </cell>
          <cell r="CU102">
            <v>3077600</v>
          </cell>
          <cell r="CV102">
            <v>23800</v>
          </cell>
          <cell r="CX102">
            <v>2</v>
          </cell>
          <cell r="CY102" t="str">
            <v>C07-036</v>
          </cell>
          <cell r="CZ102">
            <v>63658044</v>
          </cell>
          <cell r="DA102">
            <v>21927433</v>
          </cell>
          <cell r="DB102">
            <v>2274281</v>
          </cell>
          <cell r="DC102">
            <v>0</v>
          </cell>
          <cell r="DE102">
            <v>2</v>
          </cell>
          <cell r="DG102">
            <v>3</v>
          </cell>
          <cell r="DH102" t="str">
            <v>C07-036</v>
          </cell>
          <cell r="DI102">
            <v>0</v>
          </cell>
          <cell r="DJ102">
            <v>534107</v>
          </cell>
          <cell r="DK102">
            <v>0</v>
          </cell>
          <cell r="DL102">
            <v>2484844</v>
          </cell>
          <cell r="DM102">
            <v>3018951</v>
          </cell>
          <cell r="DO102">
            <v>4</v>
          </cell>
          <cell r="DP102" t="str">
            <v>C07-036</v>
          </cell>
          <cell r="DQ102">
            <v>20000</v>
          </cell>
          <cell r="DR102">
            <v>2500</v>
          </cell>
          <cell r="DS102">
            <v>29716</v>
          </cell>
          <cell r="DT102">
            <v>59261</v>
          </cell>
          <cell r="DU102">
            <v>83</v>
          </cell>
          <cell r="DV102">
            <v>0</v>
          </cell>
          <cell r="DW102">
            <v>111560</v>
          </cell>
          <cell r="DY102">
            <v>5</v>
          </cell>
        </row>
        <row r="103">
          <cell r="N103">
            <v>2</v>
          </cell>
          <cell r="O103">
            <v>22</v>
          </cell>
          <cell r="P103">
            <v>58060</v>
          </cell>
          <cell r="Q103">
            <v>7</v>
          </cell>
          <cell r="T103">
            <v>0</v>
          </cell>
          <cell r="U103" t="str">
            <v>無床</v>
          </cell>
          <cell r="W103" t="str">
            <v>4</v>
          </cell>
          <cell r="X103">
            <v>23</v>
          </cell>
          <cell r="Y103" t="str">
            <v>個人</v>
          </cell>
          <cell r="Z103">
            <v>2</v>
          </cell>
          <cell r="AA103">
            <v>43</v>
          </cell>
          <cell r="AB103">
            <v>12</v>
          </cell>
          <cell r="AC103">
            <v>1</v>
          </cell>
          <cell r="AD103">
            <v>0</v>
          </cell>
          <cell r="AE103">
            <v>0</v>
          </cell>
          <cell r="AF103">
            <v>0</v>
          </cell>
          <cell r="AG103">
            <v>250</v>
          </cell>
          <cell r="AH103">
            <v>0</v>
          </cell>
          <cell r="AI103">
            <v>0</v>
          </cell>
          <cell r="AJ103">
            <v>0</v>
          </cell>
          <cell r="AL103">
            <v>2</v>
          </cell>
          <cell r="AM103">
            <v>43</v>
          </cell>
          <cell r="AN103">
            <v>11</v>
          </cell>
          <cell r="AO103">
            <v>68</v>
          </cell>
          <cell r="AP103">
            <v>1</v>
          </cell>
          <cell r="AR103">
            <v>1</v>
          </cell>
          <cell r="AT103">
            <v>105</v>
          </cell>
          <cell r="AU103">
            <v>1413</v>
          </cell>
          <cell r="AV103">
            <v>10</v>
          </cell>
          <cell r="AX103">
            <v>0</v>
          </cell>
          <cell r="AY103">
            <v>1</v>
          </cell>
          <cell r="BA103">
            <v>3</v>
          </cell>
          <cell r="BC103">
            <v>3</v>
          </cell>
          <cell r="BD103">
            <v>1</v>
          </cell>
          <cell r="BE103">
            <v>0</v>
          </cell>
          <cell r="BG103">
            <v>7</v>
          </cell>
          <cell r="BH103">
            <v>1</v>
          </cell>
          <cell r="BI103">
            <v>0</v>
          </cell>
          <cell r="BK103">
            <v>0</v>
          </cell>
          <cell r="BM103">
            <v>0</v>
          </cell>
          <cell r="BO103">
            <v>0</v>
          </cell>
          <cell r="BQ103">
            <v>0</v>
          </cell>
          <cell r="BR103">
            <v>0</v>
          </cell>
          <cell r="BS103">
            <v>0</v>
          </cell>
          <cell r="BT103">
            <v>0</v>
          </cell>
          <cell r="BU103">
            <v>0</v>
          </cell>
          <cell r="BZ103">
            <v>1</v>
          </cell>
          <cell r="CA103" t="str">
            <v>C22-043</v>
          </cell>
          <cell r="CB103">
            <v>5921940</v>
          </cell>
          <cell r="CC103">
            <v>848172</v>
          </cell>
          <cell r="CD103">
            <v>12000</v>
          </cell>
          <cell r="CE103">
            <v>25759</v>
          </cell>
          <cell r="CF103">
            <v>6807871</v>
          </cell>
          <cell r="CG103">
            <v>2467703</v>
          </cell>
          <cell r="CH103">
            <v>708333</v>
          </cell>
          <cell r="CI103">
            <v>2068544</v>
          </cell>
          <cell r="CJ103">
            <v>83602</v>
          </cell>
          <cell r="CK103">
            <v>109685</v>
          </cell>
          <cell r="CL103">
            <v>27905</v>
          </cell>
          <cell r="CM103">
            <v>12550</v>
          </cell>
          <cell r="CN103">
            <v>25403</v>
          </cell>
          <cell r="CO103">
            <v>165785</v>
          </cell>
          <cell r="CP103">
            <v>675242</v>
          </cell>
          <cell r="CQ103">
            <v>0</v>
          </cell>
          <cell r="CR103">
            <v>5570561</v>
          </cell>
          <cell r="CT103">
            <v>6898800</v>
          </cell>
          <cell r="CU103">
            <v>3342500</v>
          </cell>
          <cell r="CV103">
            <v>0</v>
          </cell>
          <cell r="CX103">
            <v>2</v>
          </cell>
          <cell r="CY103" t="str">
            <v>C22-043</v>
          </cell>
          <cell r="CZ103">
            <v>45132009</v>
          </cell>
          <cell r="DA103">
            <v>11235760</v>
          </cell>
          <cell r="DB103">
            <v>6362691</v>
          </cell>
          <cell r="DC103">
            <v>0</v>
          </cell>
          <cell r="DE103">
            <v>2</v>
          </cell>
          <cell r="DG103">
            <v>3</v>
          </cell>
          <cell r="DH103" t="str">
            <v>C22-043</v>
          </cell>
          <cell r="DI103">
            <v>0</v>
          </cell>
          <cell r="DJ103">
            <v>0</v>
          </cell>
          <cell r="DK103">
            <v>0</v>
          </cell>
          <cell r="DL103">
            <v>0</v>
          </cell>
          <cell r="DM103">
            <v>0</v>
          </cell>
          <cell r="DO103">
            <v>4</v>
          </cell>
          <cell r="DP103" t="str">
            <v>C22-043</v>
          </cell>
          <cell r="DQ103">
            <v>44020</v>
          </cell>
          <cell r="DR103">
            <v>0</v>
          </cell>
          <cell r="DS103">
            <v>6763</v>
          </cell>
          <cell r="DT103">
            <v>62267</v>
          </cell>
          <cell r="DU103">
            <v>2667</v>
          </cell>
          <cell r="DV103">
            <v>0</v>
          </cell>
          <cell r="DW103">
            <v>115717</v>
          </cell>
          <cell r="DY103">
            <v>5</v>
          </cell>
        </row>
        <row r="104">
          <cell r="N104">
            <v>2</v>
          </cell>
          <cell r="O104">
            <v>1</v>
          </cell>
          <cell r="P104">
            <v>76042</v>
          </cell>
          <cell r="Q104">
            <v>4</v>
          </cell>
          <cell r="T104">
            <v>1</v>
          </cell>
          <cell r="U104" t="str">
            <v>有床</v>
          </cell>
          <cell r="W104" t="str">
            <v>0</v>
          </cell>
          <cell r="X104">
            <v>19</v>
          </cell>
          <cell r="Y104" t="str">
            <v>その他</v>
          </cell>
          <cell r="Z104">
            <v>2</v>
          </cell>
          <cell r="AA104">
            <v>47</v>
          </cell>
          <cell r="AB104">
            <v>10</v>
          </cell>
          <cell r="AC104">
            <v>0</v>
          </cell>
          <cell r="AD104">
            <v>1</v>
          </cell>
          <cell r="AE104">
            <v>0</v>
          </cell>
          <cell r="AF104">
            <v>0</v>
          </cell>
          <cell r="AH104">
            <v>287</v>
          </cell>
          <cell r="AL104">
            <v>3</v>
          </cell>
          <cell r="AM104">
            <v>1</v>
          </cell>
          <cell r="AN104">
            <v>10</v>
          </cell>
          <cell r="AO104">
            <v>62</v>
          </cell>
          <cell r="AP104">
            <v>1</v>
          </cell>
          <cell r="AR104">
            <v>1</v>
          </cell>
          <cell r="AT104">
            <v>201</v>
          </cell>
          <cell r="AU104">
            <v>1685</v>
          </cell>
          <cell r="AV104">
            <v>10</v>
          </cell>
          <cell r="AX104">
            <v>0</v>
          </cell>
          <cell r="AY104">
            <v>1</v>
          </cell>
          <cell r="BA104">
            <v>2</v>
          </cell>
          <cell r="BC104">
            <v>2</v>
          </cell>
          <cell r="BE104">
            <v>1</v>
          </cell>
          <cell r="BG104">
            <v>6</v>
          </cell>
          <cell r="BH104">
            <v>0</v>
          </cell>
          <cell r="BK104">
            <v>1</v>
          </cell>
          <cell r="BM104">
            <v>1</v>
          </cell>
          <cell r="BO104">
            <v>3</v>
          </cell>
          <cell r="BQ104">
            <v>5</v>
          </cell>
          <cell r="BR104">
            <v>0</v>
          </cell>
          <cell r="BZ104">
            <v>1</v>
          </cell>
          <cell r="CA104" t="str">
            <v>C01-079</v>
          </cell>
          <cell r="CB104">
            <v>9723962</v>
          </cell>
          <cell r="CD104">
            <v>511208</v>
          </cell>
          <cell r="CE104">
            <v>3840</v>
          </cell>
          <cell r="CF104">
            <v>10239010</v>
          </cell>
          <cell r="CG104">
            <v>5490493</v>
          </cell>
          <cell r="CI104">
            <v>2992792</v>
          </cell>
          <cell r="CK104">
            <v>276226</v>
          </cell>
          <cell r="CL104">
            <v>276226</v>
          </cell>
          <cell r="CO104">
            <v>126051</v>
          </cell>
          <cell r="CP104">
            <v>1863085</v>
          </cell>
          <cell r="CQ104">
            <v>300000</v>
          </cell>
          <cell r="CR104">
            <v>10748647</v>
          </cell>
          <cell r="CT104">
            <v>4300300</v>
          </cell>
          <cell r="CU104">
            <v>811000</v>
          </cell>
          <cell r="CV104">
            <v>22300</v>
          </cell>
          <cell r="CX104">
            <v>2</v>
          </cell>
          <cell r="CY104" t="str">
            <v>C01-079</v>
          </cell>
          <cell r="CZ104">
            <v>98737146</v>
          </cell>
          <cell r="DA104">
            <v>3543730</v>
          </cell>
          <cell r="DB104">
            <v>21713545</v>
          </cell>
          <cell r="DE104">
            <v>1</v>
          </cell>
          <cell r="DG104">
            <v>3</v>
          </cell>
          <cell r="DH104" t="str">
            <v>C01-079</v>
          </cell>
          <cell r="DM104">
            <v>0</v>
          </cell>
          <cell r="DO104">
            <v>4</v>
          </cell>
          <cell r="DP104" t="str">
            <v>C01-079</v>
          </cell>
          <cell r="DS104">
            <v>23229</v>
          </cell>
          <cell r="DT104">
            <v>42980</v>
          </cell>
          <cell r="DU104">
            <v>1590</v>
          </cell>
          <cell r="DW104">
            <v>67799</v>
          </cell>
          <cell r="DY104">
            <v>5</v>
          </cell>
        </row>
        <row r="105">
          <cell r="N105">
            <v>2</v>
          </cell>
          <cell r="O105">
            <v>10</v>
          </cell>
          <cell r="P105">
            <v>5077</v>
          </cell>
          <cell r="Q105">
            <v>8</v>
          </cell>
          <cell r="T105">
            <v>0</v>
          </cell>
          <cell r="U105" t="str">
            <v>無床</v>
          </cell>
          <cell r="W105" t="str">
            <v>2</v>
          </cell>
          <cell r="X105">
            <v>23</v>
          </cell>
          <cell r="Y105" t="str">
            <v>個人</v>
          </cell>
          <cell r="Z105">
            <v>2</v>
          </cell>
          <cell r="AA105">
            <v>42</v>
          </cell>
          <cell r="AB105">
            <v>2</v>
          </cell>
          <cell r="AC105">
            <v>1</v>
          </cell>
          <cell r="AD105">
            <v>0</v>
          </cell>
          <cell r="AE105">
            <v>0</v>
          </cell>
          <cell r="AF105">
            <v>0</v>
          </cell>
          <cell r="AG105">
            <v>424</v>
          </cell>
          <cell r="AH105">
            <v>0</v>
          </cell>
          <cell r="AI105">
            <v>0</v>
          </cell>
          <cell r="AJ105">
            <v>0</v>
          </cell>
          <cell r="AL105">
            <v>2</v>
          </cell>
          <cell r="AM105">
            <v>61</v>
          </cell>
          <cell r="AN105">
            <v>9</v>
          </cell>
          <cell r="AO105">
            <v>77</v>
          </cell>
          <cell r="AP105">
            <v>1</v>
          </cell>
          <cell r="AR105">
            <v>1</v>
          </cell>
          <cell r="AS105">
            <v>1</v>
          </cell>
          <cell r="AT105">
            <v>720</v>
          </cell>
          <cell r="AU105">
            <v>638</v>
          </cell>
          <cell r="AV105">
            <v>6</v>
          </cell>
          <cell r="AX105">
            <v>0</v>
          </cell>
          <cell r="AY105">
            <v>1</v>
          </cell>
          <cell r="AZ105">
            <v>1</v>
          </cell>
          <cell r="BA105">
            <v>2</v>
          </cell>
          <cell r="BB105">
            <v>0</v>
          </cell>
          <cell r="BC105">
            <v>7</v>
          </cell>
          <cell r="BD105">
            <v>1</v>
          </cell>
          <cell r="BE105">
            <v>0</v>
          </cell>
          <cell r="BF105">
            <v>0</v>
          </cell>
          <cell r="BG105">
            <v>10</v>
          </cell>
          <cell r="BH105">
            <v>2</v>
          </cell>
          <cell r="BI105">
            <v>0</v>
          </cell>
          <cell r="BJ105">
            <v>0</v>
          </cell>
          <cell r="BK105">
            <v>0</v>
          </cell>
          <cell r="BL105">
            <v>0</v>
          </cell>
          <cell r="BM105">
            <v>1</v>
          </cell>
          <cell r="BN105">
            <v>0</v>
          </cell>
          <cell r="BO105">
            <v>0</v>
          </cell>
          <cell r="BP105">
            <v>0</v>
          </cell>
          <cell r="BQ105">
            <v>1</v>
          </cell>
          <cell r="BR105">
            <v>0</v>
          </cell>
          <cell r="BS105">
            <v>0</v>
          </cell>
          <cell r="BT105">
            <v>0</v>
          </cell>
          <cell r="BU105">
            <v>0</v>
          </cell>
          <cell r="BV105">
            <v>146</v>
          </cell>
          <cell r="BW105">
            <v>0</v>
          </cell>
          <cell r="BX105">
            <v>146</v>
          </cell>
          <cell r="BZ105">
            <v>1</v>
          </cell>
          <cell r="CA105" t="str">
            <v>C10-026</v>
          </cell>
          <cell r="CB105">
            <v>11133343</v>
          </cell>
          <cell r="CC105">
            <v>0</v>
          </cell>
          <cell r="CD105">
            <v>27720</v>
          </cell>
          <cell r="CE105">
            <v>236498</v>
          </cell>
          <cell r="CF105">
            <v>11397561</v>
          </cell>
          <cell r="CG105">
            <v>4912930</v>
          </cell>
          <cell r="CH105">
            <v>1416660</v>
          </cell>
          <cell r="CI105">
            <v>3573000</v>
          </cell>
          <cell r="CJ105">
            <v>56910</v>
          </cell>
          <cell r="CK105">
            <v>123875</v>
          </cell>
          <cell r="CL105">
            <v>80100</v>
          </cell>
          <cell r="CM105">
            <v>5775</v>
          </cell>
          <cell r="CN105">
            <v>0</v>
          </cell>
          <cell r="CO105">
            <v>356178</v>
          </cell>
          <cell r="CP105">
            <v>1426550</v>
          </cell>
          <cell r="CQ105">
            <v>0</v>
          </cell>
          <cell r="CR105">
            <v>10449443</v>
          </cell>
          <cell r="CT105">
            <v>8858000</v>
          </cell>
          <cell r="CU105">
            <v>4078700</v>
          </cell>
          <cell r="CV105">
            <v>479000</v>
          </cell>
          <cell r="CX105">
            <v>2</v>
          </cell>
          <cell r="CY105" t="str">
            <v>C10-026</v>
          </cell>
          <cell r="CZ105">
            <v>158615349</v>
          </cell>
          <cell r="DA105">
            <v>52033809</v>
          </cell>
          <cell r="DB105">
            <v>5759488</v>
          </cell>
          <cell r="DC105">
            <v>0</v>
          </cell>
          <cell r="DE105">
            <v>2</v>
          </cell>
          <cell r="DG105">
            <v>3</v>
          </cell>
          <cell r="DH105" t="str">
            <v>C10-026</v>
          </cell>
          <cell r="DI105">
            <v>0</v>
          </cell>
          <cell r="DJ105">
            <v>27000</v>
          </cell>
          <cell r="DK105">
            <v>0</v>
          </cell>
          <cell r="DL105">
            <v>0</v>
          </cell>
          <cell r="DM105">
            <v>27000</v>
          </cell>
          <cell r="DO105">
            <v>4</v>
          </cell>
          <cell r="DP105" t="str">
            <v>C10-026</v>
          </cell>
          <cell r="DQ105">
            <v>18300</v>
          </cell>
          <cell r="DR105">
            <v>100000</v>
          </cell>
          <cell r="DS105">
            <v>27760</v>
          </cell>
          <cell r="DT105">
            <v>39920</v>
          </cell>
          <cell r="DU105">
            <v>10000</v>
          </cell>
          <cell r="DV105">
            <v>0</v>
          </cell>
          <cell r="DW105">
            <v>195980</v>
          </cell>
          <cell r="DY105">
            <v>5</v>
          </cell>
        </row>
        <row r="106">
          <cell r="N106">
            <v>2</v>
          </cell>
          <cell r="O106">
            <v>3</v>
          </cell>
          <cell r="P106">
            <v>53050</v>
          </cell>
          <cell r="Q106">
            <v>2</v>
          </cell>
          <cell r="T106">
            <v>0</v>
          </cell>
          <cell r="U106" t="str">
            <v>無床</v>
          </cell>
          <cell r="W106" t="str">
            <v>1</v>
          </cell>
          <cell r="X106">
            <v>23</v>
          </cell>
          <cell r="Y106" t="str">
            <v>個人</v>
          </cell>
          <cell r="Z106">
            <v>2</v>
          </cell>
          <cell r="AA106">
            <v>55</v>
          </cell>
          <cell r="AB106">
            <v>9</v>
          </cell>
          <cell r="AC106">
            <v>1</v>
          </cell>
          <cell r="AD106">
            <v>0</v>
          </cell>
          <cell r="AE106">
            <v>0</v>
          </cell>
          <cell r="AF106">
            <v>0</v>
          </cell>
          <cell r="AG106">
            <v>220</v>
          </cell>
          <cell r="AL106">
            <v>2</v>
          </cell>
          <cell r="AM106">
            <v>55</v>
          </cell>
          <cell r="AN106">
            <v>8</v>
          </cell>
          <cell r="AO106">
            <v>55</v>
          </cell>
          <cell r="AP106">
            <v>1</v>
          </cell>
          <cell r="AR106">
            <v>1</v>
          </cell>
          <cell r="AS106">
            <v>1</v>
          </cell>
          <cell r="AT106">
            <v>934</v>
          </cell>
          <cell r="AU106">
            <v>592</v>
          </cell>
          <cell r="AV106">
            <v>8</v>
          </cell>
          <cell r="AX106">
            <v>0</v>
          </cell>
          <cell r="AY106">
            <v>0</v>
          </cell>
          <cell r="AZ106">
            <v>0</v>
          </cell>
          <cell r="BA106">
            <v>3</v>
          </cell>
          <cell r="BB106">
            <v>0</v>
          </cell>
          <cell r="BC106">
            <v>2</v>
          </cell>
          <cell r="BD106">
            <v>0</v>
          </cell>
          <cell r="BE106">
            <v>0</v>
          </cell>
          <cell r="BF106">
            <v>0</v>
          </cell>
          <cell r="BG106">
            <v>5</v>
          </cell>
          <cell r="BH106">
            <v>0</v>
          </cell>
          <cell r="BI106">
            <v>0</v>
          </cell>
          <cell r="BJ106">
            <v>0</v>
          </cell>
          <cell r="BK106">
            <v>1</v>
          </cell>
          <cell r="BL106">
            <v>1</v>
          </cell>
          <cell r="BM106">
            <v>1</v>
          </cell>
          <cell r="BN106">
            <v>0</v>
          </cell>
          <cell r="BO106">
            <v>0</v>
          </cell>
          <cell r="BP106">
            <v>0</v>
          </cell>
          <cell r="BQ106">
            <v>2</v>
          </cell>
          <cell r="BR106">
            <v>1</v>
          </cell>
          <cell r="BS106">
            <v>0</v>
          </cell>
          <cell r="BT106">
            <v>0</v>
          </cell>
          <cell r="BU106">
            <v>0</v>
          </cell>
          <cell r="BV106">
            <v>0</v>
          </cell>
          <cell r="BW106">
            <v>0</v>
          </cell>
          <cell r="BX106">
            <v>0</v>
          </cell>
          <cell r="BZ106">
            <v>1</v>
          </cell>
          <cell r="CA106" t="str">
            <v>C03-014</v>
          </cell>
          <cell r="CB106">
            <v>5820650</v>
          </cell>
          <cell r="CC106">
            <v>0</v>
          </cell>
          <cell r="CD106">
            <v>52540</v>
          </cell>
          <cell r="CE106">
            <v>818978</v>
          </cell>
          <cell r="CF106">
            <v>6692168</v>
          </cell>
          <cell r="CG106">
            <v>1748878</v>
          </cell>
          <cell r="CH106">
            <v>416250</v>
          </cell>
          <cell r="CI106">
            <v>1290475</v>
          </cell>
          <cell r="CJ106">
            <v>34059</v>
          </cell>
          <cell r="CK106">
            <v>61018</v>
          </cell>
          <cell r="CL106">
            <v>3340</v>
          </cell>
          <cell r="CM106">
            <v>3192</v>
          </cell>
          <cell r="CN106">
            <v>0</v>
          </cell>
          <cell r="CO106">
            <v>100956</v>
          </cell>
          <cell r="CP106">
            <v>646538</v>
          </cell>
          <cell r="CQ106">
            <v>0</v>
          </cell>
          <cell r="CR106">
            <v>3881924</v>
          </cell>
          <cell r="CT106">
            <v>10923500</v>
          </cell>
          <cell r="CU106">
            <v>4708600</v>
          </cell>
          <cell r="CV106">
            <v>87300</v>
          </cell>
          <cell r="CX106">
            <v>2</v>
          </cell>
          <cell r="CY106" t="str">
            <v>C03-014</v>
          </cell>
          <cell r="CZ106">
            <v>65444073</v>
          </cell>
          <cell r="DA106">
            <v>64697217</v>
          </cell>
          <cell r="DB106">
            <v>66618820</v>
          </cell>
          <cell r="DC106">
            <v>62873239</v>
          </cell>
          <cell r="DE106">
            <v>2</v>
          </cell>
          <cell r="DG106">
            <v>3</v>
          </cell>
          <cell r="DH106" t="str">
            <v>C03-014</v>
          </cell>
          <cell r="DI106">
            <v>0</v>
          </cell>
          <cell r="DJ106">
            <v>3666430</v>
          </cell>
          <cell r="DK106">
            <v>0</v>
          </cell>
          <cell r="DL106">
            <v>0</v>
          </cell>
          <cell r="DM106">
            <v>3666430</v>
          </cell>
          <cell r="DO106">
            <v>4</v>
          </cell>
          <cell r="DP106" t="str">
            <v>C03-014</v>
          </cell>
          <cell r="DQ106">
            <v>30000</v>
          </cell>
          <cell r="DR106">
            <v>140000</v>
          </cell>
          <cell r="DS106">
            <v>24330</v>
          </cell>
          <cell r="DT106">
            <v>43807</v>
          </cell>
          <cell r="DU106">
            <v>7167</v>
          </cell>
          <cell r="DV106">
            <v>88239</v>
          </cell>
          <cell r="DW106">
            <v>333543</v>
          </cell>
          <cell r="DY106">
            <v>5</v>
          </cell>
        </row>
        <row r="107">
          <cell r="N107">
            <v>2</v>
          </cell>
          <cell r="O107">
            <v>14</v>
          </cell>
          <cell r="P107">
            <v>53042</v>
          </cell>
          <cell r="Q107">
            <v>7</v>
          </cell>
          <cell r="T107">
            <v>0</v>
          </cell>
          <cell r="U107" t="str">
            <v>無床</v>
          </cell>
          <cell r="W107" t="str">
            <v>3</v>
          </cell>
          <cell r="X107">
            <v>23</v>
          </cell>
          <cell r="Y107" t="str">
            <v>個人</v>
          </cell>
          <cell r="Z107">
            <v>2</v>
          </cell>
          <cell r="AA107">
            <v>20</v>
          </cell>
          <cell r="AB107">
            <v>6</v>
          </cell>
          <cell r="AC107">
            <v>1</v>
          </cell>
          <cell r="AD107">
            <v>0</v>
          </cell>
          <cell r="AE107">
            <v>0</v>
          </cell>
          <cell r="AF107">
            <v>0</v>
          </cell>
          <cell r="AG107">
            <v>139</v>
          </cell>
          <cell r="AL107">
            <v>3</v>
          </cell>
          <cell r="AM107">
            <v>2</v>
          </cell>
          <cell r="AN107">
            <v>6</v>
          </cell>
          <cell r="AO107">
            <v>79</v>
          </cell>
          <cell r="AP107">
            <v>1</v>
          </cell>
          <cell r="AR107">
            <v>1</v>
          </cell>
          <cell r="AT107">
            <v>12</v>
          </cell>
          <cell r="AU107">
            <v>195</v>
          </cell>
          <cell r="AV107">
            <v>10</v>
          </cell>
          <cell r="AX107">
            <v>0</v>
          </cell>
          <cell r="AY107">
            <v>0</v>
          </cell>
          <cell r="AZ107">
            <v>0</v>
          </cell>
          <cell r="BE107">
            <v>1</v>
          </cell>
          <cell r="BF107">
            <v>1</v>
          </cell>
          <cell r="BG107">
            <v>1</v>
          </cell>
          <cell r="BH107">
            <v>1</v>
          </cell>
          <cell r="BQ107">
            <v>0</v>
          </cell>
          <cell r="BR107">
            <v>0</v>
          </cell>
          <cell r="BS107">
            <v>0</v>
          </cell>
          <cell r="BT107">
            <v>0</v>
          </cell>
          <cell r="BU107">
            <v>0</v>
          </cell>
          <cell r="BZ107">
            <v>1</v>
          </cell>
          <cell r="CA107" t="str">
            <v>C14-096</v>
          </cell>
          <cell r="CB107">
            <v>1431250</v>
          </cell>
          <cell r="CD107">
            <v>2000</v>
          </cell>
          <cell r="CE107">
            <v>50790</v>
          </cell>
          <cell r="CF107">
            <v>1484040</v>
          </cell>
          <cell r="CG107">
            <v>400000</v>
          </cell>
          <cell r="CH107">
            <v>400000</v>
          </cell>
          <cell r="CI107">
            <v>715663</v>
          </cell>
          <cell r="CK107">
            <v>73192</v>
          </cell>
          <cell r="CL107">
            <v>13192</v>
          </cell>
          <cell r="CM107">
            <v>0</v>
          </cell>
          <cell r="CN107">
            <v>60000</v>
          </cell>
          <cell r="CO107">
            <v>87769</v>
          </cell>
          <cell r="CP107">
            <v>300928</v>
          </cell>
          <cell r="CQ107">
            <v>0</v>
          </cell>
          <cell r="CR107">
            <v>1577552</v>
          </cell>
          <cell r="CT107">
            <v>0</v>
          </cell>
          <cell r="CU107">
            <v>3500</v>
          </cell>
          <cell r="CV107">
            <v>0</v>
          </cell>
          <cell r="CX107">
            <v>2</v>
          </cell>
          <cell r="CY107" t="str">
            <v>C14-096</v>
          </cell>
          <cell r="CZ107">
            <v>39019815</v>
          </cell>
          <cell r="DA107">
            <v>4809813</v>
          </cell>
          <cell r="DB107">
            <v>2177961</v>
          </cell>
          <cell r="DC107">
            <v>1120000</v>
          </cell>
          <cell r="DE107">
            <v>2</v>
          </cell>
          <cell r="DG107">
            <v>3</v>
          </cell>
          <cell r="DH107" t="str">
            <v>C14-096</v>
          </cell>
          <cell r="DI107">
            <v>0</v>
          </cell>
          <cell r="DJ107">
            <v>0</v>
          </cell>
          <cell r="DK107">
            <v>0</v>
          </cell>
          <cell r="DL107">
            <v>0</v>
          </cell>
          <cell r="DM107">
            <v>0</v>
          </cell>
          <cell r="DO107">
            <v>4</v>
          </cell>
          <cell r="DP107" t="str">
            <v>C14-096</v>
          </cell>
          <cell r="DQ107">
            <v>0</v>
          </cell>
          <cell r="DR107">
            <v>55650</v>
          </cell>
          <cell r="DS107">
            <v>0</v>
          </cell>
          <cell r="DT107">
            <v>0</v>
          </cell>
          <cell r="DU107">
            <v>0</v>
          </cell>
          <cell r="DV107">
            <v>0</v>
          </cell>
          <cell r="DW107">
            <v>55650</v>
          </cell>
          <cell r="DY107">
            <v>5</v>
          </cell>
        </row>
        <row r="108">
          <cell r="N108">
            <v>2</v>
          </cell>
          <cell r="O108">
            <v>11</v>
          </cell>
          <cell r="P108">
            <v>54358</v>
          </cell>
          <cell r="Q108">
            <v>9</v>
          </cell>
          <cell r="T108">
            <v>0</v>
          </cell>
          <cell r="U108" t="str">
            <v>無床</v>
          </cell>
          <cell r="W108" t="str">
            <v>3</v>
          </cell>
          <cell r="X108">
            <v>23</v>
          </cell>
          <cell r="Y108" t="str">
            <v>個人</v>
          </cell>
          <cell r="Z108">
            <v>2</v>
          </cell>
          <cell r="AA108">
            <v>63</v>
          </cell>
          <cell r="AB108">
            <v>9</v>
          </cell>
          <cell r="AC108">
            <v>0</v>
          </cell>
          <cell r="AD108">
            <v>1</v>
          </cell>
          <cell r="AE108">
            <v>0</v>
          </cell>
          <cell r="AF108">
            <v>0</v>
          </cell>
          <cell r="AH108">
            <v>134</v>
          </cell>
          <cell r="AL108">
            <v>2</v>
          </cell>
          <cell r="AM108">
            <v>55</v>
          </cell>
          <cell r="AN108">
            <v>9</v>
          </cell>
          <cell r="AO108">
            <v>62</v>
          </cell>
          <cell r="AP108">
            <v>1</v>
          </cell>
          <cell r="AR108">
            <v>1</v>
          </cell>
          <cell r="AT108">
            <v>183</v>
          </cell>
          <cell r="AU108">
            <v>569</v>
          </cell>
          <cell r="AV108">
            <v>10</v>
          </cell>
          <cell r="AX108">
            <v>0</v>
          </cell>
          <cell r="AY108">
            <v>0</v>
          </cell>
          <cell r="AZ108">
            <v>0</v>
          </cell>
          <cell r="BA108">
            <v>0</v>
          </cell>
          <cell r="BB108">
            <v>0</v>
          </cell>
          <cell r="BC108">
            <v>2</v>
          </cell>
          <cell r="BD108">
            <v>2</v>
          </cell>
          <cell r="BE108">
            <v>1</v>
          </cell>
          <cell r="BF108">
            <v>1</v>
          </cell>
          <cell r="BG108">
            <v>3</v>
          </cell>
          <cell r="BH108">
            <v>3</v>
          </cell>
          <cell r="BI108">
            <v>0</v>
          </cell>
          <cell r="BJ108">
            <v>0</v>
          </cell>
          <cell r="BK108">
            <v>0</v>
          </cell>
          <cell r="BL108">
            <v>0</v>
          </cell>
          <cell r="BM108">
            <v>0</v>
          </cell>
          <cell r="BN108">
            <v>0</v>
          </cell>
          <cell r="BO108">
            <v>1</v>
          </cell>
          <cell r="BP108">
            <v>0</v>
          </cell>
          <cell r="BQ108">
            <v>1</v>
          </cell>
          <cell r="BR108">
            <v>0</v>
          </cell>
          <cell r="BS108">
            <v>0</v>
          </cell>
          <cell r="BT108">
            <v>0</v>
          </cell>
          <cell r="BU108">
            <v>0</v>
          </cell>
          <cell r="BV108">
            <v>0</v>
          </cell>
          <cell r="BW108">
            <v>0</v>
          </cell>
          <cell r="BX108">
            <v>0</v>
          </cell>
          <cell r="BZ108">
            <v>1</v>
          </cell>
          <cell r="CA108" t="str">
            <v>C11-023</v>
          </cell>
          <cell r="CB108">
            <v>4003400</v>
          </cell>
          <cell r="CC108">
            <v>0</v>
          </cell>
          <cell r="CD108">
            <v>0</v>
          </cell>
          <cell r="CE108">
            <v>0</v>
          </cell>
          <cell r="CF108">
            <v>4003400</v>
          </cell>
          <cell r="CG108">
            <v>684582</v>
          </cell>
          <cell r="CH108">
            <v>664582</v>
          </cell>
          <cell r="CI108">
            <v>961103</v>
          </cell>
          <cell r="CJ108">
            <v>8640</v>
          </cell>
          <cell r="CK108">
            <v>22791</v>
          </cell>
          <cell r="CL108">
            <v>12791</v>
          </cell>
          <cell r="CM108">
            <v>10000</v>
          </cell>
          <cell r="CN108">
            <v>0</v>
          </cell>
          <cell r="CO108">
            <v>69580</v>
          </cell>
          <cell r="CP108">
            <v>1096529</v>
          </cell>
          <cell r="CQ108">
            <v>500000</v>
          </cell>
          <cell r="CR108">
            <v>2843225</v>
          </cell>
          <cell r="CT108">
            <v>5102000</v>
          </cell>
          <cell r="CU108">
            <v>2652600</v>
          </cell>
          <cell r="CV108">
            <v>17400</v>
          </cell>
          <cell r="CX108">
            <v>2</v>
          </cell>
          <cell r="CY108" t="str">
            <v>C11-023</v>
          </cell>
          <cell r="CZ108">
            <v>22276921</v>
          </cell>
          <cell r="DA108">
            <v>3149061</v>
          </cell>
          <cell r="DB108">
            <v>5741523</v>
          </cell>
          <cell r="DC108">
            <v>714000</v>
          </cell>
          <cell r="DE108">
            <v>2</v>
          </cell>
          <cell r="DG108">
            <v>3</v>
          </cell>
          <cell r="DH108" t="str">
            <v>C11-023</v>
          </cell>
          <cell r="DI108">
            <v>0</v>
          </cell>
          <cell r="DJ108">
            <v>280725</v>
          </cell>
          <cell r="DK108">
            <v>770000</v>
          </cell>
          <cell r="DL108">
            <v>1683862</v>
          </cell>
          <cell r="DM108">
            <v>2734587</v>
          </cell>
          <cell r="DO108">
            <v>4</v>
          </cell>
          <cell r="DP108" t="str">
            <v>C11-023</v>
          </cell>
          <cell r="DQ108">
            <v>0</v>
          </cell>
          <cell r="DR108">
            <v>0</v>
          </cell>
          <cell r="DS108">
            <v>10170</v>
          </cell>
          <cell r="DT108">
            <v>3292</v>
          </cell>
          <cell r="DU108">
            <v>6385</v>
          </cell>
          <cell r="DV108">
            <v>7937</v>
          </cell>
          <cell r="DW108">
            <v>27784</v>
          </cell>
          <cell r="DY108">
            <v>5</v>
          </cell>
        </row>
        <row r="109">
          <cell r="N109">
            <v>2</v>
          </cell>
          <cell r="O109">
            <v>27</v>
          </cell>
          <cell r="P109">
            <v>65103</v>
          </cell>
          <cell r="Q109">
            <v>4</v>
          </cell>
          <cell r="T109">
            <v>0</v>
          </cell>
          <cell r="U109" t="str">
            <v>無床</v>
          </cell>
          <cell r="W109" t="str">
            <v>7</v>
          </cell>
          <cell r="X109">
            <v>19</v>
          </cell>
          <cell r="Y109" t="str">
            <v>その他</v>
          </cell>
          <cell r="Z109">
            <v>2</v>
          </cell>
          <cell r="AA109">
            <v>59</v>
          </cell>
          <cell r="AB109">
            <v>5</v>
          </cell>
          <cell r="AC109">
            <v>0</v>
          </cell>
          <cell r="AD109">
            <v>1</v>
          </cell>
          <cell r="AE109">
            <v>0</v>
          </cell>
          <cell r="AF109">
            <v>0</v>
          </cell>
          <cell r="AH109">
            <v>178</v>
          </cell>
          <cell r="AL109">
            <v>2</v>
          </cell>
          <cell r="AM109">
            <v>59</v>
          </cell>
          <cell r="AN109">
            <v>5</v>
          </cell>
          <cell r="AO109">
            <v>54</v>
          </cell>
          <cell r="AP109">
            <v>1</v>
          </cell>
          <cell r="AR109">
            <v>1</v>
          </cell>
          <cell r="AT109">
            <v>41</v>
          </cell>
          <cell r="AU109">
            <v>1768</v>
          </cell>
          <cell r="AV109">
            <v>6</v>
          </cell>
          <cell r="AX109">
            <v>0</v>
          </cell>
          <cell r="AY109">
            <v>1</v>
          </cell>
          <cell r="BA109">
            <v>2</v>
          </cell>
          <cell r="BC109">
            <v>3</v>
          </cell>
          <cell r="BE109">
            <v>1</v>
          </cell>
          <cell r="BG109">
            <v>7</v>
          </cell>
          <cell r="BH109">
            <v>0</v>
          </cell>
          <cell r="BO109">
            <v>2</v>
          </cell>
          <cell r="BQ109">
            <v>2</v>
          </cell>
          <cell r="BR109">
            <v>0</v>
          </cell>
          <cell r="BS109">
            <v>0</v>
          </cell>
          <cell r="BT109">
            <v>0</v>
          </cell>
          <cell r="BU109">
            <v>0</v>
          </cell>
          <cell r="BV109">
            <v>0</v>
          </cell>
          <cell r="BW109">
            <v>0</v>
          </cell>
          <cell r="BX109">
            <v>0</v>
          </cell>
          <cell r="BZ109">
            <v>1</v>
          </cell>
          <cell r="CA109" t="str">
            <v>C27-170</v>
          </cell>
          <cell r="CB109">
            <v>16177031</v>
          </cell>
          <cell r="CC109">
            <v>0</v>
          </cell>
          <cell r="CD109">
            <v>0</v>
          </cell>
          <cell r="CE109">
            <v>36900</v>
          </cell>
          <cell r="CF109">
            <v>16213931</v>
          </cell>
          <cell r="CG109">
            <v>5405823</v>
          </cell>
          <cell r="CI109">
            <v>6017857</v>
          </cell>
          <cell r="CJ109">
            <v>113258</v>
          </cell>
          <cell r="CK109">
            <v>602352</v>
          </cell>
          <cell r="CL109">
            <v>598672</v>
          </cell>
          <cell r="CM109">
            <v>3680</v>
          </cell>
          <cell r="CN109">
            <v>0</v>
          </cell>
          <cell r="CO109">
            <v>234630</v>
          </cell>
          <cell r="CP109">
            <v>1394260</v>
          </cell>
          <cell r="CQ109">
            <v>513000</v>
          </cell>
          <cell r="CR109">
            <v>13768180</v>
          </cell>
          <cell r="CT109">
            <v>16597200</v>
          </cell>
          <cell r="CU109">
            <v>3132521</v>
          </cell>
          <cell r="CV109">
            <v>26800</v>
          </cell>
          <cell r="CX109">
            <v>2</v>
          </cell>
          <cell r="CY109" t="str">
            <v>C27-170</v>
          </cell>
          <cell r="CZ109">
            <v>225794959</v>
          </cell>
          <cell r="DA109">
            <v>6689468</v>
          </cell>
          <cell r="DB109">
            <v>46464385</v>
          </cell>
          <cell r="DC109">
            <v>0</v>
          </cell>
          <cell r="DE109">
            <v>1</v>
          </cell>
          <cell r="DG109">
            <v>3</v>
          </cell>
          <cell r="DH109" t="str">
            <v>C27-170</v>
          </cell>
          <cell r="DI109">
            <v>0</v>
          </cell>
          <cell r="DJ109">
            <v>0</v>
          </cell>
          <cell r="DK109">
            <v>0</v>
          </cell>
          <cell r="DL109">
            <v>0</v>
          </cell>
          <cell r="DM109">
            <v>0</v>
          </cell>
          <cell r="DO109">
            <v>4</v>
          </cell>
          <cell r="DP109" t="str">
            <v>C27-170</v>
          </cell>
          <cell r="DQ109">
            <v>20900</v>
          </cell>
          <cell r="DR109">
            <v>0</v>
          </cell>
          <cell r="DS109">
            <v>223499</v>
          </cell>
          <cell r="DT109">
            <v>45369</v>
          </cell>
          <cell r="DU109">
            <v>0</v>
          </cell>
          <cell r="DV109">
            <v>0</v>
          </cell>
          <cell r="DW109">
            <v>289768</v>
          </cell>
          <cell r="DY109">
            <v>5</v>
          </cell>
        </row>
        <row r="110">
          <cell r="N110">
            <v>2</v>
          </cell>
          <cell r="O110">
            <v>44</v>
          </cell>
          <cell r="P110">
            <v>55068</v>
          </cell>
          <cell r="Q110">
            <v>2</v>
          </cell>
          <cell r="T110">
            <v>1</v>
          </cell>
          <cell r="U110" t="str">
            <v>有床</v>
          </cell>
          <cell r="W110" t="str">
            <v>A</v>
          </cell>
          <cell r="X110">
            <v>23</v>
          </cell>
          <cell r="Y110" t="str">
            <v>個人</v>
          </cell>
          <cell r="Z110">
            <v>2</v>
          </cell>
          <cell r="AA110">
            <v>39</v>
          </cell>
          <cell r="AB110">
            <v>10</v>
          </cell>
          <cell r="AC110">
            <v>1</v>
          </cell>
          <cell r="AD110">
            <v>0</v>
          </cell>
          <cell r="AE110">
            <v>0</v>
          </cell>
          <cell r="AF110">
            <v>0</v>
          </cell>
          <cell r="AG110">
            <v>208</v>
          </cell>
          <cell r="AL110">
            <v>2</v>
          </cell>
          <cell r="AM110">
            <v>39</v>
          </cell>
          <cell r="AN110">
            <v>10</v>
          </cell>
          <cell r="AO110">
            <v>71</v>
          </cell>
          <cell r="AP110">
            <v>1</v>
          </cell>
          <cell r="AR110">
            <v>1</v>
          </cell>
          <cell r="AS110">
            <v>1</v>
          </cell>
          <cell r="AT110">
            <v>462</v>
          </cell>
          <cell r="AU110">
            <v>355</v>
          </cell>
          <cell r="AV110">
            <v>6</v>
          </cell>
          <cell r="AX110">
            <v>0</v>
          </cell>
          <cell r="AY110">
            <v>0</v>
          </cell>
          <cell r="BA110">
            <v>1</v>
          </cell>
          <cell r="BC110">
            <v>2</v>
          </cell>
          <cell r="BD110">
            <v>1</v>
          </cell>
          <cell r="BG110">
            <v>3</v>
          </cell>
          <cell r="BH110">
            <v>1</v>
          </cell>
          <cell r="BQ110">
            <v>0</v>
          </cell>
          <cell r="BR110">
            <v>0</v>
          </cell>
          <cell r="BZ110">
            <v>1</v>
          </cell>
          <cell r="CA110" t="str">
            <v>C44-009</v>
          </cell>
          <cell r="CB110">
            <v>2944560</v>
          </cell>
          <cell r="CC110">
            <v>0</v>
          </cell>
          <cell r="CD110">
            <v>11900</v>
          </cell>
          <cell r="CE110">
            <v>421271</v>
          </cell>
          <cell r="CF110">
            <v>3377731</v>
          </cell>
          <cell r="CG110">
            <v>670000</v>
          </cell>
          <cell r="CH110">
            <v>300000</v>
          </cell>
          <cell r="CI110">
            <v>29919</v>
          </cell>
          <cell r="CJ110">
            <v>10305</v>
          </cell>
          <cell r="CK110">
            <v>9310</v>
          </cell>
          <cell r="CL110">
            <v>9310</v>
          </cell>
          <cell r="CO110">
            <v>34660</v>
          </cell>
          <cell r="CP110">
            <v>277089</v>
          </cell>
          <cell r="CQ110">
            <v>0</v>
          </cell>
          <cell r="CR110">
            <v>1031283</v>
          </cell>
          <cell r="CS110">
            <v>0</v>
          </cell>
          <cell r="CT110">
            <v>3728400</v>
          </cell>
          <cell r="CU110">
            <v>620600</v>
          </cell>
          <cell r="CV110">
            <v>32900</v>
          </cell>
          <cell r="CX110">
            <v>2</v>
          </cell>
          <cell r="CY110" t="str">
            <v>C44-009</v>
          </cell>
          <cell r="CZ110">
            <v>20493762</v>
          </cell>
          <cell r="DA110">
            <v>9255358</v>
          </cell>
          <cell r="DB110">
            <v>55701</v>
          </cell>
          <cell r="DC110">
            <v>0</v>
          </cell>
          <cell r="DE110">
            <v>2</v>
          </cell>
          <cell r="DG110">
            <v>3</v>
          </cell>
          <cell r="DH110" t="str">
            <v>C44-009</v>
          </cell>
          <cell r="DI110">
            <v>0</v>
          </cell>
          <cell r="DJ110">
            <v>0</v>
          </cell>
          <cell r="DK110">
            <v>2300000</v>
          </cell>
          <cell r="DM110">
            <v>2300000</v>
          </cell>
          <cell r="DO110">
            <v>4</v>
          </cell>
          <cell r="DP110" t="str">
            <v>C44-009</v>
          </cell>
          <cell r="DQ110">
            <v>20000</v>
          </cell>
          <cell r="DR110">
            <v>4000</v>
          </cell>
          <cell r="DS110">
            <v>210015</v>
          </cell>
          <cell r="DT110">
            <v>21983</v>
          </cell>
          <cell r="DU110">
            <v>15083</v>
          </cell>
          <cell r="DV110">
            <v>0</v>
          </cell>
          <cell r="DW110">
            <v>271081</v>
          </cell>
          <cell r="DY110">
            <v>5</v>
          </cell>
        </row>
        <row r="111">
          <cell r="N111">
            <v>2</v>
          </cell>
          <cell r="O111">
            <v>13</v>
          </cell>
          <cell r="P111">
            <v>53076</v>
          </cell>
          <cell r="Q111">
            <v>5</v>
          </cell>
          <cell r="T111">
            <v>0</v>
          </cell>
          <cell r="U111" t="str">
            <v>無床</v>
          </cell>
          <cell r="W111" t="str">
            <v>3</v>
          </cell>
          <cell r="X111">
            <v>23</v>
          </cell>
          <cell r="Y111" t="str">
            <v>個人</v>
          </cell>
          <cell r="Z111">
            <v>2</v>
          </cell>
          <cell r="AA111">
            <v>32</v>
          </cell>
          <cell r="AB111">
            <v>12</v>
          </cell>
          <cell r="AC111">
            <v>1</v>
          </cell>
          <cell r="AD111">
            <v>0</v>
          </cell>
          <cell r="AE111">
            <v>0</v>
          </cell>
          <cell r="AF111">
            <v>0</v>
          </cell>
          <cell r="AG111">
            <v>316</v>
          </cell>
          <cell r="AL111">
            <v>2</v>
          </cell>
          <cell r="AM111">
            <v>55</v>
          </cell>
          <cell r="AN111">
            <v>12</v>
          </cell>
          <cell r="AO111">
            <v>70</v>
          </cell>
          <cell r="AP111">
            <v>2</v>
          </cell>
          <cell r="AR111">
            <v>1</v>
          </cell>
          <cell r="AT111">
            <v>341</v>
          </cell>
          <cell r="AU111">
            <v>2456</v>
          </cell>
          <cell r="AV111">
            <v>8</v>
          </cell>
          <cell r="AX111">
            <v>0</v>
          </cell>
          <cell r="AY111">
            <v>0</v>
          </cell>
          <cell r="BA111">
            <v>1</v>
          </cell>
          <cell r="BC111">
            <v>3</v>
          </cell>
          <cell r="BE111">
            <v>1</v>
          </cell>
          <cell r="BG111">
            <v>5</v>
          </cell>
          <cell r="BH111">
            <v>0</v>
          </cell>
          <cell r="BI111">
            <v>2</v>
          </cell>
          <cell r="BM111">
            <v>2</v>
          </cell>
          <cell r="BO111">
            <v>2</v>
          </cell>
          <cell r="BQ111">
            <v>6</v>
          </cell>
          <cell r="BR111">
            <v>0</v>
          </cell>
          <cell r="BS111">
            <v>0</v>
          </cell>
          <cell r="BZ111">
            <v>1</v>
          </cell>
          <cell r="CA111" t="str">
            <v>C13-233</v>
          </cell>
          <cell r="CB111">
            <v>9970950</v>
          </cell>
          <cell r="CD111">
            <v>635111</v>
          </cell>
          <cell r="CF111">
            <v>10606061</v>
          </cell>
          <cell r="CG111">
            <v>4096667</v>
          </cell>
          <cell r="CI111">
            <v>289458</v>
          </cell>
          <cell r="CJ111">
            <v>25263</v>
          </cell>
          <cell r="CK111">
            <v>2310</v>
          </cell>
          <cell r="CM111">
            <v>2310</v>
          </cell>
          <cell r="CO111">
            <v>125578</v>
          </cell>
          <cell r="CP111">
            <v>747058</v>
          </cell>
          <cell r="CR111">
            <v>5286334</v>
          </cell>
          <cell r="CT111">
            <v>31372500</v>
          </cell>
          <cell r="CU111">
            <v>10794950</v>
          </cell>
          <cell r="CV111">
            <v>7700</v>
          </cell>
          <cell r="CX111">
            <v>2</v>
          </cell>
          <cell r="CY111" t="str">
            <v>C13-233</v>
          </cell>
          <cell r="CZ111">
            <v>119659007</v>
          </cell>
          <cell r="DA111">
            <v>36999496</v>
          </cell>
          <cell r="DB111">
            <v>1105861</v>
          </cell>
          <cell r="DE111">
            <v>2</v>
          </cell>
          <cell r="DG111">
            <v>3</v>
          </cell>
          <cell r="DH111" t="str">
            <v>C13-233</v>
          </cell>
          <cell r="DI111">
            <v>0</v>
          </cell>
          <cell r="DJ111">
            <v>0</v>
          </cell>
          <cell r="DK111">
            <v>0</v>
          </cell>
          <cell r="DL111">
            <v>0</v>
          </cell>
          <cell r="DM111">
            <v>0</v>
          </cell>
          <cell r="DO111">
            <v>4</v>
          </cell>
          <cell r="DP111" t="str">
            <v>C13-233</v>
          </cell>
          <cell r="DQ111">
            <v>133061</v>
          </cell>
          <cell r="DR111">
            <v>0</v>
          </cell>
          <cell r="DS111">
            <v>53615</v>
          </cell>
          <cell r="DT111">
            <v>75603</v>
          </cell>
          <cell r="DW111">
            <v>262279</v>
          </cell>
          <cell r="DY111">
            <v>5</v>
          </cell>
        </row>
        <row r="112">
          <cell r="N112">
            <v>2</v>
          </cell>
          <cell r="O112">
            <v>13</v>
          </cell>
          <cell r="P112">
            <v>29186</v>
          </cell>
          <cell r="Q112">
            <v>8</v>
          </cell>
          <cell r="T112">
            <v>1</v>
          </cell>
          <cell r="U112" t="str">
            <v>有床</v>
          </cell>
          <cell r="W112" t="str">
            <v>3</v>
          </cell>
          <cell r="X112">
            <v>23</v>
          </cell>
          <cell r="Y112" t="str">
            <v>個人</v>
          </cell>
          <cell r="Z112">
            <v>3</v>
          </cell>
          <cell r="AA112">
            <v>1</v>
          </cell>
          <cell r="AB112">
            <v>4</v>
          </cell>
          <cell r="AC112">
            <v>1</v>
          </cell>
          <cell r="AD112">
            <v>0</v>
          </cell>
          <cell r="AE112">
            <v>0</v>
          </cell>
          <cell r="AF112">
            <v>0</v>
          </cell>
          <cell r="AG112">
            <v>208</v>
          </cell>
          <cell r="AH112">
            <v>0</v>
          </cell>
          <cell r="AI112">
            <v>0</v>
          </cell>
          <cell r="AJ112">
            <v>0</v>
          </cell>
          <cell r="AL112">
            <v>3</v>
          </cell>
          <cell r="AM112">
            <v>1</v>
          </cell>
          <cell r="AN112">
            <v>2</v>
          </cell>
          <cell r="AO112">
            <v>68</v>
          </cell>
          <cell r="AP112">
            <v>2</v>
          </cell>
          <cell r="AR112">
            <v>1</v>
          </cell>
          <cell r="AT112">
            <v>34</v>
          </cell>
          <cell r="AU112">
            <v>567</v>
          </cell>
          <cell r="AV112">
            <v>12</v>
          </cell>
          <cell r="AX112">
            <v>0</v>
          </cell>
          <cell r="AY112">
            <v>0</v>
          </cell>
          <cell r="AZ112">
            <v>0</v>
          </cell>
          <cell r="BA112">
            <v>0</v>
          </cell>
          <cell r="BB112">
            <v>0</v>
          </cell>
          <cell r="BC112">
            <v>2</v>
          </cell>
          <cell r="BD112">
            <v>1</v>
          </cell>
          <cell r="BE112">
            <v>0</v>
          </cell>
          <cell r="BF112">
            <v>0</v>
          </cell>
          <cell r="BG112">
            <v>2</v>
          </cell>
          <cell r="BH112">
            <v>1</v>
          </cell>
          <cell r="BI112">
            <v>1</v>
          </cell>
          <cell r="BJ112">
            <v>0</v>
          </cell>
          <cell r="BK112">
            <v>1</v>
          </cell>
          <cell r="BL112">
            <v>0</v>
          </cell>
          <cell r="BM112">
            <v>0</v>
          </cell>
          <cell r="BN112">
            <v>0</v>
          </cell>
          <cell r="BO112">
            <v>2</v>
          </cell>
          <cell r="BP112">
            <v>0</v>
          </cell>
          <cell r="BQ112">
            <v>4</v>
          </cell>
          <cell r="BR112">
            <v>0</v>
          </cell>
          <cell r="BS112">
            <v>0</v>
          </cell>
          <cell r="BT112">
            <v>0</v>
          </cell>
          <cell r="BU112">
            <v>0</v>
          </cell>
          <cell r="BV112">
            <v>0</v>
          </cell>
          <cell r="BW112">
            <v>0</v>
          </cell>
          <cell r="BX112">
            <v>0</v>
          </cell>
          <cell r="BZ112">
            <v>1</v>
          </cell>
          <cell r="CA112" t="str">
            <v>C13-105</v>
          </cell>
          <cell r="CB112">
            <v>3532094</v>
          </cell>
          <cell r="CC112">
            <v>5366</v>
          </cell>
          <cell r="CD112">
            <v>245260</v>
          </cell>
          <cell r="CE112">
            <v>408279</v>
          </cell>
          <cell r="CF112">
            <v>4190999</v>
          </cell>
          <cell r="CG112">
            <v>1090269</v>
          </cell>
          <cell r="CH112">
            <v>81583</v>
          </cell>
          <cell r="CI112">
            <v>941447</v>
          </cell>
          <cell r="CJ112">
            <v>20760</v>
          </cell>
          <cell r="CK112">
            <v>284957</v>
          </cell>
          <cell r="CL112">
            <v>201007</v>
          </cell>
          <cell r="CM112">
            <v>2415</v>
          </cell>
          <cell r="CN112">
            <v>23900</v>
          </cell>
          <cell r="CO112">
            <v>165118</v>
          </cell>
          <cell r="CP112">
            <v>533628</v>
          </cell>
          <cell r="CQ112">
            <v>0</v>
          </cell>
          <cell r="CR112">
            <v>3036179</v>
          </cell>
          <cell r="CS112">
            <v>0</v>
          </cell>
          <cell r="CT112">
            <v>3208000</v>
          </cell>
          <cell r="CU112">
            <v>1839300</v>
          </cell>
          <cell r="CV112">
            <v>45500</v>
          </cell>
          <cell r="CX112">
            <v>2</v>
          </cell>
          <cell r="CY112" t="str">
            <v>C13-105</v>
          </cell>
          <cell r="DE112">
            <v>3</v>
          </cell>
          <cell r="DG112">
            <v>3</v>
          </cell>
          <cell r="DH112" t="str">
            <v>C13-105</v>
          </cell>
          <cell r="DI112">
            <v>0</v>
          </cell>
          <cell r="DJ112">
            <v>240798</v>
          </cell>
          <cell r="DK112">
            <v>0</v>
          </cell>
          <cell r="DL112">
            <v>0</v>
          </cell>
          <cell r="DM112">
            <v>240798</v>
          </cell>
          <cell r="DO112">
            <v>4</v>
          </cell>
          <cell r="DP112" t="str">
            <v>C13-105</v>
          </cell>
          <cell r="DQ112">
            <v>14010</v>
          </cell>
          <cell r="DR112">
            <v>0</v>
          </cell>
          <cell r="DS112">
            <v>57639</v>
          </cell>
          <cell r="DT112">
            <v>48899</v>
          </cell>
          <cell r="DU112">
            <v>1667</v>
          </cell>
          <cell r="DV112">
            <v>7901</v>
          </cell>
          <cell r="DW112">
            <v>130116</v>
          </cell>
          <cell r="DY112">
            <v>5</v>
          </cell>
        </row>
        <row r="113">
          <cell r="N113">
            <v>2</v>
          </cell>
          <cell r="O113">
            <v>43</v>
          </cell>
          <cell r="P113">
            <v>31461</v>
          </cell>
          <cell r="Q113">
            <v>8</v>
          </cell>
          <cell r="T113">
            <v>1</v>
          </cell>
          <cell r="U113" t="str">
            <v>有床</v>
          </cell>
          <cell r="W113" t="str">
            <v>A</v>
          </cell>
          <cell r="X113">
            <v>23</v>
          </cell>
          <cell r="Y113" t="str">
            <v>個人</v>
          </cell>
          <cell r="Z113">
            <v>3</v>
          </cell>
          <cell r="AA113">
            <v>6</v>
          </cell>
          <cell r="AB113">
            <v>4</v>
          </cell>
          <cell r="AC113">
            <v>1</v>
          </cell>
          <cell r="AD113">
            <v>0</v>
          </cell>
          <cell r="AE113">
            <v>0</v>
          </cell>
          <cell r="AF113">
            <v>0</v>
          </cell>
          <cell r="AG113">
            <v>306</v>
          </cell>
          <cell r="AL113">
            <v>3</v>
          </cell>
          <cell r="AM113">
            <v>6</v>
          </cell>
          <cell r="AN113">
            <v>3</v>
          </cell>
          <cell r="AO113">
            <v>46</v>
          </cell>
          <cell r="AP113">
            <v>1</v>
          </cell>
          <cell r="AR113">
            <v>1</v>
          </cell>
          <cell r="AT113">
            <v>166</v>
          </cell>
          <cell r="AU113">
            <v>886</v>
          </cell>
          <cell r="AV113">
            <v>7</v>
          </cell>
          <cell r="AX113">
            <v>0</v>
          </cell>
          <cell r="AY113">
            <v>0</v>
          </cell>
          <cell r="AZ113">
            <v>0</v>
          </cell>
          <cell r="BA113">
            <v>2</v>
          </cell>
          <cell r="BB113">
            <v>0</v>
          </cell>
          <cell r="BC113">
            <v>3</v>
          </cell>
          <cell r="BD113">
            <v>1</v>
          </cell>
          <cell r="BE113">
            <v>0</v>
          </cell>
          <cell r="BF113">
            <v>0</v>
          </cell>
          <cell r="BG113">
            <v>5</v>
          </cell>
          <cell r="BH113">
            <v>1</v>
          </cell>
          <cell r="BI113">
            <v>1</v>
          </cell>
          <cell r="BJ113">
            <v>0</v>
          </cell>
          <cell r="BK113">
            <v>1</v>
          </cell>
          <cell r="BL113">
            <v>0</v>
          </cell>
          <cell r="BM113">
            <v>0</v>
          </cell>
          <cell r="BN113">
            <v>0</v>
          </cell>
          <cell r="BO113">
            <v>0</v>
          </cell>
          <cell r="BP113">
            <v>0</v>
          </cell>
          <cell r="BQ113">
            <v>2</v>
          </cell>
          <cell r="BR113">
            <v>0</v>
          </cell>
          <cell r="BS113">
            <v>1</v>
          </cell>
          <cell r="BT113">
            <v>0</v>
          </cell>
          <cell r="BU113">
            <v>1</v>
          </cell>
          <cell r="BV113">
            <v>36</v>
          </cell>
          <cell r="BX113">
            <v>36</v>
          </cell>
          <cell r="BZ113">
            <v>1</v>
          </cell>
          <cell r="CA113" t="str">
            <v>C43-013</v>
          </cell>
          <cell r="CB113">
            <v>6318277</v>
          </cell>
          <cell r="CC113">
            <v>0</v>
          </cell>
          <cell r="CD113">
            <v>17054</v>
          </cell>
          <cell r="CE113">
            <v>363393</v>
          </cell>
          <cell r="CF113">
            <v>6698724</v>
          </cell>
          <cell r="CG113">
            <v>1387484</v>
          </cell>
          <cell r="CH113">
            <v>383333</v>
          </cell>
          <cell r="CI113">
            <v>602155</v>
          </cell>
          <cell r="CJ113">
            <v>189242</v>
          </cell>
          <cell r="CK113">
            <v>349120</v>
          </cell>
          <cell r="CL113">
            <v>325180</v>
          </cell>
          <cell r="CM113">
            <v>23940</v>
          </cell>
          <cell r="CN113">
            <v>0</v>
          </cell>
          <cell r="CO113">
            <v>624685</v>
          </cell>
          <cell r="CP113">
            <v>1431295</v>
          </cell>
          <cell r="CQ113">
            <v>0</v>
          </cell>
          <cell r="CR113">
            <v>4583981</v>
          </cell>
          <cell r="CS113">
            <v>0</v>
          </cell>
          <cell r="CT113">
            <v>3061300</v>
          </cell>
          <cell r="CU113">
            <v>1744500</v>
          </cell>
          <cell r="CV113">
            <v>0</v>
          </cell>
          <cell r="CX113">
            <v>2</v>
          </cell>
          <cell r="CY113" t="str">
            <v>C43-013</v>
          </cell>
          <cell r="CZ113">
            <v>142887792</v>
          </cell>
          <cell r="DA113">
            <v>113933343</v>
          </cell>
          <cell r="DB113">
            <v>136169750</v>
          </cell>
          <cell r="DC113">
            <v>134312000</v>
          </cell>
          <cell r="DE113">
            <v>2</v>
          </cell>
          <cell r="DG113">
            <v>3</v>
          </cell>
          <cell r="DH113" t="str">
            <v>C43-013</v>
          </cell>
          <cell r="DI113">
            <v>0</v>
          </cell>
          <cell r="DJ113">
            <v>0</v>
          </cell>
          <cell r="DK113">
            <v>0</v>
          </cell>
          <cell r="DL113">
            <v>3631780</v>
          </cell>
          <cell r="DM113">
            <v>3631780</v>
          </cell>
          <cell r="DO113">
            <v>4</v>
          </cell>
          <cell r="DP113" t="str">
            <v>C43-013</v>
          </cell>
          <cell r="DQ113">
            <v>9000</v>
          </cell>
          <cell r="DR113">
            <v>0</v>
          </cell>
          <cell r="DS113">
            <v>50647</v>
          </cell>
          <cell r="DT113">
            <v>98823</v>
          </cell>
          <cell r="DU113">
            <v>0</v>
          </cell>
          <cell r="DV113">
            <v>307002</v>
          </cell>
          <cell r="DW113">
            <v>465472</v>
          </cell>
          <cell r="DY113">
            <v>5</v>
          </cell>
        </row>
        <row r="114">
          <cell r="N114">
            <v>2</v>
          </cell>
          <cell r="O114">
            <v>30</v>
          </cell>
          <cell r="P114">
            <v>31329</v>
          </cell>
          <cell r="Q114">
            <v>7</v>
          </cell>
          <cell r="T114">
            <v>0</v>
          </cell>
          <cell r="U114" t="str">
            <v>無床</v>
          </cell>
          <cell r="W114" t="str">
            <v>7</v>
          </cell>
          <cell r="X114">
            <v>23</v>
          </cell>
          <cell r="Y114" t="str">
            <v>個人</v>
          </cell>
          <cell r="Z114">
            <v>2</v>
          </cell>
          <cell r="AA114">
            <v>58</v>
          </cell>
          <cell r="AB114">
            <v>9</v>
          </cell>
          <cell r="AC114">
            <v>1</v>
          </cell>
          <cell r="AD114">
            <v>0</v>
          </cell>
          <cell r="AE114">
            <v>0</v>
          </cell>
          <cell r="AF114">
            <v>0</v>
          </cell>
          <cell r="AG114">
            <v>180</v>
          </cell>
          <cell r="AL114">
            <v>2</v>
          </cell>
          <cell r="AM114">
            <v>58</v>
          </cell>
          <cell r="AN114">
            <v>9</v>
          </cell>
          <cell r="AO114">
            <v>58</v>
          </cell>
          <cell r="AP114">
            <v>1</v>
          </cell>
          <cell r="AR114">
            <v>1</v>
          </cell>
          <cell r="AT114">
            <v>154</v>
          </cell>
          <cell r="AU114">
            <v>631</v>
          </cell>
          <cell r="AV114">
            <v>6</v>
          </cell>
          <cell r="AX114">
            <v>0</v>
          </cell>
          <cell r="AY114">
            <v>0</v>
          </cell>
          <cell r="AZ114">
            <v>0</v>
          </cell>
          <cell r="BA114">
            <v>2</v>
          </cell>
          <cell r="BC114">
            <v>3</v>
          </cell>
          <cell r="BD114">
            <v>0</v>
          </cell>
          <cell r="BE114">
            <v>1</v>
          </cell>
          <cell r="BF114">
            <v>1</v>
          </cell>
          <cell r="BG114">
            <v>6</v>
          </cell>
          <cell r="BH114">
            <v>1</v>
          </cell>
          <cell r="BI114">
            <v>0</v>
          </cell>
          <cell r="BJ114">
            <v>0</v>
          </cell>
          <cell r="BK114">
            <v>1</v>
          </cell>
          <cell r="BL114">
            <v>0</v>
          </cell>
          <cell r="BM114">
            <v>0</v>
          </cell>
          <cell r="BN114">
            <v>0</v>
          </cell>
          <cell r="BO114">
            <v>0</v>
          </cell>
          <cell r="BP114">
            <v>0</v>
          </cell>
          <cell r="BQ114">
            <v>1</v>
          </cell>
          <cell r="BR114">
            <v>0</v>
          </cell>
          <cell r="BS114">
            <v>0</v>
          </cell>
          <cell r="BT114">
            <v>0</v>
          </cell>
          <cell r="BU114">
            <v>0</v>
          </cell>
          <cell r="BV114">
            <v>0</v>
          </cell>
          <cell r="BW114">
            <v>0</v>
          </cell>
          <cell r="BX114">
            <v>0</v>
          </cell>
          <cell r="BZ114">
            <v>1</v>
          </cell>
          <cell r="CA114" t="str">
            <v>C30-005</v>
          </cell>
          <cell r="CB114">
            <v>13454090</v>
          </cell>
          <cell r="CC114">
            <v>0</v>
          </cell>
          <cell r="CD114">
            <v>0</v>
          </cell>
          <cell r="CE114">
            <v>0</v>
          </cell>
          <cell r="CF114">
            <v>13454090</v>
          </cell>
          <cell r="CG114">
            <v>2351860</v>
          </cell>
          <cell r="CH114">
            <v>597131</v>
          </cell>
          <cell r="CI114">
            <v>5652700</v>
          </cell>
          <cell r="CJ114">
            <v>117231</v>
          </cell>
          <cell r="CK114">
            <v>178195</v>
          </cell>
          <cell r="CL114">
            <v>170470</v>
          </cell>
          <cell r="CM114">
            <v>7725</v>
          </cell>
          <cell r="CN114">
            <v>0</v>
          </cell>
          <cell r="CO114">
            <v>228351</v>
          </cell>
          <cell r="CP114">
            <v>563783</v>
          </cell>
          <cell r="CQ114">
            <v>0</v>
          </cell>
          <cell r="CR114">
            <v>9092120</v>
          </cell>
          <cell r="CT114">
            <v>27936500</v>
          </cell>
          <cell r="CU114">
            <v>9789200</v>
          </cell>
          <cell r="CV114">
            <v>0</v>
          </cell>
          <cell r="CX114">
            <v>2</v>
          </cell>
          <cell r="CY114" t="str">
            <v>C30-005</v>
          </cell>
          <cell r="CZ114">
            <v>135780360</v>
          </cell>
          <cell r="DA114">
            <v>68453676</v>
          </cell>
          <cell r="DB114">
            <v>9694025</v>
          </cell>
          <cell r="DC114">
            <v>0</v>
          </cell>
          <cell r="DE114">
            <v>2</v>
          </cell>
          <cell r="DG114">
            <v>3</v>
          </cell>
          <cell r="DH114" t="str">
            <v>C30-005</v>
          </cell>
          <cell r="DI114">
            <v>0</v>
          </cell>
          <cell r="DJ114">
            <v>0</v>
          </cell>
          <cell r="DK114">
            <v>0</v>
          </cell>
          <cell r="DL114">
            <v>0</v>
          </cell>
          <cell r="DM114">
            <v>0</v>
          </cell>
          <cell r="DO114">
            <v>4</v>
          </cell>
          <cell r="DP114" t="str">
            <v>C30-005</v>
          </cell>
          <cell r="DQ114">
            <v>35500</v>
          </cell>
          <cell r="DR114">
            <v>0</v>
          </cell>
          <cell r="DS114">
            <v>10800</v>
          </cell>
          <cell r="DT114">
            <v>24908</v>
          </cell>
          <cell r="DU114">
            <v>0</v>
          </cell>
          <cell r="DV114">
            <v>0</v>
          </cell>
          <cell r="DW114">
            <v>71208</v>
          </cell>
          <cell r="DY114">
            <v>5</v>
          </cell>
        </row>
        <row r="115">
          <cell r="N115">
            <v>2</v>
          </cell>
          <cell r="O115">
            <v>40</v>
          </cell>
          <cell r="P115">
            <v>6034</v>
          </cell>
          <cell r="Q115">
            <v>7</v>
          </cell>
          <cell r="T115">
            <v>0</v>
          </cell>
          <cell r="U115" t="str">
            <v>無床</v>
          </cell>
          <cell r="W115" t="str">
            <v>A</v>
          </cell>
          <cell r="X115">
            <v>23</v>
          </cell>
          <cell r="Y115" t="str">
            <v>個人</v>
          </cell>
          <cell r="Z115">
            <v>2</v>
          </cell>
          <cell r="AA115">
            <v>46</v>
          </cell>
          <cell r="AB115">
            <v>1</v>
          </cell>
          <cell r="AC115">
            <v>1</v>
          </cell>
          <cell r="AD115">
            <v>0</v>
          </cell>
          <cell r="AE115">
            <v>0</v>
          </cell>
          <cell r="AF115">
            <v>0</v>
          </cell>
          <cell r="AG115">
            <v>299</v>
          </cell>
          <cell r="AL115">
            <v>2</v>
          </cell>
          <cell r="AM115">
            <v>46</v>
          </cell>
          <cell r="AN115">
            <v>1</v>
          </cell>
          <cell r="AO115">
            <v>67</v>
          </cell>
          <cell r="AP115">
            <v>1</v>
          </cell>
          <cell r="AR115">
            <v>2</v>
          </cell>
          <cell r="AT115">
            <v>18</v>
          </cell>
          <cell r="AU115">
            <v>514</v>
          </cell>
          <cell r="AV115">
            <v>6</v>
          </cell>
          <cell r="AX115">
            <v>0</v>
          </cell>
          <cell r="AY115">
            <v>0</v>
          </cell>
          <cell r="BA115">
            <v>2</v>
          </cell>
          <cell r="BC115">
            <v>2</v>
          </cell>
          <cell r="BE115">
            <v>2</v>
          </cell>
          <cell r="BG115">
            <v>6</v>
          </cell>
          <cell r="BH115">
            <v>0</v>
          </cell>
          <cell r="BI115">
            <v>0</v>
          </cell>
          <cell r="BK115">
            <v>0</v>
          </cell>
          <cell r="BM115">
            <v>0</v>
          </cell>
          <cell r="BO115">
            <v>0</v>
          </cell>
          <cell r="BQ115">
            <v>0</v>
          </cell>
          <cell r="BR115">
            <v>0</v>
          </cell>
          <cell r="BS115">
            <v>0</v>
          </cell>
          <cell r="BU115">
            <v>0</v>
          </cell>
          <cell r="BV115">
            <v>0</v>
          </cell>
          <cell r="BW115">
            <v>0</v>
          </cell>
          <cell r="BZ115">
            <v>1</v>
          </cell>
          <cell r="CA115" t="str">
            <v>C40-022</v>
          </cell>
          <cell r="CB115">
            <v>2889940</v>
          </cell>
          <cell r="CD115">
            <v>13230</v>
          </cell>
          <cell r="CF115">
            <v>2903170</v>
          </cell>
          <cell r="CG115">
            <v>956150</v>
          </cell>
          <cell r="CI115">
            <v>659450</v>
          </cell>
          <cell r="CJ115">
            <v>35600</v>
          </cell>
          <cell r="CK115">
            <v>49117</v>
          </cell>
          <cell r="CL115">
            <v>43117</v>
          </cell>
          <cell r="CM115">
            <v>3000</v>
          </cell>
          <cell r="CN115">
            <v>3000</v>
          </cell>
          <cell r="CO115">
            <v>25500</v>
          </cell>
          <cell r="CP115">
            <v>773989</v>
          </cell>
          <cell r="CR115">
            <v>2499806</v>
          </cell>
          <cell r="CT115">
            <v>2368800</v>
          </cell>
          <cell r="CU115">
            <v>1436000</v>
          </cell>
          <cell r="CX115">
            <v>2</v>
          </cell>
          <cell r="CY115" t="str">
            <v>C40-022</v>
          </cell>
          <cell r="DE115">
            <v>3</v>
          </cell>
          <cell r="DG115">
            <v>3</v>
          </cell>
          <cell r="DH115" t="str">
            <v>C40-022</v>
          </cell>
          <cell r="DJ115">
            <v>1186690</v>
          </cell>
          <cell r="DM115">
            <v>1186690</v>
          </cell>
          <cell r="DO115">
            <v>4</v>
          </cell>
          <cell r="DP115" t="str">
            <v>C40-022</v>
          </cell>
          <cell r="DQ115">
            <v>39390</v>
          </cell>
          <cell r="DS115">
            <v>59882</v>
          </cell>
          <cell r="DT115">
            <v>222903</v>
          </cell>
          <cell r="DV115">
            <v>74364</v>
          </cell>
          <cell r="DW115">
            <v>396539</v>
          </cell>
          <cell r="DY115">
            <v>5</v>
          </cell>
        </row>
        <row r="116">
          <cell r="N116">
            <v>2</v>
          </cell>
          <cell r="O116">
            <v>38</v>
          </cell>
          <cell r="P116">
            <v>64015</v>
          </cell>
          <cell r="Q116">
            <v>1</v>
          </cell>
          <cell r="T116">
            <v>1</v>
          </cell>
          <cell r="U116" t="str">
            <v>有床</v>
          </cell>
          <cell r="W116" t="str">
            <v>9</v>
          </cell>
          <cell r="X116">
            <v>23</v>
          </cell>
          <cell r="Y116" t="str">
            <v>個人</v>
          </cell>
          <cell r="Z116">
            <v>2</v>
          </cell>
          <cell r="AA116">
            <v>55</v>
          </cell>
          <cell r="AB116">
            <v>2</v>
          </cell>
          <cell r="AC116">
            <v>1</v>
          </cell>
          <cell r="AD116">
            <v>0</v>
          </cell>
          <cell r="AE116">
            <v>0</v>
          </cell>
          <cell r="AF116">
            <v>0</v>
          </cell>
          <cell r="AG116">
            <v>756</v>
          </cell>
          <cell r="AL116">
            <v>2</v>
          </cell>
          <cell r="AM116">
            <v>54</v>
          </cell>
          <cell r="AN116">
            <v>12</v>
          </cell>
          <cell r="AO116">
            <v>56</v>
          </cell>
          <cell r="AP116">
            <v>1</v>
          </cell>
          <cell r="AR116">
            <v>1</v>
          </cell>
          <cell r="AT116">
            <v>106</v>
          </cell>
          <cell r="AU116">
            <v>1146</v>
          </cell>
          <cell r="AV116">
            <v>9</v>
          </cell>
          <cell r="AX116">
            <v>267</v>
          </cell>
          <cell r="AY116">
            <v>0</v>
          </cell>
          <cell r="BA116">
            <v>7</v>
          </cell>
          <cell r="BC116">
            <v>2</v>
          </cell>
          <cell r="BD116">
            <v>2</v>
          </cell>
          <cell r="BE116">
            <v>4</v>
          </cell>
          <cell r="BG116">
            <v>13</v>
          </cell>
          <cell r="BH116">
            <v>2</v>
          </cell>
          <cell r="BI116">
            <v>0</v>
          </cell>
          <cell r="BK116">
            <v>0</v>
          </cell>
          <cell r="BM116">
            <v>0</v>
          </cell>
          <cell r="BO116">
            <v>0</v>
          </cell>
          <cell r="BQ116">
            <v>0</v>
          </cell>
          <cell r="BR116">
            <v>0</v>
          </cell>
          <cell r="BS116">
            <v>0</v>
          </cell>
          <cell r="BT116">
            <v>0</v>
          </cell>
          <cell r="BU116">
            <v>0</v>
          </cell>
          <cell r="BV116">
            <v>0</v>
          </cell>
          <cell r="BW116">
            <v>0</v>
          </cell>
          <cell r="BX116">
            <v>0</v>
          </cell>
          <cell r="BZ116">
            <v>1</v>
          </cell>
          <cell r="CA116" t="str">
            <v>C38-035</v>
          </cell>
          <cell r="CB116">
            <v>8797280</v>
          </cell>
          <cell r="CC116">
            <v>0</v>
          </cell>
          <cell r="CD116">
            <v>408740</v>
          </cell>
          <cell r="CE116">
            <v>234106</v>
          </cell>
          <cell r="CF116">
            <v>9440126</v>
          </cell>
          <cell r="CG116">
            <v>3402601</v>
          </cell>
          <cell r="CH116">
            <v>600000</v>
          </cell>
          <cell r="CI116">
            <v>2257925</v>
          </cell>
          <cell r="CJ116">
            <v>338196</v>
          </cell>
          <cell r="CK116">
            <v>126505</v>
          </cell>
          <cell r="CL116">
            <v>84925</v>
          </cell>
          <cell r="CM116">
            <v>41580</v>
          </cell>
          <cell r="CN116">
            <v>0</v>
          </cell>
          <cell r="CO116">
            <v>280860</v>
          </cell>
          <cell r="CP116">
            <v>3194593</v>
          </cell>
          <cell r="CQ116">
            <v>0</v>
          </cell>
          <cell r="CR116">
            <v>9600680</v>
          </cell>
          <cell r="CS116">
            <v>0</v>
          </cell>
          <cell r="CT116">
            <v>2511400</v>
          </cell>
          <cell r="CU116">
            <v>1473500</v>
          </cell>
          <cell r="CV116">
            <v>0</v>
          </cell>
          <cell r="CX116">
            <v>2</v>
          </cell>
          <cell r="CY116" t="str">
            <v>C38-035</v>
          </cell>
          <cell r="CZ116">
            <v>146548174</v>
          </cell>
          <cell r="DA116">
            <v>87837090</v>
          </cell>
          <cell r="DB116">
            <v>93089766</v>
          </cell>
          <cell r="DC116">
            <v>73761564</v>
          </cell>
          <cell r="DG116">
            <v>3</v>
          </cell>
          <cell r="DH116" t="str">
            <v>C38-035</v>
          </cell>
          <cell r="DI116">
            <v>0</v>
          </cell>
          <cell r="DJ116">
            <v>0</v>
          </cell>
          <cell r="DK116">
            <v>0</v>
          </cell>
          <cell r="DL116">
            <v>0</v>
          </cell>
          <cell r="DM116">
            <v>0</v>
          </cell>
          <cell r="DO116">
            <v>4</v>
          </cell>
          <cell r="DP116" t="str">
            <v>C38-035</v>
          </cell>
          <cell r="DQ116">
            <v>148000</v>
          </cell>
          <cell r="DR116">
            <v>0</v>
          </cell>
          <cell r="DS116">
            <v>45129</v>
          </cell>
          <cell r="DT116">
            <v>69941</v>
          </cell>
          <cell r="DU116">
            <v>0</v>
          </cell>
          <cell r="DV116">
            <v>237447</v>
          </cell>
          <cell r="DW116">
            <v>500517</v>
          </cell>
          <cell r="DY116">
            <v>5</v>
          </cell>
        </row>
        <row r="117">
          <cell r="N117">
            <v>2</v>
          </cell>
          <cell r="O117">
            <v>21</v>
          </cell>
          <cell r="P117">
            <v>58089</v>
          </cell>
          <cell r="Q117">
            <v>9</v>
          </cell>
          <cell r="T117">
            <v>1</v>
          </cell>
          <cell r="U117" t="str">
            <v>有床</v>
          </cell>
          <cell r="W117" t="str">
            <v>4</v>
          </cell>
          <cell r="X117">
            <v>19</v>
          </cell>
          <cell r="Y117" t="str">
            <v>その他</v>
          </cell>
          <cell r="Z117">
            <v>2</v>
          </cell>
          <cell r="AA117">
            <v>61</v>
          </cell>
          <cell r="AB117">
            <v>8</v>
          </cell>
          <cell r="AC117">
            <v>0</v>
          </cell>
          <cell r="AD117">
            <v>1</v>
          </cell>
          <cell r="AE117">
            <v>0</v>
          </cell>
          <cell r="AF117">
            <v>0</v>
          </cell>
          <cell r="AH117">
            <v>1058</v>
          </cell>
          <cell r="AL117">
            <v>2</v>
          </cell>
          <cell r="AM117">
            <v>61</v>
          </cell>
          <cell r="AN117">
            <v>8</v>
          </cell>
          <cell r="AO117">
            <v>46</v>
          </cell>
          <cell r="AP117">
            <v>1</v>
          </cell>
          <cell r="AR117">
            <v>1</v>
          </cell>
          <cell r="AT117">
            <v>39</v>
          </cell>
          <cell r="AU117">
            <v>642</v>
          </cell>
          <cell r="AV117">
            <v>10</v>
          </cell>
          <cell r="AX117">
            <v>601</v>
          </cell>
          <cell r="AY117">
            <v>1</v>
          </cell>
          <cell r="AZ117">
            <v>0</v>
          </cell>
          <cell r="BA117">
            <v>3</v>
          </cell>
          <cell r="BB117">
            <v>0</v>
          </cell>
          <cell r="BC117">
            <v>1</v>
          </cell>
          <cell r="BD117">
            <v>0</v>
          </cell>
          <cell r="BE117">
            <v>5</v>
          </cell>
          <cell r="BF117">
            <v>0</v>
          </cell>
          <cell r="BG117">
            <v>10</v>
          </cell>
          <cell r="BH117">
            <v>0</v>
          </cell>
          <cell r="BI117">
            <v>0</v>
          </cell>
          <cell r="BJ117">
            <v>0</v>
          </cell>
          <cell r="BK117">
            <v>2</v>
          </cell>
          <cell r="BL117">
            <v>0</v>
          </cell>
          <cell r="BM117">
            <v>0</v>
          </cell>
          <cell r="BN117">
            <v>0</v>
          </cell>
          <cell r="BO117">
            <v>0</v>
          </cell>
          <cell r="BP117">
            <v>0</v>
          </cell>
          <cell r="BQ117">
            <v>2</v>
          </cell>
          <cell r="BR117">
            <v>0</v>
          </cell>
          <cell r="BS117">
            <v>0</v>
          </cell>
          <cell r="BT117">
            <v>0</v>
          </cell>
          <cell r="BU117">
            <v>0</v>
          </cell>
          <cell r="BV117">
            <v>0</v>
          </cell>
          <cell r="BW117">
            <v>0</v>
          </cell>
          <cell r="BX117">
            <v>0</v>
          </cell>
          <cell r="BZ117">
            <v>1</v>
          </cell>
          <cell r="CA117" t="str">
            <v>C21-025</v>
          </cell>
          <cell r="CB117">
            <v>10171427</v>
          </cell>
          <cell r="CC117">
            <v>521252</v>
          </cell>
          <cell r="CD117">
            <v>537140</v>
          </cell>
          <cell r="CE117">
            <v>0</v>
          </cell>
          <cell r="CF117">
            <v>11229819</v>
          </cell>
          <cell r="CG117">
            <v>4667471</v>
          </cell>
          <cell r="CH117">
            <v>0</v>
          </cell>
          <cell r="CI117">
            <v>2254623</v>
          </cell>
          <cell r="CJ117">
            <v>201234</v>
          </cell>
          <cell r="CK117">
            <v>185409</v>
          </cell>
          <cell r="CL117">
            <v>58044</v>
          </cell>
          <cell r="CM117">
            <v>0</v>
          </cell>
          <cell r="CN117">
            <v>0</v>
          </cell>
          <cell r="CO117">
            <v>148247</v>
          </cell>
          <cell r="CP117">
            <v>2373260</v>
          </cell>
          <cell r="CQ117">
            <v>1580000</v>
          </cell>
          <cell r="CR117">
            <v>9830244</v>
          </cell>
          <cell r="CT117">
            <v>5594750</v>
          </cell>
          <cell r="CU117">
            <v>1147689</v>
          </cell>
          <cell r="CV117">
            <v>59700</v>
          </cell>
          <cell r="CX117">
            <v>2</v>
          </cell>
          <cell r="CY117" t="str">
            <v>C21-025</v>
          </cell>
          <cell r="CZ117">
            <v>104357212</v>
          </cell>
          <cell r="DA117">
            <v>5002715</v>
          </cell>
          <cell r="DB117">
            <v>33590858</v>
          </cell>
          <cell r="DC117">
            <v>0</v>
          </cell>
          <cell r="DE117">
            <v>1</v>
          </cell>
          <cell r="DG117">
            <v>3</v>
          </cell>
          <cell r="DH117" t="str">
            <v>C21-025</v>
          </cell>
          <cell r="DI117">
            <v>0</v>
          </cell>
          <cell r="DJ117">
            <v>0</v>
          </cell>
          <cell r="DK117">
            <v>1194800</v>
          </cell>
          <cell r="DL117">
            <v>0</v>
          </cell>
          <cell r="DM117">
            <v>1194800</v>
          </cell>
          <cell r="DO117">
            <v>4</v>
          </cell>
          <cell r="DP117" t="str">
            <v>C21-025</v>
          </cell>
          <cell r="DQ117">
            <v>31589</v>
          </cell>
          <cell r="DR117">
            <v>0</v>
          </cell>
          <cell r="DS117">
            <v>4660</v>
          </cell>
          <cell r="DT117">
            <v>50470</v>
          </cell>
          <cell r="DU117">
            <v>0</v>
          </cell>
          <cell r="DV117">
            <v>0</v>
          </cell>
          <cell r="DW117">
            <v>86719</v>
          </cell>
          <cell r="DY117">
            <v>5</v>
          </cell>
        </row>
        <row r="118">
          <cell r="N118">
            <v>2</v>
          </cell>
          <cell r="O118">
            <v>41</v>
          </cell>
          <cell r="P118">
            <v>51297</v>
          </cell>
          <cell r="Q118">
            <v>3</v>
          </cell>
          <cell r="T118">
            <v>0</v>
          </cell>
          <cell r="U118" t="str">
            <v>無床</v>
          </cell>
          <cell r="W118" t="str">
            <v>A</v>
          </cell>
          <cell r="X118">
            <v>23</v>
          </cell>
          <cell r="Y118" t="str">
            <v>個人</v>
          </cell>
          <cell r="Z118">
            <v>2</v>
          </cell>
          <cell r="AA118">
            <v>42</v>
          </cell>
          <cell r="AB118">
            <v>6</v>
          </cell>
          <cell r="AC118">
            <v>1</v>
          </cell>
          <cell r="AD118">
            <v>0</v>
          </cell>
          <cell r="AE118">
            <v>0</v>
          </cell>
          <cell r="AF118">
            <v>0</v>
          </cell>
          <cell r="AG118">
            <v>375</v>
          </cell>
          <cell r="AL118">
            <v>3</v>
          </cell>
          <cell r="AM118">
            <v>7</v>
          </cell>
          <cell r="AN118">
            <v>7</v>
          </cell>
          <cell r="AO118">
            <v>75</v>
          </cell>
          <cell r="AP118">
            <v>1</v>
          </cell>
          <cell r="AR118">
            <v>1</v>
          </cell>
          <cell r="AT118">
            <v>307</v>
          </cell>
          <cell r="AU118">
            <v>1694</v>
          </cell>
          <cell r="AV118">
            <v>10</v>
          </cell>
          <cell r="AX118">
            <v>0</v>
          </cell>
          <cell r="AY118">
            <v>1</v>
          </cell>
          <cell r="AZ118">
            <v>0</v>
          </cell>
          <cell r="BA118">
            <v>0</v>
          </cell>
          <cell r="BB118">
            <v>0</v>
          </cell>
          <cell r="BC118">
            <v>3</v>
          </cell>
          <cell r="BD118">
            <v>2</v>
          </cell>
          <cell r="BE118">
            <v>7</v>
          </cell>
          <cell r="BF118">
            <v>0</v>
          </cell>
          <cell r="BG118">
            <v>11</v>
          </cell>
          <cell r="BH118">
            <v>2</v>
          </cell>
          <cell r="BI118">
            <v>0</v>
          </cell>
          <cell r="BJ118">
            <v>0</v>
          </cell>
          <cell r="BK118">
            <v>0</v>
          </cell>
          <cell r="BL118">
            <v>0</v>
          </cell>
          <cell r="BM118">
            <v>1</v>
          </cell>
          <cell r="BN118">
            <v>0</v>
          </cell>
          <cell r="BO118">
            <v>0</v>
          </cell>
          <cell r="BQ118">
            <v>1</v>
          </cell>
          <cell r="BR118">
            <v>0</v>
          </cell>
          <cell r="BS118">
            <v>0</v>
          </cell>
          <cell r="BT118">
            <v>0</v>
          </cell>
          <cell r="BU118">
            <v>0</v>
          </cell>
          <cell r="BV118">
            <v>0</v>
          </cell>
          <cell r="BW118">
            <v>0</v>
          </cell>
          <cell r="BX118">
            <v>0</v>
          </cell>
          <cell r="BZ118">
            <v>1</v>
          </cell>
          <cell r="CA118" t="str">
            <v>C41-005</v>
          </cell>
          <cell r="CB118">
            <v>6916530</v>
          </cell>
          <cell r="CC118">
            <v>0</v>
          </cell>
          <cell r="CD118">
            <v>12000</v>
          </cell>
          <cell r="CE118">
            <v>72146</v>
          </cell>
          <cell r="CF118">
            <v>7000676</v>
          </cell>
          <cell r="CG118">
            <v>3921504</v>
          </cell>
          <cell r="CH118">
            <v>625000</v>
          </cell>
          <cell r="CI118">
            <v>414075</v>
          </cell>
          <cell r="CJ118">
            <v>14385</v>
          </cell>
          <cell r="CK118">
            <v>78225</v>
          </cell>
          <cell r="CL118">
            <v>0</v>
          </cell>
          <cell r="CM118">
            <v>0</v>
          </cell>
          <cell r="CN118">
            <v>0</v>
          </cell>
          <cell r="CO118">
            <v>713370</v>
          </cell>
          <cell r="CP118">
            <v>630954</v>
          </cell>
          <cell r="CQ118">
            <v>0</v>
          </cell>
          <cell r="CR118">
            <v>5772513</v>
          </cell>
          <cell r="CT118">
            <v>3333085</v>
          </cell>
          <cell r="CU118">
            <v>1997700</v>
          </cell>
          <cell r="CV118">
            <v>0</v>
          </cell>
          <cell r="CX118">
            <v>2</v>
          </cell>
          <cell r="CY118" t="str">
            <v>C41-005</v>
          </cell>
          <cell r="CZ118">
            <v>209755933</v>
          </cell>
          <cell r="DA118">
            <v>189025256</v>
          </cell>
          <cell r="DB118">
            <v>110966470</v>
          </cell>
          <cell r="DC118">
            <v>108752000</v>
          </cell>
          <cell r="DE118">
            <v>2</v>
          </cell>
          <cell r="DG118">
            <v>3</v>
          </cell>
          <cell r="DH118" t="str">
            <v>C41-005</v>
          </cell>
          <cell r="DI118">
            <v>0</v>
          </cell>
          <cell r="DJ118">
            <v>0</v>
          </cell>
          <cell r="DK118">
            <v>0</v>
          </cell>
          <cell r="DL118">
            <v>8411495</v>
          </cell>
          <cell r="DM118">
            <v>8411495</v>
          </cell>
          <cell r="DO118">
            <v>4</v>
          </cell>
          <cell r="DP118" t="str">
            <v>C41-005</v>
          </cell>
          <cell r="DQ118">
            <v>36000</v>
          </cell>
          <cell r="DR118">
            <v>0</v>
          </cell>
          <cell r="DS118">
            <v>5827</v>
          </cell>
          <cell r="DT118">
            <v>24911</v>
          </cell>
          <cell r="DU118">
            <v>8333</v>
          </cell>
          <cell r="DV118">
            <v>232212</v>
          </cell>
          <cell r="DW118">
            <v>307283</v>
          </cell>
          <cell r="DY118">
            <v>5</v>
          </cell>
        </row>
        <row r="119">
          <cell r="N119">
            <v>2</v>
          </cell>
          <cell r="O119">
            <v>37</v>
          </cell>
          <cell r="P119">
            <v>51003</v>
          </cell>
          <cell r="Q119">
            <v>7</v>
          </cell>
          <cell r="T119">
            <v>1</v>
          </cell>
          <cell r="U119" t="str">
            <v>有床</v>
          </cell>
          <cell r="W119" t="str">
            <v>9</v>
          </cell>
          <cell r="X119">
            <v>23</v>
          </cell>
          <cell r="Y119" t="str">
            <v>個人</v>
          </cell>
          <cell r="Z119">
            <v>2</v>
          </cell>
          <cell r="AA119">
            <v>41</v>
          </cell>
          <cell r="AB119">
            <v>4</v>
          </cell>
          <cell r="AC119">
            <v>1</v>
          </cell>
          <cell r="AD119">
            <v>0</v>
          </cell>
          <cell r="AE119">
            <v>0</v>
          </cell>
          <cell r="AF119">
            <v>0</v>
          </cell>
          <cell r="AG119">
            <v>709</v>
          </cell>
          <cell r="AL119">
            <v>2</v>
          </cell>
          <cell r="AM119">
            <v>50</v>
          </cell>
          <cell r="AN119">
            <v>8</v>
          </cell>
          <cell r="AO119">
            <v>66</v>
          </cell>
          <cell r="AP119">
            <v>1</v>
          </cell>
          <cell r="AR119">
            <v>1</v>
          </cell>
          <cell r="AT119">
            <v>73</v>
          </cell>
          <cell r="AU119">
            <v>1284</v>
          </cell>
          <cell r="AV119">
            <v>8</v>
          </cell>
          <cell r="AX119">
            <v>0</v>
          </cell>
          <cell r="AY119">
            <v>0</v>
          </cell>
          <cell r="AZ119">
            <v>0</v>
          </cell>
          <cell r="BA119">
            <v>4</v>
          </cell>
          <cell r="BB119">
            <v>0</v>
          </cell>
          <cell r="BC119">
            <v>2</v>
          </cell>
          <cell r="BD119">
            <v>0</v>
          </cell>
          <cell r="BE119">
            <v>1</v>
          </cell>
          <cell r="BF119">
            <v>1</v>
          </cell>
          <cell r="BG119">
            <v>7</v>
          </cell>
          <cell r="BH119">
            <v>1</v>
          </cell>
          <cell r="BI119">
            <v>3</v>
          </cell>
          <cell r="BJ119">
            <v>0</v>
          </cell>
          <cell r="BK119">
            <v>0</v>
          </cell>
          <cell r="BL119">
            <v>0</v>
          </cell>
          <cell r="BM119">
            <v>0</v>
          </cell>
          <cell r="BN119">
            <v>0</v>
          </cell>
          <cell r="BO119">
            <v>0</v>
          </cell>
          <cell r="BP119">
            <v>0</v>
          </cell>
          <cell r="BQ119">
            <v>3</v>
          </cell>
          <cell r="BR119">
            <v>0</v>
          </cell>
          <cell r="BS119">
            <v>0</v>
          </cell>
          <cell r="BT119">
            <v>0</v>
          </cell>
          <cell r="BU119">
            <v>0</v>
          </cell>
          <cell r="BZ119">
            <v>1</v>
          </cell>
          <cell r="CA119" t="str">
            <v>C37-001</v>
          </cell>
          <cell r="CB119">
            <v>7585290</v>
          </cell>
          <cell r="CC119">
            <v>28400</v>
          </cell>
          <cell r="CD119">
            <v>0</v>
          </cell>
          <cell r="CE119">
            <v>53673</v>
          </cell>
          <cell r="CF119">
            <v>7667363</v>
          </cell>
          <cell r="CG119">
            <v>2702791</v>
          </cell>
          <cell r="CH119">
            <v>500000</v>
          </cell>
          <cell r="CI119">
            <v>2100000</v>
          </cell>
          <cell r="CJ119">
            <v>115000</v>
          </cell>
          <cell r="CK119">
            <v>145400</v>
          </cell>
          <cell r="CL119">
            <v>141400</v>
          </cell>
          <cell r="CM119">
            <v>4000</v>
          </cell>
          <cell r="CN119">
            <v>0</v>
          </cell>
          <cell r="CO119">
            <v>1112882</v>
          </cell>
          <cell r="CP119">
            <v>1861860</v>
          </cell>
          <cell r="CQ119">
            <v>0</v>
          </cell>
          <cell r="CR119">
            <v>8037933</v>
          </cell>
          <cell r="CS119">
            <v>0</v>
          </cell>
          <cell r="CT119">
            <v>15624500</v>
          </cell>
          <cell r="CU119">
            <v>6078700</v>
          </cell>
          <cell r="CV119">
            <v>0</v>
          </cell>
          <cell r="CX119">
            <v>2</v>
          </cell>
          <cell r="CY119" t="str">
            <v>C37-001</v>
          </cell>
          <cell r="CZ119">
            <v>254166644</v>
          </cell>
          <cell r="DA119">
            <v>193401133</v>
          </cell>
          <cell r="DB119">
            <v>55318528</v>
          </cell>
          <cell r="DC119">
            <v>49134000</v>
          </cell>
          <cell r="DE119">
            <v>2</v>
          </cell>
          <cell r="DG119">
            <v>3</v>
          </cell>
          <cell r="DH119" t="str">
            <v>C37-001</v>
          </cell>
          <cell r="DI119">
            <v>0</v>
          </cell>
          <cell r="DJ119">
            <v>793100</v>
          </cell>
          <cell r="DK119">
            <v>0</v>
          </cell>
          <cell r="DL119">
            <v>0</v>
          </cell>
          <cell r="DM119">
            <v>793100</v>
          </cell>
          <cell r="DO119">
            <v>4</v>
          </cell>
          <cell r="DP119" t="str">
            <v>C37-001</v>
          </cell>
          <cell r="DQ119">
            <v>12310</v>
          </cell>
          <cell r="DR119">
            <v>0</v>
          </cell>
          <cell r="DS119">
            <v>83845</v>
          </cell>
          <cell r="DT119">
            <v>113016</v>
          </cell>
          <cell r="DU119">
            <v>1000</v>
          </cell>
          <cell r="DV119">
            <v>95130</v>
          </cell>
          <cell r="DW119">
            <v>305301</v>
          </cell>
          <cell r="DY119">
            <v>5</v>
          </cell>
        </row>
        <row r="120">
          <cell r="N120">
            <v>2</v>
          </cell>
          <cell r="O120">
            <v>10</v>
          </cell>
          <cell r="P120">
            <v>12049</v>
          </cell>
          <cell r="Q120">
            <v>3</v>
          </cell>
          <cell r="T120">
            <v>1</v>
          </cell>
          <cell r="U120" t="str">
            <v>有床</v>
          </cell>
          <cell r="W120" t="str">
            <v>2</v>
          </cell>
          <cell r="X120">
            <v>23</v>
          </cell>
          <cell r="Y120" t="str">
            <v>個人</v>
          </cell>
          <cell r="Z120">
            <v>2</v>
          </cell>
          <cell r="AA120">
            <v>50</v>
          </cell>
          <cell r="AB120">
            <v>3</v>
          </cell>
          <cell r="AC120">
            <v>1</v>
          </cell>
          <cell r="AD120">
            <v>0</v>
          </cell>
          <cell r="AE120">
            <v>0</v>
          </cell>
          <cell r="AF120">
            <v>0</v>
          </cell>
          <cell r="AG120">
            <v>1523</v>
          </cell>
          <cell r="AL120">
            <v>3</v>
          </cell>
          <cell r="AM120">
            <v>4</v>
          </cell>
          <cell r="AN120">
            <v>10</v>
          </cell>
          <cell r="AO120">
            <v>75</v>
          </cell>
          <cell r="AP120">
            <v>1</v>
          </cell>
          <cell r="AR120">
            <v>1</v>
          </cell>
          <cell r="AT120">
            <v>400</v>
          </cell>
          <cell r="AU120">
            <v>2000</v>
          </cell>
          <cell r="AV120">
            <v>6</v>
          </cell>
          <cell r="AX120">
            <v>476</v>
          </cell>
          <cell r="AY120">
            <v>1</v>
          </cell>
          <cell r="AZ120">
            <v>1</v>
          </cell>
          <cell r="BA120">
            <v>4</v>
          </cell>
          <cell r="BB120">
            <v>4</v>
          </cell>
          <cell r="BC120">
            <v>3</v>
          </cell>
          <cell r="BD120">
            <v>3</v>
          </cell>
          <cell r="BE120">
            <v>2</v>
          </cell>
          <cell r="BF120">
            <v>2</v>
          </cell>
          <cell r="BG120">
            <v>10</v>
          </cell>
          <cell r="BH120">
            <v>10</v>
          </cell>
          <cell r="BI120">
            <v>0</v>
          </cell>
          <cell r="BJ120">
            <v>0</v>
          </cell>
          <cell r="BO120">
            <v>1</v>
          </cell>
          <cell r="BP120">
            <v>0</v>
          </cell>
          <cell r="BQ120">
            <v>1</v>
          </cell>
          <cell r="BR120">
            <v>0</v>
          </cell>
          <cell r="BS120">
            <v>0</v>
          </cell>
          <cell r="BT120">
            <v>0</v>
          </cell>
          <cell r="BU120">
            <v>0</v>
          </cell>
          <cell r="BV120">
            <v>0</v>
          </cell>
          <cell r="BW120">
            <v>0</v>
          </cell>
          <cell r="BX120">
            <v>0</v>
          </cell>
          <cell r="BZ120">
            <v>1</v>
          </cell>
          <cell r="CA120" t="str">
            <v>C10-036</v>
          </cell>
          <cell r="CB120">
            <v>14005670</v>
          </cell>
          <cell r="CC120">
            <v>32020</v>
          </cell>
          <cell r="CD120">
            <v>1490000</v>
          </cell>
          <cell r="CE120">
            <v>250000</v>
          </cell>
          <cell r="CF120">
            <v>15777690</v>
          </cell>
          <cell r="CG120">
            <v>8055123</v>
          </cell>
          <cell r="CH120">
            <v>5057894</v>
          </cell>
          <cell r="CI120">
            <v>3357668</v>
          </cell>
          <cell r="CJ120">
            <v>120835</v>
          </cell>
          <cell r="CK120">
            <v>116942</v>
          </cell>
          <cell r="CL120">
            <v>116942</v>
          </cell>
          <cell r="CM120">
            <v>0</v>
          </cell>
          <cell r="CN120">
            <v>0</v>
          </cell>
          <cell r="CO120">
            <v>668527</v>
          </cell>
          <cell r="CP120">
            <v>1311583</v>
          </cell>
          <cell r="CQ120">
            <v>0</v>
          </cell>
          <cell r="CR120">
            <v>13630678</v>
          </cell>
          <cell r="CS120">
            <v>0</v>
          </cell>
          <cell r="CT120">
            <v>16735500</v>
          </cell>
          <cell r="CU120">
            <v>6407500</v>
          </cell>
          <cell r="CV120">
            <v>206400</v>
          </cell>
          <cell r="CX120">
            <v>2</v>
          </cell>
          <cell r="CY120" t="str">
            <v>C10-036</v>
          </cell>
          <cell r="CZ120">
            <v>200331579</v>
          </cell>
          <cell r="DA120">
            <v>143685022</v>
          </cell>
          <cell r="DB120">
            <v>111365990</v>
          </cell>
          <cell r="DC120">
            <v>104935000</v>
          </cell>
          <cell r="DE120">
            <v>2</v>
          </cell>
          <cell r="DG120">
            <v>3</v>
          </cell>
          <cell r="DH120" t="str">
            <v>C10-036</v>
          </cell>
          <cell r="DI120">
            <v>0</v>
          </cell>
          <cell r="DJ120">
            <v>0</v>
          </cell>
          <cell r="DK120">
            <v>1957000</v>
          </cell>
          <cell r="DL120">
            <v>261135</v>
          </cell>
          <cell r="DM120">
            <v>2218135</v>
          </cell>
          <cell r="DO120">
            <v>4</v>
          </cell>
          <cell r="DP120" t="str">
            <v>C10-036</v>
          </cell>
          <cell r="DQ120">
            <v>55000</v>
          </cell>
          <cell r="DR120">
            <v>0</v>
          </cell>
          <cell r="DS120">
            <v>34450</v>
          </cell>
          <cell r="DT120">
            <v>64500</v>
          </cell>
          <cell r="DU120">
            <v>0</v>
          </cell>
          <cell r="DV120">
            <v>202463</v>
          </cell>
          <cell r="DW120">
            <v>356413</v>
          </cell>
          <cell r="DY120">
            <v>5</v>
          </cell>
        </row>
        <row r="121">
          <cell r="N121">
            <v>2</v>
          </cell>
          <cell r="O121">
            <v>13</v>
          </cell>
          <cell r="P121">
            <v>47067</v>
          </cell>
          <cell r="Q121">
            <v>8</v>
          </cell>
          <cell r="T121">
            <v>1</v>
          </cell>
          <cell r="U121" t="str">
            <v>有床</v>
          </cell>
          <cell r="W121" t="str">
            <v>3</v>
          </cell>
          <cell r="X121">
            <v>23</v>
          </cell>
          <cell r="Y121" t="str">
            <v>個人</v>
          </cell>
          <cell r="Z121">
            <v>2</v>
          </cell>
          <cell r="AA121">
            <v>38</v>
          </cell>
          <cell r="AB121">
            <v>11</v>
          </cell>
          <cell r="AC121">
            <v>1</v>
          </cell>
          <cell r="AD121">
            <v>0</v>
          </cell>
          <cell r="AE121">
            <v>0</v>
          </cell>
          <cell r="AF121">
            <v>0</v>
          </cell>
          <cell r="AG121">
            <v>305</v>
          </cell>
          <cell r="AL121">
            <v>2</v>
          </cell>
          <cell r="AM121">
            <v>38</v>
          </cell>
          <cell r="AN121">
            <v>11</v>
          </cell>
          <cell r="AO121">
            <v>70</v>
          </cell>
          <cell r="AP121">
            <v>1</v>
          </cell>
          <cell r="AR121">
            <v>1</v>
          </cell>
          <cell r="AT121">
            <v>36</v>
          </cell>
          <cell r="AU121">
            <v>672</v>
          </cell>
          <cell r="AV121">
            <v>10</v>
          </cell>
          <cell r="AX121">
            <v>0</v>
          </cell>
          <cell r="AY121">
            <v>0</v>
          </cell>
          <cell r="BA121">
            <v>0</v>
          </cell>
          <cell r="BC121">
            <v>2</v>
          </cell>
          <cell r="BD121">
            <v>1</v>
          </cell>
          <cell r="BE121">
            <v>0</v>
          </cell>
          <cell r="BG121">
            <v>2</v>
          </cell>
          <cell r="BH121">
            <v>1</v>
          </cell>
          <cell r="BI121">
            <v>0</v>
          </cell>
          <cell r="BK121">
            <v>0</v>
          </cell>
          <cell r="BM121">
            <v>0</v>
          </cell>
          <cell r="BO121">
            <v>2</v>
          </cell>
          <cell r="BQ121">
            <v>2</v>
          </cell>
          <cell r="BR121">
            <v>0</v>
          </cell>
          <cell r="BS121">
            <v>0</v>
          </cell>
          <cell r="BT121">
            <v>0</v>
          </cell>
          <cell r="BU121">
            <v>0</v>
          </cell>
          <cell r="BZ121">
            <v>1</v>
          </cell>
          <cell r="CA121" t="str">
            <v>C13-200</v>
          </cell>
          <cell r="CB121">
            <v>3360450</v>
          </cell>
          <cell r="CC121">
            <v>0</v>
          </cell>
          <cell r="CD121">
            <v>0</v>
          </cell>
          <cell r="CE121">
            <v>98983</v>
          </cell>
          <cell r="CF121">
            <v>3459433</v>
          </cell>
          <cell r="CG121">
            <v>509000</v>
          </cell>
          <cell r="CH121">
            <v>233000</v>
          </cell>
          <cell r="CI121">
            <v>653468</v>
          </cell>
          <cell r="CJ121">
            <v>61379</v>
          </cell>
          <cell r="CK121">
            <v>136134</v>
          </cell>
          <cell r="CL121">
            <v>69754</v>
          </cell>
          <cell r="CM121">
            <v>4200</v>
          </cell>
          <cell r="CN121">
            <v>62180</v>
          </cell>
          <cell r="CO121">
            <v>221803</v>
          </cell>
          <cell r="CP121">
            <v>265820</v>
          </cell>
          <cell r="CQ121">
            <v>0</v>
          </cell>
          <cell r="CR121">
            <v>1847604</v>
          </cell>
          <cell r="CS121">
            <v>0</v>
          </cell>
          <cell r="CT121">
            <v>3474300</v>
          </cell>
          <cell r="CU121">
            <v>2562600</v>
          </cell>
          <cell r="CV121">
            <v>11400</v>
          </cell>
          <cell r="CX121">
            <v>2</v>
          </cell>
          <cell r="CY121" t="str">
            <v>C13-200</v>
          </cell>
          <cell r="CZ121">
            <v>16909196</v>
          </cell>
          <cell r="DA121">
            <v>7034581</v>
          </cell>
          <cell r="DB121">
            <v>43979</v>
          </cell>
          <cell r="DC121">
            <v>0</v>
          </cell>
          <cell r="DE121">
            <v>2</v>
          </cell>
          <cell r="DG121">
            <v>3</v>
          </cell>
          <cell r="DH121" t="str">
            <v>C13-200</v>
          </cell>
          <cell r="DI121">
            <v>0</v>
          </cell>
          <cell r="DJ121">
            <v>250000</v>
          </cell>
          <cell r="DK121">
            <v>0</v>
          </cell>
          <cell r="DL121">
            <v>1350000</v>
          </cell>
          <cell r="DM121">
            <v>1600000</v>
          </cell>
          <cell r="DO121">
            <v>4</v>
          </cell>
          <cell r="DP121" t="str">
            <v>C13-200</v>
          </cell>
          <cell r="DQ121">
            <v>0</v>
          </cell>
          <cell r="DR121">
            <v>20000</v>
          </cell>
          <cell r="DS121">
            <v>18596</v>
          </cell>
          <cell r="DT121">
            <v>62975</v>
          </cell>
          <cell r="DU121">
            <v>0</v>
          </cell>
          <cell r="DV121">
            <v>0</v>
          </cell>
          <cell r="DW121">
            <v>101571</v>
          </cell>
          <cell r="DY121">
            <v>5</v>
          </cell>
        </row>
        <row r="122">
          <cell r="N122">
            <v>2</v>
          </cell>
          <cell r="O122">
            <v>44</v>
          </cell>
          <cell r="P122">
            <v>51021</v>
          </cell>
          <cell r="Q122">
            <v>5</v>
          </cell>
          <cell r="T122">
            <v>0</v>
          </cell>
          <cell r="U122" t="str">
            <v>無床</v>
          </cell>
          <cell r="W122" t="str">
            <v>A</v>
          </cell>
          <cell r="X122">
            <v>23</v>
          </cell>
          <cell r="Y122" t="str">
            <v>個人</v>
          </cell>
          <cell r="Z122">
            <v>2</v>
          </cell>
          <cell r="AA122">
            <v>30</v>
          </cell>
          <cell r="AB122">
            <v>3</v>
          </cell>
          <cell r="AC122">
            <v>1</v>
          </cell>
          <cell r="AD122">
            <v>0</v>
          </cell>
          <cell r="AE122">
            <v>0</v>
          </cell>
          <cell r="AF122">
            <v>0</v>
          </cell>
          <cell r="AG122">
            <v>103</v>
          </cell>
          <cell r="AL122">
            <v>2</v>
          </cell>
          <cell r="AM122">
            <v>61</v>
          </cell>
          <cell r="AN122">
            <v>11</v>
          </cell>
          <cell r="AO122">
            <v>67</v>
          </cell>
          <cell r="AP122">
            <v>1</v>
          </cell>
          <cell r="AR122">
            <v>1</v>
          </cell>
          <cell r="AT122">
            <v>18</v>
          </cell>
          <cell r="AU122">
            <v>760</v>
          </cell>
          <cell r="AV122">
            <v>10</v>
          </cell>
          <cell r="AX122">
            <v>0</v>
          </cell>
          <cell r="AY122">
            <v>0</v>
          </cell>
          <cell r="BA122">
            <v>2</v>
          </cell>
          <cell r="BC122">
            <v>1</v>
          </cell>
          <cell r="BD122">
            <v>1</v>
          </cell>
          <cell r="BE122">
            <v>0</v>
          </cell>
          <cell r="BG122">
            <v>3</v>
          </cell>
          <cell r="BH122">
            <v>1</v>
          </cell>
          <cell r="BI122">
            <v>0</v>
          </cell>
          <cell r="BK122">
            <v>0</v>
          </cell>
          <cell r="BM122">
            <v>0</v>
          </cell>
          <cell r="BO122">
            <v>2</v>
          </cell>
          <cell r="BQ122">
            <v>2</v>
          </cell>
          <cell r="BR122">
            <v>0</v>
          </cell>
          <cell r="BS122">
            <v>0</v>
          </cell>
          <cell r="BV122">
            <v>0</v>
          </cell>
          <cell r="BZ122">
            <v>1</v>
          </cell>
          <cell r="CA122" t="str">
            <v>C44-001</v>
          </cell>
          <cell r="CB122">
            <v>7379240</v>
          </cell>
          <cell r="CC122">
            <v>0</v>
          </cell>
          <cell r="CD122">
            <v>0</v>
          </cell>
          <cell r="CE122">
            <v>0</v>
          </cell>
          <cell r="CF122">
            <v>7379240</v>
          </cell>
          <cell r="CG122">
            <v>869405</v>
          </cell>
          <cell r="CH122">
            <v>150000</v>
          </cell>
          <cell r="CI122">
            <v>2029605</v>
          </cell>
          <cell r="CJ122">
            <v>51547</v>
          </cell>
          <cell r="CK122">
            <v>143060</v>
          </cell>
          <cell r="CL122">
            <v>91230</v>
          </cell>
          <cell r="CM122">
            <v>5000</v>
          </cell>
          <cell r="CN122">
            <v>46830</v>
          </cell>
          <cell r="CO122">
            <v>206525</v>
          </cell>
          <cell r="CP122">
            <v>252829</v>
          </cell>
          <cell r="CQ122">
            <v>0</v>
          </cell>
          <cell r="CR122">
            <v>3552971</v>
          </cell>
          <cell r="CT122">
            <v>10954000</v>
          </cell>
          <cell r="CU122">
            <v>6072200</v>
          </cell>
          <cell r="CV122">
            <v>0</v>
          </cell>
          <cell r="CX122">
            <v>2</v>
          </cell>
          <cell r="CY122" t="str">
            <v>C44-001</v>
          </cell>
          <cell r="CZ122">
            <v>102282069</v>
          </cell>
          <cell r="DA122">
            <v>12458271</v>
          </cell>
          <cell r="DB122">
            <v>2204405</v>
          </cell>
          <cell r="DC122">
            <v>0</v>
          </cell>
          <cell r="DE122">
            <v>2</v>
          </cell>
          <cell r="DG122">
            <v>3</v>
          </cell>
          <cell r="DH122" t="str">
            <v>C44-001</v>
          </cell>
          <cell r="DI122">
            <v>0</v>
          </cell>
          <cell r="DJ122">
            <v>0</v>
          </cell>
          <cell r="DK122">
            <v>0</v>
          </cell>
          <cell r="DL122">
            <v>0</v>
          </cell>
          <cell r="DM122">
            <v>0</v>
          </cell>
          <cell r="DO122">
            <v>4</v>
          </cell>
          <cell r="DP122" t="str">
            <v>C44-001</v>
          </cell>
          <cell r="DQ122">
            <v>0</v>
          </cell>
          <cell r="DR122">
            <v>0</v>
          </cell>
          <cell r="DS122">
            <v>13729</v>
          </cell>
          <cell r="DT122">
            <v>239100</v>
          </cell>
          <cell r="DU122">
            <v>0</v>
          </cell>
          <cell r="DV122">
            <v>0</v>
          </cell>
          <cell r="DW122">
            <v>252829</v>
          </cell>
          <cell r="DY122">
            <v>5</v>
          </cell>
        </row>
        <row r="123">
          <cell r="N123">
            <v>2</v>
          </cell>
          <cell r="O123">
            <v>46</v>
          </cell>
          <cell r="P123">
            <v>31067</v>
          </cell>
          <cell r="Q123">
            <v>9</v>
          </cell>
          <cell r="T123">
            <v>0</v>
          </cell>
          <cell r="U123" t="str">
            <v>無床</v>
          </cell>
          <cell r="W123" t="str">
            <v>A</v>
          </cell>
          <cell r="X123">
            <v>23</v>
          </cell>
          <cell r="Y123" t="str">
            <v>個人</v>
          </cell>
          <cell r="Z123">
            <v>2</v>
          </cell>
          <cell r="AA123">
            <v>36</v>
          </cell>
          <cell r="AB123">
            <v>12</v>
          </cell>
          <cell r="AC123">
            <v>1</v>
          </cell>
          <cell r="AD123">
            <v>0</v>
          </cell>
          <cell r="AE123">
            <v>0</v>
          </cell>
          <cell r="AF123">
            <v>0</v>
          </cell>
          <cell r="AG123">
            <v>308</v>
          </cell>
          <cell r="AL123">
            <v>2</v>
          </cell>
          <cell r="AM123">
            <v>46</v>
          </cell>
          <cell r="AN123">
            <v>10</v>
          </cell>
          <cell r="AO123">
            <v>74</v>
          </cell>
          <cell r="AP123">
            <v>1</v>
          </cell>
          <cell r="AR123">
            <v>1</v>
          </cell>
          <cell r="AT123">
            <v>141</v>
          </cell>
          <cell r="AU123">
            <v>1539</v>
          </cell>
          <cell r="AV123">
            <v>10</v>
          </cell>
          <cell r="AX123">
            <v>0</v>
          </cell>
          <cell r="AY123">
            <v>0</v>
          </cell>
          <cell r="BA123">
            <v>3</v>
          </cell>
          <cell r="BC123">
            <v>3</v>
          </cell>
          <cell r="BE123">
            <v>1</v>
          </cell>
          <cell r="BF123">
            <v>1</v>
          </cell>
          <cell r="BG123">
            <v>7</v>
          </cell>
          <cell r="BH123">
            <v>1</v>
          </cell>
          <cell r="BM123">
            <v>1</v>
          </cell>
          <cell r="BO123">
            <v>1</v>
          </cell>
          <cell r="BP123">
            <v>1</v>
          </cell>
          <cell r="BQ123">
            <v>2</v>
          </cell>
          <cell r="BR123">
            <v>1</v>
          </cell>
          <cell r="BS123">
            <v>0</v>
          </cell>
          <cell r="BT123">
            <v>0</v>
          </cell>
          <cell r="BU123">
            <v>0</v>
          </cell>
          <cell r="BV123">
            <v>0</v>
          </cell>
          <cell r="BW123">
            <v>0</v>
          </cell>
          <cell r="BX123">
            <v>0</v>
          </cell>
          <cell r="BZ123">
            <v>1</v>
          </cell>
          <cell r="CA123" t="str">
            <v>C46-002</v>
          </cell>
          <cell r="CB123">
            <v>4834770</v>
          </cell>
          <cell r="CC123">
            <v>0</v>
          </cell>
          <cell r="CD123">
            <v>252960</v>
          </cell>
          <cell r="CE123">
            <v>9208</v>
          </cell>
          <cell r="CF123">
            <v>5096938</v>
          </cell>
          <cell r="CG123">
            <v>2828149</v>
          </cell>
          <cell r="CH123">
            <v>777500</v>
          </cell>
          <cell r="CI123">
            <v>457896</v>
          </cell>
          <cell r="CJ123">
            <v>6719</v>
          </cell>
          <cell r="CK123">
            <v>239805</v>
          </cell>
          <cell r="CL123">
            <v>237180</v>
          </cell>
          <cell r="CM123">
            <v>2625</v>
          </cell>
          <cell r="CN123">
            <v>0</v>
          </cell>
          <cell r="CO123">
            <v>48670</v>
          </cell>
          <cell r="CP123">
            <v>289398</v>
          </cell>
          <cell r="CQ123">
            <v>0</v>
          </cell>
          <cell r="CR123">
            <v>3870637</v>
          </cell>
          <cell r="CT123">
            <v>10650500</v>
          </cell>
          <cell r="CU123">
            <v>4583000</v>
          </cell>
          <cell r="CV123">
            <v>0</v>
          </cell>
          <cell r="CX123">
            <v>2</v>
          </cell>
          <cell r="CY123" t="str">
            <v>C46-002</v>
          </cell>
          <cell r="CZ123">
            <v>178390484</v>
          </cell>
          <cell r="DA123">
            <v>86034013</v>
          </cell>
          <cell r="DB123">
            <v>14136259</v>
          </cell>
          <cell r="DC123">
            <v>9648000</v>
          </cell>
          <cell r="DE123">
            <v>2</v>
          </cell>
          <cell r="DG123">
            <v>3</v>
          </cell>
          <cell r="DH123" t="str">
            <v>C46-002</v>
          </cell>
          <cell r="DI123">
            <v>0</v>
          </cell>
          <cell r="DJ123">
            <v>0</v>
          </cell>
          <cell r="DK123">
            <v>0</v>
          </cell>
          <cell r="DL123">
            <v>0</v>
          </cell>
          <cell r="DM123">
            <v>0</v>
          </cell>
          <cell r="DO123">
            <v>4</v>
          </cell>
          <cell r="DP123" t="str">
            <v>C46-002</v>
          </cell>
          <cell r="DQ123">
            <v>30000</v>
          </cell>
          <cell r="DR123">
            <v>0</v>
          </cell>
          <cell r="DS123">
            <v>56139</v>
          </cell>
          <cell r="DT123">
            <v>80093</v>
          </cell>
          <cell r="DU123">
            <v>3508</v>
          </cell>
          <cell r="DV123">
            <v>15134</v>
          </cell>
          <cell r="DW123">
            <v>184874</v>
          </cell>
          <cell r="DY123">
            <v>5</v>
          </cell>
        </row>
        <row r="124">
          <cell r="N124">
            <v>2</v>
          </cell>
          <cell r="O124">
            <v>13</v>
          </cell>
          <cell r="P124">
            <v>31344</v>
          </cell>
          <cell r="Q124">
            <v>9</v>
          </cell>
          <cell r="T124">
            <v>0</v>
          </cell>
          <cell r="U124" t="str">
            <v>無床</v>
          </cell>
          <cell r="W124" t="str">
            <v>3</v>
          </cell>
          <cell r="X124">
            <v>23</v>
          </cell>
          <cell r="Y124" t="str">
            <v>個人</v>
          </cell>
          <cell r="Z124">
            <v>2</v>
          </cell>
          <cell r="AA124">
            <v>54</v>
          </cell>
          <cell r="AB124">
            <v>4</v>
          </cell>
          <cell r="AC124">
            <v>0</v>
          </cell>
          <cell r="AD124">
            <v>1</v>
          </cell>
          <cell r="AE124">
            <v>0</v>
          </cell>
          <cell r="AF124">
            <v>0</v>
          </cell>
          <cell r="AH124">
            <v>125</v>
          </cell>
          <cell r="AL124">
            <v>2</v>
          </cell>
          <cell r="AM124">
            <v>52</v>
          </cell>
          <cell r="AN124">
            <v>9</v>
          </cell>
          <cell r="AO124">
            <v>66</v>
          </cell>
          <cell r="AP124">
            <v>1</v>
          </cell>
          <cell r="AR124">
            <v>1</v>
          </cell>
          <cell r="AT124">
            <v>84</v>
          </cell>
          <cell r="AU124">
            <v>976</v>
          </cell>
          <cell r="AV124">
            <v>10</v>
          </cell>
          <cell r="AY124">
            <v>0</v>
          </cell>
          <cell r="BA124">
            <v>2</v>
          </cell>
          <cell r="BC124">
            <v>1</v>
          </cell>
          <cell r="BE124">
            <v>1</v>
          </cell>
          <cell r="BF124">
            <v>1</v>
          </cell>
          <cell r="BG124">
            <v>4</v>
          </cell>
          <cell r="BH124">
            <v>1</v>
          </cell>
          <cell r="BI124">
            <v>0</v>
          </cell>
          <cell r="BK124">
            <v>0</v>
          </cell>
          <cell r="BM124">
            <v>1</v>
          </cell>
          <cell r="BO124">
            <v>0</v>
          </cell>
          <cell r="BQ124">
            <v>1</v>
          </cell>
          <cell r="BR124">
            <v>0</v>
          </cell>
          <cell r="BS124">
            <v>0</v>
          </cell>
          <cell r="BT124">
            <v>0</v>
          </cell>
          <cell r="BU124">
            <v>0</v>
          </cell>
          <cell r="BV124">
            <v>0</v>
          </cell>
          <cell r="BW124">
            <v>0</v>
          </cell>
          <cell r="BX124">
            <v>0</v>
          </cell>
          <cell r="BZ124">
            <v>1</v>
          </cell>
          <cell r="CA124" t="str">
            <v>C13-119</v>
          </cell>
          <cell r="CB124">
            <v>6758060</v>
          </cell>
          <cell r="CC124">
            <v>0</v>
          </cell>
          <cell r="CD124">
            <v>170770</v>
          </cell>
          <cell r="CE124">
            <v>50000</v>
          </cell>
          <cell r="CF124">
            <v>6978830</v>
          </cell>
          <cell r="CG124">
            <v>1431845</v>
          </cell>
          <cell r="CH124">
            <v>612500</v>
          </cell>
          <cell r="CI124">
            <v>1570884</v>
          </cell>
          <cell r="CJ124">
            <v>285474</v>
          </cell>
          <cell r="CK124">
            <v>456702</v>
          </cell>
          <cell r="CL124">
            <v>451767</v>
          </cell>
          <cell r="CM124">
            <v>4935</v>
          </cell>
          <cell r="CN124">
            <v>0</v>
          </cell>
          <cell r="CO124">
            <v>56648</v>
          </cell>
          <cell r="CP124">
            <v>1071175</v>
          </cell>
          <cell r="CQ124">
            <v>525000</v>
          </cell>
          <cell r="CR124">
            <v>4872728</v>
          </cell>
          <cell r="CT124">
            <v>9847800</v>
          </cell>
          <cell r="CU124">
            <v>5481300</v>
          </cell>
          <cell r="CV124">
            <v>0</v>
          </cell>
          <cell r="CX124">
            <v>2</v>
          </cell>
          <cell r="CY124" t="str">
            <v>C13-119</v>
          </cell>
          <cell r="CZ124">
            <v>23145807</v>
          </cell>
          <cell r="DA124">
            <v>3861043</v>
          </cell>
          <cell r="DB124">
            <v>13049522</v>
          </cell>
          <cell r="DC124">
            <v>6500928</v>
          </cell>
          <cell r="DE124">
            <v>2</v>
          </cell>
          <cell r="DG124">
            <v>3</v>
          </cell>
          <cell r="DH124" t="str">
            <v>C13-119</v>
          </cell>
          <cell r="DI124">
            <v>0</v>
          </cell>
          <cell r="DJ124">
            <v>0</v>
          </cell>
          <cell r="DK124">
            <v>386250</v>
          </cell>
          <cell r="DL124">
            <v>0</v>
          </cell>
          <cell r="DM124">
            <v>386250</v>
          </cell>
          <cell r="DO124">
            <v>4</v>
          </cell>
          <cell r="DP124" t="str">
            <v>C13-119</v>
          </cell>
          <cell r="DQ124">
            <v>33000</v>
          </cell>
          <cell r="DR124">
            <v>0</v>
          </cell>
          <cell r="DS124">
            <v>47285</v>
          </cell>
          <cell r="DT124">
            <v>42159</v>
          </cell>
          <cell r="DU124">
            <v>0</v>
          </cell>
          <cell r="DV124">
            <v>25162</v>
          </cell>
          <cell r="DW124">
            <v>147606</v>
          </cell>
          <cell r="DY124">
            <v>5</v>
          </cell>
        </row>
        <row r="125">
          <cell r="N125">
            <v>2</v>
          </cell>
          <cell r="O125">
            <v>37</v>
          </cell>
          <cell r="P125">
            <v>51078</v>
          </cell>
          <cell r="Q125">
            <v>9</v>
          </cell>
          <cell r="T125">
            <v>0</v>
          </cell>
          <cell r="U125" t="str">
            <v>無床</v>
          </cell>
          <cell r="W125" t="str">
            <v>9</v>
          </cell>
          <cell r="X125">
            <v>23</v>
          </cell>
          <cell r="Y125" t="str">
            <v>個人</v>
          </cell>
          <cell r="Z125">
            <v>3</v>
          </cell>
          <cell r="AA125">
            <v>6</v>
          </cell>
          <cell r="AB125">
            <v>7</v>
          </cell>
          <cell r="AC125">
            <v>1</v>
          </cell>
          <cell r="AD125">
            <v>0</v>
          </cell>
          <cell r="AE125">
            <v>0</v>
          </cell>
          <cell r="AF125">
            <v>0</v>
          </cell>
          <cell r="AG125">
            <v>229</v>
          </cell>
          <cell r="AL125">
            <v>3</v>
          </cell>
          <cell r="AM125">
            <v>6</v>
          </cell>
          <cell r="AN125">
            <v>5</v>
          </cell>
          <cell r="AO125">
            <v>42</v>
          </cell>
          <cell r="AP125">
            <v>1</v>
          </cell>
          <cell r="AR125">
            <v>1</v>
          </cell>
          <cell r="AT125">
            <v>138</v>
          </cell>
          <cell r="AU125">
            <v>1823</v>
          </cell>
          <cell r="AV125">
            <v>9</v>
          </cell>
          <cell r="AX125">
            <v>0</v>
          </cell>
          <cell r="BA125">
            <v>2</v>
          </cell>
          <cell r="BC125">
            <v>2</v>
          </cell>
          <cell r="BE125">
            <v>1</v>
          </cell>
          <cell r="BF125">
            <v>1</v>
          </cell>
          <cell r="BG125">
            <v>5</v>
          </cell>
          <cell r="BH125">
            <v>1</v>
          </cell>
          <cell r="BK125">
            <v>1</v>
          </cell>
          <cell r="BO125">
            <v>2</v>
          </cell>
          <cell r="BQ125">
            <v>3</v>
          </cell>
          <cell r="BR125">
            <v>0</v>
          </cell>
          <cell r="BS125">
            <v>0</v>
          </cell>
          <cell r="BT125">
            <v>0</v>
          </cell>
          <cell r="BU125">
            <v>0</v>
          </cell>
          <cell r="BV125">
            <v>0</v>
          </cell>
          <cell r="BW125">
            <v>0</v>
          </cell>
          <cell r="BX125">
            <v>0</v>
          </cell>
          <cell r="BZ125">
            <v>1</v>
          </cell>
          <cell r="CA125" t="str">
            <v>C37-003</v>
          </cell>
          <cell r="CB125">
            <v>8346450</v>
          </cell>
          <cell r="CC125">
            <v>24600</v>
          </cell>
          <cell r="CD125">
            <v>35880</v>
          </cell>
          <cell r="CE125">
            <v>16740</v>
          </cell>
          <cell r="CF125">
            <v>8423670</v>
          </cell>
          <cell r="CG125">
            <v>1908503</v>
          </cell>
          <cell r="CH125">
            <v>520600</v>
          </cell>
          <cell r="CI125">
            <v>2967000</v>
          </cell>
          <cell r="CJ125">
            <v>237210</v>
          </cell>
          <cell r="CK125">
            <v>173905</v>
          </cell>
          <cell r="CL125">
            <v>157780</v>
          </cell>
          <cell r="CM125">
            <v>16125</v>
          </cell>
          <cell r="CN125">
            <v>0</v>
          </cell>
          <cell r="CO125">
            <v>534083</v>
          </cell>
          <cell r="CP125">
            <v>1628000</v>
          </cell>
          <cell r="CQ125">
            <v>0</v>
          </cell>
          <cell r="CR125">
            <v>7448701</v>
          </cell>
          <cell r="CT125">
            <v>5580800</v>
          </cell>
          <cell r="CU125">
            <v>2825500</v>
          </cell>
          <cell r="CV125">
            <v>0</v>
          </cell>
          <cell r="CX125">
            <v>2</v>
          </cell>
          <cell r="CY125" t="str">
            <v>C37-003</v>
          </cell>
          <cell r="CZ125">
            <v>88885360</v>
          </cell>
          <cell r="DA125">
            <v>58840191</v>
          </cell>
          <cell r="DB125">
            <v>46186164</v>
          </cell>
          <cell r="DC125">
            <v>38200000</v>
          </cell>
          <cell r="DE125">
            <v>2</v>
          </cell>
          <cell r="DG125">
            <v>3</v>
          </cell>
          <cell r="DH125" t="str">
            <v>C37-003</v>
          </cell>
          <cell r="DI125">
            <v>0</v>
          </cell>
          <cell r="DJ125">
            <v>0</v>
          </cell>
          <cell r="DK125">
            <v>1240000</v>
          </cell>
          <cell r="DL125">
            <v>0</v>
          </cell>
          <cell r="DM125">
            <v>1240000</v>
          </cell>
          <cell r="DO125">
            <v>4</v>
          </cell>
          <cell r="DP125" t="str">
            <v>C37-003</v>
          </cell>
          <cell r="DQ125">
            <v>20892</v>
          </cell>
          <cell r="DR125">
            <v>0</v>
          </cell>
          <cell r="DS125">
            <v>33960</v>
          </cell>
          <cell r="DT125">
            <v>37295</v>
          </cell>
          <cell r="DU125">
            <v>0</v>
          </cell>
          <cell r="DV125">
            <v>613762</v>
          </cell>
          <cell r="DW125">
            <v>705909</v>
          </cell>
          <cell r="DY125">
            <v>5</v>
          </cell>
        </row>
        <row r="126">
          <cell r="N126">
            <v>2</v>
          </cell>
          <cell r="O126">
            <v>30</v>
          </cell>
          <cell r="P126">
            <v>53100</v>
          </cell>
          <cell r="Q126">
            <v>2</v>
          </cell>
          <cell r="T126">
            <v>0</v>
          </cell>
          <cell r="U126" t="str">
            <v>無床</v>
          </cell>
          <cell r="W126" t="str">
            <v>7</v>
          </cell>
          <cell r="X126">
            <v>19</v>
          </cell>
          <cell r="Y126" t="str">
            <v>その他</v>
          </cell>
          <cell r="Z126">
            <v>3</v>
          </cell>
          <cell r="AA126">
            <v>5</v>
          </cell>
          <cell r="AB126">
            <v>11</v>
          </cell>
          <cell r="AC126">
            <v>0</v>
          </cell>
          <cell r="AD126">
            <v>1</v>
          </cell>
          <cell r="AE126">
            <v>0</v>
          </cell>
          <cell r="AF126">
            <v>0</v>
          </cell>
          <cell r="AH126">
            <v>259</v>
          </cell>
          <cell r="AL126">
            <v>3</v>
          </cell>
          <cell r="AM126">
            <v>5</v>
          </cell>
          <cell r="AN126">
            <v>11</v>
          </cell>
          <cell r="AO126">
            <v>51</v>
          </cell>
          <cell r="AP126">
            <v>1</v>
          </cell>
          <cell r="AR126">
            <v>1</v>
          </cell>
          <cell r="AT126">
            <v>257</v>
          </cell>
          <cell r="AU126">
            <v>2097</v>
          </cell>
          <cell r="AV126">
            <v>7</v>
          </cell>
          <cell r="AX126">
            <v>0</v>
          </cell>
          <cell r="AY126">
            <v>1</v>
          </cell>
          <cell r="BA126">
            <v>3</v>
          </cell>
          <cell r="BC126">
            <v>3</v>
          </cell>
          <cell r="BE126">
            <v>2</v>
          </cell>
          <cell r="BG126">
            <v>9</v>
          </cell>
          <cell r="BH126">
            <v>0</v>
          </cell>
          <cell r="BK126">
            <v>1</v>
          </cell>
          <cell r="BO126">
            <v>2</v>
          </cell>
          <cell r="BQ126">
            <v>3</v>
          </cell>
          <cell r="BR126">
            <v>0</v>
          </cell>
          <cell r="BS126">
            <v>0</v>
          </cell>
          <cell r="BT126">
            <v>0</v>
          </cell>
          <cell r="BU126">
            <v>0</v>
          </cell>
          <cell r="BZ126">
            <v>1</v>
          </cell>
          <cell r="CA126" t="str">
            <v>C30-020</v>
          </cell>
          <cell r="CB126">
            <v>13423930</v>
          </cell>
          <cell r="CD126">
            <v>121680</v>
          </cell>
          <cell r="CF126">
            <v>13545610</v>
          </cell>
          <cell r="CG126">
            <v>6295410</v>
          </cell>
          <cell r="CI126">
            <v>4565163</v>
          </cell>
          <cell r="CJ126">
            <v>61719</v>
          </cell>
          <cell r="CK126">
            <v>158528</v>
          </cell>
          <cell r="CL126">
            <v>121837</v>
          </cell>
          <cell r="CO126">
            <v>374433</v>
          </cell>
          <cell r="CP126">
            <v>1333123</v>
          </cell>
          <cell r="CQ126">
            <v>170000</v>
          </cell>
          <cell r="CR126">
            <v>12788376</v>
          </cell>
          <cell r="CT126">
            <v>7837900</v>
          </cell>
          <cell r="CU126">
            <v>1663100</v>
          </cell>
          <cell r="CV126">
            <v>24300</v>
          </cell>
          <cell r="CX126">
            <v>2</v>
          </cell>
          <cell r="CY126" t="str">
            <v>C30-020</v>
          </cell>
          <cell r="CZ126">
            <v>108045484</v>
          </cell>
          <cell r="DA126">
            <v>33985048</v>
          </cell>
          <cell r="DB126">
            <v>85897728</v>
          </cell>
          <cell r="DC126">
            <v>45471995</v>
          </cell>
          <cell r="DE126">
            <v>1</v>
          </cell>
          <cell r="DG126">
            <v>3</v>
          </cell>
          <cell r="DH126" t="str">
            <v>C30-020</v>
          </cell>
          <cell r="DM126">
            <v>0</v>
          </cell>
          <cell r="DO126">
            <v>4</v>
          </cell>
          <cell r="DP126" t="str">
            <v>C30-020</v>
          </cell>
          <cell r="DQ126">
            <v>33000</v>
          </cell>
          <cell r="DR126">
            <v>0</v>
          </cell>
          <cell r="DS126">
            <v>122572</v>
          </cell>
          <cell r="DT126">
            <v>81830</v>
          </cell>
          <cell r="DU126">
            <v>12142</v>
          </cell>
          <cell r="DV126">
            <v>37231</v>
          </cell>
          <cell r="DW126">
            <v>286775</v>
          </cell>
          <cell r="DY126">
            <v>5</v>
          </cell>
        </row>
        <row r="127">
          <cell r="N127">
            <v>2</v>
          </cell>
          <cell r="O127">
            <v>14</v>
          </cell>
          <cell r="P127">
            <v>53178</v>
          </cell>
          <cell r="Q127">
            <v>5</v>
          </cell>
          <cell r="T127">
            <v>0</v>
          </cell>
          <cell r="U127" t="str">
            <v>無床</v>
          </cell>
          <cell r="W127" t="str">
            <v>3</v>
          </cell>
          <cell r="X127">
            <v>23</v>
          </cell>
          <cell r="Y127" t="str">
            <v>個人</v>
          </cell>
          <cell r="Z127">
            <v>2</v>
          </cell>
          <cell r="AA127">
            <v>52</v>
          </cell>
          <cell r="AB127">
            <v>12</v>
          </cell>
          <cell r="AC127">
            <v>1</v>
          </cell>
          <cell r="AD127">
            <v>0</v>
          </cell>
          <cell r="AE127">
            <v>0</v>
          </cell>
          <cell r="AF127">
            <v>0</v>
          </cell>
          <cell r="AG127">
            <v>60</v>
          </cell>
          <cell r="AL127">
            <v>2</v>
          </cell>
          <cell r="AM127">
            <v>52</v>
          </cell>
          <cell r="AN127">
            <v>12</v>
          </cell>
          <cell r="AO127">
            <v>74</v>
          </cell>
          <cell r="AP127">
            <v>1</v>
          </cell>
          <cell r="AR127">
            <v>1</v>
          </cell>
          <cell r="AT127">
            <v>18</v>
          </cell>
          <cell r="AU127">
            <v>226</v>
          </cell>
          <cell r="AV127">
            <v>6</v>
          </cell>
          <cell r="AX127">
            <v>0</v>
          </cell>
          <cell r="AY127">
            <v>0</v>
          </cell>
          <cell r="BA127">
            <v>0</v>
          </cell>
          <cell r="BC127">
            <v>2</v>
          </cell>
          <cell r="BD127">
            <v>1</v>
          </cell>
          <cell r="BG127">
            <v>2</v>
          </cell>
          <cell r="BH127">
            <v>1</v>
          </cell>
          <cell r="BI127">
            <v>0</v>
          </cell>
          <cell r="BK127">
            <v>0</v>
          </cell>
          <cell r="BQ127">
            <v>0</v>
          </cell>
          <cell r="BR127">
            <v>0</v>
          </cell>
          <cell r="BS127">
            <v>0</v>
          </cell>
          <cell r="BU127">
            <v>0</v>
          </cell>
          <cell r="BV127">
            <v>72</v>
          </cell>
          <cell r="BX127">
            <v>72</v>
          </cell>
          <cell r="BZ127">
            <v>1</v>
          </cell>
          <cell r="CA127" t="str">
            <v>C14-099</v>
          </cell>
          <cell r="CB127">
            <v>1243298</v>
          </cell>
          <cell r="CD127">
            <v>193890</v>
          </cell>
          <cell r="CE127">
            <v>148289</v>
          </cell>
          <cell r="CF127">
            <v>1585477</v>
          </cell>
          <cell r="CG127">
            <v>120000</v>
          </cell>
          <cell r="CH127">
            <v>120000</v>
          </cell>
          <cell r="CI127">
            <v>232776</v>
          </cell>
          <cell r="CK127">
            <v>21025</v>
          </cell>
          <cell r="CL127">
            <v>10945</v>
          </cell>
          <cell r="CN127">
            <v>10080</v>
          </cell>
          <cell r="CO127">
            <v>28750</v>
          </cell>
          <cell r="CP127">
            <v>0</v>
          </cell>
          <cell r="CR127">
            <v>402551</v>
          </cell>
          <cell r="CT127">
            <v>810400</v>
          </cell>
          <cell r="CU127">
            <v>505640</v>
          </cell>
          <cell r="CX127">
            <v>2</v>
          </cell>
          <cell r="CY127" t="str">
            <v>C14-099</v>
          </cell>
          <cell r="CZ127">
            <v>24550320</v>
          </cell>
          <cell r="DA127">
            <v>3254158</v>
          </cell>
          <cell r="DB127">
            <v>418928</v>
          </cell>
          <cell r="DC127">
            <v>0</v>
          </cell>
          <cell r="DE127">
            <v>2</v>
          </cell>
          <cell r="DG127">
            <v>3</v>
          </cell>
          <cell r="DH127" t="str">
            <v>C14-099</v>
          </cell>
          <cell r="DM127">
            <v>0</v>
          </cell>
          <cell r="DO127">
            <v>4</v>
          </cell>
          <cell r="DP127" t="str">
            <v>C14-099</v>
          </cell>
          <cell r="DQ127">
            <v>11830</v>
          </cell>
          <cell r="DV127">
            <v>0</v>
          </cell>
          <cell r="DW127">
            <v>11830</v>
          </cell>
          <cell r="DY127">
            <v>5</v>
          </cell>
        </row>
        <row r="128">
          <cell r="N128">
            <v>2</v>
          </cell>
          <cell r="O128">
            <v>34</v>
          </cell>
          <cell r="P128">
            <v>2000</v>
          </cell>
          <cell r="Q128">
            <v>5</v>
          </cell>
          <cell r="T128">
            <v>0</v>
          </cell>
          <cell r="U128" t="str">
            <v>無床</v>
          </cell>
          <cell r="W128" t="str">
            <v>8</v>
          </cell>
          <cell r="X128">
            <v>23</v>
          </cell>
          <cell r="Y128" t="str">
            <v>個人</v>
          </cell>
          <cell r="Z128">
            <v>2</v>
          </cell>
          <cell r="AA128">
            <v>48</v>
          </cell>
          <cell r="AB128">
            <v>5</v>
          </cell>
          <cell r="AC128">
            <v>1</v>
          </cell>
          <cell r="AD128">
            <v>0</v>
          </cell>
          <cell r="AE128">
            <v>0</v>
          </cell>
          <cell r="AF128">
            <v>0</v>
          </cell>
          <cell r="AG128">
            <v>165</v>
          </cell>
          <cell r="AL128">
            <v>2</v>
          </cell>
          <cell r="AM128">
            <v>48</v>
          </cell>
          <cell r="AN128">
            <v>5</v>
          </cell>
          <cell r="AO128">
            <v>68</v>
          </cell>
          <cell r="AP128">
            <v>1</v>
          </cell>
          <cell r="AR128">
            <v>2</v>
          </cell>
          <cell r="AT128">
            <v>72</v>
          </cell>
          <cell r="AU128">
            <v>720</v>
          </cell>
          <cell r="AV128">
            <v>10</v>
          </cell>
          <cell r="AX128">
            <v>0</v>
          </cell>
          <cell r="AY128">
            <v>0</v>
          </cell>
          <cell r="BA128">
            <v>0</v>
          </cell>
          <cell r="BC128">
            <v>0</v>
          </cell>
          <cell r="BE128">
            <v>0</v>
          </cell>
          <cell r="BG128">
            <v>0</v>
          </cell>
          <cell r="BH128">
            <v>0</v>
          </cell>
          <cell r="BI128">
            <v>0</v>
          </cell>
          <cell r="BK128">
            <v>2</v>
          </cell>
          <cell r="BM128">
            <v>1</v>
          </cell>
          <cell r="BO128">
            <v>0</v>
          </cell>
          <cell r="BQ128">
            <v>3</v>
          </cell>
          <cell r="BR128">
            <v>0</v>
          </cell>
          <cell r="BS128">
            <v>0</v>
          </cell>
          <cell r="BT128">
            <v>1</v>
          </cell>
          <cell r="BU128">
            <v>1</v>
          </cell>
          <cell r="BV128">
            <v>0</v>
          </cell>
          <cell r="BW128">
            <v>32</v>
          </cell>
          <cell r="BX128">
            <v>32</v>
          </cell>
          <cell r="BZ128">
            <v>1</v>
          </cell>
          <cell r="CA128" t="str">
            <v>C34-027</v>
          </cell>
          <cell r="CB128">
            <v>2444350</v>
          </cell>
          <cell r="CC128">
            <v>0</v>
          </cell>
          <cell r="CD128">
            <v>0</v>
          </cell>
          <cell r="CE128">
            <v>59220</v>
          </cell>
          <cell r="CF128">
            <v>2503570</v>
          </cell>
          <cell r="CG128">
            <v>282000</v>
          </cell>
          <cell r="CH128">
            <v>0</v>
          </cell>
          <cell r="CI128">
            <v>430295</v>
          </cell>
          <cell r="CJ128">
            <v>11666</v>
          </cell>
          <cell r="CK128">
            <v>53066</v>
          </cell>
          <cell r="CL128">
            <v>38523</v>
          </cell>
          <cell r="CM128">
            <v>14543</v>
          </cell>
          <cell r="CN128">
            <v>0</v>
          </cell>
          <cell r="CO128">
            <v>149507</v>
          </cell>
          <cell r="CP128">
            <v>89048</v>
          </cell>
          <cell r="CR128">
            <v>1015582</v>
          </cell>
          <cell r="CT128">
            <v>580300</v>
          </cell>
          <cell r="CU128">
            <v>800700</v>
          </cell>
          <cell r="CV128">
            <v>628600</v>
          </cell>
          <cell r="CX128">
            <v>2</v>
          </cell>
          <cell r="CY128" t="str">
            <v>C34-027</v>
          </cell>
          <cell r="DE128">
            <v>3</v>
          </cell>
          <cell r="DG128">
            <v>3</v>
          </cell>
          <cell r="DH128" t="str">
            <v>C34-027</v>
          </cell>
          <cell r="DI128">
            <v>0</v>
          </cell>
          <cell r="DJ128">
            <v>0</v>
          </cell>
          <cell r="DK128">
            <v>0</v>
          </cell>
          <cell r="DL128">
            <v>0</v>
          </cell>
          <cell r="DM128">
            <v>0</v>
          </cell>
          <cell r="DO128">
            <v>4</v>
          </cell>
          <cell r="DP128" t="str">
            <v>C34-027</v>
          </cell>
          <cell r="DQ128">
            <v>0</v>
          </cell>
          <cell r="DR128">
            <v>0</v>
          </cell>
          <cell r="DS128">
            <v>3176</v>
          </cell>
          <cell r="DT128">
            <v>70593</v>
          </cell>
          <cell r="DU128">
            <v>0</v>
          </cell>
          <cell r="DV128">
            <v>0</v>
          </cell>
          <cell r="DW128">
            <v>73769</v>
          </cell>
          <cell r="DY128">
            <v>5</v>
          </cell>
        </row>
        <row r="129">
          <cell r="N129">
            <v>2</v>
          </cell>
          <cell r="O129">
            <v>13</v>
          </cell>
          <cell r="P129">
            <v>15123</v>
          </cell>
          <cell r="Q129">
            <v>0</v>
          </cell>
          <cell r="T129">
            <v>0</v>
          </cell>
          <cell r="U129" t="str">
            <v>無床</v>
          </cell>
          <cell r="W129" t="str">
            <v>3</v>
          </cell>
          <cell r="X129">
            <v>23</v>
          </cell>
          <cell r="Y129" t="str">
            <v>個人</v>
          </cell>
          <cell r="Z129">
            <v>2</v>
          </cell>
          <cell r="AA129">
            <v>8</v>
          </cell>
          <cell r="AB129">
            <v>4</v>
          </cell>
          <cell r="AC129">
            <v>1</v>
          </cell>
          <cell r="AD129">
            <v>0</v>
          </cell>
          <cell r="AE129">
            <v>0</v>
          </cell>
          <cell r="AF129">
            <v>0</v>
          </cell>
          <cell r="AG129">
            <v>1709</v>
          </cell>
          <cell r="AL129">
            <v>2</v>
          </cell>
          <cell r="AM129">
            <v>50</v>
          </cell>
          <cell r="AN129">
            <v>10</v>
          </cell>
          <cell r="AO129">
            <v>48</v>
          </cell>
          <cell r="AP129">
            <v>1</v>
          </cell>
          <cell r="AR129">
            <v>1</v>
          </cell>
          <cell r="AT129">
            <v>91</v>
          </cell>
          <cell r="AU129">
            <v>1468</v>
          </cell>
          <cell r="AV129">
            <v>8</v>
          </cell>
          <cell r="AX129">
            <v>0</v>
          </cell>
          <cell r="AY129">
            <v>1</v>
          </cell>
          <cell r="BA129">
            <v>2</v>
          </cell>
          <cell r="BC129">
            <v>2</v>
          </cell>
          <cell r="BD129">
            <v>1</v>
          </cell>
          <cell r="BE129">
            <v>3</v>
          </cell>
          <cell r="BG129">
            <v>8</v>
          </cell>
          <cell r="BH129">
            <v>1</v>
          </cell>
          <cell r="BI129">
            <v>1</v>
          </cell>
          <cell r="BK129">
            <v>3</v>
          </cell>
          <cell r="BM129">
            <v>2</v>
          </cell>
          <cell r="BO129">
            <v>3</v>
          </cell>
          <cell r="BQ129">
            <v>9</v>
          </cell>
          <cell r="BR129">
            <v>0</v>
          </cell>
          <cell r="BS129">
            <v>0</v>
          </cell>
          <cell r="BU129">
            <v>0</v>
          </cell>
          <cell r="BV129">
            <v>0</v>
          </cell>
          <cell r="BW129">
            <v>0</v>
          </cell>
          <cell r="BZ129">
            <v>1</v>
          </cell>
          <cell r="CA129" t="str">
            <v>C13-036</v>
          </cell>
          <cell r="CB129">
            <v>7923388</v>
          </cell>
          <cell r="CC129">
            <v>0</v>
          </cell>
          <cell r="CD129">
            <v>378786</v>
          </cell>
          <cell r="CE129">
            <v>74843</v>
          </cell>
          <cell r="CF129">
            <v>8377017</v>
          </cell>
          <cell r="CG129">
            <v>4871560</v>
          </cell>
          <cell r="CH129">
            <v>460355</v>
          </cell>
          <cell r="CI129">
            <v>2556618</v>
          </cell>
          <cell r="CJ129">
            <v>127458</v>
          </cell>
          <cell r="CK129">
            <v>243011</v>
          </cell>
          <cell r="CL129">
            <v>230251</v>
          </cell>
          <cell r="CM129">
            <v>12760</v>
          </cell>
          <cell r="CN129">
            <v>0</v>
          </cell>
          <cell r="CO129">
            <v>555418</v>
          </cell>
          <cell r="CP129">
            <v>66910</v>
          </cell>
          <cell r="CQ129">
            <v>0</v>
          </cell>
          <cell r="CR129">
            <v>8420975</v>
          </cell>
          <cell r="CT129">
            <v>269000</v>
          </cell>
          <cell r="CU129">
            <v>235500</v>
          </cell>
          <cell r="CV129">
            <v>0</v>
          </cell>
          <cell r="CX129">
            <v>2</v>
          </cell>
          <cell r="CY129" t="str">
            <v>C13-036</v>
          </cell>
          <cell r="CZ129">
            <v>232808766</v>
          </cell>
          <cell r="DA129">
            <v>113279648</v>
          </cell>
          <cell r="DB129">
            <v>55421619</v>
          </cell>
          <cell r="DC129">
            <v>42527703</v>
          </cell>
          <cell r="DE129">
            <v>2</v>
          </cell>
          <cell r="DG129">
            <v>3</v>
          </cell>
          <cell r="DH129" t="str">
            <v>C13-036</v>
          </cell>
          <cell r="DI129">
            <v>0</v>
          </cell>
          <cell r="DJ129">
            <v>0</v>
          </cell>
          <cell r="DK129">
            <v>2310000</v>
          </cell>
          <cell r="DL129">
            <v>0</v>
          </cell>
          <cell r="DM129">
            <v>2310000</v>
          </cell>
          <cell r="DO129">
            <v>4</v>
          </cell>
          <cell r="DP129" t="str">
            <v>C13-036</v>
          </cell>
          <cell r="DQ129">
            <v>5585</v>
          </cell>
          <cell r="DR129">
            <v>0</v>
          </cell>
          <cell r="DS129">
            <v>42125</v>
          </cell>
          <cell r="DT129">
            <v>24785</v>
          </cell>
          <cell r="DU129">
            <v>0</v>
          </cell>
          <cell r="DV129">
            <v>0</v>
          </cell>
          <cell r="DW129">
            <v>72495</v>
          </cell>
          <cell r="DY129">
            <v>5</v>
          </cell>
        </row>
        <row r="130">
          <cell r="N130">
            <v>2</v>
          </cell>
          <cell r="O130">
            <v>27</v>
          </cell>
          <cell r="P130">
            <v>53081</v>
          </cell>
          <cell r="Q130">
            <v>2</v>
          </cell>
          <cell r="T130">
            <v>0</v>
          </cell>
          <cell r="U130" t="str">
            <v>無床</v>
          </cell>
          <cell r="W130" t="str">
            <v>7</v>
          </cell>
          <cell r="X130">
            <v>23</v>
          </cell>
          <cell r="Y130" t="str">
            <v>個人</v>
          </cell>
          <cell r="Z130">
            <v>2</v>
          </cell>
          <cell r="AA130">
            <v>61</v>
          </cell>
          <cell r="AB130">
            <v>4</v>
          </cell>
          <cell r="AC130">
            <v>1</v>
          </cell>
          <cell r="AD130">
            <v>0</v>
          </cell>
          <cell r="AE130">
            <v>0</v>
          </cell>
          <cell r="AF130">
            <v>0</v>
          </cell>
          <cell r="AG130">
            <v>188</v>
          </cell>
          <cell r="AL130">
            <v>2</v>
          </cell>
          <cell r="AM130">
            <v>62</v>
          </cell>
          <cell r="AN130">
            <v>9</v>
          </cell>
          <cell r="AO130">
            <v>47</v>
          </cell>
          <cell r="AP130">
            <v>1</v>
          </cell>
          <cell r="AR130">
            <v>1</v>
          </cell>
          <cell r="AT130">
            <v>289</v>
          </cell>
          <cell r="AU130">
            <v>806</v>
          </cell>
          <cell r="AV130">
            <v>12</v>
          </cell>
          <cell r="AX130">
            <v>0</v>
          </cell>
          <cell r="AY130">
            <v>0</v>
          </cell>
          <cell r="BA130">
            <v>0</v>
          </cell>
          <cell r="BC130">
            <v>0</v>
          </cell>
          <cell r="BE130">
            <v>2</v>
          </cell>
          <cell r="BF130">
            <v>2</v>
          </cell>
          <cell r="BG130">
            <v>2</v>
          </cell>
          <cell r="BH130">
            <v>2</v>
          </cell>
          <cell r="BI130">
            <v>0</v>
          </cell>
          <cell r="BK130">
            <v>0</v>
          </cell>
          <cell r="BM130">
            <v>0</v>
          </cell>
          <cell r="BO130">
            <v>0</v>
          </cell>
          <cell r="BQ130">
            <v>0</v>
          </cell>
          <cell r="BR130">
            <v>0</v>
          </cell>
          <cell r="BS130">
            <v>0</v>
          </cell>
          <cell r="BT130">
            <v>0</v>
          </cell>
          <cell r="BU130">
            <v>0</v>
          </cell>
          <cell r="BZ130">
            <v>1</v>
          </cell>
          <cell r="CA130" t="str">
            <v>C27-127</v>
          </cell>
          <cell r="CB130">
            <v>6531170</v>
          </cell>
          <cell r="CC130">
            <v>0</v>
          </cell>
          <cell r="CD130">
            <v>4000</v>
          </cell>
          <cell r="CE130">
            <v>2339082</v>
          </cell>
          <cell r="CF130">
            <v>8874252</v>
          </cell>
          <cell r="CG130">
            <v>1558333</v>
          </cell>
          <cell r="CH130">
            <v>1558333</v>
          </cell>
          <cell r="CI130">
            <v>1590336</v>
          </cell>
          <cell r="CJ130">
            <v>136470</v>
          </cell>
          <cell r="CK130">
            <v>26780</v>
          </cell>
          <cell r="CL130">
            <v>26780</v>
          </cell>
          <cell r="CM130">
            <v>0</v>
          </cell>
          <cell r="CN130">
            <v>0</v>
          </cell>
          <cell r="CO130">
            <v>75117</v>
          </cell>
          <cell r="CP130">
            <v>1645753</v>
          </cell>
          <cell r="CQ130">
            <v>0</v>
          </cell>
          <cell r="CR130">
            <v>5032789</v>
          </cell>
          <cell r="CT130">
            <v>13506500</v>
          </cell>
          <cell r="CU130">
            <v>5442700</v>
          </cell>
          <cell r="CV130">
            <v>123100</v>
          </cell>
          <cell r="CX130">
            <v>2</v>
          </cell>
          <cell r="CY130" t="str">
            <v>C27-127</v>
          </cell>
          <cell r="CZ130">
            <v>70092055</v>
          </cell>
          <cell r="DA130">
            <v>39072744</v>
          </cell>
          <cell r="DB130">
            <v>37889398</v>
          </cell>
          <cell r="DC130">
            <v>34906759</v>
          </cell>
          <cell r="DE130">
            <v>2</v>
          </cell>
          <cell r="DG130">
            <v>3</v>
          </cell>
          <cell r="DH130" t="str">
            <v>C27-127</v>
          </cell>
          <cell r="DI130">
            <v>0</v>
          </cell>
          <cell r="DJ130">
            <v>0</v>
          </cell>
          <cell r="DK130">
            <v>0</v>
          </cell>
          <cell r="DL130">
            <v>0</v>
          </cell>
          <cell r="DM130">
            <v>0</v>
          </cell>
          <cell r="DO130">
            <v>4</v>
          </cell>
          <cell r="DP130" t="str">
            <v>C27-127</v>
          </cell>
          <cell r="DQ130">
            <v>0</v>
          </cell>
          <cell r="DR130">
            <v>0</v>
          </cell>
          <cell r="DS130">
            <v>15614</v>
          </cell>
          <cell r="DT130">
            <v>62733</v>
          </cell>
          <cell r="DU130">
            <v>0</v>
          </cell>
          <cell r="DV130">
            <v>80195</v>
          </cell>
          <cell r="DW130">
            <v>158542</v>
          </cell>
          <cell r="DY130">
            <v>5</v>
          </cell>
        </row>
        <row r="131">
          <cell r="N131">
            <v>2</v>
          </cell>
          <cell r="O131">
            <v>36</v>
          </cell>
          <cell r="P131">
            <v>57085</v>
          </cell>
          <cell r="Q131">
            <v>2</v>
          </cell>
          <cell r="T131">
            <v>1</v>
          </cell>
          <cell r="U131" t="str">
            <v>有床</v>
          </cell>
          <cell r="W131" t="str">
            <v>9</v>
          </cell>
          <cell r="X131">
            <v>19</v>
          </cell>
          <cell r="Y131" t="str">
            <v>その他</v>
          </cell>
          <cell r="Z131">
            <v>2</v>
          </cell>
          <cell r="AA131">
            <v>59</v>
          </cell>
          <cell r="AB131">
            <v>11</v>
          </cell>
          <cell r="AC131">
            <v>0</v>
          </cell>
          <cell r="AD131">
            <v>1</v>
          </cell>
          <cell r="AE131">
            <v>0</v>
          </cell>
          <cell r="AF131">
            <v>0</v>
          </cell>
          <cell r="AH131">
            <v>899</v>
          </cell>
          <cell r="AL131">
            <v>2</v>
          </cell>
          <cell r="AM131">
            <v>59</v>
          </cell>
          <cell r="AN131">
            <v>10</v>
          </cell>
          <cell r="AO131">
            <v>49</v>
          </cell>
          <cell r="AP131">
            <v>1</v>
          </cell>
          <cell r="AR131">
            <v>1</v>
          </cell>
          <cell r="AT131">
            <v>139</v>
          </cell>
          <cell r="AU131">
            <v>1210</v>
          </cell>
          <cell r="AV131">
            <v>6</v>
          </cell>
          <cell r="AX131">
            <v>235</v>
          </cell>
          <cell r="AY131">
            <v>1</v>
          </cell>
          <cell r="AZ131">
            <v>0</v>
          </cell>
          <cell r="BA131">
            <v>6</v>
          </cell>
          <cell r="BB131">
            <v>0</v>
          </cell>
          <cell r="BC131">
            <v>3</v>
          </cell>
          <cell r="BD131">
            <v>0</v>
          </cell>
          <cell r="BE131">
            <v>2</v>
          </cell>
          <cell r="BF131">
            <v>0</v>
          </cell>
          <cell r="BG131">
            <v>12</v>
          </cell>
          <cell r="BH131">
            <v>0</v>
          </cell>
          <cell r="BI131">
            <v>1</v>
          </cell>
          <cell r="BJ131">
            <v>0</v>
          </cell>
          <cell r="BK131">
            <v>1</v>
          </cell>
          <cell r="BL131">
            <v>0</v>
          </cell>
          <cell r="BM131">
            <v>0</v>
          </cell>
          <cell r="BN131">
            <v>0</v>
          </cell>
          <cell r="BO131">
            <v>0</v>
          </cell>
          <cell r="BP131">
            <v>0</v>
          </cell>
          <cell r="BQ131">
            <v>2</v>
          </cell>
          <cell r="BR131">
            <v>0</v>
          </cell>
          <cell r="BZ131">
            <v>1</v>
          </cell>
          <cell r="CA131" t="str">
            <v>C36-027</v>
          </cell>
          <cell r="CB131">
            <v>12912295</v>
          </cell>
          <cell r="CC131">
            <v>169079</v>
          </cell>
          <cell r="CD131">
            <v>193040</v>
          </cell>
          <cell r="CE131">
            <v>20871</v>
          </cell>
          <cell r="CF131">
            <v>13295285</v>
          </cell>
          <cell r="CG131">
            <v>5921000</v>
          </cell>
          <cell r="CI131">
            <v>4132722</v>
          </cell>
          <cell r="CJ131">
            <v>192995</v>
          </cell>
          <cell r="CK131">
            <v>417857</v>
          </cell>
          <cell r="CL131">
            <v>140600</v>
          </cell>
          <cell r="CM131">
            <v>6180</v>
          </cell>
          <cell r="CN131">
            <v>0</v>
          </cell>
          <cell r="CO131">
            <v>407928</v>
          </cell>
          <cell r="CP131">
            <v>2071461</v>
          </cell>
          <cell r="CQ131">
            <v>889000</v>
          </cell>
          <cell r="CR131">
            <v>13143963</v>
          </cell>
          <cell r="CT131">
            <v>2210880</v>
          </cell>
          <cell r="CU131">
            <v>271800</v>
          </cell>
          <cell r="CV131">
            <v>15800</v>
          </cell>
          <cell r="CX131">
            <v>2</v>
          </cell>
          <cell r="CY131" t="str">
            <v>C36-027</v>
          </cell>
          <cell r="CZ131">
            <v>82849356</v>
          </cell>
          <cell r="DA131">
            <v>18915329</v>
          </cell>
          <cell r="DB131">
            <v>48319178</v>
          </cell>
          <cell r="DC131">
            <v>3618520</v>
          </cell>
          <cell r="DE131">
            <v>1</v>
          </cell>
          <cell r="DG131">
            <v>3</v>
          </cell>
          <cell r="DH131" t="str">
            <v>C36-027</v>
          </cell>
          <cell r="DI131">
            <v>0</v>
          </cell>
          <cell r="DJ131">
            <v>0</v>
          </cell>
          <cell r="DK131">
            <v>0</v>
          </cell>
          <cell r="DL131">
            <v>0</v>
          </cell>
          <cell r="DM131">
            <v>0</v>
          </cell>
          <cell r="DO131">
            <v>4</v>
          </cell>
          <cell r="DP131" t="str">
            <v>C36-027</v>
          </cell>
          <cell r="DQ131">
            <v>45900</v>
          </cell>
          <cell r="DR131">
            <v>0</v>
          </cell>
          <cell r="DS131">
            <v>38960</v>
          </cell>
          <cell r="DT131">
            <v>66540</v>
          </cell>
          <cell r="DU131">
            <v>1660</v>
          </cell>
          <cell r="DV131">
            <v>4058</v>
          </cell>
          <cell r="DW131">
            <v>157118</v>
          </cell>
          <cell r="DY131">
            <v>5</v>
          </cell>
        </row>
        <row r="132">
          <cell r="N132">
            <v>2</v>
          </cell>
          <cell r="O132">
            <v>10</v>
          </cell>
          <cell r="P132">
            <v>4084</v>
          </cell>
          <cell r="Q132">
            <v>7</v>
          </cell>
          <cell r="T132">
            <v>1</v>
          </cell>
          <cell r="U132" t="str">
            <v>有床</v>
          </cell>
          <cell r="W132" t="str">
            <v>2</v>
          </cell>
          <cell r="X132">
            <v>23</v>
          </cell>
          <cell r="Y132" t="str">
            <v>個人</v>
          </cell>
          <cell r="Z132">
            <v>2</v>
          </cell>
          <cell r="AA132">
            <v>28</v>
          </cell>
          <cell r="AB132">
            <v>4</v>
          </cell>
          <cell r="AC132">
            <v>1</v>
          </cell>
          <cell r="AD132">
            <v>0</v>
          </cell>
          <cell r="AE132">
            <v>0</v>
          </cell>
          <cell r="AF132">
            <v>0</v>
          </cell>
          <cell r="AG132">
            <v>360</v>
          </cell>
          <cell r="AL132">
            <v>2</v>
          </cell>
          <cell r="AM132">
            <v>43</v>
          </cell>
          <cell r="AN132">
            <v>10</v>
          </cell>
          <cell r="AO132">
            <v>70</v>
          </cell>
          <cell r="AP132">
            <v>1</v>
          </cell>
          <cell r="AR132">
            <v>1</v>
          </cell>
          <cell r="AT132">
            <v>135</v>
          </cell>
          <cell r="AU132">
            <v>1264</v>
          </cell>
          <cell r="AV132">
            <v>5</v>
          </cell>
          <cell r="AX132">
            <v>0</v>
          </cell>
          <cell r="AY132">
            <v>0</v>
          </cell>
          <cell r="AZ132">
            <v>0</v>
          </cell>
          <cell r="BA132">
            <v>3</v>
          </cell>
          <cell r="BB132">
            <v>0</v>
          </cell>
          <cell r="BC132">
            <v>3</v>
          </cell>
          <cell r="BD132">
            <v>1</v>
          </cell>
          <cell r="BE132">
            <v>1</v>
          </cell>
          <cell r="BF132">
            <v>0</v>
          </cell>
          <cell r="BG132">
            <v>7</v>
          </cell>
          <cell r="BH132">
            <v>1</v>
          </cell>
          <cell r="BI132">
            <v>1</v>
          </cell>
          <cell r="BJ132">
            <v>0</v>
          </cell>
          <cell r="BK132">
            <v>0</v>
          </cell>
          <cell r="BL132">
            <v>0</v>
          </cell>
          <cell r="BM132">
            <v>0</v>
          </cell>
          <cell r="BN132">
            <v>0</v>
          </cell>
          <cell r="BO132">
            <v>0</v>
          </cell>
          <cell r="BP132">
            <v>0</v>
          </cell>
          <cell r="BQ132">
            <v>1</v>
          </cell>
          <cell r="BR132">
            <v>0</v>
          </cell>
          <cell r="BS132">
            <v>0</v>
          </cell>
          <cell r="BT132">
            <v>0</v>
          </cell>
          <cell r="BU132">
            <v>0</v>
          </cell>
          <cell r="BZ132">
            <v>1</v>
          </cell>
          <cell r="CA132" t="str">
            <v>C10-020</v>
          </cell>
          <cell r="CB132">
            <v>8222720</v>
          </cell>
          <cell r="CF132">
            <v>8222720</v>
          </cell>
          <cell r="CG132">
            <v>3213800</v>
          </cell>
          <cell r="CH132">
            <v>650000</v>
          </cell>
          <cell r="CI132">
            <v>2564878</v>
          </cell>
          <cell r="CK132">
            <v>279010</v>
          </cell>
          <cell r="CL132">
            <v>261210</v>
          </cell>
          <cell r="CM132">
            <v>0</v>
          </cell>
          <cell r="CN132">
            <v>0</v>
          </cell>
          <cell r="CO132">
            <v>454625</v>
          </cell>
          <cell r="CP132">
            <v>1330905</v>
          </cell>
          <cell r="CR132">
            <v>7843218</v>
          </cell>
          <cell r="CS132">
            <v>0</v>
          </cell>
          <cell r="CT132">
            <v>1558500</v>
          </cell>
          <cell r="CU132">
            <v>957700</v>
          </cell>
          <cell r="CV132">
            <v>0</v>
          </cell>
          <cell r="CX132">
            <v>2</v>
          </cell>
          <cell r="CY132" t="str">
            <v>C10-020</v>
          </cell>
          <cell r="CZ132">
            <v>86872404</v>
          </cell>
          <cell r="DA132">
            <v>33860374</v>
          </cell>
          <cell r="DB132">
            <v>47929497</v>
          </cell>
          <cell r="DC132">
            <v>19594238</v>
          </cell>
          <cell r="DE132">
            <v>2</v>
          </cell>
          <cell r="DG132">
            <v>3</v>
          </cell>
          <cell r="DH132" t="str">
            <v>C10-020</v>
          </cell>
          <cell r="DI132">
            <v>0</v>
          </cell>
          <cell r="DJ132">
            <v>0</v>
          </cell>
          <cell r="DK132">
            <v>1339000</v>
          </cell>
          <cell r="DM132">
            <v>1339000</v>
          </cell>
          <cell r="DO132">
            <v>4</v>
          </cell>
          <cell r="DP132" t="str">
            <v>C10-020</v>
          </cell>
          <cell r="DQ132">
            <v>13000</v>
          </cell>
          <cell r="DR132">
            <v>27000</v>
          </cell>
          <cell r="DS132">
            <v>19440</v>
          </cell>
          <cell r="DT132">
            <v>148000</v>
          </cell>
          <cell r="DV132">
            <v>29862</v>
          </cell>
          <cell r="DW132">
            <v>237302</v>
          </cell>
          <cell r="DY132">
            <v>5</v>
          </cell>
        </row>
        <row r="133">
          <cell r="N133">
            <v>2</v>
          </cell>
          <cell r="O133">
            <v>24</v>
          </cell>
          <cell r="P133">
            <v>53055</v>
          </cell>
          <cell r="Q133">
            <v>0</v>
          </cell>
          <cell r="T133">
            <v>1</v>
          </cell>
          <cell r="U133" t="str">
            <v>有床</v>
          </cell>
          <cell r="W133" t="str">
            <v>4</v>
          </cell>
          <cell r="X133">
            <v>23</v>
          </cell>
          <cell r="Y133" t="str">
            <v>個人</v>
          </cell>
          <cell r="Z133">
            <v>2</v>
          </cell>
          <cell r="AA133">
            <v>42</v>
          </cell>
          <cell r="AB133">
            <v>9</v>
          </cell>
          <cell r="AC133">
            <v>1</v>
          </cell>
          <cell r="AD133">
            <v>0</v>
          </cell>
          <cell r="AE133">
            <v>0</v>
          </cell>
          <cell r="AF133">
            <v>0</v>
          </cell>
          <cell r="AG133">
            <v>410</v>
          </cell>
          <cell r="AL133">
            <v>2</v>
          </cell>
          <cell r="AM133">
            <v>49</v>
          </cell>
          <cell r="AN133">
            <v>11</v>
          </cell>
          <cell r="AO133">
            <v>70</v>
          </cell>
          <cell r="AP133">
            <v>1</v>
          </cell>
          <cell r="AR133">
            <v>1</v>
          </cell>
          <cell r="AT133">
            <v>15</v>
          </cell>
          <cell r="AU133">
            <v>690</v>
          </cell>
          <cell r="AV133">
            <v>6</v>
          </cell>
          <cell r="AX133">
            <v>0</v>
          </cell>
          <cell r="AY133">
            <v>0</v>
          </cell>
          <cell r="AZ133">
            <v>0</v>
          </cell>
          <cell r="BA133">
            <v>2</v>
          </cell>
          <cell r="BB133">
            <v>2</v>
          </cell>
          <cell r="BC133">
            <v>1</v>
          </cell>
          <cell r="BD133">
            <v>1</v>
          </cell>
          <cell r="BE133">
            <v>0</v>
          </cell>
          <cell r="BF133">
            <v>0</v>
          </cell>
          <cell r="BG133">
            <v>3</v>
          </cell>
          <cell r="BH133">
            <v>3</v>
          </cell>
          <cell r="BQ133">
            <v>0</v>
          </cell>
          <cell r="BR133">
            <v>0</v>
          </cell>
          <cell r="BS133">
            <v>1</v>
          </cell>
          <cell r="BT133">
            <v>0</v>
          </cell>
          <cell r="BU133">
            <v>1</v>
          </cell>
          <cell r="BZ133">
            <v>1</v>
          </cell>
          <cell r="CA133" t="str">
            <v>C24-014</v>
          </cell>
          <cell r="CB133">
            <v>2222862</v>
          </cell>
          <cell r="CC133">
            <v>0</v>
          </cell>
          <cell r="CD133">
            <v>57870</v>
          </cell>
          <cell r="CE133">
            <v>8560</v>
          </cell>
          <cell r="CF133">
            <v>2289292</v>
          </cell>
          <cell r="CG133">
            <v>850776</v>
          </cell>
          <cell r="CH133">
            <v>850776</v>
          </cell>
          <cell r="CI133">
            <v>651033</v>
          </cell>
          <cell r="CJ133">
            <v>12810</v>
          </cell>
          <cell r="CK133">
            <v>82800</v>
          </cell>
          <cell r="CL133">
            <v>18000</v>
          </cell>
          <cell r="CM133">
            <v>4800</v>
          </cell>
          <cell r="CN133">
            <v>0</v>
          </cell>
          <cell r="CO133">
            <v>129005</v>
          </cell>
          <cell r="CP133">
            <v>509139</v>
          </cell>
          <cell r="CQ133">
            <v>0</v>
          </cell>
          <cell r="CR133">
            <v>2235563</v>
          </cell>
          <cell r="CS133">
            <v>0</v>
          </cell>
          <cell r="CT133">
            <v>341800</v>
          </cell>
          <cell r="CU133">
            <v>264400</v>
          </cell>
          <cell r="CV133">
            <v>0</v>
          </cell>
          <cell r="CX133">
            <v>2</v>
          </cell>
          <cell r="CY133" t="str">
            <v>C24-014</v>
          </cell>
          <cell r="CZ133">
            <v>130036075</v>
          </cell>
          <cell r="DA133">
            <v>111874616</v>
          </cell>
          <cell r="DB133">
            <v>70207556</v>
          </cell>
          <cell r="DC133">
            <v>68574277</v>
          </cell>
          <cell r="DE133">
            <v>2</v>
          </cell>
          <cell r="DG133">
            <v>3</v>
          </cell>
          <cell r="DH133" t="str">
            <v>C24-014</v>
          </cell>
          <cell r="DI133">
            <v>0</v>
          </cell>
          <cell r="DJ133">
            <v>0</v>
          </cell>
          <cell r="DK133">
            <v>0</v>
          </cell>
          <cell r="DL133">
            <v>0</v>
          </cell>
          <cell r="DM133">
            <v>0</v>
          </cell>
          <cell r="DO133">
            <v>4</v>
          </cell>
          <cell r="DP133" t="str">
            <v>C24-014</v>
          </cell>
          <cell r="DQ133">
            <v>0</v>
          </cell>
          <cell r="DR133">
            <v>0</v>
          </cell>
          <cell r="DS133">
            <v>19614</v>
          </cell>
          <cell r="DT133">
            <v>34841</v>
          </cell>
          <cell r="DU133">
            <v>0</v>
          </cell>
          <cell r="DV133">
            <v>26726</v>
          </cell>
          <cell r="DW133">
            <v>81181</v>
          </cell>
          <cell r="DY133">
            <v>5</v>
          </cell>
        </row>
        <row r="134">
          <cell r="N134">
            <v>2</v>
          </cell>
          <cell r="O134">
            <v>23</v>
          </cell>
          <cell r="P134">
            <v>52036</v>
          </cell>
          <cell r="Q134">
            <v>1</v>
          </cell>
          <cell r="T134">
            <v>0</v>
          </cell>
          <cell r="U134" t="str">
            <v>無床</v>
          </cell>
          <cell r="W134" t="str">
            <v>4</v>
          </cell>
          <cell r="X134">
            <v>23</v>
          </cell>
          <cell r="Y134" t="str">
            <v>個人</v>
          </cell>
          <cell r="Z134">
            <v>2</v>
          </cell>
          <cell r="AA134">
            <v>40</v>
          </cell>
          <cell r="AB134">
            <v>1</v>
          </cell>
          <cell r="AC134">
            <v>1</v>
          </cell>
          <cell r="AD134">
            <v>0</v>
          </cell>
          <cell r="AE134">
            <v>0</v>
          </cell>
          <cell r="AF134">
            <v>0</v>
          </cell>
          <cell r="AG134">
            <v>60</v>
          </cell>
          <cell r="AL134">
            <v>2</v>
          </cell>
          <cell r="AM134">
            <v>39</v>
          </cell>
          <cell r="AN134">
            <v>12</v>
          </cell>
          <cell r="AO134">
            <v>68</v>
          </cell>
          <cell r="AP134">
            <v>1</v>
          </cell>
          <cell r="AR134">
            <v>2</v>
          </cell>
          <cell r="AT134">
            <v>119</v>
          </cell>
          <cell r="AU134">
            <v>207</v>
          </cell>
          <cell r="AV134">
            <v>8</v>
          </cell>
          <cell r="AX134">
            <v>0</v>
          </cell>
          <cell r="AY134">
            <v>0</v>
          </cell>
          <cell r="BC134">
            <v>1</v>
          </cell>
          <cell r="BE134">
            <v>2</v>
          </cell>
          <cell r="BG134">
            <v>3</v>
          </cell>
          <cell r="BH134">
            <v>0</v>
          </cell>
          <cell r="BQ134">
            <v>0</v>
          </cell>
          <cell r="BR134">
            <v>0</v>
          </cell>
          <cell r="BT134">
            <v>1</v>
          </cell>
          <cell r="BU134">
            <v>1</v>
          </cell>
          <cell r="BW134">
            <v>20</v>
          </cell>
          <cell r="BX134">
            <v>20</v>
          </cell>
          <cell r="BZ134">
            <v>1</v>
          </cell>
          <cell r="CA134" t="str">
            <v>C23-058</v>
          </cell>
          <cell r="CB134">
            <v>2466000</v>
          </cell>
          <cell r="CC134">
            <v>0</v>
          </cell>
          <cell r="CD134">
            <v>27000</v>
          </cell>
          <cell r="CE134">
            <v>5000</v>
          </cell>
          <cell r="CF134">
            <v>2498000</v>
          </cell>
          <cell r="CG134">
            <v>440000</v>
          </cell>
          <cell r="CI134">
            <v>780000</v>
          </cell>
          <cell r="CJ134">
            <v>25000</v>
          </cell>
          <cell r="CK134">
            <v>56000</v>
          </cell>
          <cell r="CL134">
            <v>48000</v>
          </cell>
          <cell r="CM134">
            <v>8000</v>
          </cell>
          <cell r="CN134">
            <v>0</v>
          </cell>
          <cell r="CO134">
            <v>0</v>
          </cell>
          <cell r="CP134">
            <v>287000</v>
          </cell>
          <cell r="CR134">
            <v>1588000</v>
          </cell>
          <cell r="CT134">
            <v>3050400</v>
          </cell>
          <cell r="CU134">
            <v>1734600</v>
          </cell>
          <cell r="CV134">
            <v>0</v>
          </cell>
          <cell r="CX134">
            <v>2</v>
          </cell>
          <cell r="CY134" t="str">
            <v>C23-058</v>
          </cell>
          <cell r="DE134">
            <v>3</v>
          </cell>
          <cell r="DG134">
            <v>3</v>
          </cell>
          <cell r="DH134" t="str">
            <v>C23-058</v>
          </cell>
          <cell r="DI134">
            <v>0</v>
          </cell>
          <cell r="DJ134">
            <v>0</v>
          </cell>
          <cell r="DK134">
            <v>0</v>
          </cell>
          <cell r="DL134">
            <v>0</v>
          </cell>
          <cell r="DM134">
            <v>0</v>
          </cell>
          <cell r="DO134">
            <v>4</v>
          </cell>
          <cell r="DP134" t="str">
            <v>C23-058</v>
          </cell>
          <cell r="DQ134">
            <v>11000</v>
          </cell>
          <cell r="DR134">
            <v>0</v>
          </cell>
          <cell r="DS134">
            <v>25000</v>
          </cell>
          <cell r="DT134">
            <v>262000</v>
          </cell>
          <cell r="DU134">
            <v>0</v>
          </cell>
          <cell r="DV134">
            <v>0</v>
          </cell>
          <cell r="DW134">
            <v>298000</v>
          </cell>
          <cell r="DY134">
            <v>5</v>
          </cell>
        </row>
        <row r="135">
          <cell r="N135">
            <v>2</v>
          </cell>
          <cell r="O135">
            <v>27</v>
          </cell>
          <cell r="P135">
            <v>23023</v>
          </cell>
          <cell r="Q135">
            <v>9</v>
          </cell>
          <cell r="T135">
            <v>0</v>
          </cell>
          <cell r="U135" t="str">
            <v>無床</v>
          </cell>
          <cell r="W135" t="str">
            <v>7</v>
          </cell>
          <cell r="X135">
            <v>19</v>
          </cell>
          <cell r="Y135" t="str">
            <v>その他</v>
          </cell>
          <cell r="Z135">
            <v>3</v>
          </cell>
          <cell r="AA135">
            <v>2</v>
          </cell>
          <cell r="AB135">
            <v>5</v>
          </cell>
          <cell r="AC135">
            <v>0</v>
          </cell>
          <cell r="AD135">
            <v>1</v>
          </cell>
          <cell r="AE135">
            <v>0</v>
          </cell>
          <cell r="AF135">
            <v>0</v>
          </cell>
          <cell r="AH135">
            <v>95</v>
          </cell>
          <cell r="AL135">
            <v>2</v>
          </cell>
          <cell r="AM135">
            <v>44</v>
          </cell>
          <cell r="AN135">
            <v>8</v>
          </cell>
          <cell r="AO135">
            <v>63</v>
          </cell>
          <cell r="AP135">
            <v>1</v>
          </cell>
          <cell r="AR135">
            <v>1</v>
          </cell>
          <cell r="AT135">
            <v>105</v>
          </cell>
          <cell r="AU135">
            <v>1051</v>
          </cell>
          <cell r="AV135">
            <v>8</v>
          </cell>
          <cell r="AX135">
            <v>0</v>
          </cell>
          <cell r="AY135">
            <v>1</v>
          </cell>
          <cell r="BA135">
            <v>2</v>
          </cell>
          <cell r="BC135">
            <v>2</v>
          </cell>
          <cell r="BE135">
            <v>0</v>
          </cell>
          <cell r="BG135">
            <v>5</v>
          </cell>
          <cell r="BH135">
            <v>0</v>
          </cell>
          <cell r="BI135">
            <v>2</v>
          </cell>
          <cell r="BK135">
            <v>0</v>
          </cell>
          <cell r="BM135">
            <v>1</v>
          </cell>
          <cell r="BO135">
            <v>0</v>
          </cell>
          <cell r="BQ135">
            <v>3</v>
          </cell>
          <cell r="BR135">
            <v>0</v>
          </cell>
          <cell r="BS135">
            <v>0</v>
          </cell>
          <cell r="BT135">
            <v>0</v>
          </cell>
          <cell r="BU135">
            <v>0</v>
          </cell>
          <cell r="BZ135">
            <v>1</v>
          </cell>
          <cell r="CA135" t="str">
            <v>C27-072</v>
          </cell>
          <cell r="CB135">
            <v>6420840</v>
          </cell>
          <cell r="CC135">
            <v>73479</v>
          </cell>
          <cell r="CD135">
            <v>321663</v>
          </cell>
          <cell r="CE135">
            <v>34410</v>
          </cell>
          <cell r="CF135">
            <v>6850392</v>
          </cell>
          <cell r="CG135">
            <v>5554434</v>
          </cell>
          <cell r="CH135">
            <v>0</v>
          </cell>
          <cell r="CI135">
            <v>1707583</v>
          </cell>
          <cell r="CJ135">
            <v>81732</v>
          </cell>
          <cell r="CK135">
            <v>185654</v>
          </cell>
          <cell r="CL135">
            <v>185254</v>
          </cell>
          <cell r="CM135">
            <v>400</v>
          </cell>
          <cell r="CN135">
            <v>0</v>
          </cell>
          <cell r="CO135">
            <v>70031</v>
          </cell>
          <cell r="CP135">
            <v>908780</v>
          </cell>
          <cell r="CQ135">
            <v>284024</v>
          </cell>
          <cell r="CR135">
            <v>8508214</v>
          </cell>
          <cell r="CT135">
            <v>1527900</v>
          </cell>
          <cell r="CU135">
            <v>331600</v>
          </cell>
          <cell r="CV135">
            <v>20900</v>
          </cell>
          <cell r="CX135">
            <v>2</v>
          </cell>
          <cell r="CY135" t="str">
            <v>C27-072</v>
          </cell>
          <cell r="CZ135">
            <v>62837067</v>
          </cell>
          <cell r="DA135">
            <v>2293558</v>
          </cell>
          <cell r="DB135">
            <v>9920099</v>
          </cell>
          <cell r="DC135">
            <v>1088618</v>
          </cell>
          <cell r="DE135">
            <v>1</v>
          </cell>
          <cell r="DG135">
            <v>3</v>
          </cell>
          <cell r="DH135" t="str">
            <v>C27-072</v>
          </cell>
          <cell r="DI135">
            <v>0</v>
          </cell>
          <cell r="DJ135">
            <v>1117906</v>
          </cell>
          <cell r="DK135">
            <v>369195</v>
          </cell>
          <cell r="DL135">
            <v>0</v>
          </cell>
          <cell r="DM135">
            <v>1487101</v>
          </cell>
          <cell r="DO135">
            <v>4</v>
          </cell>
          <cell r="DP135" t="str">
            <v>C27-072</v>
          </cell>
          <cell r="DQ135">
            <v>54360</v>
          </cell>
          <cell r="DR135">
            <v>0</v>
          </cell>
          <cell r="DS135">
            <v>38230</v>
          </cell>
          <cell r="DT135">
            <v>53501</v>
          </cell>
          <cell r="DU135">
            <v>0</v>
          </cell>
          <cell r="DV135">
            <v>0</v>
          </cell>
          <cell r="DW135">
            <v>146091</v>
          </cell>
          <cell r="DY135">
            <v>5</v>
          </cell>
        </row>
        <row r="136">
          <cell r="N136">
            <v>2</v>
          </cell>
          <cell r="O136">
            <v>4</v>
          </cell>
          <cell r="P136">
            <v>64011</v>
          </cell>
          <cell r="Q136">
            <v>2</v>
          </cell>
          <cell r="T136">
            <v>1</v>
          </cell>
          <cell r="U136" t="str">
            <v>有床</v>
          </cell>
          <cell r="W136" t="str">
            <v>1</v>
          </cell>
          <cell r="X136">
            <v>23</v>
          </cell>
          <cell r="Y136" t="str">
            <v>個人</v>
          </cell>
          <cell r="Z136">
            <v>2</v>
          </cell>
          <cell r="AA136">
            <v>32</v>
          </cell>
          <cell r="AB136">
            <v>1</v>
          </cell>
          <cell r="AC136">
            <v>1</v>
          </cell>
          <cell r="AD136">
            <v>0</v>
          </cell>
          <cell r="AE136">
            <v>0</v>
          </cell>
          <cell r="AF136">
            <v>0</v>
          </cell>
          <cell r="AG136">
            <v>202</v>
          </cell>
          <cell r="AL136">
            <v>2</v>
          </cell>
          <cell r="AM136">
            <v>50</v>
          </cell>
          <cell r="AN136">
            <v>10</v>
          </cell>
          <cell r="AO136">
            <v>69</v>
          </cell>
          <cell r="AP136">
            <v>1</v>
          </cell>
          <cell r="AR136">
            <v>2</v>
          </cell>
          <cell r="AT136">
            <v>152</v>
          </cell>
          <cell r="AU136">
            <v>875</v>
          </cell>
          <cell r="AV136">
            <v>11</v>
          </cell>
          <cell r="AX136">
            <v>0</v>
          </cell>
          <cell r="AY136">
            <v>0</v>
          </cell>
          <cell r="BA136">
            <v>0</v>
          </cell>
          <cell r="BC136">
            <v>1</v>
          </cell>
          <cell r="BE136">
            <v>3</v>
          </cell>
          <cell r="BG136">
            <v>4</v>
          </cell>
          <cell r="BH136">
            <v>0</v>
          </cell>
          <cell r="BQ136">
            <v>0</v>
          </cell>
          <cell r="BR136">
            <v>0</v>
          </cell>
          <cell r="BS136">
            <v>0</v>
          </cell>
          <cell r="BT136">
            <v>1</v>
          </cell>
          <cell r="BU136">
            <v>1</v>
          </cell>
          <cell r="BW136">
            <v>28</v>
          </cell>
          <cell r="BX136">
            <v>28</v>
          </cell>
          <cell r="BZ136">
            <v>1</v>
          </cell>
          <cell r="CA136" t="str">
            <v>C04-047</v>
          </cell>
          <cell r="CB136">
            <v>2544280</v>
          </cell>
          <cell r="CC136">
            <v>0</v>
          </cell>
          <cell r="CD136">
            <v>2900</v>
          </cell>
          <cell r="CE136">
            <v>481563</v>
          </cell>
          <cell r="CF136">
            <v>3028743</v>
          </cell>
          <cell r="CG136">
            <v>680320</v>
          </cell>
          <cell r="CH136">
            <v>0</v>
          </cell>
          <cell r="CI136">
            <v>536288</v>
          </cell>
          <cell r="CJ136">
            <v>13633</v>
          </cell>
          <cell r="CK136">
            <v>37739</v>
          </cell>
          <cell r="CL136">
            <v>2919</v>
          </cell>
          <cell r="CM136">
            <v>0</v>
          </cell>
          <cell r="CN136">
            <v>22260</v>
          </cell>
          <cell r="CO136">
            <v>119626</v>
          </cell>
          <cell r="CP136">
            <v>441677</v>
          </cell>
          <cell r="CQ136">
            <v>0</v>
          </cell>
          <cell r="CR136">
            <v>1829283</v>
          </cell>
          <cell r="CS136">
            <v>0</v>
          </cell>
          <cell r="CT136">
            <v>4286800</v>
          </cell>
          <cell r="CU136">
            <v>2339600</v>
          </cell>
          <cell r="CX136">
            <v>2</v>
          </cell>
          <cell r="CY136" t="str">
            <v>C04-047</v>
          </cell>
          <cell r="DE136">
            <v>3</v>
          </cell>
          <cell r="DG136">
            <v>3</v>
          </cell>
          <cell r="DH136" t="str">
            <v>C04-047</v>
          </cell>
          <cell r="DI136">
            <v>0</v>
          </cell>
          <cell r="DJ136">
            <v>0</v>
          </cell>
          <cell r="DK136">
            <v>0</v>
          </cell>
          <cell r="DL136">
            <v>0</v>
          </cell>
          <cell r="DM136">
            <v>0</v>
          </cell>
          <cell r="DO136">
            <v>4</v>
          </cell>
          <cell r="DP136" t="str">
            <v>C04-047</v>
          </cell>
          <cell r="DQ136">
            <v>14000</v>
          </cell>
          <cell r="DR136">
            <v>0</v>
          </cell>
          <cell r="DS136">
            <v>9396</v>
          </cell>
          <cell r="DT136">
            <v>72780</v>
          </cell>
          <cell r="DU136">
            <v>1667</v>
          </cell>
          <cell r="DV136">
            <v>0</v>
          </cell>
          <cell r="DW136">
            <v>97843</v>
          </cell>
          <cell r="DY136">
            <v>5</v>
          </cell>
        </row>
        <row r="137">
          <cell r="N137">
            <v>2</v>
          </cell>
          <cell r="O137">
            <v>1</v>
          </cell>
          <cell r="P137">
            <v>95013</v>
          </cell>
          <cell r="Q137">
            <v>3</v>
          </cell>
          <cell r="T137">
            <v>0</v>
          </cell>
          <cell r="U137" t="str">
            <v>無床</v>
          </cell>
          <cell r="W137" t="str">
            <v>0</v>
          </cell>
          <cell r="X137">
            <v>23</v>
          </cell>
          <cell r="Y137" t="str">
            <v>個人</v>
          </cell>
          <cell r="Z137">
            <v>2</v>
          </cell>
          <cell r="AA137">
            <v>43</v>
          </cell>
          <cell r="AB137">
            <v>7</v>
          </cell>
          <cell r="AC137">
            <v>1</v>
          </cell>
          <cell r="AD137">
            <v>0</v>
          </cell>
          <cell r="AE137">
            <v>0</v>
          </cell>
          <cell r="AF137">
            <v>0</v>
          </cell>
          <cell r="AG137">
            <v>475</v>
          </cell>
          <cell r="AL137">
            <v>2</v>
          </cell>
          <cell r="AM137">
            <v>43</v>
          </cell>
          <cell r="AN137">
            <v>7</v>
          </cell>
          <cell r="AO137">
            <v>70</v>
          </cell>
          <cell r="AP137">
            <v>1</v>
          </cell>
          <cell r="AR137">
            <v>1</v>
          </cell>
          <cell r="AT137">
            <v>365</v>
          </cell>
          <cell r="AU137">
            <v>1275</v>
          </cell>
          <cell r="AV137">
            <v>8</v>
          </cell>
          <cell r="AX137">
            <v>0</v>
          </cell>
          <cell r="AY137">
            <v>0</v>
          </cell>
          <cell r="BA137">
            <v>1</v>
          </cell>
          <cell r="BB137">
            <v>1</v>
          </cell>
          <cell r="BC137">
            <v>3</v>
          </cell>
          <cell r="BE137">
            <v>3</v>
          </cell>
          <cell r="BF137">
            <v>1</v>
          </cell>
          <cell r="BG137">
            <v>7</v>
          </cell>
          <cell r="BH137">
            <v>2</v>
          </cell>
          <cell r="BI137">
            <v>0</v>
          </cell>
          <cell r="BK137">
            <v>0</v>
          </cell>
          <cell r="BM137">
            <v>0</v>
          </cell>
          <cell r="BO137">
            <v>0</v>
          </cell>
          <cell r="BQ137">
            <v>0</v>
          </cell>
          <cell r="BR137">
            <v>0</v>
          </cell>
          <cell r="BS137">
            <v>0</v>
          </cell>
          <cell r="BT137">
            <v>0</v>
          </cell>
          <cell r="BU137">
            <v>0</v>
          </cell>
          <cell r="BV137">
            <v>0</v>
          </cell>
          <cell r="BW137">
            <v>0</v>
          </cell>
          <cell r="BX137">
            <v>0</v>
          </cell>
          <cell r="BZ137">
            <v>1</v>
          </cell>
          <cell r="CA137" t="str">
            <v>C01-096</v>
          </cell>
          <cell r="CB137">
            <v>7751550</v>
          </cell>
          <cell r="CC137">
            <v>0</v>
          </cell>
          <cell r="CD137">
            <v>0</v>
          </cell>
          <cell r="CE137">
            <v>198339</v>
          </cell>
          <cell r="CF137">
            <v>7949889</v>
          </cell>
          <cell r="CG137">
            <v>3442954</v>
          </cell>
          <cell r="CH137">
            <v>1133333</v>
          </cell>
          <cell r="CI137">
            <v>2393217</v>
          </cell>
          <cell r="CJ137">
            <v>30000</v>
          </cell>
          <cell r="CK137">
            <v>41410</v>
          </cell>
          <cell r="CL137">
            <v>41410</v>
          </cell>
          <cell r="CM137">
            <v>0</v>
          </cell>
          <cell r="CN137">
            <v>0</v>
          </cell>
          <cell r="CO137">
            <v>132073</v>
          </cell>
          <cell r="CP137">
            <v>115936</v>
          </cell>
          <cell r="CQ137">
            <v>0</v>
          </cell>
          <cell r="CR137">
            <v>6155590</v>
          </cell>
          <cell r="CT137">
            <v>8521490</v>
          </cell>
          <cell r="CU137">
            <v>3902500</v>
          </cell>
          <cell r="CV137">
            <v>0</v>
          </cell>
          <cell r="CX137">
            <v>2</v>
          </cell>
          <cell r="CY137" t="str">
            <v>C01-096</v>
          </cell>
          <cell r="CZ137">
            <v>168147964</v>
          </cell>
          <cell r="DA137">
            <v>82688113</v>
          </cell>
          <cell r="DB137">
            <v>12868538</v>
          </cell>
          <cell r="DC137">
            <v>0</v>
          </cell>
          <cell r="DE137">
            <v>2</v>
          </cell>
          <cell r="DG137">
            <v>3</v>
          </cell>
          <cell r="DH137" t="str">
            <v>C01-096</v>
          </cell>
          <cell r="DI137">
            <v>0</v>
          </cell>
          <cell r="DJ137">
            <v>0</v>
          </cell>
          <cell r="DK137">
            <v>0</v>
          </cell>
          <cell r="DL137">
            <v>0</v>
          </cell>
          <cell r="DM137">
            <v>0</v>
          </cell>
          <cell r="DO137">
            <v>4</v>
          </cell>
          <cell r="DP137" t="str">
            <v>C01-096</v>
          </cell>
          <cell r="DQ137">
            <v>35000</v>
          </cell>
          <cell r="DR137">
            <v>0</v>
          </cell>
          <cell r="DS137">
            <v>15274</v>
          </cell>
          <cell r="DT137">
            <v>100657</v>
          </cell>
          <cell r="DU137">
            <v>0</v>
          </cell>
          <cell r="DV137">
            <v>0</v>
          </cell>
          <cell r="DW137">
            <v>150931</v>
          </cell>
          <cell r="DY137">
            <v>5</v>
          </cell>
        </row>
        <row r="138">
          <cell r="N138">
            <v>2</v>
          </cell>
          <cell r="O138">
            <v>42</v>
          </cell>
          <cell r="P138">
            <v>31287</v>
          </cell>
          <cell r="Q138">
            <v>7</v>
          </cell>
          <cell r="T138">
            <v>0</v>
          </cell>
          <cell r="U138" t="str">
            <v>無床</v>
          </cell>
          <cell r="W138" t="str">
            <v>A</v>
          </cell>
          <cell r="X138">
            <v>19</v>
          </cell>
          <cell r="Y138" t="str">
            <v>その他</v>
          </cell>
          <cell r="Z138">
            <v>2</v>
          </cell>
          <cell r="AA138">
            <v>59</v>
          </cell>
          <cell r="AB138">
            <v>9</v>
          </cell>
          <cell r="AC138">
            <v>1</v>
          </cell>
          <cell r="AD138">
            <v>1</v>
          </cell>
          <cell r="AE138">
            <v>0</v>
          </cell>
          <cell r="AF138">
            <v>0</v>
          </cell>
          <cell r="AG138">
            <v>136</v>
          </cell>
          <cell r="AH138">
            <v>106</v>
          </cell>
          <cell r="AL138">
            <v>2</v>
          </cell>
          <cell r="AM138">
            <v>59</v>
          </cell>
          <cell r="AN138">
            <v>9</v>
          </cell>
          <cell r="AO138">
            <v>48</v>
          </cell>
          <cell r="AP138">
            <v>1</v>
          </cell>
          <cell r="AR138">
            <v>2</v>
          </cell>
          <cell r="AT138">
            <v>22</v>
          </cell>
          <cell r="AU138">
            <v>1463</v>
          </cell>
          <cell r="AV138">
            <v>8</v>
          </cell>
          <cell r="AX138">
            <v>0</v>
          </cell>
          <cell r="AY138">
            <v>1</v>
          </cell>
          <cell r="AZ138">
            <v>0</v>
          </cell>
          <cell r="BA138">
            <v>4</v>
          </cell>
          <cell r="BB138">
            <v>0</v>
          </cell>
          <cell r="BC138">
            <v>3</v>
          </cell>
          <cell r="BD138">
            <v>0</v>
          </cell>
          <cell r="BE138">
            <v>1</v>
          </cell>
          <cell r="BF138">
            <v>0</v>
          </cell>
          <cell r="BG138">
            <v>9</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Z138">
            <v>1</v>
          </cell>
          <cell r="CA138" t="str">
            <v>C42-006</v>
          </cell>
          <cell r="CB138">
            <v>11691816</v>
          </cell>
          <cell r="CC138">
            <v>0</v>
          </cell>
          <cell r="CD138">
            <v>11820</v>
          </cell>
          <cell r="CE138">
            <v>43000</v>
          </cell>
          <cell r="CF138">
            <v>11746636</v>
          </cell>
          <cell r="CG138">
            <v>4682936</v>
          </cell>
          <cell r="CH138">
            <v>0</v>
          </cell>
          <cell r="CI138">
            <v>3856434</v>
          </cell>
          <cell r="CJ138">
            <v>62990</v>
          </cell>
          <cell r="CK138">
            <v>358635</v>
          </cell>
          <cell r="CL138">
            <v>318805</v>
          </cell>
          <cell r="CM138">
            <v>4830</v>
          </cell>
          <cell r="CN138">
            <v>35000</v>
          </cell>
          <cell r="CO138">
            <v>169784</v>
          </cell>
          <cell r="CP138">
            <v>1470125</v>
          </cell>
          <cell r="CQ138">
            <v>357000</v>
          </cell>
          <cell r="CR138">
            <v>10600904</v>
          </cell>
          <cell r="CT138">
            <v>8860900</v>
          </cell>
          <cell r="CU138">
            <v>1886100</v>
          </cell>
          <cell r="CV138">
            <v>789200</v>
          </cell>
          <cell r="CX138">
            <v>2</v>
          </cell>
          <cell r="CY138" t="str">
            <v>C42-006</v>
          </cell>
          <cell r="CZ138">
            <v>168664255</v>
          </cell>
          <cell r="DA138">
            <v>128071095</v>
          </cell>
          <cell r="DB138">
            <v>110091365</v>
          </cell>
          <cell r="DC138">
            <v>85022079</v>
          </cell>
          <cell r="DE138">
            <v>1</v>
          </cell>
          <cell r="DG138">
            <v>3</v>
          </cell>
          <cell r="DH138" t="str">
            <v>C42-006</v>
          </cell>
          <cell r="DI138">
            <v>40000000</v>
          </cell>
          <cell r="DJ138">
            <v>3519933</v>
          </cell>
          <cell r="DK138">
            <v>1060900</v>
          </cell>
          <cell r="DL138">
            <v>0</v>
          </cell>
          <cell r="DM138">
            <v>44580833</v>
          </cell>
          <cell r="DO138">
            <v>4</v>
          </cell>
          <cell r="DP138" t="str">
            <v>C42-006</v>
          </cell>
          <cell r="DQ138">
            <v>39800</v>
          </cell>
          <cell r="DR138">
            <v>27000</v>
          </cell>
          <cell r="DS138">
            <v>107747</v>
          </cell>
          <cell r="DT138">
            <v>160018</v>
          </cell>
          <cell r="DU138">
            <v>0</v>
          </cell>
          <cell r="DV138">
            <v>152052</v>
          </cell>
          <cell r="DW138">
            <v>486617</v>
          </cell>
          <cell r="DY138">
            <v>5</v>
          </cell>
        </row>
        <row r="139">
          <cell r="N139">
            <v>2</v>
          </cell>
          <cell r="O139">
            <v>14</v>
          </cell>
          <cell r="P139">
            <v>40027</v>
          </cell>
          <cell r="Q139">
            <v>0</v>
          </cell>
          <cell r="T139">
            <v>0</v>
          </cell>
          <cell r="U139" t="str">
            <v>無床</v>
          </cell>
          <cell r="W139" t="str">
            <v>3</v>
          </cell>
          <cell r="X139">
            <v>19</v>
          </cell>
          <cell r="Y139" t="str">
            <v>その他</v>
          </cell>
          <cell r="Z139">
            <v>2</v>
          </cell>
          <cell r="AA139">
            <v>48</v>
          </cell>
          <cell r="AB139">
            <v>1</v>
          </cell>
          <cell r="AC139">
            <v>0</v>
          </cell>
          <cell r="AD139">
            <v>1</v>
          </cell>
          <cell r="AE139">
            <v>0</v>
          </cell>
          <cell r="AF139">
            <v>0</v>
          </cell>
          <cell r="AH139">
            <v>234</v>
          </cell>
          <cell r="AL139">
            <v>2</v>
          </cell>
          <cell r="AM139">
            <v>48</v>
          </cell>
          <cell r="AN139">
            <v>1</v>
          </cell>
          <cell r="AO139">
            <v>58</v>
          </cell>
          <cell r="AP139">
            <v>1</v>
          </cell>
          <cell r="AR139">
            <v>1</v>
          </cell>
          <cell r="AT139">
            <v>144</v>
          </cell>
          <cell r="AU139">
            <v>2096</v>
          </cell>
          <cell r="AV139">
            <v>6</v>
          </cell>
          <cell r="AX139">
            <v>0</v>
          </cell>
          <cell r="AY139">
            <v>1</v>
          </cell>
          <cell r="BA139">
            <v>3</v>
          </cell>
          <cell r="BC139">
            <v>1</v>
          </cell>
          <cell r="BE139">
            <v>1</v>
          </cell>
          <cell r="BG139">
            <v>6</v>
          </cell>
          <cell r="BH139">
            <v>0</v>
          </cell>
          <cell r="BI139">
            <v>4</v>
          </cell>
          <cell r="BK139">
            <v>1</v>
          </cell>
          <cell r="BM139">
            <v>2</v>
          </cell>
          <cell r="BQ139">
            <v>7</v>
          </cell>
          <cell r="BR139">
            <v>0</v>
          </cell>
          <cell r="BS139">
            <v>0</v>
          </cell>
          <cell r="BT139">
            <v>0</v>
          </cell>
          <cell r="BU139">
            <v>0</v>
          </cell>
          <cell r="BV139">
            <v>0</v>
          </cell>
          <cell r="BW139">
            <v>0</v>
          </cell>
          <cell r="BX139">
            <v>0</v>
          </cell>
          <cell r="BZ139">
            <v>1</v>
          </cell>
          <cell r="CA139" t="str">
            <v>C14-084</v>
          </cell>
          <cell r="CB139">
            <v>13562860</v>
          </cell>
          <cell r="CC139">
            <v>0</v>
          </cell>
          <cell r="CD139">
            <v>0</v>
          </cell>
          <cell r="CE139">
            <v>0</v>
          </cell>
          <cell r="CF139">
            <v>13562860</v>
          </cell>
          <cell r="CG139">
            <v>9559265</v>
          </cell>
          <cell r="CI139">
            <v>225200</v>
          </cell>
          <cell r="CJ139">
            <v>138000</v>
          </cell>
          <cell r="CK139">
            <v>618970</v>
          </cell>
          <cell r="CL139">
            <v>609520</v>
          </cell>
          <cell r="CM139">
            <v>9450</v>
          </cell>
          <cell r="CN139">
            <v>0</v>
          </cell>
          <cell r="CO139">
            <v>429913</v>
          </cell>
          <cell r="CP139">
            <v>1500535</v>
          </cell>
          <cell r="CQ139">
            <v>184705</v>
          </cell>
          <cell r="CR139">
            <v>12471883</v>
          </cell>
          <cell r="CT139">
            <v>852700</v>
          </cell>
          <cell r="CU139">
            <v>382700</v>
          </cell>
          <cell r="CV139">
            <v>55500</v>
          </cell>
          <cell r="CX139">
            <v>2</v>
          </cell>
          <cell r="CY139" t="str">
            <v>C14-084</v>
          </cell>
          <cell r="CZ139">
            <v>102344673</v>
          </cell>
          <cell r="DA139">
            <v>59472003</v>
          </cell>
          <cell r="DB139">
            <v>70631652</v>
          </cell>
          <cell r="DC139">
            <v>61438555</v>
          </cell>
          <cell r="DE139">
            <v>1</v>
          </cell>
          <cell r="DG139">
            <v>3</v>
          </cell>
          <cell r="DH139" t="str">
            <v>C14-084</v>
          </cell>
          <cell r="DI139">
            <v>0</v>
          </cell>
          <cell r="DJ139">
            <v>0</v>
          </cell>
          <cell r="DK139">
            <v>6562500</v>
          </cell>
          <cell r="DL139">
            <v>3893400</v>
          </cell>
          <cell r="DM139">
            <v>10455900</v>
          </cell>
          <cell r="DO139">
            <v>4</v>
          </cell>
          <cell r="DP139" t="str">
            <v>C14-084</v>
          </cell>
          <cell r="DQ139">
            <v>21600</v>
          </cell>
          <cell r="DR139">
            <v>0</v>
          </cell>
          <cell r="DS139">
            <v>147791</v>
          </cell>
          <cell r="DT139">
            <v>153645</v>
          </cell>
          <cell r="DU139">
            <v>0</v>
          </cell>
          <cell r="DV139">
            <v>197497</v>
          </cell>
          <cell r="DW139">
            <v>520533</v>
          </cell>
          <cell r="DY139">
            <v>5</v>
          </cell>
        </row>
        <row r="140">
          <cell r="N140">
            <v>2</v>
          </cell>
          <cell r="O140">
            <v>32</v>
          </cell>
          <cell r="P140">
            <v>54141</v>
          </cell>
          <cell r="Q140">
            <v>6</v>
          </cell>
          <cell r="T140">
            <v>0</v>
          </cell>
          <cell r="U140" t="str">
            <v>無床</v>
          </cell>
          <cell r="W140" t="str">
            <v>8</v>
          </cell>
          <cell r="X140">
            <v>19</v>
          </cell>
          <cell r="Y140" t="str">
            <v>その他</v>
          </cell>
          <cell r="Z140">
            <v>2</v>
          </cell>
          <cell r="AA140">
            <v>60</v>
          </cell>
          <cell r="AB140">
            <v>10</v>
          </cell>
          <cell r="AC140">
            <v>0</v>
          </cell>
          <cell r="AD140">
            <v>1</v>
          </cell>
          <cell r="AE140">
            <v>0</v>
          </cell>
          <cell r="AF140">
            <v>0</v>
          </cell>
          <cell r="AG140">
            <v>0</v>
          </cell>
          <cell r="AH140">
            <v>171</v>
          </cell>
          <cell r="AI140">
            <v>0</v>
          </cell>
          <cell r="AJ140">
            <v>0</v>
          </cell>
          <cell r="AL140">
            <v>2</v>
          </cell>
          <cell r="AM140">
            <v>60</v>
          </cell>
          <cell r="AN140">
            <v>10</v>
          </cell>
          <cell r="AO140">
            <v>45</v>
          </cell>
          <cell r="AP140">
            <v>1</v>
          </cell>
          <cell r="AR140">
            <v>2</v>
          </cell>
          <cell r="AT140">
            <v>692</v>
          </cell>
          <cell r="AU140">
            <v>1409</v>
          </cell>
          <cell r="AV140">
            <v>6</v>
          </cell>
          <cell r="AX140">
            <v>0</v>
          </cell>
          <cell r="AY140">
            <v>1</v>
          </cell>
          <cell r="AZ140">
            <v>0</v>
          </cell>
          <cell r="BA140">
            <v>4</v>
          </cell>
          <cell r="BB140">
            <v>0</v>
          </cell>
          <cell r="BC140">
            <v>1</v>
          </cell>
          <cell r="BD140">
            <v>0</v>
          </cell>
          <cell r="BE140">
            <v>0</v>
          </cell>
          <cell r="BF140">
            <v>0</v>
          </cell>
          <cell r="BG140">
            <v>6</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Z140">
            <v>1</v>
          </cell>
          <cell r="CA140" t="str">
            <v>C32-010</v>
          </cell>
          <cell r="CB140">
            <v>10309410</v>
          </cell>
          <cell r="CC140">
            <v>0</v>
          </cell>
          <cell r="CD140">
            <v>12040</v>
          </cell>
          <cell r="CE140">
            <v>23534</v>
          </cell>
          <cell r="CF140">
            <v>10344984</v>
          </cell>
          <cell r="CG140">
            <v>2839300</v>
          </cell>
          <cell r="CH140">
            <v>0</v>
          </cell>
          <cell r="CI140">
            <v>3228035</v>
          </cell>
          <cell r="CJ140">
            <v>56763</v>
          </cell>
          <cell r="CK140">
            <v>359364</v>
          </cell>
          <cell r="CL140">
            <v>286949</v>
          </cell>
          <cell r="CM140">
            <v>28000</v>
          </cell>
          <cell r="CN140">
            <v>28665</v>
          </cell>
          <cell r="CO140">
            <v>124618</v>
          </cell>
          <cell r="CP140">
            <v>791000</v>
          </cell>
          <cell r="CQ140">
            <v>700000</v>
          </cell>
          <cell r="CR140">
            <v>7399080</v>
          </cell>
          <cell r="CT140">
            <v>7382500</v>
          </cell>
          <cell r="CU140">
            <v>1598502</v>
          </cell>
          <cell r="CV140">
            <v>103000</v>
          </cell>
          <cell r="CX140">
            <v>2</v>
          </cell>
          <cell r="CY140" t="str">
            <v>C32-010</v>
          </cell>
          <cell r="DD140">
            <v>1</v>
          </cell>
          <cell r="DE140">
            <v>1</v>
          </cell>
          <cell r="DG140">
            <v>3</v>
          </cell>
          <cell r="DH140" t="str">
            <v>C32-010</v>
          </cell>
          <cell r="DI140">
            <v>0</v>
          </cell>
          <cell r="DJ140">
            <v>766920</v>
          </cell>
          <cell r="DK140">
            <v>0</v>
          </cell>
          <cell r="DL140">
            <v>2606874</v>
          </cell>
          <cell r="DM140">
            <v>3373794</v>
          </cell>
          <cell r="DO140">
            <v>4</v>
          </cell>
          <cell r="DP140" t="str">
            <v>C32-010</v>
          </cell>
          <cell r="DQ140">
            <v>20000</v>
          </cell>
          <cell r="DR140">
            <v>0</v>
          </cell>
          <cell r="DS140">
            <v>15116</v>
          </cell>
          <cell r="DT140">
            <v>43063</v>
          </cell>
          <cell r="DU140">
            <v>25000</v>
          </cell>
          <cell r="DV140">
            <v>0</v>
          </cell>
          <cell r="DW140">
            <v>103179</v>
          </cell>
          <cell r="DY140">
            <v>5</v>
          </cell>
        </row>
        <row r="141">
          <cell r="N141">
            <v>2</v>
          </cell>
          <cell r="O141">
            <v>1</v>
          </cell>
          <cell r="P141">
            <v>90088</v>
          </cell>
          <cell r="Q141">
            <v>0</v>
          </cell>
          <cell r="T141">
            <v>0</v>
          </cell>
          <cell r="U141" t="str">
            <v>無床</v>
          </cell>
          <cell r="W141" t="str">
            <v>0</v>
          </cell>
          <cell r="X141">
            <v>23</v>
          </cell>
          <cell r="Y141" t="str">
            <v>個人</v>
          </cell>
          <cell r="Z141">
            <v>3</v>
          </cell>
          <cell r="AA141">
            <v>8</v>
          </cell>
          <cell r="AB141">
            <v>6</v>
          </cell>
          <cell r="AC141">
            <v>1</v>
          </cell>
          <cell r="AD141">
            <v>0</v>
          </cell>
          <cell r="AE141">
            <v>0</v>
          </cell>
          <cell r="AF141">
            <v>0</v>
          </cell>
          <cell r="AG141">
            <v>460</v>
          </cell>
          <cell r="AL141">
            <v>3</v>
          </cell>
          <cell r="AM141">
            <v>8</v>
          </cell>
          <cell r="AN141">
            <v>6</v>
          </cell>
          <cell r="AO141">
            <v>45</v>
          </cell>
          <cell r="AP141">
            <v>1</v>
          </cell>
          <cell r="AR141">
            <v>1</v>
          </cell>
          <cell r="AT141">
            <v>174</v>
          </cell>
          <cell r="AU141">
            <v>2381</v>
          </cell>
          <cell r="AV141">
            <v>8</v>
          </cell>
          <cell r="AX141">
            <v>0</v>
          </cell>
          <cell r="AY141">
            <v>0</v>
          </cell>
          <cell r="AZ141">
            <v>0</v>
          </cell>
          <cell r="BA141">
            <v>3</v>
          </cell>
          <cell r="BB141">
            <v>0</v>
          </cell>
          <cell r="BC141">
            <v>3</v>
          </cell>
          <cell r="BD141">
            <v>0</v>
          </cell>
          <cell r="BE141">
            <v>1</v>
          </cell>
          <cell r="BF141">
            <v>0</v>
          </cell>
          <cell r="BG141">
            <v>7</v>
          </cell>
          <cell r="BH141">
            <v>0</v>
          </cell>
          <cell r="BI141">
            <v>0</v>
          </cell>
          <cell r="BJ141">
            <v>0</v>
          </cell>
          <cell r="BK141">
            <v>0</v>
          </cell>
          <cell r="BL141">
            <v>0</v>
          </cell>
          <cell r="BM141">
            <v>1</v>
          </cell>
          <cell r="BN141">
            <v>1</v>
          </cell>
          <cell r="BO141">
            <v>0</v>
          </cell>
          <cell r="BP141">
            <v>0</v>
          </cell>
          <cell r="BQ141">
            <v>1</v>
          </cell>
          <cell r="BR141">
            <v>1</v>
          </cell>
          <cell r="BS141">
            <v>0</v>
          </cell>
          <cell r="BT141">
            <v>0</v>
          </cell>
          <cell r="BU141">
            <v>0</v>
          </cell>
          <cell r="BV141">
            <v>0</v>
          </cell>
          <cell r="BW141">
            <v>0</v>
          </cell>
          <cell r="BX141">
            <v>0</v>
          </cell>
          <cell r="BZ141">
            <v>1</v>
          </cell>
          <cell r="CA141" t="str">
            <v>C01-094</v>
          </cell>
          <cell r="CB141">
            <v>8184338</v>
          </cell>
          <cell r="CC141">
            <v>0</v>
          </cell>
          <cell r="CD141">
            <v>18850</v>
          </cell>
          <cell r="CE141">
            <v>1278017</v>
          </cell>
          <cell r="CF141">
            <v>9481205</v>
          </cell>
          <cell r="CG141">
            <v>2281901</v>
          </cell>
          <cell r="CH141">
            <v>300000</v>
          </cell>
          <cell r="CI141">
            <v>159368</v>
          </cell>
          <cell r="CJ141">
            <v>69111</v>
          </cell>
          <cell r="CK141">
            <v>161720</v>
          </cell>
          <cell r="CL141">
            <v>135764</v>
          </cell>
          <cell r="CM141">
            <v>1890</v>
          </cell>
          <cell r="CN141">
            <v>0</v>
          </cell>
          <cell r="CO141">
            <v>842628</v>
          </cell>
          <cell r="CP141">
            <v>1578501</v>
          </cell>
          <cell r="CQ141">
            <v>0</v>
          </cell>
          <cell r="CR141">
            <v>5093229</v>
          </cell>
          <cell r="CT141">
            <v>5758400</v>
          </cell>
          <cell r="CU141">
            <v>2937600</v>
          </cell>
          <cell r="CV141">
            <v>32900</v>
          </cell>
          <cell r="CX141">
            <v>2</v>
          </cell>
          <cell r="CY141" t="str">
            <v>C01-094</v>
          </cell>
          <cell r="CZ141">
            <v>235986427</v>
          </cell>
          <cell r="DA141">
            <v>189315414</v>
          </cell>
          <cell r="DB141">
            <v>225754586</v>
          </cell>
          <cell r="DC141">
            <v>200000000</v>
          </cell>
          <cell r="DE141">
            <v>2</v>
          </cell>
          <cell r="DG141">
            <v>3</v>
          </cell>
          <cell r="DH141" t="str">
            <v>C01-094</v>
          </cell>
          <cell r="DI141">
            <v>0</v>
          </cell>
          <cell r="DJ141">
            <v>0</v>
          </cell>
          <cell r="DK141">
            <v>829500</v>
          </cell>
          <cell r="DL141">
            <v>0</v>
          </cell>
          <cell r="DM141">
            <v>829500</v>
          </cell>
          <cell r="DO141">
            <v>4</v>
          </cell>
          <cell r="DP141" t="str">
            <v>C01-094</v>
          </cell>
          <cell r="DQ141">
            <v>18000</v>
          </cell>
          <cell r="DR141">
            <v>0</v>
          </cell>
          <cell r="DS141">
            <v>44844</v>
          </cell>
          <cell r="DT141">
            <v>79611</v>
          </cell>
          <cell r="DU141">
            <v>0</v>
          </cell>
          <cell r="DV141">
            <v>503728</v>
          </cell>
          <cell r="DW141">
            <v>646183</v>
          </cell>
          <cell r="DY141">
            <v>5</v>
          </cell>
        </row>
        <row r="142">
          <cell r="N142">
            <v>2</v>
          </cell>
          <cell r="O142">
            <v>42</v>
          </cell>
          <cell r="P142">
            <v>33273</v>
          </cell>
          <cell r="Q142">
            <v>0</v>
          </cell>
          <cell r="T142">
            <v>1</v>
          </cell>
          <cell r="U142" t="str">
            <v>有床</v>
          </cell>
          <cell r="W142" t="str">
            <v>A</v>
          </cell>
          <cell r="X142">
            <v>23</v>
          </cell>
          <cell r="Y142" t="str">
            <v>個人</v>
          </cell>
          <cell r="Z142">
            <v>3</v>
          </cell>
          <cell r="AA142">
            <v>1</v>
          </cell>
          <cell r="AB142">
            <v>6</v>
          </cell>
          <cell r="AC142">
            <v>1</v>
          </cell>
          <cell r="AD142">
            <v>0</v>
          </cell>
          <cell r="AE142">
            <v>0</v>
          </cell>
          <cell r="AF142">
            <v>0</v>
          </cell>
          <cell r="AG142">
            <v>545</v>
          </cell>
          <cell r="AL142">
            <v>3</v>
          </cell>
          <cell r="AM142">
            <v>1</v>
          </cell>
          <cell r="AN142">
            <v>6</v>
          </cell>
          <cell r="AO142">
            <v>71</v>
          </cell>
          <cell r="AP142">
            <v>1</v>
          </cell>
          <cell r="AR142">
            <v>1</v>
          </cell>
          <cell r="AT142">
            <v>127</v>
          </cell>
          <cell r="AU142">
            <v>1091</v>
          </cell>
          <cell r="AV142">
            <v>8</v>
          </cell>
          <cell r="AX142">
            <v>324</v>
          </cell>
          <cell r="AY142">
            <v>0</v>
          </cell>
          <cell r="AZ142">
            <v>1</v>
          </cell>
          <cell r="BA142">
            <v>7</v>
          </cell>
          <cell r="BB142">
            <v>0</v>
          </cell>
          <cell r="BC142">
            <v>3</v>
          </cell>
          <cell r="BD142">
            <v>1</v>
          </cell>
          <cell r="BE142">
            <v>3</v>
          </cell>
          <cell r="BF142">
            <v>0</v>
          </cell>
          <cell r="BG142">
            <v>13</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Z142">
            <v>1</v>
          </cell>
          <cell r="CA142" t="str">
            <v>C42-015</v>
          </cell>
          <cell r="CB142">
            <v>11878090</v>
          </cell>
          <cell r="CC142">
            <v>0</v>
          </cell>
          <cell r="CD142">
            <v>175460</v>
          </cell>
          <cell r="CE142">
            <v>17904</v>
          </cell>
          <cell r="CF142">
            <v>12071454</v>
          </cell>
          <cell r="CG142">
            <v>4765666</v>
          </cell>
          <cell r="CH142">
            <v>1233333</v>
          </cell>
          <cell r="CI142">
            <v>3525927</v>
          </cell>
          <cell r="CJ142">
            <v>459641</v>
          </cell>
          <cell r="CK142">
            <v>543405</v>
          </cell>
          <cell r="CL142">
            <v>346705</v>
          </cell>
          <cell r="CM142">
            <v>8760</v>
          </cell>
          <cell r="CN142">
            <v>0</v>
          </cell>
          <cell r="CO142">
            <v>411509</v>
          </cell>
          <cell r="CP142">
            <v>2106267</v>
          </cell>
          <cell r="CQ142">
            <v>0</v>
          </cell>
          <cell r="CR142">
            <v>11812415</v>
          </cell>
          <cell r="CS142" t="str">
            <v>1</v>
          </cell>
          <cell r="CT142">
            <v>0</v>
          </cell>
          <cell r="CU142">
            <v>0</v>
          </cell>
          <cell r="CV142">
            <v>0</v>
          </cell>
          <cell r="CX142">
            <v>2</v>
          </cell>
          <cell r="CY142" t="str">
            <v>C42-015</v>
          </cell>
          <cell r="CZ142">
            <v>135192931</v>
          </cell>
          <cell r="DA142">
            <v>100812664</v>
          </cell>
          <cell r="DB142">
            <v>175985298</v>
          </cell>
          <cell r="DC142">
            <v>135192931</v>
          </cell>
          <cell r="DE142">
            <v>2</v>
          </cell>
          <cell r="DG142">
            <v>3</v>
          </cell>
          <cell r="DH142" t="str">
            <v>C42-015</v>
          </cell>
          <cell r="DI142">
            <v>0</v>
          </cell>
          <cell r="DJ142">
            <v>2785189</v>
          </cell>
          <cell r="DK142">
            <v>9975000</v>
          </cell>
          <cell r="DL142">
            <v>395430</v>
          </cell>
          <cell r="DM142">
            <v>13155619</v>
          </cell>
          <cell r="DO142">
            <v>4</v>
          </cell>
          <cell r="DP142" t="str">
            <v>C42-015</v>
          </cell>
          <cell r="DQ142">
            <v>112280</v>
          </cell>
          <cell r="DR142">
            <v>0</v>
          </cell>
          <cell r="DS142">
            <v>29465</v>
          </cell>
          <cell r="DT142">
            <v>148020</v>
          </cell>
          <cell r="DU142">
            <v>0</v>
          </cell>
          <cell r="DV142">
            <v>398484</v>
          </cell>
          <cell r="DW142">
            <v>688249</v>
          </cell>
          <cell r="DY142">
            <v>5</v>
          </cell>
        </row>
        <row r="143">
          <cell r="N143">
            <v>2</v>
          </cell>
          <cell r="O143">
            <v>41</v>
          </cell>
          <cell r="P143">
            <v>53093</v>
          </cell>
          <cell r="Q143">
            <v>3</v>
          </cell>
          <cell r="T143">
            <v>0</v>
          </cell>
          <cell r="U143" t="str">
            <v>無床</v>
          </cell>
          <cell r="W143" t="str">
            <v>A</v>
          </cell>
          <cell r="X143">
            <v>23</v>
          </cell>
          <cell r="Y143" t="str">
            <v>個人</v>
          </cell>
          <cell r="Z143">
            <v>3</v>
          </cell>
          <cell r="AA143">
            <v>1</v>
          </cell>
          <cell r="AB143">
            <v>1</v>
          </cell>
          <cell r="AC143">
            <v>1</v>
          </cell>
          <cell r="AD143">
            <v>0</v>
          </cell>
          <cell r="AE143">
            <v>0</v>
          </cell>
          <cell r="AF143">
            <v>0</v>
          </cell>
          <cell r="AG143">
            <v>291</v>
          </cell>
          <cell r="AL143">
            <v>2</v>
          </cell>
          <cell r="AM143">
            <v>63</v>
          </cell>
          <cell r="AN143">
            <v>12</v>
          </cell>
          <cell r="AO143">
            <v>49</v>
          </cell>
          <cell r="AP143">
            <v>1</v>
          </cell>
          <cell r="AR143">
            <v>1</v>
          </cell>
          <cell r="AT143">
            <v>624</v>
          </cell>
          <cell r="AU143">
            <v>1854</v>
          </cell>
          <cell r="AV143">
            <v>8.5</v>
          </cell>
          <cell r="AX143">
            <v>0</v>
          </cell>
          <cell r="AY143">
            <v>0</v>
          </cell>
          <cell r="AZ143">
            <v>0</v>
          </cell>
          <cell r="BA143">
            <v>7</v>
          </cell>
          <cell r="BB143">
            <v>0</v>
          </cell>
          <cell r="BC143">
            <v>3</v>
          </cell>
          <cell r="BD143">
            <v>0</v>
          </cell>
          <cell r="BE143">
            <v>1</v>
          </cell>
          <cell r="BF143">
            <v>1</v>
          </cell>
          <cell r="BG143">
            <v>11</v>
          </cell>
          <cell r="BH143">
            <v>1</v>
          </cell>
          <cell r="BI143">
            <v>0</v>
          </cell>
          <cell r="BJ143">
            <v>0</v>
          </cell>
          <cell r="BK143">
            <v>0</v>
          </cell>
          <cell r="BL143">
            <v>0</v>
          </cell>
          <cell r="BM143">
            <v>2</v>
          </cell>
          <cell r="BN143">
            <v>0</v>
          </cell>
          <cell r="BO143">
            <v>2</v>
          </cell>
          <cell r="BP143">
            <v>0</v>
          </cell>
          <cell r="BQ143">
            <v>4</v>
          </cell>
          <cell r="BR143">
            <v>0</v>
          </cell>
          <cell r="BS143">
            <v>0</v>
          </cell>
          <cell r="BT143">
            <v>0</v>
          </cell>
          <cell r="BU143">
            <v>0</v>
          </cell>
          <cell r="BV143">
            <v>0</v>
          </cell>
          <cell r="BW143">
            <v>0</v>
          </cell>
          <cell r="BX143">
            <v>0</v>
          </cell>
          <cell r="BZ143">
            <v>1</v>
          </cell>
          <cell r="CA143" t="str">
            <v>C41-011</v>
          </cell>
          <cell r="CB143">
            <v>9228772</v>
          </cell>
          <cell r="CC143">
            <v>0</v>
          </cell>
          <cell r="CD143">
            <v>0</v>
          </cell>
          <cell r="CE143">
            <v>552782</v>
          </cell>
          <cell r="CF143">
            <v>9781554</v>
          </cell>
          <cell r="CG143">
            <v>3838202</v>
          </cell>
          <cell r="CH143">
            <v>562000</v>
          </cell>
          <cell r="CI143">
            <v>785400</v>
          </cell>
          <cell r="CJ143">
            <v>175529</v>
          </cell>
          <cell r="CK143">
            <v>143628</v>
          </cell>
          <cell r="CL143">
            <v>58950</v>
          </cell>
          <cell r="CM143">
            <v>11655</v>
          </cell>
          <cell r="CN143">
            <v>0</v>
          </cell>
          <cell r="CO143">
            <v>204037</v>
          </cell>
          <cell r="CP143">
            <v>755907</v>
          </cell>
          <cell r="CQ143">
            <v>0</v>
          </cell>
          <cell r="CR143">
            <v>5902703</v>
          </cell>
          <cell r="CT143">
            <v>32624000</v>
          </cell>
          <cell r="CU143">
            <v>11217100</v>
          </cell>
          <cell r="CV143">
            <v>51100</v>
          </cell>
          <cell r="CX143">
            <v>2</v>
          </cell>
          <cell r="CY143" t="str">
            <v>C41-011</v>
          </cell>
          <cell r="CZ143">
            <v>135384503</v>
          </cell>
          <cell r="DA143">
            <v>58075031</v>
          </cell>
          <cell r="DB143">
            <v>9406449</v>
          </cell>
          <cell r="DC143">
            <v>7590000</v>
          </cell>
          <cell r="DE143">
            <v>2</v>
          </cell>
          <cell r="DG143">
            <v>3</v>
          </cell>
          <cell r="DH143" t="str">
            <v>C41-011</v>
          </cell>
          <cell r="DI143">
            <v>0</v>
          </cell>
          <cell r="DJ143">
            <v>0</v>
          </cell>
          <cell r="DK143">
            <v>259350</v>
          </cell>
          <cell r="DL143">
            <v>3181000</v>
          </cell>
          <cell r="DM143">
            <v>3440350</v>
          </cell>
          <cell r="DO143">
            <v>4</v>
          </cell>
          <cell r="DP143" t="str">
            <v>C41-011</v>
          </cell>
          <cell r="DQ143">
            <v>18320</v>
          </cell>
          <cell r="DR143">
            <v>25000</v>
          </cell>
          <cell r="DS143">
            <v>8319</v>
          </cell>
          <cell r="DT143">
            <v>39969</v>
          </cell>
          <cell r="DU143">
            <v>4333</v>
          </cell>
          <cell r="DV143">
            <v>8404</v>
          </cell>
          <cell r="DW143">
            <v>104345</v>
          </cell>
          <cell r="DY143">
            <v>5</v>
          </cell>
        </row>
        <row r="144">
          <cell r="N144">
            <v>2</v>
          </cell>
          <cell r="O144">
            <v>40</v>
          </cell>
          <cell r="P144">
            <v>56026</v>
          </cell>
          <cell r="Q144">
            <v>7</v>
          </cell>
          <cell r="T144">
            <v>0</v>
          </cell>
          <cell r="U144" t="str">
            <v>無床</v>
          </cell>
          <cell r="W144" t="str">
            <v>A</v>
          </cell>
          <cell r="X144">
            <v>23</v>
          </cell>
          <cell r="Y144" t="str">
            <v>個人</v>
          </cell>
          <cell r="Z144">
            <v>2</v>
          </cell>
          <cell r="AA144">
            <v>52</v>
          </cell>
          <cell r="AB144">
            <v>12</v>
          </cell>
          <cell r="AC144">
            <v>1</v>
          </cell>
          <cell r="AD144">
            <v>0</v>
          </cell>
          <cell r="AE144">
            <v>0</v>
          </cell>
          <cell r="AF144">
            <v>0</v>
          </cell>
          <cell r="AK144">
            <v>1</v>
          </cell>
          <cell r="AL144">
            <v>2</v>
          </cell>
          <cell r="AM144">
            <v>63</v>
          </cell>
          <cell r="AN144">
            <v>8</v>
          </cell>
          <cell r="AO144">
            <v>54</v>
          </cell>
          <cell r="AP144">
            <v>2</v>
          </cell>
          <cell r="AR144">
            <v>1</v>
          </cell>
          <cell r="AT144">
            <v>218</v>
          </cell>
          <cell r="AU144">
            <v>418</v>
          </cell>
          <cell r="AV144">
            <v>8</v>
          </cell>
          <cell r="AX144">
            <v>0</v>
          </cell>
          <cell r="AY144">
            <v>1</v>
          </cell>
          <cell r="AZ144">
            <v>0</v>
          </cell>
          <cell r="BA144">
            <v>2</v>
          </cell>
          <cell r="BB144">
            <v>2</v>
          </cell>
          <cell r="BC144">
            <v>1</v>
          </cell>
          <cell r="BD144">
            <v>0</v>
          </cell>
          <cell r="BE144">
            <v>1</v>
          </cell>
          <cell r="BF144">
            <v>1</v>
          </cell>
          <cell r="BG144">
            <v>5</v>
          </cell>
          <cell r="BH144">
            <v>3</v>
          </cell>
          <cell r="BI144">
            <v>0</v>
          </cell>
          <cell r="BJ144">
            <v>0</v>
          </cell>
          <cell r="BK144">
            <v>0</v>
          </cell>
          <cell r="BL144">
            <v>0</v>
          </cell>
          <cell r="BM144">
            <v>2</v>
          </cell>
          <cell r="BN144">
            <v>2</v>
          </cell>
          <cell r="BO144">
            <v>0</v>
          </cell>
          <cell r="BP144">
            <v>0</v>
          </cell>
          <cell r="BQ144">
            <v>2</v>
          </cell>
          <cell r="BR144">
            <v>2</v>
          </cell>
          <cell r="BS144">
            <v>0</v>
          </cell>
          <cell r="BT144">
            <v>0</v>
          </cell>
          <cell r="BU144">
            <v>0</v>
          </cell>
          <cell r="BV144">
            <v>0</v>
          </cell>
          <cell r="BW144">
            <v>0</v>
          </cell>
          <cell r="BX144">
            <v>0</v>
          </cell>
          <cell r="BZ144">
            <v>1</v>
          </cell>
          <cell r="CA144" t="str">
            <v>C40-087</v>
          </cell>
          <cell r="CB144">
            <v>6640950</v>
          </cell>
          <cell r="CC144">
            <v>0</v>
          </cell>
          <cell r="CE144">
            <v>95795</v>
          </cell>
          <cell r="CF144">
            <v>6736745</v>
          </cell>
          <cell r="CG144">
            <v>2154900</v>
          </cell>
          <cell r="CH144">
            <v>1350000</v>
          </cell>
          <cell r="CI144">
            <v>230689</v>
          </cell>
          <cell r="CJ144">
            <v>68082</v>
          </cell>
          <cell r="CK144">
            <v>391973</v>
          </cell>
          <cell r="CL144">
            <v>334286</v>
          </cell>
          <cell r="CM144">
            <v>8400</v>
          </cell>
          <cell r="CN144">
            <v>49287</v>
          </cell>
          <cell r="CO144">
            <v>377338</v>
          </cell>
          <cell r="CP144">
            <v>787957</v>
          </cell>
          <cell r="CR144">
            <v>4010939</v>
          </cell>
          <cell r="CT144">
            <v>7993600</v>
          </cell>
          <cell r="CU144">
            <v>5253000</v>
          </cell>
          <cell r="CX144">
            <v>2</v>
          </cell>
          <cell r="CY144" t="str">
            <v>C40-087</v>
          </cell>
          <cell r="CZ144">
            <v>110931729</v>
          </cell>
          <cell r="DA144">
            <v>60067435</v>
          </cell>
          <cell r="DB144">
            <v>43231609</v>
          </cell>
          <cell r="DC144">
            <v>37543799</v>
          </cell>
          <cell r="DE144">
            <v>2</v>
          </cell>
          <cell r="DG144">
            <v>3</v>
          </cell>
          <cell r="DH144" t="str">
            <v>C40-087</v>
          </cell>
          <cell r="DI144">
            <v>0</v>
          </cell>
          <cell r="DJ144">
            <v>0</v>
          </cell>
          <cell r="DK144">
            <v>0</v>
          </cell>
          <cell r="DL144">
            <v>0</v>
          </cell>
          <cell r="DM144">
            <v>0</v>
          </cell>
          <cell r="DO144">
            <v>4</v>
          </cell>
          <cell r="DP144" t="str">
            <v>C40-087</v>
          </cell>
          <cell r="DQ144">
            <v>0</v>
          </cell>
          <cell r="DR144">
            <v>0</v>
          </cell>
          <cell r="DS144">
            <v>12833</v>
          </cell>
          <cell r="DT144">
            <v>157201</v>
          </cell>
          <cell r="DU144">
            <v>116666</v>
          </cell>
          <cell r="DV144">
            <v>82241</v>
          </cell>
          <cell r="DW144">
            <v>368941</v>
          </cell>
          <cell r="DY144">
            <v>5</v>
          </cell>
        </row>
        <row r="145">
          <cell r="N145">
            <v>2</v>
          </cell>
          <cell r="O145">
            <v>11</v>
          </cell>
          <cell r="P145">
            <v>69002</v>
          </cell>
          <cell r="Q145">
            <v>1</v>
          </cell>
          <cell r="T145">
            <v>1</v>
          </cell>
          <cell r="U145" t="str">
            <v>有床</v>
          </cell>
          <cell r="W145" t="str">
            <v>3</v>
          </cell>
          <cell r="X145">
            <v>19</v>
          </cell>
          <cell r="Y145" t="str">
            <v>その他</v>
          </cell>
          <cell r="Z145">
            <v>2</v>
          </cell>
          <cell r="AA145">
            <v>30</v>
          </cell>
          <cell r="AB145">
            <v>5</v>
          </cell>
          <cell r="AC145">
            <v>0</v>
          </cell>
          <cell r="AD145">
            <v>1</v>
          </cell>
          <cell r="AE145">
            <v>0</v>
          </cell>
          <cell r="AF145">
            <v>0</v>
          </cell>
          <cell r="AH145">
            <v>150</v>
          </cell>
          <cell r="AL145">
            <v>2</v>
          </cell>
          <cell r="AM145">
            <v>57</v>
          </cell>
          <cell r="AN145">
            <v>4</v>
          </cell>
          <cell r="AO145">
            <v>47</v>
          </cell>
          <cell r="AP145">
            <v>1</v>
          </cell>
          <cell r="AR145">
            <v>1</v>
          </cell>
          <cell r="AT145">
            <v>98</v>
          </cell>
          <cell r="AU145">
            <v>885</v>
          </cell>
          <cell r="AV145">
            <v>6</v>
          </cell>
          <cell r="AX145">
            <v>0</v>
          </cell>
          <cell r="AY145">
            <v>1</v>
          </cell>
          <cell r="AZ145">
            <v>0</v>
          </cell>
          <cell r="BA145">
            <v>2</v>
          </cell>
          <cell r="BB145">
            <v>0</v>
          </cell>
          <cell r="BC145">
            <v>3</v>
          </cell>
          <cell r="BD145">
            <v>0</v>
          </cell>
          <cell r="BE145">
            <v>1</v>
          </cell>
          <cell r="BF145">
            <v>0</v>
          </cell>
          <cell r="BG145">
            <v>7</v>
          </cell>
          <cell r="BH145">
            <v>0</v>
          </cell>
          <cell r="BI145">
            <v>0</v>
          </cell>
          <cell r="BJ145">
            <v>0</v>
          </cell>
          <cell r="BK145">
            <v>3</v>
          </cell>
          <cell r="BL145">
            <v>0</v>
          </cell>
          <cell r="BM145">
            <v>0</v>
          </cell>
          <cell r="BN145">
            <v>0</v>
          </cell>
          <cell r="BO145">
            <v>2</v>
          </cell>
          <cell r="BP145">
            <v>0</v>
          </cell>
          <cell r="BQ145">
            <v>5</v>
          </cell>
          <cell r="BR145">
            <v>0</v>
          </cell>
          <cell r="BS145">
            <v>0</v>
          </cell>
          <cell r="BT145">
            <v>0</v>
          </cell>
          <cell r="BU145">
            <v>0</v>
          </cell>
          <cell r="BV145">
            <v>0</v>
          </cell>
          <cell r="BW145">
            <v>0</v>
          </cell>
          <cell r="BX145">
            <v>0</v>
          </cell>
          <cell r="BZ145">
            <v>1</v>
          </cell>
          <cell r="CA145" t="str">
            <v>C11-073</v>
          </cell>
          <cell r="CB145">
            <v>6152430</v>
          </cell>
          <cell r="CC145">
            <v>0</v>
          </cell>
          <cell r="CD145">
            <v>0</v>
          </cell>
          <cell r="CE145">
            <v>2302693</v>
          </cell>
          <cell r="CF145">
            <v>8455123</v>
          </cell>
          <cell r="CG145">
            <v>2988227</v>
          </cell>
          <cell r="CI145">
            <v>2865923</v>
          </cell>
          <cell r="CJ145">
            <v>43224</v>
          </cell>
          <cell r="CK145">
            <v>232227</v>
          </cell>
          <cell r="CL145">
            <v>95057</v>
          </cell>
          <cell r="CM145">
            <v>18770</v>
          </cell>
          <cell r="CN145">
            <v>0</v>
          </cell>
          <cell r="CO145">
            <v>532332</v>
          </cell>
          <cell r="CP145">
            <v>1011734</v>
          </cell>
          <cell r="CQ145">
            <v>500000</v>
          </cell>
          <cell r="CR145">
            <v>7673667</v>
          </cell>
          <cell r="CT145">
            <v>0</v>
          </cell>
          <cell r="CU145">
            <v>70000</v>
          </cell>
          <cell r="CV145">
            <v>0</v>
          </cell>
          <cell r="CX145">
            <v>2</v>
          </cell>
          <cell r="CY145" t="str">
            <v>C11-073</v>
          </cell>
          <cell r="CZ145">
            <v>227055247</v>
          </cell>
          <cell r="DA145">
            <v>24336607</v>
          </cell>
          <cell r="DB145">
            <v>66713372</v>
          </cell>
          <cell r="DC145">
            <v>46571511</v>
          </cell>
          <cell r="DE145">
            <v>1</v>
          </cell>
          <cell r="DG145">
            <v>3</v>
          </cell>
          <cell r="DH145" t="str">
            <v>C11-073</v>
          </cell>
          <cell r="DI145">
            <v>0</v>
          </cell>
          <cell r="DJ145">
            <v>0</v>
          </cell>
          <cell r="DK145">
            <v>1600000</v>
          </cell>
          <cell r="DL145">
            <v>0</v>
          </cell>
          <cell r="DM145">
            <v>1600000</v>
          </cell>
          <cell r="DO145">
            <v>4</v>
          </cell>
          <cell r="DP145" t="str">
            <v>C11-073</v>
          </cell>
          <cell r="DQ145">
            <v>40720</v>
          </cell>
          <cell r="DR145">
            <v>0</v>
          </cell>
          <cell r="DS145">
            <v>2864</v>
          </cell>
          <cell r="DT145">
            <v>5000</v>
          </cell>
          <cell r="DU145">
            <v>0</v>
          </cell>
          <cell r="DV145">
            <v>0</v>
          </cell>
          <cell r="DW145">
            <v>48584</v>
          </cell>
          <cell r="DY145">
            <v>5</v>
          </cell>
        </row>
        <row r="146">
          <cell r="N146">
            <v>2</v>
          </cell>
          <cell r="O146">
            <v>43</v>
          </cell>
          <cell r="P146">
            <v>58009</v>
          </cell>
          <cell r="Q146">
            <v>1</v>
          </cell>
          <cell r="T146">
            <v>1</v>
          </cell>
          <cell r="U146" t="str">
            <v>有床</v>
          </cell>
          <cell r="W146" t="str">
            <v>A</v>
          </cell>
          <cell r="X146">
            <v>23</v>
          </cell>
          <cell r="Y146" t="str">
            <v>個人</v>
          </cell>
          <cell r="Z146">
            <v>2</v>
          </cell>
          <cell r="AA146">
            <v>54</v>
          </cell>
          <cell r="AB146">
            <v>3</v>
          </cell>
          <cell r="AC146">
            <v>1</v>
          </cell>
          <cell r="AD146">
            <v>0</v>
          </cell>
          <cell r="AE146">
            <v>0</v>
          </cell>
          <cell r="AF146">
            <v>0</v>
          </cell>
          <cell r="AG146">
            <v>653</v>
          </cell>
          <cell r="AL146">
            <v>2</v>
          </cell>
          <cell r="AM146">
            <v>54</v>
          </cell>
          <cell r="AN146">
            <v>3</v>
          </cell>
          <cell r="AO146">
            <v>56</v>
          </cell>
          <cell r="AP146">
            <v>1</v>
          </cell>
          <cell r="AR146">
            <v>1</v>
          </cell>
          <cell r="AT146">
            <v>102</v>
          </cell>
          <cell r="AU146">
            <v>1115</v>
          </cell>
          <cell r="AV146">
            <v>6</v>
          </cell>
          <cell r="AX146">
            <v>0</v>
          </cell>
          <cell r="AY146">
            <v>0</v>
          </cell>
          <cell r="BA146">
            <v>4</v>
          </cell>
          <cell r="BC146">
            <v>3</v>
          </cell>
          <cell r="BD146">
            <v>1</v>
          </cell>
          <cell r="BG146">
            <v>7</v>
          </cell>
          <cell r="BH146">
            <v>1</v>
          </cell>
          <cell r="BI146">
            <v>0</v>
          </cell>
          <cell r="BK146">
            <v>0</v>
          </cell>
          <cell r="BM146">
            <v>0</v>
          </cell>
          <cell r="BQ146">
            <v>0</v>
          </cell>
          <cell r="BR146">
            <v>0</v>
          </cell>
          <cell r="BS146">
            <v>0</v>
          </cell>
          <cell r="BT146">
            <v>0</v>
          </cell>
          <cell r="BZ146">
            <v>1</v>
          </cell>
          <cell r="CA146" t="str">
            <v>C43-041</v>
          </cell>
          <cell r="CB146">
            <v>7174070</v>
          </cell>
          <cell r="CC146">
            <v>0</v>
          </cell>
          <cell r="CD146">
            <v>0</v>
          </cell>
          <cell r="CE146">
            <v>116266</v>
          </cell>
          <cell r="CF146">
            <v>7290336</v>
          </cell>
          <cell r="CG146">
            <v>2619717</v>
          </cell>
          <cell r="CH146">
            <v>553000</v>
          </cell>
          <cell r="CI146">
            <v>2364964</v>
          </cell>
          <cell r="CJ146">
            <v>0</v>
          </cell>
          <cell r="CK146">
            <v>171590</v>
          </cell>
          <cell r="CL146">
            <v>119900</v>
          </cell>
          <cell r="CM146">
            <v>20790</v>
          </cell>
          <cell r="CN146">
            <v>30900</v>
          </cell>
          <cell r="CO146">
            <v>293100</v>
          </cell>
          <cell r="CP146">
            <v>1102721</v>
          </cell>
          <cell r="CQ146">
            <v>0</v>
          </cell>
          <cell r="CR146">
            <v>6552092</v>
          </cell>
          <cell r="CS146">
            <v>0</v>
          </cell>
          <cell r="CT146">
            <v>2503900</v>
          </cell>
          <cell r="CU146">
            <v>1480200</v>
          </cell>
          <cell r="CV146">
            <v>0</v>
          </cell>
          <cell r="CX146">
            <v>2</v>
          </cell>
          <cell r="CY146" t="str">
            <v>C43-041</v>
          </cell>
          <cell r="CZ146">
            <v>104659377</v>
          </cell>
          <cell r="DA146">
            <v>47047586</v>
          </cell>
          <cell r="DB146">
            <v>12273490</v>
          </cell>
          <cell r="DC146">
            <v>8600000</v>
          </cell>
          <cell r="DE146">
            <v>2</v>
          </cell>
          <cell r="DG146">
            <v>3</v>
          </cell>
          <cell r="DH146" t="str">
            <v>C43-041</v>
          </cell>
          <cell r="DI146">
            <v>0</v>
          </cell>
          <cell r="DJ146">
            <v>3485000</v>
          </cell>
          <cell r="DK146">
            <v>0</v>
          </cell>
          <cell r="DL146">
            <v>0</v>
          </cell>
          <cell r="DM146">
            <v>3485000</v>
          </cell>
          <cell r="DO146">
            <v>4</v>
          </cell>
          <cell r="DP146" t="str">
            <v>C43-041</v>
          </cell>
          <cell r="DQ146">
            <v>26700</v>
          </cell>
          <cell r="DR146">
            <v>25000</v>
          </cell>
          <cell r="DS146">
            <v>29230</v>
          </cell>
          <cell r="DT146">
            <v>12206</v>
          </cell>
          <cell r="DU146">
            <v>4166</v>
          </cell>
          <cell r="DV146">
            <v>1013</v>
          </cell>
          <cell r="DW146">
            <v>98315</v>
          </cell>
          <cell r="DY146">
            <v>5</v>
          </cell>
        </row>
        <row r="147">
          <cell r="N147">
            <v>2</v>
          </cell>
          <cell r="O147">
            <v>7</v>
          </cell>
          <cell r="P147">
            <v>65018</v>
          </cell>
          <cell r="Q147">
            <v>7</v>
          </cell>
          <cell r="T147">
            <v>0</v>
          </cell>
          <cell r="U147" t="str">
            <v>無床</v>
          </cell>
          <cell r="W147" t="str">
            <v>1</v>
          </cell>
          <cell r="X147">
            <v>23</v>
          </cell>
          <cell r="Y147" t="str">
            <v>個人</v>
          </cell>
          <cell r="Z147">
            <v>2</v>
          </cell>
          <cell r="AA147">
            <v>47</v>
          </cell>
          <cell r="AB147">
            <v>2</v>
          </cell>
          <cell r="AC147">
            <v>1</v>
          </cell>
          <cell r="AD147">
            <v>0</v>
          </cell>
          <cell r="AE147">
            <v>0</v>
          </cell>
          <cell r="AF147">
            <v>0</v>
          </cell>
          <cell r="AK147">
            <v>1</v>
          </cell>
          <cell r="AL147">
            <v>2</v>
          </cell>
          <cell r="AM147">
            <v>51</v>
          </cell>
          <cell r="AN147">
            <v>5</v>
          </cell>
          <cell r="AO147">
            <v>71</v>
          </cell>
          <cell r="AP147">
            <v>1</v>
          </cell>
          <cell r="AR147">
            <v>1</v>
          </cell>
          <cell r="AT147">
            <v>83</v>
          </cell>
          <cell r="AU147">
            <v>914</v>
          </cell>
          <cell r="AV147">
            <v>5</v>
          </cell>
          <cell r="AX147">
            <v>0</v>
          </cell>
          <cell r="AY147">
            <v>0</v>
          </cell>
          <cell r="BA147">
            <v>1</v>
          </cell>
          <cell r="BC147">
            <v>2</v>
          </cell>
          <cell r="BD147">
            <v>1</v>
          </cell>
          <cell r="BG147">
            <v>3</v>
          </cell>
          <cell r="BH147">
            <v>1</v>
          </cell>
          <cell r="BQ147">
            <v>0</v>
          </cell>
          <cell r="BR147">
            <v>0</v>
          </cell>
          <cell r="BZ147">
            <v>1</v>
          </cell>
          <cell r="CA147" t="str">
            <v>C07-037</v>
          </cell>
          <cell r="CB147">
            <v>5236459</v>
          </cell>
          <cell r="CD147">
            <v>39780</v>
          </cell>
          <cell r="CE147">
            <v>68753</v>
          </cell>
          <cell r="CF147">
            <v>5344992</v>
          </cell>
          <cell r="CG147">
            <v>944732</v>
          </cell>
          <cell r="CH147">
            <v>437500</v>
          </cell>
          <cell r="CI147">
            <v>1967170</v>
          </cell>
          <cell r="CK147">
            <v>120292</v>
          </cell>
          <cell r="CL147">
            <v>50000</v>
          </cell>
          <cell r="CM147">
            <v>6510</v>
          </cell>
          <cell r="CN147">
            <v>63782</v>
          </cell>
          <cell r="CO147">
            <v>84321</v>
          </cell>
          <cell r="CP147">
            <v>760248</v>
          </cell>
          <cell r="CR147">
            <v>3876763</v>
          </cell>
          <cell r="CT147">
            <v>7263200</v>
          </cell>
          <cell r="CU147">
            <v>442100</v>
          </cell>
          <cell r="CX147">
            <v>2</v>
          </cell>
          <cell r="CY147" t="str">
            <v>C07-037</v>
          </cell>
          <cell r="CZ147">
            <v>53993762</v>
          </cell>
          <cell r="DA147">
            <v>10887891</v>
          </cell>
          <cell r="DB147">
            <v>5823500</v>
          </cell>
          <cell r="DC147">
            <v>360000</v>
          </cell>
          <cell r="DE147">
            <v>2</v>
          </cell>
          <cell r="DG147">
            <v>3</v>
          </cell>
          <cell r="DH147" t="str">
            <v>C07-037</v>
          </cell>
          <cell r="DJ147">
            <v>200000</v>
          </cell>
          <cell r="DL147">
            <v>6180000</v>
          </cell>
          <cell r="DM147">
            <v>6380000</v>
          </cell>
          <cell r="DO147">
            <v>4</v>
          </cell>
          <cell r="DP147" t="str">
            <v>C07-037</v>
          </cell>
          <cell r="DQ147">
            <v>6000</v>
          </cell>
          <cell r="DS147">
            <v>50697</v>
          </cell>
          <cell r="DT147">
            <v>45703</v>
          </cell>
          <cell r="DV147">
            <v>0</v>
          </cell>
          <cell r="DW147">
            <v>102400</v>
          </cell>
          <cell r="DY147">
            <v>5</v>
          </cell>
        </row>
        <row r="148">
          <cell r="N148">
            <v>2</v>
          </cell>
          <cell r="O148">
            <v>9</v>
          </cell>
          <cell r="P148">
            <v>61051</v>
          </cell>
          <cell r="Q148">
            <v>2</v>
          </cell>
          <cell r="T148">
            <v>0</v>
          </cell>
          <cell r="U148" t="str">
            <v>無床</v>
          </cell>
          <cell r="W148" t="str">
            <v>2</v>
          </cell>
          <cell r="X148">
            <v>19</v>
          </cell>
          <cell r="Y148" t="str">
            <v>その他</v>
          </cell>
          <cell r="Z148">
            <v>2</v>
          </cell>
          <cell r="AA148">
            <v>23</v>
          </cell>
          <cell r="AB148">
            <v>4</v>
          </cell>
          <cell r="AC148">
            <v>0</v>
          </cell>
          <cell r="AD148">
            <v>1</v>
          </cell>
          <cell r="AE148">
            <v>0</v>
          </cell>
          <cell r="AF148">
            <v>0</v>
          </cell>
          <cell r="AG148">
            <v>0</v>
          </cell>
          <cell r="AH148">
            <v>206</v>
          </cell>
          <cell r="AI148">
            <v>0</v>
          </cell>
          <cell r="AJ148">
            <v>0</v>
          </cell>
          <cell r="AL148">
            <v>2</v>
          </cell>
          <cell r="AM148">
            <v>45</v>
          </cell>
          <cell r="AN148">
            <v>10</v>
          </cell>
          <cell r="AO148">
            <v>79</v>
          </cell>
          <cell r="AP148">
            <v>1</v>
          </cell>
          <cell r="AR148">
            <v>1</v>
          </cell>
          <cell r="AT148">
            <v>3</v>
          </cell>
          <cell r="AU148">
            <v>235</v>
          </cell>
          <cell r="AV148">
            <v>7</v>
          </cell>
          <cell r="AX148">
            <v>0</v>
          </cell>
          <cell r="AY148">
            <v>1</v>
          </cell>
          <cell r="AZ148">
            <v>0</v>
          </cell>
          <cell r="BA148">
            <v>1</v>
          </cell>
          <cell r="BB148">
            <v>0</v>
          </cell>
          <cell r="BC148">
            <v>1</v>
          </cell>
          <cell r="BD148">
            <v>0</v>
          </cell>
          <cell r="BE148">
            <v>1</v>
          </cell>
          <cell r="BF148">
            <v>0</v>
          </cell>
          <cell r="BG148">
            <v>4</v>
          </cell>
          <cell r="BH148">
            <v>0</v>
          </cell>
          <cell r="BI148">
            <v>0</v>
          </cell>
          <cell r="BK148">
            <v>0</v>
          </cell>
          <cell r="BM148">
            <v>0</v>
          </cell>
          <cell r="BO148">
            <v>0</v>
          </cell>
          <cell r="BQ148">
            <v>0</v>
          </cell>
          <cell r="BR148">
            <v>0</v>
          </cell>
          <cell r="BS148">
            <v>0</v>
          </cell>
          <cell r="BT148">
            <v>0</v>
          </cell>
          <cell r="BU148">
            <v>0</v>
          </cell>
          <cell r="BV148">
            <v>0</v>
          </cell>
          <cell r="BW148">
            <v>0</v>
          </cell>
          <cell r="BX148">
            <v>0</v>
          </cell>
          <cell r="BZ148">
            <v>1</v>
          </cell>
          <cell r="CA148" t="str">
            <v>C09-042</v>
          </cell>
          <cell r="CB148">
            <v>2607629</v>
          </cell>
          <cell r="CC148">
            <v>0</v>
          </cell>
          <cell r="CD148">
            <v>6650</v>
          </cell>
          <cell r="CE148">
            <v>448790</v>
          </cell>
          <cell r="CF148">
            <v>3063069</v>
          </cell>
          <cell r="CG148">
            <v>1050486</v>
          </cell>
          <cell r="CH148">
            <v>0</v>
          </cell>
          <cell r="CI148">
            <v>945445</v>
          </cell>
          <cell r="CJ148">
            <v>30030</v>
          </cell>
          <cell r="CK148">
            <v>52922</v>
          </cell>
          <cell r="CL148">
            <v>52922</v>
          </cell>
          <cell r="CM148">
            <v>0</v>
          </cell>
          <cell r="CN148">
            <v>0</v>
          </cell>
          <cell r="CO148">
            <v>30636</v>
          </cell>
          <cell r="CP148">
            <v>904089</v>
          </cell>
          <cell r="CQ148">
            <v>400000</v>
          </cell>
          <cell r="CR148">
            <v>3013608</v>
          </cell>
          <cell r="CT148">
            <v>224500</v>
          </cell>
          <cell r="CU148">
            <v>76400</v>
          </cell>
          <cell r="CV148">
            <v>3200</v>
          </cell>
          <cell r="CX148">
            <v>2</v>
          </cell>
          <cell r="CY148" t="str">
            <v>C09-042</v>
          </cell>
          <cell r="CZ148">
            <v>17218055</v>
          </cell>
          <cell r="DA148">
            <v>7562736</v>
          </cell>
          <cell r="DB148">
            <v>3769901</v>
          </cell>
          <cell r="DC148">
            <v>0</v>
          </cell>
          <cell r="DE148">
            <v>1</v>
          </cell>
          <cell r="DG148">
            <v>3</v>
          </cell>
          <cell r="DH148" t="str">
            <v>C09-042</v>
          </cell>
          <cell r="DI148">
            <v>0</v>
          </cell>
          <cell r="DJ148">
            <v>0</v>
          </cell>
          <cell r="DK148">
            <v>0</v>
          </cell>
          <cell r="DL148">
            <v>0</v>
          </cell>
          <cell r="DM148">
            <v>0</v>
          </cell>
          <cell r="DO148">
            <v>4</v>
          </cell>
          <cell r="DP148" t="str">
            <v>C09-042</v>
          </cell>
          <cell r="DQ148">
            <v>3800</v>
          </cell>
          <cell r="DR148">
            <v>0</v>
          </cell>
          <cell r="DS148">
            <v>3281</v>
          </cell>
          <cell r="DT148">
            <v>4049</v>
          </cell>
          <cell r="DU148">
            <v>0</v>
          </cell>
          <cell r="DV148">
            <v>0</v>
          </cell>
          <cell r="DW148">
            <v>11130</v>
          </cell>
          <cell r="DY148">
            <v>5</v>
          </cell>
        </row>
        <row r="149">
          <cell r="N149">
            <v>2</v>
          </cell>
          <cell r="O149">
            <v>23</v>
          </cell>
          <cell r="P149">
            <v>5162</v>
          </cell>
          <cell r="Q149">
            <v>3</v>
          </cell>
          <cell r="T149">
            <v>0</v>
          </cell>
          <cell r="U149" t="str">
            <v>無床</v>
          </cell>
          <cell r="W149" t="str">
            <v>4</v>
          </cell>
          <cell r="X149">
            <v>19</v>
          </cell>
          <cell r="Y149" t="str">
            <v>その他</v>
          </cell>
          <cell r="Z149">
            <v>2</v>
          </cell>
          <cell r="AA149">
            <v>54</v>
          </cell>
          <cell r="AB149">
            <v>2</v>
          </cell>
          <cell r="AC149">
            <v>0</v>
          </cell>
          <cell r="AD149">
            <v>1</v>
          </cell>
          <cell r="AE149">
            <v>0</v>
          </cell>
          <cell r="AF149">
            <v>0</v>
          </cell>
          <cell r="AH149">
            <v>405</v>
          </cell>
          <cell r="AL149">
            <v>2</v>
          </cell>
          <cell r="AM149">
            <v>54</v>
          </cell>
          <cell r="AN149">
            <v>2</v>
          </cell>
          <cell r="AO149">
            <v>55</v>
          </cell>
          <cell r="AP149">
            <v>1</v>
          </cell>
          <cell r="AR149">
            <v>1</v>
          </cell>
          <cell r="AU149">
            <v>1515</v>
          </cell>
          <cell r="AV149">
            <v>4</v>
          </cell>
          <cell r="AX149">
            <v>0</v>
          </cell>
          <cell r="AY149">
            <v>1</v>
          </cell>
          <cell r="BA149">
            <v>17</v>
          </cell>
          <cell r="BC149">
            <v>1</v>
          </cell>
          <cell r="BE149">
            <v>11</v>
          </cell>
          <cell r="BG149">
            <v>30</v>
          </cell>
          <cell r="BH149">
            <v>0</v>
          </cell>
          <cell r="BI149">
            <v>9</v>
          </cell>
          <cell r="BO149">
            <v>9</v>
          </cell>
          <cell r="BQ149">
            <v>18</v>
          </cell>
          <cell r="BR149">
            <v>0</v>
          </cell>
          <cell r="BZ149">
            <v>1</v>
          </cell>
          <cell r="CA149" t="str">
            <v>C23-017</v>
          </cell>
          <cell r="CB149">
            <v>58185990</v>
          </cell>
          <cell r="CC149">
            <v>0</v>
          </cell>
          <cell r="CD149">
            <v>0</v>
          </cell>
          <cell r="CE149">
            <v>0</v>
          </cell>
          <cell r="CF149">
            <v>58185990</v>
          </cell>
          <cell r="CG149">
            <v>15618000</v>
          </cell>
          <cell r="CI149">
            <v>7304740</v>
          </cell>
          <cell r="CJ149">
            <v>5430419</v>
          </cell>
          <cell r="CK149">
            <v>1853662</v>
          </cell>
          <cell r="CL149">
            <v>1506663</v>
          </cell>
          <cell r="CM149">
            <v>346999</v>
          </cell>
          <cell r="CN149">
            <v>0</v>
          </cell>
          <cell r="CO149">
            <v>365507</v>
          </cell>
          <cell r="CP149">
            <v>6904002</v>
          </cell>
          <cell r="CQ149">
            <v>2877858</v>
          </cell>
          <cell r="CR149">
            <v>37476330</v>
          </cell>
          <cell r="CT149">
            <v>0</v>
          </cell>
          <cell r="CU149">
            <v>5950</v>
          </cell>
          <cell r="CV149">
            <v>437444</v>
          </cell>
          <cell r="CX149">
            <v>2</v>
          </cell>
          <cell r="CY149" t="str">
            <v>C23-017</v>
          </cell>
          <cell r="CZ149">
            <v>48433</v>
          </cell>
          <cell r="DA149">
            <v>31140</v>
          </cell>
          <cell r="DB149">
            <v>0</v>
          </cell>
          <cell r="DC149">
            <v>0</v>
          </cell>
          <cell r="DE149">
            <v>1</v>
          </cell>
          <cell r="DG149">
            <v>3</v>
          </cell>
          <cell r="DH149" t="str">
            <v>C23-017</v>
          </cell>
          <cell r="DI149">
            <v>0</v>
          </cell>
          <cell r="DJ149">
            <v>0</v>
          </cell>
          <cell r="DK149">
            <v>0</v>
          </cell>
          <cell r="DL149">
            <v>0</v>
          </cell>
          <cell r="DO149">
            <v>4</v>
          </cell>
          <cell r="DP149" t="str">
            <v>C23-017</v>
          </cell>
          <cell r="DQ149">
            <v>455600</v>
          </cell>
          <cell r="DR149">
            <v>0</v>
          </cell>
          <cell r="DS149">
            <v>62805</v>
          </cell>
          <cell r="DT149">
            <v>15500</v>
          </cell>
          <cell r="DU149">
            <v>0</v>
          </cell>
          <cell r="DV149">
            <v>0</v>
          </cell>
          <cell r="DW149">
            <v>533905</v>
          </cell>
          <cell r="DY149">
            <v>5</v>
          </cell>
        </row>
        <row r="150">
          <cell r="N150">
            <v>2</v>
          </cell>
          <cell r="O150">
            <v>27</v>
          </cell>
          <cell r="P150">
            <v>9080</v>
          </cell>
          <cell r="Q150">
            <v>2</v>
          </cell>
          <cell r="T150">
            <v>0</v>
          </cell>
          <cell r="U150" t="str">
            <v>無床</v>
          </cell>
          <cell r="W150" t="str">
            <v>7</v>
          </cell>
          <cell r="X150">
            <v>23</v>
          </cell>
          <cell r="Y150" t="str">
            <v>個人</v>
          </cell>
          <cell r="Z150">
            <v>2</v>
          </cell>
          <cell r="AA150">
            <v>53</v>
          </cell>
          <cell r="AB150">
            <v>6</v>
          </cell>
          <cell r="AC150">
            <v>0</v>
          </cell>
          <cell r="AD150">
            <v>1</v>
          </cell>
          <cell r="AE150">
            <v>0</v>
          </cell>
          <cell r="AF150">
            <v>0</v>
          </cell>
          <cell r="AH150">
            <v>36</v>
          </cell>
          <cell r="AL150">
            <v>2</v>
          </cell>
          <cell r="AM150">
            <v>36</v>
          </cell>
          <cell r="AN150">
            <v>10</v>
          </cell>
          <cell r="AO150">
            <v>59</v>
          </cell>
          <cell r="AP150">
            <v>1</v>
          </cell>
          <cell r="AR150">
            <v>1</v>
          </cell>
          <cell r="AT150">
            <v>44</v>
          </cell>
          <cell r="AU150">
            <v>245</v>
          </cell>
          <cell r="AV150">
            <v>10</v>
          </cell>
          <cell r="AX150">
            <v>0</v>
          </cell>
          <cell r="AY150">
            <v>0</v>
          </cell>
          <cell r="BA150">
            <v>1</v>
          </cell>
          <cell r="BC150">
            <v>2</v>
          </cell>
          <cell r="BD150">
            <v>1</v>
          </cell>
          <cell r="BE150">
            <v>0</v>
          </cell>
          <cell r="BG150">
            <v>3</v>
          </cell>
          <cell r="BH150">
            <v>1</v>
          </cell>
          <cell r="BI150">
            <v>0</v>
          </cell>
          <cell r="BK150">
            <v>1</v>
          </cell>
          <cell r="BM150">
            <v>0</v>
          </cell>
          <cell r="BO150">
            <v>0</v>
          </cell>
          <cell r="BQ150">
            <v>1</v>
          </cell>
          <cell r="BR150">
            <v>0</v>
          </cell>
          <cell r="BS150">
            <v>0</v>
          </cell>
          <cell r="BT150">
            <v>1</v>
          </cell>
          <cell r="BU150">
            <v>1</v>
          </cell>
          <cell r="BV150">
            <v>0</v>
          </cell>
          <cell r="BW150">
            <v>3</v>
          </cell>
          <cell r="BX150">
            <v>3</v>
          </cell>
          <cell r="BZ150">
            <v>1</v>
          </cell>
          <cell r="CA150" t="str">
            <v>C27-025</v>
          </cell>
          <cell r="CB150">
            <v>4392540</v>
          </cell>
          <cell r="CC150">
            <v>205250</v>
          </cell>
          <cell r="CD150">
            <v>1133275</v>
          </cell>
          <cell r="CE150">
            <v>792122</v>
          </cell>
          <cell r="CF150">
            <v>6523187</v>
          </cell>
          <cell r="CG150">
            <v>1044552</v>
          </cell>
          <cell r="CH150">
            <v>400000</v>
          </cell>
          <cell r="CI150">
            <v>2146830</v>
          </cell>
          <cell r="CJ150">
            <v>0</v>
          </cell>
          <cell r="CK150">
            <v>165125</v>
          </cell>
          <cell r="CL150">
            <v>145877</v>
          </cell>
          <cell r="CM150">
            <v>2362</v>
          </cell>
          <cell r="CN150">
            <v>0</v>
          </cell>
          <cell r="CO150">
            <v>0</v>
          </cell>
          <cell r="CP150">
            <v>1966608</v>
          </cell>
          <cell r="CQ150">
            <v>222308</v>
          </cell>
          <cell r="CR150">
            <v>5323115</v>
          </cell>
          <cell r="CT150">
            <v>5359200</v>
          </cell>
          <cell r="CU150">
            <v>2774700</v>
          </cell>
          <cell r="CV150">
            <v>0</v>
          </cell>
          <cell r="CX150">
            <v>2</v>
          </cell>
          <cell r="CY150" t="str">
            <v>C27-025</v>
          </cell>
          <cell r="CZ150">
            <v>19443821</v>
          </cell>
          <cell r="DA150">
            <v>0</v>
          </cell>
          <cell r="DB150">
            <v>8604443</v>
          </cell>
          <cell r="DC150">
            <v>980434</v>
          </cell>
          <cell r="DE150">
            <v>2</v>
          </cell>
          <cell r="DG150">
            <v>3</v>
          </cell>
          <cell r="DH150" t="str">
            <v>C27-025</v>
          </cell>
          <cell r="DI150">
            <v>0</v>
          </cell>
          <cell r="DJ150">
            <v>0</v>
          </cell>
          <cell r="DK150">
            <v>0</v>
          </cell>
          <cell r="DL150">
            <v>0</v>
          </cell>
          <cell r="DM150">
            <v>0</v>
          </cell>
          <cell r="DO150">
            <v>4</v>
          </cell>
          <cell r="DP150" t="str">
            <v>C27-025</v>
          </cell>
          <cell r="DQ150">
            <v>41810</v>
          </cell>
          <cell r="DR150">
            <v>0</v>
          </cell>
          <cell r="DS150">
            <v>17087</v>
          </cell>
          <cell r="DT150">
            <v>40000</v>
          </cell>
          <cell r="DU150">
            <v>4000</v>
          </cell>
          <cell r="DV150">
            <v>284</v>
          </cell>
          <cell r="DW150">
            <v>103181</v>
          </cell>
          <cell r="DY150">
            <v>5</v>
          </cell>
        </row>
        <row r="151">
          <cell r="N151">
            <v>2</v>
          </cell>
          <cell r="O151">
            <v>9</v>
          </cell>
          <cell r="P151">
            <v>58117</v>
          </cell>
          <cell r="Q151">
            <v>3</v>
          </cell>
          <cell r="T151">
            <v>0</v>
          </cell>
          <cell r="U151" t="str">
            <v>無床</v>
          </cell>
          <cell r="W151" t="str">
            <v>2</v>
          </cell>
          <cell r="X151">
            <v>23</v>
          </cell>
          <cell r="Y151" t="str">
            <v>個人</v>
          </cell>
          <cell r="Z151">
            <v>2</v>
          </cell>
          <cell r="AA151">
            <v>63</v>
          </cell>
          <cell r="AB151">
            <v>2</v>
          </cell>
          <cell r="AC151">
            <v>1</v>
          </cell>
          <cell r="AD151">
            <v>0</v>
          </cell>
          <cell r="AE151">
            <v>0</v>
          </cell>
          <cell r="AF151">
            <v>0</v>
          </cell>
          <cell r="AG151">
            <v>303</v>
          </cell>
          <cell r="AL151">
            <v>2</v>
          </cell>
          <cell r="AM151">
            <v>62</v>
          </cell>
          <cell r="AN151">
            <v>12</v>
          </cell>
          <cell r="AO151">
            <v>42</v>
          </cell>
          <cell r="AP151">
            <v>1</v>
          </cell>
          <cell r="AR151">
            <v>1</v>
          </cell>
          <cell r="AT151">
            <v>439</v>
          </cell>
          <cell r="AU151">
            <v>516</v>
          </cell>
          <cell r="AV151">
            <v>6</v>
          </cell>
          <cell r="AX151">
            <v>0</v>
          </cell>
          <cell r="AY151">
            <v>0</v>
          </cell>
          <cell r="BA151">
            <v>4</v>
          </cell>
          <cell r="BC151">
            <v>1</v>
          </cell>
          <cell r="BD151">
            <v>1</v>
          </cell>
          <cell r="BE151">
            <v>0</v>
          </cell>
          <cell r="BG151">
            <v>5</v>
          </cell>
          <cell r="BH151">
            <v>1</v>
          </cell>
          <cell r="BQ151">
            <v>0</v>
          </cell>
          <cell r="BR151">
            <v>0</v>
          </cell>
          <cell r="BS151">
            <v>0</v>
          </cell>
          <cell r="BU151">
            <v>0</v>
          </cell>
          <cell r="BZ151">
            <v>1</v>
          </cell>
          <cell r="CA151" t="str">
            <v>C09-033</v>
          </cell>
          <cell r="CB151">
            <v>5465230</v>
          </cell>
          <cell r="CC151">
            <v>0</v>
          </cell>
          <cell r="CD151">
            <v>0</v>
          </cell>
          <cell r="CE151">
            <v>14450</v>
          </cell>
          <cell r="CF151">
            <v>5479680</v>
          </cell>
          <cell r="CG151">
            <v>1069000</v>
          </cell>
          <cell r="CH151">
            <v>300000</v>
          </cell>
          <cell r="CI151">
            <v>1341478</v>
          </cell>
          <cell r="CJ151">
            <v>18900</v>
          </cell>
          <cell r="CK151">
            <v>298695</v>
          </cell>
          <cell r="CL151">
            <v>1860</v>
          </cell>
          <cell r="CN151">
            <v>296835</v>
          </cell>
          <cell r="CO151">
            <v>26165</v>
          </cell>
          <cell r="CP151">
            <v>338566</v>
          </cell>
          <cell r="CR151">
            <v>3092804</v>
          </cell>
          <cell r="CT151">
            <v>3920800</v>
          </cell>
          <cell r="CU151">
            <v>2173000</v>
          </cell>
          <cell r="CV151">
            <v>0</v>
          </cell>
          <cell r="CX151">
            <v>2</v>
          </cell>
          <cell r="CY151" t="str">
            <v>C09-033</v>
          </cell>
          <cell r="CZ151">
            <v>80460691</v>
          </cell>
          <cell r="DA151">
            <v>64215172</v>
          </cell>
          <cell r="DB151">
            <v>22985996</v>
          </cell>
          <cell r="DC151">
            <v>16501464</v>
          </cell>
          <cell r="DE151">
            <v>2</v>
          </cell>
          <cell r="DG151">
            <v>3</v>
          </cell>
          <cell r="DH151" t="str">
            <v>C09-033</v>
          </cell>
          <cell r="DI151">
            <v>0</v>
          </cell>
          <cell r="DJ151">
            <v>0</v>
          </cell>
          <cell r="DK151">
            <v>0</v>
          </cell>
          <cell r="DL151">
            <v>0</v>
          </cell>
          <cell r="DM151">
            <v>0</v>
          </cell>
          <cell r="DO151">
            <v>4</v>
          </cell>
          <cell r="DP151" t="str">
            <v>C09-033</v>
          </cell>
          <cell r="DQ151">
            <v>19000</v>
          </cell>
          <cell r="DR151">
            <v>0</v>
          </cell>
          <cell r="DS151">
            <v>0</v>
          </cell>
          <cell r="DT151">
            <v>0</v>
          </cell>
          <cell r="DU151">
            <v>0</v>
          </cell>
          <cell r="DV151">
            <v>14550</v>
          </cell>
          <cell r="DW151">
            <v>33550</v>
          </cell>
          <cell r="DY151">
            <v>5</v>
          </cell>
        </row>
        <row r="152">
          <cell r="N152">
            <v>2</v>
          </cell>
          <cell r="O152">
            <v>1</v>
          </cell>
          <cell r="P152">
            <v>76139</v>
          </cell>
          <cell r="Q152">
            <v>1</v>
          </cell>
          <cell r="T152">
            <v>0</v>
          </cell>
          <cell r="U152" t="str">
            <v>無床</v>
          </cell>
          <cell r="W152" t="str">
            <v>0</v>
          </cell>
          <cell r="X152">
            <v>23</v>
          </cell>
          <cell r="Y152" t="str">
            <v>個人</v>
          </cell>
          <cell r="Z152">
            <v>3</v>
          </cell>
          <cell r="AA152">
            <v>3</v>
          </cell>
          <cell r="AB152">
            <v>11</v>
          </cell>
          <cell r="AC152">
            <v>1</v>
          </cell>
          <cell r="AD152">
            <v>0</v>
          </cell>
          <cell r="AE152">
            <v>0</v>
          </cell>
          <cell r="AF152">
            <v>0</v>
          </cell>
          <cell r="AG152">
            <v>1188</v>
          </cell>
          <cell r="AL152">
            <v>3</v>
          </cell>
          <cell r="AM152">
            <v>3</v>
          </cell>
          <cell r="AN152">
            <v>11</v>
          </cell>
          <cell r="AO152">
            <v>71</v>
          </cell>
          <cell r="AP152">
            <v>1</v>
          </cell>
          <cell r="AR152">
            <v>1</v>
          </cell>
          <cell r="AT152">
            <v>39</v>
          </cell>
          <cell r="AU152">
            <v>165</v>
          </cell>
          <cell r="AV152">
            <v>6</v>
          </cell>
          <cell r="AY152">
            <v>0</v>
          </cell>
          <cell r="AZ152">
            <v>0</v>
          </cell>
          <cell r="BA152">
            <v>1</v>
          </cell>
          <cell r="BB152">
            <v>0</v>
          </cell>
          <cell r="BC152">
            <v>2</v>
          </cell>
          <cell r="BD152">
            <v>0</v>
          </cell>
          <cell r="BE152">
            <v>1</v>
          </cell>
          <cell r="BF152">
            <v>1</v>
          </cell>
          <cell r="BG152">
            <v>4</v>
          </cell>
          <cell r="BH152">
            <v>1</v>
          </cell>
          <cell r="BI152">
            <v>0</v>
          </cell>
          <cell r="BJ152">
            <v>0</v>
          </cell>
          <cell r="BK152">
            <v>0</v>
          </cell>
          <cell r="BL152">
            <v>0</v>
          </cell>
          <cell r="BM152">
            <v>0</v>
          </cell>
          <cell r="BN152">
            <v>0</v>
          </cell>
          <cell r="BO152">
            <v>1</v>
          </cell>
          <cell r="BP152">
            <v>0</v>
          </cell>
          <cell r="BQ152">
            <v>1</v>
          </cell>
          <cell r="BR152">
            <v>0</v>
          </cell>
          <cell r="BS152">
            <v>0</v>
          </cell>
          <cell r="BT152">
            <v>0</v>
          </cell>
          <cell r="BU152">
            <v>0</v>
          </cell>
          <cell r="BV152">
            <v>0</v>
          </cell>
          <cell r="BW152">
            <v>0</v>
          </cell>
          <cell r="BX152">
            <v>0</v>
          </cell>
          <cell r="BZ152">
            <v>1</v>
          </cell>
          <cell r="CA152" t="str">
            <v>C01-083</v>
          </cell>
          <cell r="CB152">
            <v>4308430</v>
          </cell>
          <cell r="CC152">
            <v>0</v>
          </cell>
          <cell r="CD152">
            <v>0</v>
          </cell>
          <cell r="CE152">
            <v>73720</v>
          </cell>
          <cell r="CF152">
            <v>4382150</v>
          </cell>
          <cell r="CG152">
            <v>1523349</v>
          </cell>
          <cell r="CH152">
            <v>375000</v>
          </cell>
          <cell r="CI152">
            <v>603769</v>
          </cell>
          <cell r="CJ152">
            <v>13734</v>
          </cell>
          <cell r="CK152">
            <v>131141</v>
          </cell>
          <cell r="CL152">
            <v>85814</v>
          </cell>
          <cell r="CM152">
            <v>0</v>
          </cell>
          <cell r="CN152">
            <v>0</v>
          </cell>
          <cell r="CO152">
            <v>29183</v>
          </cell>
          <cell r="CP152">
            <v>666403</v>
          </cell>
          <cell r="CQ152">
            <v>0</v>
          </cell>
          <cell r="CR152">
            <v>2967579</v>
          </cell>
          <cell r="CS152">
            <v>1</v>
          </cell>
          <cell r="CT152">
            <v>0</v>
          </cell>
          <cell r="CU152">
            <v>3500</v>
          </cell>
          <cell r="CV152">
            <v>0</v>
          </cell>
          <cell r="CX152">
            <v>2</v>
          </cell>
          <cell r="CY152" t="str">
            <v>C01-083</v>
          </cell>
          <cell r="CZ152">
            <v>141251086</v>
          </cell>
          <cell r="DA152">
            <v>95579526</v>
          </cell>
          <cell r="DB152">
            <v>63660423</v>
          </cell>
          <cell r="DC152">
            <v>8337434</v>
          </cell>
          <cell r="DE152">
            <v>2</v>
          </cell>
          <cell r="DG152">
            <v>3</v>
          </cell>
          <cell r="DH152" t="str">
            <v>C01-083</v>
          </cell>
          <cell r="DI152">
            <v>0</v>
          </cell>
          <cell r="DJ152">
            <v>0</v>
          </cell>
          <cell r="DK152">
            <v>0</v>
          </cell>
          <cell r="DL152">
            <v>379000</v>
          </cell>
          <cell r="DM152">
            <v>379000</v>
          </cell>
          <cell r="DO152">
            <v>4</v>
          </cell>
          <cell r="DP152" t="str">
            <v>C01-083</v>
          </cell>
          <cell r="DQ152">
            <v>0</v>
          </cell>
          <cell r="DR152">
            <v>0</v>
          </cell>
          <cell r="DS152">
            <v>594</v>
          </cell>
          <cell r="DT152">
            <v>90217</v>
          </cell>
          <cell r="DU152">
            <v>0</v>
          </cell>
          <cell r="DV152">
            <v>3000</v>
          </cell>
          <cell r="DW152">
            <v>93811</v>
          </cell>
          <cell r="DY152">
            <v>5</v>
          </cell>
        </row>
        <row r="153">
          <cell r="N153">
            <v>2</v>
          </cell>
          <cell r="O153">
            <v>44</v>
          </cell>
          <cell r="P153">
            <v>56046</v>
          </cell>
          <cell r="Q153">
            <v>7</v>
          </cell>
          <cell r="T153">
            <v>0</v>
          </cell>
          <cell r="U153" t="str">
            <v>無床</v>
          </cell>
          <cell r="W153" t="str">
            <v>A</v>
          </cell>
          <cell r="X153">
            <v>23</v>
          </cell>
          <cell r="Y153" t="str">
            <v>個人</v>
          </cell>
          <cell r="Z153">
            <v>2</v>
          </cell>
          <cell r="AA153">
            <v>54</v>
          </cell>
          <cell r="AB153">
            <v>9</v>
          </cell>
          <cell r="AC153">
            <v>1</v>
          </cell>
          <cell r="AD153">
            <v>0</v>
          </cell>
          <cell r="AE153">
            <v>0</v>
          </cell>
          <cell r="AF153">
            <v>0</v>
          </cell>
          <cell r="AG153">
            <v>291</v>
          </cell>
          <cell r="AL153">
            <v>2</v>
          </cell>
          <cell r="AM153">
            <v>54</v>
          </cell>
          <cell r="AN153">
            <v>12</v>
          </cell>
          <cell r="AO153">
            <v>57</v>
          </cell>
          <cell r="AP153">
            <v>1</v>
          </cell>
          <cell r="AR153">
            <v>1</v>
          </cell>
          <cell r="AT153">
            <v>45</v>
          </cell>
          <cell r="AU153">
            <v>1203</v>
          </cell>
          <cell r="AV153">
            <v>7</v>
          </cell>
          <cell r="AX153">
            <v>0</v>
          </cell>
          <cell r="BA153">
            <v>2</v>
          </cell>
          <cell r="BB153">
            <v>2</v>
          </cell>
          <cell r="BC153">
            <v>3</v>
          </cell>
          <cell r="BD153">
            <v>1</v>
          </cell>
          <cell r="BG153">
            <v>5</v>
          </cell>
          <cell r="BH153">
            <v>3</v>
          </cell>
          <cell r="BK153">
            <v>2</v>
          </cell>
          <cell r="BL153">
            <v>2</v>
          </cell>
          <cell r="BQ153">
            <v>2</v>
          </cell>
          <cell r="BR153">
            <v>2</v>
          </cell>
          <cell r="BS153">
            <v>0</v>
          </cell>
          <cell r="BT153">
            <v>0</v>
          </cell>
          <cell r="BX153">
            <v>0</v>
          </cell>
          <cell r="BZ153">
            <v>1</v>
          </cell>
          <cell r="CA153" t="str">
            <v>C44-018</v>
          </cell>
          <cell r="CB153">
            <v>8101935</v>
          </cell>
          <cell r="CC153">
            <v>0</v>
          </cell>
          <cell r="CD153">
            <v>0</v>
          </cell>
          <cell r="CE153">
            <v>709720</v>
          </cell>
          <cell r="CF153">
            <v>8811655</v>
          </cell>
          <cell r="CG153">
            <v>1317701</v>
          </cell>
          <cell r="CH153">
            <v>388900</v>
          </cell>
          <cell r="CI153">
            <v>2430000</v>
          </cell>
          <cell r="CJ153">
            <v>99505</v>
          </cell>
          <cell r="CK153">
            <v>232877</v>
          </cell>
          <cell r="CL153">
            <v>232877</v>
          </cell>
          <cell r="CM153">
            <v>0</v>
          </cell>
          <cell r="CN153">
            <v>0</v>
          </cell>
          <cell r="CO153">
            <v>155000</v>
          </cell>
          <cell r="CP153">
            <v>1635107</v>
          </cell>
          <cell r="CQ153">
            <v>0</v>
          </cell>
          <cell r="CR153">
            <v>5870190</v>
          </cell>
          <cell r="CT153">
            <v>11837500</v>
          </cell>
          <cell r="CU153">
            <v>4972500</v>
          </cell>
          <cell r="CV153">
            <v>0</v>
          </cell>
          <cell r="CX153">
            <v>2</v>
          </cell>
          <cell r="CY153" t="str">
            <v>C44-018</v>
          </cell>
          <cell r="CZ153">
            <v>67285333</v>
          </cell>
          <cell r="DA153">
            <v>35713986</v>
          </cell>
          <cell r="DB153">
            <v>79368354</v>
          </cell>
          <cell r="DC153">
            <v>60262209</v>
          </cell>
          <cell r="DE153">
            <v>2</v>
          </cell>
          <cell r="DG153">
            <v>3</v>
          </cell>
          <cell r="DH153" t="str">
            <v>C44-018</v>
          </cell>
          <cell r="DJ153">
            <v>64830980</v>
          </cell>
          <cell r="DK153">
            <v>3264100</v>
          </cell>
          <cell r="DL153">
            <v>3054064</v>
          </cell>
          <cell r="DM153">
            <v>71149144</v>
          </cell>
          <cell r="DO153">
            <v>4</v>
          </cell>
          <cell r="DP153" t="str">
            <v>C44-018</v>
          </cell>
          <cell r="DQ153">
            <v>5000</v>
          </cell>
          <cell r="DR153">
            <v>7500</v>
          </cell>
          <cell r="DS153">
            <v>5322</v>
          </cell>
          <cell r="DT153">
            <v>35604</v>
          </cell>
          <cell r="DV153">
            <v>174054</v>
          </cell>
          <cell r="DW153">
            <v>227480</v>
          </cell>
          <cell r="DY153">
            <v>5</v>
          </cell>
        </row>
        <row r="154">
          <cell r="N154">
            <v>2</v>
          </cell>
          <cell r="O154">
            <v>26</v>
          </cell>
          <cell r="P154">
            <v>5057</v>
          </cell>
          <cell r="Q154">
            <v>1</v>
          </cell>
          <cell r="T154">
            <v>1</v>
          </cell>
          <cell r="U154" t="str">
            <v>有床</v>
          </cell>
          <cell r="W154" t="str">
            <v>6</v>
          </cell>
          <cell r="X154">
            <v>23</v>
          </cell>
          <cell r="Y154" t="str">
            <v>個人</v>
          </cell>
          <cell r="Z154">
            <v>2</v>
          </cell>
          <cell r="AA154">
            <v>29</v>
          </cell>
          <cell r="AB154">
            <v>4</v>
          </cell>
          <cell r="AC154">
            <v>1</v>
          </cell>
          <cell r="AD154">
            <v>0</v>
          </cell>
          <cell r="AE154">
            <v>0</v>
          </cell>
          <cell r="AF154">
            <v>0</v>
          </cell>
          <cell r="AG154">
            <v>383</v>
          </cell>
          <cell r="AL154">
            <v>2</v>
          </cell>
          <cell r="AM154">
            <v>63</v>
          </cell>
          <cell r="AN154">
            <v>1</v>
          </cell>
          <cell r="AO154">
            <v>73</v>
          </cell>
          <cell r="AP154">
            <v>1</v>
          </cell>
          <cell r="AR154">
            <v>1</v>
          </cell>
          <cell r="AT154">
            <v>31</v>
          </cell>
          <cell r="AU154">
            <v>217</v>
          </cell>
          <cell r="AV154">
            <v>7</v>
          </cell>
          <cell r="AX154">
            <v>0</v>
          </cell>
          <cell r="AY154">
            <v>0</v>
          </cell>
          <cell r="AZ154">
            <v>0</v>
          </cell>
          <cell r="BA154">
            <v>0</v>
          </cell>
          <cell r="BC154">
            <v>0</v>
          </cell>
          <cell r="BE154">
            <v>1</v>
          </cell>
          <cell r="BF154">
            <v>1</v>
          </cell>
          <cell r="BG154">
            <v>1</v>
          </cell>
          <cell r="BH154">
            <v>1</v>
          </cell>
          <cell r="BI154">
            <v>1</v>
          </cell>
          <cell r="BJ154">
            <v>0</v>
          </cell>
          <cell r="BK154">
            <v>0</v>
          </cell>
          <cell r="BM154">
            <v>0</v>
          </cell>
          <cell r="BO154">
            <v>4</v>
          </cell>
          <cell r="BP154">
            <v>0</v>
          </cell>
          <cell r="BQ154">
            <v>5</v>
          </cell>
          <cell r="BR154">
            <v>0</v>
          </cell>
          <cell r="BZ154">
            <v>1</v>
          </cell>
          <cell r="CA154" t="str">
            <v>C26-021</v>
          </cell>
          <cell r="CB154">
            <v>1989526</v>
          </cell>
          <cell r="CC154">
            <v>0</v>
          </cell>
          <cell r="CD154">
            <v>0</v>
          </cell>
          <cell r="CE154">
            <v>9150</v>
          </cell>
          <cell r="CF154">
            <v>1998676</v>
          </cell>
          <cell r="CG154">
            <v>871000</v>
          </cell>
          <cell r="CH154">
            <v>408333</v>
          </cell>
          <cell r="CI154">
            <v>680000</v>
          </cell>
          <cell r="CJ154">
            <v>0</v>
          </cell>
          <cell r="CK154">
            <v>34310</v>
          </cell>
          <cell r="CL154">
            <v>34310</v>
          </cell>
          <cell r="CM154">
            <v>0</v>
          </cell>
          <cell r="CN154">
            <v>0</v>
          </cell>
          <cell r="CO154">
            <v>256095</v>
          </cell>
          <cell r="CP154">
            <v>736515</v>
          </cell>
          <cell r="CQ154">
            <v>0</v>
          </cell>
          <cell r="CR154">
            <v>2577920</v>
          </cell>
          <cell r="CS154">
            <v>0</v>
          </cell>
          <cell r="CT154">
            <v>1937700</v>
          </cell>
          <cell r="CU154">
            <v>1146080</v>
          </cell>
          <cell r="CV154">
            <v>98100</v>
          </cell>
          <cell r="CX154">
            <v>2</v>
          </cell>
          <cell r="CY154" t="str">
            <v>C26-021</v>
          </cell>
          <cell r="CZ154">
            <v>65725806</v>
          </cell>
          <cell r="DA154">
            <v>51346752</v>
          </cell>
          <cell r="DB154">
            <v>26679603</v>
          </cell>
          <cell r="DC154">
            <v>14500000</v>
          </cell>
          <cell r="DE154">
            <v>2</v>
          </cell>
          <cell r="DG154">
            <v>3</v>
          </cell>
          <cell r="DH154" t="str">
            <v>C26-021</v>
          </cell>
          <cell r="DI154">
            <v>0</v>
          </cell>
          <cell r="DJ154">
            <v>0</v>
          </cell>
          <cell r="DK154">
            <v>0</v>
          </cell>
          <cell r="DL154">
            <v>4620000</v>
          </cell>
          <cell r="DM154">
            <v>4620000</v>
          </cell>
          <cell r="DO154">
            <v>4</v>
          </cell>
          <cell r="DP154" t="str">
            <v>C26-021</v>
          </cell>
          <cell r="DQ154">
            <v>28640</v>
          </cell>
          <cell r="DR154">
            <v>0</v>
          </cell>
          <cell r="DS154">
            <v>20000</v>
          </cell>
          <cell r="DT154">
            <v>104746</v>
          </cell>
          <cell r="DU154">
            <v>0</v>
          </cell>
          <cell r="DV154">
            <v>256</v>
          </cell>
          <cell r="DW154">
            <v>153642</v>
          </cell>
          <cell r="DY154">
            <v>5</v>
          </cell>
        </row>
        <row r="155">
          <cell r="N155">
            <v>2</v>
          </cell>
          <cell r="O155">
            <v>26</v>
          </cell>
          <cell r="P155">
            <v>1107</v>
          </cell>
          <cell r="Q155">
            <v>1</v>
          </cell>
          <cell r="T155">
            <v>0</v>
          </cell>
          <cell r="U155" t="str">
            <v>無床</v>
          </cell>
          <cell r="W155" t="str">
            <v>6</v>
          </cell>
          <cell r="X155">
            <v>23</v>
          </cell>
          <cell r="Y155" t="str">
            <v>個人</v>
          </cell>
          <cell r="Z155">
            <v>2</v>
          </cell>
          <cell r="AA155">
            <v>46</v>
          </cell>
          <cell r="AB155">
            <v>2</v>
          </cell>
          <cell r="AC155">
            <v>1</v>
          </cell>
          <cell r="AD155">
            <v>0</v>
          </cell>
          <cell r="AE155">
            <v>0</v>
          </cell>
          <cell r="AF155">
            <v>0</v>
          </cell>
          <cell r="AG155">
            <v>113</v>
          </cell>
          <cell r="AL155">
            <v>2</v>
          </cell>
          <cell r="AM155">
            <v>46</v>
          </cell>
          <cell r="AN155">
            <v>2</v>
          </cell>
          <cell r="AO155">
            <v>67</v>
          </cell>
          <cell r="AP155">
            <v>1</v>
          </cell>
          <cell r="AR155">
            <v>2</v>
          </cell>
          <cell r="AT155">
            <v>76</v>
          </cell>
          <cell r="AU155">
            <v>462</v>
          </cell>
          <cell r="AV155">
            <v>10</v>
          </cell>
          <cell r="AX155">
            <v>0</v>
          </cell>
          <cell r="AY155">
            <v>0</v>
          </cell>
          <cell r="BA155">
            <v>0</v>
          </cell>
          <cell r="BC155">
            <v>0</v>
          </cell>
          <cell r="BE155">
            <v>0</v>
          </cell>
          <cell r="BG155">
            <v>0</v>
          </cell>
          <cell r="BH155">
            <v>0</v>
          </cell>
          <cell r="BI155">
            <v>0</v>
          </cell>
          <cell r="BK155">
            <v>0</v>
          </cell>
          <cell r="BM155">
            <v>0</v>
          </cell>
          <cell r="BO155">
            <v>0</v>
          </cell>
          <cell r="BQ155">
            <v>0</v>
          </cell>
          <cell r="BR155">
            <v>0</v>
          </cell>
          <cell r="BS155">
            <v>0</v>
          </cell>
          <cell r="BT155">
            <v>1</v>
          </cell>
          <cell r="BU155">
            <v>1</v>
          </cell>
          <cell r="BV155">
            <v>0</v>
          </cell>
          <cell r="BW155">
            <v>112</v>
          </cell>
          <cell r="BX155">
            <v>112</v>
          </cell>
          <cell r="BZ155">
            <v>1</v>
          </cell>
          <cell r="CA155" t="str">
            <v>C26-002</v>
          </cell>
          <cell r="CB155">
            <v>2265710</v>
          </cell>
          <cell r="CC155">
            <v>0</v>
          </cell>
          <cell r="CD155">
            <v>0</v>
          </cell>
          <cell r="CE155">
            <v>0</v>
          </cell>
          <cell r="CF155">
            <v>2265710</v>
          </cell>
          <cell r="CG155">
            <v>0</v>
          </cell>
          <cell r="CH155">
            <v>0</v>
          </cell>
          <cell r="CI155">
            <v>991879</v>
          </cell>
          <cell r="CJ155">
            <v>0</v>
          </cell>
          <cell r="CK155">
            <v>87962</v>
          </cell>
          <cell r="CL155">
            <v>87962</v>
          </cell>
          <cell r="CM155">
            <v>0</v>
          </cell>
          <cell r="CN155">
            <v>0</v>
          </cell>
          <cell r="CO155">
            <v>91667</v>
          </cell>
          <cell r="CP155">
            <v>510185</v>
          </cell>
          <cell r="CQ155">
            <v>0</v>
          </cell>
          <cell r="CR155">
            <v>1681693</v>
          </cell>
          <cell r="CT155">
            <v>1216200</v>
          </cell>
          <cell r="CU155">
            <v>778100</v>
          </cell>
          <cell r="CV155">
            <v>0</v>
          </cell>
          <cell r="CX155">
            <v>2</v>
          </cell>
          <cell r="CY155" t="str">
            <v>C26-002</v>
          </cell>
          <cell r="DE155">
            <v>3</v>
          </cell>
          <cell r="DG155">
            <v>3</v>
          </cell>
          <cell r="DH155" t="str">
            <v>C26-002</v>
          </cell>
          <cell r="DI155">
            <v>0</v>
          </cell>
          <cell r="DJ155">
            <v>0</v>
          </cell>
          <cell r="DK155">
            <v>0</v>
          </cell>
          <cell r="DL155">
            <v>0</v>
          </cell>
          <cell r="DM155">
            <v>0</v>
          </cell>
          <cell r="DO155">
            <v>4</v>
          </cell>
          <cell r="DP155" t="str">
            <v>C26-002</v>
          </cell>
          <cell r="DQ155">
            <v>0</v>
          </cell>
          <cell r="DR155">
            <v>0</v>
          </cell>
          <cell r="DS155">
            <v>281130</v>
          </cell>
          <cell r="DT155">
            <v>167388</v>
          </cell>
          <cell r="DU155">
            <v>61667</v>
          </cell>
          <cell r="DV155">
            <v>0</v>
          </cell>
          <cell r="DW155">
            <v>510185</v>
          </cell>
          <cell r="DY155">
            <v>5</v>
          </cell>
        </row>
        <row r="156">
          <cell r="N156">
            <v>2</v>
          </cell>
          <cell r="O156">
            <v>43</v>
          </cell>
          <cell r="P156">
            <v>55030</v>
          </cell>
          <cell r="Q156">
            <v>8</v>
          </cell>
          <cell r="T156">
            <v>1</v>
          </cell>
          <cell r="U156" t="str">
            <v>有床</v>
          </cell>
          <cell r="W156" t="str">
            <v>A</v>
          </cell>
          <cell r="X156">
            <v>19</v>
          </cell>
          <cell r="Y156" t="str">
            <v>その他</v>
          </cell>
          <cell r="Z156">
            <v>2</v>
          </cell>
          <cell r="AA156">
            <v>3</v>
          </cell>
          <cell r="AB156">
            <v>9</v>
          </cell>
          <cell r="AC156">
            <v>0</v>
          </cell>
          <cell r="AD156">
            <v>1</v>
          </cell>
          <cell r="AE156">
            <v>0</v>
          </cell>
          <cell r="AF156">
            <v>0</v>
          </cell>
          <cell r="AH156">
            <v>804</v>
          </cell>
          <cell r="AL156">
            <v>2</v>
          </cell>
          <cell r="AM156">
            <v>51</v>
          </cell>
          <cell r="AN156">
            <v>5</v>
          </cell>
          <cell r="AP156">
            <v>1</v>
          </cell>
          <cell r="AQ156">
            <v>1</v>
          </cell>
          <cell r="AR156">
            <v>2</v>
          </cell>
          <cell r="AT156">
            <v>90</v>
          </cell>
          <cell r="AU156">
            <v>1316</v>
          </cell>
          <cell r="AV156">
            <v>6</v>
          </cell>
          <cell r="AX156">
            <v>296</v>
          </cell>
          <cell r="AY156">
            <v>1</v>
          </cell>
          <cell r="AZ156">
            <v>0</v>
          </cell>
          <cell r="BA156">
            <v>7</v>
          </cell>
          <cell r="BB156">
            <v>0</v>
          </cell>
          <cell r="BC156">
            <v>3</v>
          </cell>
          <cell r="BD156">
            <v>0</v>
          </cell>
          <cell r="BE156">
            <v>1</v>
          </cell>
          <cell r="BF156">
            <v>0</v>
          </cell>
          <cell r="BG156">
            <v>12</v>
          </cell>
          <cell r="BH156">
            <v>0</v>
          </cell>
          <cell r="BI156">
            <v>1</v>
          </cell>
          <cell r="BJ156">
            <v>0</v>
          </cell>
          <cell r="BK156">
            <v>0</v>
          </cell>
          <cell r="BL156">
            <v>0</v>
          </cell>
          <cell r="BM156">
            <v>0</v>
          </cell>
          <cell r="BN156">
            <v>0</v>
          </cell>
          <cell r="BO156">
            <v>1</v>
          </cell>
          <cell r="BP156">
            <v>0</v>
          </cell>
          <cell r="BQ156">
            <v>2</v>
          </cell>
          <cell r="BR156">
            <v>0</v>
          </cell>
          <cell r="BS156">
            <v>0</v>
          </cell>
          <cell r="BT156">
            <v>0</v>
          </cell>
          <cell r="BU156">
            <v>0</v>
          </cell>
          <cell r="BV156">
            <v>0</v>
          </cell>
          <cell r="BW156">
            <v>0</v>
          </cell>
          <cell r="BX156">
            <v>0</v>
          </cell>
          <cell r="BZ156">
            <v>1</v>
          </cell>
          <cell r="CA156" t="str">
            <v>C43-038</v>
          </cell>
          <cell r="CB156">
            <v>13365560</v>
          </cell>
          <cell r="CC156">
            <v>0</v>
          </cell>
          <cell r="CD156">
            <v>0</v>
          </cell>
          <cell r="CE156">
            <v>18890</v>
          </cell>
          <cell r="CF156">
            <v>13384450</v>
          </cell>
          <cell r="CG156">
            <v>6944612</v>
          </cell>
          <cell r="CH156">
            <v>0</v>
          </cell>
          <cell r="CI156">
            <v>2034439</v>
          </cell>
          <cell r="CJ156">
            <v>269801</v>
          </cell>
          <cell r="CK156">
            <v>1067467</v>
          </cell>
          <cell r="CL156">
            <v>117489</v>
          </cell>
          <cell r="CM156">
            <v>16380</v>
          </cell>
          <cell r="CN156">
            <v>0</v>
          </cell>
          <cell r="CO156">
            <v>278153</v>
          </cell>
          <cell r="CP156">
            <v>2418100</v>
          </cell>
          <cell r="CQ156">
            <v>900000</v>
          </cell>
          <cell r="CR156">
            <v>13012572</v>
          </cell>
          <cell r="CT156">
            <v>0</v>
          </cell>
          <cell r="CU156">
            <v>180000</v>
          </cell>
          <cell r="CX156">
            <v>2</v>
          </cell>
          <cell r="CY156" t="str">
            <v>C43-038</v>
          </cell>
          <cell r="CZ156">
            <v>82885114</v>
          </cell>
          <cell r="DA156">
            <v>13425520</v>
          </cell>
          <cell r="DB156">
            <v>74574279</v>
          </cell>
          <cell r="DC156">
            <v>55064000</v>
          </cell>
          <cell r="DE156">
            <v>1</v>
          </cell>
          <cell r="DG156">
            <v>3</v>
          </cell>
          <cell r="DH156" t="str">
            <v>C43-038</v>
          </cell>
          <cell r="DI156">
            <v>0</v>
          </cell>
          <cell r="DJ156">
            <v>2123448</v>
          </cell>
          <cell r="DK156">
            <v>0</v>
          </cell>
          <cell r="DL156">
            <v>1738130</v>
          </cell>
          <cell r="DM156">
            <v>3861578</v>
          </cell>
          <cell r="DO156">
            <v>4</v>
          </cell>
          <cell r="DP156" t="str">
            <v>C43-038</v>
          </cell>
          <cell r="DQ156">
            <v>22000</v>
          </cell>
          <cell r="DR156">
            <v>0</v>
          </cell>
          <cell r="DS156">
            <v>52938</v>
          </cell>
          <cell r="DT156">
            <v>44643</v>
          </cell>
          <cell r="DU156">
            <v>0</v>
          </cell>
          <cell r="DV156">
            <v>98468</v>
          </cell>
          <cell r="DW156">
            <v>218049</v>
          </cell>
          <cell r="DY156">
            <v>5</v>
          </cell>
        </row>
        <row r="157">
          <cell r="N157">
            <v>2</v>
          </cell>
          <cell r="O157">
            <v>4</v>
          </cell>
          <cell r="P157">
            <v>54048</v>
          </cell>
          <cell r="Q157">
            <v>5</v>
          </cell>
          <cell r="T157">
            <v>1</v>
          </cell>
          <cell r="U157" t="str">
            <v>有床</v>
          </cell>
          <cell r="W157" t="str">
            <v>1</v>
          </cell>
          <cell r="X157">
            <v>19</v>
          </cell>
          <cell r="Y157" t="str">
            <v>その他</v>
          </cell>
          <cell r="Z157">
            <v>3</v>
          </cell>
          <cell r="AA157">
            <v>4</v>
          </cell>
          <cell r="AB157">
            <v>4</v>
          </cell>
          <cell r="AC157">
            <v>0</v>
          </cell>
          <cell r="AD157">
            <v>1</v>
          </cell>
          <cell r="AE157">
            <v>0</v>
          </cell>
          <cell r="AF157">
            <v>0</v>
          </cell>
          <cell r="AH157">
            <v>347</v>
          </cell>
          <cell r="AL157">
            <v>3</v>
          </cell>
          <cell r="AM157">
            <v>2</v>
          </cell>
          <cell r="AN157">
            <v>8</v>
          </cell>
          <cell r="AO157">
            <v>43</v>
          </cell>
          <cell r="AP157">
            <v>1</v>
          </cell>
          <cell r="AR157">
            <v>2</v>
          </cell>
          <cell r="AT157">
            <v>224</v>
          </cell>
          <cell r="AU157">
            <v>1859</v>
          </cell>
          <cell r="AV157">
            <v>5</v>
          </cell>
          <cell r="AX157">
            <v>0</v>
          </cell>
          <cell r="AY157">
            <v>1</v>
          </cell>
          <cell r="AZ157">
            <v>0</v>
          </cell>
          <cell r="BA157">
            <v>7</v>
          </cell>
          <cell r="BB157">
            <v>0</v>
          </cell>
          <cell r="BC157">
            <v>5</v>
          </cell>
          <cell r="BD157">
            <v>0</v>
          </cell>
          <cell r="BE157">
            <v>3</v>
          </cell>
          <cell r="BF157">
            <v>0</v>
          </cell>
          <cell r="BG157">
            <v>16</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Z157">
            <v>1</v>
          </cell>
          <cell r="CA157" t="str">
            <v>C04-033</v>
          </cell>
          <cell r="CB157">
            <v>33901580</v>
          </cell>
          <cell r="CC157">
            <v>249142</v>
          </cell>
          <cell r="CD157">
            <v>169350</v>
          </cell>
          <cell r="CE157">
            <v>262610</v>
          </cell>
          <cell r="CF157">
            <v>34582682</v>
          </cell>
          <cell r="CG157">
            <v>11497161</v>
          </cell>
          <cell r="CH157">
            <v>0</v>
          </cell>
          <cell r="CI157">
            <v>9733802</v>
          </cell>
          <cell r="CJ157">
            <v>945349</v>
          </cell>
          <cell r="CK157">
            <v>1010579</v>
          </cell>
          <cell r="CL157">
            <v>783157</v>
          </cell>
          <cell r="CM157">
            <v>25662</v>
          </cell>
          <cell r="CN157">
            <v>105000</v>
          </cell>
          <cell r="CO157">
            <v>1345189</v>
          </cell>
          <cell r="CP157">
            <v>2269106</v>
          </cell>
          <cell r="CQ157">
            <v>630000</v>
          </cell>
          <cell r="CR157">
            <v>26801186</v>
          </cell>
          <cell r="CT157">
            <v>51065700</v>
          </cell>
          <cell r="CU157">
            <v>9308000</v>
          </cell>
          <cell r="CV157">
            <v>336600</v>
          </cell>
          <cell r="CX157">
            <v>2</v>
          </cell>
          <cell r="CY157" t="str">
            <v>C04-033</v>
          </cell>
          <cell r="CZ157">
            <v>327416385</v>
          </cell>
          <cell r="DA157">
            <v>119833673</v>
          </cell>
          <cell r="DB157">
            <v>121872749</v>
          </cell>
          <cell r="DC157">
            <v>49296065</v>
          </cell>
          <cell r="DE157">
            <v>1</v>
          </cell>
          <cell r="DG157">
            <v>3</v>
          </cell>
          <cell r="DH157" t="str">
            <v>C04-033</v>
          </cell>
          <cell r="DI157">
            <v>0</v>
          </cell>
          <cell r="DJ157">
            <v>0</v>
          </cell>
          <cell r="DK157">
            <v>9100000</v>
          </cell>
          <cell r="DL157">
            <v>0</v>
          </cell>
          <cell r="DM157">
            <v>9100000</v>
          </cell>
          <cell r="DO157">
            <v>4</v>
          </cell>
          <cell r="DP157" t="str">
            <v>C04-033</v>
          </cell>
          <cell r="DQ157">
            <v>79000</v>
          </cell>
          <cell r="DR157">
            <v>175000</v>
          </cell>
          <cell r="DS157">
            <v>193424</v>
          </cell>
          <cell r="DT157">
            <v>103142</v>
          </cell>
          <cell r="DU157">
            <v>70000</v>
          </cell>
          <cell r="DV157">
            <v>107311</v>
          </cell>
          <cell r="DW157">
            <v>727877</v>
          </cell>
          <cell r="DY157">
            <v>5</v>
          </cell>
        </row>
        <row r="158">
          <cell r="N158">
            <v>2</v>
          </cell>
          <cell r="O158">
            <v>14</v>
          </cell>
          <cell r="P158">
            <v>62201</v>
          </cell>
          <cell r="Q158">
            <v>2</v>
          </cell>
          <cell r="T158">
            <v>0</v>
          </cell>
          <cell r="U158" t="str">
            <v>無床</v>
          </cell>
          <cell r="W158" t="str">
            <v>3</v>
          </cell>
          <cell r="X158">
            <v>19</v>
          </cell>
          <cell r="Y158" t="str">
            <v>その他</v>
          </cell>
          <cell r="Z158">
            <v>3</v>
          </cell>
          <cell r="AA158">
            <v>8</v>
          </cell>
          <cell r="AB158">
            <v>9</v>
          </cell>
          <cell r="AC158">
            <v>1</v>
          </cell>
          <cell r="AD158">
            <v>0</v>
          </cell>
          <cell r="AE158">
            <v>0</v>
          </cell>
          <cell r="AF158">
            <v>0</v>
          </cell>
          <cell r="AG158">
            <v>1218</v>
          </cell>
          <cell r="AL158">
            <v>3</v>
          </cell>
          <cell r="AM158">
            <v>8</v>
          </cell>
          <cell r="AN158">
            <v>9</v>
          </cell>
          <cell r="AO158">
            <v>57</v>
          </cell>
          <cell r="AP158">
            <v>1</v>
          </cell>
          <cell r="AR158">
            <v>2</v>
          </cell>
          <cell r="AT158">
            <v>85</v>
          </cell>
          <cell r="AU158">
            <v>2459</v>
          </cell>
          <cell r="AV158">
            <v>4</v>
          </cell>
          <cell r="AX158">
            <v>0</v>
          </cell>
          <cell r="AY158">
            <v>3</v>
          </cell>
          <cell r="BA158">
            <v>4</v>
          </cell>
          <cell r="BC158">
            <v>5</v>
          </cell>
          <cell r="BE158">
            <v>8</v>
          </cell>
          <cell r="BG158">
            <v>20</v>
          </cell>
          <cell r="BH158">
            <v>0</v>
          </cell>
          <cell r="BI158">
            <v>8</v>
          </cell>
          <cell r="BK158">
            <v>2</v>
          </cell>
          <cell r="BM158">
            <v>0</v>
          </cell>
          <cell r="BO158">
            <v>17</v>
          </cell>
          <cell r="BQ158">
            <v>27</v>
          </cell>
          <cell r="BR158">
            <v>0</v>
          </cell>
          <cell r="BZ158">
            <v>1</v>
          </cell>
          <cell r="CA158" t="str">
            <v>C14-129</v>
          </cell>
          <cell r="CB158">
            <v>26230664</v>
          </cell>
          <cell r="CC158">
            <v>4050</v>
          </cell>
          <cell r="CD158">
            <v>122991</v>
          </cell>
          <cell r="CE158">
            <v>35590</v>
          </cell>
          <cell r="CF158">
            <v>26393295</v>
          </cell>
          <cell r="CG158">
            <v>12150756</v>
          </cell>
          <cell r="CI158">
            <v>78339</v>
          </cell>
          <cell r="CJ158">
            <v>1418939</v>
          </cell>
          <cell r="CK158">
            <v>1420844</v>
          </cell>
          <cell r="CL158">
            <v>225246</v>
          </cell>
          <cell r="CM158">
            <v>10000</v>
          </cell>
          <cell r="CN158">
            <v>80000</v>
          </cell>
          <cell r="CO158">
            <v>2000000</v>
          </cell>
          <cell r="CP158">
            <v>6589782</v>
          </cell>
          <cell r="CR158">
            <v>23658660</v>
          </cell>
          <cell r="CS158">
            <v>1</v>
          </cell>
          <cell r="CT158">
            <v>0</v>
          </cell>
          <cell r="CU158">
            <v>0</v>
          </cell>
          <cell r="CV158">
            <v>0</v>
          </cell>
          <cell r="CX158">
            <v>2</v>
          </cell>
          <cell r="CY158" t="str">
            <v>C14-129</v>
          </cell>
          <cell r="CZ158">
            <v>648168055</v>
          </cell>
          <cell r="DA158">
            <v>634745129</v>
          </cell>
          <cell r="DB158">
            <v>678459077</v>
          </cell>
          <cell r="DC158">
            <v>650000000</v>
          </cell>
          <cell r="DE158">
            <v>1</v>
          </cell>
          <cell r="DG158">
            <v>3</v>
          </cell>
          <cell r="DH158" t="str">
            <v>C14-129</v>
          </cell>
          <cell r="DI158">
            <v>0</v>
          </cell>
          <cell r="DJ158">
            <v>1670000</v>
          </cell>
          <cell r="DK158">
            <v>208000</v>
          </cell>
          <cell r="DL158">
            <v>5717600</v>
          </cell>
          <cell r="DM158">
            <v>7595600</v>
          </cell>
          <cell r="DO158">
            <v>4</v>
          </cell>
          <cell r="DP158" t="str">
            <v>C14-129</v>
          </cell>
          <cell r="DQ158">
            <v>152971</v>
          </cell>
          <cell r="DR158">
            <v>9524</v>
          </cell>
          <cell r="DS158">
            <v>17704</v>
          </cell>
          <cell r="DT158">
            <v>290018</v>
          </cell>
          <cell r="DU158">
            <v>88</v>
          </cell>
          <cell r="DV158">
            <v>4062500</v>
          </cell>
          <cell r="DW158">
            <v>4532805</v>
          </cell>
          <cell r="DY158">
            <v>5</v>
          </cell>
        </row>
        <row r="159">
          <cell r="N159">
            <v>2</v>
          </cell>
          <cell r="O159">
            <v>46</v>
          </cell>
          <cell r="P159">
            <v>53102</v>
          </cell>
          <cell r="Q159">
            <v>3</v>
          </cell>
          <cell r="T159">
            <v>0</v>
          </cell>
          <cell r="U159" t="str">
            <v>無床</v>
          </cell>
          <cell r="W159" t="str">
            <v>A</v>
          </cell>
          <cell r="X159">
            <v>23</v>
          </cell>
          <cell r="Y159" t="str">
            <v>個人</v>
          </cell>
          <cell r="Z159">
            <v>3</v>
          </cell>
          <cell r="AA159">
            <v>2</v>
          </cell>
          <cell r="AB159">
            <v>8</v>
          </cell>
          <cell r="AC159">
            <v>1</v>
          </cell>
          <cell r="AD159">
            <v>0</v>
          </cell>
          <cell r="AE159">
            <v>0</v>
          </cell>
          <cell r="AF159">
            <v>0</v>
          </cell>
          <cell r="AG159">
            <v>200</v>
          </cell>
          <cell r="AL159">
            <v>3</v>
          </cell>
          <cell r="AM159">
            <v>2</v>
          </cell>
          <cell r="AN159">
            <v>8</v>
          </cell>
          <cell r="AO159">
            <v>62</v>
          </cell>
          <cell r="AP159">
            <v>1</v>
          </cell>
          <cell r="AR159">
            <v>1</v>
          </cell>
          <cell r="AT159">
            <v>26</v>
          </cell>
          <cell r="AU159">
            <v>1214</v>
          </cell>
          <cell r="AV159">
            <v>5</v>
          </cell>
          <cell r="AY159">
            <v>0</v>
          </cell>
          <cell r="AZ159">
            <v>0</v>
          </cell>
          <cell r="BA159">
            <v>2</v>
          </cell>
          <cell r="BB159">
            <v>0</v>
          </cell>
          <cell r="BC159">
            <v>2</v>
          </cell>
          <cell r="BD159">
            <v>1</v>
          </cell>
          <cell r="BE159">
            <v>1</v>
          </cell>
          <cell r="BF159">
            <v>1</v>
          </cell>
          <cell r="BG159">
            <v>5</v>
          </cell>
          <cell r="BH159">
            <v>2</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Z159">
            <v>1</v>
          </cell>
          <cell r="CA159" t="str">
            <v>C46-019</v>
          </cell>
          <cell r="CB159">
            <v>5765380</v>
          </cell>
          <cell r="CC159">
            <v>0</v>
          </cell>
          <cell r="CD159">
            <v>0</v>
          </cell>
          <cell r="CE159">
            <v>4820</v>
          </cell>
          <cell r="CF159">
            <v>5770200</v>
          </cell>
          <cell r="CG159">
            <v>1316000</v>
          </cell>
          <cell r="CH159">
            <v>700000</v>
          </cell>
          <cell r="CI159">
            <v>2346389</v>
          </cell>
          <cell r="CJ159">
            <v>0</v>
          </cell>
          <cell r="CK159">
            <v>0</v>
          </cell>
          <cell r="CL159">
            <v>0</v>
          </cell>
          <cell r="CM159">
            <v>0</v>
          </cell>
          <cell r="CN159">
            <v>0</v>
          </cell>
          <cell r="CO159">
            <v>466300</v>
          </cell>
          <cell r="CP159">
            <v>749400</v>
          </cell>
          <cell r="CQ159">
            <v>0</v>
          </cell>
          <cell r="CR159">
            <v>4878089</v>
          </cell>
          <cell r="CT159">
            <v>431800</v>
          </cell>
          <cell r="CU159">
            <v>214640</v>
          </cell>
          <cell r="CV159">
            <v>0</v>
          </cell>
          <cell r="CX159">
            <v>2</v>
          </cell>
          <cell r="CY159" t="str">
            <v>C46-019</v>
          </cell>
          <cell r="DE159">
            <v>3</v>
          </cell>
          <cell r="DG159">
            <v>3</v>
          </cell>
          <cell r="DH159" t="str">
            <v>C46-019</v>
          </cell>
          <cell r="DI159">
            <v>0</v>
          </cell>
          <cell r="DJ159">
            <v>0</v>
          </cell>
          <cell r="DK159">
            <v>0</v>
          </cell>
          <cell r="DL159">
            <v>0</v>
          </cell>
          <cell r="DM159">
            <v>0</v>
          </cell>
          <cell r="DO159">
            <v>4</v>
          </cell>
          <cell r="DP159" t="str">
            <v>C46-019</v>
          </cell>
          <cell r="DQ159">
            <v>12000</v>
          </cell>
          <cell r="DR159">
            <v>0</v>
          </cell>
          <cell r="DS159">
            <v>0</v>
          </cell>
          <cell r="DT159">
            <v>0</v>
          </cell>
          <cell r="DU159">
            <v>3000</v>
          </cell>
          <cell r="DV159">
            <v>35211</v>
          </cell>
          <cell r="DW159">
            <v>50211</v>
          </cell>
          <cell r="DY159">
            <v>5</v>
          </cell>
        </row>
        <row r="160">
          <cell r="N160">
            <v>2</v>
          </cell>
          <cell r="O160">
            <v>42</v>
          </cell>
          <cell r="P160">
            <v>55005</v>
          </cell>
          <cell r="Q160">
            <v>3</v>
          </cell>
          <cell r="T160">
            <v>1</v>
          </cell>
          <cell r="U160" t="str">
            <v>有床</v>
          </cell>
          <cell r="W160" t="str">
            <v>A</v>
          </cell>
          <cell r="X160">
            <v>23</v>
          </cell>
          <cell r="Y160" t="str">
            <v>個人</v>
          </cell>
          <cell r="Z160">
            <v>2</v>
          </cell>
          <cell r="AA160">
            <v>40</v>
          </cell>
          <cell r="AB160">
            <v>3</v>
          </cell>
          <cell r="AC160">
            <v>1</v>
          </cell>
          <cell r="AD160">
            <v>0</v>
          </cell>
          <cell r="AE160">
            <v>0</v>
          </cell>
          <cell r="AF160">
            <v>0</v>
          </cell>
          <cell r="AG160">
            <v>1322</v>
          </cell>
          <cell r="AL160">
            <v>2</v>
          </cell>
          <cell r="AM160">
            <v>50</v>
          </cell>
          <cell r="AN160">
            <v>4</v>
          </cell>
          <cell r="AO160">
            <v>67</v>
          </cell>
          <cell r="AP160">
            <v>1</v>
          </cell>
          <cell r="AR160">
            <v>1</v>
          </cell>
          <cell r="AT160">
            <v>58</v>
          </cell>
          <cell r="AU160">
            <v>2351</v>
          </cell>
          <cell r="AV160">
            <v>5</v>
          </cell>
          <cell r="AX160">
            <v>123</v>
          </cell>
          <cell r="AY160">
            <v>1</v>
          </cell>
          <cell r="BA160">
            <v>4</v>
          </cell>
          <cell r="BC160">
            <v>2</v>
          </cell>
          <cell r="BD160">
            <v>1</v>
          </cell>
          <cell r="BE160">
            <v>5</v>
          </cell>
          <cell r="BG160">
            <v>12</v>
          </cell>
          <cell r="BH160">
            <v>1</v>
          </cell>
          <cell r="BI160">
            <v>1</v>
          </cell>
          <cell r="BM160">
            <v>1</v>
          </cell>
          <cell r="BN160">
            <v>1</v>
          </cell>
          <cell r="BQ160">
            <v>2</v>
          </cell>
          <cell r="BR160">
            <v>1</v>
          </cell>
          <cell r="BS160">
            <v>0</v>
          </cell>
          <cell r="BT160">
            <v>0</v>
          </cell>
          <cell r="BU160">
            <v>0</v>
          </cell>
          <cell r="BV160">
            <v>0</v>
          </cell>
          <cell r="BW160">
            <v>0</v>
          </cell>
          <cell r="BX160">
            <v>0</v>
          </cell>
          <cell r="BZ160">
            <v>1</v>
          </cell>
          <cell r="CA160" t="str">
            <v>C42-028</v>
          </cell>
          <cell r="CB160">
            <v>6358320</v>
          </cell>
          <cell r="CC160">
            <v>0</v>
          </cell>
          <cell r="CD160">
            <v>0</v>
          </cell>
          <cell r="CE160">
            <v>347356</v>
          </cell>
          <cell r="CF160">
            <v>6705676</v>
          </cell>
          <cell r="CG160">
            <v>2648666</v>
          </cell>
          <cell r="CH160">
            <v>615008</v>
          </cell>
          <cell r="CI160">
            <v>1137017</v>
          </cell>
          <cell r="CJ160">
            <v>55566</v>
          </cell>
          <cell r="CK160">
            <v>36191</v>
          </cell>
          <cell r="CL160">
            <v>36191</v>
          </cell>
          <cell r="CM160">
            <v>0</v>
          </cell>
          <cell r="CN160">
            <v>0</v>
          </cell>
          <cell r="CO160">
            <v>222294</v>
          </cell>
          <cell r="CP160">
            <v>1548455</v>
          </cell>
          <cell r="CQ160">
            <v>0</v>
          </cell>
          <cell r="CR160">
            <v>5648189</v>
          </cell>
          <cell r="CS160">
            <v>0</v>
          </cell>
          <cell r="CT160">
            <v>17462000</v>
          </cell>
          <cell r="CU160">
            <v>6626000</v>
          </cell>
          <cell r="CV160">
            <v>0</v>
          </cell>
          <cell r="CX160">
            <v>2</v>
          </cell>
          <cell r="CY160" t="str">
            <v>C42-028</v>
          </cell>
          <cell r="CZ160">
            <v>153516953</v>
          </cell>
          <cell r="DA160">
            <v>37661793</v>
          </cell>
          <cell r="DB160">
            <v>153516953</v>
          </cell>
          <cell r="DC160">
            <v>4200000</v>
          </cell>
          <cell r="DE160">
            <v>2</v>
          </cell>
          <cell r="DG160">
            <v>3</v>
          </cell>
          <cell r="DH160" t="str">
            <v>C42-028</v>
          </cell>
          <cell r="DI160">
            <v>0</v>
          </cell>
          <cell r="DJ160">
            <v>0</v>
          </cell>
          <cell r="DK160">
            <v>206000</v>
          </cell>
          <cell r="DL160">
            <v>0</v>
          </cell>
          <cell r="DM160">
            <v>206000</v>
          </cell>
          <cell r="DO160">
            <v>4</v>
          </cell>
          <cell r="DP160" t="str">
            <v>C42-028</v>
          </cell>
          <cell r="DQ160">
            <v>0</v>
          </cell>
          <cell r="DR160">
            <v>0</v>
          </cell>
          <cell r="DS160">
            <v>17260</v>
          </cell>
          <cell r="DT160">
            <v>65975</v>
          </cell>
          <cell r="DU160">
            <v>0</v>
          </cell>
          <cell r="DV160">
            <v>3444</v>
          </cell>
          <cell r="DW160">
            <v>86679</v>
          </cell>
          <cell r="DY160">
            <v>5</v>
          </cell>
        </row>
        <row r="161">
          <cell r="N161">
            <v>2</v>
          </cell>
          <cell r="O161">
            <v>23</v>
          </cell>
          <cell r="P161">
            <v>6106</v>
          </cell>
          <cell r="Q161">
            <v>2</v>
          </cell>
          <cell r="T161">
            <v>0</v>
          </cell>
          <cell r="U161" t="str">
            <v>無床</v>
          </cell>
          <cell r="W161" t="str">
            <v>4</v>
          </cell>
          <cell r="X161">
            <v>23</v>
          </cell>
          <cell r="Y161" t="str">
            <v>個人</v>
          </cell>
          <cell r="Z161">
            <v>2</v>
          </cell>
          <cell r="AA161">
            <v>44</v>
          </cell>
          <cell r="AB161">
            <v>12</v>
          </cell>
          <cell r="AC161">
            <v>1</v>
          </cell>
          <cell r="AD161">
            <v>0</v>
          </cell>
          <cell r="AE161">
            <v>0</v>
          </cell>
          <cell r="AF161">
            <v>0</v>
          </cell>
          <cell r="AG161">
            <v>122</v>
          </cell>
          <cell r="AL161">
            <v>2</v>
          </cell>
          <cell r="AM161">
            <v>44</v>
          </cell>
          <cell r="AN161">
            <v>11</v>
          </cell>
          <cell r="AO161">
            <v>65</v>
          </cell>
          <cell r="AP161">
            <v>1</v>
          </cell>
          <cell r="AR161">
            <v>1</v>
          </cell>
          <cell r="AT161">
            <v>13</v>
          </cell>
          <cell r="AU161">
            <v>498</v>
          </cell>
          <cell r="AV161">
            <v>12</v>
          </cell>
          <cell r="AX161">
            <v>0</v>
          </cell>
          <cell r="AY161">
            <v>0</v>
          </cell>
          <cell r="BA161">
            <v>1</v>
          </cell>
          <cell r="BC161">
            <v>1</v>
          </cell>
          <cell r="BE161">
            <v>0</v>
          </cell>
          <cell r="BG161">
            <v>2</v>
          </cell>
          <cell r="BH161">
            <v>0</v>
          </cell>
          <cell r="BI161">
            <v>0</v>
          </cell>
          <cell r="BK161">
            <v>1</v>
          </cell>
          <cell r="BM161">
            <v>0</v>
          </cell>
          <cell r="BO161">
            <v>0</v>
          </cell>
          <cell r="BQ161">
            <v>1</v>
          </cell>
          <cell r="BR161">
            <v>0</v>
          </cell>
          <cell r="BS161">
            <v>0</v>
          </cell>
          <cell r="BT161">
            <v>1</v>
          </cell>
          <cell r="BU161">
            <v>1</v>
          </cell>
          <cell r="BV161">
            <v>0</v>
          </cell>
          <cell r="BW161">
            <v>24</v>
          </cell>
          <cell r="BX161">
            <v>24</v>
          </cell>
          <cell r="BZ161">
            <v>1</v>
          </cell>
          <cell r="CA161" t="str">
            <v>C23-020</v>
          </cell>
          <cell r="CB161">
            <v>2511690</v>
          </cell>
          <cell r="CC161">
            <v>0</v>
          </cell>
          <cell r="CD161">
            <v>13540</v>
          </cell>
          <cell r="CE161">
            <v>130939</v>
          </cell>
          <cell r="CF161">
            <v>2656169</v>
          </cell>
          <cell r="CG161">
            <v>713481</v>
          </cell>
          <cell r="CH161">
            <v>0</v>
          </cell>
          <cell r="CI161">
            <v>238370</v>
          </cell>
          <cell r="CJ161">
            <v>7080</v>
          </cell>
          <cell r="CK161">
            <v>10886</v>
          </cell>
          <cell r="CL161">
            <v>10886</v>
          </cell>
          <cell r="CM161">
            <v>0</v>
          </cell>
          <cell r="CN161">
            <v>0</v>
          </cell>
          <cell r="CO161">
            <v>26670</v>
          </cell>
          <cell r="CP161">
            <v>626389</v>
          </cell>
          <cell r="CQ161">
            <v>0</v>
          </cell>
          <cell r="CR161">
            <v>1622876</v>
          </cell>
          <cell r="CT161">
            <v>2209636</v>
          </cell>
          <cell r="CU161">
            <v>121483</v>
          </cell>
          <cell r="CV161">
            <v>0</v>
          </cell>
          <cell r="CX161">
            <v>2</v>
          </cell>
          <cell r="CY161" t="str">
            <v>C23-020</v>
          </cell>
          <cell r="CZ161">
            <v>65834355</v>
          </cell>
          <cell r="DA161">
            <v>56653345</v>
          </cell>
          <cell r="DB161">
            <v>168321</v>
          </cell>
          <cell r="DC161">
            <v>0</v>
          </cell>
          <cell r="DE161">
            <v>2</v>
          </cell>
          <cell r="DG161">
            <v>3</v>
          </cell>
          <cell r="DH161" t="str">
            <v>C23-020</v>
          </cell>
          <cell r="DI161">
            <v>0</v>
          </cell>
          <cell r="DJ161">
            <v>1827500</v>
          </cell>
          <cell r="DK161">
            <v>0</v>
          </cell>
          <cell r="DL161">
            <v>0</v>
          </cell>
          <cell r="DM161">
            <v>1827500</v>
          </cell>
          <cell r="DO161">
            <v>4</v>
          </cell>
          <cell r="DP161" t="str">
            <v>C23-020</v>
          </cell>
          <cell r="DQ161">
            <v>15510</v>
          </cell>
          <cell r="DR161">
            <v>0</v>
          </cell>
          <cell r="DS161">
            <v>13910</v>
          </cell>
          <cell r="DT161">
            <v>0</v>
          </cell>
          <cell r="DU161">
            <v>1000</v>
          </cell>
          <cell r="DV161">
            <v>0</v>
          </cell>
          <cell r="DW161">
            <v>30420</v>
          </cell>
          <cell r="DY161">
            <v>5</v>
          </cell>
        </row>
        <row r="162">
          <cell r="N162">
            <v>2</v>
          </cell>
          <cell r="O162">
            <v>42</v>
          </cell>
          <cell r="P162">
            <v>31045</v>
          </cell>
          <cell r="Q162">
            <v>3</v>
          </cell>
          <cell r="T162">
            <v>0</v>
          </cell>
          <cell r="U162" t="str">
            <v>無床</v>
          </cell>
          <cell r="W162" t="str">
            <v>A</v>
          </cell>
          <cell r="X162">
            <v>23</v>
          </cell>
          <cell r="Y162" t="str">
            <v>個人</v>
          </cell>
          <cell r="Z162">
            <v>2</v>
          </cell>
          <cell r="AA162">
            <v>32</v>
          </cell>
          <cell r="AB162">
            <v>1</v>
          </cell>
          <cell r="AC162">
            <v>1</v>
          </cell>
          <cell r="AD162">
            <v>0</v>
          </cell>
          <cell r="AE162">
            <v>0</v>
          </cell>
          <cell r="AF162">
            <v>0</v>
          </cell>
          <cell r="AG162">
            <v>113</v>
          </cell>
          <cell r="AL162">
            <v>3</v>
          </cell>
          <cell r="AM162">
            <v>9</v>
          </cell>
          <cell r="AN162">
            <v>4</v>
          </cell>
          <cell r="AO162">
            <v>75</v>
          </cell>
          <cell r="AP162">
            <v>1</v>
          </cell>
          <cell r="AR162">
            <v>1</v>
          </cell>
          <cell r="AT162">
            <v>38</v>
          </cell>
          <cell r="AU162">
            <v>693</v>
          </cell>
          <cell r="AV162">
            <v>10</v>
          </cell>
          <cell r="AY162">
            <v>0</v>
          </cell>
          <cell r="BA162">
            <v>2</v>
          </cell>
          <cell r="BG162">
            <v>2</v>
          </cell>
          <cell r="BH162">
            <v>0</v>
          </cell>
          <cell r="BQ162">
            <v>0</v>
          </cell>
          <cell r="BR162">
            <v>0</v>
          </cell>
          <cell r="BZ162">
            <v>1</v>
          </cell>
          <cell r="CA162" t="str">
            <v>C42-001</v>
          </cell>
          <cell r="CB162">
            <v>2815457</v>
          </cell>
          <cell r="CE162">
            <v>12000</v>
          </cell>
          <cell r="CF162">
            <v>2827457</v>
          </cell>
          <cell r="CG162">
            <v>1398484</v>
          </cell>
          <cell r="CI162">
            <v>93252</v>
          </cell>
          <cell r="CJ162">
            <v>65107</v>
          </cell>
          <cell r="CK162">
            <v>94860</v>
          </cell>
          <cell r="CL162">
            <v>91710</v>
          </cell>
          <cell r="CM162">
            <v>3150</v>
          </cell>
          <cell r="CN162">
            <v>0</v>
          </cell>
          <cell r="CO162">
            <v>59071</v>
          </cell>
          <cell r="CP162">
            <v>487806</v>
          </cell>
          <cell r="CR162">
            <v>2198580</v>
          </cell>
          <cell r="CT162">
            <v>363200</v>
          </cell>
          <cell r="CU162">
            <v>293600</v>
          </cell>
          <cell r="CX162">
            <v>2</v>
          </cell>
          <cell r="CY162" t="str">
            <v>C42-001</v>
          </cell>
          <cell r="CZ162">
            <v>21455855</v>
          </cell>
          <cell r="DA162">
            <v>9504630</v>
          </cell>
          <cell r="DB162">
            <v>17925000</v>
          </cell>
          <cell r="DC162">
            <v>17925000</v>
          </cell>
          <cell r="DE162">
            <v>2</v>
          </cell>
          <cell r="DG162">
            <v>3</v>
          </cell>
          <cell r="DH162" t="str">
            <v>C42-001</v>
          </cell>
          <cell r="DJ162">
            <v>23719037</v>
          </cell>
          <cell r="DK162">
            <v>4841000</v>
          </cell>
          <cell r="DL162">
            <v>1421961</v>
          </cell>
          <cell r="DM162">
            <v>29981998</v>
          </cell>
          <cell r="DO162">
            <v>4</v>
          </cell>
          <cell r="DP162" t="str">
            <v>C42-001</v>
          </cell>
          <cell r="DS162">
            <v>1150</v>
          </cell>
          <cell r="DV162">
            <v>156063</v>
          </cell>
          <cell r="DW162">
            <v>157213</v>
          </cell>
          <cell r="DY162">
            <v>5</v>
          </cell>
        </row>
        <row r="163">
          <cell r="N163">
            <v>2</v>
          </cell>
          <cell r="O163">
            <v>21</v>
          </cell>
          <cell r="P163">
            <v>55073</v>
          </cell>
          <cell r="Q163">
            <v>1</v>
          </cell>
          <cell r="T163">
            <v>0</v>
          </cell>
          <cell r="U163" t="str">
            <v>無床</v>
          </cell>
          <cell r="W163" t="str">
            <v>4</v>
          </cell>
          <cell r="X163">
            <v>19</v>
          </cell>
          <cell r="Y163" t="str">
            <v>その他</v>
          </cell>
          <cell r="Z163">
            <v>2</v>
          </cell>
          <cell r="AA163">
            <v>55</v>
          </cell>
          <cell r="AB163">
            <v>10</v>
          </cell>
          <cell r="AC163">
            <v>0</v>
          </cell>
          <cell r="AD163">
            <v>1</v>
          </cell>
          <cell r="AE163">
            <v>0</v>
          </cell>
          <cell r="AF163">
            <v>0</v>
          </cell>
          <cell r="AH163">
            <v>606</v>
          </cell>
          <cell r="AL163">
            <v>2</v>
          </cell>
          <cell r="AM163">
            <v>55</v>
          </cell>
          <cell r="AN163">
            <v>10</v>
          </cell>
          <cell r="AO163">
            <v>50</v>
          </cell>
          <cell r="AP163">
            <v>1</v>
          </cell>
          <cell r="AR163">
            <v>1</v>
          </cell>
          <cell r="AT163">
            <v>120</v>
          </cell>
          <cell r="AU163">
            <v>2380</v>
          </cell>
          <cell r="AV163">
            <v>7</v>
          </cell>
          <cell r="AX163">
            <v>0</v>
          </cell>
          <cell r="AY163">
            <v>1</v>
          </cell>
          <cell r="BA163">
            <v>6</v>
          </cell>
          <cell r="BC163">
            <v>5</v>
          </cell>
          <cell r="BE163">
            <v>1</v>
          </cell>
          <cell r="BG163">
            <v>13</v>
          </cell>
          <cell r="BH163">
            <v>0</v>
          </cell>
          <cell r="BK163">
            <v>1</v>
          </cell>
          <cell r="BM163">
            <v>2</v>
          </cell>
          <cell r="BQ163">
            <v>3</v>
          </cell>
          <cell r="BR163">
            <v>0</v>
          </cell>
          <cell r="BS163">
            <v>0</v>
          </cell>
          <cell r="BT163">
            <v>0</v>
          </cell>
          <cell r="BV163">
            <v>0</v>
          </cell>
          <cell r="BX163">
            <v>0</v>
          </cell>
          <cell r="BZ163">
            <v>1</v>
          </cell>
          <cell r="CA163" t="str">
            <v>C21-017</v>
          </cell>
          <cell r="CB163">
            <v>15506130</v>
          </cell>
          <cell r="CC163">
            <v>0</v>
          </cell>
          <cell r="CD163">
            <v>0</v>
          </cell>
          <cell r="CE163">
            <v>1380875</v>
          </cell>
          <cell r="CF163">
            <v>16887005</v>
          </cell>
          <cell r="CG163">
            <v>6874045</v>
          </cell>
          <cell r="CH163">
            <v>0</v>
          </cell>
          <cell r="CI163">
            <v>4385793</v>
          </cell>
          <cell r="CJ163">
            <v>100000</v>
          </cell>
          <cell r="CK163">
            <v>374073</v>
          </cell>
          <cell r="CL163">
            <v>340263</v>
          </cell>
          <cell r="CM163">
            <v>33810</v>
          </cell>
          <cell r="CN163">
            <v>0</v>
          </cell>
          <cell r="CO163">
            <v>205054</v>
          </cell>
          <cell r="CP163">
            <v>1400891</v>
          </cell>
          <cell r="CQ163">
            <v>500000</v>
          </cell>
          <cell r="CR163">
            <v>13339856</v>
          </cell>
          <cell r="CT163">
            <v>15840875</v>
          </cell>
          <cell r="CU163">
            <v>2934900</v>
          </cell>
          <cell r="CV163">
            <v>37100</v>
          </cell>
          <cell r="CX163">
            <v>2</v>
          </cell>
          <cell r="CY163" t="str">
            <v>C21-017</v>
          </cell>
          <cell r="CZ163">
            <v>236802349</v>
          </cell>
          <cell r="DA163">
            <v>45715214</v>
          </cell>
          <cell r="DB163">
            <v>120558577</v>
          </cell>
          <cell r="DC163">
            <v>84800000</v>
          </cell>
          <cell r="DE163">
            <v>1</v>
          </cell>
          <cell r="DG163">
            <v>3</v>
          </cell>
          <cell r="DH163" t="str">
            <v>C21-017</v>
          </cell>
          <cell r="DI163">
            <v>0</v>
          </cell>
          <cell r="DJ163">
            <v>453200</v>
          </cell>
          <cell r="DK163">
            <v>0</v>
          </cell>
          <cell r="DL163">
            <v>0</v>
          </cell>
          <cell r="DM163">
            <v>453200</v>
          </cell>
          <cell r="DO163">
            <v>4</v>
          </cell>
          <cell r="DP163" t="str">
            <v>C21-017</v>
          </cell>
          <cell r="DQ163">
            <v>74700</v>
          </cell>
          <cell r="DR163">
            <v>98520</v>
          </cell>
          <cell r="DS163">
            <v>190901</v>
          </cell>
          <cell r="DT163">
            <v>101161</v>
          </cell>
          <cell r="DU163">
            <v>0</v>
          </cell>
          <cell r="DV163">
            <v>112798</v>
          </cell>
          <cell r="DW163">
            <v>578080</v>
          </cell>
          <cell r="DY163">
            <v>5</v>
          </cell>
        </row>
        <row r="164">
          <cell r="N164">
            <v>2</v>
          </cell>
          <cell r="O164">
            <v>19</v>
          </cell>
          <cell r="P164">
            <v>51132</v>
          </cell>
          <cell r="Q164">
            <v>2</v>
          </cell>
          <cell r="T164">
            <v>0</v>
          </cell>
          <cell r="U164" t="str">
            <v>無床</v>
          </cell>
          <cell r="W164" t="str">
            <v>2</v>
          </cell>
          <cell r="X164">
            <v>23</v>
          </cell>
          <cell r="Y164" t="str">
            <v>個人</v>
          </cell>
          <cell r="Z164">
            <v>2</v>
          </cell>
          <cell r="AA164">
            <v>49</v>
          </cell>
          <cell r="AB164">
            <v>1</v>
          </cell>
          <cell r="AC164">
            <v>1</v>
          </cell>
          <cell r="AD164">
            <v>0</v>
          </cell>
          <cell r="AE164">
            <v>0</v>
          </cell>
          <cell r="AF164">
            <v>0</v>
          </cell>
          <cell r="AG164">
            <v>144</v>
          </cell>
          <cell r="AH164">
            <v>0</v>
          </cell>
          <cell r="AI164">
            <v>0</v>
          </cell>
          <cell r="AJ164">
            <v>0</v>
          </cell>
          <cell r="AL164">
            <v>2</v>
          </cell>
          <cell r="AM164">
            <v>46</v>
          </cell>
          <cell r="AN164">
            <v>10</v>
          </cell>
          <cell r="AO164">
            <v>57</v>
          </cell>
          <cell r="AP164">
            <v>2</v>
          </cell>
          <cell r="AR164">
            <v>2</v>
          </cell>
          <cell r="AT164">
            <v>50</v>
          </cell>
          <cell r="AU164">
            <v>708</v>
          </cell>
          <cell r="AV164">
            <v>6</v>
          </cell>
          <cell r="AX164">
            <v>0</v>
          </cell>
          <cell r="AY164">
            <v>0</v>
          </cell>
          <cell r="BA164">
            <v>0</v>
          </cell>
          <cell r="BB164">
            <v>0</v>
          </cell>
          <cell r="BC164">
            <v>1</v>
          </cell>
          <cell r="BD164">
            <v>0</v>
          </cell>
          <cell r="BE164">
            <v>1</v>
          </cell>
          <cell r="BF164">
            <v>0</v>
          </cell>
          <cell r="BG164">
            <v>2</v>
          </cell>
          <cell r="BH164">
            <v>0</v>
          </cell>
          <cell r="BI164">
            <v>0</v>
          </cell>
          <cell r="BK164">
            <v>0</v>
          </cell>
          <cell r="BL164">
            <v>0</v>
          </cell>
          <cell r="BM164">
            <v>0</v>
          </cell>
          <cell r="BN164">
            <v>0</v>
          </cell>
          <cell r="BO164">
            <v>0</v>
          </cell>
          <cell r="BP164">
            <v>0</v>
          </cell>
          <cell r="BQ164">
            <v>0</v>
          </cell>
          <cell r="BR164">
            <v>0</v>
          </cell>
          <cell r="BS164">
            <v>0</v>
          </cell>
          <cell r="BT164">
            <v>0</v>
          </cell>
          <cell r="BU164">
            <v>0</v>
          </cell>
          <cell r="BV164">
            <v>0</v>
          </cell>
          <cell r="BX164">
            <v>0</v>
          </cell>
          <cell r="BZ164">
            <v>1</v>
          </cell>
          <cell r="CA164" t="str">
            <v>C19-002</v>
          </cell>
          <cell r="CB164">
            <v>3787740</v>
          </cell>
          <cell r="CC164">
            <v>0</v>
          </cell>
          <cell r="CD164">
            <v>0</v>
          </cell>
          <cell r="CE164">
            <v>0</v>
          </cell>
          <cell r="CF164">
            <v>3787740</v>
          </cell>
          <cell r="CG164">
            <v>784000</v>
          </cell>
          <cell r="CH164">
            <v>0</v>
          </cell>
          <cell r="CI164">
            <v>1113000</v>
          </cell>
          <cell r="CJ164">
            <v>42000</v>
          </cell>
          <cell r="CK164">
            <v>136214</v>
          </cell>
          <cell r="CL164">
            <v>136214</v>
          </cell>
          <cell r="CM164">
            <v>0</v>
          </cell>
          <cell r="CN164">
            <v>0</v>
          </cell>
          <cell r="CO164">
            <v>208931</v>
          </cell>
          <cell r="CP164">
            <v>184000</v>
          </cell>
          <cell r="CQ164">
            <v>0</v>
          </cell>
          <cell r="CR164">
            <v>2468145</v>
          </cell>
          <cell r="CT164">
            <v>2167800</v>
          </cell>
          <cell r="CU164">
            <v>1317000</v>
          </cell>
          <cell r="CV164">
            <v>0</v>
          </cell>
          <cell r="CX164">
            <v>2</v>
          </cell>
          <cell r="CY164" t="str">
            <v>C19-002</v>
          </cell>
          <cell r="DE164">
            <v>3</v>
          </cell>
          <cell r="DG164">
            <v>3</v>
          </cell>
          <cell r="DH164" t="str">
            <v>C19-002</v>
          </cell>
          <cell r="DI164">
            <v>0</v>
          </cell>
          <cell r="DJ164">
            <v>0</v>
          </cell>
          <cell r="DK164">
            <v>7540000</v>
          </cell>
          <cell r="DL164">
            <v>0</v>
          </cell>
          <cell r="DM164">
            <v>7540000</v>
          </cell>
          <cell r="DO164">
            <v>4</v>
          </cell>
          <cell r="DP164" t="str">
            <v>C19-002</v>
          </cell>
          <cell r="DQ164">
            <v>5000</v>
          </cell>
          <cell r="DR164">
            <v>0</v>
          </cell>
          <cell r="DS164">
            <v>154000</v>
          </cell>
          <cell r="DT164">
            <v>0</v>
          </cell>
          <cell r="DU164">
            <v>30000</v>
          </cell>
          <cell r="DV164">
            <v>0</v>
          </cell>
          <cell r="DW164">
            <v>189000</v>
          </cell>
          <cell r="DY164">
            <v>5</v>
          </cell>
        </row>
        <row r="165">
          <cell r="N165">
            <v>2</v>
          </cell>
          <cell r="O165">
            <v>9</v>
          </cell>
          <cell r="P165">
            <v>59022</v>
          </cell>
          <cell r="Q165">
            <v>5</v>
          </cell>
          <cell r="T165">
            <v>1</v>
          </cell>
          <cell r="U165" t="str">
            <v>有床</v>
          </cell>
          <cell r="W165" t="str">
            <v>2</v>
          </cell>
          <cell r="X165">
            <v>19</v>
          </cell>
          <cell r="Y165" t="str">
            <v>その他</v>
          </cell>
          <cell r="Z165">
            <v>2</v>
          </cell>
          <cell r="AA165">
            <v>37</v>
          </cell>
          <cell r="AB165">
            <v>10</v>
          </cell>
          <cell r="AC165">
            <v>1</v>
          </cell>
          <cell r="AD165">
            <v>0</v>
          </cell>
          <cell r="AE165">
            <v>0</v>
          </cell>
          <cell r="AF165">
            <v>0</v>
          </cell>
          <cell r="AG165">
            <v>633</v>
          </cell>
          <cell r="AL165">
            <v>2</v>
          </cell>
          <cell r="AM165">
            <v>55</v>
          </cell>
          <cell r="AN165">
            <v>1</v>
          </cell>
          <cell r="AO165">
            <v>67</v>
          </cell>
          <cell r="AP165">
            <v>1</v>
          </cell>
          <cell r="AR165">
            <v>1</v>
          </cell>
          <cell r="AT165">
            <v>245</v>
          </cell>
          <cell r="AU165">
            <v>3895</v>
          </cell>
          <cell r="AV165">
            <v>5</v>
          </cell>
          <cell r="AX165">
            <v>62</v>
          </cell>
          <cell r="AY165">
            <v>3</v>
          </cell>
          <cell r="AZ165">
            <v>0</v>
          </cell>
          <cell r="BA165">
            <v>5</v>
          </cell>
          <cell r="BB165">
            <v>0</v>
          </cell>
          <cell r="BC165">
            <v>6</v>
          </cell>
          <cell r="BD165">
            <v>0</v>
          </cell>
          <cell r="BE165">
            <v>1</v>
          </cell>
          <cell r="BF165">
            <v>0</v>
          </cell>
          <cell r="BG165">
            <v>15</v>
          </cell>
          <cell r="BH165">
            <v>0</v>
          </cell>
          <cell r="BI165">
            <v>5</v>
          </cell>
          <cell r="BJ165">
            <v>0</v>
          </cell>
          <cell r="BK165">
            <v>0</v>
          </cell>
          <cell r="BL165">
            <v>0</v>
          </cell>
          <cell r="BM165">
            <v>0</v>
          </cell>
          <cell r="BN165">
            <v>0</v>
          </cell>
          <cell r="BO165">
            <v>1</v>
          </cell>
          <cell r="BP165">
            <v>0</v>
          </cell>
          <cell r="BQ165">
            <v>6</v>
          </cell>
          <cell r="BR165">
            <v>0</v>
          </cell>
          <cell r="BS165">
            <v>0</v>
          </cell>
          <cell r="BT165">
            <v>0</v>
          </cell>
          <cell r="BU165">
            <v>0</v>
          </cell>
          <cell r="BV165">
            <v>0</v>
          </cell>
          <cell r="BW165">
            <v>0</v>
          </cell>
          <cell r="BX165">
            <v>0</v>
          </cell>
          <cell r="BZ165">
            <v>1</v>
          </cell>
          <cell r="CA165" t="str">
            <v>C09-036</v>
          </cell>
          <cell r="CB165">
            <v>23602030</v>
          </cell>
          <cell r="CC165">
            <v>45026</v>
          </cell>
          <cell r="CD165">
            <v>182270</v>
          </cell>
          <cell r="CE165">
            <v>831359</v>
          </cell>
          <cell r="CF165">
            <v>24660685</v>
          </cell>
          <cell r="CG165">
            <v>11685060</v>
          </cell>
          <cell r="CH165">
            <v>0</v>
          </cell>
          <cell r="CI165">
            <v>9667543</v>
          </cell>
          <cell r="CJ165">
            <v>250567</v>
          </cell>
          <cell r="CK165">
            <v>844821</v>
          </cell>
          <cell r="CL165">
            <v>558654</v>
          </cell>
          <cell r="CM165">
            <v>17000</v>
          </cell>
          <cell r="CN165">
            <v>0</v>
          </cell>
          <cell r="CO165">
            <v>422299</v>
          </cell>
          <cell r="CP165">
            <v>2509011</v>
          </cell>
          <cell r="CQ165">
            <v>0</v>
          </cell>
          <cell r="CR165">
            <v>25379301</v>
          </cell>
          <cell r="CT165">
            <v>2494250</v>
          </cell>
          <cell r="CU165">
            <v>697234</v>
          </cell>
          <cell r="CV165">
            <v>19200</v>
          </cell>
          <cell r="CX165">
            <v>2</v>
          </cell>
          <cell r="CY165" t="str">
            <v>C09-036</v>
          </cell>
          <cell r="CZ165">
            <v>186988556</v>
          </cell>
          <cell r="DA165">
            <v>64467557</v>
          </cell>
          <cell r="DB165">
            <v>151693829</v>
          </cell>
          <cell r="DC165">
            <v>86923504</v>
          </cell>
          <cell r="DE165">
            <v>1</v>
          </cell>
          <cell r="DG165">
            <v>3</v>
          </cell>
          <cell r="DH165" t="str">
            <v>C09-036</v>
          </cell>
          <cell r="DI165">
            <v>0</v>
          </cell>
          <cell r="DJ165">
            <v>0</v>
          </cell>
          <cell r="DK165">
            <v>0</v>
          </cell>
          <cell r="DL165">
            <v>1664540</v>
          </cell>
          <cell r="DM165">
            <v>1664540</v>
          </cell>
          <cell r="DO165">
            <v>4</v>
          </cell>
          <cell r="DP165" t="str">
            <v>C09-036</v>
          </cell>
          <cell r="DQ165">
            <v>48000</v>
          </cell>
          <cell r="DR165">
            <v>142500</v>
          </cell>
          <cell r="DS165">
            <v>9594</v>
          </cell>
          <cell r="DT165">
            <v>147291</v>
          </cell>
          <cell r="DU165">
            <v>1375</v>
          </cell>
          <cell r="DV165">
            <v>161802</v>
          </cell>
          <cell r="DW165">
            <v>510562</v>
          </cell>
          <cell r="DY165">
            <v>5</v>
          </cell>
        </row>
        <row r="166">
          <cell r="N166">
            <v>2</v>
          </cell>
          <cell r="O166">
            <v>10</v>
          </cell>
          <cell r="P166">
            <v>4065</v>
          </cell>
          <cell r="Q166">
            <v>8</v>
          </cell>
          <cell r="T166">
            <v>1</v>
          </cell>
          <cell r="U166" t="str">
            <v>有床</v>
          </cell>
          <cell r="W166" t="str">
            <v>2</v>
          </cell>
          <cell r="X166">
            <v>19</v>
          </cell>
          <cell r="Y166" t="str">
            <v>その他</v>
          </cell>
          <cell r="Z166">
            <v>2</v>
          </cell>
          <cell r="AA166">
            <v>53</v>
          </cell>
          <cell r="AB166">
            <v>10</v>
          </cell>
          <cell r="AC166">
            <v>0</v>
          </cell>
          <cell r="AD166">
            <v>1</v>
          </cell>
          <cell r="AE166">
            <v>0</v>
          </cell>
          <cell r="AF166">
            <v>0</v>
          </cell>
          <cell r="AH166">
            <v>301</v>
          </cell>
          <cell r="AL166">
            <v>2</v>
          </cell>
          <cell r="AM166">
            <v>53</v>
          </cell>
          <cell r="AN166">
            <v>10</v>
          </cell>
          <cell r="AO166">
            <v>54</v>
          </cell>
          <cell r="AP166">
            <v>1</v>
          </cell>
          <cell r="AR166">
            <v>1</v>
          </cell>
          <cell r="AT166">
            <v>44</v>
          </cell>
          <cell r="AU166">
            <v>543</v>
          </cell>
          <cell r="AV166">
            <v>8.5</v>
          </cell>
          <cell r="AX166">
            <v>62</v>
          </cell>
          <cell r="AY166">
            <v>1</v>
          </cell>
          <cell r="AZ166">
            <v>0</v>
          </cell>
          <cell r="BA166">
            <v>4</v>
          </cell>
          <cell r="BB166">
            <v>0</v>
          </cell>
          <cell r="BC166">
            <v>2</v>
          </cell>
          <cell r="BD166">
            <v>0</v>
          </cell>
          <cell r="BE166">
            <v>1</v>
          </cell>
          <cell r="BF166">
            <v>0</v>
          </cell>
          <cell r="BG166">
            <v>8</v>
          </cell>
          <cell r="BH166">
            <v>0</v>
          </cell>
          <cell r="BK166">
            <v>2</v>
          </cell>
          <cell r="BL166">
            <v>0</v>
          </cell>
          <cell r="BO166">
            <v>1</v>
          </cell>
          <cell r="BQ166">
            <v>3</v>
          </cell>
          <cell r="BR166">
            <v>0</v>
          </cell>
          <cell r="BZ166">
            <v>1</v>
          </cell>
          <cell r="CA166" t="str">
            <v>C10-019</v>
          </cell>
          <cell r="CB166">
            <v>2333320</v>
          </cell>
          <cell r="CC166">
            <v>0</v>
          </cell>
          <cell r="CD166">
            <v>3764705</v>
          </cell>
          <cell r="CE166">
            <v>245298</v>
          </cell>
          <cell r="CF166">
            <v>6343323</v>
          </cell>
          <cell r="CG166">
            <v>5453868</v>
          </cell>
          <cell r="CH166">
            <v>0</v>
          </cell>
          <cell r="CI166">
            <v>304688</v>
          </cell>
          <cell r="CJ166">
            <v>409366</v>
          </cell>
          <cell r="CK166">
            <v>119398</v>
          </cell>
          <cell r="CL166">
            <v>119398</v>
          </cell>
          <cell r="CM166">
            <v>0</v>
          </cell>
          <cell r="CN166">
            <v>0</v>
          </cell>
          <cell r="CO166">
            <v>0</v>
          </cell>
          <cell r="CP166">
            <v>805039</v>
          </cell>
          <cell r="CQ166">
            <v>500000</v>
          </cell>
          <cell r="CR166">
            <v>7092359</v>
          </cell>
          <cell r="CT166">
            <v>0</v>
          </cell>
          <cell r="CU166">
            <v>80000</v>
          </cell>
          <cell r="CV166">
            <v>0</v>
          </cell>
          <cell r="CX166">
            <v>2</v>
          </cell>
          <cell r="CY166" t="str">
            <v>C10-019</v>
          </cell>
          <cell r="DD166">
            <v>1</v>
          </cell>
          <cell r="DE166">
            <v>1</v>
          </cell>
          <cell r="DG166">
            <v>3</v>
          </cell>
          <cell r="DH166" t="str">
            <v>C10-019</v>
          </cell>
          <cell r="DI166">
            <v>0</v>
          </cell>
          <cell r="DJ166">
            <v>0</v>
          </cell>
          <cell r="DK166">
            <v>0</v>
          </cell>
          <cell r="DL166">
            <v>0</v>
          </cell>
          <cell r="DM166">
            <v>0</v>
          </cell>
          <cell r="DO166">
            <v>4</v>
          </cell>
          <cell r="DP166" t="str">
            <v>C10-019</v>
          </cell>
          <cell r="DQ166">
            <v>18000</v>
          </cell>
          <cell r="DS166">
            <v>0</v>
          </cell>
          <cell r="DT166">
            <v>28201</v>
          </cell>
          <cell r="DU166">
            <v>0</v>
          </cell>
          <cell r="DV166">
            <v>0</v>
          </cell>
          <cell r="DW166">
            <v>46201</v>
          </cell>
          <cell r="DY166">
            <v>5</v>
          </cell>
        </row>
        <row r="167">
          <cell r="N167">
            <v>2</v>
          </cell>
          <cell r="O167">
            <v>14</v>
          </cell>
          <cell r="P167">
            <v>54079</v>
          </cell>
          <cell r="Q167">
            <v>4</v>
          </cell>
          <cell r="T167">
            <v>0</v>
          </cell>
          <cell r="U167" t="str">
            <v>無床</v>
          </cell>
          <cell r="W167" t="str">
            <v>3</v>
          </cell>
          <cell r="X167">
            <v>19</v>
          </cell>
          <cell r="Y167" t="str">
            <v>その他</v>
          </cell>
          <cell r="Z167">
            <v>2</v>
          </cell>
          <cell r="AA167">
            <v>32</v>
          </cell>
          <cell r="AB167">
            <v>12</v>
          </cell>
          <cell r="AC167">
            <v>0</v>
          </cell>
          <cell r="AD167">
            <v>1</v>
          </cell>
          <cell r="AE167">
            <v>0</v>
          </cell>
          <cell r="AF167">
            <v>0</v>
          </cell>
          <cell r="AH167">
            <v>112</v>
          </cell>
          <cell r="AL167">
            <v>2</v>
          </cell>
          <cell r="AM167">
            <v>40</v>
          </cell>
          <cell r="AN167">
            <v>8</v>
          </cell>
          <cell r="AO167">
            <v>66</v>
          </cell>
          <cell r="AP167">
            <v>1</v>
          </cell>
          <cell r="AR167">
            <v>1</v>
          </cell>
          <cell r="AT167">
            <v>203</v>
          </cell>
          <cell r="AU167">
            <v>1027</v>
          </cell>
          <cell r="AV167">
            <v>6</v>
          </cell>
          <cell r="AX167">
            <v>0</v>
          </cell>
          <cell r="AY167">
            <v>2</v>
          </cell>
          <cell r="BA167">
            <v>0</v>
          </cell>
          <cell r="BC167">
            <v>3</v>
          </cell>
          <cell r="BE167">
            <v>2</v>
          </cell>
          <cell r="BG167">
            <v>7</v>
          </cell>
          <cell r="BH167">
            <v>0</v>
          </cell>
          <cell r="BI167">
            <v>0</v>
          </cell>
          <cell r="BK167">
            <v>0</v>
          </cell>
          <cell r="BM167">
            <v>0</v>
          </cell>
          <cell r="BO167">
            <v>0</v>
          </cell>
          <cell r="BQ167">
            <v>0</v>
          </cell>
          <cell r="BR167">
            <v>0</v>
          </cell>
          <cell r="BS167">
            <v>0</v>
          </cell>
          <cell r="BT167">
            <v>0</v>
          </cell>
          <cell r="BU167">
            <v>0</v>
          </cell>
          <cell r="BV167">
            <v>0</v>
          </cell>
          <cell r="BW167">
            <v>0</v>
          </cell>
          <cell r="BX167">
            <v>0</v>
          </cell>
          <cell r="BZ167">
            <v>1</v>
          </cell>
          <cell r="CA167" t="str">
            <v>C14-103</v>
          </cell>
          <cell r="CB167">
            <v>8454745</v>
          </cell>
          <cell r="CC167">
            <v>0</v>
          </cell>
          <cell r="CD167">
            <v>119830</v>
          </cell>
          <cell r="CE167">
            <v>615845</v>
          </cell>
          <cell r="CF167">
            <v>9190420</v>
          </cell>
          <cell r="CG167">
            <v>4118777</v>
          </cell>
          <cell r="CH167">
            <v>0</v>
          </cell>
          <cell r="CI167">
            <v>2738722</v>
          </cell>
          <cell r="CJ167">
            <v>47376</v>
          </cell>
          <cell r="CK167">
            <v>84806</v>
          </cell>
          <cell r="CL167">
            <v>80711</v>
          </cell>
          <cell r="CM167">
            <v>4095</v>
          </cell>
          <cell r="CN167">
            <v>0</v>
          </cell>
          <cell r="CO167">
            <v>186254</v>
          </cell>
          <cell r="CP167">
            <v>1524707</v>
          </cell>
          <cell r="CQ167">
            <v>300000</v>
          </cell>
          <cell r="CR167">
            <v>8700642</v>
          </cell>
          <cell r="CT167">
            <v>1083320</v>
          </cell>
          <cell r="CU167">
            <v>208600</v>
          </cell>
          <cell r="CV167">
            <v>40300</v>
          </cell>
          <cell r="CX167">
            <v>2</v>
          </cell>
          <cell r="CY167" t="str">
            <v>C14-103</v>
          </cell>
          <cell r="CZ167">
            <v>61764060</v>
          </cell>
          <cell r="DA167">
            <v>8750434</v>
          </cell>
          <cell r="DB167">
            <v>22336665</v>
          </cell>
          <cell r="DC167">
            <v>10188816</v>
          </cell>
          <cell r="DE167">
            <v>1</v>
          </cell>
          <cell r="DG167">
            <v>3</v>
          </cell>
          <cell r="DH167" t="str">
            <v>C14-103</v>
          </cell>
          <cell r="DI167">
            <v>0</v>
          </cell>
          <cell r="DJ167">
            <v>0</v>
          </cell>
          <cell r="DK167">
            <v>0</v>
          </cell>
          <cell r="DL167">
            <v>6558715</v>
          </cell>
          <cell r="DM167">
            <v>6558715</v>
          </cell>
          <cell r="DO167">
            <v>4</v>
          </cell>
          <cell r="DP167" t="str">
            <v>C14-103</v>
          </cell>
          <cell r="DQ167">
            <v>27133</v>
          </cell>
          <cell r="DR167">
            <v>105000</v>
          </cell>
          <cell r="DS167">
            <v>116620</v>
          </cell>
          <cell r="DT167">
            <v>83488</v>
          </cell>
          <cell r="DU167">
            <v>0</v>
          </cell>
          <cell r="DV167">
            <v>12514</v>
          </cell>
          <cell r="DW167">
            <v>344755</v>
          </cell>
          <cell r="DY167">
            <v>5</v>
          </cell>
        </row>
        <row r="168">
          <cell r="N168">
            <v>2</v>
          </cell>
          <cell r="O168">
            <v>19</v>
          </cell>
          <cell r="P168">
            <v>57056</v>
          </cell>
          <cell r="Q168">
            <v>7</v>
          </cell>
          <cell r="T168">
            <v>0</v>
          </cell>
          <cell r="U168" t="str">
            <v>無床</v>
          </cell>
          <cell r="W168" t="str">
            <v>2</v>
          </cell>
          <cell r="X168">
            <v>23</v>
          </cell>
          <cell r="Y168" t="str">
            <v>個人</v>
          </cell>
          <cell r="Z168">
            <v>2</v>
          </cell>
          <cell r="AA168">
            <v>58</v>
          </cell>
          <cell r="AB168">
            <v>7</v>
          </cell>
          <cell r="AC168">
            <v>1</v>
          </cell>
          <cell r="AD168">
            <v>0</v>
          </cell>
          <cell r="AE168">
            <v>0</v>
          </cell>
          <cell r="AF168">
            <v>0</v>
          </cell>
          <cell r="AG168">
            <v>99</v>
          </cell>
          <cell r="AL168">
            <v>2</v>
          </cell>
          <cell r="AM168">
            <v>58</v>
          </cell>
          <cell r="AN168">
            <v>6</v>
          </cell>
          <cell r="AO168">
            <v>47</v>
          </cell>
          <cell r="AP168">
            <v>2</v>
          </cell>
          <cell r="AR168">
            <v>1</v>
          </cell>
          <cell r="AS168">
            <v>1</v>
          </cell>
          <cell r="AT168">
            <v>567</v>
          </cell>
          <cell r="AU168">
            <v>510</v>
          </cell>
          <cell r="AV168">
            <v>12</v>
          </cell>
          <cell r="AY168">
            <v>0</v>
          </cell>
          <cell r="BA168">
            <v>1</v>
          </cell>
          <cell r="BB168">
            <v>0</v>
          </cell>
          <cell r="BC168">
            <v>2</v>
          </cell>
          <cell r="BD168">
            <v>0</v>
          </cell>
          <cell r="BE168">
            <v>1</v>
          </cell>
          <cell r="BF168">
            <v>1</v>
          </cell>
          <cell r="BG168">
            <v>4</v>
          </cell>
          <cell r="BH168">
            <v>1</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Z168">
            <v>1</v>
          </cell>
          <cell r="CA168" t="str">
            <v>C19-014</v>
          </cell>
          <cell r="CB168">
            <v>5001700</v>
          </cell>
          <cell r="CC168">
            <v>0</v>
          </cell>
          <cell r="CD168">
            <v>59660</v>
          </cell>
          <cell r="CE168">
            <v>45550</v>
          </cell>
          <cell r="CF168">
            <v>5106910</v>
          </cell>
          <cell r="CG168">
            <v>900628</v>
          </cell>
          <cell r="CH168">
            <v>210667</v>
          </cell>
          <cell r="CI168">
            <v>1820000</v>
          </cell>
          <cell r="CJ168">
            <v>4583</v>
          </cell>
          <cell r="CK168">
            <v>79894</v>
          </cell>
          <cell r="CL168">
            <v>77532</v>
          </cell>
          <cell r="CM168">
            <v>2362</v>
          </cell>
          <cell r="CN168">
            <v>0</v>
          </cell>
          <cell r="CO168">
            <v>117841</v>
          </cell>
          <cell r="CP168">
            <v>314519</v>
          </cell>
          <cell r="CQ168">
            <v>0</v>
          </cell>
          <cell r="CR168">
            <v>3237465</v>
          </cell>
          <cell r="CT168">
            <v>5202000</v>
          </cell>
          <cell r="CU168">
            <v>2697100</v>
          </cell>
          <cell r="CV168">
            <v>0</v>
          </cell>
          <cell r="CX168">
            <v>2</v>
          </cell>
          <cell r="CY168" t="str">
            <v>C19-014</v>
          </cell>
          <cell r="DE168">
            <v>3</v>
          </cell>
          <cell r="DG168">
            <v>3</v>
          </cell>
          <cell r="DH168" t="str">
            <v>C19-014</v>
          </cell>
          <cell r="DI168">
            <v>0</v>
          </cell>
          <cell r="DJ168">
            <v>650000</v>
          </cell>
          <cell r="DK168">
            <v>0</v>
          </cell>
          <cell r="DL168">
            <v>0</v>
          </cell>
          <cell r="DM168">
            <v>650000</v>
          </cell>
          <cell r="DO168">
            <v>4</v>
          </cell>
          <cell r="DP168" t="str">
            <v>C19-014</v>
          </cell>
          <cell r="DQ168">
            <v>35330</v>
          </cell>
          <cell r="DR168">
            <v>0</v>
          </cell>
          <cell r="DS168">
            <v>15197</v>
          </cell>
          <cell r="DT168">
            <v>56485</v>
          </cell>
          <cell r="DU168">
            <v>0</v>
          </cell>
          <cell r="DV168">
            <v>99783</v>
          </cell>
          <cell r="DW168">
            <v>206795</v>
          </cell>
          <cell r="DY168">
            <v>5</v>
          </cell>
        </row>
        <row r="169">
          <cell r="N169">
            <v>2</v>
          </cell>
          <cell r="O169">
            <v>27</v>
          </cell>
          <cell r="P169">
            <v>67090</v>
          </cell>
          <cell r="Q169">
            <v>3</v>
          </cell>
          <cell r="T169">
            <v>0</v>
          </cell>
          <cell r="U169" t="str">
            <v>無床</v>
          </cell>
          <cell r="W169" t="str">
            <v>7</v>
          </cell>
          <cell r="X169">
            <v>19</v>
          </cell>
          <cell r="Y169" t="str">
            <v>その他</v>
          </cell>
          <cell r="Z169">
            <v>2</v>
          </cell>
          <cell r="AA169">
            <v>57</v>
          </cell>
          <cell r="AB169">
            <v>2</v>
          </cell>
          <cell r="AC169">
            <v>0</v>
          </cell>
          <cell r="AD169">
            <v>1</v>
          </cell>
          <cell r="AE169">
            <v>0</v>
          </cell>
          <cell r="AF169">
            <v>0</v>
          </cell>
          <cell r="AH169">
            <v>248</v>
          </cell>
          <cell r="AL169">
            <v>2</v>
          </cell>
          <cell r="AM169">
            <v>50</v>
          </cell>
          <cell r="AO169">
            <v>50</v>
          </cell>
          <cell r="AP169">
            <v>1</v>
          </cell>
          <cell r="AR169">
            <v>1</v>
          </cell>
          <cell r="AT169">
            <v>94</v>
          </cell>
          <cell r="AU169">
            <v>2348</v>
          </cell>
          <cell r="AV169">
            <v>11</v>
          </cell>
          <cell r="AX169">
            <v>0</v>
          </cell>
          <cell r="AY169">
            <v>1</v>
          </cell>
          <cell r="BA169">
            <v>2</v>
          </cell>
          <cell r="BC169">
            <v>1</v>
          </cell>
          <cell r="BE169">
            <v>1</v>
          </cell>
          <cell r="BG169">
            <v>5</v>
          </cell>
          <cell r="BH169">
            <v>0</v>
          </cell>
          <cell r="BI169">
            <v>0</v>
          </cell>
          <cell r="BK169">
            <v>1</v>
          </cell>
          <cell r="BM169">
            <v>3</v>
          </cell>
          <cell r="BO169">
            <v>3</v>
          </cell>
          <cell r="BQ169">
            <v>7</v>
          </cell>
          <cell r="BR169">
            <v>0</v>
          </cell>
          <cell r="BS169">
            <v>0</v>
          </cell>
          <cell r="BT169">
            <v>0</v>
          </cell>
          <cell r="BV169">
            <v>0</v>
          </cell>
          <cell r="BX169">
            <v>0</v>
          </cell>
          <cell r="BZ169">
            <v>1</v>
          </cell>
          <cell r="CA169" t="str">
            <v>C27-177</v>
          </cell>
          <cell r="CB169">
            <v>8043423</v>
          </cell>
          <cell r="CD169">
            <v>53934</v>
          </cell>
          <cell r="CE169">
            <v>23280</v>
          </cell>
          <cell r="CF169">
            <v>8120637</v>
          </cell>
          <cell r="CG169">
            <v>5308705</v>
          </cell>
          <cell r="CI169">
            <v>547536</v>
          </cell>
          <cell r="CJ169">
            <v>88290</v>
          </cell>
          <cell r="CK169">
            <v>137218</v>
          </cell>
          <cell r="CL169">
            <v>137218</v>
          </cell>
          <cell r="CO169">
            <v>96263</v>
          </cell>
          <cell r="CP169">
            <v>1880076</v>
          </cell>
          <cell r="CQ169">
            <v>470000</v>
          </cell>
          <cell r="CR169">
            <v>8058088</v>
          </cell>
          <cell r="CT169">
            <v>325100</v>
          </cell>
          <cell r="CU169">
            <v>125800</v>
          </cell>
          <cell r="CV169">
            <v>1800</v>
          </cell>
          <cell r="CX169">
            <v>2</v>
          </cell>
          <cell r="CY169" t="str">
            <v>C27-177</v>
          </cell>
          <cell r="CZ169">
            <v>77336774</v>
          </cell>
          <cell r="DA169">
            <v>5865554</v>
          </cell>
          <cell r="DB169">
            <v>65494902</v>
          </cell>
          <cell r="DC169">
            <v>63760879</v>
          </cell>
          <cell r="DE169">
            <v>1</v>
          </cell>
          <cell r="DG169">
            <v>3</v>
          </cell>
          <cell r="DH169" t="str">
            <v>C27-177</v>
          </cell>
          <cell r="DI169">
            <v>0</v>
          </cell>
          <cell r="DJ169">
            <v>0</v>
          </cell>
          <cell r="DK169">
            <v>463500</v>
          </cell>
          <cell r="DL169">
            <v>223510</v>
          </cell>
          <cell r="DM169">
            <v>687010</v>
          </cell>
          <cell r="DO169">
            <v>4</v>
          </cell>
          <cell r="DP169" t="str">
            <v>C27-177</v>
          </cell>
          <cell r="DQ169">
            <v>35570</v>
          </cell>
          <cell r="DR169">
            <v>0</v>
          </cell>
          <cell r="DS169">
            <v>156900</v>
          </cell>
          <cell r="DT169">
            <v>2200</v>
          </cell>
          <cell r="DU169">
            <v>0</v>
          </cell>
          <cell r="DV169">
            <v>144562</v>
          </cell>
          <cell r="DW169">
            <v>339232</v>
          </cell>
          <cell r="DY169">
            <v>5</v>
          </cell>
        </row>
        <row r="170">
          <cell r="N170">
            <v>2</v>
          </cell>
          <cell r="O170">
            <v>2</v>
          </cell>
          <cell r="P170">
            <v>1070</v>
          </cell>
          <cell r="Q170">
            <v>6</v>
          </cell>
          <cell r="T170">
            <v>1</v>
          </cell>
          <cell r="U170" t="str">
            <v>有床</v>
          </cell>
          <cell r="W170" t="str">
            <v>1</v>
          </cell>
          <cell r="X170">
            <v>23</v>
          </cell>
          <cell r="Y170" t="str">
            <v>個人</v>
          </cell>
          <cell r="Z170">
            <v>2</v>
          </cell>
          <cell r="AA170">
            <v>40</v>
          </cell>
          <cell r="AB170">
            <v>10</v>
          </cell>
          <cell r="AC170">
            <v>1</v>
          </cell>
          <cell r="AD170">
            <v>0</v>
          </cell>
          <cell r="AE170">
            <v>0</v>
          </cell>
          <cell r="AF170">
            <v>0</v>
          </cell>
          <cell r="AG170">
            <v>185</v>
          </cell>
          <cell r="AL170">
            <v>2</v>
          </cell>
          <cell r="AM170">
            <v>40</v>
          </cell>
          <cell r="AN170">
            <v>10</v>
          </cell>
          <cell r="AO170">
            <v>73</v>
          </cell>
          <cell r="AP170">
            <v>1</v>
          </cell>
          <cell r="AR170">
            <v>1</v>
          </cell>
          <cell r="AT170">
            <v>33</v>
          </cell>
          <cell r="AU170">
            <v>764</v>
          </cell>
          <cell r="AV170">
            <v>6</v>
          </cell>
          <cell r="AX170">
            <v>0</v>
          </cell>
          <cell r="AY170">
            <v>0</v>
          </cell>
          <cell r="AZ170">
            <v>0</v>
          </cell>
          <cell r="BA170">
            <v>2</v>
          </cell>
          <cell r="BB170">
            <v>0</v>
          </cell>
          <cell r="BC170">
            <v>2</v>
          </cell>
          <cell r="BD170">
            <v>1</v>
          </cell>
          <cell r="BE170">
            <v>0</v>
          </cell>
          <cell r="BF170">
            <v>0</v>
          </cell>
          <cell r="BG170">
            <v>4</v>
          </cell>
          <cell r="BH170">
            <v>1</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Z170">
            <v>1</v>
          </cell>
          <cell r="CA170" t="str">
            <v>C02-002</v>
          </cell>
          <cell r="CB170">
            <v>3790710</v>
          </cell>
          <cell r="CC170">
            <v>0</v>
          </cell>
          <cell r="CD170">
            <v>179550</v>
          </cell>
          <cell r="CE170">
            <v>19000</v>
          </cell>
          <cell r="CF170">
            <v>3989260</v>
          </cell>
          <cell r="CG170">
            <v>699000</v>
          </cell>
          <cell r="CH170">
            <v>350000</v>
          </cell>
          <cell r="CI170">
            <v>22954</v>
          </cell>
          <cell r="CJ170">
            <v>117296</v>
          </cell>
          <cell r="CK170">
            <v>122494</v>
          </cell>
          <cell r="CL170">
            <v>118714</v>
          </cell>
          <cell r="CM170">
            <v>3780</v>
          </cell>
          <cell r="CN170">
            <v>0</v>
          </cell>
          <cell r="CO170">
            <v>161507</v>
          </cell>
          <cell r="CP170">
            <v>290224</v>
          </cell>
          <cell r="CR170">
            <v>1413475</v>
          </cell>
          <cell r="CS170">
            <v>0</v>
          </cell>
          <cell r="CT170">
            <v>1686100</v>
          </cell>
          <cell r="CU170">
            <v>1729700</v>
          </cell>
          <cell r="CV170">
            <v>0</v>
          </cell>
          <cell r="CX170">
            <v>2</v>
          </cell>
          <cell r="CY170" t="str">
            <v>C02-002</v>
          </cell>
          <cell r="DE170">
            <v>3</v>
          </cell>
          <cell r="DG170">
            <v>3</v>
          </cell>
          <cell r="DH170" t="str">
            <v>C02-002</v>
          </cell>
          <cell r="DM170">
            <v>0</v>
          </cell>
          <cell r="DO170">
            <v>4</v>
          </cell>
          <cell r="DP170" t="str">
            <v>C02-002</v>
          </cell>
          <cell r="DQ170">
            <v>20000</v>
          </cell>
          <cell r="DR170">
            <v>0</v>
          </cell>
          <cell r="DS170">
            <v>5156</v>
          </cell>
          <cell r="DT170">
            <v>44496</v>
          </cell>
          <cell r="DU170">
            <v>0</v>
          </cell>
          <cell r="DV170">
            <v>0</v>
          </cell>
          <cell r="DW170">
            <v>69652</v>
          </cell>
          <cell r="DY170">
            <v>5</v>
          </cell>
        </row>
        <row r="171">
          <cell r="N171">
            <v>2</v>
          </cell>
          <cell r="O171">
            <v>27</v>
          </cell>
          <cell r="P171">
            <v>12037</v>
          </cell>
          <cell r="Q171">
            <v>8</v>
          </cell>
          <cell r="T171">
            <v>0</v>
          </cell>
          <cell r="U171" t="str">
            <v>無床</v>
          </cell>
          <cell r="W171" t="str">
            <v>7</v>
          </cell>
          <cell r="X171">
            <v>19</v>
          </cell>
          <cell r="Y171" t="str">
            <v>その他</v>
          </cell>
          <cell r="Z171">
            <v>3</v>
          </cell>
          <cell r="AA171">
            <v>2</v>
          </cell>
          <cell r="AB171">
            <v>1</v>
          </cell>
          <cell r="AC171">
            <v>1</v>
          </cell>
          <cell r="AD171">
            <v>1</v>
          </cell>
          <cell r="AE171">
            <v>0</v>
          </cell>
          <cell r="AF171">
            <v>0</v>
          </cell>
          <cell r="AG171">
            <v>80</v>
          </cell>
          <cell r="AH171">
            <v>133</v>
          </cell>
          <cell r="AL171">
            <v>3</v>
          </cell>
          <cell r="AM171">
            <v>1</v>
          </cell>
          <cell r="AN171">
            <v>11</v>
          </cell>
          <cell r="AO171">
            <v>66</v>
          </cell>
          <cell r="AP171">
            <v>1</v>
          </cell>
          <cell r="AR171">
            <v>2</v>
          </cell>
          <cell r="AT171">
            <v>171</v>
          </cell>
          <cell r="AU171">
            <v>1975</v>
          </cell>
          <cell r="AV171">
            <v>10</v>
          </cell>
          <cell r="AX171">
            <v>0</v>
          </cell>
          <cell r="AY171">
            <v>1</v>
          </cell>
          <cell r="BC171">
            <v>1</v>
          </cell>
          <cell r="BE171">
            <v>1</v>
          </cell>
          <cell r="BG171">
            <v>3</v>
          </cell>
          <cell r="BH171">
            <v>0</v>
          </cell>
          <cell r="BM171">
            <v>2</v>
          </cell>
          <cell r="BO171">
            <v>8</v>
          </cell>
          <cell r="BQ171">
            <v>10</v>
          </cell>
          <cell r="BR171">
            <v>0</v>
          </cell>
          <cell r="BZ171">
            <v>1</v>
          </cell>
          <cell r="CA171" t="str">
            <v>C27-031</v>
          </cell>
          <cell r="CB171">
            <v>9548290</v>
          </cell>
          <cell r="CD171">
            <v>4450</v>
          </cell>
          <cell r="CF171">
            <v>9552740</v>
          </cell>
          <cell r="CG171">
            <v>5264205</v>
          </cell>
          <cell r="CI171">
            <v>1684562</v>
          </cell>
          <cell r="CK171">
            <v>0</v>
          </cell>
          <cell r="CL171">
            <v>0</v>
          </cell>
          <cell r="CM171">
            <v>0</v>
          </cell>
          <cell r="CN171">
            <v>0</v>
          </cell>
          <cell r="CO171">
            <v>324815</v>
          </cell>
          <cell r="CP171">
            <v>2674863</v>
          </cell>
          <cell r="CQ171">
            <v>1193814</v>
          </cell>
          <cell r="CR171">
            <v>9948445</v>
          </cell>
          <cell r="CT171">
            <v>1146400</v>
          </cell>
          <cell r="CU171">
            <v>378600</v>
          </cell>
          <cell r="CV171">
            <v>1525000</v>
          </cell>
          <cell r="CX171">
            <v>2</v>
          </cell>
          <cell r="CY171" t="str">
            <v>C27-031</v>
          </cell>
          <cell r="CZ171">
            <v>94477917</v>
          </cell>
          <cell r="DA171">
            <v>13992016</v>
          </cell>
          <cell r="DB171">
            <v>38125408</v>
          </cell>
          <cell r="DC171">
            <v>21978000</v>
          </cell>
          <cell r="DE171">
            <v>1</v>
          </cell>
          <cell r="DG171">
            <v>3</v>
          </cell>
          <cell r="DH171" t="str">
            <v>C27-031</v>
          </cell>
          <cell r="DI171">
            <v>0</v>
          </cell>
          <cell r="DJ171">
            <v>0</v>
          </cell>
          <cell r="DK171">
            <v>0</v>
          </cell>
          <cell r="DL171">
            <v>0</v>
          </cell>
          <cell r="DM171">
            <v>0</v>
          </cell>
          <cell r="DO171">
            <v>4</v>
          </cell>
          <cell r="DP171" t="str">
            <v>C27-031</v>
          </cell>
          <cell r="DQ171">
            <v>108890</v>
          </cell>
          <cell r="DR171">
            <v>0</v>
          </cell>
          <cell r="DS171">
            <v>581547</v>
          </cell>
          <cell r="DT171">
            <v>23416</v>
          </cell>
          <cell r="DU171">
            <v>0</v>
          </cell>
          <cell r="DV171">
            <v>22424</v>
          </cell>
          <cell r="DW171">
            <v>736277</v>
          </cell>
          <cell r="DY171">
            <v>5</v>
          </cell>
        </row>
        <row r="172">
          <cell r="N172">
            <v>2</v>
          </cell>
          <cell r="O172">
            <v>40</v>
          </cell>
          <cell r="P172">
            <v>1112</v>
          </cell>
          <cell r="Q172">
            <v>1</v>
          </cell>
          <cell r="T172">
            <v>0</v>
          </cell>
          <cell r="U172" t="str">
            <v>無床</v>
          </cell>
          <cell r="W172" t="str">
            <v>A</v>
          </cell>
          <cell r="X172">
            <v>23</v>
          </cell>
          <cell r="Y172" t="str">
            <v>個人</v>
          </cell>
          <cell r="Z172">
            <v>2</v>
          </cell>
          <cell r="AA172">
            <v>56</v>
          </cell>
          <cell r="AB172">
            <v>2</v>
          </cell>
          <cell r="AC172">
            <v>0</v>
          </cell>
          <cell r="AD172">
            <v>1</v>
          </cell>
          <cell r="AE172">
            <v>0</v>
          </cell>
          <cell r="AF172">
            <v>0</v>
          </cell>
          <cell r="AH172">
            <v>470</v>
          </cell>
          <cell r="AL172">
            <v>2</v>
          </cell>
          <cell r="AM172">
            <v>55</v>
          </cell>
          <cell r="AN172">
            <v>10</v>
          </cell>
          <cell r="AO172">
            <v>55</v>
          </cell>
          <cell r="AP172">
            <v>1</v>
          </cell>
          <cell r="AR172">
            <v>1</v>
          </cell>
          <cell r="AT172">
            <v>2</v>
          </cell>
          <cell r="AU172">
            <v>681</v>
          </cell>
          <cell r="AV172">
            <v>4</v>
          </cell>
          <cell r="AX172">
            <v>0</v>
          </cell>
          <cell r="AY172">
            <v>0</v>
          </cell>
          <cell r="AZ172">
            <v>0</v>
          </cell>
          <cell r="BA172">
            <v>12</v>
          </cell>
          <cell r="BB172">
            <v>0</v>
          </cell>
          <cell r="BC172">
            <v>0</v>
          </cell>
          <cell r="BD172">
            <v>0</v>
          </cell>
          <cell r="BE172">
            <v>4</v>
          </cell>
          <cell r="BF172">
            <v>0</v>
          </cell>
          <cell r="BG172">
            <v>16</v>
          </cell>
          <cell r="BH172">
            <v>0</v>
          </cell>
          <cell r="BI172">
            <v>0</v>
          </cell>
          <cell r="BJ172">
            <v>0</v>
          </cell>
          <cell r="BK172">
            <v>1</v>
          </cell>
          <cell r="BL172">
            <v>0</v>
          </cell>
          <cell r="BM172">
            <v>0</v>
          </cell>
          <cell r="BN172">
            <v>0</v>
          </cell>
          <cell r="BO172">
            <v>0</v>
          </cell>
          <cell r="BP172">
            <v>0</v>
          </cell>
          <cell r="BQ172">
            <v>1</v>
          </cell>
          <cell r="BR172">
            <v>0</v>
          </cell>
          <cell r="BS172">
            <v>0</v>
          </cell>
          <cell r="BT172">
            <v>0</v>
          </cell>
          <cell r="BU172">
            <v>0</v>
          </cell>
          <cell r="BV172">
            <v>0</v>
          </cell>
          <cell r="BW172">
            <v>0</v>
          </cell>
          <cell r="BX172">
            <v>0</v>
          </cell>
          <cell r="BZ172">
            <v>1</v>
          </cell>
          <cell r="CA172" t="str">
            <v>C40-003</v>
          </cell>
          <cell r="CB172">
            <v>24354254</v>
          </cell>
          <cell r="CC172">
            <v>0</v>
          </cell>
          <cell r="CD172">
            <v>0</v>
          </cell>
          <cell r="CE172">
            <v>0</v>
          </cell>
          <cell r="CF172">
            <v>24354254</v>
          </cell>
          <cell r="CG172">
            <v>4506744</v>
          </cell>
          <cell r="CH172">
            <v>0</v>
          </cell>
          <cell r="CI172">
            <v>4371871</v>
          </cell>
          <cell r="CJ172">
            <v>3919922</v>
          </cell>
          <cell r="CK172">
            <v>2408334</v>
          </cell>
          <cell r="CL172">
            <v>403447</v>
          </cell>
          <cell r="CM172">
            <v>99267</v>
          </cell>
          <cell r="CN172">
            <v>637418</v>
          </cell>
          <cell r="CO172">
            <v>45780</v>
          </cell>
          <cell r="CP172">
            <v>1923266</v>
          </cell>
          <cell r="CQ172">
            <v>1845900</v>
          </cell>
          <cell r="CR172">
            <v>17175917</v>
          </cell>
          <cell r="CT172">
            <v>6089000</v>
          </cell>
          <cell r="CU172">
            <v>2319600</v>
          </cell>
          <cell r="CV172">
            <v>0</v>
          </cell>
          <cell r="CX172">
            <v>2</v>
          </cell>
          <cell r="CY172" t="str">
            <v>C40-003</v>
          </cell>
          <cell r="CZ172">
            <v>57062767</v>
          </cell>
          <cell r="DA172">
            <v>3402421</v>
          </cell>
          <cell r="DB172">
            <v>38597535</v>
          </cell>
          <cell r="DC172">
            <v>20000000</v>
          </cell>
          <cell r="DE172">
            <v>2</v>
          </cell>
          <cell r="DG172">
            <v>3</v>
          </cell>
          <cell r="DH172" t="str">
            <v>C40-003</v>
          </cell>
          <cell r="DI172">
            <v>0</v>
          </cell>
          <cell r="DJ172">
            <v>0</v>
          </cell>
          <cell r="DK172">
            <v>0</v>
          </cell>
          <cell r="DL172">
            <v>3677100</v>
          </cell>
          <cell r="DM172">
            <v>3677100</v>
          </cell>
          <cell r="DO172">
            <v>4</v>
          </cell>
          <cell r="DP172" t="str">
            <v>C40-003</v>
          </cell>
          <cell r="DQ172">
            <v>220770</v>
          </cell>
          <cell r="DR172">
            <v>18000</v>
          </cell>
          <cell r="DS172">
            <v>25562</v>
          </cell>
          <cell r="DT172">
            <v>8548</v>
          </cell>
          <cell r="DU172">
            <v>0</v>
          </cell>
          <cell r="DV172">
            <v>25256</v>
          </cell>
          <cell r="DW172">
            <v>298136</v>
          </cell>
          <cell r="DY172">
            <v>5</v>
          </cell>
        </row>
        <row r="173">
          <cell r="N173">
            <v>2</v>
          </cell>
          <cell r="O173">
            <v>10</v>
          </cell>
          <cell r="P173">
            <v>7092</v>
          </cell>
          <cell r="Q173">
            <v>1</v>
          </cell>
          <cell r="T173">
            <v>0</v>
          </cell>
          <cell r="U173" t="str">
            <v>無床</v>
          </cell>
          <cell r="W173" t="str">
            <v>2</v>
          </cell>
          <cell r="X173">
            <v>23</v>
          </cell>
          <cell r="Y173" t="str">
            <v>個人</v>
          </cell>
          <cell r="Z173">
            <v>3</v>
          </cell>
          <cell r="AA173">
            <v>6</v>
          </cell>
          <cell r="AB173">
            <v>5</v>
          </cell>
          <cell r="AC173">
            <v>1</v>
          </cell>
          <cell r="AD173">
            <v>0</v>
          </cell>
          <cell r="AE173">
            <v>0</v>
          </cell>
          <cell r="AF173">
            <v>0</v>
          </cell>
          <cell r="AG173">
            <v>245</v>
          </cell>
          <cell r="AL173">
            <v>3</v>
          </cell>
          <cell r="AM173">
            <v>6</v>
          </cell>
          <cell r="AN173">
            <v>5</v>
          </cell>
          <cell r="AO173">
            <v>37</v>
          </cell>
          <cell r="AP173">
            <v>1</v>
          </cell>
          <cell r="AR173">
            <v>1</v>
          </cell>
          <cell r="AT173">
            <v>224</v>
          </cell>
          <cell r="AU173">
            <v>1055</v>
          </cell>
          <cell r="AV173">
            <v>9</v>
          </cell>
          <cell r="AX173">
            <v>0</v>
          </cell>
          <cell r="BA173">
            <v>1</v>
          </cell>
          <cell r="BC173">
            <v>3</v>
          </cell>
          <cell r="BD173">
            <v>1</v>
          </cell>
          <cell r="BG173">
            <v>4</v>
          </cell>
          <cell r="BH173">
            <v>1</v>
          </cell>
          <cell r="BK173">
            <v>3</v>
          </cell>
          <cell r="BQ173">
            <v>3</v>
          </cell>
          <cell r="BR173">
            <v>0</v>
          </cell>
          <cell r="BZ173">
            <v>1</v>
          </cell>
          <cell r="CA173" t="str">
            <v>C10-030</v>
          </cell>
          <cell r="CB173">
            <v>4757210</v>
          </cell>
          <cell r="CC173">
            <v>289478</v>
          </cell>
          <cell r="CD173">
            <v>19026</v>
          </cell>
          <cell r="CE173">
            <v>11782</v>
          </cell>
          <cell r="CF173">
            <v>5077496</v>
          </cell>
          <cell r="CG173">
            <v>1227300</v>
          </cell>
          <cell r="CH173">
            <v>500000</v>
          </cell>
          <cell r="CI173">
            <v>97832</v>
          </cell>
          <cell r="CJ173">
            <v>42509</v>
          </cell>
          <cell r="CK173">
            <v>123717</v>
          </cell>
          <cell r="CL173">
            <v>0</v>
          </cell>
          <cell r="CM173">
            <v>0</v>
          </cell>
          <cell r="CN173">
            <v>0</v>
          </cell>
          <cell r="CO173">
            <v>700422</v>
          </cell>
          <cell r="CP173">
            <v>1617936</v>
          </cell>
          <cell r="CQ173">
            <v>0</v>
          </cell>
          <cell r="CR173">
            <v>3809716</v>
          </cell>
          <cell r="CT173">
            <v>1029200</v>
          </cell>
          <cell r="CU173">
            <v>796200</v>
          </cell>
          <cell r="CV173">
            <v>0</v>
          </cell>
          <cell r="CX173">
            <v>2</v>
          </cell>
          <cell r="CY173" t="str">
            <v>C10-030</v>
          </cell>
          <cell r="CZ173">
            <v>82012755</v>
          </cell>
          <cell r="DA173">
            <v>48966551</v>
          </cell>
          <cell r="DB173">
            <v>108346487</v>
          </cell>
          <cell r="DC173">
            <v>102304174</v>
          </cell>
          <cell r="DE173">
            <v>2</v>
          </cell>
          <cell r="DG173">
            <v>3</v>
          </cell>
          <cell r="DH173" t="str">
            <v>C10-030</v>
          </cell>
          <cell r="DI173">
            <v>0</v>
          </cell>
          <cell r="DJ173">
            <v>2708900</v>
          </cell>
          <cell r="DK173">
            <v>0</v>
          </cell>
          <cell r="DL173">
            <v>0</v>
          </cell>
          <cell r="DM173">
            <v>2708900</v>
          </cell>
          <cell r="DO173">
            <v>4</v>
          </cell>
          <cell r="DP173" t="str">
            <v>C10-030</v>
          </cell>
          <cell r="DQ173">
            <v>0</v>
          </cell>
          <cell r="DR173">
            <v>0</v>
          </cell>
          <cell r="DS173">
            <v>32648</v>
          </cell>
          <cell r="DT173">
            <v>43405</v>
          </cell>
          <cell r="DU173">
            <v>0</v>
          </cell>
          <cell r="DV173">
            <v>290146</v>
          </cell>
          <cell r="DW173">
            <v>366199</v>
          </cell>
          <cell r="DY173">
            <v>5</v>
          </cell>
        </row>
        <row r="174">
          <cell r="N174">
            <v>2</v>
          </cell>
          <cell r="O174">
            <v>14</v>
          </cell>
          <cell r="P174">
            <v>9004</v>
          </cell>
          <cell r="Q174">
            <v>2</v>
          </cell>
          <cell r="T174">
            <v>0</v>
          </cell>
          <cell r="U174" t="str">
            <v>無床</v>
          </cell>
          <cell r="W174" t="str">
            <v>3</v>
          </cell>
          <cell r="X174">
            <v>23</v>
          </cell>
          <cell r="Y174" t="str">
            <v>個人</v>
          </cell>
          <cell r="Z174">
            <v>2</v>
          </cell>
          <cell r="AA174">
            <v>55</v>
          </cell>
          <cell r="AB174">
            <v>12</v>
          </cell>
          <cell r="AC174">
            <v>0</v>
          </cell>
          <cell r="AD174">
            <v>1</v>
          </cell>
          <cell r="AE174">
            <v>0</v>
          </cell>
          <cell r="AF174">
            <v>0</v>
          </cell>
          <cell r="AH174">
            <v>181</v>
          </cell>
          <cell r="AL174">
            <v>2</v>
          </cell>
          <cell r="AM174">
            <v>45</v>
          </cell>
          <cell r="AN174">
            <v>10</v>
          </cell>
          <cell r="AO174">
            <v>53</v>
          </cell>
          <cell r="AP174">
            <v>1</v>
          </cell>
          <cell r="AR174">
            <v>1</v>
          </cell>
          <cell r="AS174">
            <v>1</v>
          </cell>
          <cell r="AT174">
            <v>431</v>
          </cell>
          <cell r="AU174">
            <v>367</v>
          </cell>
          <cell r="AV174">
            <v>10</v>
          </cell>
          <cell r="AX174">
            <v>0</v>
          </cell>
          <cell r="AY174">
            <v>0</v>
          </cell>
          <cell r="AZ174">
            <v>0</v>
          </cell>
          <cell r="BA174">
            <v>1</v>
          </cell>
          <cell r="BB174">
            <v>1</v>
          </cell>
          <cell r="BC174">
            <v>5</v>
          </cell>
          <cell r="BD174">
            <v>0</v>
          </cell>
          <cell r="BE174">
            <v>1</v>
          </cell>
          <cell r="BF174">
            <v>0</v>
          </cell>
          <cell r="BG174">
            <v>7</v>
          </cell>
          <cell r="BH174">
            <v>1</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Z174">
            <v>1</v>
          </cell>
          <cell r="CA174" t="str">
            <v>C14-023</v>
          </cell>
          <cell r="CB174">
            <v>2584300</v>
          </cell>
          <cell r="CC174">
            <v>0</v>
          </cell>
          <cell r="CD174">
            <v>493694</v>
          </cell>
          <cell r="CE174">
            <v>1044</v>
          </cell>
          <cell r="CF174">
            <v>3079038</v>
          </cell>
          <cell r="CG174">
            <v>534520</v>
          </cell>
          <cell r="CH174">
            <v>316667</v>
          </cell>
          <cell r="CI174">
            <v>40000</v>
          </cell>
          <cell r="CJ174">
            <v>10000</v>
          </cell>
          <cell r="CK174">
            <v>39020</v>
          </cell>
          <cell r="CL174">
            <v>39020</v>
          </cell>
          <cell r="CM174">
            <v>0</v>
          </cell>
          <cell r="CN174">
            <v>0</v>
          </cell>
          <cell r="CO174">
            <v>76381</v>
          </cell>
          <cell r="CP174">
            <v>689708</v>
          </cell>
          <cell r="CQ174">
            <v>301900</v>
          </cell>
          <cell r="CR174">
            <v>1389629</v>
          </cell>
          <cell r="CT174">
            <v>4305200</v>
          </cell>
          <cell r="CU174">
            <v>2358700</v>
          </cell>
          <cell r="CV174">
            <v>140500</v>
          </cell>
          <cell r="CX174">
            <v>2</v>
          </cell>
          <cell r="CY174" t="str">
            <v>C14-023</v>
          </cell>
          <cell r="CZ174">
            <v>16231043</v>
          </cell>
          <cell r="DA174">
            <v>2780272</v>
          </cell>
          <cell r="DB174">
            <v>68049</v>
          </cell>
          <cell r="DC174">
            <v>0</v>
          </cell>
          <cell r="DE174">
            <v>2</v>
          </cell>
          <cell r="DG174">
            <v>3</v>
          </cell>
          <cell r="DH174" t="str">
            <v>C14-023</v>
          </cell>
          <cell r="DI174">
            <v>0</v>
          </cell>
          <cell r="DJ174">
            <v>0</v>
          </cell>
          <cell r="DK174">
            <v>0</v>
          </cell>
          <cell r="DL174">
            <v>0</v>
          </cell>
          <cell r="DM174">
            <v>0</v>
          </cell>
          <cell r="DO174">
            <v>4</v>
          </cell>
          <cell r="DP174" t="str">
            <v>C14-023</v>
          </cell>
          <cell r="DQ174">
            <v>34980</v>
          </cell>
          <cell r="DR174">
            <v>0</v>
          </cell>
          <cell r="DS174">
            <v>16414</v>
          </cell>
          <cell r="DT174">
            <v>42152</v>
          </cell>
          <cell r="DU174">
            <v>1667</v>
          </cell>
          <cell r="DV174">
            <v>0</v>
          </cell>
          <cell r="DW174">
            <v>95213</v>
          </cell>
          <cell r="DY174">
            <v>5</v>
          </cell>
        </row>
        <row r="175">
          <cell r="N175">
            <v>2</v>
          </cell>
          <cell r="O175">
            <v>32</v>
          </cell>
          <cell r="P175">
            <v>57029</v>
          </cell>
          <cell r="Q175">
            <v>0</v>
          </cell>
          <cell r="T175">
            <v>1</v>
          </cell>
          <cell r="U175" t="str">
            <v>有床</v>
          </cell>
          <cell r="W175" t="str">
            <v>8</v>
          </cell>
          <cell r="X175">
            <v>19</v>
          </cell>
          <cell r="Y175" t="str">
            <v>その他</v>
          </cell>
          <cell r="Z175">
            <v>2</v>
          </cell>
          <cell r="AA175">
            <v>50</v>
          </cell>
          <cell r="AB175">
            <v>8</v>
          </cell>
          <cell r="AC175">
            <v>0</v>
          </cell>
          <cell r="AD175">
            <v>1</v>
          </cell>
          <cell r="AE175">
            <v>0</v>
          </cell>
          <cell r="AF175">
            <v>0</v>
          </cell>
          <cell r="AH175">
            <v>581</v>
          </cell>
          <cell r="AL175">
            <v>2</v>
          </cell>
          <cell r="AM175">
            <v>50</v>
          </cell>
          <cell r="AN175">
            <v>8</v>
          </cell>
          <cell r="AO175">
            <v>60</v>
          </cell>
          <cell r="AP175">
            <v>1</v>
          </cell>
          <cell r="AR175">
            <v>1</v>
          </cell>
          <cell r="AT175">
            <v>128</v>
          </cell>
          <cell r="AU175">
            <v>2585</v>
          </cell>
          <cell r="AV175">
            <v>8</v>
          </cell>
          <cell r="AX175">
            <v>0</v>
          </cell>
          <cell r="AY175">
            <v>1</v>
          </cell>
          <cell r="BA175">
            <v>5</v>
          </cell>
          <cell r="BC175">
            <v>2</v>
          </cell>
          <cell r="BE175">
            <v>0</v>
          </cell>
          <cell r="BG175">
            <v>8</v>
          </cell>
          <cell r="BH175">
            <v>0</v>
          </cell>
          <cell r="BI175">
            <v>0</v>
          </cell>
          <cell r="BK175">
            <v>0</v>
          </cell>
          <cell r="BM175">
            <v>0</v>
          </cell>
          <cell r="BO175">
            <v>0</v>
          </cell>
          <cell r="BQ175">
            <v>0</v>
          </cell>
          <cell r="BR175">
            <v>0</v>
          </cell>
          <cell r="BS175">
            <v>0</v>
          </cell>
          <cell r="BT175">
            <v>0</v>
          </cell>
          <cell r="BU175">
            <v>0</v>
          </cell>
          <cell r="BV175">
            <v>0</v>
          </cell>
          <cell r="BW175">
            <v>0</v>
          </cell>
          <cell r="BX175">
            <v>0</v>
          </cell>
          <cell r="BZ175">
            <v>1</v>
          </cell>
          <cell r="CA175" t="str">
            <v>C32-015</v>
          </cell>
          <cell r="CB175">
            <v>12352430</v>
          </cell>
          <cell r="CC175">
            <v>50608</v>
          </cell>
          <cell r="CD175">
            <v>280110</v>
          </cell>
          <cell r="CE175">
            <v>21300</v>
          </cell>
          <cell r="CF175">
            <v>12704448</v>
          </cell>
          <cell r="CG175">
            <v>5573762</v>
          </cell>
          <cell r="CH175">
            <v>0</v>
          </cell>
          <cell r="CI175">
            <v>4224899</v>
          </cell>
          <cell r="CJ175">
            <v>242441</v>
          </cell>
          <cell r="CK175">
            <v>252477</v>
          </cell>
          <cell r="CL175">
            <v>246807</v>
          </cell>
          <cell r="CM175">
            <v>5670</v>
          </cell>
          <cell r="CN175">
            <v>0</v>
          </cell>
          <cell r="CO175">
            <v>224501</v>
          </cell>
          <cell r="CP175">
            <v>2158160</v>
          </cell>
          <cell r="CQ175">
            <v>450000</v>
          </cell>
          <cell r="CR175">
            <v>12676240</v>
          </cell>
          <cell r="CT175">
            <v>2204720</v>
          </cell>
          <cell r="CU175">
            <v>760500</v>
          </cell>
          <cell r="CV175">
            <v>88200</v>
          </cell>
          <cell r="CX175">
            <v>2</v>
          </cell>
          <cell r="CY175" t="str">
            <v>C32-015</v>
          </cell>
          <cell r="CZ175">
            <v>71477401</v>
          </cell>
          <cell r="DA175">
            <v>9277243</v>
          </cell>
          <cell r="DB175">
            <v>38144668</v>
          </cell>
          <cell r="DC175">
            <v>19500000</v>
          </cell>
          <cell r="DE175">
            <v>1</v>
          </cell>
          <cell r="DG175">
            <v>3</v>
          </cell>
          <cell r="DH175" t="str">
            <v>C32-015</v>
          </cell>
          <cell r="DI175">
            <v>0</v>
          </cell>
          <cell r="DJ175">
            <v>0</v>
          </cell>
          <cell r="DK175">
            <v>0</v>
          </cell>
          <cell r="DL175">
            <v>0</v>
          </cell>
          <cell r="DM175">
            <v>0</v>
          </cell>
          <cell r="DO175">
            <v>4</v>
          </cell>
          <cell r="DP175" t="str">
            <v>C32-015</v>
          </cell>
          <cell r="DQ175">
            <v>64000</v>
          </cell>
          <cell r="DR175">
            <v>0</v>
          </cell>
          <cell r="DS175">
            <v>22873</v>
          </cell>
          <cell r="DT175">
            <v>28998</v>
          </cell>
          <cell r="DU175">
            <v>13333</v>
          </cell>
          <cell r="DV175">
            <v>33358</v>
          </cell>
          <cell r="DW175">
            <v>162562</v>
          </cell>
          <cell r="DY175">
            <v>5</v>
          </cell>
        </row>
        <row r="176">
          <cell r="N176">
            <v>2</v>
          </cell>
          <cell r="O176">
            <v>4</v>
          </cell>
          <cell r="P176">
            <v>31124</v>
          </cell>
          <cell r="Q176">
            <v>7</v>
          </cell>
          <cell r="T176">
            <v>0</v>
          </cell>
          <cell r="U176" t="str">
            <v>無床</v>
          </cell>
          <cell r="W176" t="str">
            <v>1</v>
          </cell>
          <cell r="X176">
            <v>23</v>
          </cell>
          <cell r="Y176" t="str">
            <v>個人</v>
          </cell>
          <cell r="Z176">
            <v>2</v>
          </cell>
          <cell r="AA176">
            <v>32</v>
          </cell>
          <cell r="AB176">
            <v>9</v>
          </cell>
          <cell r="AC176">
            <v>1</v>
          </cell>
          <cell r="AD176">
            <v>0</v>
          </cell>
          <cell r="AE176">
            <v>0</v>
          </cell>
          <cell r="AF176">
            <v>0</v>
          </cell>
          <cell r="AG176">
            <v>80</v>
          </cell>
          <cell r="AL176">
            <v>2</v>
          </cell>
          <cell r="AM176">
            <v>51</v>
          </cell>
          <cell r="AN176">
            <v>9</v>
          </cell>
          <cell r="AO176">
            <v>70</v>
          </cell>
          <cell r="AP176">
            <v>1</v>
          </cell>
          <cell r="AR176">
            <v>1</v>
          </cell>
          <cell r="AT176">
            <v>37</v>
          </cell>
          <cell r="AU176">
            <v>203</v>
          </cell>
          <cell r="AV176">
            <v>7.5</v>
          </cell>
          <cell r="AX176">
            <v>0</v>
          </cell>
          <cell r="AY176">
            <v>0</v>
          </cell>
          <cell r="AZ176">
            <v>0</v>
          </cell>
          <cell r="BA176">
            <v>0</v>
          </cell>
          <cell r="BB176">
            <v>0</v>
          </cell>
          <cell r="BC176">
            <v>1</v>
          </cell>
          <cell r="BD176">
            <v>1</v>
          </cell>
          <cell r="BE176">
            <v>0</v>
          </cell>
          <cell r="BF176">
            <v>0</v>
          </cell>
          <cell r="BG176">
            <v>1</v>
          </cell>
          <cell r="BH176">
            <v>1</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Z176">
            <v>1</v>
          </cell>
          <cell r="CA176" t="str">
            <v>C04-012</v>
          </cell>
          <cell r="CB176">
            <v>1420610</v>
          </cell>
          <cell r="CC176">
            <v>0</v>
          </cell>
          <cell r="CD176">
            <v>0</v>
          </cell>
          <cell r="CE176">
            <v>205967</v>
          </cell>
          <cell r="CF176">
            <v>1626577</v>
          </cell>
          <cell r="CG176">
            <v>300000</v>
          </cell>
          <cell r="CH176">
            <v>300000</v>
          </cell>
          <cell r="CI176">
            <v>481548</v>
          </cell>
          <cell r="CJ176">
            <v>2714</v>
          </cell>
          <cell r="CK176">
            <v>32491</v>
          </cell>
          <cell r="CL176">
            <v>32491</v>
          </cell>
          <cell r="CM176">
            <v>0</v>
          </cell>
          <cell r="CN176">
            <v>0</v>
          </cell>
          <cell r="CO176">
            <v>71346</v>
          </cell>
          <cell r="CP176">
            <v>316415</v>
          </cell>
          <cell r="CQ176">
            <v>0</v>
          </cell>
          <cell r="CR176">
            <v>1204514</v>
          </cell>
          <cell r="CT176">
            <v>1241000</v>
          </cell>
          <cell r="CU176">
            <v>827600</v>
          </cell>
          <cell r="CV176">
            <v>0</v>
          </cell>
          <cell r="CX176">
            <v>2</v>
          </cell>
          <cell r="CY176" t="str">
            <v>C04-012</v>
          </cell>
          <cell r="CZ176">
            <v>50839185</v>
          </cell>
          <cell r="DA176">
            <v>43775574</v>
          </cell>
          <cell r="DB176">
            <v>14609066</v>
          </cell>
          <cell r="DC176">
            <v>10735610</v>
          </cell>
          <cell r="DE176">
            <v>2</v>
          </cell>
          <cell r="DG176">
            <v>3</v>
          </cell>
          <cell r="DH176" t="str">
            <v>C04-012</v>
          </cell>
          <cell r="DI176">
            <v>0</v>
          </cell>
          <cell r="DJ176">
            <v>0</v>
          </cell>
          <cell r="DK176">
            <v>0</v>
          </cell>
          <cell r="DL176">
            <v>0</v>
          </cell>
          <cell r="DM176">
            <v>0</v>
          </cell>
          <cell r="DO176">
            <v>4</v>
          </cell>
          <cell r="DP176" t="str">
            <v>C04-012</v>
          </cell>
          <cell r="DQ176">
            <v>0</v>
          </cell>
          <cell r="DR176">
            <v>0</v>
          </cell>
          <cell r="DS176">
            <v>3216</v>
          </cell>
          <cell r="DT176">
            <v>50305</v>
          </cell>
          <cell r="DU176">
            <v>0</v>
          </cell>
          <cell r="DV176">
            <v>74229</v>
          </cell>
          <cell r="DW176">
            <v>127750</v>
          </cell>
          <cell r="DY176">
            <v>5</v>
          </cell>
        </row>
        <row r="177">
          <cell r="N177">
            <v>2</v>
          </cell>
          <cell r="O177">
            <v>1</v>
          </cell>
          <cell r="P177">
            <v>75102</v>
          </cell>
          <cell r="Q177">
            <v>4</v>
          </cell>
          <cell r="T177">
            <v>1</v>
          </cell>
          <cell r="U177" t="str">
            <v>有床</v>
          </cell>
          <cell r="W177" t="str">
            <v>0</v>
          </cell>
          <cell r="X177">
            <v>19</v>
          </cell>
          <cell r="Y177" t="str">
            <v>その他</v>
          </cell>
          <cell r="Z177">
            <v>2</v>
          </cell>
          <cell r="AA177">
            <v>50</v>
          </cell>
          <cell r="AB177">
            <v>8</v>
          </cell>
          <cell r="AC177">
            <v>1</v>
          </cell>
          <cell r="AD177">
            <v>0</v>
          </cell>
          <cell r="AE177">
            <v>0</v>
          </cell>
          <cell r="AF177">
            <v>0</v>
          </cell>
          <cell r="AG177">
            <v>361</v>
          </cell>
          <cell r="AL177">
            <v>2</v>
          </cell>
          <cell r="AM177">
            <v>50</v>
          </cell>
          <cell r="AN177">
            <v>8</v>
          </cell>
          <cell r="AO177">
            <v>67</v>
          </cell>
          <cell r="AP177">
            <v>1</v>
          </cell>
          <cell r="AR177">
            <v>1</v>
          </cell>
          <cell r="AT177">
            <v>133</v>
          </cell>
          <cell r="AU177">
            <v>770</v>
          </cell>
          <cell r="AV177">
            <v>7</v>
          </cell>
          <cell r="AX177">
            <v>0</v>
          </cell>
          <cell r="AY177">
            <v>1</v>
          </cell>
          <cell r="BA177">
            <v>2</v>
          </cell>
          <cell r="BC177">
            <v>2</v>
          </cell>
          <cell r="BE177">
            <v>5</v>
          </cell>
          <cell r="BG177">
            <v>10</v>
          </cell>
          <cell r="BH177">
            <v>0</v>
          </cell>
          <cell r="BI177">
            <v>1</v>
          </cell>
          <cell r="BK177">
            <v>0</v>
          </cell>
          <cell r="BM177">
            <v>0</v>
          </cell>
          <cell r="BO177">
            <v>0</v>
          </cell>
          <cell r="BQ177">
            <v>1</v>
          </cell>
          <cell r="BR177">
            <v>0</v>
          </cell>
          <cell r="BS177">
            <v>0</v>
          </cell>
          <cell r="BT177">
            <v>0</v>
          </cell>
          <cell r="BU177">
            <v>0</v>
          </cell>
          <cell r="BV177">
            <v>0</v>
          </cell>
          <cell r="BW177">
            <v>0</v>
          </cell>
          <cell r="BX177">
            <v>0</v>
          </cell>
          <cell r="BZ177">
            <v>1</v>
          </cell>
          <cell r="CA177" t="str">
            <v>C01-075</v>
          </cell>
          <cell r="CB177">
            <v>6418920</v>
          </cell>
          <cell r="CC177">
            <v>0</v>
          </cell>
          <cell r="CD177">
            <v>15801</v>
          </cell>
          <cell r="CE177">
            <v>33858</v>
          </cell>
          <cell r="CF177">
            <v>6468579</v>
          </cell>
          <cell r="CG177">
            <v>3748216</v>
          </cell>
          <cell r="CH177">
            <v>0</v>
          </cell>
          <cell r="CI177">
            <v>590640</v>
          </cell>
          <cell r="CJ177">
            <v>2200</v>
          </cell>
          <cell r="CK177">
            <v>53696</v>
          </cell>
          <cell r="CL177">
            <v>53696</v>
          </cell>
          <cell r="CM177">
            <v>0</v>
          </cell>
          <cell r="CN177">
            <v>0</v>
          </cell>
          <cell r="CO177">
            <v>264128</v>
          </cell>
          <cell r="CP177">
            <v>1330865</v>
          </cell>
          <cell r="CQ177">
            <v>0</v>
          </cell>
          <cell r="CR177">
            <v>5989745</v>
          </cell>
          <cell r="CT177">
            <v>964600</v>
          </cell>
          <cell r="CU177">
            <v>139800</v>
          </cell>
          <cell r="CV177">
            <v>34600</v>
          </cell>
          <cell r="CX177">
            <v>2</v>
          </cell>
          <cell r="CY177" t="str">
            <v>C01-075</v>
          </cell>
          <cell r="CZ177">
            <v>59312950</v>
          </cell>
          <cell r="DA177">
            <v>36100474</v>
          </cell>
          <cell r="DB177">
            <v>26095539</v>
          </cell>
          <cell r="DC177">
            <v>19090600</v>
          </cell>
          <cell r="DE177">
            <v>1</v>
          </cell>
          <cell r="DG177">
            <v>3</v>
          </cell>
          <cell r="DH177" t="str">
            <v>C01-075</v>
          </cell>
          <cell r="DI177">
            <v>0</v>
          </cell>
          <cell r="DJ177">
            <v>0</v>
          </cell>
          <cell r="DK177">
            <v>0</v>
          </cell>
          <cell r="DL177">
            <v>0</v>
          </cell>
          <cell r="DM177">
            <v>0</v>
          </cell>
          <cell r="DO177">
            <v>4</v>
          </cell>
          <cell r="DP177" t="str">
            <v>C01-075</v>
          </cell>
          <cell r="DQ177">
            <v>0</v>
          </cell>
          <cell r="DR177">
            <v>60000</v>
          </cell>
          <cell r="DS177">
            <v>323905</v>
          </cell>
          <cell r="DT177">
            <v>70766</v>
          </cell>
          <cell r="DU177">
            <v>30000</v>
          </cell>
          <cell r="DV177">
            <v>33287</v>
          </cell>
          <cell r="DW177">
            <v>517958</v>
          </cell>
          <cell r="DY177">
            <v>5</v>
          </cell>
        </row>
        <row r="178">
          <cell r="N178">
            <v>2</v>
          </cell>
          <cell r="O178">
            <v>1</v>
          </cell>
          <cell r="P178">
            <v>1470</v>
          </cell>
          <cell r="Q178">
            <v>7</v>
          </cell>
          <cell r="T178">
            <v>0</v>
          </cell>
          <cell r="U178" t="str">
            <v>無床</v>
          </cell>
          <cell r="W178" t="str">
            <v>0</v>
          </cell>
          <cell r="X178">
            <v>19</v>
          </cell>
          <cell r="Y178" t="str">
            <v>その他</v>
          </cell>
          <cell r="Z178">
            <v>3</v>
          </cell>
          <cell r="AA178">
            <v>4</v>
          </cell>
          <cell r="AB178">
            <v>4</v>
          </cell>
          <cell r="AC178">
            <v>0</v>
          </cell>
          <cell r="AD178">
            <v>1</v>
          </cell>
          <cell r="AE178">
            <v>0</v>
          </cell>
          <cell r="AF178">
            <v>0</v>
          </cell>
          <cell r="AH178">
            <v>52</v>
          </cell>
          <cell r="AL178">
            <v>3</v>
          </cell>
          <cell r="AM178">
            <v>4</v>
          </cell>
          <cell r="AN178">
            <v>4</v>
          </cell>
          <cell r="AO178">
            <v>43</v>
          </cell>
          <cell r="AP178">
            <v>1</v>
          </cell>
          <cell r="AR178">
            <v>1</v>
          </cell>
          <cell r="AT178">
            <v>258</v>
          </cell>
          <cell r="AU178">
            <v>1478</v>
          </cell>
          <cell r="AV178">
            <v>10</v>
          </cell>
          <cell r="AX178">
            <v>0</v>
          </cell>
          <cell r="AY178">
            <v>1</v>
          </cell>
          <cell r="AZ178">
            <v>0</v>
          </cell>
          <cell r="BA178">
            <v>1</v>
          </cell>
          <cell r="BB178">
            <v>0</v>
          </cell>
          <cell r="BC178">
            <v>0</v>
          </cell>
          <cell r="BD178">
            <v>0</v>
          </cell>
          <cell r="BE178">
            <v>0</v>
          </cell>
          <cell r="BF178">
            <v>0</v>
          </cell>
          <cell r="BG178">
            <v>2</v>
          </cell>
          <cell r="BH178">
            <v>0</v>
          </cell>
          <cell r="BQ178">
            <v>0</v>
          </cell>
          <cell r="BR178">
            <v>0</v>
          </cell>
          <cell r="BS178">
            <v>0</v>
          </cell>
          <cell r="BT178">
            <v>0</v>
          </cell>
          <cell r="BU178">
            <v>0</v>
          </cell>
          <cell r="BZ178">
            <v>1</v>
          </cell>
          <cell r="CA178" t="str">
            <v>C01-005</v>
          </cell>
          <cell r="CB178">
            <v>9703053</v>
          </cell>
          <cell r="CD178">
            <v>1845214</v>
          </cell>
          <cell r="CF178">
            <v>11548267</v>
          </cell>
          <cell r="CG178">
            <v>7005291</v>
          </cell>
          <cell r="CI178">
            <v>2364060</v>
          </cell>
          <cell r="CJ178">
            <v>64140</v>
          </cell>
          <cell r="CK178">
            <v>452699</v>
          </cell>
          <cell r="CL178">
            <v>306124</v>
          </cell>
          <cell r="CM178">
            <v>1575</v>
          </cell>
          <cell r="CN178">
            <v>145000</v>
          </cell>
          <cell r="CO178">
            <v>313270</v>
          </cell>
          <cell r="CP178">
            <v>3514690</v>
          </cell>
          <cell r="CQ178">
            <v>1253545</v>
          </cell>
          <cell r="CR178">
            <v>13714150</v>
          </cell>
          <cell r="CT178">
            <v>0</v>
          </cell>
          <cell r="CU178">
            <v>70000</v>
          </cell>
          <cell r="CV178">
            <v>0</v>
          </cell>
          <cell r="CX178">
            <v>2</v>
          </cell>
          <cell r="CY178" t="str">
            <v>C01-005</v>
          </cell>
          <cell r="CZ178">
            <v>161810655</v>
          </cell>
          <cell r="DA178">
            <v>99459631</v>
          </cell>
          <cell r="DB178">
            <v>159959238</v>
          </cell>
          <cell r="DC178">
            <v>119219860</v>
          </cell>
          <cell r="DE178">
            <v>1</v>
          </cell>
          <cell r="DG178">
            <v>3</v>
          </cell>
          <cell r="DH178" t="str">
            <v>C01-005</v>
          </cell>
          <cell r="DI178">
            <v>0</v>
          </cell>
          <cell r="DJ178">
            <v>0</v>
          </cell>
          <cell r="DK178">
            <v>0</v>
          </cell>
          <cell r="DL178">
            <v>99459631</v>
          </cell>
          <cell r="DM178">
            <v>99459631</v>
          </cell>
          <cell r="DO178">
            <v>4</v>
          </cell>
          <cell r="DP178" t="str">
            <v>C01-005</v>
          </cell>
          <cell r="DQ178">
            <v>35390</v>
          </cell>
          <cell r="DR178">
            <v>0</v>
          </cell>
          <cell r="DS178">
            <v>37674</v>
          </cell>
          <cell r="DT178">
            <v>86037</v>
          </cell>
          <cell r="DU178">
            <v>3939</v>
          </cell>
          <cell r="DV178">
            <v>837199</v>
          </cell>
          <cell r="DW178">
            <v>1000239</v>
          </cell>
          <cell r="DY178">
            <v>5</v>
          </cell>
        </row>
        <row r="179">
          <cell r="N179">
            <v>2</v>
          </cell>
          <cell r="O179">
            <v>29</v>
          </cell>
          <cell r="P179">
            <v>53125</v>
          </cell>
          <cell r="Q179">
            <v>9</v>
          </cell>
          <cell r="T179">
            <v>0</v>
          </cell>
          <cell r="U179" t="str">
            <v>無床</v>
          </cell>
          <cell r="W179" t="str">
            <v>6</v>
          </cell>
          <cell r="X179">
            <v>23</v>
          </cell>
          <cell r="Y179" t="str">
            <v>個人</v>
          </cell>
          <cell r="Z179">
            <v>2</v>
          </cell>
          <cell r="AA179">
            <v>33</v>
          </cell>
          <cell r="AB179">
            <v>1</v>
          </cell>
          <cell r="AC179">
            <v>1</v>
          </cell>
          <cell r="AD179">
            <v>0</v>
          </cell>
          <cell r="AE179">
            <v>0</v>
          </cell>
          <cell r="AF179">
            <v>0</v>
          </cell>
          <cell r="AG179">
            <v>693</v>
          </cell>
          <cell r="AL179">
            <v>2</v>
          </cell>
          <cell r="AM179">
            <v>12</v>
          </cell>
          <cell r="AN179">
            <v>4</v>
          </cell>
          <cell r="AO179">
            <v>73</v>
          </cell>
          <cell r="AP179">
            <v>1</v>
          </cell>
          <cell r="AR179">
            <v>1</v>
          </cell>
          <cell r="AT179">
            <v>54</v>
          </cell>
          <cell r="AU179">
            <v>609</v>
          </cell>
          <cell r="AV179">
            <v>6</v>
          </cell>
          <cell r="AX179">
            <v>0</v>
          </cell>
          <cell r="AY179">
            <v>0</v>
          </cell>
          <cell r="AZ179">
            <v>0</v>
          </cell>
          <cell r="BA179">
            <v>0</v>
          </cell>
          <cell r="BB179">
            <v>0</v>
          </cell>
          <cell r="BC179">
            <v>1</v>
          </cell>
          <cell r="BD179">
            <v>1</v>
          </cell>
          <cell r="BE179">
            <v>2</v>
          </cell>
          <cell r="BF179">
            <v>0</v>
          </cell>
          <cell r="BG179">
            <v>3</v>
          </cell>
          <cell r="BH179">
            <v>1</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Z179">
            <v>1</v>
          </cell>
          <cell r="CA179" t="str">
            <v>C29-008</v>
          </cell>
          <cell r="CB179">
            <v>4146310</v>
          </cell>
          <cell r="CC179">
            <v>0</v>
          </cell>
          <cell r="CD179">
            <v>0</v>
          </cell>
          <cell r="CF179">
            <v>4146310</v>
          </cell>
          <cell r="CG179">
            <v>985573</v>
          </cell>
          <cell r="CH179">
            <v>430000</v>
          </cell>
          <cell r="CI179">
            <v>1026236</v>
          </cell>
          <cell r="CJ179">
            <v>202486</v>
          </cell>
          <cell r="CK179">
            <v>68011</v>
          </cell>
          <cell r="CL179">
            <v>68011</v>
          </cell>
          <cell r="CM179">
            <v>0</v>
          </cell>
          <cell r="CN179">
            <v>0</v>
          </cell>
          <cell r="CO179">
            <v>60828</v>
          </cell>
          <cell r="CP179">
            <v>467854</v>
          </cell>
          <cell r="CQ179">
            <v>0</v>
          </cell>
          <cell r="CR179">
            <v>2810988</v>
          </cell>
          <cell r="CT179">
            <v>5125600</v>
          </cell>
          <cell r="CU179">
            <v>2781500</v>
          </cell>
          <cell r="CV179">
            <v>0</v>
          </cell>
          <cell r="CX179">
            <v>2</v>
          </cell>
          <cell r="CY179" t="str">
            <v>C29-008</v>
          </cell>
          <cell r="CZ179">
            <v>26916300</v>
          </cell>
          <cell r="DA179">
            <v>4397484</v>
          </cell>
          <cell r="DB179">
            <v>3897574</v>
          </cell>
          <cell r="DC179">
            <v>0</v>
          </cell>
          <cell r="DE179">
            <v>2</v>
          </cell>
          <cell r="DG179">
            <v>3</v>
          </cell>
          <cell r="DH179" t="str">
            <v>C29-008</v>
          </cell>
          <cell r="DI179">
            <v>0</v>
          </cell>
          <cell r="DJ179">
            <v>0</v>
          </cell>
          <cell r="DK179">
            <v>800600</v>
          </cell>
          <cell r="DL179">
            <v>307044</v>
          </cell>
          <cell r="DM179">
            <v>1107644</v>
          </cell>
          <cell r="DO179">
            <v>4</v>
          </cell>
          <cell r="DP179" t="str">
            <v>C29-008</v>
          </cell>
          <cell r="DQ179">
            <v>0</v>
          </cell>
          <cell r="DR179">
            <v>0</v>
          </cell>
          <cell r="DS179">
            <v>5667</v>
          </cell>
          <cell r="DT179">
            <v>6237</v>
          </cell>
          <cell r="DU179">
            <v>91667</v>
          </cell>
          <cell r="DV179">
            <v>0</v>
          </cell>
          <cell r="DW179">
            <v>103571</v>
          </cell>
          <cell r="DY179">
            <v>5</v>
          </cell>
        </row>
        <row r="180">
          <cell r="N180">
            <v>2</v>
          </cell>
          <cell r="O180">
            <v>40</v>
          </cell>
          <cell r="P180">
            <v>59252</v>
          </cell>
          <cell r="Q180">
            <v>1</v>
          </cell>
          <cell r="T180">
            <v>0</v>
          </cell>
          <cell r="U180" t="str">
            <v>無床</v>
          </cell>
          <cell r="W180" t="str">
            <v>A</v>
          </cell>
          <cell r="X180">
            <v>23</v>
          </cell>
          <cell r="Y180" t="str">
            <v>個人</v>
          </cell>
          <cell r="Z180">
            <v>3</v>
          </cell>
          <cell r="AA180">
            <v>7</v>
          </cell>
          <cell r="AB180">
            <v>9</v>
          </cell>
          <cell r="AC180">
            <v>0</v>
          </cell>
          <cell r="AD180">
            <v>1</v>
          </cell>
          <cell r="AE180">
            <v>0</v>
          </cell>
          <cell r="AF180">
            <v>0</v>
          </cell>
          <cell r="AH180">
            <v>162</v>
          </cell>
          <cell r="AL180">
            <v>3</v>
          </cell>
          <cell r="AM180">
            <v>7</v>
          </cell>
          <cell r="AN180">
            <v>8</v>
          </cell>
          <cell r="AO180">
            <v>45</v>
          </cell>
          <cell r="AP180">
            <v>1</v>
          </cell>
          <cell r="AR180">
            <v>1</v>
          </cell>
          <cell r="AT180">
            <v>97</v>
          </cell>
          <cell r="AU180">
            <v>1452</v>
          </cell>
          <cell r="AV180">
            <v>8</v>
          </cell>
          <cell r="AY180">
            <v>1</v>
          </cell>
          <cell r="AZ180">
            <v>0</v>
          </cell>
          <cell r="BA180">
            <v>3</v>
          </cell>
          <cell r="BB180">
            <v>1</v>
          </cell>
          <cell r="BC180">
            <v>1</v>
          </cell>
          <cell r="BD180">
            <v>0</v>
          </cell>
          <cell r="BE180">
            <v>0</v>
          </cell>
          <cell r="BF180">
            <v>0</v>
          </cell>
          <cell r="BG180">
            <v>5</v>
          </cell>
          <cell r="BH180">
            <v>1</v>
          </cell>
          <cell r="BI180">
            <v>0</v>
          </cell>
          <cell r="BJ180">
            <v>0</v>
          </cell>
          <cell r="BK180">
            <v>2</v>
          </cell>
          <cell r="BL180">
            <v>0</v>
          </cell>
          <cell r="BM180">
            <v>1</v>
          </cell>
          <cell r="BN180">
            <v>0</v>
          </cell>
          <cell r="BO180">
            <v>0</v>
          </cell>
          <cell r="BP180">
            <v>0</v>
          </cell>
          <cell r="BQ180">
            <v>3</v>
          </cell>
          <cell r="BR180">
            <v>0</v>
          </cell>
          <cell r="BS180">
            <v>0</v>
          </cell>
          <cell r="BT180">
            <v>0</v>
          </cell>
          <cell r="BU180">
            <v>0</v>
          </cell>
          <cell r="BV180">
            <v>0</v>
          </cell>
          <cell r="BW180">
            <v>0</v>
          </cell>
          <cell r="BX180">
            <v>0</v>
          </cell>
          <cell r="BZ180">
            <v>1</v>
          </cell>
          <cell r="CA180" t="str">
            <v>C40-101</v>
          </cell>
          <cell r="CB180">
            <v>4913490</v>
          </cell>
          <cell r="CC180">
            <v>0</v>
          </cell>
          <cell r="CD180">
            <v>0</v>
          </cell>
          <cell r="CE180">
            <v>1159430</v>
          </cell>
          <cell r="CF180">
            <v>6072920</v>
          </cell>
          <cell r="CG180">
            <v>1483364</v>
          </cell>
          <cell r="CH180">
            <v>350000</v>
          </cell>
          <cell r="CI180">
            <v>187473</v>
          </cell>
          <cell r="CJ180">
            <v>0</v>
          </cell>
          <cell r="CK180">
            <v>74851</v>
          </cell>
          <cell r="CL180">
            <v>68761</v>
          </cell>
          <cell r="CM180">
            <v>6090</v>
          </cell>
          <cell r="CN180">
            <v>0</v>
          </cell>
          <cell r="CO180">
            <v>504299</v>
          </cell>
          <cell r="CP180">
            <v>1389427</v>
          </cell>
          <cell r="CQ180">
            <v>592315</v>
          </cell>
          <cell r="CR180">
            <v>3639414</v>
          </cell>
          <cell r="CT180">
            <v>10855500</v>
          </cell>
          <cell r="CU180">
            <v>4687800</v>
          </cell>
          <cell r="CV180">
            <v>0</v>
          </cell>
          <cell r="CX180">
            <v>2</v>
          </cell>
          <cell r="CY180" t="str">
            <v>C40-101</v>
          </cell>
          <cell r="CZ180">
            <v>70315942</v>
          </cell>
          <cell r="DA180">
            <v>15816603</v>
          </cell>
          <cell r="DB180">
            <v>24838542</v>
          </cell>
          <cell r="DC180">
            <v>20000000</v>
          </cell>
          <cell r="DE180">
            <v>2</v>
          </cell>
          <cell r="DG180">
            <v>3</v>
          </cell>
          <cell r="DH180" t="str">
            <v>C40-101</v>
          </cell>
          <cell r="DI180">
            <v>0</v>
          </cell>
          <cell r="DJ180">
            <v>0</v>
          </cell>
          <cell r="DK180">
            <v>0</v>
          </cell>
          <cell r="DL180">
            <v>650000</v>
          </cell>
          <cell r="DM180">
            <v>650000</v>
          </cell>
          <cell r="DO180">
            <v>4</v>
          </cell>
          <cell r="DP180" t="str">
            <v>C40-101</v>
          </cell>
          <cell r="DQ180">
            <v>16100</v>
          </cell>
          <cell r="DR180">
            <v>15210</v>
          </cell>
          <cell r="DS180">
            <v>16199</v>
          </cell>
          <cell r="DT180">
            <v>0</v>
          </cell>
          <cell r="DU180">
            <v>10000</v>
          </cell>
          <cell r="DV180">
            <v>111123</v>
          </cell>
          <cell r="DW180">
            <v>168632</v>
          </cell>
          <cell r="DY180">
            <v>5</v>
          </cell>
        </row>
        <row r="181">
          <cell r="N181">
            <v>2</v>
          </cell>
          <cell r="O181">
            <v>23</v>
          </cell>
          <cell r="P181">
            <v>55032</v>
          </cell>
          <cell r="Q181">
            <v>8</v>
          </cell>
          <cell r="T181">
            <v>0</v>
          </cell>
          <cell r="U181" t="str">
            <v>無床</v>
          </cell>
          <cell r="W181" t="str">
            <v>4</v>
          </cell>
          <cell r="X181">
            <v>23</v>
          </cell>
          <cell r="Y181" t="str">
            <v>個人</v>
          </cell>
          <cell r="Z181">
            <v>1</v>
          </cell>
          <cell r="AA181">
            <v>1</v>
          </cell>
          <cell r="AB181">
            <v>1</v>
          </cell>
          <cell r="AC181">
            <v>1</v>
          </cell>
          <cell r="AD181">
            <v>0</v>
          </cell>
          <cell r="AE181">
            <v>0</v>
          </cell>
          <cell r="AF181">
            <v>0</v>
          </cell>
          <cell r="AG181">
            <v>208</v>
          </cell>
          <cell r="AL181">
            <v>2</v>
          </cell>
          <cell r="AM181">
            <v>61</v>
          </cell>
          <cell r="AN181">
            <v>1</v>
          </cell>
          <cell r="AO181">
            <v>45</v>
          </cell>
          <cell r="AP181">
            <v>1</v>
          </cell>
          <cell r="AR181">
            <v>1</v>
          </cell>
          <cell r="AT181">
            <v>234</v>
          </cell>
          <cell r="AU181">
            <v>756</v>
          </cell>
          <cell r="AV181">
            <v>6</v>
          </cell>
          <cell r="AX181">
            <v>0</v>
          </cell>
          <cell r="AY181">
            <v>0</v>
          </cell>
          <cell r="AZ181">
            <v>0</v>
          </cell>
          <cell r="BA181">
            <v>0</v>
          </cell>
          <cell r="BB181">
            <v>0</v>
          </cell>
          <cell r="BC181">
            <v>4</v>
          </cell>
          <cell r="BD181">
            <v>0</v>
          </cell>
          <cell r="BE181">
            <v>1</v>
          </cell>
          <cell r="BF181">
            <v>1</v>
          </cell>
          <cell r="BG181">
            <v>5</v>
          </cell>
          <cell r="BH181">
            <v>1</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Z181">
            <v>1</v>
          </cell>
          <cell r="CA181" t="str">
            <v>C23-069</v>
          </cell>
          <cell r="CB181">
            <v>4606418</v>
          </cell>
          <cell r="CC181">
            <v>0</v>
          </cell>
          <cell r="CD181">
            <v>14810</v>
          </cell>
          <cell r="CE181">
            <v>95234</v>
          </cell>
          <cell r="CF181">
            <v>4716462</v>
          </cell>
          <cell r="CG181">
            <v>1122565</v>
          </cell>
          <cell r="CH181">
            <v>383333</v>
          </cell>
          <cell r="CI181">
            <v>1025706</v>
          </cell>
          <cell r="CJ181">
            <v>7119</v>
          </cell>
          <cell r="CK181">
            <v>45108</v>
          </cell>
          <cell r="CL181">
            <v>45108</v>
          </cell>
          <cell r="CO181">
            <v>407228</v>
          </cell>
          <cell r="CP181">
            <v>681649</v>
          </cell>
          <cell r="CR181">
            <v>3289375</v>
          </cell>
          <cell r="CT181">
            <v>3354100</v>
          </cell>
          <cell r="CU181">
            <v>1887800</v>
          </cell>
          <cell r="CV181">
            <v>0</v>
          </cell>
          <cell r="CX181">
            <v>2</v>
          </cell>
          <cell r="CY181" t="str">
            <v>C23-069</v>
          </cell>
          <cell r="CZ181">
            <v>121019823</v>
          </cell>
          <cell r="DA181">
            <v>48822698</v>
          </cell>
          <cell r="DB181">
            <v>60449863</v>
          </cell>
          <cell r="DC181">
            <v>45600000</v>
          </cell>
          <cell r="DE181">
            <v>2</v>
          </cell>
          <cell r="DG181">
            <v>3</v>
          </cell>
          <cell r="DH181" t="str">
            <v>C23-069</v>
          </cell>
          <cell r="DI181">
            <v>0</v>
          </cell>
          <cell r="DJ181">
            <v>0</v>
          </cell>
          <cell r="DK181">
            <v>0</v>
          </cell>
          <cell r="DL181">
            <v>0</v>
          </cell>
          <cell r="DM181">
            <v>0</v>
          </cell>
          <cell r="DO181">
            <v>4</v>
          </cell>
          <cell r="DP181" t="str">
            <v>C23-069</v>
          </cell>
          <cell r="DQ181">
            <v>0</v>
          </cell>
          <cell r="DR181">
            <v>0</v>
          </cell>
          <cell r="DS181">
            <v>15032</v>
          </cell>
          <cell r="DT181">
            <v>176381</v>
          </cell>
          <cell r="DU181">
            <v>0</v>
          </cell>
          <cell r="DV181">
            <v>114872</v>
          </cell>
          <cell r="DW181">
            <v>306285</v>
          </cell>
          <cell r="DY181">
            <v>5</v>
          </cell>
        </row>
        <row r="182">
          <cell r="N182">
            <v>2</v>
          </cell>
          <cell r="O182">
            <v>13</v>
          </cell>
          <cell r="P182">
            <v>30131</v>
          </cell>
          <cell r="Q182">
            <v>2</v>
          </cell>
          <cell r="T182">
            <v>0</v>
          </cell>
          <cell r="U182" t="str">
            <v>無床</v>
          </cell>
          <cell r="W182" t="str">
            <v>3</v>
          </cell>
          <cell r="X182">
            <v>23</v>
          </cell>
          <cell r="Y182" t="str">
            <v>個人</v>
          </cell>
          <cell r="Z182">
            <v>2</v>
          </cell>
          <cell r="AA182">
            <v>57</v>
          </cell>
          <cell r="AB182">
            <v>4</v>
          </cell>
          <cell r="AC182">
            <v>0</v>
          </cell>
          <cell r="AD182">
            <v>1</v>
          </cell>
          <cell r="AE182">
            <v>0</v>
          </cell>
          <cell r="AF182">
            <v>0</v>
          </cell>
          <cell r="AH182">
            <v>56</v>
          </cell>
          <cell r="AL182">
            <v>2</v>
          </cell>
          <cell r="AM182">
            <v>54</v>
          </cell>
          <cell r="AO182">
            <v>52</v>
          </cell>
          <cell r="AP182">
            <v>1</v>
          </cell>
          <cell r="AR182">
            <v>1</v>
          </cell>
          <cell r="AT182">
            <v>464</v>
          </cell>
          <cell r="AU182">
            <v>758</v>
          </cell>
          <cell r="AV182">
            <v>12</v>
          </cell>
          <cell r="AX182">
            <v>0</v>
          </cell>
          <cell r="AY182">
            <v>1</v>
          </cell>
          <cell r="AZ182">
            <v>1</v>
          </cell>
          <cell r="BA182">
            <v>1</v>
          </cell>
          <cell r="BC182">
            <v>4</v>
          </cell>
          <cell r="BE182">
            <v>0</v>
          </cell>
          <cell r="BG182">
            <v>6</v>
          </cell>
          <cell r="BH182">
            <v>1</v>
          </cell>
          <cell r="BQ182">
            <v>0</v>
          </cell>
          <cell r="BR182">
            <v>0</v>
          </cell>
          <cell r="BZ182">
            <v>1</v>
          </cell>
          <cell r="CA182" t="str">
            <v>C13-111</v>
          </cell>
          <cell r="CB182">
            <v>4106128</v>
          </cell>
          <cell r="CC182">
            <v>0</v>
          </cell>
          <cell r="CD182">
            <v>0</v>
          </cell>
          <cell r="CE182">
            <v>100000</v>
          </cell>
          <cell r="CF182">
            <v>4206128</v>
          </cell>
          <cell r="CG182">
            <v>1633200</v>
          </cell>
          <cell r="CH182">
            <v>700000</v>
          </cell>
          <cell r="CI182">
            <v>46655</v>
          </cell>
          <cell r="CJ182">
            <v>16790</v>
          </cell>
          <cell r="CK182">
            <v>26293</v>
          </cell>
          <cell r="CL182">
            <v>26293</v>
          </cell>
          <cell r="CM182">
            <v>0</v>
          </cell>
          <cell r="CN182">
            <v>0</v>
          </cell>
          <cell r="CO182">
            <v>110514</v>
          </cell>
          <cell r="CP182">
            <v>849723</v>
          </cell>
          <cell r="CQ182">
            <v>378855</v>
          </cell>
          <cell r="CR182">
            <v>2683175</v>
          </cell>
          <cell r="CT182">
            <v>2305000</v>
          </cell>
          <cell r="CU182">
            <v>349000</v>
          </cell>
          <cell r="CV182">
            <v>40600</v>
          </cell>
          <cell r="CX182">
            <v>2</v>
          </cell>
          <cell r="CY182" t="str">
            <v>C13-111</v>
          </cell>
          <cell r="CZ182">
            <v>12095685</v>
          </cell>
          <cell r="DA182">
            <v>3720387</v>
          </cell>
          <cell r="DB182">
            <v>4969647</v>
          </cell>
          <cell r="DC182">
            <v>0</v>
          </cell>
          <cell r="DE182">
            <v>2</v>
          </cell>
          <cell r="DG182">
            <v>3</v>
          </cell>
          <cell r="DH182" t="str">
            <v>C13-111</v>
          </cell>
          <cell r="DI182">
            <v>0</v>
          </cell>
          <cell r="DJ182">
            <v>0</v>
          </cell>
          <cell r="DK182">
            <v>0</v>
          </cell>
          <cell r="DL182">
            <v>0</v>
          </cell>
          <cell r="DM182">
            <v>0</v>
          </cell>
          <cell r="DO182">
            <v>4</v>
          </cell>
          <cell r="DP182" t="str">
            <v>C13-111</v>
          </cell>
          <cell r="DQ182">
            <v>8000</v>
          </cell>
          <cell r="DR182">
            <v>0</v>
          </cell>
          <cell r="DS182">
            <v>4129</v>
          </cell>
          <cell r="DT182">
            <v>8300</v>
          </cell>
          <cell r="DU182">
            <v>5000</v>
          </cell>
          <cell r="DV182">
            <v>0</v>
          </cell>
          <cell r="DW182">
            <v>25429</v>
          </cell>
          <cell r="DY182">
            <v>5</v>
          </cell>
        </row>
        <row r="183">
          <cell r="N183">
            <v>2</v>
          </cell>
          <cell r="O183">
            <v>11</v>
          </cell>
          <cell r="P183">
            <v>64173</v>
          </cell>
          <cell r="Q183">
            <v>3</v>
          </cell>
          <cell r="T183">
            <v>0</v>
          </cell>
          <cell r="U183" t="str">
            <v>無床</v>
          </cell>
          <cell r="W183" t="str">
            <v>3</v>
          </cell>
          <cell r="X183">
            <v>19</v>
          </cell>
          <cell r="Y183" t="str">
            <v>その他</v>
          </cell>
          <cell r="Z183">
            <v>3</v>
          </cell>
          <cell r="AA183">
            <v>5</v>
          </cell>
          <cell r="AB183">
            <v>9</v>
          </cell>
          <cell r="AC183">
            <v>0</v>
          </cell>
          <cell r="AD183">
            <v>1</v>
          </cell>
          <cell r="AE183">
            <v>0</v>
          </cell>
          <cell r="AF183">
            <v>0</v>
          </cell>
          <cell r="AH183">
            <v>516</v>
          </cell>
          <cell r="AL183">
            <v>3</v>
          </cell>
          <cell r="AM183">
            <v>5</v>
          </cell>
          <cell r="AN183">
            <v>9</v>
          </cell>
          <cell r="AO183">
            <v>42</v>
          </cell>
          <cell r="AP183">
            <v>1</v>
          </cell>
          <cell r="AR183">
            <v>1</v>
          </cell>
          <cell r="AT183">
            <v>277</v>
          </cell>
          <cell r="AU183">
            <v>3398</v>
          </cell>
          <cell r="AV183">
            <v>12</v>
          </cell>
          <cell r="AX183">
            <v>0</v>
          </cell>
          <cell r="AY183">
            <v>2</v>
          </cell>
          <cell r="BA183">
            <v>3</v>
          </cell>
          <cell r="BC183">
            <v>3</v>
          </cell>
          <cell r="BE183">
            <v>4</v>
          </cell>
          <cell r="BG183">
            <v>12</v>
          </cell>
          <cell r="BH183">
            <v>0</v>
          </cell>
          <cell r="BQ183">
            <v>0</v>
          </cell>
          <cell r="BR183">
            <v>0</v>
          </cell>
          <cell r="BZ183">
            <v>1</v>
          </cell>
          <cell r="CA183" t="str">
            <v>C11-065</v>
          </cell>
          <cell r="CB183">
            <v>14743470</v>
          </cell>
          <cell r="CC183">
            <v>234870</v>
          </cell>
          <cell r="CD183">
            <v>1548662</v>
          </cell>
          <cell r="CE183">
            <v>192030</v>
          </cell>
          <cell r="CF183">
            <v>16719032</v>
          </cell>
          <cell r="CG183">
            <v>8999935</v>
          </cell>
          <cell r="CH183">
            <v>0</v>
          </cell>
          <cell r="CI183">
            <v>2923947</v>
          </cell>
          <cell r="CJ183">
            <v>254835</v>
          </cell>
          <cell r="CK183">
            <v>237320</v>
          </cell>
          <cell r="CL183">
            <v>171450</v>
          </cell>
          <cell r="CM183">
            <v>65870</v>
          </cell>
          <cell r="CN183">
            <v>0</v>
          </cell>
          <cell r="CO183">
            <v>140282</v>
          </cell>
          <cell r="CP183">
            <v>4398007</v>
          </cell>
          <cell r="CQ183">
            <v>1305000</v>
          </cell>
          <cell r="CR183">
            <v>16954326</v>
          </cell>
          <cell r="CT183">
            <v>1323000</v>
          </cell>
          <cell r="CU183">
            <v>225800</v>
          </cell>
          <cell r="CV183">
            <v>2700</v>
          </cell>
          <cell r="CX183">
            <v>2</v>
          </cell>
          <cell r="CY183" t="str">
            <v>C11-065</v>
          </cell>
          <cell r="CZ183">
            <v>68156795</v>
          </cell>
          <cell r="DA183">
            <v>7019368</v>
          </cell>
          <cell r="DB183">
            <v>41547063</v>
          </cell>
          <cell r="DC183">
            <v>10600000</v>
          </cell>
          <cell r="DE183">
            <v>1</v>
          </cell>
          <cell r="DG183">
            <v>3</v>
          </cell>
          <cell r="DH183" t="str">
            <v>C11-065</v>
          </cell>
          <cell r="DI183">
            <v>0</v>
          </cell>
          <cell r="DJ183">
            <v>0</v>
          </cell>
          <cell r="DK183">
            <v>964370</v>
          </cell>
          <cell r="DL183">
            <v>0</v>
          </cell>
          <cell r="DM183">
            <v>964370</v>
          </cell>
          <cell r="DO183">
            <v>4</v>
          </cell>
          <cell r="DP183" t="str">
            <v>C11-065</v>
          </cell>
          <cell r="DQ183">
            <v>24400</v>
          </cell>
          <cell r="DR183">
            <v>108750</v>
          </cell>
          <cell r="DS183">
            <v>125549</v>
          </cell>
          <cell r="DT183">
            <v>42200</v>
          </cell>
          <cell r="DU183">
            <v>0</v>
          </cell>
          <cell r="DV183">
            <v>61833</v>
          </cell>
          <cell r="DW183">
            <v>362732</v>
          </cell>
          <cell r="DY183">
            <v>5</v>
          </cell>
        </row>
        <row r="184">
          <cell r="N184">
            <v>2</v>
          </cell>
          <cell r="O184">
            <v>20</v>
          </cell>
          <cell r="P184">
            <v>53136</v>
          </cell>
          <cell r="Q184">
            <v>0</v>
          </cell>
          <cell r="T184">
            <v>0</v>
          </cell>
          <cell r="U184" t="str">
            <v>無床</v>
          </cell>
          <cell r="W184" t="str">
            <v>2</v>
          </cell>
          <cell r="X184">
            <v>23</v>
          </cell>
          <cell r="Y184" t="str">
            <v>個人</v>
          </cell>
          <cell r="Z184">
            <v>3</v>
          </cell>
          <cell r="AA184">
            <v>4</v>
          </cell>
          <cell r="AB184">
            <v>12</v>
          </cell>
          <cell r="AC184">
            <v>1</v>
          </cell>
          <cell r="AD184">
            <v>0</v>
          </cell>
          <cell r="AE184">
            <v>0</v>
          </cell>
          <cell r="AF184">
            <v>0</v>
          </cell>
          <cell r="AG184">
            <v>211</v>
          </cell>
          <cell r="AL184">
            <v>3</v>
          </cell>
          <cell r="AM184">
            <v>4</v>
          </cell>
          <cell r="AN184">
            <v>12</v>
          </cell>
          <cell r="AO184">
            <v>42</v>
          </cell>
          <cell r="AP184">
            <v>1</v>
          </cell>
          <cell r="AR184">
            <v>1</v>
          </cell>
          <cell r="AT184">
            <v>445</v>
          </cell>
          <cell r="AU184">
            <v>1225</v>
          </cell>
          <cell r="AV184">
            <v>10</v>
          </cell>
          <cell r="AX184">
            <v>0</v>
          </cell>
          <cell r="AY184">
            <v>1</v>
          </cell>
          <cell r="AZ184">
            <v>0</v>
          </cell>
          <cell r="BA184">
            <v>3</v>
          </cell>
          <cell r="BB184">
            <v>0</v>
          </cell>
          <cell r="BC184">
            <v>2</v>
          </cell>
          <cell r="BD184">
            <v>0</v>
          </cell>
          <cell r="BE184">
            <v>1</v>
          </cell>
          <cell r="BF184">
            <v>1</v>
          </cell>
          <cell r="BG184">
            <v>7</v>
          </cell>
          <cell r="BH184">
            <v>1</v>
          </cell>
          <cell r="BI184">
            <v>0</v>
          </cell>
          <cell r="BK184">
            <v>0</v>
          </cell>
          <cell r="BM184">
            <v>0</v>
          </cell>
          <cell r="BO184">
            <v>0</v>
          </cell>
          <cell r="BQ184">
            <v>0</v>
          </cell>
          <cell r="BR184">
            <v>0</v>
          </cell>
          <cell r="BS184">
            <v>0</v>
          </cell>
          <cell r="BT184">
            <v>0</v>
          </cell>
          <cell r="BU184">
            <v>0</v>
          </cell>
          <cell r="BV184">
            <v>0</v>
          </cell>
          <cell r="BW184">
            <v>0</v>
          </cell>
          <cell r="BX184">
            <v>0</v>
          </cell>
          <cell r="BZ184">
            <v>1</v>
          </cell>
          <cell r="CA184" t="str">
            <v>C20-004</v>
          </cell>
          <cell r="CB184">
            <v>8223584</v>
          </cell>
          <cell r="CC184">
            <v>0</v>
          </cell>
          <cell r="CD184">
            <v>0</v>
          </cell>
          <cell r="CE184">
            <v>623894</v>
          </cell>
          <cell r="CF184">
            <v>8847478</v>
          </cell>
          <cell r="CG184">
            <v>2013639</v>
          </cell>
          <cell r="CH184">
            <v>500000</v>
          </cell>
          <cell r="CI184">
            <v>253385</v>
          </cell>
          <cell r="CJ184">
            <v>24150</v>
          </cell>
          <cell r="CK184">
            <v>368537</v>
          </cell>
          <cell r="CL184">
            <v>368537</v>
          </cell>
          <cell r="CM184">
            <v>0</v>
          </cell>
          <cell r="CN184">
            <v>0</v>
          </cell>
          <cell r="CO184">
            <v>622820</v>
          </cell>
          <cell r="CP184">
            <v>1990199</v>
          </cell>
          <cell r="CQ184">
            <v>0</v>
          </cell>
          <cell r="CR184">
            <v>5272730</v>
          </cell>
          <cell r="CT184">
            <v>10208500</v>
          </cell>
          <cell r="CU184">
            <v>4477700</v>
          </cell>
          <cell r="CV184">
            <v>0</v>
          </cell>
          <cell r="CX184">
            <v>2</v>
          </cell>
          <cell r="CY184" t="str">
            <v>C20-004</v>
          </cell>
          <cell r="CZ184">
            <v>174220625</v>
          </cell>
          <cell r="DA184">
            <v>124412078</v>
          </cell>
          <cell r="DB184">
            <v>117051572</v>
          </cell>
          <cell r="DC184">
            <v>116579970</v>
          </cell>
          <cell r="DE184">
            <v>2</v>
          </cell>
          <cell r="DG184">
            <v>3</v>
          </cell>
          <cell r="DH184" t="str">
            <v>C20-004</v>
          </cell>
          <cell r="DI184">
            <v>0</v>
          </cell>
          <cell r="DJ184">
            <v>11270000</v>
          </cell>
          <cell r="DK184">
            <v>0</v>
          </cell>
          <cell r="DL184">
            <v>1113148</v>
          </cell>
          <cell r="DM184">
            <v>12383148</v>
          </cell>
          <cell r="DO184">
            <v>4</v>
          </cell>
          <cell r="DP184" t="str">
            <v>C20-004</v>
          </cell>
          <cell r="DQ184">
            <v>14102</v>
          </cell>
          <cell r="DR184">
            <v>0</v>
          </cell>
          <cell r="DS184">
            <v>18035</v>
          </cell>
          <cell r="DT184">
            <v>69416</v>
          </cell>
          <cell r="DU184">
            <v>0</v>
          </cell>
          <cell r="DV184">
            <v>290032</v>
          </cell>
          <cell r="DW184">
            <v>391585</v>
          </cell>
          <cell r="DY184">
            <v>5</v>
          </cell>
        </row>
        <row r="185">
          <cell r="N185">
            <v>2</v>
          </cell>
          <cell r="O185">
            <v>35</v>
          </cell>
          <cell r="P185">
            <v>57039</v>
          </cell>
          <cell r="Q185">
            <v>2</v>
          </cell>
          <cell r="T185">
            <v>0</v>
          </cell>
          <cell r="U185" t="str">
            <v>無床</v>
          </cell>
          <cell r="W185" t="str">
            <v>8</v>
          </cell>
          <cell r="X185">
            <v>23</v>
          </cell>
          <cell r="Y185" t="str">
            <v>個人</v>
          </cell>
          <cell r="Z185">
            <v>2</v>
          </cell>
          <cell r="AA185">
            <v>42</v>
          </cell>
          <cell r="AB185">
            <v>10</v>
          </cell>
          <cell r="AC185">
            <v>1</v>
          </cell>
          <cell r="AD185">
            <v>0</v>
          </cell>
          <cell r="AE185">
            <v>0</v>
          </cell>
          <cell r="AF185">
            <v>0</v>
          </cell>
          <cell r="AG185">
            <v>448</v>
          </cell>
          <cell r="AL185">
            <v>2</v>
          </cell>
          <cell r="AM185">
            <v>42</v>
          </cell>
          <cell r="AN185">
            <v>9</v>
          </cell>
          <cell r="AO185">
            <v>67</v>
          </cell>
          <cell r="AP185">
            <v>1</v>
          </cell>
          <cell r="AR185">
            <v>1</v>
          </cell>
          <cell r="AT185">
            <v>97</v>
          </cell>
          <cell r="AU185">
            <v>926</v>
          </cell>
          <cell r="AV185">
            <v>10</v>
          </cell>
          <cell r="AX185">
            <v>0</v>
          </cell>
          <cell r="AY185">
            <v>0</v>
          </cell>
          <cell r="AZ185">
            <v>0</v>
          </cell>
          <cell r="BA185">
            <v>2</v>
          </cell>
          <cell r="BB185">
            <v>0</v>
          </cell>
          <cell r="BC185">
            <v>2</v>
          </cell>
          <cell r="BD185">
            <v>0</v>
          </cell>
          <cell r="BE185">
            <v>0</v>
          </cell>
          <cell r="BF185">
            <v>0</v>
          </cell>
          <cell r="BG185">
            <v>4</v>
          </cell>
          <cell r="BH185">
            <v>0</v>
          </cell>
          <cell r="BI185">
            <v>0</v>
          </cell>
          <cell r="BJ185">
            <v>0</v>
          </cell>
          <cell r="BK185">
            <v>1</v>
          </cell>
          <cell r="BL185">
            <v>0</v>
          </cell>
          <cell r="BM185">
            <v>1</v>
          </cell>
          <cell r="BN185">
            <v>0</v>
          </cell>
          <cell r="BO185">
            <v>1</v>
          </cell>
          <cell r="BP185">
            <v>0</v>
          </cell>
          <cell r="BQ185">
            <v>3</v>
          </cell>
          <cell r="BR185">
            <v>0</v>
          </cell>
          <cell r="BS185">
            <v>0</v>
          </cell>
          <cell r="BT185">
            <v>0</v>
          </cell>
          <cell r="BU185">
            <v>0</v>
          </cell>
          <cell r="BV185">
            <v>0</v>
          </cell>
          <cell r="BW185">
            <v>0</v>
          </cell>
          <cell r="BX185">
            <v>0</v>
          </cell>
          <cell r="BZ185">
            <v>1</v>
          </cell>
          <cell r="CA185" t="str">
            <v>C35-037</v>
          </cell>
          <cell r="CB185">
            <v>4055070</v>
          </cell>
          <cell r="CC185">
            <v>109860</v>
          </cell>
          <cell r="CD185">
            <v>18660</v>
          </cell>
          <cell r="CE185">
            <v>463123</v>
          </cell>
          <cell r="CF185">
            <v>4646713</v>
          </cell>
          <cell r="CG185">
            <v>1822474</v>
          </cell>
          <cell r="CH185">
            <v>0</v>
          </cell>
          <cell r="CI185">
            <v>92421</v>
          </cell>
          <cell r="CJ185">
            <v>96117</v>
          </cell>
          <cell r="CK185">
            <v>321145</v>
          </cell>
          <cell r="CL185">
            <v>318675</v>
          </cell>
          <cell r="CM185">
            <v>2470</v>
          </cell>
          <cell r="CN185">
            <v>0</v>
          </cell>
          <cell r="CO185">
            <v>149652</v>
          </cell>
          <cell r="CP185">
            <v>1027029</v>
          </cell>
          <cell r="CQ185">
            <v>0</v>
          </cell>
          <cell r="CR185">
            <v>3508838</v>
          </cell>
          <cell r="CT185">
            <v>7054800</v>
          </cell>
          <cell r="CU185">
            <v>3371300</v>
          </cell>
          <cell r="CV185">
            <v>0</v>
          </cell>
          <cell r="CX185">
            <v>2</v>
          </cell>
          <cell r="CY185" t="str">
            <v>C35-037</v>
          </cell>
          <cell r="CZ185">
            <v>50478463</v>
          </cell>
          <cell r="DA185">
            <v>20848518</v>
          </cell>
          <cell r="DB185">
            <v>31364479</v>
          </cell>
          <cell r="DC185">
            <v>21357148</v>
          </cell>
          <cell r="DE185">
            <v>2</v>
          </cell>
          <cell r="DG185">
            <v>3</v>
          </cell>
          <cell r="DH185" t="str">
            <v>C35-037</v>
          </cell>
          <cell r="DI185">
            <v>0</v>
          </cell>
          <cell r="DJ185">
            <v>0</v>
          </cell>
          <cell r="DK185">
            <v>0</v>
          </cell>
          <cell r="DL185">
            <v>6565674</v>
          </cell>
          <cell r="DM185">
            <v>6565674</v>
          </cell>
          <cell r="DO185">
            <v>4</v>
          </cell>
          <cell r="DP185" t="str">
            <v>C35-037</v>
          </cell>
          <cell r="DQ185">
            <v>14000</v>
          </cell>
          <cell r="DR185">
            <v>0</v>
          </cell>
          <cell r="DS185">
            <v>35154</v>
          </cell>
          <cell r="DT185">
            <v>141997</v>
          </cell>
          <cell r="DU185">
            <v>10333</v>
          </cell>
          <cell r="DV185">
            <v>24043</v>
          </cell>
          <cell r="DW185">
            <v>225527</v>
          </cell>
          <cell r="DY185">
            <v>5</v>
          </cell>
        </row>
        <row r="186">
          <cell r="N186">
            <v>2</v>
          </cell>
          <cell r="O186">
            <v>13</v>
          </cell>
          <cell r="P186">
            <v>76110</v>
          </cell>
          <cell r="Q186">
            <v>9</v>
          </cell>
          <cell r="T186">
            <v>0</v>
          </cell>
          <cell r="U186" t="str">
            <v>無床</v>
          </cell>
          <cell r="W186" t="str">
            <v>3</v>
          </cell>
          <cell r="X186">
            <v>18</v>
          </cell>
          <cell r="Y186" t="str">
            <v>その他</v>
          </cell>
          <cell r="Z186">
            <v>2</v>
          </cell>
          <cell r="AA186">
            <v>52</v>
          </cell>
          <cell r="AB186">
            <v>10</v>
          </cell>
          <cell r="AC186">
            <v>0</v>
          </cell>
          <cell r="AD186">
            <v>0</v>
          </cell>
          <cell r="AE186">
            <v>0</v>
          </cell>
          <cell r="AF186">
            <v>1</v>
          </cell>
          <cell r="AJ186">
            <v>213</v>
          </cell>
          <cell r="AL186">
            <v>2</v>
          </cell>
          <cell r="AM186">
            <v>52</v>
          </cell>
          <cell r="AN186">
            <v>10</v>
          </cell>
          <cell r="AO186">
            <v>61</v>
          </cell>
          <cell r="AP186">
            <v>1</v>
          </cell>
          <cell r="AR186">
            <v>2</v>
          </cell>
          <cell r="AS186">
            <v>1</v>
          </cell>
          <cell r="AT186">
            <v>447</v>
          </cell>
          <cell r="AU186">
            <v>3</v>
          </cell>
          <cell r="AV186">
            <v>6</v>
          </cell>
          <cell r="AX186">
            <v>0</v>
          </cell>
          <cell r="AY186">
            <v>1</v>
          </cell>
          <cell r="BG186">
            <v>1</v>
          </cell>
          <cell r="BH186">
            <v>0</v>
          </cell>
          <cell r="BI186">
            <v>6</v>
          </cell>
          <cell r="BK186">
            <v>6</v>
          </cell>
          <cell r="BO186">
            <v>2</v>
          </cell>
          <cell r="BQ186">
            <v>14</v>
          </cell>
          <cell r="BR186">
            <v>0</v>
          </cell>
          <cell r="BZ186">
            <v>1</v>
          </cell>
          <cell r="CA186" t="str">
            <v>C13-259</v>
          </cell>
          <cell r="CB186">
            <v>2882950</v>
          </cell>
          <cell r="CC186">
            <v>0</v>
          </cell>
          <cell r="CD186">
            <v>20840</v>
          </cell>
          <cell r="CE186">
            <v>5224540</v>
          </cell>
          <cell r="CF186">
            <v>8128330</v>
          </cell>
          <cell r="CG186">
            <v>5496985</v>
          </cell>
          <cell r="CH186">
            <v>0</v>
          </cell>
          <cell r="CI186">
            <v>404346</v>
          </cell>
          <cell r="CJ186">
            <v>35762</v>
          </cell>
          <cell r="CK186">
            <v>30000</v>
          </cell>
          <cell r="CL186">
            <v>0</v>
          </cell>
          <cell r="CM186">
            <v>0</v>
          </cell>
          <cell r="CN186">
            <v>30000</v>
          </cell>
          <cell r="CO186">
            <v>0</v>
          </cell>
          <cell r="CP186">
            <v>214160</v>
          </cell>
          <cell r="CQ186">
            <v>0</v>
          </cell>
          <cell r="CR186">
            <v>6181253</v>
          </cell>
          <cell r="CS186">
            <v>1</v>
          </cell>
          <cell r="CT186">
            <v>9334612</v>
          </cell>
          <cell r="CU186">
            <v>0</v>
          </cell>
          <cell r="CV186">
            <v>0</v>
          </cell>
          <cell r="CX186">
            <v>2</v>
          </cell>
          <cell r="CY186" t="str">
            <v>C13-259</v>
          </cell>
          <cell r="CZ186">
            <v>0</v>
          </cell>
          <cell r="DA186">
            <v>0</v>
          </cell>
          <cell r="DB186">
            <v>0</v>
          </cell>
          <cell r="DC186">
            <v>0</v>
          </cell>
          <cell r="DD186">
            <v>1</v>
          </cell>
          <cell r="DE186">
            <v>1</v>
          </cell>
          <cell r="DG186">
            <v>3</v>
          </cell>
          <cell r="DH186" t="str">
            <v>C13-259</v>
          </cell>
          <cell r="DI186">
            <v>0</v>
          </cell>
          <cell r="DJ186">
            <v>0</v>
          </cell>
          <cell r="DK186">
            <v>0</v>
          </cell>
          <cell r="DL186">
            <v>0</v>
          </cell>
          <cell r="DM186">
            <v>0</v>
          </cell>
          <cell r="DO186">
            <v>4</v>
          </cell>
          <cell r="DP186" t="str">
            <v>C13-259</v>
          </cell>
          <cell r="DQ186">
            <v>268733</v>
          </cell>
          <cell r="DR186">
            <v>0</v>
          </cell>
          <cell r="DS186">
            <v>22018</v>
          </cell>
          <cell r="DT186">
            <v>0</v>
          </cell>
          <cell r="DU186">
            <v>0</v>
          </cell>
          <cell r="DV186">
            <v>0</v>
          </cell>
          <cell r="DW186">
            <v>290751</v>
          </cell>
          <cell r="DY186">
            <v>5</v>
          </cell>
        </row>
        <row r="187">
          <cell r="N187">
            <v>2</v>
          </cell>
          <cell r="O187">
            <v>21</v>
          </cell>
          <cell r="P187">
            <v>60129</v>
          </cell>
          <cell r="Q187">
            <v>7</v>
          </cell>
          <cell r="T187">
            <v>0</v>
          </cell>
          <cell r="U187" t="str">
            <v>無床</v>
          </cell>
          <cell r="W187" t="str">
            <v>4</v>
          </cell>
          <cell r="X187">
            <v>23</v>
          </cell>
          <cell r="Y187" t="str">
            <v>個人</v>
          </cell>
          <cell r="Z187">
            <v>3</v>
          </cell>
          <cell r="AA187">
            <v>7</v>
          </cell>
          <cell r="AB187">
            <v>11</v>
          </cell>
          <cell r="AC187">
            <v>1</v>
          </cell>
          <cell r="AD187">
            <v>0</v>
          </cell>
          <cell r="AE187">
            <v>0</v>
          </cell>
          <cell r="AF187">
            <v>0</v>
          </cell>
          <cell r="AG187">
            <v>258</v>
          </cell>
          <cell r="AL187">
            <v>3</v>
          </cell>
          <cell r="AM187">
            <v>7</v>
          </cell>
          <cell r="AN187">
            <v>10</v>
          </cell>
          <cell r="AO187">
            <v>38</v>
          </cell>
          <cell r="AP187">
            <v>1</v>
          </cell>
          <cell r="AR187">
            <v>1</v>
          </cell>
          <cell r="AT187">
            <v>42</v>
          </cell>
          <cell r="AU187">
            <v>765</v>
          </cell>
          <cell r="AV187">
            <v>11</v>
          </cell>
          <cell r="AX187">
            <v>0</v>
          </cell>
          <cell r="AY187">
            <v>0</v>
          </cell>
          <cell r="AZ187">
            <v>0</v>
          </cell>
          <cell r="BA187">
            <v>1</v>
          </cell>
          <cell r="BB187">
            <v>0</v>
          </cell>
          <cell r="BC187">
            <v>2</v>
          </cell>
          <cell r="BD187">
            <v>0</v>
          </cell>
          <cell r="BE187">
            <v>0</v>
          </cell>
          <cell r="BF187">
            <v>0</v>
          </cell>
          <cell r="BG187">
            <v>3</v>
          </cell>
          <cell r="BH187">
            <v>0</v>
          </cell>
          <cell r="BI187">
            <v>0</v>
          </cell>
          <cell r="BJ187">
            <v>0</v>
          </cell>
          <cell r="BK187">
            <v>1</v>
          </cell>
          <cell r="BL187">
            <v>0</v>
          </cell>
          <cell r="BM187">
            <v>0</v>
          </cell>
          <cell r="BN187">
            <v>0</v>
          </cell>
          <cell r="BO187">
            <v>1</v>
          </cell>
          <cell r="BP187">
            <v>0</v>
          </cell>
          <cell r="BQ187">
            <v>2</v>
          </cell>
          <cell r="BR187">
            <v>0</v>
          </cell>
          <cell r="BS187">
            <v>0</v>
          </cell>
          <cell r="BU187">
            <v>0</v>
          </cell>
          <cell r="BV187">
            <v>0</v>
          </cell>
          <cell r="BW187">
            <v>0</v>
          </cell>
          <cell r="BZ187">
            <v>1</v>
          </cell>
          <cell r="CA187" t="str">
            <v>C21-034</v>
          </cell>
          <cell r="CB187">
            <v>4195960</v>
          </cell>
          <cell r="CC187">
            <v>0</v>
          </cell>
          <cell r="CD187">
            <v>38550</v>
          </cell>
          <cell r="CE187">
            <v>36530</v>
          </cell>
          <cell r="CF187">
            <v>4271040</v>
          </cell>
          <cell r="CG187">
            <v>702679</v>
          </cell>
          <cell r="CH187">
            <v>0</v>
          </cell>
          <cell r="CI187">
            <v>405316</v>
          </cell>
          <cell r="CJ187">
            <v>58645</v>
          </cell>
          <cell r="CK187">
            <v>84780</v>
          </cell>
          <cell r="CL187">
            <v>84780</v>
          </cell>
          <cell r="CM187">
            <v>0</v>
          </cell>
          <cell r="CN187">
            <v>0</v>
          </cell>
          <cell r="CO187">
            <v>735350</v>
          </cell>
          <cell r="CP187">
            <v>918143</v>
          </cell>
          <cell r="CQ187">
            <v>0</v>
          </cell>
          <cell r="CR187">
            <v>2904913</v>
          </cell>
          <cell r="CS187">
            <v>1</v>
          </cell>
          <cell r="CT187">
            <v>0</v>
          </cell>
          <cell r="CU187">
            <v>4200</v>
          </cell>
          <cell r="CV187">
            <v>0</v>
          </cell>
          <cell r="CX187">
            <v>2</v>
          </cell>
          <cell r="CY187" t="str">
            <v>C21-034</v>
          </cell>
          <cell r="DE187">
            <v>3</v>
          </cell>
          <cell r="DG187">
            <v>3</v>
          </cell>
          <cell r="DH187" t="str">
            <v>C21-034</v>
          </cell>
          <cell r="DI187">
            <v>0</v>
          </cell>
          <cell r="DJ187">
            <v>0</v>
          </cell>
          <cell r="DK187">
            <v>0</v>
          </cell>
          <cell r="DL187">
            <v>0</v>
          </cell>
          <cell r="DM187">
            <v>0</v>
          </cell>
          <cell r="DO187">
            <v>4</v>
          </cell>
          <cell r="DP187" t="str">
            <v>C21-034</v>
          </cell>
          <cell r="DQ187">
            <v>7000</v>
          </cell>
          <cell r="DR187">
            <v>66667</v>
          </cell>
          <cell r="DS187">
            <v>11934</v>
          </cell>
          <cell r="DT187">
            <v>140670</v>
          </cell>
          <cell r="DU187">
            <v>0</v>
          </cell>
          <cell r="DV187">
            <v>223910</v>
          </cell>
          <cell r="DW187">
            <v>450181</v>
          </cell>
          <cell r="DY187">
            <v>5</v>
          </cell>
        </row>
        <row r="188">
          <cell r="N188">
            <v>2</v>
          </cell>
          <cell r="O188">
            <v>14</v>
          </cell>
          <cell r="P188">
            <v>52124</v>
          </cell>
          <cell r="Q188">
            <v>5</v>
          </cell>
          <cell r="T188">
            <v>1</v>
          </cell>
          <cell r="U188" t="str">
            <v>有床</v>
          </cell>
          <cell r="W188" t="str">
            <v>3</v>
          </cell>
          <cell r="X188">
            <v>23</v>
          </cell>
          <cell r="Y188" t="str">
            <v>個人</v>
          </cell>
          <cell r="Z188">
            <v>2</v>
          </cell>
          <cell r="AA188">
            <v>55</v>
          </cell>
          <cell r="AB188">
            <v>1</v>
          </cell>
          <cell r="AC188">
            <v>0</v>
          </cell>
          <cell r="AD188">
            <v>1</v>
          </cell>
          <cell r="AE188">
            <v>0</v>
          </cell>
          <cell r="AF188">
            <v>0</v>
          </cell>
          <cell r="AH188">
            <v>264</v>
          </cell>
          <cell r="AL188">
            <v>2</v>
          </cell>
          <cell r="AM188">
            <v>53</v>
          </cell>
          <cell r="AN188">
            <v>5</v>
          </cell>
          <cell r="AO188">
            <v>63</v>
          </cell>
          <cell r="AP188">
            <v>1</v>
          </cell>
          <cell r="AR188">
            <v>1</v>
          </cell>
          <cell r="AT188">
            <v>36</v>
          </cell>
          <cell r="AU188">
            <v>254</v>
          </cell>
          <cell r="AV188">
            <v>6</v>
          </cell>
          <cell r="AX188">
            <v>0</v>
          </cell>
          <cell r="AY188">
            <v>0</v>
          </cell>
          <cell r="BA188">
            <v>1</v>
          </cell>
          <cell r="BB188">
            <v>1</v>
          </cell>
          <cell r="BC188">
            <v>0</v>
          </cell>
          <cell r="BE188">
            <v>0</v>
          </cell>
          <cell r="BG188">
            <v>1</v>
          </cell>
          <cell r="BH188">
            <v>1</v>
          </cell>
          <cell r="BI188">
            <v>0</v>
          </cell>
          <cell r="BK188">
            <v>0</v>
          </cell>
          <cell r="BM188">
            <v>2</v>
          </cell>
          <cell r="BN188">
            <v>1</v>
          </cell>
          <cell r="BO188">
            <v>0</v>
          </cell>
          <cell r="BQ188">
            <v>2</v>
          </cell>
          <cell r="BR188">
            <v>1</v>
          </cell>
          <cell r="BS188">
            <v>0</v>
          </cell>
          <cell r="BT188">
            <v>1</v>
          </cell>
          <cell r="BU188">
            <v>1</v>
          </cell>
          <cell r="BV188">
            <v>0</v>
          </cell>
          <cell r="BW188">
            <v>20</v>
          </cell>
          <cell r="BX188">
            <v>20</v>
          </cell>
          <cell r="BZ188">
            <v>1</v>
          </cell>
          <cell r="CA188" t="str">
            <v>C14-091</v>
          </cell>
          <cell r="CB188">
            <v>1539230</v>
          </cell>
          <cell r="CC188">
            <v>0</v>
          </cell>
          <cell r="CD188">
            <v>174808</v>
          </cell>
          <cell r="CE188">
            <v>832512</v>
          </cell>
          <cell r="CF188">
            <v>2546550</v>
          </cell>
          <cell r="CG188">
            <v>526227</v>
          </cell>
          <cell r="CH188">
            <v>456227</v>
          </cell>
          <cell r="CI188">
            <v>213628</v>
          </cell>
          <cell r="CJ188">
            <v>11372</v>
          </cell>
          <cell r="CK188">
            <v>110904</v>
          </cell>
          <cell r="CL188">
            <v>107904</v>
          </cell>
          <cell r="CM188">
            <v>3000</v>
          </cell>
          <cell r="CN188">
            <v>0</v>
          </cell>
          <cell r="CO188">
            <v>37183</v>
          </cell>
          <cell r="CP188">
            <v>491456</v>
          </cell>
          <cell r="CQ188">
            <v>280180</v>
          </cell>
          <cell r="CR188">
            <v>1390770</v>
          </cell>
          <cell r="CS188">
            <v>0</v>
          </cell>
          <cell r="CT188">
            <v>1520200</v>
          </cell>
          <cell r="CU188">
            <v>971500</v>
          </cell>
          <cell r="CV188">
            <v>21000</v>
          </cell>
          <cell r="CX188">
            <v>2</v>
          </cell>
          <cell r="CY188" t="str">
            <v>C14-091</v>
          </cell>
          <cell r="DE188">
            <v>3</v>
          </cell>
          <cell r="DG188">
            <v>3</v>
          </cell>
          <cell r="DH188" t="str">
            <v>C14-091</v>
          </cell>
          <cell r="DI188">
            <v>0</v>
          </cell>
          <cell r="DJ188">
            <v>0</v>
          </cell>
          <cell r="DK188">
            <v>600000</v>
          </cell>
          <cell r="DL188">
            <v>1958878</v>
          </cell>
          <cell r="DM188">
            <v>2558878</v>
          </cell>
          <cell r="DO188">
            <v>4</v>
          </cell>
          <cell r="DP188" t="str">
            <v>C14-091</v>
          </cell>
          <cell r="DQ188">
            <v>12567</v>
          </cell>
          <cell r="DR188">
            <v>0</v>
          </cell>
          <cell r="DS188">
            <v>4913</v>
          </cell>
          <cell r="DT188">
            <v>65952</v>
          </cell>
          <cell r="DU188">
            <v>3650</v>
          </cell>
          <cell r="DV188">
            <v>0</v>
          </cell>
          <cell r="DW188">
            <v>87082</v>
          </cell>
          <cell r="DY188">
            <v>5</v>
          </cell>
        </row>
        <row r="189">
          <cell r="N189">
            <v>2</v>
          </cell>
          <cell r="O189">
            <v>10</v>
          </cell>
          <cell r="P189">
            <v>1068</v>
          </cell>
          <cell r="Q189">
            <v>8</v>
          </cell>
          <cell r="T189">
            <v>0</v>
          </cell>
          <cell r="U189" t="str">
            <v>無床</v>
          </cell>
          <cell r="W189" t="str">
            <v>2</v>
          </cell>
          <cell r="X189">
            <v>23</v>
          </cell>
          <cell r="Y189" t="str">
            <v>個人</v>
          </cell>
          <cell r="Z189">
            <v>2</v>
          </cell>
          <cell r="AA189">
            <v>45</v>
          </cell>
          <cell r="AB189">
            <v>10</v>
          </cell>
          <cell r="AC189">
            <v>1</v>
          </cell>
          <cell r="AD189">
            <v>0</v>
          </cell>
          <cell r="AE189">
            <v>0</v>
          </cell>
          <cell r="AF189">
            <v>0</v>
          </cell>
          <cell r="AG189">
            <v>90</v>
          </cell>
          <cell r="AL189">
            <v>2</v>
          </cell>
          <cell r="AM189">
            <v>45</v>
          </cell>
          <cell r="AN189">
            <v>10</v>
          </cell>
          <cell r="AO189">
            <v>80</v>
          </cell>
          <cell r="AP189">
            <v>1</v>
          </cell>
          <cell r="AR189">
            <v>2</v>
          </cell>
          <cell r="AT189">
            <v>49</v>
          </cell>
          <cell r="AU189">
            <v>311</v>
          </cell>
          <cell r="AV189">
            <v>7</v>
          </cell>
          <cell r="AX189">
            <v>0</v>
          </cell>
          <cell r="AY189">
            <v>0</v>
          </cell>
          <cell r="BA189">
            <v>0</v>
          </cell>
          <cell r="BC189">
            <v>0</v>
          </cell>
          <cell r="BE189">
            <v>0</v>
          </cell>
          <cell r="BG189">
            <v>0</v>
          </cell>
          <cell r="BH189">
            <v>0</v>
          </cell>
          <cell r="BI189">
            <v>0</v>
          </cell>
          <cell r="BK189">
            <v>0</v>
          </cell>
          <cell r="BM189">
            <v>1</v>
          </cell>
          <cell r="BO189">
            <v>0</v>
          </cell>
          <cell r="BQ189">
            <v>1</v>
          </cell>
          <cell r="BR189">
            <v>0</v>
          </cell>
          <cell r="BS189">
            <v>1</v>
          </cell>
          <cell r="BT189">
            <v>0</v>
          </cell>
          <cell r="BU189">
            <v>1</v>
          </cell>
          <cell r="BV189">
            <v>180</v>
          </cell>
          <cell r="BW189">
            <v>0</v>
          </cell>
          <cell r="BX189">
            <v>180</v>
          </cell>
          <cell r="BZ189">
            <v>1</v>
          </cell>
          <cell r="CA189" t="str">
            <v>C10-001</v>
          </cell>
          <cell r="CB189">
            <v>2054010</v>
          </cell>
          <cell r="CC189">
            <v>0</v>
          </cell>
          <cell r="CD189">
            <v>0</v>
          </cell>
          <cell r="CE189">
            <v>41816</v>
          </cell>
          <cell r="CF189">
            <v>2095826</v>
          </cell>
          <cell r="CG189">
            <v>702000</v>
          </cell>
          <cell r="CH189">
            <v>0</v>
          </cell>
          <cell r="CI189">
            <v>488844</v>
          </cell>
          <cell r="CJ189">
            <v>7190</v>
          </cell>
          <cell r="CK189">
            <v>41602</v>
          </cell>
          <cell r="CL189">
            <v>41602</v>
          </cell>
          <cell r="CM189">
            <v>0</v>
          </cell>
          <cell r="CN189">
            <v>0</v>
          </cell>
          <cell r="CO189">
            <v>109750</v>
          </cell>
          <cell r="CP189">
            <v>256093</v>
          </cell>
          <cell r="CQ189">
            <v>0</v>
          </cell>
          <cell r="CR189">
            <v>1605479</v>
          </cell>
          <cell r="CT189">
            <v>619200</v>
          </cell>
          <cell r="CU189">
            <v>431600</v>
          </cell>
          <cell r="CV189">
            <v>0</v>
          </cell>
          <cell r="CX189">
            <v>2</v>
          </cell>
          <cell r="CY189" t="str">
            <v>C10-001</v>
          </cell>
          <cell r="DE189">
            <v>3</v>
          </cell>
          <cell r="DG189">
            <v>3</v>
          </cell>
          <cell r="DH189" t="str">
            <v>C10-001</v>
          </cell>
          <cell r="DI189">
            <v>32000000</v>
          </cell>
          <cell r="DJ189">
            <v>0</v>
          </cell>
          <cell r="DK189">
            <v>0</v>
          </cell>
          <cell r="DL189">
            <v>0</v>
          </cell>
          <cell r="DM189">
            <v>32000000</v>
          </cell>
          <cell r="DO189">
            <v>4</v>
          </cell>
          <cell r="DP189" t="str">
            <v>C10-001</v>
          </cell>
          <cell r="DQ189">
            <v>0</v>
          </cell>
          <cell r="DR189">
            <v>134000</v>
          </cell>
          <cell r="DS189">
            <v>11041</v>
          </cell>
          <cell r="DT189">
            <v>44458</v>
          </cell>
          <cell r="DU189">
            <v>0</v>
          </cell>
          <cell r="DV189">
            <v>43496</v>
          </cell>
          <cell r="DW189">
            <v>232995</v>
          </cell>
          <cell r="DY189">
            <v>5</v>
          </cell>
        </row>
        <row r="190">
          <cell r="N190">
            <v>2</v>
          </cell>
          <cell r="O190">
            <v>27</v>
          </cell>
          <cell r="P190">
            <v>57180</v>
          </cell>
          <cell r="Q190">
            <v>8</v>
          </cell>
          <cell r="T190">
            <v>0</v>
          </cell>
          <cell r="U190" t="str">
            <v>無床</v>
          </cell>
          <cell r="W190" t="str">
            <v>7</v>
          </cell>
          <cell r="X190">
            <v>19</v>
          </cell>
          <cell r="Y190" t="str">
            <v>その他</v>
          </cell>
          <cell r="Z190">
            <v>3</v>
          </cell>
          <cell r="AA190">
            <v>1</v>
          </cell>
          <cell r="AB190">
            <v>9</v>
          </cell>
          <cell r="AC190">
            <v>1</v>
          </cell>
          <cell r="AD190">
            <v>0</v>
          </cell>
          <cell r="AE190">
            <v>0</v>
          </cell>
          <cell r="AF190">
            <v>0</v>
          </cell>
          <cell r="AG190">
            <v>140</v>
          </cell>
          <cell r="AL190">
            <v>3</v>
          </cell>
          <cell r="AM190">
            <v>1</v>
          </cell>
          <cell r="AN190">
            <v>9</v>
          </cell>
          <cell r="AO190">
            <v>60</v>
          </cell>
          <cell r="AP190">
            <v>1</v>
          </cell>
          <cell r="AR190">
            <v>1</v>
          </cell>
          <cell r="AT190">
            <v>150</v>
          </cell>
          <cell r="AU190">
            <v>1653</v>
          </cell>
          <cell r="AV190">
            <v>13</v>
          </cell>
          <cell r="AX190">
            <v>0</v>
          </cell>
          <cell r="AY190">
            <v>1</v>
          </cell>
          <cell r="BA190">
            <v>0</v>
          </cell>
          <cell r="BC190">
            <v>3</v>
          </cell>
          <cell r="BE190">
            <v>4</v>
          </cell>
          <cell r="BG190">
            <v>8</v>
          </cell>
          <cell r="BH190">
            <v>0</v>
          </cell>
          <cell r="BI190">
            <v>0</v>
          </cell>
          <cell r="BQ190">
            <v>0</v>
          </cell>
          <cell r="BR190">
            <v>0</v>
          </cell>
          <cell r="BS190">
            <v>0</v>
          </cell>
          <cell r="BT190">
            <v>0</v>
          </cell>
          <cell r="BV190">
            <v>145</v>
          </cell>
          <cell r="BX190">
            <v>145</v>
          </cell>
          <cell r="BZ190">
            <v>1</v>
          </cell>
          <cell r="CA190" t="str">
            <v>C27-153</v>
          </cell>
          <cell r="CB190">
            <v>8189938</v>
          </cell>
          <cell r="CC190">
            <v>0</v>
          </cell>
          <cell r="CD190">
            <v>85724</v>
          </cell>
          <cell r="CE190">
            <v>0</v>
          </cell>
          <cell r="CF190">
            <v>8275662</v>
          </cell>
          <cell r="CG190">
            <v>5550580</v>
          </cell>
          <cell r="CH190">
            <v>0</v>
          </cell>
          <cell r="CI190">
            <v>138225</v>
          </cell>
          <cell r="CJ190">
            <v>0</v>
          </cell>
          <cell r="CK190">
            <v>0</v>
          </cell>
          <cell r="CL190">
            <v>0</v>
          </cell>
          <cell r="CM190">
            <v>0</v>
          </cell>
          <cell r="CN190">
            <v>0</v>
          </cell>
          <cell r="CO190">
            <v>279021</v>
          </cell>
          <cell r="CP190">
            <v>1550000</v>
          </cell>
          <cell r="CQ190">
            <v>0</v>
          </cell>
          <cell r="CR190">
            <v>7517826</v>
          </cell>
          <cell r="CT190">
            <v>9228700</v>
          </cell>
          <cell r="CU190">
            <v>1896400</v>
          </cell>
          <cell r="CV190">
            <v>110500</v>
          </cell>
          <cell r="CX190">
            <v>2</v>
          </cell>
          <cell r="CY190" t="str">
            <v>C27-153</v>
          </cell>
          <cell r="CZ190">
            <v>112629398</v>
          </cell>
          <cell r="DA190">
            <v>59416207</v>
          </cell>
          <cell r="DB190">
            <v>33300701</v>
          </cell>
          <cell r="DC190">
            <v>30212527</v>
          </cell>
          <cell r="DE190">
            <v>1</v>
          </cell>
          <cell r="DG190">
            <v>3</v>
          </cell>
          <cell r="DH190" t="str">
            <v>C27-153</v>
          </cell>
          <cell r="DI190">
            <v>0</v>
          </cell>
          <cell r="DJ190">
            <v>0</v>
          </cell>
          <cell r="DK190">
            <v>0</v>
          </cell>
          <cell r="DL190">
            <v>0</v>
          </cell>
          <cell r="DM190">
            <v>0</v>
          </cell>
          <cell r="DO190">
            <v>4</v>
          </cell>
          <cell r="DP190" t="str">
            <v>C27-153</v>
          </cell>
          <cell r="DQ190">
            <v>50610</v>
          </cell>
          <cell r="DR190">
            <v>0</v>
          </cell>
          <cell r="DS190">
            <v>39812</v>
          </cell>
          <cell r="DT190">
            <v>61583</v>
          </cell>
          <cell r="DU190">
            <v>20833</v>
          </cell>
          <cell r="DV190">
            <v>69910</v>
          </cell>
          <cell r="DW190">
            <v>242748</v>
          </cell>
          <cell r="DY190">
            <v>5</v>
          </cell>
        </row>
        <row r="191">
          <cell r="N191">
            <v>2</v>
          </cell>
          <cell r="O191">
            <v>12</v>
          </cell>
          <cell r="P191">
            <v>68019</v>
          </cell>
          <cell r="Q191">
            <v>7</v>
          </cell>
          <cell r="T191">
            <v>0</v>
          </cell>
          <cell r="U191" t="str">
            <v>無床</v>
          </cell>
          <cell r="W191" t="str">
            <v>3</v>
          </cell>
          <cell r="X191">
            <v>23</v>
          </cell>
          <cell r="Y191" t="str">
            <v>個人</v>
          </cell>
          <cell r="Z191">
            <v>2</v>
          </cell>
          <cell r="AA191">
            <v>41</v>
          </cell>
          <cell r="AB191">
            <v>1</v>
          </cell>
          <cell r="AC191">
            <v>1</v>
          </cell>
          <cell r="AD191">
            <v>0</v>
          </cell>
          <cell r="AE191">
            <v>0</v>
          </cell>
          <cell r="AF191">
            <v>0</v>
          </cell>
          <cell r="AG191">
            <v>202</v>
          </cell>
          <cell r="AL191">
            <v>2</v>
          </cell>
          <cell r="AM191">
            <v>40</v>
          </cell>
          <cell r="AN191">
            <v>12</v>
          </cell>
          <cell r="AO191">
            <v>73</v>
          </cell>
          <cell r="AP191">
            <v>1</v>
          </cell>
          <cell r="AR191">
            <v>1</v>
          </cell>
          <cell r="AT191">
            <v>196</v>
          </cell>
          <cell r="AU191">
            <v>856</v>
          </cell>
          <cell r="AV191">
            <v>10</v>
          </cell>
          <cell r="AX191">
            <v>0</v>
          </cell>
          <cell r="AY191">
            <v>0</v>
          </cell>
          <cell r="BA191">
            <v>1</v>
          </cell>
          <cell r="BB191">
            <v>1</v>
          </cell>
          <cell r="BC191">
            <v>0</v>
          </cell>
          <cell r="BE191">
            <v>0</v>
          </cell>
          <cell r="BG191">
            <v>1</v>
          </cell>
          <cell r="BH191">
            <v>1</v>
          </cell>
          <cell r="BI191">
            <v>1</v>
          </cell>
          <cell r="BK191">
            <v>1</v>
          </cell>
          <cell r="BM191">
            <v>1</v>
          </cell>
          <cell r="BO191">
            <v>1</v>
          </cell>
          <cell r="BQ191">
            <v>4</v>
          </cell>
          <cell r="BR191">
            <v>0</v>
          </cell>
          <cell r="BS191">
            <v>0</v>
          </cell>
          <cell r="BT191">
            <v>0</v>
          </cell>
          <cell r="BU191">
            <v>0</v>
          </cell>
          <cell r="BZ191">
            <v>1</v>
          </cell>
          <cell r="CA191" t="str">
            <v>C12-074</v>
          </cell>
          <cell r="CB191">
            <v>3876740</v>
          </cell>
          <cell r="CC191">
            <v>58410</v>
          </cell>
          <cell r="CD191">
            <v>3950</v>
          </cell>
          <cell r="CE191">
            <v>83507</v>
          </cell>
          <cell r="CF191">
            <v>4022607</v>
          </cell>
          <cell r="CG191">
            <v>1276300</v>
          </cell>
          <cell r="CH191">
            <v>605000</v>
          </cell>
          <cell r="CI191">
            <v>1052885</v>
          </cell>
          <cell r="CJ191">
            <v>86100</v>
          </cell>
          <cell r="CK191">
            <v>195215</v>
          </cell>
          <cell r="CL191">
            <v>77282</v>
          </cell>
          <cell r="CM191">
            <v>2163</v>
          </cell>
          <cell r="CN191">
            <v>115770</v>
          </cell>
          <cell r="CO191">
            <v>69023</v>
          </cell>
          <cell r="CP191">
            <v>343524</v>
          </cell>
          <cell r="CQ191">
            <v>0</v>
          </cell>
          <cell r="CR191">
            <v>3023047</v>
          </cell>
          <cell r="CT191">
            <v>4928800</v>
          </cell>
          <cell r="CU191">
            <v>2544600</v>
          </cell>
          <cell r="CV191">
            <v>0</v>
          </cell>
          <cell r="CX191">
            <v>2</v>
          </cell>
          <cell r="CY191" t="str">
            <v>C12-074</v>
          </cell>
          <cell r="CZ191">
            <v>87200072</v>
          </cell>
          <cell r="DA191">
            <v>47684717</v>
          </cell>
          <cell r="DB191">
            <v>3115328</v>
          </cell>
          <cell r="DC191">
            <v>2503849</v>
          </cell>
          <cell r="DE191">
            <v>2</v>
          </cell>
          <cell r="DG191">
            <v>3</v>
          </cell>
          <cell r="DH191" t="str">
            <v>C12-074</v>
          </cell>
          <cell r="DI191">
            <v>0</v>
          </cell>
          <cell r="DJ191">
            <v>0</v>
          </cell>
          <cell r="DK191">
            <v>0</v>
          </cell>
          <cell r="DL191">
            <v>0</v>
          </cell>
          <cell r="DM191">
            <v>0</v>
          </cell>
          <cell r="DO191">
            <v>4</v>
          </cell>
          <cell r="DP191" t="str">
            <v>C12-074</v>
          </cell>
          <cell r="DQ191">
            <v>5050</v>
          </cell>
          <cell r="DR191">
            <v>0</v>
          </cell>
          <cell r="DS191">
            <v>5532</v>
          </cell>
          <cell r="DT191">
            <v>26124</v>
          </cell>
          <cell r="DU191">
            <v>1666</v>
          </cell>
          <cell r="DV191">
            <v>14622</v>
          </cell>
          <cell r="DW191">
            <v>52994</v>
          </cell>
          <cell r="DY191">
            <v>5</v>
          </cell>
        </row>
        <row r="192">
          <cell r="N192">
            <v>2</v>
          </cell>
          <cell r="O192">
            <v>20</v>
          </cell>
          <cell r="P192">
            <v>66191</v>
          </cell>
          <cell r="Q192">
            <v>1</v>
          </cell>
          <cell r="T192">
            <v>1</v>
          </cell>
          <cell r="U192" t="str">
            <v>有床</v>
          </cell>
          <cell r="W192" t="str">
            <v>2</v>
          </cell>
          <cell r="X192">
            <v>23</v>
          </cell>
          <cell r="Y192" t="str">
            <v>個人</v>
          </cell>
          <cell r="Z192">
            <v>2</v>
          </cell>
          <cell r="AA192">
            <v>39</v>
          </cell>
          <cell r="AB192">
            <v>4</v>
          </cell>
          <cell r="AC192">
            <v>1</v>
          </cell>
          <cell r="AD192">
            <v>0</v>
          </cell>
          <cell r="AE192">
            <v>0</v>
          </cell>
          <cell r="AF192">
            <v>0</v>
          </cell>
          <cell r="AG192">
            <v>990</v>
          </cell>
          <cell r="AL192">
            <v>2</v>
          </cell>
          <cell r="AM192">
            <v>50</v>
          </cell>
          <cell r="AN192">
            <v>7</v>
          </cell>
          <cell r="AO192">
            <v>75</v>
          </cell>
          <cell r="AP192">
            <v>1</v>
          </cell>
          <cell r="AR192">
            <v>1</v>
          </cell>
          <cell r="AT192">
            <v>38</v>
          </cell>
          <cell r="AU192">
            <v>340</v>
          </cell>
          <cell r="AV192">
            <v>6</v>
          </cell>
          <cell r="AX192">
            <v>0</v>
          </cell>
          <cell r="AY192">
            <v>1</v>
          </cell>
          <cell r="AZ192">
            <v>0</v>
          </cell>
          <cell r="BA192">
            <v>0</v>
          </cell>
          <cell r="BB192">
            <v>0</v>
          </cell>
          <cell r="BC192">
            <v>1</v>
          </cell>
          <cell r="BD192">
            <v>0</v>
          </cell>
          <cell r="BE192">
            <v>1</v>
          </cell>
          <cell r="BF192">
            <v>1</v>
          </cell>
          <cell r="BG192">
            <v>3</v>
          </cell>
          <cell r="BH192">
            <v>1</v>
          </cell>
          <cell r="BI192">
            <v>0</v>
          </cell>
          <cell r="BK192">
            <v>0</v>
          </cell>
          <cell r="BM192">
            <v>0</v>
          </cell>
          <cell r="BO192">
            <v>0</v>
          </cell>
          <cell r="BQ192">
            <v>0</v>
          </cell>
          <cell r="BR192">
            <v>0</v>
          </cell>
          <cell r="BS192">
            <v>1</v>
          </cell>
          <cell r="BT192">
            <v>0</v>
          </cell>
          <cell r="BU192">
            <v>1</v>
          </cell>
          <cell r="BV192">
            <v>3</v>
          </cell>
          <cell r="BX192">
            <v>3</v>
          </cell>
          <cell r="BZ192">
            <v>1</v>
          </cell>
          <cell r="CA192" t="str">
            <v>C20-032</v>
          </cell>
          <cell r="CB192">
            <v>2778370</v>
          </cell>
          <cell r="CC192">
            <v>0</v>
          </cell>
          <cell r="CD192">
            <v>0</v>
          </cell>
          <cell r="CE192">
            <v>151000</v>
          </cell>
          <cell r="CF192">
            <v>2929370</v>
          </cell>
          <cell r="CG192">
            <v>302200</v>
          </cell>
          <cell r="CH192">
            <v>80000</v>
          </cell>
          <cell r="CI192">
            <v>1010600</v>
          </cell>
          <cell r="CJ192">
            <v>0</v>
          </cell>
          <cell r="CK192">
            <v>5355</v>
          </cell>
          <cell r="CL192">
            <v>5355</v>
          </cell>
          <cell r="CM192">
            <v>0</v>
          </cell>
          <cell r="CN192">
            <v>0</v>
          </cell>
          <cell r="CO192">
            <v>52052</v>
          </cell>
          <cell r="CP192">
            <v>274600</v>
          </cell>
          <cell r="CR192">
            <v>1644807</v>
          </cell>
          <cell r="CS192" t="str">
            <v>1</v>
          </cell>
          <cell r="CT192">
            <v>0</v>
          </cell>
          <cell r="CU192">
            <v>0</v>
          </cell>
          <cell r="CV192">
            <v>0</v>
          </cell>
          <cell r="CX192">
            <v>2</v>
          </cell>
          <cell r="CY192" t="str">
            <v>C20-032</v>
          </cell>
          <cell r="CZ192">
            <v>15005320</v>
          </cell>
          <cell r="DA192">
            <v>1221876</v>
          </cell>
          <cell r="DB192">
            <v>9913320</v>
          </cell>
          <cell r="DC192">
            <v>0</v>
          </cell>
          <cell r="DE192">
            <v>2</v>
          </cell>
          <cell r="DG192">
            <v>3</v>
          </cell>
          <cell r="DH192" t="str">
            <v>C20-032</v>
          </cell>
          <cell r="DI192">
            <v>0</v>
          </cell>
          <cell r="DJ192">
            <v>530000</v>
          </cell>
          <cell r="DK192">
            <v>0</v>
          </cell>
          <cell r="DL192">
            <v>0</v>
          </cell>
          <cell r="DM192">
            <v>530000</v>
          </cell>
          <cell r="DO192">
            <v>4</v>
          </cell>
          <cell r="DP192" t="str">
            <v>C20-032</v>
          </cell>
          <cell r="DQ192">
            <v>5200</v>
          </cell>
          <cell r="DR192">
            <v>0</v>
          </cell>
          <cell r="DS192">
            <v>3300</v>
          </cell>
          <cell r="DT192">
            <v>8584</v>
          </cell>
          <cell r="DU192">
            <v>0</v>
          </cell>
          <cell r="DV192">
            <v>0</v>
          </cell>
          <cell r="DW192">
            <v>17084</v>
          </cell>
          <cell r="DY192">
            <v>5</v>
          </cell>
        </row>
        <row r="193">
          <cell r="N193">
            <v>2</v>
          </cell>
          <cell r="O193">
            <v>14</v>
          </cell>
          <cell r="P193">
            <v>2048</v>
          </cell>
          <cell r="Q193">
            <v>7</v>
          </cell>
          <cell r="T193">
            <v>1</v>
          </cell>
          <cell r="U193" t="str">
            <v>有床</v>
          </cell>
          <cell r="W193" t="str">
            <v>3</v>
          </cell>
          <cell r="X193">
            <v>23</v>
          </cell>
          <cell r="Y193" t="str">
            <v>個人</v>
          </cell>
          <cell r="Z193">
            <v>2</v>
          </cell>
          <cell r="AA193">
            <v>42</v>
          </cell>
          <cell r="AB193">
            <v>10</v>
          </cell>
          <cell r="AC193">
            <v>1</v>
          </cell>
          <cell r="AD193">
            <v>0</v>
          </cell>
          <cell r="AE193">
            <v>0</v>
          </cell>
          <cell r="AF193">
            <v>0</v>
          </cell>
          <cell r="AG193">
            <v>211</v>
          </cell>
          <cell r="AL193">
            <v>2</v>
          </cell>
          <cell r="AM193">
            <v>42</v>
          </cell>
          <cell r="AN193">
            <v>10</v>
          </cell>
          <cell r="AO193">
            <v>73</v>
          </cell>
          <cell r="AP193">
            <v>1</v>
          </cell>
          <cell r="AR193">
            <v>1</v>
          </cell>
          <cell r="AT193">
            <v>9</v>
          </cell>
          <cell r="AU193">
            <v>343</v>
          </cell>
          <cell r="AV193">
            <v>6</v>
          </cell>
          <cell r="AX193">
            <v>0</v>
          </cell>
          <cell r="AY193">
            <v>1</v>
          </cell>
          <cell r="BA193">
            <v>1</v>
          </cell>
          <cell r="BC193">
            <v>1</v>
          </cell>
          <cell r="BD193">
            <v>1</v>
          </cell>
          <cell r="BE193">
            <v>2</v>
          </cell>
          <cell r="BG193">
            <v>5</v>
          </cell>
          <cell r="BH193">
            <v>1</v>
          </cell>
          <cell r="BI193">
            <v>0</v>
          </cell>
          <cell r="BJ193">
            <v>0</v>
          </cell>
          <cell r="BK193">
            <v>1</v>
          </cell>
          <cell r="BL193">
            <v>0</v>
          </cell>
          <cell r="BM193">
            <v>1</v>
          </cell>
          <cell r="BN193">
            <v>1</v>
          </cell>
          <cell r="BO193">
            <v>2</v>
          </cell>
          <cell r="BP193">
            <v>0</v>
          </cell>
          <cell r="BQ193">
            <v>4</v>
          </cell>
          <cell r="BR193">
            <v>1</v>
          </cell>
          <cell r="BZ193">
            <v>1</v>
          </cell>
          <cell r="CA193" t="str">
            <v>C14-003</v>
          </cell>
          <cell r="CB193">
            <v>2052750</v>
          </cell>
          <cell r="CE193">
            <v>359026</v>
          </cell>
          <cell r="CF193">
            <v>2411776</v>
          </cell>
          <cell r="CG193">
            <v>807680</v>
          </cell>
          <cell r="CH193">
            <v>360000</v>
          </cell>
          <cell r="CI193">
            <v>329017</v>
          </cell>
          <cell r="CJ193">
            <v>100391</v>
          </cell>
          <cell r="CK193">
            <v>46428</v>
          </cell>
          <cell r="CL193">
            <v>46428</v>
          </cell>
          <cell r="CM193">
            <v>0</v>
          </cell>
          <cell r="CN193">
            <v>0</v>
          </cell>
          <cell r="CO193">
            <v>133789</v>
          </cell>
          <cell r="CP193">
            <v>182585</v>
          </cell>
          <cell r="CQ193">
            <v>0</v>
          </cell>
          <cell r="CR193">
            <v>1599890</v>
          </cell>
          <cell r="CS193">
            <v>0</v>
          </cell>
          <cell r="CT193">
            <v>263780</v>
          </cell>
          <cell r="CU193">
            <v>174800</v>
          </cell>
          <cell r="CX193">
            <v>2</v>
          </cell>
          <cell r="CY193" t="str">
            <v>C14-003</v>
          </cell>
          <cell r="DE193">
            <v>3</v>
          </cell>
          <cell r="DG193">
            <v>3</v>
          </cell>
          <cell r="DH193" t="str">
            <v>C14-003</v>
          </cell>
          <cell r="DI193">
            <v>0</v>
          </cell>
          <cell r="DJ193">
            <v>0</v>
          </cell>
          <cell r="DK193">
            <v>0</v>
          </cell>
          <cell r="DL193">
            <v>0</v>
          </cell>
          <cell r="DM193">
            <v>0</v>
          </cell>
          <cell r="DO193">
            <v>4</v>
          </cell>
          <cell r="DP193" t="str">
            <v>C14-003</v>
          </cell>
          <cell r="DQ193">
            <v>18000</v>
          </cell>
          <cell r="DR193">
            <v>0</v>
          </cell>
          <cell r="DS193">
            <v>14808</v>
          </cell>
          <cell r="DT193">
            <v>90076</v>
          </cell>
          <cell r="DU193">
            <v>0</v>
          </cell>
          <cell r="DV193">
            <v>0</v>
          </cell>
          <cell r="DW193">
            <v>122884</v>
          </cell>
          <cell r="DY193">
            <v>5</v>
          </cell>
        </row>
        <row r="194">
          <cell r="N194">
            <v>2</v>
          </cell>
          <cell r="O194">
            <v>13</v>
          </cell>
          <cell r="P194">
            <v>37107</v>
          </cell>
          <cell r="Q194">
            <v>8</v>
          </cell>
          <cell r="T194">
            <v>1</v>
          </cell>
          <cell r="U194" t="str">
            <v>有床</v>
          </cell>
          <cell r="W194" t="str">
            <v>3</v>
          </cell>
          <cell r="X194">
            <v>19</v>
          </cell>
          <cell r="Y194" t="str">
            <v>その他</v>
          </cell>
          <cell r="Z194">
            <v>3</v>
          </cell>
          <cell r="AA194">
            <v>8</v>
          </cell>
          <cell r="AB194">
            <v>3</v>
          </cell>
          <cell r="AC194">
            <v>0</v>
          </cell>
          <cell r="AD194">
            <v>1</v>
          </cell>
          <cell r="AE194">
            <v>0</v>
          </cell>
          <cell r="AF194">
            <v>0</v>
          </cell>
          <cell r="AH194">
            <v>360</v>
          </cell>
          <cell r="AL194">
            <v>2</v>
          </cell>
          <cell r="AM194">
            <v>46</v>
          </cell>
          <cell r="AN194">
            <v>7</v>
          </cell>
          <cell r="AO194">
            <v>76</v>
          </cell>
          <cell r="AP194">
            <v>1</v>
          </cell>
          <cell r="AR194">
            <v>2</v>
          </cell>
          <cell r="AT194">
            <v>330</v>
          </cell>
          <cell r="AU194">
            <v>2680</v>
          </cell>
          <cell r="AV194">
            <v>9</v>
          </cell>
          <cell r="AX194">
            <v>33</v>
          </cell>
          <cell r="AY194">
            <v>4</v>
          </cell>
          <cell r="AZ194">
            <v>0</v>
          </cell>
          <cell r="BA194">
            <v>3</v>
          </cell>
          <cell r="BC194">
            <v>4</v>
          </cell>
          <cell r="BE194">
            <v>6</v>
          </cell>
          <cell r="BG194">
            <v>17</v>
          </cell>
          <cell r="BH194">
            <v>0</v>
          </cell>
          <cell r="BI194">
            <v>0</v>
          </cell>
          <cell r="BJ194">
            <v>0</v>
          </cell>
          <cell r="BK194">
            <v>4</v>
          </cell>
          <cell r="BM194">
            <v>0</v>
          </cell>
          <cell r="BO194">
            <v>2</v>
          </cell>
          <cell r="BQ194">
            <v>6</v>
          </cell>
          <cell r="BR194">
            <v>0</v>
          </cell>
          <cell r="BT194">
            <v>0</v>
          </cell>
          <cell r="BX194">
            <v>0</v>
          </cell>
          <cell r="BZ194">
            <v>1</v>
          </cell>
          <cell r="CA194" t="str">
            <v>C13-157</v>
          </cell>
          <cell r="CB194">
            <v>26061320</v>
          </cell>
          <cell r="CC194">
            <v>18582</v>
          </cell>
          <cell r="CD194">
            <v>145023</v>
          </cell>
          <cell r="CE194">
            <v>621330</v>
          </cell>
          <cell r="CF194">
            <v>26846255</v>
          </cell>
          <cell r="CG194">
            <v>15223963</v>
          </cell>
          <cell r="CH194">
            <v>0</v>
          </cell>
          <cell r="CI194">
            <v>1612926</v>
          </cell>
          <cell r="CJ194">
            <v>2701476</v>
          </cell>
          <cell r="CK194">
            <v>494442</v>
          </cell>
          <cell r="CL194">
            <v>184346</v>
          </cell>
          <cell r="CM194">
            <v>9765</v>
          </cell>
          <cell r="CN194">
            <v>0</v>
          </cell>
          <cell r="CO194">
            <v>144601</v>
          </cell>
          <cell r="CP194">
            <v>4166250</v>
          </cell>
          <cell r="CQ194">
            <v>1278000</v>
          </cell>
          <cell r="CR194">
            <v>24343658</v>
          </cell>
          <cell r="CT194">
            <v>13557875</v>
          </cell>
          <cell r="CU194">
            <v>2985800</v>
          </cell>
          <cell r="CV194">
            <v>102800</v>
          </cell>
          <cell r="CX194">
            <v>2</v>
          </cell>
          <cell r="CY194" t="str">
            <v>C13-157</v>
          </cell>
          <cell r="CZ194">
            <v>145849108</v>
          </cell>
          <cell r="DA194">
            <v>3560381</v>
          </cell>
          <cell r="DB194">
            <v>77693275</v>
          </cell>
          <cell r="DC194">
            <v>62247000</v>
          </cell>
          <cell r="DE194">
            <v>1</v>
          </cell>
          <cell r="DG194">
            <v>3</v>
          </cell>
          <cell r="DH194" t="str">
            <v>C13-157</v>
          </cell>
          <cell r="DI194">
            <v>0</v>
          </cell>
          <cell r="DJ194">
            <v>0</v>
          </cell>
          <cell r="DK194">
            <v>0</v>
          </cell>
          <cell r="DL194">
            <v>7468650</v>
          </cell>
          <cell r="DM194">
            <v>7468650</v>
          </cell>
          <cell r="DO194">
            <v>4</v>
          </cell>
          <cell r="DP194" t="str">
            <v>C13-157</v>
          </cell>
          <cell r="DQ194">
            <v>152877</v>
          </cell>
          <cell r="DR194">
            <v>0</v>
          </cell>
          <cell r="DS194">
            <v>335246</v>
          </cell>
          <cell r="DT194">
            <v>120600</v>
          </cell>
          <cell r="DU194">
            <v>0</v>
          </cell>
          <cell r="DV194">
            <v>154204</v>
          </cell>
          <cell r="DW194">
            <v>762927</v>
          </cell>
          <cell r="DY194">
            <v>5</v>
          </cell>
        </row>
        <row r="195">
          <cell r="N195">
            <v>2</v>
          </cell>
          <cell r="O195">
            <v>27</v>
          </cell>
          <cell r="P195">
            <v>34078</v>
          </cell>
          <cell r="Q195">
            <v>3</v>
          </cell>
          <cell r="T195">
            <v>0</v>
          </cell>
          <cell r="U195" t="str">
            <v>無床</v>
          </cell>
          <cell r="W195" t="str">
            <v>7</v>
          </cell>
          <cell r="X195">
            <v>23</v>
          </cell>
          <cell r="Y195" t="str">
            <v>個人</v>
          </cell>
          <cell r="Z195">
            <v>2</v>
          </cell>
          <cell r="AA195">
            <v>62</v>
          </cell>
          <cell r="AB195">
            <v>12</v>
          </cell>
          <cell r="AC195">
            <v>1</v>
          </cell>
          <cell r="AD195">
            <v>0</v>
          </cell>
          <cell r="AE195">
            <v>0</v>
          </cell>
          <cell r="AF195">
            <v>0</v>
          </cell>
          <cell r="AG195">
            <v>113</v>
          </cell>
          <cell r="AL195">
            <v>2</v>
          </cell>
          <cell r="AM195">
            <v>62</v>
          </cell>
          <cell r="AN195">
            <v>10</v>
          </cell>
          <cell r="AO195">
            <v>50</v>
          </cell>
          <cell r="AP195">
            <v>1</v>
          </cell>
          <cell r="AR195">
            <v>1</v>
          </cell>
          <cell r="AT195">
            <v>262</v>
          </cell>
          <cell r="AU195">
            <v>1486</v>
          </cell>
          <cell r="AV195">
            <v>10</v>
          </cell>
          <cell r="AX195">
            <v>0</v>
          </cell>
          <cell r="AY195">
            <v>0</v>
          </cell>
          <cell r="AZ195">
            <v>0</v>
          </cell>
          <cell r="BA195">
            <v>0</v>
          </cell>
          <cell r="BB195">
            <v>0</v>
          </cell>
          <cell r="BC195">
            <v>0</v>
          </cell>
          <cell r="BD195">
            <v>0</v>
          </cell>
          <cell r="BE195">
            <v>1</v>
          </cell>
          <cell r="BF195">
            <v>1</v>
          </cell>
          <cell r="BG195">
            <v>1</v>
          </cell>
          <cell r="BH195">
            <v>1</v>
          </cell>
          <cell r="BI195">
            <v>0</v>
          </cell>
          <cell r="BJ195">
            <v>0</v>
          </cell>
          <cell r="BK195">
            <v>2</v>
          </cell>
          <cell r="BL195">
            <v>0</v>
          </cell>
          <cell r="BM195">
            <v>5</v>
          </cell>
          <cell r="BN195">
            <v>0</v>
          </cell>
          <cell r="BO195">
            <v>0</v>
          </cell>
          <cell r="BP195">
            <v>0</v>
          </cell>
          <cell r="BQ195">
            <v>7</v>
          </cell>
          <cell r="BR195">
            <v>0</v>
          </cell>
          <cell r="BS195">
            <v>0</v>
          </cell>
          <cell r="BT195">
            <v>0</v>
          </cell>
          <cell r="BU195">
            <v>0</v>
          </cell>
          <cell r="BV195">
            <v>0</v>
          </cell>
          <cell r="BW195">
            <v>0</v>
          </cell>
          <cell r="BX195">
            <v>0</v>
          </cell>
          <cell r="BZ195">
            <v>1</v>
          </cell>
          <cell r="CA195" t="str">
            <v>C27-104</v>
          </cell>
          <cell r="CB195">
            <v>15126510</v>
          </cell>
          <cell r="CC195">
            <v>0</v>
          </cell>
          <cell r="CD195">
            <v>43200</v>
          </cell>
          <cell r="CE195">
            <v>484820</v>
          </cell>
          <cell r="CF195">
            <v>15654530</v>
          </cell>
          <cell r="CG195">
            <v>2358469</v>
          </cell>
          <cell r="CH195">
            <v>1330460</v>
          </cell>
          <cell r="CI195">
            <v>4604438</v>
          </cell>
          <cell r="CJ195">
            <v>16490</v>
          </cell>
          <cell r="CK195">
            <v>346297</v>
          </cell>
          <cell r="CL195">
            <v>342937</v>
          </cell>
          <cell r="CM195">
            <v>3360</v>
          </cell>
          <cell r="CN195">
            <v>0</v>
          </cell>
          <cell r="CO195">
            <v>236251</v>
          </cell>
          <cell r="CP195">
            <v>1073555</v>
          </cell>
          <cell r="CQ195">
            <v>0</v>
          </cell>
          <cell r="CR195">
            <v>8635500</v>
          </cell>
          <cell r="CT195">
            <v>34729000</v>
          </cell>
          <cell r="CU195">
            <v>11835000</v>
          </cell>
          <cell r="CV195">
            <v>0</v>
          </cell>
          <cell r="CX195">
            <v>2</v>
          </cell>
          <cell r="CY195" t="str">
            <v>C27-104</v>
          </cell>
          <cell r="CZ195">
            <v>468219197</v>
          </cell>
          <cell r="DA195">
            <v>354062264</v>
          </cell>
          <cell r="DB195">
            <v>93405618</v>
          </cell>
          <cell r="DC195">
            <v>87381000</v>
          </cell>
          <cell r="DE195">
            <v>3</v>
          </cell>
          <cell r="DG195">
            <v>3</v>
          </cell>
          <cell r="DH195" t="str">
            <v>C27-104</v>
          </cell>
          <cell r="DI195">
            <v>0</v>
          </cell>
          <cell r="DJ195">
            <v>0</v>
          </cell>
          <cell r="DK195">
            <v>0</v>
          </cell>
          <cell r="DL195">
            <v>0</v>
          </cell>
          <cell r="DM195">
            <v>0</v>
          </cell>
          <cell r="DO195">
            <v>4</v>
          </cell>
          <cell r="DP195" t="str">
            <v>C27-104</v>
          </cell>
          <cell r="DQ195">
            <v>0</v>
          </cell>
          <cell r="DR195">
            <v>0</v>
          </cell>
          <cell r="DS195">
            <v>21044</v>
          </cell>
          <cell r="DT195">
            <v>29998</v>
          </cell>
          <cell r="DU195">
            <v>4167</v>
          </cell>
          <cell r="DV195">
            <v>290100</v>
          </cell>
          <cell r="DW195">
            <v>345309</v>
          </cell>
          <cell r="DY195">
            <v>5</v>
          </cell>
        </row>
        <row r="196">
          <cell r="N196">
            <v>2</v>
          </cell>
          <cell r="O196">
            <v>9</v>
          </cell>
          <cell r="P196">
            <v>61006</v>
          </cell>
          <cell r="Q196">
            <v>2</v>
          </cell>
          <cell r="T196">
            <v>0</v>
          </cell>
          <cell r="U196" t="str">
            <v>無床</v>
          </cell>
          <cell r="W196" t="str">
            <v>2</v>
          </cell>
          <cell r="X196">
            <v>19</v>
          </cell>
          <cell r="Y196" t="str">
            <v>その他</v>
          </cell>
          <cell r="Z196">
            <v>2</v>
          </cell>
          <cell r="AA196">
            <v>36</v>
          </cell>
          <cell r="AB196">
            <v>10</v>
          </cell>
          <cell r="AC196">
            <v>0</v>
          </cell>
          <cell r="AD196">
            <v>1</v>
          </cell>
          <cell r="AE196">
            <v>0</v>
          </cell>
          <cell r="AF196">
            <v>0</v>
          </cell>
          <cell r="AG196">
            <v>0</v>
          </cell>
          <cell r="AH196">
            <v>150</v>
          </cell>
          <cell r="AL196">
            <v>3</v>
          </cell>
          <cell r="AM196">
            <v>5</v>
          </cell>
          <cell r="AN196">
            <v>5</v>
          </cell>
          <cell r="AO196">
            <v>69</v>
          </cell>
          <cell r="AP196">
            <v>1</v>
          </cell>
          <cell r="AR196">
            <v>2</v>
          </cell>
          <cell r="AT196">
            <v>109</v>
          </cell>
          <cell r="AU196">
            <v>2237</v>
          </cell>
          <cell r="AV196">
            <v>10</v>
          </cell>
          <cell r="AX196">
            <v>0</v>
          </cell>
          <cell r="AY196">
            <v>1</v>
          </cell>
          <cell r="BA196">
            <v>0</v>
          </cell>
          <cell r="BC196">
            <v>5</v>
          </cell>
          <cell r="BE196">
            <v>2</v>
          </cell>
          <cell r="BG196">
            <v>8</v>
          </cell>
          <cell r="BH196">
            <v>0</v>
          </cell>
          <cell r="BQ196">
            <v>0</v>
          </cell>
          <cell r="BR196">
            <v>0</v>
          </cell>
          <cell r="BU196">
            <v>0</v>
          </cell>
          <cell r="BX196">
            <v>0</v>
          </cell>
          <cell r="BZ196">
            <v>1</v>
          </cell>
          <cell r="CA196" t="str">
            <v>C09-040</v>
          </cell>
          <cell r="CB196">
            <v>6895570</v>
          </cell>
          <cell r="CC196">
            <v>0</v>
          </cell>
          <cell r="CD196">
            <v>0</v>
          </cell>
          <cell r="CE196">
            <v>78000</v>
          </cell>
          <cell r="CF196">
            <v>6973570</v>
          </cell>
          <cell r="CG196">
            <v>5827570</v>
          </cell>
          <cell r="CH196">
            <v>0</v>
          </cell>
          <cell r="CI196">
            <v>1978632</v>
          </cell>
          <cell r="CJ196">
            <v>48111</v>
          </cell>
          <cell r="CK196">
            <v>44341</v>
          </cell>
          <cell r="CL196">
            <v>42341</v>
          </cell>
          <cell r="CM196">
            <v>2000</v>
          </cell>
          <cell r="CN196">
            <v>0</v>
          </cell>
          <cell r="CO196">
            <v>115497</v>
          </cell>
          <cell r="CP196">
            <v>1254345</v>
          </cell>
          <cell r="CQ196">
            <v>250000</v>
          </cell>
          <cell r="CR196">
            <v>9268496</v>
          </cell>
          <cell r="CT196">
            <v>3551700</v>
          </cell>
          <cell r="CU196">
            <v>905600</v>
          </cell>
          <cell r="CV196">
            <v>200</v>
          </cell>
          <cell r="CX196">
            <v>2</v>
          </cell>
          <cell r="CY196" t="str">
            <v>C09-040</v>
          </cell>
          <cell r="CZ196">
            <v>47817019</v>
          </cell>
          <cell r="DA196">
            <v>7010136</v>
          </cell>
          <cell r="DB196">
            <v>11540208</v>
          </cell>
          <cell r="DC196">
            <v>0</v>
          </cell>
          <cell r="DE196">
            <v>1</v>
          </cell>
          <cell r="DG196">
            <v>3</v>
          </cell>
          <cell r="DH196" t="str">
            <v>C09-040</v>
          </cell>
          <cell r="DI196">
            <v>0</v>
          </cell>
          <cell r="DJ196">
            <v>0</v>
          </cell>
          <cell r="DK196">
            <v>0</v>
          </cell>
          <cell r="DL196">
            <v>0</v>
          </cell>
          <cell r="DM196">
            <v>0</v>
          </cell>
          <cell r="DO196">
            <v>4</v>
          </cell>
          <cell r="DP196" t="str">
            <v>C09-040</v>
          </cell>
          <cell r="DQ196">
            <v>46000</v>
          </cell>
          <cell r="DR196">
            <v>290000</v>
          </cell>
          <cell r="DS196">
            <v>28213</v>
          </cell>
          <cell r="DT196">
            <v>75725</v>
          </cell>
          <cell r="DU196">
            <v>0</v>
          </cell>
          <cell r="DV196">
            <v>0</v>
          </cell>
          <cell r="DW196">
            <v>439938</v>
          </cell>
          <cell r="DY196">
            <v>5</v>
          </cell>
        </row>
        <row r="197">
          <cell r="N197">
            <v>2</v>
          </cell>
          <cell r="O197">
            <v>10</v>
          </cell>
          <cell r="P197">
            <v>1361</v>
          </cell>
          <cell r="Q197">
            <v>8</v>
          </cell>
          <cell r="T197">
            <v>0</v>
          </cell>
          <cell r="U197" t="str">
            <v>無床</v>
          </cell>
          <cell r="W197" t="str">
            <v>2</v>
          </cell>
          <cell r="X197">
            <v>23</v>
          </cell>
          <cell r="Y197" t="str">
            <v>個人</v>
          </cell>
          <cell r="Z197">
            <v>3</v>
          </cell>
          <cell r="AA197">
            <v>4</v>
          </cell>
          <cell r="AB197">
            <v>11</v>
          </cell>
          <cell r="AC197">
            <v>0</v>
          </cell>
          <cell r="AD197">
            <v>1</v>
          </cell>
          <cell r="AE197">
            <v>0</v>
          </cell>
          <cell r="AF197">
            <v>0</v>
          </cell>
          <cell r="AH197">
            <v>322</v>
          </cell>
          <cell r="AL197">
            <v>2</v>
          </cell>
          <cell r="AM197">
            <v>49</v>
          </cell>
          <cell r="AN197">
            <v>10</v>
          </cell>
          <cell r="AO197">
            <v>53</v>
          </cell>
          <cell r="AP197">
            <v>1</v>
          </cell>
          <cell r="AR197">
            <v>1</v>
          </cell>
          <cell r="AT197">
            <v>24</v>
          </cell>
          <cell r="AU197">
            <v>753</v>
          </cell>
          <cell r="AV197">
            <v>6</v>
          </cell>
          <cell r="AX197">
            <v>0</v>
          </cell>
          <cell r="BC197">
            <v>1</v>
          </cell>
          <cell r="BD197">
            <v>1</v>
          </cell>
          <cell r="BG197">
            <v>1</v>
          </cell>
          <cell r="BH197">
            <v>1</v>
          </cell>
          <cell r="BK197">
            <v>3</v>
          </cell>
          <cell r="BQ197">
            <v>3</v>
          </cell>
          <cell r="BR197">
            <v>0</v>
          </cell>
          <cell r="BU197">
            <v>0</v>
          </cell>
          <cell r="BX197">
            <v>0</v>
          </cell>
          <cell r="BZ197">
            <v>1</v>
          </cell>
          <cell r="CA197" t="str">
            <v>C10-010</v>
          </cell>
          <cell r="CB197">
            <v>3162347</v>
          </cell>
          <cell r="CC197">
            <v>0</v>
          </cell>
          <cell r="CD197">
            <v>165411</v>
          </cell>
          <cell r="CE197">
            <v>0</v>
          </cell>
          <cell r="CF197">
            <v>3327758</v>
          </cell>
          <cell r="CG197">
            <v>862215</v>
          </cell>
          <cell r="CH197">
            <v>303500</v>
          </cell>
          <cell r="CI197">
            <v>787280</v>
          </cell>
          <cell r="CJ197">
            <v>58275</v>
          </cell>
          <cell r="CK197">
            <v>141948</v>
          </cell>
          <cell r="CL197">
            <v>133548</v>
          </cell>
          <cell r="CM197">
            <v>8400</v>
          </cell>
          <cell r="CN197">
            <v>0</v>
          </cell>
          <cell r="CO197">
            <v>228632</v>
          </cell>
          <cell r="CP197">
            <v>1401112</v>
          </cell>
          <cell r="CQ197">
            <v>500510</v>
          </cell>
          <cell r="CR197">
            <v>3479462</v>
          </cell>
          <cell r="CT197">
            <v>1263800</v>
          </cell>
          <cell r="CU197">
            <v>776500</v>
          </cell>
          <cell r="CV197">
            <v>0</v>
          </cell>
          <cell r="CX197">
            <v>2</v>
          </cell>
          <cell r="CY197" t="str">
            <v>C10-010</v>
          </cell>
          <cell r="CZ197">
            <v>30434680</v>
          </cell>
          <cell r="DA197">
            <v>30434680</v>
          </cell>
          <cell r="DB197">
            <v>21841240</v>
          </cell>
          <cell r="DC197">
            <v>20523151</v>
          </cell>
          <cell r="DE197">
            <v>2</v>
          </cell>
          <cell r="DG197">
            <v>3</v>
          </cell>
          <cell r="DH197" t="str">
            <v>C10-010</v>
          </cell>
          <cell r="DL197">
            <v>3600000</v>
          </cell>
          <cell r="DM197">
            <v>3600000</v>
          </cell>
          <cell r="DO197">
            <v>4</v>
          </cell>
          <cell r="DP197" t="str">
            <v>C10-010</v>
          </cell>
          <cell r="DR197">
            <v>10000</v>
          </cell>
          <cell r="DS197">
            <v>24904</v>
          </cell>
          <cell r="DT197">
            <v>7255</v>
          </cell>
          <cell r="DV197">
            <v>64687</v>
          </cell>
          <cell r="DW197">
            <v>106846</v>
          </cell>
          <cell r="DY197">
            <v>5</v>
          </cell>
        </row>
        <row r="198">
          <cell r="N198">
            <v>2</v>
          </cell>
          <cell r="O198">
            <v>1</v>
          </cell>
          <cell r="P198">
            <v>76020</v>
          </cell>
          <cell r="Q198">
            <v>6</v>
          </cell>
          <cell r="T198">
            <v>1</v>
          </cell>
          <cell r="U198" t="str">
            <v>有床</v>
          </cell>
          <cell r="W198" t="str">
            <v>0</v>
          </cell>
          <cell r="X198">
            <v>23</v>
          </cell>
          <cell r="Y198" t="str">
            <v>個人</v>
          </cell>
          <cell r="Z198">
            <v>2</v>
          </cell>
          <cell r="AA198">
            <v>38</v>
          </cell>
          <cell r="AB198">
            <v>6</v>
          </cell>
          <cell r="AC198">
            <v>1</v>
          </cell>
          <cell r="AD198">
            <v>0</v>
          </cell>
          <cell r="AE198">
            <v>0</v>
          </cell>
          <cell r="AF198">
            <v>0</v>
          </cell>
          <cell r="AG198">
            <v>605</v>
          </cell>
          <cell r="AL198">
            <v>2</v>
          </cell>
          <cell r="AM198">
            <v>47</v>
          </cell>
          <cell r="AN198">
            <v>10</v>
          </cell>
          <cell r="AO198">
            <v>73</v>
          </cell>
          <cell r="AP198">
            <v>1</v>
          </cell>
          <cell r="AR198">
            <v>1</v>
          </cell>
          <cell r="AT198">
            <v>63</v>
          </cell>
          <cell r="AU198">
            <v>228</v>
          </cell>
          <cell r="AV198">
            <v>10</v>
          </cell>
          <cell r="AX198">
            <v>0</v>
          </cell>
          <cell r="AY198">
            <v>1</v>
          </cell>
          <cell r="BA198">
            <v>1</v>
          </cell>
          <cell r="BC198">
            <v>3</v>
          </cell>
          <cell r="BE198">
            <v>3</v>
          </cell>
          <cell r="BF198">
            <v>1</v>
          </cell>
          <cell r="BG198">
            <v>8</v>
          </cell>
          <cell r="BH198">
            <v>1</v>
          </cell>
          <cell r="BQ198">
            <v>0</v>
          </cell>
          <cell r="BR198">
            <v>0</v>
          </cell>
          <cell r="BU198">
            <v>0</v>
          </cell>
          <cell r="BX198">
            <v>0</v>
          </cell>
          <cell r="BZ198">
            <v>1</v>
          </cell>
          <cell r="CA198" t="str">
            <v>C01-077</v>
          </cell>
          <cell r="CB198">
            <v>4720387</v>
          </cell>
          <cell r="CD198">
            <v>0</v>
          </cell>
          <cell r="CE198">
            <v>323270</v>
          </cell>
          <cell r="CF198">
            <v>5043657</v>
          </cell>
          <cell r="CG198">
            <v>1592634</v>
          </cell>
          <cell r="CH198">
            <v>335600</v>
          </cell>
          <cell r="CI198">
            <v>1605584</v>
          </cell>
          <cell r="CK198">
            <v>161015</v>
          </cell>
          <cell r="CL198">
            <v>161015</v>
          </cell>
          <cell r="CM198">
            <v>0</v>
          </cell>
          <cell r="CN198">
            <v>0</v>
          </cell>
          <cell r="CO198">
            <v>125663</v>
          </cell>
          <cell r="CP198">
            <v>1039898</v>
          </cell>
          <cell r="CR198">
            <v>4524794</v>
          </cell>
          <cell r="CS198">
            <v>0</v>
          </cell>
          <cell r="CT198">
            <v>952000</v>
          </cell>
          <cell r="CU198">
            <v>553500</v>
          </cell>
          <cell r="CX198">
            <v>2</v>
          </cell>
          <cell r="CY198" t="str">
            <v>C01-077</v>
          </cell>
          <cell r="CZ198">
            <v>52527162</v>
          </cell>
          <cell r="DA198">
            <v>10683769</v>
          </cell>
          <cell r="DB198">
            <v>29189250</v>
          </cell>
          <cell r="DC198">
            <v>9914847</v>
          </cell>
          <cell r="DE198">
            <v>2</v>
          </cell>
          <cell r="DG198">
            <v>3</v>
          </cell>
          <cell r="DH198" t="str">
            <v>C01-077</v>
          </cell>
          <cell r="DK198">
            <v>2158880</v>
          </cell>
          <cell r="DM198">
            <v>2158880</v>
          </cell>
          <cell r="DO198">
            <v>4</v>
          </cell>
          <cell r="DP198" t="str">
            <v>C01-077</v>
          </cell>
          <cell r="DQ198">
            <v>54520</v>
          </cell>
          <cell r="DR198">
            <v>12000</v>
          </cell>
          <cell r="DS198">
            <v>21323</v>
          </cell>
          <cell r="DT198">
            <v>26579</v>
          </cell>
          <cell r="DU198">
            <v>0</v>
          </cell>
          <cell r="DV198">
            <v>12427</v>
          </cell>
          <cell r="DW198">
            <v>126849</v>
          </cell>
          <cell r="DY198">
            <v>5</v>
          </cell>
        </row>
        <row r="199">
          <cell r="N199">
            <v>2</v>
          </cell>
          <cell r="O199">
            <v>8</v>
          </cell>
          <cell r="P199">
            <v>62013</v>
          </cell>
          <cell r="Q199">
            <v>0</v>
          </cell>
          <cell r="T199">
            <v>1</v>
          </cell>
          <cell r="U199" t="str">
            <v>有床</v>
          </cell>
          <cell r="W199" t="str">
            <v>2</v>
          </cell>
          <cell r="X199">
            <v>23</v>
          </cell>
          <cell r="Y199" t="str">
            <v>個人</v>
          </cell>
          <cell r="Z199">
            <v>2</v>
          </cell>
          <cell r="AA199">
            <v>36</v>
          </cell>
          <cell r="AB199">
            <v>10</v>
          </cell>
          <cell r="AC199">
            <v>1</v>
          </cell>
          <cell r="AD199">
            <v>0</v>
          </cell>
          <cell r="AE199">
            <v>0</v>
          </cell>
          <cell r="AF199">
            <v>0</v>
          </cell>
          <cell r="AG199">
            <v>258</v>
          </cell>
          <cell r="AL199">
            <v>3</v>
          </cell>
          <cell r="AM199">
            <v>5</v>
          </cell>
          <cell r="AN199">
            <v>4</v>
          </cell>
          <cell r="AO199">
            <v>71</v>
          </cell>
          <cell r="AP199">
            <v>1</v>
          </cell>
          <cell r="AR199">
            <v>1</v>
          </cell>
          <cell r="AT199">
            <v>343</v>
          </cell>
          <cell r="AU199">
            <v>1888</v>
          </cell>
          <cell r="AV199">
            <v>9</v>
          </cell>
          <cell r="AX199">
            <v>0</v>
          </cell>
          <cell r="AY199">
            <v>0</v>
          </cell>
          <cell r="AZ199">
            <v>0</v>
          </cell>
          <cell r="BA199">
            <v>6</v>
          </cell>
          <cell r="BB199">
            <v>1</v>
          </cell>
          <cell r="BC199">
            <v>2</v>
          </cell>
          <cell r="BD199">
            <v>0</v>
          </cell>
          <cell r="BE199">
            <v>0</v>
          </cell>
          <cell r="BF199">
            <v>0</v>
          </cell>
          <cell r="BG199">
            <v>8</v>
          </cell>
          <cell r="BH199">
            <v>1</v>
          </cell>
          <cell r="BI199">
            <v>2</v>
          </cell>
          <cell r="BJ199">
            <v>0</v>
          </cell>
          <cell r="BK199">
            <v>0</v>
          </cell>
          <cell r="BL199">
            <v>0</v>
          </cell>
          <cell r="BM199">
            <v>0</v>
          </cell>
          <cell r="BN199">
            <v>0</v>
          </cell>
          <cell r="BO199">
            <v>0</v>
          </cell>
          <cell r="BP199">
            <v>0</v>
          </cell>
          <cell r="BQ199">
            <v>2</v>
          </cell>
          <cell r="BR199">
            <v>0</v>
          </cell>
          <cell r="BS199">
            <v>0</v>
          </cell>
          <cell r="BT199">
            <v>0</v>
          </cell>
          <cell r="BU199">
            <v>0</v>
          </cell>
          <cell r="BX199">
            <v>0</v>
          </cell>
          <cell r="BZ199">
            <v>1</v>
          </cell>
          <cell r="CA199" t="str">
            <v>C08-028</v>
          </cell>
          <cell r="CB199">
            <v>12802585</v>
          </cell>
          <cell r="CC199">
            <v>0</v>
          </cell>
          <cell r="CD199">
            <v>295674</v>
          </cell>
          <cell r="CE199">
            <v>270903</v>
          </cell>
          <cell r="CF199">
            <v>13369162</v>
          </cell>
          <cell r="CG199">
            <v>3363677</v>
          </cell>
          <cell r="CH199">
            <v>666667</v>
          </cell>
          <cell r="CI199">
            <v>3649514</v>
          </cell>
          <cell r="CJ199">
            <v>119700</v>
          </cell>
          <cell r="CK199">
            <v>364028</v>
          </cell>
          <cell r="CL199">
            <v>255028</v>
          </cell>
          <cell r="CM199">
            <v>14500</v>
          </cell>
          <cell r="CN199">
            <v>0</v>
          </cell>
          <cell r="CO199">
            <v>235877</v>
          </cell>
          <cell r="CP199">
            <v>1189316</v>
          </cell>
          <cell r="CQ199">
            <v>0</v>
          </cell>
          <cell r="CR199">
            <v>8922112</v>
          </cell>
          <cell r="CS199">
            <v>0</v>
          </cell>
          <cell r="CT199">
            <v>24010560</v>
          </cell>
          <cell r="CU199">
            <v>8605900</v>
          </cell>
          <cell r="CV199">
            <v>0</v>
          </cell>
          <cell r="CX199">
            <v>2</v>
          </cell>
          <cell r="CY199" t="str">
            <v>C08-028</v>
          </cell>
          <cell r="CZ199">
            <v>397086485</v>
          </cell>
          <cell r="DA199">
            <v>111106219</v>
          </cell>
          <cell r="DB199">
            <v>128979352</v>
          </cell>
          <cell r="DC199">
            <v>126367443</v>
          </cell>
          <cell r="DE199">
            <v>2</v>
          </cell>
          <cell r="DG199">
            <v>3</v>
          </cell>
          <cell r="DH199" t="str">
            <v>C08-028</v>
          </cell>
          <cell r="DI199">
            <v>0</v>
          </cell>
          <cell r="DJ199">
            <v>0</v>
          </cell>
          <cell r="DK199">
            <v>0</v>
          </cell>
          <cell r="DL199">
            <v>491928</v>
          </cell>
          <cell r="DM199">
            <v>491928</v>
          </cell>
          <cell r="DO199">
            <v>4</v>
          </cell>
          <cell r="DP199" t="str">
            <v>C08-028</v>
          </cell>
          <cell r="DQ199">
            <v>63000</v>
          </cell>
          <cell r="DR199">
            <v>0</v>
          </cell>
          <cell r="DS199">
            <v>31342</v>
          </cell>
          <cell r="DT199">
            <v>68151</v>
          </cell>
          <cell r="DU199">
            <v>0</v>
          </cell>
          <cell r="DV199">
            <v>110976</v>
          </cell>
          <cell r="DW199">
            <v>273469</v>
          </cell>
          <cell r="DY199">
            <v>5</v>
          </cell>
        </row>
        <row r="200">
          <cell r="N200">
            <v>2</v>
          </cell>
          <cell r="O200">
            <v>21</v>
          </cell>
          <cell r="P200">
            <v>53186</v>
          </cell>
          <cell r="Q200">
            <v>2</v>
          </cell>
          <cell r="T200">
            <v>1</v>
          </cell>
          <cell r="U200" t="str">
            <v>有床</v>
          </cell>
          <cell r="W200" t="str">
            <v>4</v>
          </cell>
          <cell r="X200">
            <v>23</v>
          </cell>
          <cell r="Y200" t="str">
            <v>個人</v>
          </cell>
          <cell r="Z200">
            <v>2</v>
          </cell>
          <cell r="AA200">
            <v>33</v>
          </cell>
          <cell r="AB200">
            <v>6</v>
          </cell>
          <cell r="AC200">
            <v>1</v>
          </cell>
          <cell r="AD200">
            <v>0</v>
          </cell>
          <cell r="AE200">
            <v>0</v>
          </cell>
          <cell r="AF200">
            <v>0</v>
          </cell>
          <cell r="AG200">
            <v>623</v>
          </cell>
          <cell r="AL200">
            <v>2</v>
          </cell>
          <cell r="AM200">
            <v>44</v>
          </cell>
          <cell r="AN200">
            <v>11</v>
          </cell>
          <cell r="AO200">
            <v>71</v>
          </cell>
          <cell r="AP200">
            <v>1</v>
          </cell>
          <cell r="AR200">
            <v>1</v>
          </cell>
          <cell r="AT200">
            <v>1</v>
          </cell>
          <cell r="AU200">
            <v>32</v>
          </cell>
          <cell r="AV200">
            <v>6</v>
          </cell>
          <cell r="AX200">
            <v>0</v>
          </cell>
          <cell r="AY200">
            <v>0</v>
          </cell>
          <cell r="BE200">
            <v>1</v>
          </cell>
          <cell r="BF200">
            <v>1</v>
          </cell>
          <cell r="BG200">
            <v>1</v>
          </cell>
          <cell r="BH200">
            <v>1</v>
          </cell>
          <cell r="BQ200">
            <v>0</v>
          </cell>
          <cell r="BR200">
            <v>0</v>
          </cell>
          <cell r="BS200">
            <v>0</v>
          </cell>
          <cell r="BT200">
            <v>0</v>
          </cell>
          <cell r="BU200">
            <v>0</v>
          </cell>
          <cell r="BZ200">
            <v>1</v>
          </cell>
          <cell r="CA200" t="str">
            <v>C21-014</v>
          </cell>
          <cell r="CB200">
            <v>154580</v>
          </cell>
          <cell r="CE200">
            <v>1451128</v>
          </cell>
          <cell r="CF200">
            <v>1605708</v>
          </cell>
          <cell r="CG200">
            <v>300000</v>
          </cell>
          <cell r="CH200">
            <v>70000</v>
          </cell>
          <cell r="CI200">
            <v>75830</v>
          </cell>
          <cell r="CJ200">
            <v>0</v>
          </cell>
          <cell r="CK200">
            <v>157468</v>
          </cell>
          <cell r="CL200">
            <v>157468</v>
          </cell>
          <cell r="CM200">
            <v>0</v>
          </cell>
          <cell r="CN200">
            <v>0</v>
          </cell>
          <cell r="CO200">
            <v>64227</v>
          </cell>
          <cell r="CP200">
            <v>65293</v>
          </cell>
          <cell r="CQ200">
            <v>0</v>
          </cell>
          <cell r="CR200">
            <v>662818</v>
          </cell>
          <cell r="CS200">
            <v>0</v>
          </cell>
          <cell r="CT200">
            <v>233300</v>
          </cell>
          <cell r="CU200">
            <v>230500</v>
          </cell>
          <cell r="CX200">
            <v>2</v>
          </cell>
          <cell r="CY200" t="str">
            <v>C21-014</v>
          </cell>
          <cell r="CZ200">
            <v>75961013</v>
          </cell>
          <cell r="DB200">
            <v>0</v>
          </cell>
          <cell r="DC200">
            <v>0</v>
          </cell>
          <cell r="DE200">
            <v>3</v>
          </cell>
          <cell r="DG200">
            <v>3</v>
          </cell>
          <cell r="DH200" t="str">
            <v>C21-014</v>
          </cell>
          <cell r="DI200">
            <v>0</v>
          </cell>
          <cell r="DJ200">
            <v>0</v>
          </cell>
          <cell r="DK200">
            <v>0</v>
          </cell>
          <cell r="DL200">
            <v>0</v>
          </cell>
          <cell r="DM200">
            <v>0</v>
          </cell>
          <cell r="DO200">
            <v>4</v>
          </cell>
          <cell r="DP200" t="str">
            <v>C21-014</v>
          </cell>
          <cell r="DQ200">
            <v>0</v>
          </cell>
          <cell r="DR200">
            <v>0</v>
          </cell>
          <cell r="DS200">
            <v>0</v>
          </cell>
          <cell r="DT200">
            <v>0</v>
          </cell>
          <cell r="DU200">
            <v>19329</v>
          </cell>
          <cell r="DV200">
            <v>0</v>
          </cell>
          <cell r="DW200">
            <v>19329</v>
          </cell>
          <cell r="DY200">
            <v>5</v>
          </cell>
        </row>
        <row r="201">
          <cell r="N201">
            <v>2</v>
          </cell>
          <cell r="O201">
            <v>21</v>
          </cell>
          <cell r="P201">
            <v>53150</v>
          </cell>
          <cell r="Q201">
            <v>1</v>
          </cell>
          <cell r="T201">
            <v>0</v>
          </cell>
          <cell r="U201" t="str">
            <v>無床</v>
          </cell>
          <cell r="W201" t="str">
            <v>4</v>
          </cell>
          <cell r="X201">
            <v>23</v>
          </cell>
          <cell r="Y201" t="str">
            <v>個人</v>
          </cell>
          <cell r="Z201">
            <v>3</v>
          </cell>
          <cell r="AA201">
            <v>6</v>
          </cell>
          <cell r="AB201">
            <v>9</v>
          </cell>
          <cell r="AC201">
            <v>1</v>
          </cell>
          <cell r="AD201">
            <v>0</v>
          </cell>
          <cell r="AE201">
            <v>0</v>
          </cell>
          <cell r="AF201">
            <v>0</v>
          </cell>
          <cell r="AG201">
            <v>221</v>
          </cell>
          <cell r="AL201">
            <v>3</v>
          </cell>
          <cell r="AM201">
            <v>6</v>
          </cell>
          <cell r="AN201">
            <v>9</v>
          </cell>
          <cell r="AO201">
            <v>41</v>
          </cell>
          <cell r="AP201">
            <v>1</v>
          </cell>
          <cell r="AR201">
            <v>1</v>
          </cell>
          <cell r="AT201">
            <v>299</v>
          </cell>
          <cell r="AU201">
            <v>1807</v>
          </cell>
          <cell r="AV201">
            <v>10</v>
          </cell>
          <cell r="AX201">
            <v>0</v>
          </cell>
          <cell r="AY201">
            <v>1</v>
          </cell>
          <cell r="AZ201">
            <v>1</v>
          </cell>
          <cell r="BA201">
            <v>0</v>
          </cell>
          <cell r="BB201">
            <v>0</v>
          </cell>
          <cell r="BC201">
            <v>2</v>
          </cell>
          <cell r="BD201">
            <v>2</v>
          </cell>
          <cell r="BE201">
            <v>0</v>
          </cell>
          <cell r="BF201">
            <v>0</v>
          </cell>
          <cell r="BG201">
            <v>3</v>
          </cell>
          <cell r="BH201">
            <v>3</v>
          </cell>
          <cell r="BI201">
            <v>0</v>
          </cell>
          <cell r="BJ201">
            <v>0</v>
          </cell>
          <cell r="BK201">
            <v>3</v>
          </cell>
          <cell r="BL201">
            <v>0</v>
          </cell>
          <cell r="BM201">
            <v>5</v>
          </cell>
          <cell r="BN201">
            <v>0</v>
          </cell>
          <cell r="BO201">
            <v>1</v>
          </cell>
          <cell r="BP201">
            <v>0</v>
          </cell>
          <cell r="BQ201">
            <v>9</v>
          </cell>
          <cell r="BR201">
            <v>0</v>
          </cell>
          <cell r="BS201">
            <v>0</v>
          </cell>
          <cell r="BT201">
            <v>0</v>
          </cell>
          <cell r="BU201">
            <v>0</v>
          </cell>
          <cell r="BV201">
            <v>0</v>
          </cell>
          <cell r="BW201">
            <v>0</v>
          </cell>
          <cell r="BX201">
            <v>0</v>
          </cell>
          <cell r="BZ201">
            <v>1</v>
          </cell>
          <cell r="CA201" t="str">
            <v>C21-013</v>
          </cell>
          <cell r="CB201">
            <v>11603880</v>
          </cell>
          <cell r="CC201">
            <v>0</v>
          </cell>
          <cell r="CD201">
            <v>26395</v>
          </cell>
          <cell r="CE201">
            <v>118783</v>
          </cell>
          <cell r="CF201">
            <v>11749058</v>
          </cell>
          <cell r="CG201">
            <v>3005259</v>
          </cell>
          <cell r="CH201">
            <v>2266666</v>
          </cell>
          <cell r="CI201">
            <v>3387483</v>
          </cell>
          <cell r="CJ201">
            <v>73583</v>
          </cell>
          <cell r="CK201">
            <v>210885</v>
          </cell>
          <cell r="CL201">
            <v>122535</v>
          </cell>
          <cell r="CM201">
            <v>4350</v>
          </cell>
          <cell r="CN201">
            <v>0</v>
          </cell>
          <cell r="CO201">
            <v>714126</v>
          </cell>
          <cell r="CP201">
            <v>1520986</v>
          </cell>
          <cell r="CQ201">
            <v>0</v>
          </cell>
          <cell r="CR201">
            <v>8912322</v>
          </cell>
          <cell r="CT201">
            <v>11918000</v>
          </cell>
          <cell r="CU201">
            <v>4017000</v>
          </cell>
          <cell r="CV201">
            <v>0</v>
          </cell>
          <cell r="CX201">
            <v>2</v>
          </cell>
          <cell r="CY201" t="str">
            <v>C21-013</v>
          </cell>
          <cell r="CZ201">
            <v>164188751</v>
          </cell>
          <cell r="DA201">
            <v>108224132</v>
          </cell>
          <cell r="DB201">
            <v>86573787</v>
          </cell>
          <cell r="DC201">
            <v>69621777</v>
          </cell>
          <cell r="DE201">
            <v>2</v>
          </cell>
          <cell r="DG201">
            <v>3</v>
          </cell>
          <cell r="DH201" t="str">
            <v>C21-013</v>
          </cell>
          <cell r="DI201">
            <v>0</v>
          </cell>
          <cell r="DJ201">
            <v>0</v>
          </cell>
          <cell r="DK201">
            <v>0</v>
          </cell>
          <cell r="DL201">
            <v>0</v>
          </cell>
          <cell r="DM201">
            <v>0</v>
          </cell>
          <cell r="DO201">
            <v>4</v>
          </cell>
          <cell r="DP201" t="str">
            <v>C21-013</v>
          </cell>
          <cell r="DQ201">
            <v>27700</v>
          </cell>
          <cell r="DR201">
            <v>0</v>
          </cell>
          <cell r="DS201">
            <v>8296</v>
          </cell>
          <cell r="DT201">
            <v>51042</v>
          </cell>
          <cell r="DU201">
            <v>0</v>
          </cell>
          <cell r="DV201">
            <v>169375</v>
          </cell>
          <cell r="DW201">
            <v>256413</v>
          </cell>
          <cell r="DY201">
            <v>5</v>
          </cell>
        </row>
        <row r="202">
          <cell r="N202">
            <v>2</v>
          </cell>
          <cell r="O202">
            <v>11</v>
          </cell>
          <cell r="P202">
            <v>61020</v>
          </cell>
          <cell r="Q202">
            <v>3</v>
          </cell>
          <cell r="T202">
            <v>1</v>
          </cell>
          <cell r="U202" t="str">
            <v>有床</v>
          </cell>
          <cell r="W202" t="str">
            <v>3</v>
          </cell>
          <cell r="X202">
            <v>19</v>
          </cell>
          <cell r="Y202" t="str">
            <v>その他</v>
          </cell>
          <cell r="Z202">
            <v>2</v>
          </cell>
          <cell r="AA202">
            <v>42</v>
          </cell>
          <cell r="AB202">
            <v>7</v>
          </cell>
          <cell r="AC202">
            <v>0</v>
          </cell>
          <cell r="AD202">
            <v>1</v>
          </cell>
          <cell r="AE202">
            <v>0</v>
          </cell>
          <cell r="AF202">
            <v>0</v>
          </cell>
          <cell r="AG202">
            <v>0</v>
          </cell>
          <cell r="AH202">
            <v>194</v>
          </cell>
          <cell r="AL202">
            <v>3</v>
          </cell>
          <cell r="AM202">
            <v>4</v>
          </cell>
          <cell r="AN202">
            <v>4</v>
          </cell>
          <cell r="AO202">
            <v>62</v>
          </cell>
          <cell r="AP202">
            <v>1</v>
          </cell>
          <cell r="AR202">
            <v>2</v>
          </cell>
          <cell r="AT202">
            <v>111</v>
          </cell>
          <cell r="AU202">
            <v>1956</v>
          </cell>
          <cell r="AV202">
            <v>6</v>
          </cell>
          <cell r="AX202">
            <v>0</v>
          </cell>
          <cell r="AY202">
            <v>1</v>
          </cell>
          <cell r="BA202">
            <v>2</v>
          </cell>
          <cell r="BC202">
            <v>4</v>
          </cell>
          <cell r="BE202">
            <v>1</v>
          </cell>
          <cell r="BG202">
            <v>8</v>
          </cell>
          <cell r="BH202">
            <v>0</v>
          </cell>
          <cell r="BI202">
            <v>0</v>
          </cell>
          <cell r="BK202">
            <v>0</v>
          </cell>
          <cell r="BM202">
            <v>0</v>
          </cell>
          <cell r="BO202">
            <v>0</v>
          </cell>
          <cell r="BQ202">
            <v>0</v>
          </cell>
          <cell r="BR202">
            <v>0</v>
          </cell>
          <cell r="BS202">
            <v>0</v>
          </cell>
          <cell r="BT202">
            <v>0</v>
          </cell>
          <cell r="BU202">
            <v>0</v>
          </cell>
          <cell r="BV202">
            <v>0</v>
          </cell>
          <cell r="BW202">
            <v>0</v>
          </cell>
          <cell r="BX202">
            <v>0</v>
          </cell>
          <cell r="BZ202">
            <v>1</v>
          </cell>
          <cell r="CA202" t="str">
            <v>C11-056</v>
          </cell>
          <cell r="CB202">
            <v>8563460</v>
          </cell>
          <cell r="CC202">
            <v>0</v>
          </cell>
          <cell r="CD202">
            <v>691490</v>
          </cell>
          <cell r="CE202">
            <v>33780</v>
          </cell>
          <cell r="CF202">
            <v>9288730</v>
          </cell>
          <cell r="CG202">
            <v>5411476</v>
          </cell>
          <cell r="CH202">
            <v>0</v>
          </cell>
          <cell r="CI202">
            <v>1216060</v>
          </cell>
          <cell r="CJ202">
            <v>76800</v>
          </cell>
          <cell r="CK202">
            <v>357297</v>
          </cell>
          <cell r="CL202">
            <v>354697</v>
          </cell>
          <cell r="CM202">
            <v>2600</v>
          </cell>
          <cell r="CN202">
            <v>0</v>
          </cell>
          <cell r="CO202">
            <v>213830</v>
          </cell>
          <cell r="CP202">
            <v>1845507</v>
          </cell>
          <cell r="CQ202">
            <v>580000</v>
          </cell>
          <cell r="CR202">
            <v>9120970</v>
          </cell>
          <cell r="CT202">
            <v>4328190</v>
          </cell>
          <cell r="CU202">
            <v>129100</v>
          </cell>
          <cell r="CV202">
            <v>5500</v>
          </cell>
          <cell r="CX202">
            <v>2</v>
          </cell>
          <cell r="CY202" t="str">
            <v>C11-056</v>
          </cell>
          <cell r="CZ202">
            <v>0</v>
          </cell>
          <cell r="DA202">
            <v>0</v>
          </cell>
          <cell r="DB202">
            <v>0</v>
          </cell>
          <cell r="DC202">
            <v>0</v>
          </cell>
          <cell r="DD202">
            <v>1</v>
          </cell>
          <cell r="DE202">
            <v>1</v>
          </cell>
          <cell r="DG202">
            <v>3</v>
          </cell>
          <cell r="DH202" t="str">
            <v>C11-056</v>
          </cell>
          <cell r="DI202">
            <v>0</v>
          </cell>
          <cell r="DJ202">
            <v>0</v>
          </cell>
          <cell r="DK202">
            <v>0</v>
          </cell>
          <cell r="DL202">
            <v>0</v>
          </cell>
          <cell r="DM202">
            <v>0</v>
          </cell>
          <cell r="DO202">
            <v>4</v>
          </cell>
          <cell r="DP202" t="str">
            <v>C11-056</v>
          </cell>
          <cell r="DQ202">
            <v>35800</v>
          </cell>
          <cell r="DR202">
            <v>100000</v>
          </cell>
          <cell r="DS202">
            <v>39375</v>
          </cell>
          <cell r="DT202">
            <v>13610</v>
          </cell>
          <cell r="DU202">
            <v>0</v>
          </cell>
          <cell r="DV202">
            <v>8712</v>
          </cell>
          <cell r="DW202">
            <v>197497</v>
          </cell>
          <cell r="DY202">
            <v>5</v>
          </cell>
        </row>
        <row r="203">
          <cell r="N203">
            <v>2</v>
          </cell>
          <cell r="O203">
            <v>11</v>
          </cell>
          <cell r="P203">
            <v>55181</v>
          </cell>
          <cell r="Q203">
            <v>0</v>
          </cell>
          <cell r="T203">
            <v>0</v>
          </cell>
          <cell r="U203" t="str">
            <v>無床</v>
          </cell>
          <cell r="W203" t="str">
            <v>3</v>
          </cell>
          <cell r="X203">
            <v>23</v>
          </cell>
          <cell r="Y203" t="str">
            <v>個人</v>
          </cell>
          <cell r="Z203">
            <v>3</v>
          </cell>
          <cell r="AA203">
            <v>3</v>
          </cell>
          <cell r="AB203">
            <v>10</v>
          </cell>
          <cell r="AC203">
            <v>0</v>
          </cell>
          <cell r="AD203">
            <v>1</v>
          </cell>
          <cell r="AE203">
            <v>0</v>
          </cell>
          <cell r="AF203">
            <v>0</v>
          </cell>
          <cell r="AH203">
            <v>72</v>
          </cell>
          <cell r="AL203">
            <v>3</v>
          </cell>
          <cell r="AM203">
            <v>2</v>
          </cell>
          <cell r="AN203">
            <v>8</v>
          </cell>
          <cell r="AO203">
            <v>43</v>
          </cell>
          <cell r="AP203">
            <v>1</v>
          </cell>
          <cell r="AR203">
            <v>1</v>
          </cell>
          <cell r="AT203">
            <v>46</v>
          </cell>
          <cell r="AU203">
            <v>615</v>
          </cell>
          <cell r="AV203">
            <v>10</v>
          </cell>
          <cell r="AX203">
            <v>0</v>
          </cell>
          <cell r="BA203">
            <v>1</v>
          </cell>
          <cell r="BC203">
            <v>1</v>
          </cell>
          <cell r="BG203">
            <v>2</v>
          </cell>
          <cell r="BH203">
            <v>0</v>
          </cell>
          <cell r="BI203">
            <v>1</v>
          </cell>
          <cell r="BK203">
            <v>2</v>
          </cell>
          <cell r="BM203">
            <v>1</v>
          </cell>
          <cell r="BQ203">
            <v>4</v>
          </cell>
          <cell r="BR203">
            <v>0</v>
          </cell>
          <cell r="BS203">
            <v>1</v>
          </cell>
          <cell r="BT203">
            <v>0</v>
          </cell>
          <cell r="BU203">
            <v>1</v>
          </cell>
          <cell r="BV203">
            <v>8</v>
          </cell>
          <cell r="BX203">
            <v>8</v>
          </cell>
          <cell r="BZ203">
            <v>1</v>
          </cell>
          <cell r="CA203" t="str">
            <v>C11-027</v>
          </cell>
          <cell r="CB203">
            <v>6364157</v>
          </cell>
          <cell r="CC203">
            <v>0</v>
          </cell>
          <cell r="CD203">
            <v>59980</v>
          </cell>
          <cell r="CE203">
            <v>0</v>
          </cell>
          <cell r="CF203">
            <v>6424137</v>
          </cell>
          <cell r="CG203">
            <v>665120</v>
          </cell>
          <cell r="CH203">
            <v>0</v>
          </cell>
          <cell r="CI203">
            <v>908719</v>
          </cell>
          <cell r="CJ203">
            <v>99750</v>
          </cell>
          <cell r="CK203">
            <v>199194</v>
          </cell>
          <cell r="CL203">
            <v>199194</v>
          </cell>
          <cell r="CM203">
            <v>0</v>
          </cell>
          <cell r="CN203">
            <v>0</v>
          </cell>
          <cell r="CO203">
            <v>236629</v>
          </cell>
          <cell r="CP203">
            <v>1266199</v>
          </cell>
          <cell r="CQ203">
            <v>299810</v>
          </cell>
          <cell r="CR203">
            <v>3375611</v>
          </cell>
          <cell r="CT203">
            <v>7240800</v>
          </cell>
          <cell r="CU203">
            <v>3448600</v>
          </cell>
          <cell r="CV203">
            <v>0</v>
          </cell>
          <cell r="CX203">
            <v>2</v>
          </cell>
          <cell r="CY203" t="str">
            <v>C11-027</v>
          </cell>
          <cell r="CZ203">
            <v>43944679</v>
          </cell>
          <cell r="DA203">
            <v>16613283</v>
          </cell>
          <cell r="DB203">
            <v>22205010</v>
          </cell>
          <cell r="DC203">
            <v>15160000</v>
          </cell>
          <cell r="DE203">
            <v>2</v>
          </cell>
          <cell r="DG203">
            <v>3</v>
          </cell>
          <cell r="DH203" t="str">
            <v>C11-027</v>
          </cell>
          <cell r="DI203">
            <v>0</v>
          </cell>
          <cell r="DJ203">
            <v>0</v>
          </cell>
          <cell r="DK203">
            <v>0</v>
          </cell>
          <cell r="DL203">
            <v>0</v>
          </cell>
          <cell r="DM203">
            <v>0</v>
          </cell>
          <cell r="DO203">
            <v>4</v>
          </cell>
          <cell r="DP203" t="str">
            <v>C11-027</v>
          </cell>
          <cell r="DQ203">
            <v>6400</v>
          </cell>
          <cell r="DR203">
            <v>0</v>
          </cell>
          <cell r="DS203">
            <v>6518</v>
          </cell>
          <cell r="DT203">
            <v>35392</v>
          </cell>
          <cell r="DU203">
            <v>0</v>
          </cell>
          <cell r="DV203">
            <v>26186</v>
          </cell>
          <cell r="DW203">
            <v>74496</v>
          </cell>
          <cell r="DY203">
            <v>5</v>
          </cell>
        </row>
        <row r="204">
          <cell r="N204">
            <v>2</v>
          </cell>
          <cell r="O204">
            <v>12</v>
          </cell>
          <cell r="P204">
            <v>69060</v>
          </cell>
          <cell r="Q204">
            <v>8</v>
          </cell>
          <cell r="T204">
            <v>0</v>
          </cell>
          <cell r="U204" t="str">
            <v>無床</v>
          </cell>
          <cell r="W204" t="str">
            <v>3</v>
          </cell>
          <cell r="X204">
            <v>19</v>
          </cell>
          <cell r="Y204" t="str">
            <v>その他</v>
          </cell>
          <cell r="Z204">
            <v>3</v>
          </cell>
          <cell r="AA204">
            <v>1</v>
          </cell>
          <cell r="AB204">
            <v>8</v>
          </cell>
          <cell r="AC204">
            <v>0</v>
          </cell>
          <cell r="AD204">
            <v>1</v>
          </cell>
          <cell r="AE204">
            <v>0</v>
          </cell>
          <cell r="AF204">
            <v>0</v>
          </cell>
          <cell r="AH204">
            <v>238</v>
          </cell>
          <cell r="AL204">
            <v>3</v>
          </cell>
          <cell r="AM204">
            <v>1</v>
          </cell>
          <cell r="AN204">
            <v>8</v>
          </cell>
          <cell r="AO204">
            <v>63</v>
          </cell>
          <cell r="AP204">
            <v>2</v>
          </cell>
          <cell r="AR204">
            <v>1</v>
          </cell>
          <cell r="AT204">
            <v>597</v>
          </cell>
          <cell r="AU204">
            <v>4398</v>
          </cell>
          <cell r="AV204">
            <v>6</v>
          </cell>
          <cell r="AX204">
            <v>0</v>
          </cell>
          <cell r="AY204">
            <v>1</v>
          </cell>
          <cell r="BA204">
            <v>4</v>
          </cell>
          <cell r="BC204">
            <v>10</v>
          </cell>
          <cell r="BE204">
            <v>5</v>
          </cell>
          <cell r="BG204">
            <v>20</v>
          </cell>
          <cell r="BH204">
            <v>0</v>
          </cell>
          <cell r="BI204">
            <v>5</v>
          </cell>
          <cell r="BK204">
            <v>0</v>
          </cell>
          <cell r="BM204">
            <v>0</v>
          </cell>
          <cell r="BO204">
            <v>0</v>
          </cell>
          <cell r="BQ204">
            <v>5</v>
          </cell>
          <cell r="BR204">
            <v>0</v>
          </cell>
          <cell r="BZ204">
            <v>1</v>
          </cell>
          <cell r="CA204" t="str">
            <v>C12-083</v>
          </cell>
          <cell r="CB204">
            <v>25667810</v>
          </cell>
          <cell r="CC204">
            <v>0</v>
          </cell>
          <cell r="CD204">
            <v>64670</v>
          </cell>
          <cell r="CE204">
            <v>496712</v>
          </cell>
          <cell r="CF204">
            <v>26229192</v>
          </cell>
          <cell r="CG204">
            <v>14894393</v>
          </cell>
          <cell r="CH204">
            <v>0</v>
          </cell>
          <cell r="CI204">
            <v>161525</v>
          </cell>
          <cell r="CJ204">
            <v>65100</v>
          </cell>
          <cell r="CK204">
            <v>162831</v>
          </cell>
          <cell r="CL204">
            <v>37831</v>
          </cell>
          <cell r="CM204">
            <v>0</v>
          </cell>
          <cell r="CN204">
            <v>125000</v>
          </cell>
          <cell r="CO204">
            <v>365867</v>
          </cell>
          <cell r="CP204">
            <v>6951635</v>
          </cell>
          <cell r="CQ204">
            <v>1425000</v>
          </cell>
          <cell r="CR204">
            <v>22601351</v>
          </cell>
          <cell r="CT204">
            <v>9635750</v>
          </cell>
          <cell r="CU204">
            <v>1866400</v>
          </cell>
          <cell r="CV204">
            <v>12100</v>
          </cell>
          <cell r="CX204">
            <v>2</v>
          </cell>
          <cell r="CY204" t="str">
            <v>C12-083</v>
          </cell>
          <cell r="CZ204">
            <v>269859852</v>
          </cell>
          <cell r="DA204">
            <v>58702974</v>
          </cell>
          <cell r="DB204">
            <v>145019784</v>
          </cell>
          <cell r="DC204">
            <v>131623200</v>
          </cell>
          <cell r="DE204">
            <v>1</v>
          </cell>
          <cell r="DG204">
            <v>3</v>
          </cell>
          <cell r="DH204" t="str">
            <v>C12-083</v>
          </cell>
          <cell r="DI204">
            <v>0</v>
          </cell>
          <cell r="DJ204">
            <v>0</v>
          </cell>
          <cell r="DK204">
            <v>7602000</v>
          </cell>
          <cell r="DL204">
            <v>0</v>
          </cell>
          <cell r="DM204">
            <v>7602000</v>
          </cell>
          <cell r="DO204">
            <v>4</v>
          </cell>
          <cell r="DP204" t="str">
            <v>C12-083</v>
          </cell>
          <cell r="DQ204">
            <v>37310</v>
          </cell>
          <cell r="DR204">
            <v>25000</v>
          </cell>
          <cell r="DS204">
            <v>42162</v>
          </cell>
          <cell r="DT204">
            <v>58050</v>
          </cell>
          <cell r="DU204">
            <v>58750</v>
          </cell>
          <cell r="DV204">
            <v>468820</v>
          </cell>
          <cell r="DW204">
            <v>690092</v>
          </cell>
          <cell r="DY204">
            <v>5</v>
          </cell>
        </row>
        <row r="205">
          <cell r="N205">
            <v>2</v>
          </cell>
          <cell r="O205">
            <v>3</v>
          </cell>
          <cell r="P205">
            <v>51006</v>
          </cell>
          <cell r="Q205">
            <v>9</v>
          </cell>
          <cell r="T205">
            <v>0</v>
          </cell>
          <cell r="U205" t="str">
            <v>無床</v>
          </cell>
          <cell r="W205" t="str">
            <v>1</v>
          </cell>
          <cell r="X205">
            <v>23</v>
          </cell>
          <cell r="Y205" t="str">
            <v>個人</v>
          </cell>
          <cell r="Z205">
            <v>2</v>
          </cell>
          <cell r="AA205">
            <v>46</v>
          </cell>
          <cell r="AB205">
            <v>9</v>
          </cell>
          <cell r="AC205">
            <v>1</v>
          </cell>
          <cell r="AD205">
            <v>0</v>
          </cell>
          <cell r="AE205">
            <v>0</v>
          </cell>
          <cell r="AF205">
            <v>0</v>
          </cell>
          <cell r="AG205">
            <v>259</v>
          </cell>
          <cell r="AL205">
            <v>2</v>
          </cell>
          <cell r="AM205">
            <v>46</v>
          </cell>
          <cell r="AN205">
            <v>9</v>
          </cell>
          <cell r="AO205">
            <v>77</v>
          </cell>
          <cell r="AP205">
            <v>1</v>
          </cell>
          <cell r="AR205">
            <v>1</v>
          </cell>
          <cell r="AT205">
            <v>70</v>
          </cell>
          <cell r="AU205">
            <v>350</v>
          </cell>
          <cell r="AV205">
            <v>8</v>
          </cell>
          <cell r="AX205">
            <v>0</v>
          </cell>
          <cell r="AY205">
            <v>0</v>
          </cell>
          <cell r="AZ205">
            <v>0</v>
          </cell>
          <cell r="BA205">
            <v>1</v>
          </cell>
          <cell r="BB205">
            <v>0</v>
          </cell>
          <cell r="BC205">
            <v>2</v>
          </cell>
          <cell r="BD205">
            <v>1</v>
          </cell>
          <cell r="BG205">
            <v>3</v>
          </cell>
          <cell r="BH205">
            <v>1</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Z205">
            <v>1</v>
          </cell>
          <cell r="CA205" t="str">
            <v>C03-001</v>
          </cell>
          <cell r="CB205">
            <v>2058019</v>
          </cell>
          <cell r="CD205">
            <v>5250</v>
          </cell>
          <cell r="CF205">
            <v>2063269</v>
          </cell>
          <cell r="CG205">
            <v>706947</v>
          </cell>
          <cell r="CH205">
            <v>193750</v>
          </cell>
          <cell r="CI205">
            <v>374365</v>
          </cell>
          <cell r="CJ205">
            <v>5190</v>
          </cell>
          <cell r="CK205">
            <v>119700</v>
          </cell>
          <cell r="CL205">
            <v>0</v>
          </cell>
          <cell r="CM205">
            <v>0</v>
          </cell>
          <cell r="CN205">
            <v>0</v>
          </cell>
          <cell r="CO205">
            <v>64873</v>
          </cell>
          <cell r="CP205">
            <v>394100</v>
          </cell>
          <cell r="CQ205">
            <v>0</v>
          </cell>
          <cell r="CR205">
            <v>1665175</v>
          </cell>
          <cell r="CT205">
            <v>913000</v>
          </cell>
          <cell r="CU205">
            <v>558500</v>
          </cell>
          <cell r="CV205">
            <v>0</v>
          </cell>
          <cell r="CX205">
            <v>2</v>
          </cell>
          <cell r="CY205" t="str">
            <v>C03-001</v>
          </cell>
          <cell r="CZ205">
            <v>18998670</v>
          </cell>
          <cell r="DA205">
            <v>8173862</v>
          </cell>
          <cell r="DB205">
            <v>4686997</v>
          </cell>
          <cell r="DC205">
            <v>3594244</v>
          </cell>
          <cell r="DE205">
            <v>2</v>
          </cell>
          <cell r="DG205">
            <v>3</v>
          </cell>
          <cell r="DH205" t="str">
            <v>C03-001</v>
          </cell>
          <cell r="DI205">
            <v>0</v>
          </cell>
          <cell r="DJ205">
            <v>0</v>
          </cell>
          <cell r="DK205">
            <v>0</v>
          </cell>
          <cell r="DL205">
            <v>0</v>
          </cell>
          <cell r="DM205">
            <v>0</v>
          </cell>
          <cell r="DO205">
            <v>4</v>
          </cell>
          <cell r="DP205" t="str">
            <v>C03-001</v>
          </cell>
          <cell r="DQ205">
            <v>16000</v>
          </cell>
          <cell r="DR205">
            <v>0</v>
          </cell>
          <cell r="DS205">
            <v>12243</v>
          </cell>
          <cell r="DT205">
            <v>97503</v>
          </cell>
          <cell r="DU205">
            <v>0</v>
          </cell>
          <cell r="DV205">
            <v>372</v>
          </cell>
          <cell r="DW205">
            <v>126118</v>
          </cell>
          <cell r="DY205">
            <v>5</v>
          </cell>
        </row>
        <row r="206">
          <cell r="N206">
            <v>2</v>
          </cell>
          <cell r="O206">
            <v>20</v>
          </cell>
          <cell r="P206">
            <v>57025</v>
          </cell>
          <cell r="Q206">
            <v>1</v>
          </cell>
          <cell r="T206">
            <v>1</v>
          </cell>
          <cell r="U206" t="str">
            <v>有床</v>
          </cell>
          <cell r="W206" t="str">
            <v>2</v>
          </cell>
          <cell r="X206">
            <v>23</v>
          </cell>
          <cell r="Y206" t="str">
            <v>個人</v>
          </cell>
          <cell r="Z206">
            <v>2</v>
          </cell>
          <cell r="AA206">
            <v>32</v>
          </cell>
          <cell r="AB206">
            <v>4</v>
          </cell>
          <cell r="AC206">
            <v>1</v>
          </cell>
          <cell r="AD206">
            <v>0</v>
          </cell>
          <cell r="AE206">
            <v>0</v>
          </cell>
          <cell r="AF206">
            <v>0</v>
          </cell>
          <cell r="AG206">
            <v>198</v>
          </cell>
          <cell r="AL206">
            <v>2</v>
          </cell>
          <cell r="AM206">
            <v>37</v>
          </cell>
          <cell r="AN206">
            <v>7</v>
          </cell>
          <cell r="AO206">
            <v>69</v>
          </cell>
          <cell r="AP206">
            <v>1</v>
          </cell>
          <cell r="AR206">
            <v>2</v>
          </cell>
          <cell r="AT206">
            <v>304</v>
          </cell>
          <cell r="AU206">
            <v>877</v>
          </cell>
          <cell r="AV206">
            <v>7.5</v>
          </cell>
          <cell r="AX206">
            <v>0</v>
          </cell>
          <cell r="AY206">
            <v>0</v>
          </cell>
          <cell r="BA206">
            <v>2</v>
          </cell>
          <cell r="BC206">
            <v>2</v>
          </cell>
          <cell r="BE206">
            <v>1</v>
          </cell>
          <cell r="BG206">
            <v>5</v>
          </cell>
          <cell r="BH206">
            <v>0</v>
          </cell>
          <cell r="BI206">
            <v>0</v>
          </cell>
          <cell r="BK206">
            <v>1</v>
          </cell>
          <cell r="BM206">
            <v>1</v>
          </cell>
          <cell r="BO206">
            <v>0</v>
          </cell>
          <cell r="BQ206">
            <v>2</v>
          </cell>
          <cell r="BR206">
            <v>0</v>
          </cell>
          <cell r="BS206">
            <v>0</v>
          </cell>
          <cell r="BT206">
            <v>0</v>
          </cell>
          <cell r="BU206">
            <v>0</v>
          </cell>
          <cell r="BV206">
            <v>172</v>
          </cell>
          <cell r="BW206">
            <v>0</v>
          </cell>
          <cell r="BX206">
            <v>172</v>
          </cell>
          <cell r="BZ206">
            <v>1</v>
          </cell>
          <cell r="CA206" t="str">
            <v>C20-011</v>
          </cell>
          <cell r="CB206">
            <v>5430400</v>
          </cell>
          <cell r="CC206">
            <v>0</v>
          </cell>
          <cell r="CD206">
            <v>10920</v>
          </cell>
          <cell r="CE206">
            <v>44896</v>
          </cell>
          <cell r="CF206">
            <v>5486216</v>
          </cell>
          <cell r="CG206">
            <v>1414554</v>
          </cell>
          <cell r="CH206">
            <v>0</v>
          </cell>
          <cell r="CI206">
            <v>36007</v>
          </cell>
          <cell r="CJ206">
            <v>6531</v>
          </cell>
          <cell r="CK206">
            <v>0</v>
          </cell>
          <cell r="CL206">
            <v>0</v>
          </cell>
          <cell r="CM206">
            <v>0</v>
          </cell>
          <cell r="CN206">
            <v>0</v>
          </cell>
          <cell r="CO206">
            <v>154605</v>
          </cell>
          <cell r="CP206">
            <v>1138816</v>
          </cell>
          <cell r="CQ206">
            <v>0</v>
          </cell>
          <cell r="CR206">
            <v>2750513</v>
          </cell>
          <cell r="CS206">
            <v>0</v>
          </cell>
          <cell r="CT206">
            <v>12357500</v>
          </cell>
          <cell r="CU206">
            <v>5097500</v>
          </cell>
          <cell r="CV206">
            <v>0</v>
          </cell>
          <cell r="CX206">
            <v>2</v>
          </cell>
          <cell r="CY206" t="str">
            <v>C20-011</v>
          </cell>
          <cell r="CZ206">
            <v>0</v>
          </cell>
          <cell r="DA206">
            <v>0</v>
          </cell>
          <cell r="DB206">
            <v>0</v>
          </cell>
          <cell r="DC206">
            <v>0</v>
          </cell>
          <cell r="DE206">
            <v>3</v>
          </cell>
          <cell r="DG206">
            <v>3</v>
          </cell>
          <cell r="DH206" t="str">
            <v>C20-011</v>
          </cell>
          <cell r="DI206">
            <v>0</v>
          </cell>
          <cell r="DJ206">
            <v>0</v>
          </cell>
          <cell r="DK206">
            <v>0</v>
          </cell>
          <cell r="DL206">
            <v>0</v>
          </cell>
          <cell r="DM206">
            <v>0</v>
          </cell>
          <cell r="DO206">
            <v>4</v>
          </cell>
          <cell r="DP206" t="str">
            <v>C20-011</v>
          </cell>
          <cell r="DQ206">
            <v>38490</v>
          </cell>
          <cell r="DR206">
            <v>79000</v>
          </cell>
          <cell r="DS206">
            <v>24188</v>
          </cell>
          <cell r="DT206">
            <v>91986</v>
          </cell>
          <cell r="DU206">
            <v>0</v>
          </cell>
          <cell r="DV206">
            <v>12499</v>
          </cell>
          <cell r="DW206">
            <v>246163</v>
          </cell>
          <cell r="DY206">
            <v>5</v>
          </cell>
        </row>
        <row r="207">
          <cell r="N207">
            <v>2</v>
          </cell>
          <cell r="O207">
            <v>13</v>
          </cell>
          <cell r="P207">
            <v>41023</v>
          </cell>
          <cell r="Q207">
            <v>4</v>
          </cell>
          <cell r="T207">
            <v>0</v>
          </cell>
          <cell r="U207" t="str">
            <v>無床</v>
          </cell>
          <cell r="W207" t="str">
            <v>3</v>
          </cell>
          <cell r="X207">
            <v>23</v>
          </cell>
          <cell r="Y207" t="str">
            <v>個人</v>
          </cell>
          <cell r="Z207">
            <v>2</v>
          </cell>
          <cell r="AA207">
            <v>28</v>
          </cell>
          <cell r="AB207">
            <v>10</v>
          </cell>
          <cell r="AC207">
            <v>1</v>
          </cell>
          <cell r="AD207">
            <v>0</v>
          </cell>
          <cell r="AE207">
            <v>0</v>
          </cell>
          <cell r="AF207">
            <v>0</v>
          </cell>
          <cell r="AG207">
            <v>163</v>
          </cell>
          <cell r="AL207">
            <v>3</v>
          </cell>
          <cell r="AM207">
            <v>6</v>
          </cell>
          <cell r="AN207">
            <v>6</v>
          </cell>
          <cell r="AO207">
            <v>75</v>
          </cell>
          <cell r="AP207">
            <v>1</v>
          </cell>
          <cell r="AR207">
            <v>1</v>
          </cell>
          <cell r="AT207">
            <v>38</v>
          </cell>
          <cell r="AU207">
            <v>497</v>
          </cell>
          <cell r="AV207">
            <v>6</v>
          </cell>
          <cell r="AX207">
            <v>0</v>
          </cell>
          <cell r="AY207">
            <v>0</v>
          </cell>
          <cell r="AZ207">
            <v>0</v>
          </cell>
          <cell r="BA207">
            <v>1</v>
          </cell>
          <cell r="BB207">
            <v>0</v>
          </cell>
          <cell r="BC207">
            <v>1</v>
          </cell>
          <cell r="BD207">
            <v>0</v>
          </cell>
          <cell r="BE207">
            <v>0</v>
          </cell>
          <cell r="BF207">
            <v>0</v>
          </cell>
          <cell r="BG207">
            <v>2</v>
          </cell>
          <cell r="BH207">
            <v>0</v>
          </cell>
          <cell r="BI207">
            <v>0</v>
          </cell>
          <cell r="BJ207">
            <v>0</v>
          </cell>
          <cell r="BK207">
            <v>0</v>
          </cell>
          <cell r="BL207">
            <v>0</v>
          </cell>
          <cell r="BM207">
            <v>0</v>
          </cell>
          <cell r="BN207">
            <v>0</v>
          </cell>
          <cell r="BO207">
            <v>0</v>
          </cell>
          <cell r="BP207">
            <v>0</v>
          </cell>
          <cell r="BQ207">
            <v>0</v>
          </cell>
          <cell r="BR207">
            <v>0</v>
          </cell>
          <cell r="BS207">
            <v>0</v>
          </cell>
          <cell r="BT207">
            <v>1</v>
          </cell>
          <cell r="BU207">
            <v>1</v>
          </cell>
          <cell r="BV207">
            <v>0</v>
          </cell>
          <cell r="BW207">
            <v>72</v>
          </cell>
          <cell r="BX207">
            <v>72</v>
          </cell>
          <cell r="BZ207">
            <v>1</v>
          </cell>
          <cell r="CA207" t="str">
            <v>C13-170</v>
          </cell>
          <cell r="CB207">
            <v>2594230</v>
          </cell>
          <cell r="CC207">
            <v>0</v>
          </cell>
          <cell r="CD207">
            <v>552808</v>
          </cell>
          <cell r="CE207">
            <v>85128</v>
          </cell>
          <cell r="CF207">
            <v>3232166</v>
          </cell>
          <cell r="CG207">
            <v>180000</v>
          </cell>
          <cell r="CH207">
            <v>0</v>
          </cell>
          <cell r="CI207">
            <v>369473</v>
          </cell>
          <cell r="CJ207">
            <v>0</v>
          </cell>
          <cell r="CK207">
            <v>49505</v>
          </cell>
          <cell r="CL207">
            <v>49505</v>
          </cell>
          <cell r="CM207">
            <v>0</v>
          </cell>
          <cell r="CN207">
            <v>0</v>
          </cell>
          <cell r="CO207">
            <v>69458</v>
          </cell>
          <cell r="CP207">
            <v>789786</v>
          </cell>
          <cell r="CQ207">
            <v>0</v>
          </cell>
          <cell r="CR207">
            <v>1458222</v>
          </cell>
          <cell r="CT207">
            <v>1884700</v>
          </cell>
          <cell r="CU207">
            <v>1146200</v>
          </cell>
          <cell r="CV207">
            <v>0</v>
          </cell>
          <cell r="CX207">
            <v>2</v>
          </cell>
          <cell r="CY207" t="str">
            <v>C13-170</v>
          </cell>
          <cell r="DE207">
            <v>3</v>
          </cell>
          <cell r="DG207">
            <v>3</v>
          </cell>
          <cell r="DH207" t="str">
            <v>C13-170</v>
          </cell>
          <cell r="DI207">
            <v>0</v>
          </cell>
          <cell r="DJ207">
            <v>0</v>
          </cell>
          <cell r="DK207">
            <v>0</v>
          </cell>
          <cell r="DL207">
            <v>0</v>
          </cell>
          <cell r="DM207">
            <v>0</v>
          </cell>
          <cell r="DO207">
            <v>4</v>
          </cell>
          <cell r="DP207" t="str">
            <v>C13-170</v>
          </cell>
          <cell r="DQ207">
            <v>0</v>
          </cell>
          <cell r="DR207">
            <v>0</v>
          </cell>
          <cell r="DS207">
            <v>10698</v>
          </cell>
          <cell r="DT207">
            <v>136923</v>
          </cell>
          <cell r="DU207">
            <v>0</v>
          </cell>
          <cell r="DV207">
            <v>35617</v>
          </cell>
          <cell r="DW207">
            <v>183238</v>
          </cell>
          <cell r="DY207">
            <v>5</v>
          </cell>
        </row>
        <row r="208">
          <cell r="N208">
            <v>2</v>
          </cell>
          <cell r="O208">
            <v>46</v>
          </cell>
          <cell r="P208">
            <v>61106</v>
          </cell>
          <cell r="Q208">
            <v>0</v>
          </cell>
          <cell r="T208">
            <v>0</v>
          </cell>
          <cell r="U208" t="str">
            <v>無床</v>
          </cell>
          <cell r="W208" t="str">
            <v>A</v>
          </cell>
          <cell r="X208">
            <v>23</v>
          </cell>
          <cell r="Y208" t="str">
            <v>個人</v>
          </cell>
          <cell r="Z208">
            <v>2</v>
          </cell>
          <cell r="AA208">
            <v>47</v>
          </cell>
          <cell r="AB208">
            <v>11</v>
          </cell>
          <cell r="AC208">
            <v>1</v>
          </cell>
          <cell r="AD208">
            <v>0</v>
          </cell>
          <cell r="AE208">
            <v>0</v>
          </cell>
          <cell r="AF208">
            <v>0</v>
          </cell>
          <cell r="AG208">
            <v>512</v>
          </cell>
          <cell r="AL208">
            <v>2</v>
          </cell>
          <cell r="AM208">
            <v>47</v>
          </cell>
          <cell r="AN208">
            <v>11</v>
          </cell>
          <cell r="AO208">
            <v>74</v>
          </cell>
          <cell r="AP208">
            <v>1</v>
          </cell>
          <cell r="AR208">
            <v>2</v>
          </cell>
          <cell r="AT208">
            <v>32</v>
          </cell>
          <cell r="AU208">
            <v>997</v>
          </cell>
          <cell r="AV208">
            <v>9</v>
          </cell>
          <cell r="AX208">
            <v>0</v>
          </cell>
          <cell r="AY208">
            <v>0</v>
          </cell>
          <cell r="BA208">
            <v>2</v>
          </cell>
          <cell r="BC208">
            <v>1</v>
          </cell>
          <cell r="BE208">
            <v>1</v>
          </cell>
          <cell r="BG208">
            <v>4</v>
          </cell>
          <cell r="BH208">
            <v>0</v>
          </cell>
          <cell r="BI208">
            <v>0</v>
          </cell>
          <cell r="BK208">
            <v>0</v>
          </cell>
          <cell r="BM208">
            <v>0</v>
          </cell>
          <cell r="BO208">
            <v>0</v>
          </cell>
          <cell r="BQ208">
            <v>0</v>
          </cell>
          <cell r="BR208">
            <v>0</v>
          </cell>
          <cell r="BT208">
            <v>1</v>
          </cell>
          <cell r="BU208">
            <v>1</v>
          </cell>
          <cell r="BW208">
            <v>22</v>
          </cell>
          <cell r="BX208">
            <v>22</v>
          </cell>
          <cell r="BZ208">
            <v>1</v>
          </cell>
          <cell r="CA208" t="str">
            <v>C46-034</v>
          </cell>
          <cell r="CB208">
            <v>5213870</v>
          </cell>
          <cell r="CC208">
            <v>0</v>
          </cell>
          <cell r="CD208">
            <v>6000</v>
          </cell>
          <cell r="CE208">
            <v>0</v>
          </cell>
          <cell r="CF208">
            <v>5219870</v>
          </cell>
          <cell r="CG208">
            <v>728973</v>
          </cell>
          <cell r="CH208">
            <v>0</v>
          </cell>
          <cell r="CI208">
            <v>37742</v>
          </cell>
          <cell r="CJ208">
            <v>39270</v>
          </cell>
          <cell r="CK208">
            <v>540161</v>
          </cell>
          <cell r="CL208">
            <v>532916</v>
          </cell>
          <cell r="CM208">
            <v>7245</v>
          </cell>
          <cell r="CN208">
            <v>0</v>
          </cell>
          <cell r="CO208">
            <v>107733</v>
          </cell>
          <cell r="CP208">
            <v>437569</v>
          </cell>
          <cell r="CQ208">
            <v>0</v>
          </cell>
          <cell r="CR208">
            <v>1891448</v>
          </cell>
          <cell r="CT208">
            <v>15621500</v>
          </cell>
          <cell r="CU208">
            <v>7040200</v>
          </cell>
          <cell r="CV208">
            <v>0</v>
          </cell>
          <cell r="CX208">
            <v>2</v>
          </cell>
          <cell r="CY208" t="str">
            <v>C46-034</v>
          </cell>
          <cell r="DE208">
            <v>3</v>
          </cell>
          <cell r="DG208">
            <v>3</v>
          </cell>
          <cell r="DH208" t="str">
            <v>C46-034</v>
          </cell>
          <cell r="DK208">
            <v>1365000</v>
          </cell>
          <cell r="DM208">
            <v>1365000</v>
          </cell>
          <cell r="DO208">
            <v>4</v>
          </cell>
          <cell r="DP208" t="str">
            <v>C46-034</v>
          </cell>
          <cell r="DQ208">
            <v>7000</v>
          </cell>
          <cell r="DT208">
            <v>81495</v>
          </cell>
          <cell r="DW208">
            <v>88495</v>
          </cell>
          <cell r="DY208">
            <v>5</v>
          </cell>
        </row>
        <row r="209">
          <cell r="N209">
            <v>2</v>
          </cell>
          <cell r="O209">
            <v>20</v>
          </cell>
          <cell r="P209">
            <v>66215</v>
          </cell>
          <cell r="Q209">
            <v>2</v>
          </cell>
          <cell r="T209">
            <v>1</v>
          </cell>
          <cell r="U209" t="str">
            <v>有床</v>
          </cell>
          <cell r="W209" t="str">
            <v>2</v>
          </cell>
          <cell r="X209">
            <v>23</v>
          </cell>
          <cell r="Y209" t="str">
            <v>個人</v>
          </cell>
          <cell r="Z209">
            <v>2</v>
          </cell>
          <cell r="AA209">
            <v>40</v>
          </cell>
          <cell r="AB209">
            <v>11</v>
          </cell>
          <cell r="AC209">
            <v>1</v>
          </cell>
          <cell r="AD209">
            <v>0</v>
          </cell>
          <cell r="AE209">
            <v>0</v>
          </cell>
          <cell r="AF209">
            <v>0</v>
          </cell>
          <cell r="AG209">
            <v>431</v>
          </cell>
          <cell r="AL209">
            <v>2</v>
          </cell>
          <cell r="AM209">
            <v>40</v>
          </cell>
          <cell r="AN209">
            <v>10</v>
          </cell>
          <cell r="AO209">
            <v>66</v>
          </cell>
          <cell r="AP209">
            <v>1</v>
          </cell>
          <cell r="AR209">
            <v>1</v>
          </cell>
          <cell r="AT209">
            <v>31</v>
          </cell>
          <cell r="AU209">
            <v>429</v>
          </cell>
          <cell r="AV209">
            <v>5</v>
          </cell>
          <cell r="AX209">
            <v>9</v>
          </cell>
          <cell r="AY209">
            <v>0</v>
          </cell>
          <cell r="AZ209">
            <v>0</v>
          </cell>
          <cell r="BA209">
            <v>2</v>
          </cell>
          <cell r="BB209">
            <v>0</v>
          </cell>
          <cell r="BC209">
            <v>1</v>
          </cell>
          <cell r="BD209">
            <v>1</v>
          </cell>
          <cell r="BE209">
            <v>1</v>
          </cell>
          <cell r="BF209">
            <v>0</v>
          </cell>
          <cell r="BG209">
            <v>4</v>
          </cell>
          <cell r="BH209">
            <v>1</v>
          </cell>
          <cell r="BI209">
            <v>0</v>
          </cell>
          <cell r="BJ209">
            <v>0</v>
          </cell>
          <cell r="BK209">
            <v>0</v>
          </cell>
          <cell r="BL209">
            <v>0</v>
          </cell>
          <cell r="BM209">
            <v>1</v>
          </cell>
          <cell r="BN209">
            <v>0</v>
          </cell>
          <cell r="BO209">
            <v>0</v>
          </cell>
          <cell r="BP209">
            <v>0</v>
          </cell>
          <cell r="BQ209">
            <v>1</v>
          </cell>
          <cell r="BR209">
            <v>0</v>
          </cell>
          <cell r="BS209">
            <v>0</v>
          </cell>
          <cell r="BT209">
            <v>0</v>
          </cell>
          <cell r="BU209">
            <v>0</v>
          </cell>
          <cell r="BV209">
            <v>0</v>
          </cell>
          <cell r="BW209">
            <v>0</v>
          </cell>
          <cell r="BX209">
            <v>0</v>
          </cell>
          <cell r="BZ209">
            <v>1</v>
          </cell>
          <cell r="CA209" t="str">
            <v>C20-033</v>
          </cell>
          <cell r="CB209">
            <v>1991220</v>
          </cell>
          <cell r="CC209">
            <v>224720</v>
          </cell>
          <cell r="CD209">
            <v>5320</v>
          </cell>
          <cell r="CE209">
            <v>127722</v>
          </cell>
          <cell r="CF209">
            <v>2348982</v>
          </cell>
          <cell r="CG209">
            <v>1156544</v>
          </cell>
          <cell r="CH209">
            <v>428358</v>
          </cell>
          <cell r="CI209">
            <v>431675</v>
          </cell>
          <cell r="CJ209">
            <v>122103</v>
          </cell>
          <cell r="CK209">
            <v>29814</v>
          </cell>
          <cell r="CL209">
            <v>4950</v>
          </cell>
          <cell r="CM209">
            <v>0</v>
          </cell>
          <cell r="CN209">
            <v>0</v>
          </cell>
          <cell r="CO209">
            <v>83540</v>
          </cell>
          <cell r="CP209">
            <v>410577</v>
          </cell>
          <cell r="CQ209">
            <v>0</v>
          </cell>
          <cell r="CR209">
            <v>2234253</v>
          </cell>
          <cell r="CS209" t="str">
            <v>1</v>
          </cell>
          <cell r="CT209">
            <v>0</v>
          </cell>
          <cell r="CU209">
            <v>0</v>
          </cell>
          <cell r="CV209">
            <v>0</v>
          </cell>
          <cell r="CX209">
            <v>2</v>
          </cell>
          <cell r="CY209" t="str">
            <v>C20-033</v>
          </cell>
          <cell r="CZ209">
            <v>64145981</v>
          </cell>
          <cell r="DA209">
            <v>55382687</v>
          </cell>
          <cell r="DB209">
            <v>7473395</v>
          </cell>
          <cell r="DC209">
            <v>6810000</v>
          </cell>
          <cell r="DE209">
            <v>2</v>
          </cell>
          <cell r="DG209">
            <v>3</v>
          </cell>
          <cell r="DH209" t="str">
            <v>C20-033</v>
          </cell>
          <cell r="DI209">
            <v>0</v>
          </cell>
          <cell r="DJ209">
            <v>1286900</v>
          </cell>
          <cell r="DK209">
            <v>0</v>
          </cell>
          <cell r="DL209">
            <v>0</v>
          </cell>
          <cell r="DM209">
            <v>1286900</v>
          </cell>
          <cell r="DO209">
            <v>4</v>
          </cell>
          <cell r="DP209" t="str">
            <v>C20-033</v>
          </cell>
          <cell r="DQ209">
            <v>4000</v>
          </cell>
          <cell r="DR209">
            <v>64000</v>
          </cell>
          <cell r="DS209">
            <v>38040</v>
          </cell>
          <cell r="DT209">
            <v>19580</v>
          </cell>
          <cell r="DU209">
            <v>2000</v>
          </cell>
          <cell r="DV209">
            <v>11782</v>
          </cell>
          <cell r="DW209">
            <v>139402</v>
          </cell>
          <cell r="DY209">
            <v>5</v>
          </cell>
        </row>
        <row r="210">
          <cell r="N210">
            <v>2</v>
          </cell>
          <cell r="O210">
            <v>5</v>
          </cell>
          <cell r="P210">
            <v>57092</v>
          </cell>
          <cell r="Q210">
            <v>8</v>
          </cell>
          <cell r="T210">
            <v>0</v>
          </cell>
          <cell r="U210" t="str">
            <v>無床</v>
          </cell>
          <cell r="W210" t="str">
            <v>1</v>
          </cell>
          <cell r="X210">
            <v>23</v>
          </cell>
          <cell r="Y210" t="str">
            <v>個人</v>
          </cell>
          <cell r="Z210">
            <v>2</v>
          </cell>
          <cell r="AA210">
            <v>46</v>
          </cell>
          <cell r="AB210">
            <v>8</v>
          </cell>
          <cell r="AC210">
            <v>1</v>
          </cell>
          <cell r="AD210">
            <v>0</v>
          </cell>
          <cell r="AE210">
            <v>0</v>
          </cell>
          <cell r="AF210">
            <v>0</v>
          </cell>
          <cell r="AG210">
            <v>267</v>
          </cell>
          <cell r="AL210">
            <v>2</v>
          </cell>
          <cell r="AM210">
            <v>46</v>
          </cell>
          <cell r="AN210">
            <v>8</v>
          </cell>
          <cell r="AO210">
            <v>68</v>
          </cell>
          <cell r="AP210">
            <v>1</v>
          </cell>
          <cell r="AR210">
            <v>1</v>
          </cell>
          <cell r="AT210">
            <v>114</v>
          </cell>
          <cell r="AU210">
            <v>755</v>
          </cell>
          <cell r="AV210">
            <v>8</v>
          </cell>
          <cell r="AX210">
            <v>0</v>
          </cell>
          <cell r="AY210">
            <v>0</v>
          </cell>
          <cell r="BA210">
            <v>1</v>
          </cell>
          <cell r="BC210">
            <v>2</v>
          </cell>
          <cell r="BD210">
            <v>1</v>
          </cell>
          <cell r="BE210">
            <v>0</v>
          </cell>
          <cell r="BG210">
            <v>3</v>
          </cell>
          <cell r="BH210">
            <v>1</v>
          </cell>
          <cell r="BQ210">
            <v>0</v>
          </cell>
          <cell r="BR210">
            <v>0</v>
          </cell>
          <cell r="BS210">
            <v>0</v>
          </cell>
          <cell r="BU210">
            <v>0</v>
          </cell>
          <cell r="BX210">
            <v>0</v>
          </cell>
          <cell r="BZ210">
            <v>1</v>
          </cell>
          <cell r="CA210" t="str">
            <v>C05-007</v>
          </cell>
          <cell r="CB210">
            <v>3462940</v>
          </cell>
          <cell r="CC210">
            <v>0</v>
          </cell>
          <cell r="CD210">
            <v>68900</v>
          </cell>
          <cell r="CE210">
            <v>23280</v>
          </cell>
          <cell r="CF210">
            <v>3555120</v>
          </cell>
          <cell r="CG210">
            <v>952684</v>
          </cell>
          <cell r="CH210">
            <v>500000</v>
          </cell>
          <cell r="CI210">
            <v>1099562</v>
          </cell>
          <cell r="CJ210">
            <v>46290</v>
          </cell>
          <cell r="CK210">
            <v>96258</v>
          </cell>
          <cell r="CL210">
            <v>47433</v>
          </cell>
          <cell r="CM210">
            <v>6825</v>
          </cell>
          <cell r="CN210">
            <v>0</v>
          </cell>
          <cell r="CO210">
            <v>102370</v>
          </cell>
          <cell r="CP210">
            <v>179078</v>
          </cell>
          <cell r="CQ210">
            <v>0</v>
          </cell>
          <cell r="CR210">
            <v>2476242</v>
          </cell>
          <cell r="CT210">
            <v>4090500</v>
          </cell>
          <cell r="CU210">
            <v>2223600</v>
          </cell>
          <cell r="CV210">
            <v>0</v>
          </cell>
          <cell r="CX210">
            <v>2</v>
          </cell>
          <cell r="CY210" t="str">
            <v>C05-007</v>
          </cell>
          <cell r="CZ210">
            <v>42683237</v>
          </cell>
          <cell r="DA210">
            <v>5739390</v>
          </cell>
          <cell r="DB210">
            <v>4700773</v>
          </cell>
          <cell r="DC210">
            <v>0</v>
          </cell>
          <cell r="DE210">
            <v>2</v>
          </cell>
          <cell r="DG210">
            <v>3</v>
          </cell>
          <cell r="DH210" t="str">
            <v>C05-007</v>
          </cell>
          <cell r="DI210">
            <v>0</v>
          </cell>
          <cell r="DJ210">
            <v>0</v>
          </cell>
          <cell r="DK210">
            <v>0</v>
          </cell>
          <cell r="DL210">
            <v>0</v>
          </cell>
          <cell r="DM210">
            <v>0</v>
          </cell>
          <cell r="DO210">
            <v>4</v>
          </cell>
          <cell r="DP210" t="str">
            <v>C05-007</v>
          </cell>
          <cell r="DQ210">
            <v>0</v>
          </cell>
          <cell r="DR210">
            <v>0</v>
          </cell>
          <cell r="DS210">
            <v>88063</v>
          </cell>
          <cell r="DT210">
            <v>36975</v>
          </cell>
          <cell r="DU210">
            <v>0</v>
          </cell>
          <cell r="DV210">
            <v>0</v>
          </cell>
          <cell r="DW210">
            <v>125038</v>
          </cell>
          <cell r="DY210">
            <v>5</v>
          </cell>
        </row>
        <row r="211">
          <cell r="N211">
            <v>2</v>
          </cell>
          <cell r="O211">
            <v>42</v>
          </cell>
          <cell r="P211">
            <v>31229</v>
          </cell>
          <cell r="Q211">
            <v>7</v>
          </cell>
          <cell r="T211">
            <v>0</v>
          </cell>
          <cell r="U211" t="str">
            <v>無床</v>
          </cell>
          <cell r="W211" t="str">
            <v>A</v>
          </cell>
          <cell r="X211">
            <v>19</v>
          </cell>
          <cell r="Y211" t="str">
            <v>その他</v>
          </cell>
          <cell r="Z211">
            <v>2</v>
          </cell>
          <cell r="AA211">
            <v>52</v>
          </cell>
          <cell r="AB211">
            <v>1</v>
          </cell>
          <cell r="AC211">
            <v>1</v>
          </cell>
          <cell r="AD211">
            <v>0</v>
          </cell>
          <cell r="AE211">
            <v>0</v>
          </cell>
          <cell r="AF211">
            <v>0</v>
          </cell>
          <cell r="AG211">
            <v>1423</v>
          </cell>
          <cell r="AL211">
            <v>2</v>
          </cell>
          <cell r="AM211">
            <v>51</v>
          </cell>
          <cell r="AN211">
            <v>1</v>
          </cell>
          <cell r="AO211">
            <v>69</v>
          </cell>
          <cell r="AP211">
            <v>1</v>
          </cell>
          <cell r="AR211">
            <v>1</v>
          </cell>
          <cell r="AT211">
            <v>11</v>
          </cell>
          <cell r="AU211">
            <v>1986</v>
          </cell>
          <cell r="AV211">
            <v>6</v>
          </cell>
          <cell r="AX211">
            <v>0</v>
          </cell>
          <cell r="AY211">
            <v>2</v>
          </cell>
          <cell r="AZ211">
            <v>0</v>
          </cell>
          <cell r="BA211">
            <v>22</v>
          </cell>
          <cell r="BB211">
            <v>0</v>
          </cell>
          <cell r="BC211">
            <v>8</v>
          </cell>
          <cell r="BD211">
            <v>0</v>
          </cell>
          <cell r="BE211">
            <v>20</v>
          </cell>
          <cell r="BF211">
            <v>0</v>
          </cell>
          <cell r="BG211">
            <v>52</v>
          </cell>
          <cell r="BH211">
            <v>0</v>
          </cell>
          <cell r="BI211">
            <v>2</v>
          </cell>
          <cell r="BJ211">
            <v>0</v>
          </cell>
          <cell r="BK211">
            <v>0</v>
          </cell>
          <cell r="BL211">
            <v>0</v>
          </cell>
          <cell r="BM211">
            <v>0</v>
          </cell>
          <cell r="BN211">
            <v>0</v>
          </cell>
          <cell r="BO211">
            <v>2</v>
          </cell>
          <cell r="BP211">
            <v>0</v>
          </cell>
          <cell r="BQ211">
            <v>4</v>
          </cell>
          <cell r="BR211">
            <v>0</v>
          </cell>
          <cell r="BS211">
            <v>0</v>
          </cell>
          <cell r="BT211">
            <v>0</v>
          </cell>
          <cell r="BU211">
            <v>0</v>
          </cell>
          <cell r="BV211">
            <v>0</v>
          </cell>
          <cell r="BW211">
            <v>0</v>
          </cell>
          <cell r="BX211">
            <v>0</v>
          </cell>
          <cell r="BZ211">
            <v>1</v>
          </cell>
          <cell r="CA211" t="str">
            <v>C42-004</v>
          </cell>
          <cell r="CB211">
            <v>78960260</v>
          </cell>
          <cell r="CC211">
            <v>0</v>
          </cell>
          <cell r="CD211">
            <v>0</v>
          </cell>
          <cell r="CE211">
            <v>-1115281</v>
          </cell>
          <cell r="CF211">
            <v>77844979</v>
          </cell>
          <cell r="CG211">
            <v>32754771</v>
          </cell>
          <cell r="CH211">
            <v>0</v>
          </cell>
          <cell r="CI211">
            <v>20150219</v>
          </cell>
          <cell r="CJ211">
            <v>7133240</v>
          </cell>
          <cell r="CK211">
            <v>971900</v>
          </cell>
          <cell r="CL211">
            <v>230160</v>
          </cell>
          <cell r="CM211">
            <v>156450</v>
          </cell>
          <cell r="CN211">
            <v>0</v>
          </cell>
          <cell r="CO211">
            <v>1018978</v>
          </cell>
          <cell r="CP211">
            <v>8603597</v>
          </cell>
          <cell r="CQ211">
            <v>0</v>
          </cell>
          <cell r="CR211">
            <v>70632705</v>
          </cell>
          <cell r="CT211">
            <v>0</v>
          </cell>
          <cell r="CU211">
            <v>200000</v>
          </cell>
          <cell r="CV211">
            <v>0</v>
          </cell>
          <cell r="CX211">
            <v>2</v>
          </cell>
          <cell r="CY211" t="str">
            <v>C42-004</v>
          </cell>
          <cell r="CZ211">
            <v>556518503</v>
          </cell>
          <cell r="DA211">
            <v>279162727</v>
          </cell>
          <cell r="DB211">
            <v>332719612</v>
          </cell>
          <cell r="DC211">
            <v>185722500</v>
          </cell>
          <cell r="DE211">
            <v>1</v>
          </cell>
          <cell r="DG211">
            <v>3</v>
          </cell>
          <cell r="DH211" t="str">
            <v>C42-004</v>
          </cell>
          <cell r="DI211">
            <v>0</v>
          </cell>
          <cell r="DJ211">
            <v>2638258</v>
          </cell>
          <cell r="DK211">
            <v>17707000</v>
          </cell>
          <cell r="DL211">
            <v>1598634</v>
          </cell>
          <cell r="DM211">
            <v>21943892</v>
          </cell>
          <cell r="DO211">
            <v>4</v>
          </cell>
          <cell r="DP211" t="str">
            <v>C42-004</v>
          </cell>
          <cell r="DQ211">
            <v>530740</v>
          </cell>
          <cell r="DR211">
            <v>551000</v>
          </cell>
          <cell r="DS211">
            <v>128847</v>
          </cell>
          <cell r="DT211">
            <v>918085</v>
          </cell>
          <cell r="DU211">
            <v>398917</v>
          </cell>
          <cell r="DV211">
            <v>106185</v>
          </cell>
          <cell r="DW211">
            <v>2633774</v>
          </cell>
          <cell r="DY211">
            <v>5</v>
          </cell>
        </row>
        <row r="212">
          <cell r="N212">
            <v>2</v>
          </cell>
          <cell r="O212">
            <v>36</v>
          </cell>
          <cell r="P212">
            <v>51249</v>
          </cell>
          <cell r="Q212">
            <v>6</v>
          </cell>
          <cell r="T212">
            <v>1</v>
          </cell>
          <cell r="U212" t="str">
            <v>有床</v>
          </cell>
          <cell r="W212" t="str">
            <v>9</v>
          </cell>
          <cell r="X212">
            <v>19</v>
          </cell>
          <cell r="Y212" t="str">
            <v>その他</v>
          </cell>
          <cell r="Z212">
            <v>2</v>
          </cell>
          <cell r="AA212">
            <v>56</v>
          </cell>
          <cell r="AB212">
            <v>7</v>
          </cell>
          <cell r="AC212">
            <v>0</v>
          </cell>
          <cell r="AD212">
            <v>1</v>
          </cell>
          <cell r="AE212">
            <v>0</v>
          </cell>
          <cell r="AF212">
            <v>0</v>
          </cell>
          <cell r="AG212">
            <v>0</v>
          </cell>
          <cell r="AH212">
            <v>634</v>
          </cell>
          <cell r="AI212">
            <v>0</v>
          </cell>
          <cell r="AJ212">
            <v>0</v>
          </cell>
          <cell r="AL212">
            <v>2</v>
          </cell>
          <cell r="AM212">
            <v>62</v>
          </cell>
          <cell r="AN212">
            <v>7</v>
          </cell>
          <cell r="AO212">
            <v>46</v>
          </cell>
          <cell r="AP212">
            <v>1</v>
          </cell>
          <cell r="AR212">
            <v>1</v>
          </cell>
          <cell r="AT212">
            <v>83</v>
          </cell>
          <cell r="AU212">
            <v>1941</v>
          </cell>
          <cell r="AV212">
            <v>6</v>
          </cell>
          <cell r="AX212">
            <v>367</v>
          </cell>
          <cell r="AY212">
            <v>1</v>
          </cell>
          <cell r="AZ212">
            <v>0</v>
          </cell>
          <cell r="BA212">
            <v>7</v>
          </cell>
          <cell r="BB212">
            <v>0</v>
          </cell>
          <cell r="BC212">
            <v>0</v>
          </cell>
          <cell r="BD212">
            <v>0</v>
          </cell>
          <cell r="BE212">
            <v>1</v>
          </cell>
          <cell r="BF212">
            <v>0</v>
          </cell>
          <cell r="BG212">
            <v>9</v>
          </cell>
          <cell r="BH212">
            <v>0</v>
          </cell>
          <cell r="BI212">
            <v>0</v>
          </cell>
          <cell r="BJ212">
            <v>0</v>
          </cell>
          <cell r="BK212">
            <v>6</v>
          </cell>
          <cell r="BL212">
            <v>0</v>
          </cell>
          <cell r="BM212">
            <v>0</v>
          </cell>
          <cell r="BN212">
            <v>0</v>
          </cell>
          <cell r="BO212">
            <v>1</v>
          </cell>
          <cell r="BP212">
            <v>0</v>
          </cell>
          <cell r="BQ212">
            <v>7</v>
          </cell>
          <cell r="BR212">
            <v>0</v>
          </cell>
          <cell r="BS212">
            <v>0</v>
          </cell>
          <cell r="BT212">
            <v>0</v>
          </cell>
          <cell r="BU212">
            <v>0</v>
          </cell>
          <cell r="BV212">
            <v>0</v>
          </cell>
          <cell r="BW212">
            <v>0</v>
          </cell>
          <cell r="BX212">
            <v>0</v>
          </cell>
          <cell r="BZ212">
            <v>1</v>
          </cell>
          <cell r="CA212" t="str">
            <v>C36-009</v>
          </cell>
          <cell r="CB212">
            <v>15042060</v>
          </cell>
          <cell r="CC212">
            <v>0</v>
          </cell>
          <cell r="CD212">
            <v>720168</v>
          </cell>
          <cell r="CE212">
            <v>1301976</v>
          </cell>
          <cell r="CF212">
            <v>17064204</v>
          </cell>
          <cell r="CG212">
            <v>7255204</v>
          </cell>
          <cell r="CH212">
            <v>0</v>
          </cell>
          <cell r="CI212">
            <v>4467491</v>
          </cell>
          <cell r="CJ212">
            <v>934349</v>
          </cell>
          <cell r="CK212">
            <v>2326827</v>
          </cell>
          <cell r="CL212">
            <v>676277</v>
          </cell>
          <cell r="CM212">
            <v>26840</v>
          </cell>
          <cell r="CN212">
            <v>1623710</v>
          </cell>
          <cell r="CO212">
            <v>4300</v>
          </cell>
          <cell r="CP212">
            <v>4716300</v>
          </cell>
          <cell r="CQ212">
            <v>1900350</v>
          </cell>
          <cell r="CR212">
            <v>19704471</v>
          </cell>
          <cell r="CT212">
            <v>1244000</v>
          </cell>
          <cell r="CU212">
            <v>329341</v>
          </cell>
          <cell r="CV212">
            <v>28400</v>
          </cell>
          <cell r="CX212">
            <v>2</v>
          </cell>
          <cell r="CY212" t="str">
            <v>C36-009</v>
          </cell>
          <cell r="CZ212">
            <v>85808488</v>
          </cell>
          <cell r="DA212">
            <v>134739</v>
          </cell>
          <cell r="DB212">
            <v>64301311</v>
          </cell>
          <cell r="DC212">
            <v>35367595</v>
          </cell>
          <cell r="DE212">
            <v>1</v>
          </cell>
          <cell r="DG212">
            <v>3</v>
          </cell>
          <cell r="DH212" t="str">
            <v>C36-009</v>
          </cell>
          <cell r="DI212">
            <v>0</v>
          </cell>
          <cell r="DJ212">
            <v>0</v>
          </cell>
          <cell r="DK212">
            <v>0</v>
          </cell>
          <cell r="DL212">
            <v>0</v>
          </cell>
          <cell r="DM212">
            <v>0</v>
          </cell>
          <cell r="DO212">
            <v>4</v>
          </cell>
          <cell r="DP212" t="str">
            <v>C36-009</v>
          </cell>
          <cell r="DQ212">
            <v>22742</v>
          </cell>
          <cell r="DR212">
            <v>150000</v>
          </cell>
          <cell r="DS212">
            <v>12500</v>
          </cell>
          <cell r="DT212">
            <v>7107</v>
          </cell>
          <cell r="DU212">
            <v>1250</v>
          </cell>
          <cell r="DV212">
            <v>163947</v>
          </cell>
          <cell r="DW212">
            <v>357546</v>
          </cell>
          <cell r="DY212">
            <v>5</v>
          </cell>
        </row>
        <row r="213">
          <cell r="N213">
            <v>2</v>
          </cell>
          <cell r="O213">
            <v>13</v>
          </cell>
          <cell r="P213">
            <v>27179</v>
          </cell>
          <cell r="Q213">
            <v>0</v>
          </cell>
          <cell r="T213">
            <v>1</v>
          </cell>
          <cell r="U213" t="str">
            <v>有床</v>
          </cell>
          <cell r="W213" t="str">
            <v>3</v>
          </cell>
          <cell r="X213">
            <v>23</v>
          </cell>
          <cell r="Y213" t="str">
            <v>個人</v>
          </cell>
          <cell r="Z213">
            <v>2</v>
          </cell>
          <cell r="AA213">
            <v>32</v>
          </cell>
          <cell r="AB213">
            <v>4</v>
          </cell>
          <cell r="AC213">
            <v>1</v>
          </cell>
          <cell r="AD213">
            <v>0</v>
          </cell>
          <cell r="AE213">
            <v>0</v>
          </cell>
          <cell r="AF213">
            <v>0</v>
          </cell>
          <cell r="AG213">
            <v>225</v>
          </cell>
          <cell r="AL213">
            <v>2</v>
          </cell>
          <cell r="AM213">
            <v>48</v>
          </cell>
          <cell r="AN213">
            <v>9</v>
          </cell>
          <cell r="AO213">
            <v>68</v>
          </cell>
          <cell r="AP213">
            <v>1</v>
          </cell>
          <cell r="AR213">
            <v>1</v>
          </cell>
          <cell r="AT213">
            <v>92</v>
          </cell>
          <cell r="AU213">
            <v>109</v>
          </cell>
          <cell r="AV213">
            <v>6</v>
          </cell>
          <cell r="AX213">
            <v>0</v>
          </cell>
          <cell r="AY213">
            <v>0</v>
          </cell>
          <cell r="AZ213">
            <v>0</v>
          </cell>
          <cell r="BA213">
            <v>0</v>
          </cell>
          <cell r="BB213">
            <v>0</v>
          </cell>
          <cell r="BC213">
            <v>0</v>
          </cell>
          <cell r="BD213">
            <v>0</v>
          </cell>
          <cell r="BE213">
            <v>0</v>
          </cell>
          <cell r="BG213">
            <v>0</v>
          </cell>
          <cell r="BH213">
            <v>0</v>
          </cell>
          <cell r="BI213">
            <v>1</v>
          </cell>
          <cell r="BJ213">
            <v>1</v>
          </cell>
          <cell r="BK213">
            <v>2</v>
          </cell>
          <cell r="BL213">
            <v>0</v>
          </cell>
          <cell r="BM213">
            <v>3</v>
          </cell>
          <cell r="BO213">
            <v>0</v>
          </cell>
          <cell r="BQ213">
            <v>6</v>
          </cell>
          <cell r="BR213">
            <v>1</v>
          </cell>
          <cell r="BS213">
            <v>0</v>
          </cell>
          <cell r="BT213">
            <v>0</v>
          </cell>
          <cell r="BU213">
            <v>0</v>
          </cell>
          <cell r="BX213">
            <v>0</v>
          </cell>
          <cell r="BZ213">
            <v>1</v>
          </cell>
          <cell r="CA213" t="str">
            <v>C13-092</v>
          </cell>
          <cell r="CB213">
            <v>2295000</v>
          </cell>
          <cell r="CC213">
            <v>98970</v>
          </cell>
          <cell r="CD213">
            <v>20000</v>
          </cell>
          <cell r="CE213">
            <v>36000</v>
          </cell>
          <cell r="CF213">
            <v>2449970</v>
          </cell>
          <cell r="CG213">
            <v>565700</v>
          </cell>
          <cell r="CH213">
            <v>150000</v>
          </cell>
          <cell r="CI213">
            <v>616537</v>
          </cell>
          <cell r="CJ213">
            <v>31190</v>
          </cell>
          <cell r="CK213">
            <v>55749</v>
          </cell>
          <cell r="CL213">
            <v>42151</v>
          </cell>
          <cell r="CM213">
            <v>1200</v>
          </cell>
          <cell r="CN213">
            <v>12398</v>
          </cell>
          <cell r="CO213">
            <v>46558</v>
          </cell>
          <cell r="CP213">
            <v>427637</v>
          </cell>
          <cell r="CQ213">
            <v>0</v>
          </cell>
          <cell r="CR213">
            <v>1743371</v>
          </cell>
          <cell r="CS213">
            <v>0</v>
          </cell>
          <cell r="CT213">
            <v>17412187</v>
          </cell>
          <cell r="CU213">
            <v>2724200</v>
          </cell>
          <cell r="CV213">
            <v>0</v>
          </cell>
          <cell r="CX213">
            <v>2</v>
          </cell>
          <cell r="CY213" t="str">
            <v>C13-092</v>
          </cell>
          <cell r="CZ213">
            <v>27819870</v>
          </cell>
          <cell r="DA213">
            <v>1101273</v>
          </cell>
          <cell r="DB213">
            <v>1102700</v>
          </cell>
          <cell r="DC213">
            <v>0</v>
          </cell>
          <cell r="DE213">
            <v>2</v>
          </cell>
          <cell r="DG213">
            <v>3</v>
          </cell>
          <cell r="DH213" t="str">
            <v>C13-092</v>
          </cell>
          <cell r="DI213">
            <v>0</v>
          </cell>
          <cell r="DJ213">
            <v>1339600</v>
          </cell>
          <cell r="DK213">
            <v>1205100</v>
          </cell>
          <cell r="DL213">
            <v>0</v>
          </cell>
          <cell r="DM213">
            <v>2544700</v>
          </cell>
          <cell r="DO213">
            <v>4</v>
          </cell>
          <cell r="DP213" t="str">
            <v>C13-092</v>
          </cell>
          <cell r="DQ213">
            <v>20000</v>
          </cell>
          <cell r="DR213">
            <v>20000</v>
          </cell>
          <cell r="DS213">
            <v>11841</v>
          </cell>
          <cell r="DT213">
            <v>34279</v>
          </cell>
          <cell r="DU213">
            <v>1000</v>
          </cell>
          <cell r="DV213">
            <v>17480</v>
          </cell>
          <cell r="DW213">
            <v>104600</v>
          </cell>
          <cell r="DY213">
            <v>5</v>
          </cell>
        </row>
        <row r="214">
          <cell r="N214">
            <v>2</v>
          </cell>
          <cell r="O214">
            <v>14</v>
          </cell>
          <cell r="P214">
            <v>13312</v>
          </cell>
          <cell r="Q214">
            <v>1</v>
          </cell>
          <cell r="T214">
            <v>0</v>
          </cell>
          <cell r="U214" t="str">
            <v>無床</v>
          </cell>
          <cell r="W214" t="str">
            <v>3</v>
          </cell>
          <cell r="X214">
            <v>23</v>
          </cell>
          <cell r="Y214" t="str">
            <v>個人</v>
          </cell>
          <cell r="Z214">
            <v>3</v>
          </cell>
          <cell r="AA214">
            <v>5</v>
          </cell>
          <cell r="AB214">
            <v>12</v>
          </cell>
          <cell r="AC214">
            <v>0</v>
          </cell>
          <cell r="AD214">
            <v>1</v>
          </cell>
          <cell r="AE214">
            <v>0</v>
          </cell>
          <cell r="AF214">
            <v>0</v>
          </cell>
          <cell r="AH214">
            <v>156</v>
          </cell>
          <cell r="AL214">
            <v>3</v>
          </cell>
          <cell r="AM214">
            <v>5</v>
          </cell>
          <cell r="AN214">
            <v>11</v>
          </cell>
          <cell r="AO214">
            <v>48</v>
          </cell>
          <cell r="AP214">
            <v>1</v>
          </cell>
          <cell r="AR214">
            <v>1</v>
          </cell>
          <cell r="AT214">
            <v>80</v>
          </cell>
          <cell r="AU214">
            <v>1071</v>
          </cell>
          <cell r="AV214">
            <v>10</v>
          </cell>
          <cell r="AX214">
            <v>0</v>
          </cell>
          <cell r="AY214">
            <v>0</v>
          </cell>
          <cell r="AZ214">
            <v>0</v>
          </cell>
          <cell r="BA214">
            <v>1</v>
          </cell>
          <cell r="BB214">
            <v>0</v>
          </cell>
          <cell r="BC214">
            <v>2</v>
          </cell>
          <cell r="BD214">
            <v>1</v>
          </cell>
          <cell r="BE214">
            <v>0</v>
          </cell>
          <cell r="BF214">
            <v>0</v>
          </cell>
          <cell r="BG214">
            <v>3</v>
          </cell>
          <cell r="BH214">
            <v>1</v>
          </cell>
          <cell r="BI214">
            <v>0</v>
          </cell>
          <cell r="BJ214">
            <v>0</v>
          </cell>
          <cell r="BK214">
            <v>3</v>
          </cell>
          <cell r="BL214">
            <v>0</v>
          </cell>
          <cell r="BM214">
            <v>2</v>
          </cell>
          <cell r="BN214">
            <v>0</v>
          </cell>
          <cell r="BO214">
            <v>1</v>
          </cell>
          <cell r="BP214">
            <v>0</v>
          </cell>
          <cell r="BQ214">
            <v>6</v>
          </cell>
          <cell r="BR214">
            <v>0</v>
          </cell>
          <cell r="BS214">
            <v>0</v>
          </cell>
          <cell r="BT214">
            <v>0</v>
          </cell>
          <cell r="BU214">
            <v>0</v>
          </cell>
          <cell r="BV214">
            <v>0</v>
          </cell>
          <cell r="BW214">
            <v>0</v>
          </cell>
          <cell r="BX214">
            <v>0</v>
          </cell>
          <cell r="BZ214">
            <v>1</v>
          </cell>
          <cell r="CA214" t="str">
            <v>C14-041</v>
          </cell>
          <cell r="CB214">
            <v>6510770</v>
          </cell>
          <cell r="CC214">
            <v>0</v>
          </cell>
          <cell r="CD214">
            <v>0</v>
          </cell>
          <cell r="CE214">
            <v>486790</v>
          </cell>
          <cell r="CF214">
            <v>6997560</v>
          </cell>
          <cell r="CG214">
            <v>1485294</v>
          </cell>
          <cell r="CH214">
            <v>400000</v>
          </cell>
          <cell r="CI214">
            <v>207630</v>
          </cell>
          <cell r="CJ214">
            <v>271474</v>
          </cell>
          <cell r="CK214">
            <v>402365</v>
          </cell>
          <cell r="CL214">
            <v>394490</v>
          </cell>
          <cell r="CM214">
            <v>7875</v>
          </cell>
          <cell r="CN214">
            <v>0</v>
          </cell>
          <cell r="CO214">
            <v>310325</v>
          </cell>
          <cell r="CP214">
            <v>1059699</v>
          </cell>
          <cell r="CQ214">
            <v>637005</v>
          </cell>
          <cell r="CR214">
            <v>3736787</v>
          </cell>
          <cell r="CT214">
            <v>4258000</v>
          </cell>
          <cell r="CU214">
            <v>2369600</v>
          </cell>
          <cell r="CV214">
            <v>21500</v>
          </cell>
          <cell r="CX214">
            <v>2</v>
          </cell>
          <cell r="CY214" t="str">
            <v>C14-041</v>
          </cell>
          <cell r="CZ214">
            <v>51136770</v>
          </cell>
          <cell r="DA214">
            <v>10758907</v>
          </cell>
          <cell r="DB214">
            <v>41233024</v>
          </cell>
          <cell r="DC214">
            <v>36286622</v>
          </cell>
          <cell r="DE214">
            <v>2</v>
          </cell>
          <cell r="DG214">
            <v>3</v>
          </cell>
          <cell r="DH214" t="str">
            <v>C14-041</v>
          </cell>
          <cell r="DI214">
            <v>0</v>
          </cell>
          <cell r="DJ214">
            <v>0</v>
          </cell>
          <cell r="DK214">
            <v>0</v>
          </cell>
          <cell r="DL214">
            <v>7300000</v>
          </cell>
          <cell r="DM214">
            <v>7300000</v>
          </cell>
          <cell r="DO214">
            <v>4</v>
          </cell>
          <cell r="DP214" t="str">
            <v>C14-041</v>
          </cell>
          <cell r="DQ214">
            <v>100102</v>
          </cell>
          <cell r="DR214">
            <v>0</v>
          </cell>
          <cell r="DS214">
            <v>47676</v>
          </cell>
          <cell r="DT214">
            <v>77584</v>
          </cell>
          <cell r="DU214">
            <v>0</v>
          </cell>
          <cell r="DV214">
            <v>96774</v>
          </cell>
          <cell r="DW214">
            <v>322136</v>
          </cell>
          <cell r="DY214">
            <v>5</v>
          </cell>
        </row>
        <row r="215">
          <cell r="N215">
            <v>2</v>
          </cell>
          <cell r="O215">
            <v>22</v>
          </cell>
          <cell r="P215">
            <v>33220</v>
          </cell>
          <cell r="Q215">
            <v>0</v>
          </cell>
          <cell r="T215">
            <v>1</v>
          </cell>
          <cell r="U215" t="str">
            <v>有床</v>
          </cell>
          <cell r="W215" t="str">
            <v>4</v>
          </cell>
          <cell r="X215">
            <v>23</v>
          </cell>
          <cell r="Y215" t="str">
            <v>個人</v>
          </cell>
          <cell r="Z215">
            <v>2</v>
          </cell>
          <cell r="AA215">
            <v>51</v>
          </cell>
          <cell r="AB215">
            <v>1</v>
          </cell>
          <cell r="AC215">
            <v>1</v>
          </cell>
          <cell r="AD215">
            <v>0</v>
          </cell>
          <cell r="AE215">
            <v>0</v>
          </cell>
          <cell r="AF215">
            <v>0</v>
          </cell>
          <cell r="AG215">
            <v>622</v>
          </cell>
          <cell r="AL215">
            <v>2</v>
          </cell>
          <cell r="AM215">
            <v>50</v>
          </cell>
          <cell r="AN215">
            <v>12</v>
          </cell>
          <cell r="AO215">
            <v>68</v>
          </cell>
          <cell r="AP215">
            <v>1</v>
          </cell>
          <cell r="AR215">
            <v>1</v>
          </cell>
          <cell r="AT215">
            <v>104</v>
          </cell>
          <cell r="AU215">
            <v>610</v>
          </cell>
          <cell r="AV215">
            <v>10.5</v>
          </cell>
          <cell r="AX215">
            <v>0</v>
          </cell>
          <cell r="AY215">
            <v>0</v>
          </cell>
          <cell r="AZ215">
            <v>0</v>
          </cell>
          <cell r="BA215">
            <v>2</v>
          </cell>
          <cell r="BB215">
            <v>0</v>
          </cell>
          <cell r="BC215">
            <v>1</v>
          </cell>
          <cell r="BD215">
            <v>0</v>
          </cell>
          <cell r="BE215">
            <v>1</v>
          </cell>
          <cell r="BF215">
            <v>1</v>
          </cell>
          <cell r="BG215">
            <v>4</v>
          </cell>
          <cell r="BH215">
            <v>1</v>
          </cell>
          <cell r="BI215">
            <v>0</v>
          </cell>
          <cell r="BJ215">
            <v>0</v>
          </cell>
          <cell r="BK215">
            <v>0</v>
          </cell>
          <cell r="BL215">
            <v>0</v>
          </cell>
          <cell r="BM215">
            <v>2</v>
          </cell>
          <cell r="BN215">
            <v>0</v>
          </cell>
          <cell r="BO215">
            <v>0</v>
          </cell>
          <cell r="BP215">
            <v>0</v>
          </cell>
          <cell r="BQ215">
            <v>2</v>
          </cell>
          <cell r="BR215">
            <v>0</v>
          </cell>
          <cell r="BS215">
            <v>0</v>
          </cell>
          <cell r="BT215">
            <v>0</v>
          </cell>
          <cell r="BU215">
            <v>0</v>
          </cell>
          <cell r="BV215">
            <v>0</v>
          </cell>
          <cell r="BW215">
            <v>0</v>
          </cell>
          <cell r="BX215">
            <v>0</v>
          </cell>
          <cell r="BZ215">
            <v>1</v>
          </cell>
          <cell r="CA215" t="str">
            <v>C22-017</v>
          </cell>
          <cell r="CB215">
            <v>3515049</v>
          </cell>
          <cell r="CC215">
            <v>0</v>
          </cell>
          <cell r="CD215">
            <v>662148</v>
          </cell>
          <cell r="CE215">
            <v>0</v>
          </cell>
          <cell r="CF215">
            <v>4177197</v>
          </cell>
          <cell r="CG215">
            <v>1618892</v>
          </cell>
          <cell r="CH215">
            <v>435000</v>
          </cell>
          <cell r="CI215">
            <v>862410</v>
          </cell>
          <cell r="CJ215">
            <v>14196</v>
          </cell>
          <cell r="CK215">
            <v>243629</v>
          </cell>
          <cell r="CL215">
            <v>115149</v>
          </cell>
          <cell r="CM215">
            <v>2009</v>
          </cell>
          <cell r="CN215">
            <v>0</v>
          </cell>
          <cell r="CO215">
            <v>175553</v>
          </cell>
          <cell r="CP215">
            <v>466527</v>
          </cell>
          <cell r="CQ215">
            <v>0</v>
          </cell>
          <cell r="CR215">
            <v>3381207</v>
          </cell>
          <cell r="CS215">
            <v>0</v>
          </cell>
          <cell r="CT215">
            <v>1711600</v>
          </cell>
          <cell r="CU215">
            <v>1063200</v>
          </cell>
          <cell r="CV215">
            <v>0</v>
          </cell>
          <cell r="CX215">
            <v>2</v>
          </cell>
          <cell r="CY215" t="str">
            <v>C22-017</v>
          </cell>
          <cell r="CZ215">
            <v>86646646</v>
          </cell>
          <cell r="DA215">
            <v>75179791</v>
          </cell>
          <cell r="DB215">
            <v>4911468</v>
          </cell>
          <cell r="DC215">
            <v>2411327</v>
          </cell>
          <cell r="DE215">
            <v>2</v>
          </cell>
          <cell r="DG215">
            <v>3</v>
          </cell>
          <cell r="DH215" t="str">
            <v>C22-017</v>
          </cell>
          <cell r="DI215">
            <v>0</v>
          </cell>
          <cell r="DJ215">
            <v>0</v>
          </cell>
          <cell r="DK215">
            <v>0</v>
          </cell>
          <cell r="DL215">
            <v>220000</v>
          </cell>
          <cell r="DM215">
            <v>220000</v>
          </cell>
          <cell r="DO215">
            <v>4</v>
          </cell>
          <cell r="DP215" t="str">
            <v>C22-017</v>
          </cell>
          <cell r="DQ215">
            <v>48680</v>
          </cell>
          <cell r="DR215">
            <v>0</v>
          </cell>
          <cell r="DS215">
            <v>8323</v>
          </cell>
          <cell r="DT215">
            <v>157666</v>
          </cell>
          <cell r="DU215">
            <v>4083</v>
          </cell>
          <cell r="DV215">
            <v>14002</v>
          </cell>
          <cell r="DW215">
            <v>232754</v>
          </cell>
          <cell r="DY215">
            <v>5</v>
          </cell>
        </row>
        <row r="216">
          <cell r="N216">
            <v>2</v>
          </cell>
          <cell r="O216">
            <v>23</v>
          </cell>
          <cell r="P216">
            <v>6092</v>
          </cell>
          <cell r="Q216">
            <v>2</v>
          </cell>
          <cell r="T216">
            <v>0</v>
          </cell>
          <cell r="U216" t="str">
            <v>無床</v>
          </cell>
          <cell r="W216" t="str">
            <v>4</v>
          </cell>
          <cell r="X216">
            <v>23</v>
          </cell>
          <cell r="Y216" t="str">
            <v>個人</v>
          </cell>
          <cell r="Z216">
            <v>2</v>
          </cell>
          <cell r="AA216">
            <v>39</v>
          </cell>
          <cell r="AB216">
            <v>6</v>
          </cell>
          <cell r="AC216">
            <v>0</v>
          </cell>
          <cell r="AD216">
            <v>1</v>
          </cell>
          <cell r="AE216">
            <v>0</v>
          </cell>
          <cell r="AF216">
            <v>0</v>
          </cell>
          <cell r="AH216">
            <v>194</v>
          </cell>
          <cell r="AL216">
            <v>2</v>
          </cell>
          <cell r="AM216">
            <v>57</v>
          </cell>
          <cell r="AO216">
            <v>66</v>
          </cell>
          <cell r="AP216">
            <v>1</v>
          </cell>
          <cell r="AR216">
            <v>1</v>
          </cell>
          <cell r="AT216">
            <v>59</v>
          </cell>
          <cell r="AU216">
            <v>901</v>
          </cell>
          <cell r="AV216">
            <v>6</v>
          </cell>
          <cell r="AX216">
            <v>0</v>
          </cell>
          <cell r="AY216">
            <v>0</v>
          </cell>
          <cell r="BA216">
            <v>0</v>
          </cell>
          <cell r="BC216">
            <v>0</v>
          </cell>
          <cell r="BE216">
            <v>0</v>
          </cell>
          <cell r="BG216">
            <v>0</v>
          </cell>
          <cell r="BH216">
            <v>0</v>
          </cell>
          <cell r="BI216">
            <v>0</v>
          </cell>
          <cell r="BK216">
            <v>3</v>
          </cell>
          <cell r="BM216">
            <v>3</v>
          </cell>
          <cell r="BO216">
            <v>7</v>
          </cell>
          <cell r="BQ216">
            <v>13</v>
          </cell>
          <cell r="BR216">
            <v>0</v>
          </cell>
          <cell r="BS216">
            <v>0</v>
          </cell>
          <cell r="BT216">
            <v>0</v>
          </cell>
          <cell r="BU216">
            <v>0</v>
          </cell>
          <cell r="BV216">
            <v>0</v>
          </cell>
          <cell r="BW216">
            <v>0</v>
          </cell>
          <cell r="BX216">
            <v>0</v>
          </cell>
          <cell r="BZ216">
            <v>1</v>
          </cell>
          <cell r="CA216" t="str">
            <v>C23-019</v>
          </cell>
          <cell r="CB216">
            <v>8163830</v>
          </cell>
          <cell r="CC216">
            <v>0</v>
          </cell>
          <cell r="CD216">
            <v>118810</v>
          </cell>
          <cell r="CE216">
            <v>23445</v>
          </cell>
          <cell r="CF216">
            <v>8306085</v>
          </cell>
          <cell r="CG216">
            <v>1949990</v>
          </cell>
          <cell r="CH216">
            <v>0</v>
          </cell>
          <cell r="CI216">
            <v>2361164</v>
          </cell>
          <cell r="CJ216">
            <v>41627</v>
          </cell>
          <cell r="CK216">
            <v>82737</v>
          </cell>
          <cell r="CL216">
            <v>81154</v>
          </cell>
          <cell r="CM216">
            <v>1583</v>
          </cell>
          <cell r="CN216">
            <v>0</v>
          </cell>
          <cell r="CO216">
            <v>9768</v>
          </cell>
          <cell r="CP216">
            <v>1552668</v>
          </cell>
          <cell r="CQ216">
            <v>492000</v>
          </cell>
          <cell r="CR216">
            <v>5997954</v>
          </cell>
          <cell r="CT216">
            <v>3251022</v>
          </cell>
          <cell r="CU216">
            <v>3446900</v>
          </cell>
          <cell r="CV216">
            <v>0</v>
          </cell>
          <cell r="CX216">
            <v>2</v>
          </cell>
          <cell r="CY216" t="str">
            <v>C23-019</v>
          </cell>
          <cell r="CZ216">
            <v>276927869</v>
          </cell>
          <cell r="DA216">
            <v>104488178</v>
          </cell>
          <cell r="DB216">
            <v>116906239</v>
          </cell>
          <cell r="DC216">
            <v>0</v>
          </cell>
          <cell r="DE216">
            <v>2</v>
          </cell>
          <cell r="DG216">
            <v>3</v>
          </cell>
          <cell r="DH216" t="str">
            <v>C23-019</v>
          </cell>
          <cell r="DI216">
            <v>0</v>
          </cell>
          <cell r="DJ216">
            <v>0</v>
          </cell>
          <cell r="DK216">
            <v>780000</v>
          </cell>
          <cell r="DL216">
            <v>0</v>
          </cell>
          <cell r="DM216">
            <v>780000</v>
          </cell>
          <cell r="DO216">
            <v>4</v>
          </cell>
          <cell r="DP216" t="str">
            <v>C23-019</v>
          </cell>
          <cell r="DQ216">
            <v>187530</v>
          </cell>
          <cell r="DR216">
            <v>132000</v>
          </cell>
          <cell r="DS216">
            <v>5186</v>
          </cell>
          <cell r="DT216">
            <v>47133</v>
          </cell>
          <cell r="DU216">
            <v>8750</v>
          </cell>
          <cell r="DV216">
            <v>0</v>
          </cell>
          <cell r="DW216">
            <v>380599</v>
          </cell>
          <cell r="DY216">
            <v>5</v>
          </cell>
        </row>
        <row r="217">
          <cell r="N217">
            <v>2</v>
          </cell>
          <cell r="O217">
            <v>25</v>
          </cell>
          <cell r="P217">
            <v>8012</v>
          </cell>
          <cell r="Q217">
            <v>4</v>
          </cell>
          <cell r="T217">
            <v>1</v>
          </cell>
          <cell r="U217" t="str">
            <v>有床</v>
          </cell>
          <cell r="W217" t="str">
            <v>6</v>
          </cell>
          <cell r="X217">
            <v>23</v>
          </cell>
          <cell r="Y217" t="str">
            <v>個人</v>
          </cell>
          <cell r="Z217">
            <v>2</v>
          </cell>
          <cell r="AA217">
            <v>36</v>
          </cell>
          <cell r="AB217">
            <v>1</v>
          </cell>
          <cell r="AC217">
            <v>1</v>
          </cell>
          <cell r="AD217">
            <v>0</v>
          </cell>
          <cell r="AE217">
            <v>0</v>
          </cell>
          <cell r="AF217">
            <v>0</v>
          </cell>
          <cell r="AG217">
            <v>422</v>
          </cell>
          <cell r="AL217">
            <v>2</v>
          </cell>
          <cell r="AM217">
            <v>57</v>
          </cell>
          <cell r="AN217">
            <v>1</v>
          </cell>
          <cell r="AO217">
            <v>74</v>
          </cell>
          <cell r="AP217">
            <v>1</v>
          </cell>
          <cell r="AR217">
            <v>1</v>
          </cell>
          <cell r="AT217">
            <v>124</v>
          </cell>
          <cell r="AU217">
            <v>1102</v>
          </cell>
          <cell r="AV217">
            <v>6</v>
          </cell>
          <cell r="AX217">
            <v>0</v>
          </cell>
          <cell r="AY217">
            <v>0</v>
          </cell>
          <cell r="AZ217">
            <v>0</v>
          </cell>
          <cell r="BA217">
            <v>2</v>
          </cell>
          <cell r="BB217">
            <v>0</v>
          </cell>
          <cell r="BC217">
            <v>2</v>
          </cell>
          <cell r="BD217">
            <v>0</v>
          </cell>
          <cell r="BE217">
            <v>0</v>
          </cell>
          <cell r="BF217">
            <v>0</v>
          </cell>
          <cell r="BG217">
            <v>4</v>
          </cell>
          <cell r="BH217">
            <v>0</v>
          </cell>
          <cell r="BI217">
            <v>1</v>
          </cell>
          <cell r="BJ217">
            <v>0</v>
          </cell>
          <cell r="BK217">
            <v>0</v>
          </cell>
          <cell r="BL217">
            <v>0</v>
          </cell>
          <cell r="BM217">
            <v>0</v>
          </cell>
          <cell r="BN217">
            <v>0</v>
          </cell>
          <cell r="BO217">
            <v>2</v>
          </cell>
          <cell r="BP217">
            <v>0</v>
          </cell>
          <cell r="BQ217">
            <v>3</v>
          </cell>
          <cell r="BR217">
            <v>0</v>
          </cell>
          <cell r="BS217">
            <v>0</v>
          </cell>
          <cell r="BT217">
            <v>0</v>
          </cell>
          <cell r="BU217">
            <v>0</v>
          </cell>
          <cell r="BV217">
            <v>0</v>
          </cell>
          <cell r="BW217">
            <v>0</v>
          </cell>
          <cell r="BX217">
            <v>0</v>
          </cell>
          <cell r="BZ217">
            <v>1</v>
          </cell>
          <cell r="CA217" t="str">
            <v>C25-014</v>
          </cell>
          <cell r="CB217">
            <v>7799140</v>
          </cell>
          <cell r="CC217">
            <v>0</v>
          </cell>
          <cell r="CD217">
            <v>3880</v>
          </cell>
          <cell r="CE217">
            <v>9000</v>
          </cell>
          <cell r="CF217">
            <v>7812020</v>
          </cell>
          <cell r="CG217">
            <v>1811640</v>
          </cell>
          <cell r="CH217">
            <v>0</v>
          </cell>
          <cell r="CI217">
            <v>2679401</v>
          </cell>
          <cell r="CJ217">
            <v>11970</v>
          </cell>
          <cell r="CK217">
            <v>143032</v>
          </cell>
          <cell r="CL217">
            <v>136312</v>
          </cell>
          <cell r="CM217">
            <v>6720</v>
          </cell>
          <cell r="CN217">
            <v>0</v>
          </cell>
          <cell r="CO217">
            <v>533955</v>
          </cell>
          <cell r="CP217">
            <v>617309</v>
          </cell>
          <cell r="CQ217">
            <v>0</v>
          </cell>
          <cell r="CR217">
            <v>5797307</v>
          </cell>
          <cell r="CS217">
            <v>0</v>
          </cell>
          <cell r="CT217">
            <v>13043500</v>
          </cell>
          <cell r="CU217">
            <v>5300500</v>
          </cell>
          <cell r="CV217">
            <v>0</v>
          </cell>
          <cell r="CX217">
            <v>2</v>
          </cell>
          <cell r="CY217" t="str">
            <v>C25-014</v>
          </cell>
          <cell r="CZ217">
            <v>417665782</v>
          </cell>
          <cell r="DA217">
            <v>66699767</v>
          </cell>
          <cell r="DB217">
            <v>5512890</v>
          </cell>
          <cell r="DC217">
            <v>1600000</v>
          </cell>
          <cell r="DE217">
            <v>2</v>
          </cell>
          <cell r="DG217">
            <v>3</v>
          </cell>
          <cell r="DH217" t="str">
            <v>C25-014</v>
          </cell>
          <cell r="DI217">
            <v>0</v>
          </cell>
          <cell r="DJ217">
            <v>0</v>
          </cell>
          <cell r="DK217">
            <v>0</v>
          </cell>
          <cell r="DL217">
            <v>610605</v>
          </cell>
          <cell r="DM217">
            <v>610605</v>
          </cell>
          <cell r="DO217">
            <v>4</v>
          </cell>
          <cell r="DP217" t="str">
            <v>C25-014</v>
          </cell>
          <cell r="DQ217">
            <v>23850</v>
          </cell>
          <cell r="DR217">
            <v>0</v>
          </cell>
          <cell r="DS217">
            <v>10952</v>
          </cell>
          <cell r="DT217">
            <v>64674</v>
          </cell>
          <cell r="DU217">
            <v>0</v>
          </cell>
          <cell r="DV217">
            <v>3197</v>
          </cell>
          <cell r="DW217">
            <v>102673</v>
          </cell>
          <cell r="DY217">
            <v>5</v>
          </cell>
        </row>
        <row r="218">
          <cell r="N218">
            <v>2</v>
          </cell>
          <cell r="O218">
            <v>26</v>
          </cell>
          <cell r="P218">
            <v>61005</v>
          </cell>
          <cell r="Q218">
            <v>4</v>
          </cell>
          <cell r="T218">
            <v>0</v>
          </cell>
          <cell r="U218" t="str">
            <v>無床</v>
          </cell>
          <cell r="W218" t="str">
            <v>6</v>
          </cell>
          <cell r="X218">
            <v>23</v>
          </cell>
          <cell r="Y218" t="str">
            <v>個人</v>
          </cell>
          <cell r="Z218">
            <v>2</v>
          </cell>
          <cell r="AA218">
            <v>42</v>
          </cell>
          <cell r="AB218">
            <v>3</v>
          </cell>
          <cell r="AC218">
            <v>1</v>
          </cell>
          <cell r="AD218">
            <v>0</v>
          </cell>
          <cell r="AE218">
            <v>0</v>
          </cell>
          <cell r="AF218">
            <v>0</v>
          </cell>
          <cell r="AG218">
            <v>99</v>
          </cell>
          <cell r="AL218">
            <v>2</v>
          </cell>
          <cell r="AM218">
            <v>41</v>
          </cell>
          <cell r="AN218">
            <v>2</v>
          </cell>
          <cell r="AO218">
            <v>81</v>
          </cell>
          <cell r="AP218">
            <v>1</v>
          </cell>
          <cell r="AR218">
            <v>1</v>
          </cell>
          <cell r="AT218">
            <v>195</v>
          </cell>
          <cell r="AU218">
            <v>481</v>
          </cell>
          <cell r="AV218">
            <v>7</v>
          </cell>
          <cell r="AX218">
            <v>0</v>
          </cell>
          <cell r="BA218">
            <v>1</v>
          </cell>
          <cell r="BC218">
            <v>1</v>
          </cell>
          <cell r="BE218">
            <v>1</v>
          </cell>
          <cell r="BF218">
            <v>1</v>
          </cell>
          <cell r="BG218">
            <v>3</v>
          </cell>
          <cell r="BH218">
            <v>1</v>
          </cell>
          <cell r="BO218">
            <v>1</v>
          </cell>
          <cell r="BQ218">
            <v>1</v>
          </cell>
          <cell r="BR218">
            <v>0</v>
          </cell>
          <cell r="BU218">
            <v>0</v>
          </cell>
          <cell r="BX218">
            <v>0</v>
          </cell>
          <cell r="BZ218">
            <v>1</v>
          </cell>
          <cell r="CA218" t="str">
            <v>C26-060</v>
          </cell>
          <cell r="CB218">
            <v>3152030</v>
          </cell>
          <cell r="CC218">
            <v>0</v>
          </cell>
          <cell r="CD218">
            <v>15110</v>
          </cell>
          <cell r="CE218">
            <v>179387</v>
          </cell>
          <cell r="CF218">
            <v>3346527</v>
          </cell>
          <cell r="CG218">
            <v>641600</v>
          </cell>
          <cell r="CH218">
            <v>200000</v>
          </cell>
          <cell r="CI218">
            <v>1083271</v>
          </cell>
          <cell r="CJ218">
            <v>10059</v>
          </cell>
          <cell r="CK218">
            <v>22927</v>
          </cell>
          <cell r="CL218">
            <v>15000</v>
          </cell>
          <cell r="CM218">
            <v>7927</v>
          </cell>
          <cell r="CN218">
            <v>0</v>
          </cell>
          <cell r="CO218">
            <v>22169</v>
          </cell>
          <cell r="CP218">
            <v>292662</v>
          </cell>
          <cell r="CQ218">
            <v>0</v>
          </cell>
          <cell r="CR218">
            <v>2072688</v>
          </cell>
          <cell r="CT218">
            <v>2789416</v>
          </cell>
          <cell r="CU218">
            <v>1597600</v>
          </cell>
          <cell r="CV218">
            <v>0</v>
          </cell>
          <cell r="CX218">
            <v>2</v>
          </cell>
          <cell r="CY218" t="str">
            <v>C26-060</v>
          </cell>
          <cell r="CZ218">
            <v>79460954</v>
          </cell>
          <cell r="DA218">
            <v>1564925</v>
          </cell>
          <cell r="DB218">
            <v>1527173</v>
          </cell>
          <cell r="DC218">
            <v>0</v>
          </cell>
          <cell r="DE218">
            <v>2</v>
          </cell>
          <cell r="DG218">
            <v>3</v>
          </cell>
          <cell r="DH218" t="str">
            <v>C26-060</v>
          </cell>
          <cell r="DI218">
            <v>0</v>
          </cell>
          <cell r="DJ218">
            <v>0</v>
          </cell>
          <cell r="DK218">
            <v>0</v>
          </cell>
          <cell r="DL218">
            <v>0</v>
          </cell>
          <cell r="DM218">
            <v>0</v>
          </cell>
          <cell r="DO218">
            <v>4</v>
          </cell>
          <cell r="DP218" t="str">
            <v>C26-060</v>
          </cell>
          <cell r="DQ218">
            <v>5000</v>
          </cell>
          <cell r="DR218">
            <v>5000</v>
          </cell>
          <cell r="DS218">
            <v>8354</v>
          </cell>
          <cell r="DT218">
            <v>50216</v>
          </cell>
          <cell r="DU218">
            <v>0</v>
          </cell>
          <cell r="DV218">
            <v>0</v>
          </cell>
          <cell r="DW218">
            <v>68570</v>
          </cell>
          <cell r="DY218">
            <v>5</v>
          </cell>
        </row>
        <row r="219">
          <cell r="N219">
            <v>2</v>
          </cell>
          <cell r="O219">
            <v>12</v>
          </cell>
          <cell r="P219">
            <v>51314</v>
          </cell>
          <cell r="Q219">
            <v>1</v>
          </cell>
          <cell r="T219">
            <v>1</v>
          </cell>
          <cell r="U219" t="str">
            <v>有床</v>
          </cell>
          <cell r="W219" t="str">
            <v>3</v>
          </cell>
          <cell r="X219">
            <v>23</v>
          </cell>
          <cell r="Y219" t="str">
            <v>個人</v>
          </cell>
          <cell r="Z219">
            <v>2</v>
          </cell>
          <cell r="AA219">
            <v>53</v>
          </cell>
          <cell r="AB219">
            <v>6</v>
          </cell>
          <cell r="AC219">
            <v>0</v>
          </cell>
          <cell r="AD219">
            <v>1</v>
          </cell>
          <cell r="AE219">
            <v>0</v>
          </cell>
          <cell r="AF219">
            <v>0</v>
          </cell>
          <cell r="AH219">
            <v>330</v>
          </cell>
          <cell r="AL219">
            <v>2</v>
          </cell>
          <cell r="AM219">
            <v>53</v>
          </cell>
          <cell r="AN219">
            <v>3</v>
          </cell>
          <cell r="AO219">
            <v>55</v>
          </cell>
          <cell r="AP219">
            <v>1</v>
          </cell>
          <cell r="AR219">
            <v>1</v>
          </cell>
          <cell r="AT219">
            <v>141</v>
          </cell>
          <cell r="AU219">
            <v>3221</v>
          </cell>
          <cell r="AV219">
            <v>8</v>
          </cell>
          <cell r="AX219">
            <v>0</v>
          </cell>
          <cell r="AY219">
            <v>0</v>
          </cell>
          <cell r="BA219">
            <v>1</v>
          </cell>
          <cell r="BB219">
            <v>1</v>
          </cell>
          <cell r="BC219">
            <v>3</v>
          </cell>
          <cell r="BD219">
            <v>1</v>
          </cell>
          <cell r="BE219">
            <v>5</v>
          </cell>
          <cell r="BF219">
            <v>1</v>
          </cell>
          <cell r="BG219">
            <v>9</v>
          </cell>
          <cell r="BH219">
            <v>3</v>
          </cell>
          <cell r="BI219">
            <v>0</v>
          </cell>
          <cell r="BK219">
            <v>1</v>
          </cell>
          <cell r="BM219">
            <v>0</v>
          </cell>
          <cell r="BO219">
            <v>0</v>
          </cell>
          <cell r="BQ219">
            <v>1</v>
          </cell>
          <cell r="BR219">
            <v>0</v>
          </cell>
          <cell r="BS219">
            <v>0</v>
          </cell>
          <cell r="BT219">
            <v>0</v>
          </cell>
          <cell r="BU219">
            <v>0</v>
          </cell>
          <cell r="BV219">
            <v>0</v>
          </cell>
          <cell r="BW219">
            <v>0</v>
          </cell>
          <cell r="BX219">
            <v>0</v>
          </cell>
          <cell r="BZ219">
            <v>1</v>
          </cell>
          <cell r="CA219" t="str">
            <v>C12-018</v>
          </cell>
          <cell r="CB219">
            <v>9613280</v>
          </cell>
          <cell r="CC219">
            <v>1273218</v>
          </cell>
          <cell r="CD219">
            <v>0</v>
          </cell>
          <cell r="CE219">
            <v>185380</v>
          </cell>
          <cell r="CF219">
            <v>11071878</v>
          </cell>
          <cell r="CG219">
            <v>3664188</v>
          </cell>
          <cell r="CH219">
            <v>1044570</v>
          </cell>
          <cell r="CI219">
            <v>3905009</v>
          </cell>
          <cell r="CJ219">
            <v>363278</v>
          </cell>
          <cell r="CK219">
            <v>183445</v>
          </cell>
          <cell r="CL219">
            <v>36139</v>
          </cell>
          <cell r="CM219">
            <v>0</v>
          </cell>
          <cell r="CN219">
            <v>109683</v>
          </cell>
          <cell r="CO219">
            <v>85936</v>
          </cell>
          <cell r="CP219">
            <v>2250600</v>
          </cell>
          <cell r="CQ219">
            <v>703000</v>
          </cell>
          <cell r="CR219">
            <v>10452456</v>
          </cell>
          <cell r="CS219">
            <v>0</v>
          </cell>
          <cell r="CT219">
            <v>3352600</v>
          </cell>
          <cell r="CU219">
            <v>1841700</v>
          </cell>
          <cell r="CV219">
            <v>0</v>
          </cell>
          <cell r="CX219">
            <v>2</v>
          </cell>
          <cell r="CY219" t="str">
            <v>C12-018</v>
          </cell>
          <cell r="CZ219">
            <v>56960625</v>
          </cell>
          <cell r="DA219">
            <v>8193906</v>
          </cell>
          <cell r="DB219">
            <v>244182647</v>
          </cell>
          <cell r="DC219">
            <v>199226005</v>
          </cell>
          <cell r="DE219">
            <v>2</v>
          </cell>
          <cell r="DG219">
            <v>3</v>
          </cell>
          <cell r="DH219" t="str">
            <v>C12-018</v>
          </cell>
          <cell r="DI219">
            <v>0</v>
          </cell>
          <cell r="DJ219">
            <v>0</v>
          </cell>
          <cell r="DK219">
            <v>0</v>
          </cell>
          <cell r="DL219">
            <v>0</v>
          </cell>
          <cell r="DM219">
            <v>0</v>
          </cell>
          <cell r="DO219">
            <v>4</v>
          </cell>
          <cell r="DP219" t="str">
            <v>C12-018</v>
          </cell>
          <cell r="DQ219">
            <v>74240</v>
          </cell>
          <cell r="DR219">
            <v>0</v>
          </cell>
          <cell r="DS219">
            <v>33849</v>
          </cell>
          <cell r="DT219">
            <v>18583</v>
          </cell>
          <cell r="DU219">
            <v>0</v>
          </cell>
          <cell r="DV219">
            <v>578042</v>
          </cell>
          <cell r="DW219">
            <v>704714</v>
          </cell>
          <cell r="DY219">
            <v>5</v>
          </cell>
        </row>
        <row r="220">
          <cell r="N220">
            <v>2</v>
          </cell>
          <cell r="O220">
            <v>22</v>
          </cell>
          <cell r="P220">
            <v>64010</v>
          </cell>
          <cell r="Q220">
            <v>1</v>
          </cell>
          <cell r="T220">
            <v>0</v>
          </cell>
          <cell r="U220" t="str">
            <v>無床</v>
          </cell>
          <cell r="W220" t="str">
            <v>4</v>
          </cell>
          <cell r="X220">
            <v>23</v>
          </cell>
          <cell r="Y220" t="str">
            <v>個人</v>
          </cell>
          <cell r="Z220">
            <v>2</v>
          </cell>
          <cell r="AA220">
            <v>41</v>
          </cell>
          <cell r="AB220">
            <v>4</v>
          </cell>
          <cell r="AC220">
            <v>1</v>
          </cell>
          <cell r="AD220">
            <v>0</v>
          </cell>
          <cell r="AE220">
            <v>0</v>
          </cell>
          <cell r="AF220">
            <v>0</v>
          </cell>
          <cell r="AG220">
            <v>164</v>
          </cell>
          <cell r="AL220">
            <v>2</v>
          </cell>
          <cell r="AM220">
            <v>60</v>
          </cell>
          <cell r="AN220">
            <v>8</v>
          </cell>
          <cell r="AO220">
            <v>70</v>
          </cell>
          <cell r="AP220">
            <v>1</v>
          </cell>
          <cell r="AR220">
            <v>1</v>
          </cell>
          <cell r="AT220">
            <v>161</v>
          </cell>
          <cell r="AU220">
            <v>1142</v>
          </cell>
          <cell r="AV220">
            <v>12.5</v>
          </cell>
          <cell r="AX220">
            <v>0</v>
          </cell>
          <cell r="BE220">
            <v>2</v>
          </cell>
          <cell r="BF220">
            <v>1</v>
          </cell>
          <cell r="BG220">
            <v>2</v>
          </cell>
          <cell r="BH220">
            <v>1</v>
          </cell>
          <cell r="BK220">
            <v>1</v>
          </cell>
          <cell r="BO220">
            <v>2</v>
          </cell>
          <cell r="BQ220">
            <v>3</v>
          </cell>
          <cell r="BR220">
            <v>0</v>
          </cell>
          <cell r="BU220">
            <v>0</v>
          </cell>
          <cell r="BX220">
            <v>0</v>
          </cell>
          <cell r="BZ220">
            <v>1</v>
          </cell>
          <cell r="CA220" t="str">
            <v>C22-055</v>
          </cell>
          <cell r="CB220">
            <v>6930540</v>
          </cell>
          <cell r="CC220">
            <v>17816</v>
          </cell>
          <cell r="CE220">
            <v>140170</v>
          </cell>
          <cell r="CF220">
            <v>7088526</v>
          </cell>
          <cell r="CG220">
            <v>1253000</v>
          </cell>
          <cell r="CH220">
            <v>600000</v>
          </cell>
          <cell r="CI220">
            <v>145000</v>
          </cell>
          <cell r="CJ220">
            <v>166300</v>
          </cell>
          <cell r="CK220">
            <v>247000</v>
          </cell>
          <cell r="CL220">
            <v>204000</v>
          </cell>
          <cell r="CM220">
            <v>21000</v>
          </cell>
          <cell r="CN220">
            <v>0</v>
          </cell>
          <cell r="CO220">
            <v>152600</v>
          </cell>
          <cell r="CP220">
            <v>620000</v>
          </cell>
          <cell r="CQ220">
            <v>0</v>
          </cell>
          <cell r="CR220">
            <v>2583900</v>
          </cell>
          <cell r="CT220">
            <v>20581000</v>
          </cell>
          <cell r="CU220">
            <v>7551000</v>
          </cell>
          <cell r="CV220">
            <v>0</v>
          </cell>
          <cell r="CX220">
            <v>2</v>
          </cell>
          <cell r="CY220" t="str">
            <v>C22-055</v>
          </cell>
          <cell r="DE220">
            <v>2</v>
          </cell>
          <cell r="DG220">
            <v>3</v>
          </cell>
          <cell r="DH220" t="str">
            <v>C22-055</v>
          </cell>
          <cell r="DI220">
            <v>0</v>
          </cell>
          <cell r="DJ220">
            <v>0</v>
          </cell>
          <cell r="DK220">
            <v>0</v>
          </cell>
          <cell r="DL220">
            <v>0</v>
          </cell>
          <cell r="DM220">
            <v>0</v>
          </cell>
          <cell r="DO220">
            <v>4</v>
          </cell>
          <cell r="DP220" t="str">
            <v>C22-055</v>
          </cell>
          <cell r="DQ220">
            <v>4000</v>
          </cell>
          <cell r="DR220">
            <v>0</v>
          </cell>
          <cell r="DS220">
            <v>5692</v>
          </cell>
          <cell r="DT220">
            <v>55800</v>
          </cell>
          <cell r="DU220">
            <v>5000</v>
          </cell>
          <cell r="DV220">
            <v>21400</v>
          </cell>
          <cell r="DW220">
            <v>91892</v>
          </cell>
          <cell r="DY220">
            <v>5</v>
          </cell>
        </row>
        <row r="221">
          <cell r="N221">
            <v>2</v>
          </cell>
          <cell r="O221">
            <v>22</v>
          </cell>
          <cell r="P221">
            <v>32108</v>
          </cell>
          <cell r="Q221">
            <v>2</v>
          </cell>
          <cell r="T221">
            <v>0</v>
          </cell>
          <cell r="U221" t="str">
            <v>無床</v>
          </cell>
          <cell r="W221" t="str">
            <v>4</v>
          </cell>
          <cell r="X221">
            <v>23</v>
          </cell>
          <cell r="Y221" t="str">
            <v>個人</v>
          </cell>
          <cell r="Z221">
            <v>3</v>
          </cell>
          <cell r="AA221">
            <v>3</v>
          </cell>
          <cell r="AB221">
            <v>3</v>
          </cell>
          <cell r="AC221">
            <v>1</v>
          </cell>
          <cell r="AD221">
            <v>0</v>
          </cell>
          <cell r="AE221">
            <v>0</v>
          </cell>
          <cell r="AF221">
            <v>0</v>
          </cell>
          <cell r="AG221">
            <v>325</v>
          </cell>
          <cell r="AL221">
            <v>3</v>
          </cell>
          <cell r="AM221">
            <v>3</v>
          </cell>
          <cell r="AN221">
            <v>2</v>
          </cell>
          <cell r="AO221">
            <v>49</v>
          </cell>
          <cell r="AP221">
            <v>1</v>
          </cell>
          <cell r="AR221">
            <v>1</v>
          </cell>
          <cell r="AT221">
            <v>273</v>
          </cell>
          <cell r="AU221">
            <v>1428</v>
          </cell>
          <cell r="AV221">
            <v>10</v>
          </cell>
          <cell r="AX221">
            <v>0</v>
          </cell>
          <cell r="AY221">
            <v>0</v>
          </cell>
          <cell r="AZ221">
            <v>0</v>
          </cell>
          <cell r="BA221">
            <v>0</v>
          </cell>
          <cell r="BB221">
            <v>0</v>
          </cell>
          <cell r="BC221">
            <v>2</v>
          </cell>
          <cell r="BD221">
            <v>1</v>
          </cell>
          <cell r="BE221">
            <v>1</v>
          </cell>
          <cell r="BF221">
            <v>0</v>
          </cell>
          <cell r="BG221">
            <v>3</v>
          </cell>
          <cell r="BH221">
            <v>1</v>
          </cell>
          <cell r="BI221">
            <v>0</v>
          </cell>
          <cell r="BJ221">
            <v>0</v>
          </cell>
          <cell r="BK221">
            <v>3</v>
          </cell>
          <cell r="BL221">
            <v>0</v>
          </cell>
          <cell r="BM221">
            <v>3</v>
          </cell>
          <cell r="BN221">
            <v>0</v>
          </cell>
          <cell r="BO221">
            <v>0</v>
          </cell>
          <cell r="BP221">
            <v>0</v>
          </cell>
          <cell r="BQ221">
            <v>6</v>
          </cell>
          <cell r="BR221">
            <v>0</v>
          </cell>
          <cell r="BS221">
            <v>0</v>
          </cell>
          <cell r="BT221">
            <v>0</v>
          </cell>
          <cell r="BU221">
            <v>0</v>
          </cell>
          <cell r="BV221">
            <v>0</v>
          </cell>
          <cell r="BW221">
            <v>0</v>
          </cell>
          <cell r="BX221">
            <v>0</v>
          </cell>
          <cell r="BZ221">
            <v>1</v>
          </cell>
          <cell r="CA221" t="str">
            <v>C22-011</v>
          </cell>
          <cell r="CB221">
            <v>7216218</v>
          </cell>
          <cell r="CC221">
            <v>0</v>
          </cell>
          <cell r="CD221">
            <v>0</v>
          </cell>
          <cell r="CE221">
            <v>0</v>
          </cell>
          <cell r="CF221">
            <v>7216218</v>
          </cell>
          <cell r="CG221">
            <v>1606837</v>
          </cell>
          <cell r="CH221">
            <v>550000</v>
          </cell>
          <cell r="CI221">
            <v>66148</v>
          </cell>
          <cell r="CJ221">
            <v>59242</v>
          </cell>
          <cell r="CK221">
            <v>156850</v>
          </cell>
          <cell r="CL221">
            <v>71298</v>
          </cell>
          <cell r="CM221">
            <v>6802</v>
          </cell>
          <cell r="CN221">
            <v>0</v>
          </cell>
          <cell r="CO221">
            <v>692338</v>
          </cell>
          <cell r="CP221">
            <v>1539262</v>
          </cell>
          <cell r="CQ221">
            <v>0</v>
          </cell>
          <cell r="CR221">
            <v>4120677</v>
          </cell>
          <cell r="CT221">
            <v>7436638</v>
          </cell>
          <cell r="CU221">
            <v>3616700</v>
          </cell>
          <cell r="CV221">
            <v>0</v>
          </cell>
          <cell r="CX221">
            <v>2</v>
          </cell>
          <cell r="CY221" t="str">
            <v>C22-011</v>
          </cell>
          <cell r="CZ221">
            <v>152555704</v>
          </cell>
          <cell r="DA221">
            <v>138069884</v>
          </cell>
          <cell r="DB221">
            <v>175220171</v>
          </cell>
          <cell r="DC221">
            <v>172054291</v>
          </cell>
          <cell r="DE221">
            <v>2</v>
          </cell>
          <cell r="DG221">
            <v>3</v>
          </cell>
          <cell r="DH221" t="str">
            <v>C22-011</v>
          </cell>
          <cell r="DI221">
            <v>0</v>
          </cell>
          <cell r="DJ221">
            <v>0</v>
          </cell>
          <cell r="DK221">
            <v>287000</v>
          </cell>
          <cell r="DL221">
            <v>0</v>
          </cell>
          <cell r="DM221">
            <v>287000</v>
          </cell>
          <cell r="DO221">
            <v>4</v>
          </cell>
          <cell r="DP221" t="str">
            <v>C22-011</v>
          </cell>
          <cell r="DQ221">
            <v>20580</v>
          </cell>
          <cell r="DR221">
            <v>130125</v>
          </cell>
          <cell r="DS221">
            <v>46792</v>
          </cell>
          <cell r="DT221">
            <v>84218</v>
          </cell>
          <cell r="DU221">
            <v>0</v>
          </cell>
          <cell r="DV221">
            <v>338108</v>
          </cell>
          <cell r="DW221">
            <v>619823</v>
          </cell>
          <cell r="DY221">
            <v>5</v>
          </cell>
        </row>
        <row r="222">
          <cell r="N222">
            <v>2</v>
          </cell>
          <cell r="O222">
            <v>22</v>
          </cell>
          <cell r="P222">
            <v>56258</v>
          </cell>
          <cell r="Q222">
            <v>8</v>
          </cell>
          <cell r="T222">
            <v>0</v>
          </cell>
          <cell r="U222" t="str">
            <v>無床</v>
          </cell>
          <cell r="W222" t="str">
            <v>4</v>
          </cell>
          <cell r="X222">
            <v>23</v>
          </cell>
          <cell r="Y222" t="str">
            <v>個人</v>
          </cell>
          <cell r="Z222">
            <v>2</v>
          </cell>
          <cell r="AA222">
            <v>53</v>
          </cell>
          <cell r="AB222">
            <v>9</v>
          </cell>
          <cell r="AC222">
            <v>1</v>
          </cell>
          <cell r="AD222">
            <v>0</v>
          </cell>
          <cell r="AE222">
            <v>0</v>
          </cell>
          <cell r="AF222">
            <v>0</v>
          </cell>
          <cell r="AG222">
            <v>363</v>
          </cell>
          <cell r="AL222">
            <v>2</v>
          </cell>
          <cell r="AM222">
            <v>53</v>
          </cell>
          <cell r="AN222">
            <v>9</v>
          </cell>
          <cell r="AO222">
            <v>64</v>
          </cell>
          <cell r="AP222">
            <v>1</v>
          </cell>
          <cell r="AR222">
            <v>1</v>
          </cell>
          <cell r="AT222">
            <v>41</v>
          </cell>
          <cell r="AU222">
            <v>379</v>
          </cell>
          <cell r="AV222">
            <v>8</v>
          </cell>
          <cell r="AX222">
            <v>0</v>
          </cell>
          <cell r="AY222">
            <v>0</v>
          </cell>
          <cell r="AZ222">
            <v>0</v>
          </cell>
          <cell r="BA222">
            <v>0</v>
          </cell>
          <cell r="BB222">
            <v>0</v>
          </cell>
          <cell r="BC222">
            <v>1</v>
          </cell>
          <cell r="BD222">
            <v>0</v>
          </cell>
          <cell r="BE222">
            <v>0</v>
          </cell>
          <cell r="BF222">
            <v>0</v>
          </cell>
          <cell r="BG222">
            <v>1</v>
          </cell>
          <cell r="BH222">
            <v>0</v>
          </cell>
          <cell r="BI222">
            <v>0</v>
          </cell>
          <cell r="BJ222">
            <v>0</v>
          </cell>
          <cell r="BK222">
            <v>1</v>
          </cell>
          <cell r="BL222">
            <v>0</v>
          </cell>
          <cell r="BM222">
            <v>1</v>
          </cell>
          <cell r="BN222">
            <v>0</v>
          </cell>
          <cell r="BO222">
            <v>3</v>
          </cell>
          <cell r="BP222">
            <v>1</v>
          </cell>
          <cell r="BQ222">
            <v>5</v>
          </cell>
          <cell r="BR222">
            <v>1</v>
          </cell>
          <cell r="BS222">
            <v>0</v>
          </cell>
          <cell r="BT222">
            <v>0</v>
          </cell>
          <cell r="BU222">
            <v>0</v>
          </cell>
          <cell r="BV222">
            <v>0</v>
          </cell>
          <cell r="BW222">
            <v>0</v>
          </cell>
          <cell r="BX222">
            <v>0</v>
          </cell>
          <cell r="BZ222">
            <v>1</v>
          </cell>
          <cell r="CA222" t="str">
            <v>C22-034</v>
          </cell>
          <cell r="CB222">
            <v>4187800</v>
          </cell>
          <cell r="CC222">
            <v>335442</v>
          </cell>
          <cell r="CD222">
            <v>0</v>
          </cell>
          <cell r="CE222">
            <v>2800</v>
          </cell>
          <cell r="CF222">
            <v>4526042</v>
          </cell>
          <cell r="CG222">
            <v>1579142</v>
          </cell>
          <cell r="CH222">
            <v>616670</v>
          </cell>
          <cell r="CI222">
            <v>899015</v>
          </cell>
          <cell r="CJ222">
            <v>114653</v>
          </cell>
          <cell r="CK222">
            <v>48499</v>
          </cell>
          <cell r="CL222">
            <v>1499</v>
          </cell>
          <cell r="CM222">
            <v>0</v>
          </cell>
          <cell r="CN222">
            <v>0</v>
          </cell>
          <cell r="CO222">
            <v>195648</v>
          </cell>
          <cell r="CP222">
            <v>363840</v>
          </cell>
          <cell r="CQ222">
            <v>0</v>
          </cell>
          <cell r="CR222">
            <v>3200797</v>
          </cell>
          <cell r="CT222">
            <v>3857400</v>
          </cell>
          <cell r="CU222">
            <v>2113800</v>
          </cell>
          <cell r="CV222">
            <v>0</v>
          </cell>
          <cell r="CX222">
            <v>2</v>
          </cell>
          <cell r="CY222" t="str">
            <v>C22-034</v>
          </cell>
          <cell r="CZ222">
            <v>109553711</v>
          </cell>
          <cell r="DA222">
            <v>60127275</v>
          </cell>
          <cell r="DB222">
            <v>185713828</v>
          </cell>
          <cell r="DC222">
            <v>115201445</v>
          </cell>
          <cell r="DE222">
            <v>2</v>
          </cell>
          <cell r="DG222">
            <v>3</v>
          </cell>
          <cell r="DH222" t="str">
            <v>C22-034</v>
          </cell>
          <cell r="DI222">
            <v>0</v>
          </cell>
          <cell r="DJ222">
            <v>0</v>
          </cell>
          <cell r="DK222">
            <v>0</v>
          </cell>
          <cell r="DL222">
            <v>0</v>
          </cell>
          <cell r="DM222">
            <v>0</v>
          </cell>
          <cell r="DO222">
            <v>4</v>
          </cell>
          <cell r="DP222" t="str">
            <v>C22-034</v>
          </cell>
          <cell r="DQ222">
            <v>18000</v>
          </cell>
          <cell r="DR222">
            <v>5000</v>
          </cell>
          <cell r="DS222">
            <v>17845</v>
          </cell>
          <cell r="DT222">
            <v>31871</v>
          </cell>
          <cell r="DU222">
            <v>2500</v>
          </cell>
          <cell r="DV222">
            <v>9224</v>
          </cell>
          <cell r="DW222">
            <v>84440</v>
          </cell>
          <cell r="DY222">
            <v>5</v>
          </cell>
        </row>
        <row r="223">
          <cell r="N223">
            <v>2</v>
          </cell>
          <cell r="O223">
            <v>28</v>
          </cell>
          <cell r="P223">
            <v>69083</v>
          </cell>
          <cell r="Q223">
            <v>4</v>
          </cell>
          <cell r="T223">
            <v>0</v>
          </cell>
          <cell r="U223" t="str">
            <v>無床</v>
          </cell>
          <cell r="W223" t="str">
            <v>7</v>
          </cell>
          <cell r="X223">
            <v>23</v>
          </cell>
          <cell r="Y223" t="str">
            <v>個人</v>
          </cell>
          <cell r="Z223">
            <v>3</v>
          </cell>
          <cell r="AA223">
            <v>3</v>
          </cell>
          <cell r="AB223">
            <v>4</v>
          </cell>
          <cell r="AC223">
            <v>1</v>
          </cell>
          <cell r="AD223">
            <v>0</v>
          </cell>
          <cell r="AE223">
            <v>0</v>
          </cell>
          <cell r="AF223">
            <v>0</v>
          </cell>
          <cell r="AG223">
            <v>496</v>
          </cell>
          <cell r="AL223">
            <v>3</v>
          </cell>
          <cell r="AM223">
            <v>3</v>
          </cell>
          <cell r="AN223">
            <v>3</v>
          </cell>
          <cell r="AO223">
            <v>49</v>
          </cell>
          <cell r="AP223">
            <v>1</v>
          </cell>
          <cell r="AR223">
            <v>1</v>
          </cell>
          <cell r="AT223">
            <v>85</v>
          </cell>
          <cell r="AU223">
            <v>2020</v>
          </cell>
          <cell r="AV223">
            <v>8</v>
          </cell>
          <cell r="AX223">
            <v>0</v>
          </cell>
          <cell r="AY223">
            <v>0</v>
          </cell>
          <cell r="AZ223">
            <v>0</v>
          </cell>
          <cell r="BA223">
            <v>7</v>
          </cell>
          <cell r="BB223">
            <v>0</v>
          </cell>
          <cell r="BC223">
            <v>4</v>
          </cell>
          <cell r="BE223">
            <v>0</v>
          </cell>
          <cell r="BF223">
            <v>0</v>
          </cell>
          <cell r="BG223">
            <v>11</v>
          </cell>
          <cell r="BH223">
            <v>0</v>
          </cell>
          <cell r="BI223">
            <v>0</v>
          </cell>
          <cell r="BJ223">
            <v>0</v>
          </cell>
          <cell r="BK223">
            <v>1</v>
          </cell>
          <cell r="BL223">
            <v>0</v>
          </cell>
          <cell r="BM223">
            <v>2</v>
          </cell>
          <cell r="BN223">
            <v>1</v>
          </cell>
          <cell r="BO223">
            <v>0</v>
          </cell>
          <cell r="BP223">
            <v>0</v>
          </cell>
          <cell r="BQ223">
            <v>3</v>
          </cell>
          <cell r="BR223">
            <v>1</v>
          </cell>
          <cell r="BS223">
            <v>0</v>
          </cell>
          <cell r="BT223">
            <v>0</v>
          </cell>
          <cell r="BU223">
            <v>0</v>
          </cell>
          <cell r="BX223">
            <v>0</v>
          </cell>
          <cell r="BZ223">
            <v>1</v>
          </cell>
          <cell r="CA223" t="str">
            <v>C28-111</v>
          </cell>
          <cell r="CB223">
            <v>17099280</v>
          </cell>
          <cell r="CC223">
            <v>0</v>
          </cell>
          <cell r="CD223">
            <v>135780</v>
          </cell>
          <cell r="CE223">
            <v>406555</v>
          </cell>
          <cell r="CF223">
            <v>17641615</v>
          </cell>
          <cell r="CG223">
            <v>3990763</v>
          </cell>
          <cell r="CH223">
            <v>400000</v>
          </cell>
          <cell r="CI223">
            <v>7174131</v>
          </cell>
          <cell r="CJ223">
            <v>59493</v>
          </cell>
          <cell r="CK223">
            <v>638653</v>
          </cell>
          <cell r="CL223">
            <v>604853</v>
          </cell>
          <cell r="CM223">
            <v>10500</v>
          </cell>
          <cell r="CN223">
            <v>0</v>
          </cell>
          <cell r="CO223">
            <v>1013681</v>
          </cell>
          <cell r="CP223">
            <v>1896314</v>
          </cell>
          <cell r="CQ223">
            <v>0</v>
          </cell>
          <cell r="CR223">
            <v>14773035</v>
          </cell>
          <cell r="CT223">
            <v>22378500</v>
          </cell>
          <cell r="CU223">
            <v>8124000</v>
          </cell>
          <cell r="CV223">
            <v>0</v>
          </cell>
          <cell r="CX223">
            <v>2</v>
          </cell>
          <cell r="CY223" t="str">
            <v>C28-111</v>
          </cell>
          <cell r="CZ223">
            <v>304566374</v>
          </cell>
          <cell r="DA223">
            <v>256191089</v>
          </cell>
          <cell r="DB223">
            <v>262403337</v>
          </cell>
          <cell r="DC223">
            <v>215850000</v>
          </cell>
          <cell r="DE223">
            <v>2</v>
          </cell>
          <cell r="DG223">
            <v>3</v>
          </cell>
          <cell r="DH223" t="str">
            <v>C28-111</v>
          </cell>
          <cell r="DI223">
            <v>0</v>
          </cell>
          <cell r="DJ223">
            <v>0</v>
          </cell>
          <cell r="DK223">
            <v>0</v>
          </cell>
          <cell r="DL223">
            <v>2500000</v>
          </cell>
          <cell r="DM223">
            <v>2500000</v>
          </cell>
          <cell r="DO223">
            <v>4</v>
          </cell>
          <cell r="DP223" t="str">
            <v>C28-111</v>
          </cell>
          <cell r="DQ223">
            <v>56538</v>
          </cell>
          <cell r="DR223">
            <v>17833</v>
          </cell>
          <cell r="DS223">
            <v>13083</v>
          </cell>
          <cell r="DT223">
            <v>105583</v>
          </cell>
          <cell r="DU223">
            <v>0</v>
          </cell>
          <cell r="DV223">
            <v>479036</v>
          </cell>
          <cell r="DW223">
            <v>672073</v>
          </cell>
          <cell r="DY223">
            <v>5</v>
          </cell>
        </row>
        <row r="224">
          <cell r="N224">
            <v>2</v>
          </cell>
          <cell r="O224">
            <v>14</v>
          </cell>
          <cell r="P224">
            <v>3174</v>
          </cell>
          <cell r="Q224">
            <v>8</v>
          </cell>
          <cell r="T224">
            <v>0</v>
          </cell>
          <cell r="U224" t="str">
            <v>無床</v>
          </cell>
          <cell r="W224" t="str">
            <v>3</v>
          </cell>
          <cell r="X224">
            <v>23</v>
          </cell>
          <cell r="Y224" t="str">
            <v>個人</v>
          </cell>
          <cell r="Z224">
            <v>2</v>
          </cell>
          <cell r="AA224">
            <v>54</v>
          </cell>
          <cell r="AB224">
            <v>12</v>
          </cell>
          <cell r="AC224">
            <v>1</v>
          </cell>
          <cell r="AD224">
            <v>0</v>
          </cell>
          <cell r="AE224">
            <v>0</v>
          </cell>
          <cell r="AF224">
            <v>0</v>
          </cell>
          <cell r="AG224">
            <v>113</v>
          </cell>
          <cell r="AL224">
            <v>3</v>
          </cell>
          <cell r="AM224">
            <v>6</v>
          </cell>
          <cell r="AN224">
            <v>1</v>
          </cell>
          <cell r="AO224">
            <v>55</v>
          </cell>
          <cell r="AP224">
            <v>1</v>
          </cell>
          <cell r="AR224">
            <v>1</v>
          </cell>
          <cell r="AT224">
            <v>342</v>
          </cell>
          <cell r="AU224">
            <v>602</v>
          </cell>
          <cell r="AV224">
            <v>11</v>
          </cell>
          <cell r="AX224">
            <v>0</v>
          </cell>
          <cell r="AY224">
            <v>0</v>
          </cell>
          <cell r="BA224">
            <v>0</v>
          </cell>
          <cell r="BC224">
            <v>0</v>
          </cell>
          <cell r="BE224">
            <v>2</v>
          </cell>
          <cell r="BG224">
            <v>2</v>
          </cell>
          <cell r="BH224">
            <v>0</v>
          </cell>
          <cell r="BI224">
            <v>0</v>
          </cell>
          <cell r="BK224">
            <v>0</v>
          </cell>
          <cell r="BM224">
            <v>0</v>
          </cell>
          <cell r="BO224">
            <v>0</v>
          </cell>
          <cell r="BQ224">
            <v>0</v>
          </cell>
          <cell r="BR224">
            <v>0</v>
          </cell>
          <cell r="BS224">
            <v>0</v>
          </cell>
          <cell r="BT224">
            <v>1</v>
          </cell>
          <cell r="BU224">
            <v>1</v>
          </cell>
          <cell r="BV224">
            <v>0</v>
          </cell>
          <cell r="BW224">
            <v>140</v>
          </cell>
          <cell r="BX224">
            <v>140</v>
          </cell>
          <cell r="BZ224">
            <v>1</v>
          </cell>
          <cell r="CA224" t="str">
            <v>C14-005</v>
          </cell>
          <cell r="CB224">
            <v>2734958</v>
          </cell>
          <cell r="CC224">
            <v>0</v>
          </cell>
          <cell r="CD224">
            <v>0</v>
          </cell>
          <cell r="CE224">
            <v>851039</v>
          </cell>
          <cell r="CF224">
            <v>3585997</v>
          </cell>
          <cell r="CG224">
            <v>115300</v>
          </cell>
          <cell r="CH224">
            <v>0</v>
          </cell>
          <cell r="CI224">
            <v>100000</v>
          </cell>
          <cell r="CJ224">
            <v>0</v>
          </cell>
          <cell r="CK224">
            <v>116353</v>
          </cell>
          <cell r="CL224">
            <v>4913</v>
          </cell>
          <cell r="CM224">
            <v>0</v>
          </cell>
          <cell r="CN224">
            <v>0</v>
          </cell>
          <cell r="CO224">
            <v>211709</v>
          </cell>
          <cell r="CP224">
            <v>698844</v>
          </cell>
          <cell r="CQ224">
            <v>0</v>
          </cell>
          <cell r="CR224">
            <v>1242206</v>
          </cell>
          <cell r="CT224">
            <v>191200</v>
          </cell>
          <cell r="CU224">
            <v>95500</v>
          </cell>
          <cell r="CV224">
            <v>308100</v>
          </cell>
          <cell r="CX224">
            <v>2</v>
          </cell>
          <cell r="CY224" t="str">
            <v>C14-005</v>
          </cell>
          <cell r="CZ224">
            <v>240795221</v>
          </cell>
          <cell r="DA224">
            <v>221761070</v>
          </cell>
          <cell r="DB224">
            <v>225189443</v>
          </cell>
          <cell r="DC224">
            <v>222167843</v>
          </cell>
          <cell r="DE224">
            <v>2</v>
          </cell>
          <cell r="DG224">
            <v>3</v>
          </cell>
          <cell r="DH224" t="str">
            <v>C14-005</v>
          </cell>
          <cell r="DI224">
            <v>0</v>
          </cell>
          <cell r="DJ224">
            <v>0</v>
          </cell>
          <cell r="DK224">
            <v>0</v>
          </cell>
          <cell r="DL224">
            <v>0</v>
          </cell>
          <cell r="DM224">
            <v>0</v>
          </cell>
          <cell r="DO224">
            <v>4</v>
          </cell>
          <cell r="DP224" t="str">
            <v>C14-005</v>
          </cell>
          <cell r="DQ224">
            <v>13700</v>
          </cell>
          <cell r="DR224">
            <v>0</v>
          </cell>
          <cell r="DS224">
            <v>26666</v>
          </cell>
          <cell r="DT224">
            <v>125542</v>
          </cell>
          <cell r="DU224">
            <v>0</v>
          </cell>
          <cell r="DV224">
            <v>198495</v>
          </cell>
          <cell r="DW224">
            <v>364403</v>
          </cell>
          <cell r="DY224">
            <v>5</v>
          </cell>
        </row>
        <row r="225">
          <cell r="N225">
            <v>2</v>
          </cell>
          <cell r="O225">
            <v>19</v>
          </cell>
          <cell r="P225">
            <v>51043</v>
          </cell>
          <cell r="Q225">
            <v>9</v>
          </cell>
          <cell r="T225">
            <v>0</v>
          </cell>
          <cell r="U225" t="str">
            <v>無床</v>
          </cell>
          <cell r="W225" t="str">
            <v>2</v>
          </cell>
          <cell r="X225">
            <v>23</v>
          </cell>
          <cell r="Y225" t="str">
            <v>個人</v>
          </cell>
          <cell r="Z225">
            <v>2</v>
          </cell>
          <cell r="AA225">
            <v>40</v>
          </cell>
          <cell r="AB225">
            <v>12</v>
          </cell>
          <cell r="AC225">
            <v>1</v>
          </cell>
          <cell r="AD225">
            <v>0</v>
          </cell>
          <cell r="AE225">
            <v>0</v>
          </cell>
          <cell r="AF225">
            <v>0</v>
          </cell>
          <cell r="AG225">
            <v>231</v>
          </cell>
          <cell r="AL225">
            <v>2</v>
          </cell>
          <cell r="AM225">
            <v>40</v>
          </cell>
          <cell r="AN225">
            <v>11</v>
          </cell>
          <cell r="AO225">
            <v>75</v>
          </cell>
          <cell r="AP225">
            <v>1</v>
          </cell>
          <cell r="AR225">
            <v>1</v>
          </cell>
          <cell r="AT225">
            <v>42</v>
          </cell>
          <cell r="AU225">
            <v>805</v>
          </cell>
          <cell r="AV225">
            <v>8</v>
          </cell>
          <cell r="AX225">
            <v>0</v>
          </cell>
          <cell r="AY225">
            <v>0</v>
          </cell>
          <cell r="AZ225">
            <v>0</v>
          </cell>
          <cell r="BA225">
            <v>2</v>
          </cell>
          <cell r="BB225">
            <v>0</v>
          </cell>
          <cell r="BC225">
            <v>2</v>
          </cell>
          <cell r="BD225">
            <v>1</v>
          </cell>
          <cell r="BE225">
            <v>0</v>
          </cell>
          <cell r="BF225">
            <v>0</v>
          </cell>
          <cell r="BG225">
            <v>4</v>
          </cell>
          <cell r="BH225">
            <v>1</v>
          </cell>
          <cell r="BI225">
            <v>0</v>
          </cell>
          <cell r="BJ225">
            <v>0</v>
          </cell>
          <cell r="BK225">
            <v>0</v>
          </cell>
          <cell r="BL225">
            <v>0</v>
          </cell>
          <cell r="BM225">
            <v>0</v>
          </cell>
          <cell r="BN225">
            <v>0</v>
          </cell>
          <cell r="BO225">
            <v>2</v>
          </cell>
          <cell r="BP225">
            <v>0</v>
          </cell>
          <cell r="BQ225">
            <v>2</v>
          </cell>
          <cell r="BR225">
            <v>0</v>
          </cell>
          <cell r="BS225">
            <v>0</v>
          </cell>
          <cell r="BT225">
            <v>0</v>
          </cell>
          <cell r="BU225">
            <v>0</v>
          </cell>
          <cell r="BV225">
            <v>0</v>
          </cell>
          <cell r="BW225">
            <v>0</v>
          </cell>
          <cell r="BX225">
            <v>0</v>
          </cell>
          <cell r="BZ225">
            <v>1</v>
          </cell>
          <cell r="CA225" t="str">
            <v>C19-001</v>
          </cell>
          <cell r="CB225">
            <v>2879310</v>
          </cell>
          <cell r="CC225">
            <v>24050</v>
          </cell>
          <cell r="CD225">
            <v>3000</v>
          </cell>
          <cell r="CE225">
            <v>45208</v>
          </cell>
          <cell r="CF225">
            <v>2951568</v>
          </cell>
          <cell r="CG225">
            <v>1031641</v>
          </cell>
          <cell r="CH225">
            <v>368667</v>
          </cell>
          <cell r="CI225">
            <v>625509</v>
          </cell>
          <cell r="CJ225">
            <v>15488</v>
          </cell>
          <cell r="CK225">
            <v>47548</v>
          </cell>
          <cell r="CL225">
            <v>39995</v>
          </cell>
          <cell r="CM225">
            <v>0</v>
          </cell>
          <cell r="CN225">
            <v>0</v>
          </cell>
          <cell r="CO225">
            <v>78520</v>
          </cell>
          <cell r="CP225">
            <v>415579</v>
          </cell>
          <cell r="CQ225">
            <v>0</v>
          </cell>
          <cell r="CR225">
            <v>2214285</v>
          </cell>
          <cell r="CT225">
            <v>2515300</v>
          </cell>
          <cell r="CU225">
            <v>1159800</v>
          </cell>
          <cell r="CV225">
            <v>0</v>
          </cell>
          <cell r="CX225">
            <v>2</v>
          </cell>
          <cell r="CY225" t="str">
            <v>C19-001</v>
          </cell>
          <cell r="DE225">
            <v>3</v>
          </cell>
          <cell r="DG225">
            <v>3</v>
          </cell>
          <cell r="DH225" t="str">
            <v>C19-001</v>
          </cell>
          <cell r="DI225">
            <v>0</v>
          </cell>
          <cell r="DJ225">
            <v>0</v>
          </cell>
          <cell r="DK225">
            <v>0</v>
          </cell>
          <cell r="DL225">
            <v>0</v>
          </cell>
          <cell r="DM225">
            <v>0</v>
          </cell>
          <cell r="DO225">
            <v>4</v>
          </cell>
          <cell r="DP225" t="str">
            <v>C19-001</v>
          </cell>
          <cell r="DQ225">
            <v>8800</v>
          </cell>
          <cell r="DR225">
            <v>0</v>
          </cell>
          <cell r="DS225">
            <v>13136</v>
          </cell>
          <cell r="DT225">
            <v>66740</v>
          </cell>
          <cell r="DU225">
            <v>0</v>
          </cell>
          <cell r="DV225">
            <v>0</v>
          </cell>
          <cell r="DW225">
            <v>88676</v>
          </cell>
          <cell r="DY225">
            <v>5</v>
          </cell>
        </row>
        <row r="226">
          <cell r="N226">
            <v>2</v>
          </cell>
          <cell r="O226">
            <v>42</v>
          </cell>
          <cell r="P226">
            <v>52017</v>
          </cell>
          <cell r="Q226">
            <v>1</v>
          </cell>
          <cell r="T226">
            <v>1</v>
          </cell>
          <cell r="U226" t="str">
            <v>有床</v>
          </cell>
          <cell r="W226" t="str">
            <v>A</v>
          </cell>
          <cell r="X226">
            <v>19</v>
          </cell>
          <cell r="Y226" t="str">
            <v>その他</v>
          </cell>
          <cell r="Z226">
            <v>3</v>
          </cell>
          <cell r="AA226">
            <v>4</v>
          </cell>
          <cell r="AB226">
            <v>10</v>
          </cell>
          <cell r="AC226">
            <v>0</v>
          </cell>
          <cell r="AD226">
            <v>1</v>
          </cell>
          <cell r="AE226">
            <v>0</v>
          </cell>
          <cell r="AF226">
            <v>0</v>
          </cell>
          <cell r="AH226">
            <v>480</v>
          </cell>
          <cell r="AL226">
            <v>2</v>
          </cell>
          <cell r="AM226">
            <v>47</v>
          </cell>
          <cell r="AN226">
            <v>4</v>
          </cell>
          <cell r="AO226">
            <v>65</v>
          </cell>
          <cell r="AP226">
            <v>1</v>
          </cell>
          <cell r="AR226">
            <v>1</v>
          </cell>
          <cell r="AT226">
            <v>50</v>
          </cell>
          <cell r="AU226">
            <v>1347</v>
          </cell>
          <cell r="AV226">
            <v>6</v>
          </cell>
          <cell r="AX226">
            <v>175</v>
          </cell>
          <cell r="AY226">
            <v>1</v>
          </cell>
          <cell r="BA226">
            <v>3</v>
          </cell>
          <cell r="BC226">
            <v>1</v>
          </cell>
          <cell r="BE226">
            <v>5</v>
          </cell>
          <cell r="BG226">
            <v>10</v>
          </cell>
          <cell r="BH226">
            <v>0</v>
          </cell>
          <cell r="BQ226">
            <v>0</v>
          </cell>
          <cell r="BR226">
            <v>0</v>
          </cell>
          <cell r="BS226">
            <v>0</v>
          </cell>
          <cell r="BT226">
            <v>1</v>
          </cell>
          <cell r="BU226">
            <v>1</v>
          </cell>
          <cell r="BW226">
            <v>135</v>
          </cell>
          <cell r="BX226">
            <v>135</v>
          </cell>
          <cell r="BZ226">
            <v>1</v>
          </cell>
          <cell r="CA226" t="str">
            <v>C42-020</v>
          </cell>
          <cell r="CB226">
            <v>8322610</v>
          </cell>
          <cell r="CC226">
            <v>0</v>
          </cell>
          <cell r="CD226">
            <v>0</v>
          </cell>
          <cell r="CE226">
            <v>185060</v>
          </cell>
          <cell r="CF226">
            <v>8507670</v>
          </cell>
          <cell r="CG226">
            <v>3956499</v>
          </cell>
          <cell r="CH226">
            <v>0</v>
          </cell>
          <cell r="CI226">
            <v>2052854</v>
          </cell>
          <cell r="CJ226">
            <v>0</v>
          </cell>
          <cell r="CK226">
            <v>123832</v>
          </cell>
          <cell r="CL226">
            <v>123832</v>
          </cell>
          <cell r="CM226">
            <v>0</v>
          </cell>
          <cell r="CN226">
            <v>0</v>
          </cell>
          <cell r="CO226">
            <v>99069</v>
          </cell>
          <cell r="CP226">
            <v>1537599</v>
          </cell>
          <cell r="CQ226">
            <v>435000</v>
          </cell>
          <cell r="CR226">
            <v>7769853</v>
          </cell>
          <cell r="CT226">
            <v>88836</v>
          </cell>
          <cell r="CU226">
            <v>52464</v>
          </cell>
          <cell r="CV226">
            <v>0</v>
          </cell>
          <cell r="CX226">
            <v>2</v>
          </cell>
          <cell r="CY226" t="str">
            <v>C42-020</v>
          </cell>
          <cell r="CZ226">
            <v>33532538</v>
          </cell>
          <cell r="DA226">
            <v>6214589</v>
          </cell>
          <cell r="DB226">
            <v>25092435</v>
          </cell>
          <cell r="DC226">
            <v>16645142</v>
          </cell>
          <cell r="DE226">
            <v>1</v>
          </cell>
          <cell r="DG226">
            <v>3</v>
          </cell>
          <cell r="DH226" t="str">
            <v>C42-020</v>
          </cell>
          <cell r="DI226">
            <v>0</v>
          </cell>
          <cell r="DJ226">
            <v>0</v>
          </cell>
          <cell r="DK226">
            <v>0</v>
          </cell>
          <cell r="DL226">
            <v>0</v>
          </cell>
          <cell r="DM226">
            <v>0</v>
          </cell>
          <cell r="DO226">
            <v>4</v>
          </cell>
          <cell r="DP226" t="str">
            <v>C42-020</v>
          </cell>
          <cell r="DQ226">
            <v>32850</v>
          </cell>
          <cell r="DR226">
            <v>0</v>
          </cell>
          <cell r="DS226">
            <v>0</v>
          </cell>
          <cell r="DT226">
            <v>0</v>
          </cell>
          <cell r="DU226">
            <v>0</v>
          </cell>
          <cell r="DV226">
            <v>10778</v>
          </cell>
          <cell r="DW226">
            <v>43628</v>
          </cell>
          <cell r="DY226">
            <v>5</v>
          </cell>
        </row>
        <row r="227">
          <cell r="N227">
            <v>2</v>
          </cell>
          <cell r="O227">
            <v>8</v>
          </cell>
          <cell r="P227">
            <v>52051</v>
          </cell>
          <cell r="Q227">
            <v>7</v>
          </cell>
          <cell r="T227">
            <v>0</v>
          </cell>
          <cell r="U227" t="str">
            <v>無床</v>
          </cell>
          <cell r="W227" t="str">
            <v>2</v>
          </cell>
          <cell r="X227">
            <v>23</v>
          </cell>
          <cell r="Y227" t="str">
            <v>個人</v>
          </cell>
          <cell r="Z227">
            <v>3</v>
          </cell>
          <cell r="AA227">
            <v>7</v>
          </cell>
          <cell r="AB227">
            <v>11</v>
          </cell>
          <cell r="AC227">
            <v>1</v>
          </cell>
          <cell r="AD227">
            <v>0</v>
          </cell>
          <cell r="AE227">
            <v>0</v>
          </cell>
          <cell r="AF227">
            <v>0</v>
          </cell>
          <cell r="AG227">
            <v>240</v>
          </cell>
          <cell r="AL227">
            <v>3</v>
          </cell>
          <cell r="AM227">
            <v>7</v>
          </cell>
          <cell r="AN227">
            <v>11</v>
          </cell>
          <cell r="AO227">
            <v>38</v>
          </cell>
          <cell r="AP227">
            <v>1</v>
          </cell>
          <cell r="AR227">
            <v>1</v>
          </cell>
          <cell r="AS227">
            <v>1</v>
          </cell>
          <cell r="AT227">
            <v>489</v>
          </cell>
          <cell r="AU227">
            <v>326</v>
          </cell>
          <cell r="AV227">
            <v>10</v>
          </cell>
          <cell r="BA227">
            <v>1</v>
          </cell>
          <cell r="BB227">
            <v>1</v>
          </cell>
          <cell r="BC227">
            <v>1</v>
          </cell>
          <cell r="BD227">
            <v>1</v>
          </cell>
          <cell r="BG227">
            <v>2</v>
          </cell>
          <cell r="BH227">
            <v>2</v>
          </cell>
          <cell r="BK227">
            <v>1</v>
          </cell>
          <cell r="BQ227">
            <v>1</v>
          </cell>
          <cell r="BR227">
            <v>0</v>
          </cell>
          <cell r="BU227">
            <v>0</v>
          </cell>
          <cell r="BX227">
            <v>0</v>
          </cell>
          <cell r="BZ227">
            <v>1</v>
          </cell>
          <cell r="CA227" t="str">
            <v>C08-005</v>
          </cell>
          <cell r="CB227">
            <v>7738477</v>
          </cell>
          <cell r="CC227">
            <v>188805</v>
          </cell>
          <cell r="CD227">
            <v>87200</v>
          </cell>
          <cell r="CE227">
            <v>33640</v>
          </cell>
          <cell r="CF227">
            <v>8048122</v>
          </cell>
          <cell r="CG227">
            <v>600000</v>
          </cell>
          <cell r="CH227">
            <v>600000</v>
          </cell>
          <cell r="CI227">
            <v>2283780</v>
          </cell>
          <cell r="CJ227">
            <v>230265</v>
          </cell>
          <cell r="CK227">
            <v>82835</v>
          </cell>
          <cell r="CL227">
            <v>71835</v>
          </cell>
          <cell r="CM227">
            <v>11000</v>
          </cell>
          <cell r="CO227">
            <v>253500</v>
          </cell>
          <cell r="CP227">
            <v>1825700</v>
          </cell>
          <cell r="CR227">
            <v>5276080</v>
          </cell>
          <cell r="CT227">
            <v>9552000</v>
          </cell>
          <cell r="CU227">
            <v>3711000</v>
          </cell>
          <cell r="CX227">
            <v>2</v>
          </cell>
          <cell r="CY227" t="str">
            <v>C08-005</v>
          </cell>
          <cell r="DE227">
            <v>3</v>
          </cell>
          <cell r="DG227">
            <v>3</v>
          </cell>
          <cell r="DH227" t="str">
            <v>C08-005</v>
          </cell>
          <cell r="DK227">
            <v>380000</v>
          </cell>
          <cell r="DM227">
            <v>380000</v>
          </cell>
          <cell r="DO227">
            <v>4</v>
          </cell>
          <cell r="DP227" t="str">
            <v>C08-005</v>
          </cell>
          <cell r="DS227">
            <v>30400</v>
          </cell>
          <cell r="DT227">
            <v>43650</v>
          </cell>
          <cell r="DU227">
            <v>30000</v>
          </cell>
          <cell r="DW227">
            <v>104050</v>
          </cell>
          <cell r="DY227">
            <v>5</v>
          </cell>
        </row>
        <row r="228">
          <cell r="N228">
            <v>2</v>
          </cell>
          <cell r="O228">
            <v>15</v>
          </cell>
          <cell r="P228">
            <v>51059</v>
          </cell>
          <cell r="Q228">
            <v>0</v>
          </cell>
          <cell r="T228">
            <v>1</v>
          </cell>
          <cell r="U228" t="str">
            <v>有床</v>
          </cell>
          <cell r="W228" t="str">
            <v>1</v>
          </cell>
          <cell r="X228">
            <v>19</v>
          </cell>
          <cell r="Y228" t="str">
            <v>その他</v>
          </cell>
          <cell r="Z228">
            <v>2</v>
          </cell>
          <cell r="AA228">
            <v>53</v>
          </cell>
          <cell r="AB228">
            <v>8</v>
          </cell>
          <cell r="AC228">
            <v>0</v>
          </cell>
          <cell r="AD228">
            <v>1</v>
          </cell>
          <cell r="AE228">
            <v>0</v>
          </cell>
          <cell r="AF228">
            <v>0</v>
          </cell>
          <cell r="AH228">
            <v>570</v>
          </cell>
          <cell r="AL228">
            <v>2</v>
          </cell>
          <cell r="AM228">
            <v>53</v>
          </cell>
          <cell r="AN228">
            <v>8</v>
          </cell>
          <cell r="AO228">
            <v>61</v>
          </cell>
          <cell r="AP228">
            <v>1</v>
          </cell>
          <cell r="AR228">
            <v>1</v>
          </cell>
          <cell r="AT228">
            <v>122</v>
          </cell>
          <cell r="AU228">
            <v>5461</v>
          </cell>
          <cell r="AV228">
            <v>9</v>
          </cell>
          <cell r="AX228">
            <v>0</v>
          </cell>
          <cell r="AY228">
            <v>1</v>
          </cell>
          <cell r="AZ228">
            <v>0</v>
          </cell>
          <cell r="BA228">
            <v>8</v>
          </cell>
          <cell r="BB228">
            <v>0</v>
          </cell>
          <cell r="BC228">
            <v>2</v>
          </cell>
          <cell r="BD228">
            <v>1</v>
          </cell>
          <cell r="BE228">
            <v>1</v>
          </cell>
          <cell r="BF228">
            <v>0</v>
          </cell>
          <cell r="BG228">
            <v>12</v>
          </cell>
          <cell r="BH228">
            <v>1</v>
          </cell>
          <cell r="BK228">
            <v>2</v>
          </cell>
          <cell r="BL228">
            <v>0</v>
          </cell>
          <cell r="BO228">
            <v>1</v>
          </cell>
          <cell r="BQ228">
            <v>3</v>
          </cell>
          <cell r="BR228">
            <v>0</v>
          </cell>
          <cell r="BS228">
            <v>0</v>
          </cell>
          <cell r="BT228">
            <v>0</v>
          </cell>
          <cell r="BU228">
            <v>0</v>
          </cell>
          <cell r="BV228">
            <v>0</v>
          </cell>
          <cell r="BW228">
            <v>0</v>
          </cell>
          <cell r="BX228">
            <v>0</v>
          </cell>
          <cell r="BZ228">
            <v>1</v>
          </cell>
          <cell r="CA228" t="str">
            <v>C15-014</v>
          </cell>
          <cell r="CB228">
            <v>19876517</v>
          </cell>
          <cell r="CC228">
            <v>0</v>
          </cell>
          <cell r="CD228">
            <v>154310</v>
          </cell>
          <cell r="CE228">
            <v>3493</v>
          </cell>
          <cell r="CF228">
            <v>20034320</v>
          </cell>
          <cell r="CG228">
            <v>8179520</v>
          </cell>
          <cell r="CH228">
            <v>5340000</v>
          </cell>
          <cell r="CI228">
            <v>2329594</v>
          </cell>
          <cell r="CJ228">
            <v>333710</v>
          </cell>
          <cell r="CK228">
            <v>1874555</v>
          </cell>
          <cell r="CL228">
            <v>304555</v>
          </cell>
          <cell r="CM228">
            <v>0</v>
          </cell>
          <cell r="CN228">
            <v>1570000</v>
          </cell>
          <cell r="CO228">
            <v>506506</v>
          </cell>
          <cell r="CP228">
            <v>1790854</v>
          </cell>
          <cell r="CQ228">
            <v>550000</v>
          </cell>
          <cell r="CR228">
            <v>15014739</v>
          </cell>
          <cell r="CT228">
            <v>10143500</v>
          </cell>
          <cell r="CU228">
            <v>1512300</v>
          </cell>
          <cell r="CV228">
            <v>713000</v>
          </cell>
          <cell r="CX228">
            <v>2</v>
          </cell>
          <cell r="CY228" t="str">
            <v>C15-014</v>
          </cell>
          <cell r="CZ228">
            <v>171962340</v>
          </cell>
          <cell r="DA228">
            <v>18370000</v>
          </cell>
          <cell r="DB228">
            <v>17125364</v>
          </cell>
          <cell r="DC228">
            <v>908484</v>
          </cell>
          <cell r="DE228">
            <v>1</v>
          </cell>
          <cell r="DG228">
            <v>3</v>
          </cell>
          <cell r="DH228" t="str">
            <v>C15-014</v>
          </cell>
          <cell r="DI228">
            <v>0</v>
          </cell>
          <cell r="DJ228">
            <v>0</v>
          </cell>
          <cell r="DK228">
            <v>420000</v>
          </cell>
          <cell r="DL228">
            <v>159650</v>
          </cell>
          <cell r="DM228">
            <v>579650</v>
          </cell>
          <cell r="DO228">
            <v>4</v>
          </cell>
          <cell r="DP228" t="str">
            <v>C15-014</v>
          </cell>
          <cell r="DQ228">
            <v>95460</v>
          </cell>
          <cell r="DR228">
            <v>30000</v>
          </cell>
          <cell r="DS228">
            <v>39575</v>
          </cell>
          <cell r="DT228">
            <v>388430</v>
          </cell>
          <cell r="DU228">
            <v>8333</v>
          </cell>
          <cell r="DV228">
            <v>1343</v>
          </cell>
          <cell r="DW228">
            <v>563141</v>
          </cell>
          <cell r="DY228">
            <v>5</v>
          </cell>
        </row>
        <row r="229">
          <cell r="N229">
            <v>2</v>
          </cell>
          <cell r="O229">
            <v>10</v>
          </cell>
          <cell r="P229">
            <v>4033</v>
          </cell>
          <cell r="Q229">
            <v>9</v>
          </cell>
          <cell r="T229">
            <v>1</v>
          </cell>
          <cell r="U229" t="str">
            <v>有床</v>
          </cell>
          <cell r="W229" t="str">
            <v>2</v>
          </cell>
          <cell r="X229">
            <v>19</v>
          </cell>
          <cell r="Y229" t="str">
            <v>その他</v>
          </cell>
          <cell r="Z229">
            <v>2</v>
          </cell>
          <cell r="AA229">
            <v>39</v>
          </cell>
          <cell r="AB229">
            <v>7</v>
          </cell>
          <cell r="AC229">
            <v>0</v>
          </cell>
          <cell r="AD229">
            <v>1</v>
          </cell>
          <cell r="AE229">
            <v>0</v>
          </cell>
          <cell r="AF229">
            <v>0</v>
          </cell>
          <cell r="AH229">
            <v>935</v>
          </cell>
          <cell r="AL229">
            <v>2</v>
          </cell>
          <cell r="AM229">
            <v>39</v>
          </cell>
          <cell r="AN229">
            <v>7</v>
          </cell>
          <cell r="AO229">
            <v>48</v>
          </cell>
          <cell r="AP229">
            <v>2</v>
          </cell>
          <cell r="AR229">
            <v>1</v>
          </cell>
          <cell r="AT229">
            <v>127</v>
          </cell>
          <cell r="AU229">
            <v>577</v>
          </cell>
          <cell r="AV229">
            <v>9.5</v>
          </cell>
          <cell r="AX229">
            <v>242</v>
          </cell>
          <cell r="AY229">
            <v>1</v>
          </cell>
          <cell r="BA229">
            <v>8</v>
          </cell>
          <cell r="BC229">
            <v>4</v>
          </cell>
          <cell r="BE229">
            <v>1</v>
          </cell>
          <cell r="BG229">
            <v>14</v>
          </cell>
          <cell r="BH229">
            <v>0</v>
          </cell>
          <cell r="BK229">
            <v>1</v>
          </cell>
          <cell r="BQ229">
            <v>1</v>
          </cell>
          <cell r="BR229">
            <v>0</v>
          </cell>
          <cell r="BS229">
            <v>0</v>
          </cell>
          <cell r="BT229">
            <v>0</v>
          </cell>
          <cell r="BU229">
            <v>0</v>
          </cell>
          <cell r="BV229">
            <v>0</v>
          </cell>
          <cell r="BW229">
            <v>0</v>
          </cell>
          <cell r="BX229">
            <v>0</v>
          </cell>
          <cell r="BZ229">
            <v>1</v>
          </cell>
          <cell r="CA229" t="str">
            <v>C10-018</v>
          </cell>
          <cell r="CB229">
            <v>17336936</v>
          </cell>
          <cell r="CC229">
            <v>0</v>
          </cell>
          <cell r="CD229">
            <v>218184</v>
          </cell>
          <cell r="CE229">
            <v>109900</v>
          </cell>
          <cell r="CF229">
            <v>17665020</v>
          </cell>
          <cell r="CG229">
            <v>6191639</v>
          </cell>
          <cell r="CH229">
            <v>0</v>
          </cell>
          <cell r="CI229">
            <v>5952661</v>
          </cell>
          <cell r="CJ229">
            <v>582762</v>
          </cell>
          <cell r="CK229">
            <v>1531639</v>
          </cell>
          <cell r="CL229">
            <v>372739</v>
          </cell>
          <cell r="CM229">
            <v>32000</v>
          </cell>
          <cell r="CN229">
            <v>87100</v>
          </cell>
          <cell r="CO229">
            <v>431709</v>
          </cell>
          <cell r="CP229">
            <v>1218746</v>
          </cell>
          <cell r="CQ229">
            <v>480000</v>
          </cell>
          <cell r="CR229">
            <v>15909156</v>
          </cell>
          <cell r="CT229">
            <v>2378900</v>
          </cell>
          <cell r="CU229">
            <v>700000</v>
          </cell>
          <cell r="CV229">
            <v>0</v>
          </cell>
          <cell r="CX229">
            <v>2</v>
          </cell>
          <cell r="CY229" t="str">
            <v>C10-018</v>
          </cell>
          <cell r="CZ229">
            <v>111451141</v>
          </cell>
          <cell r="DA229">
            <v>19533506</v>
          </cell>
          <cell r="DB229">
            <v>19709163</v>
          </cell>
          <cell r="DC229">
            <v>0</v>
          </cell>
          <cell r="DE229">
            <v>1</v>
          </cell>
          <cell r="DG229">
            <v>3</v>
          </cell>
          <cell r="DH229" t="str">
            <v>C10-018</v>
          </cell>
          <cell r="DI229">
            <v>0</v>
          </cell>
          <cell r="DJ229">
            <v>0</v>
          </cell>
          <cell r="DK229">
            <v>840000</v>
          </cell>
          <cell r="DL229">
            <v>0</v>
          </cell>
          <cell r="DM229">
            <v>840000</v>
          </cell>
          <cell r="DO229">
            <v>4</v>
          </cell>
          <cell r="DP229" t="str">
            <v>C10-018</v>
          </cell>
          <cell r="DQ229">
            <v>50000</v>
          </cell>
          <cell r="DR229">
            <v>120000</v>
          </cell>
          <cell r="DS229">
            <v>25422</v>
          </cell>
          <cell r="DT229">
            <v>75302</v>
          </cell>
          <cell r="DU229">
            <v>833</v>
          </cell>
          <cell r="DV229">
            <v>0</v>
          </cell>
          <cell r="DW229">
            <v>271557</v>
          </cell>
          <cell r="DY229">
            <v>5</v>
          </cell>
        </row>
        <row r="230">
          <cell r="N230">
            <v>2</v>
          </cell>
          <cell r="O230">
            <v>23</v>
          </cell>
          <cell r="P230">
            <v>60181</v>
          </cell>
          <cell r="Q230">
            <v>3</v>
          </cell>
          <cell r="T230">
            <v>0</v>
          </cell>
          <cell r="U230" t="str">
            <v>無床</v>
          </cell>
          <cell r="W230" t="str">
            <v>4</v>
          </cell>
          <cell r="X230">
            <v>19</v>
          </cell>
          <cell r="Y230" t="str">
            <v>その他</v>
          </cell>
          <cell r="Z230">
            <v>3</v>
          </cell>
          <cell r="AA230">
            <v>6</v>
          </cell>
          <cell r="AB230">
            <v>11</v>
          </cell>
          <cell r="AC230">
            <v>1</v>
          </cell>
          <cell r="AD230">
            <v>0</v>
          </cell>
          <cell r="AE230">
            <v>0</v>
          </cell>
          <cell r="AF230">
            <v>0</v>
          </cell>
          <cell r="AG230">
            <v>495</v>
          </cell>
          <cell r="AH230">
            <v>0</v>
          </cell>
          <cell r="AI230">
            <v>0</v>
          </cell>
          <cell r="AJ230">
            <v>0</v>
          </cell>
          <cell r="AL230">
            <v>3</v>
          </cell>
          <cell r="AM230">
            <v>5</v>
          </cell>
          <cell r="AN230">
            <v>11</v>
          </cell>
          <cell r="AO230">
            <v>42</v>
          </cell>
          <cell r="AP230">
            <v>1</v>
          </cell>
          <cell r="AR230">
            <v>1</v>
          </cell>
          <cell r="AT230">
            <v>152</v>
          </cell>
          <cell r="AU230">
            <v>226</v>
          </cell>
          <cell r="AV230">
            <v>6</v>
          </cell>
          <cell r="AX230">
            <v>0</v>
          </cell>
          <cell r="AY230">
            <v>1</v>
          </cell>
          <cell r="BA230">
            <v>1</v>
          </cell>
          <cell r="BC230">
            <v>4</v>
          </cell>
          <cell r="BE230">
            <v>0</v>
          </cell>
          <cell r="BG230">
            <v>6</v>
          </cell>
          <cell r="BH230">
            <v>0</v>
          </cell>
          <cell r="BI230">
            <v>3</v>
          </cell>
          <cell r="BK230">
            <v>4</v>
          </cell>
          <cell r="BM230">
            <v>0</v>
          </cell>
          <cell r="BO230">
            <v>0</v>
          </cell>
          <cell r="BQ230">
            <v>7</v>
          </cell>
          <cell r="BR230">
            <v>0</v>
          </cell>
          <cell r="BS230">
            <v>0</v>
          </cell>
          <cell r="BT230">
            <v>0</v>
          </cell>
          <cell r="BU230">
            <v>0</v>
          </cell>
          <cell r="BV230">
            <v>0</v>
          </cell>
          <cell r="BW230">
            <v>0</v>
          </cell>
          <cell r="BX230">
            <v>0</v>
          </cell>
          <cell r="BZ230">
            <v>1</v>
          </cell>
          <cell r="CA230" t="str">
            <v>C23-092</v>
          </cell>
          <cell r="CB230">
            <v>16666848</v>
          </cell>
          <cell r="CC230">
            <v>0</v>
          </cell>
          <cell r="CD230">
            <v>66250</v>
          </cell>
          <cell r="CE230">
            <v>0</v>
          </cell>
          <cell r="CF230">
            <v>16733098</v>
          </cell>
          <cell r="CG230">
            <v>6872083</v>
          </cell>
          <cell r="CH230">
            <v>0</v>
          </cell>
          <cell r="CI230">
            <v>1276447</v>
          </cell>
          <cell r="CJ230">
            <v>181730</v>
          </cell>
          <cell r="CK230">
            <v>834973</v>
          </cell>
          <cell r="CL230">
            <v>831773</v>
          </cell>
          <cell r="CM230">
            <v>3200</v>
          </cell>
          <cell r="CN230">
            <v>0</v>
          </cell>
          <cell r="CO230">
            <v>480705</v>
          </cell>
          <cell r="CP230">
            <v>4065024</v>
          </cell>
          <cell r="CQ230">
            <v>0</v>
          </cell>
          <cell r="CR230">
            <v>13710962</v>
          </cell>
          <cell r="CT230">
            <v>12740000</v>
          </cell>
          <cell r="CU230">
            <v>2229500</v>
          </cell>
          <cell r="CV230">
            <v>0</v>
          </cell>
          <cell r="CX230">
            <v>2</v>
          </cell>
          <cell r="CY230" t="str">
            <v>C23-092</v>
          </cell>
          <cell r="CZ230">
            <v>106115418</v>
          </cell>
          <cell r="DA230">
            <v>84892334</v>
          </cell>
          <cell r="DB230">
            <v>74280792</v>
          </cell>
          <cell r="DC230">
            <v>59420000</v>
          </cell>
          <cell r="DE230">
            <v>1</v>
          </cell>
          <cell r="DG230">
            <v>3</v>
          </cell>
          <cell r="DH230" t="str">
            <v>C23-092</v>
          </cell>
          <cell r="DI230">
            <v>0</v>
          </cell>
          <cell r="DJ230">
            <v>0</v>
          </cell>
          <cell r="DK230">
            <v>3241719</v>
          </cell>
          <cell r="DL230">
            <v>0</v>
          </cell>
          <cell r="DM230">
            <v>3241719</v>
          </cell>
          <cell r="DO230">
            <v>4</v>
          </cell>
          <cell r="DP230" t="str">
            <v>C23-092</v>
          </cell>
          <cell r="DQ230">
            <v>50000</v>
          </cell>
          <cell r="DR230">
            <v>0</v>
          </cell>
          <cell r="DS230">
            <v>19727</v>
          </cell>
          <cell r="DT230">
            <v>84288</v>
          </cell>
          <cell r="DU230">
            <v>0</v>
          </cell>
          <cell r="DV230">
            <v>148550</v>
          </cell>
          <cell r="DW230">
            <v>302565</v>
          </cell>
          <cell r="DY230">
            <v>5</v>
          </cell>
        </row>
        <row r="231">
          <cell r="N231">
            <v>2</v>
          </cell>
          <cell r="O231">
            <v>40</v>
          </cell>
          <cell r="P231">
            <v>68092</v>
          </cell>
          <cell r="Q231">
            <v>9</v>
          </cell>
          <cell r="T231">
            <v>1</v>
          </cell>
          <cell r="U231" t="str">
            <v>有床</v>
          </cell>
          <cell r="W231" t="str">
            <v>A</v>
          </cell>
          <cell r="X231">
            <v>23</v>
          </cell>
          <cell r="Y231" t="str">
            <v>個人</v>
          </cell>
          <cell r="Z231">
            <v>3</v>
          </cell>
          <cell r="AA231">
            <v>4</v>
          </cell>
          <cell r="AB231">
            <v>11</v>
          </cell>
          <cell r="AC231">
            <v>1</v>
          </cell>
          <cell r="AD231">
            <v>0</v>
          </cell>
          <cell r="AE231">
            <v>0</v>
          </cell>
          <cell r="AF231">
            <v>0</v>
          </cell>
          <cell r="AG231">
            <v>495</v>
          </cell>
          <cell r="AL231">
            <v>3</v>
          </cell>
          <cell r="AM231">
            <v>4</v>
          </cell>
          <cell r="AN231">
            <v>11</v>
          </cell>
          <cell r="AO231">
            <v>66</v>
          </cell>
          <cell r="AP231">
            <v>1</v>
          </cell>
          <cell r="AR231">
            <v>2</v>
          </cell>
          <cell r="AT231">
            <v>53</v>
          </cell>
          <cell r="AU231">
            <v>819</v>
          </cell>
          <cell r="AV231">
            <v>8</v>
          </cell>
          <cell r="AX231">
            <v>0</v>
          </cell>
          <cell r="AY231">
            <v>1</v>
          </cell>
          <cell r="BA231">
            <v>1</v>
          </cell>
          <cell r="BC231">
            <v>2</v>
          </cell>
          <cell r="BE231">
            <v>2</v>
          </cell>
          <cell r="BG231">
            <v>6</v>
          </cell>
          <cell r="BH231">
            <v>0</v>
          </cell>
          <cell r="BQ231">
            <v>0</v>
          </cell>
          <cell r="BR231">
            <v>0</v>
          </cell>
          <cell r="BT231">
            <v>1</v>
          </cell>
          <cell r="BU231">
            <v>1</v>
          </cell>
          <cell r="BW231">
            <v>96</v>
          </cell>
          <cell r="BX231">
            <v>96</v>
          </cell>
          <cell r="BZ231">
            <v>1</v>
          </cell>
          <cell r="CA231" t="str">
            <v>C40-116</v>
          </cell>
          <cell r="CB231">
            <v>3790680</v>
          </cell>
          <cell r="CC231">
            <v>0</v>
          </cell>
          <cell r="CD231">
            <v>5500</v>
          </cell>
          <cell r="CE231">
            <v>298880</v>
          </cell>
          <cell r="CF231">
            <v>4095060</v>
          </cell>
          <cell r="CG231">
            <v>1331659</v>
          </cell>
          <cell r="CH231">
            <v>0</v>
          </cell>
          <cell r="CI231">
            <v>1319855</v>
          </cell>
          <cell r="CJ231">
            <v>20979</v>
          </cell>
          <cell r="CK231">
            <v>112870</v>
          </cell>
          <cell r="CL231">
            <v>69577</v>
          </cell>
          <cell r="CM231">
            <v>2033</v>
          </cell>
          <cell r="CN231">
            <v>0</v>
          </cell>
          <cell r="CO231">
            <v>58372</v>
          </cell>
          <cell r="CP231">
            <v>342925</v>
          </cell>
          <cell r="CQ231">
            <v>0</v>
          </cell>
          <cell r="CR231">
            <v>3186660</v>
          </cell>
          <cell r="CS231">
            <v>0</v>
          </cell>
          <cell r="CT231">
            <v>2179833</v>
          </cell>
          <cell r="CU231">
            <v>10800</v>
          </cell>
          <cell r="CV231">
            <v>0</v>
          </cell>
          <cell r="CX231">
            <v>2</v>
          </cell>
          <cell r="CY231" t="str">
            <v>C40-116</v>
          </cell>
          <cell r="DE231">
            <v>3</v>
          </cell>
          <cell r="DG231">
            <v>3</v>
          </cell>
          <cell r="DH231" t="str">
            <v>C40-116</v>
          </cell>
          <cell r="DO231">
            <v>4</v>
          </cell>
          <cell r="DP231" t="str">
            <v>C40-116</v>
          </cell>
          <cell r="DQ231">
            <v>29500</v>
          </cell>
          <cell r="DS231">
            <v>2300</v>
          </cell>
          <cell r="DT231">
            <v>103200</v>
          </cell>
          <cell r="DV231">
            <v>21429</v>
          </cell>
          <cell r="DW231">
            <v>156429</v>
          </cell>
          <cell r="DY231">
            <v>5</v>
          </cell>
        </row>
        <row r="232">
          <cell r="N232">
            <v>2</v>
          </cell>
          <cell r="O232">
            <v>34</v>
          </cell>
          <cell r="P232">
            <v>2962</v>
          </cell>
          <cell r="Q232">
            <v>0</v>
          </cell>
          <cell r="T232">
            <v>0</v>
          </cell>
          <cell r="U232" t="str">
            <v>無床</v>
          </cell>
          <cell r="W232" t="str">
            <v>8</v>
          </cell>
          <cell r="X232">
            <v>23</v>
          </cell>
          <cell r="Y232" t="str">
            <v>個人</v>
          </cell>
          <cell r="Z232">
            <v>2</v>
          </cell>
          <cell r="AA232">
            <v>56</v>
          </cell>
          <cell r="AB232">
            <v>11</v>
          </cell>
          <cell r="AC232">
            <v>1</v>
          </cell>
          <cell r="AD232">
            <v>0</v>
          </cell>
          <cell r="AE232">
            <v>0</v>
          </cell>
          <cell r="AF232">
            <v>0</v>
          </cell>
          <cell r="AG232">
            <v>113</v>
          </cell>
          <cell r="AL232">
            <v>2</v>
          </cell>
          <cell r="AM232">
            <v>56</v>
          </cell>
          <cell r="AN232">
            <v>11</v>
          </cell>
          <cell r="AO232">
            <v>64</v>
          </cell>
          <cell r="AP232">
            <v>1</v>
          </cell>
          <cell r="AR232">
            <v>1</v>
          </cell>
          <cell r="AT232">
            <v>39</v>
          </cell>
          <cell r="AU232">
            <v>470</v>
          </cell>
          <cell r="AV232">
            <v>6</v>
          </cell>
          <cell r="AX232">
            <v>0</v>
          </cell>
          <cell r="AY232">
            <v>0</v>
          </cell>
          <cell r="BA232">
            <v>1</v>
          </cell>
          <cell r="BG232">
            <v>1</v>
          </cell>
          <cell r="BH232">
            <v>0</v>
          </cell>
          <cell r="BI232">
            <v>0</v>
          </cell>
          <cell r="BM232">
            <v>2</v>
          </cell>
          <cell r="BO232">
            <v>0</v>
          </cell>
          <cell r="BQ232">
            <v>2</v>
          </cell>
          <cell r="BR232">
            <v>0</v>
          </cell>
          <cell r="BS232">
            <v>0</v>
          </cell>
          <cell r="BU232">
            <v>0</v>
          </cell>
          <cell r="BV232">
            <v>0</v>
          </cell>
          <cell r="BX232">
            <v>0</v>
          </cell>
          <cell r="BZ232">
            <v>1</v>
          </cell>
          <cell r="CA232" t="str">
            <v>C34-037</v>
          </cell>
          <cell r="CB232">
            <v>2293930</v>
          </cell>
          <cell r="CC232">
            <v>0</v>
          </cell>
          <cell r="CD232">
            <v>6840</v>
          </cell>
          <cell r="CE232">
            <v>247960</v>
          </cell>
          <cell r="CF232">
            <v>2548730</v>
          </cell>
          <cell r="CG232">
            <v>365000</v>
          </cell>
          <cell r="CH232">
            <v>0</v>
          </cell>
          <cell r="CI232">
            <v>645926</v>
          </cell>
          <cell r="CJ232">
            <v>50962</v>
          </cell>
          <cell r="CK232">
            <v>48175</v>
          </cell>
          <cell r="CL232">
            <v>41875</v>
          </cell>
          <cell r="CM232">
            <v>6300</v>
          </cell>
          <cell r="CN232">
            <v>0</v>
          </cell>
          <cell r="CO232">
            <v>109380</v>
          </cell>
          <cell r="CP232">
            <v>636354</v>
          </cell>
          <cell r="CQ232">
            <v>0</v>
          </cell>
          <cell r="CR232">
            <v>1855797</v>
          </cell>
          <cell r="CT232">
            <v>1799200</v>
          </cell>
          <cell r="CU232">
            <v>1121200</v>
          </cell>
          <cell r="CV232">
            <v>0</v>
          </cell>
          <cell r="CX232">
            <v>2</v>
          </cell>
          <cell r="CY232" t="str">
            <v>C34-037</v>
          </cell>
          <cell r="CZ232">
            <v>79615799</v>
          </cell>
          <cell r="DA232">
            <v>63300904</v>
          </cell>
          <cell r="DB232">
            <v>131422090</v>
          </cell>
          <cell r="DC232">
            <v>128027000</v>
          </cell>
          <cell r="DE232">
            <v>2</v>
          </cell>
          <cell r="DG232">
            <v>3</v>
          </cell>
          <cell r="DH232" t="str">
            <v>C34-037</v>
          </cell>
          <cell r="DI232">
            <v>0</v>
          </cell>
          <cell r="DJ232">
            <v>0</v>
          </cell>
          <cell r="DK232">
            <v>0</v>
          </cell>
          <cell r="DL232">
            <v>0</v>
          </cell>
          <cell r="DM232">
            <v>0</v>
          </cell>
          <cell r="DO232">
            <v>4</v>
          </cell>
          <cell r="DP232" t="str">
            <v>C34-037</v>
          </cell>
          <cell r="DQ232">
            <v>15000</v>
          </cell>
          <cell r="DR232">
            <v>0</v>
          </cell>
          <cell r="DS232">
            <v>15973</v>
          </cell>
          <cell r="DT232">
            <v>41989</v>
          </cell>
          <cell r="DU232">
            <v>2500</v>
          </cell>
          <cell r="DV232">
            <v>257045</v>
          </cell>
          <cell r="DW232">
            <v>332507</v>
          </cell>
          <cell r="DY232">
            <v>5</v>
          </cell>
        </row>
        <row r="233">
          <cell r="N233">
            <v>2</v>
          </cell>
          <cell r="O233">
            <v>11</v>
          </cell>
          <cell r="P233">
            <v>70025</v>
          </cell>
          <cell r="Q233">
            <v>6</v>
          </cell>
          <cell r="T233">
            <v>0</v>
          </cell>
          <cell r="U233" t="str">
            <v>無床</v>
          </cell>
          <cell r="W233" t="str">
            <v>3</v>
          </cell>
          <cell r="X233">
            <v>23</v>
          </cell>
          <cell r="Y233" t="str">
            <v>個人</v>
          </cell>
          <cell r="Z233">
            <v>2</v>
          </cell>
          <cell r="AA233">
            <v>47</v>
          </cell>
          <cell r="AB233">
            <v>4</v>
          </cell>
          <cell r="AC233">
            <v>1</v>
          </cell>
          <cell r="AD233">
            <v>0</v>
          </cell>
          <cell r="AE233">
            <v>0</v>
          </cell>
          <cell r="AF233">
            <v>0</v>
          </cell>
          <cell r="AG233">
            <v>355</v>
          </cell>
          <cell r="AH233">
            <v>0</v>
          </cell>
          <cell r="AI233">
            <v>0</v>
          </cell>
          <cell r="AJ233">
            <v>0</v>
          </cell>
          <cell r="AL233">
            <v>2</v>
          </cell>
          <cell r="AM233">
            <v>47</v>
          </cell>
          <cell r="AN233">
            <v>4</v>
          </cell>
          <cell r="AO233">
            <v>69</v>
          </cell>
          <cell r="AP233">
            <v>1</v>
          </cell>
          <cell r="AR233">
            <v>1</v>
          </cell>
          <cell r="AT233">
            <v>92</v>
          </cell>
          <cell r="AU233">
            <v>1240</v>
          </cell>
          <cell r="AV233">
            <v>10</v>
          </cell>
          <cell r="AX233">
            <v>0</v>
          </cell>
          <cell r="AY233">
            <v>0</v>
          </cell>
          <cell r="AZ233">
            <v>0</v>
          </cell>
          <cell r="BA233">
            <v>0</v>
          </cell>
          <cell r="BB233">
            <v>0</v>
          </cell>
          <cell r="BC233">
            <v>1</v>
          </cell>
          <cell r="BD233">
            <v>1</v>
          </cell>
          <cell r="BE233">
            <v>0</v>
          </cell>
          <cell r="BF233">
            <v>0</v>
          </cell>
          <cell r="BG233">
            <v>1</v>
          </cell>
          <cell r="BH233">
            <v>1</v>
          </cell>
          <cell r="BI233">
            <v>0</v>
          </cell>
          <cell r="BJ233">
            <v>0</v>
          </cell>
          <cell r="BK233">
            <v>3</v>
          </cell>
          <cell r="BL233">
            <v>0</v>
          </cell>
          <cell r="BM233">
            <v>5</v>
          </cell>
          <cell r="BN233">
            <v>0</v>
          </cell>
          <cell r="BO233">
            <v>1</v>
          </cell>
          <cell r="BP233">
            <v>0</v>
          </cell>
          <cell r="BQ233">
            <v>9</v>
          </cell>
          <cell r="BR233">
            <v>0</v>
          </cell>
          <cell r="BS233">
            <v>0</v>
          </cell>
          <cell r="BT233">
            <v>0</v>
          </cell>
          <cell r="BU233">
            <v>0</v>
          </cell>
          <cell r="BV233">
            <v>0</v>
          </cell>
          <cell r="BW233">
            <v>0</v>
          </cell>
          <cell r="BX233">
            <v>0</v>
          </cell>
          <cell r="BZ233">
            <v>1</v>
          </cell>
          <cell r="CA233" t="str">
            <v>C11-077</v>
          </cell>
          <cell r="CB233">
            <v>6440920</v>
          </cell>
          <cell r="CC233">
            <v>13620</v>
          </cell>
          <cell r="CD233">
            <v>23460</v>
          </cell>
          <cell r="CE233">
            <v>196889</v>
          </cell>
          <cell r="CF233">
            <v>6674889</v>
          </cell>
          <cell r="CG233">
            <v>2334593</v>
          </cell>
          <cell r="CH233">
            <v>526666</v>
          </cell>
          <cell r="CI233">
            <v>2112172</v>
          </cell>
          <cell r="CJ233">
            <v>84242</v>
          </cell>
          <cell r="CK233">
            <v>434753</v>
          </cell>
          <cell r="CL233">
            <v>344988</v>
          </cell>
          <cell r="CM233">
            <v>9765</v>
          </cell>
          <cell r="CN233">
            <v>80000</v>
          </cell>
          <cell r="CO233">
            <v>207612</v>
          </cell>
          <cell r="CP233">
            <v>799423</v>
          </cell>
          <cell r="CQ233">
            <v>0</v>
          </cell>
          <cell r="CR233">
            <v>5972795</v>
          </cell>
          <cell r="CT233">
            <v>5781200</v>
          </cell>
          <cell r="CU233">
            <v>2886200</v>
          </cell>
          <cell r="CV233">
            <v>0</v>
          </cell>
          <cell r="CX233">
            <v>2</v>
          </cell>
          <cell r="CY233" t="str">
            <v>C11-077</v>
          </cell>
          <cell r="CZ233">
            <v>96106725</v>
          </cell>
          <cell r="DA233">
            <v>58585507</v>
          </cell>
          <cell r="DB233">
            <v>3588863</v>
          </cell>
          <cell r="DC233">
            <v>1330000</v>
          </cell>
          <cell r="DE233">
            <v>2</v>
          </cell>
          <cell r="DG233">
            <v>3</v>
          </cell>
          <cell r="DH233" t="str">
            <v>C11-077</v>
          </cell>
          <cell r="DI233">
            <v>0</v>
          </cell>
          <cell r="DJ233">
            <v>1744700</v>
          </cell>
          <cell r="DK233">
            <v>431055</v>
          </cell>
          <cell r="DL233">
            <v>0</v>
          </cell>
          <cell r="DM233">
            <v>2175755</v>
          </cell>
          <cell r="DO233">
            <v>4</v>
          </cell>
          <cell r="DP233" t="str">
            <v>C11-077</v>
          </cell>
          <cell r="DQ233">
            <v>19980</v>
          </cell>
          <cell r="DR233">
            <v>98000</v>
          </cell>
          <cell r="DS233">
            <v>25058</v>
          </cell>
          <cell r="DT233">
            <v>80151</v>
          </cell>
          <cell r="DU233">
            <v>11695</v>
          </cell>
          <cell r="DV233">
            <v>69996</v>
          </cell>
          <cell r="DW233">
            <v>304880</v>
          </cell>
          <cell r="DY233">
            <v>5</v>
          </cell>
        </row>
        <row r="234">
          <cell r="N234">
            <v>2</v>
          </cell>
          <cell r="O234">
            <v>7</v>
          </cell>
          <cell r="P234">
            <v>66066</v>
          </cell>
          <cell r="Q234">
            <v>9</v>
          </cell>
          <cell r="T234">
            <v>1</v>
          </cell>
          <cell r="U234" t="str">
            <v>有床</v>
          </cell>
          <cell r="W234" t="str">
            <v>1</v>
          </cell>
          <cell r="X234">
            <v>23</v>
          </cell>
          <cell r="Y234" t="str">
            <v>個人</v>
          </cell>
          <cell r="Z234">
            <v>2</v>
          </cell>
          <cell r="AA234">
            <v>23</v>
          </cell>
          <cell r="AB234">
            <v>11</v>
          </cell>
          <cell r="AC234">
            <v>1</v>
          </cell>
          <cell r="AD234">
            <v>0</v>
          </cell>
          <cell r="AE234">
            <v>0</v>
          </cell>
          <cell r="AF234">
            <v>0</v>
          </cell>
          <cell r="AG234">
            <v>481</v>
          </cell>
          <cell r="AL234">
            <v>2</v>
          </cell>
          <cell r="AM234">
            <v>44</v>
          </cell>
          <cell r="AN234">
            <v>11</v>
          </cell>
          <cell r="AO234">
            <v>67</v>
          </cell>
          <cell r="AP234">
            <v>1</v>
          </cell>
          <cell r="AR234">
            <v>1</v>
          </cell>
          <cell r="AT234">
            <v>14</v>
          </cell>
          <cell r="AU234">
            <v>758</v>
          </cell>
          <cell r="AV234">
            <v>7</v>
          </cell>
          <cell r="AX234">
            <v>30</v>
          </cell>
          <cell r="BA234">
            <v>2</v>
          </cell>
          <cell r="BC234">
            <v>1</v>
          </cell>
          <cell r="BD234">
            <v>1</v>
          </cell>
          <cell r="BE234">
            <v>1</v>
          </cell>
          <cell r="BG234">
            <v>4</v>
          </cell>
          <cell r="BH234">
            <v>1</v>
          </cell>
          <cell r="BM234">
            <v>1</v>
          </cell>
          <cell r="BQ234">
            <v>1</v>
          </cell>
          <cell r="BR234">
            <v>0</v>
          </cell>
          <cell r="BS234">
            <v>0</v>
          </cell>
          <cell r="BT234">
            <v>0</v>
          </cell>
          <cell r="BU234">
            <v>0</v>
          </cell>
          <cell r="BV234">
            <v>0</v>
          </cell>
          <cell r="BW234">
            <v>0</v>
          </cell>
          <cell r="BX234">
            <v>0</v>
          </cell>
          <cell r="BZ234">
            <v>1</v>
          </cell>
          <cell r="CA234" t="str">
            <v>C07-039</v>
          </cell>
          <cell r="CB234">
            <v>2141120</v>
          </cell>
          <cell r="CC234">
            <v>607453</v>
          </cell>
          <cell r="CD234">
            <v>0</v>
          </cell>
          <cell r="CE234">
            <v>157000</v>
          </cell>
          <cell r="CF234">
            <v>2905573</v>
          </cell>
          <cell r="CG234">
            <v>1137189</v>
          </cell>
          <cell r="CH234">
            <v>280000</v>
          </cell>
          <cell r="CI234">
            <v>265022</v>
          </cell>
          <cell r="CJ234">
            <v>26641</v>
          </cell>
          <cell r="CK234">
            <v>258650</v>
          </cell>
          <cell r="CL234">
            <v>55722</v>
          </cell>
          <cell r="CM234">
            <v>4174</v>
          </cell>
          <cell r="CN234">
            <v>50000</v>
          </cell>
          <cell r="CO234">
            <v>83045</v>
          </cell>
          <cell r="CP234">
            <v>463967</v>
          </cell>
          <cell r="CQ234">
            <v>0</v>
          </cell>
          <cell r="CR234">
            <v>2234514</v>
          </cell>
          <cell r="CS234">
            <v>0</v>
          </cell>
          <cell r="CT234">
            <v>1028453</v>
          </cell>
          <cell r="CU234">
            <v>662700</v>
          </cell>
          <cell r="CV234">
            <v>0</v>
          </cell>
          <cell r="CX234">
            <v>2</v>
          </cell>
          <cell r="CY234" t="str">
            <v>C07-039</v>
          </cell>
          <cell r="CZ234">
            <v>15087527</v>
          </cell>
          <cell r="DA234">
            <v>7935358</v>
          </cell>
          <cell r="DB234">
            <v>2671480</v>
          </cell>
          <cell r="DC234">
            <v>983164</v>
          </cell>
          <cell r="DE234">
            <v>2</v>
          </cell>
          <cell r="DG234">
            <v>3</v>
          </cell>
          <cell r="DH234" t="str">
            <v>C07-039</v>
          </cell>
          <cell r="DI234">
            <v>0</v>
          </cell>
          <cell r="DJ234">
            <v>0</v>
          </cell>
          <cell r="DK234">
            <v>0</v>
          </cell>
          <cell r="DL234">
            <v>0</v>
          </cell>
          <cell r="DM234">
            <v>0</v>
          </cell>
          <cell r="DO234">
            <v>4</v>
          </cell>
          <cell r="DP234" t="str">
            <v>C07-039</v>
          </cell>
          <cell r="DQ234">
            <v>39000</v>
          </cell>
          <cell r="DR234">
            <v>5833</v>
          </cell>
          <cell r="DS234">
            <v>59756</v>
          </cell>
          <cell r="DT234">
            <v>33558</v>
          </cell>
          <cell r="DU234">
            <v>0</v>
          </cell>
          <cell r="DV234">
            <v>708</v>
          </cell>
          <cell r="DW234">
            <v>138855</v>
          </cell>
          <cell r="DY234">
            <v>5</v>
          </cell>
        </row>
        <row r="235">
          <cell r="N235">
            <v>2</v>
          </cell>
          <cell r="O235">
            <v>41</v>
          </cell>
          <cell r="P235">
            <v>51092</v>
          </cell>
          <cell r="Q235">
            <v>4</v>
          </cell>
          <cell r="T235">
            <v>1</v>
          </cell>
          <cell r="U235" t="str">
            <v>有床</v>
          </cell>
          <cell r="W235" t="str">
            <v>A</v>
          </cell>
          <cell r="X235">
            <v>23</v>
          </cell>
          <cell r="Y235" t="str">
            <v>個人</v>
          </cell>
          <cell r="Z235">
            <v>2</v>
          </cell>
          <cell r="AA235">
            <v>60</v>
          </cell>
          <cell r="AB235">
            <v>2</v>
          </cell>
          <cell r="AC235">
            <v>1</v>
          </cell>
          <cell r="AD235">
            <v>0</v>
          </cell>
          <cell r="AE235">
            <v>0</v>
          </cell>
          <cell r="AF235">
            <v>0</v>
          </cell>
          <cell r="AG235">
            <v>630</v>
          </cell>
          <cell r="AL235">
            <v>2</v>
          </cell>
          <cell r="AM235">
            <v>61</v>
          </cell>
          <cell r="AN235">
            <v>1</v>
          </cell>
          <cell r="AO235">
            <v>50</v>
          </cell>
          <cell r="AP235">
            <v>1</v>
          </cell>
          <cell r="AR235">
            <v>1</v>
          </cell>
          <cell r="AT235">
            <v>19</v>
          </cell>
          <cell r="AU235">
            <v>233</v>
          </cell>
          <cell r="AV235">
            <v>7</v>
          </cell>
          <cell r="AX235">
            <v>496</v>
          </cell>
          <cell r="AY235">
            <v>0</v>
          </cell>
          <cell r="AZ235">
            <v>0</v>
          </cell>
          <cell r="BA235">
            <v>3</v>
          </cell>
          <cell r="BB235">
            <v>0</v>
          </cell>
          <cell r="BC235">
            <v>1</v>
          </cell>
          <cell r="BD235">
            <v>0</v>
          </cell>
          <cell r="BE235">
            <v>4</v>
          </cell>
          <cell r="BF235">
            <v>2</v>
          </cell>
          <cell r="BG235">
            <v>8</v>
          </cell>
          <cell r="BH235">
            <v>2</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Z235">
            <v>1</v>
          </cell>
          <cell r="CA235" t="str">
            <v>C41-002</v>
          </cell>
          <cell r="CB235">
            <v>4298170</v>
          </cell>
          <cell r="CC235">
            <v>779180</v>
          </cell>
          <cell r="CD235">
            <v>40000</v>
          </cell>
          <cell r="CE235">
            <v>130000</v>
          </cell>
          <cell r="CF235">
            <v>5247350</v>
          </cell>
          <cell r="CG235">
            <v>1675633</v>
          </cell>
          <cell r="CH235">
            <v>500000</v>
          </cell>
          <cell r="CI235">
            <v>800000</v>
          </cell>
          <cell r="CJ235">
            <v>100000</v>
          </cell>
          <cell r="CK235">
            <v>170000</v>
          </cell>
          <cell r="CL235">
            <v>33705</v>
          </cell>
          <cell r="CM235">
            <v>26250</v>
          </cell>
          <cell r="CN235">
            <v>0</v>
          </cell>
          <cell r="CO235">
            <v>235882</v>
          </cell>
          <cell r="CP235">
            <v>150000</v>
          </cell>
          <cell r="CQ235">
            <v>0</v>
          </cell>
          <cell r="CR235">
            <v>3131515</v>
          </cell>
          <cell r="CS235">
            <v>0</v>
          </cell>
          <cell r="CT235">
            <v>609800</v>
          </cell>
          <cell r="CU235">
            <v>420300</v>
          </cell>
          <cell r="CV235">
            <v>0</v>
          </cell>
          <cell r="CX235">
            <v>2</v>
          </cell>
          <cell r="CY235" t="str">
            <v>C41-002</v>
          </cell>
          <cell r="CZ235">
            <v>33383713</v>
          </cell>
          <cell r="DA235">
            <v>14042052</v>
          </cell>
          <cell r="DB235">
            <v>6908482</v>
          </cell>
          <cell r="DC235">
            <v>5795000</v>
          </cell>
          <cell r="DE235">
            <v>2</v>
          </cell>
          <cell r="DG235">
            <v>3</v>
          </cell>
          <cell r="DH235" t="str">
            <v>C41-002</v>
          </cell>
          <cell r="DI235">
            <v>0</v>
          </cell>
          <cell r="DJ235">
            <v>0</v>
          </cell>
          <cell r="DK235">
            <v>0</v>
          </cell>
          <cell r="DL235">
            <v>0</v>
          </cell>
          <cell r="DM235">
            <v>0</v>
          </cell>
          <cell r="DO235">
            <v>4</v>
          </cell>
          <cell r="DP235" t="str">
            <v>C41-002</v>
          </cell>
          <cell r="DQ235">
            <v>0</v>
          </cell>
          <cell r="DR235">
            <v>25000</v>
          </cell>
          <cell r="DS235">
            <v>17187</v>
          </cell>
          <cell r="DT235">
            <v>49221</v>
          </cell>
          <cell r="DU235">
            <v>8000</v>
          </cell>
          <cell r="DV235">
            <v>8820</v>
          </cell>
          <cell r="DW235">
            <v>108228</v>
          </cell>
          <cell r="DY235">
            <v>5</v>
          </cell>
        </row>
        <row r="236">
          <cell r="N236">
            <v>2</v>
          </cell>
          <cell r="O236">
            <v>40</v>
          </cell>
          <cell r="P236">
            <v>73057</v>
          </cell>
          <cell r="Q236">
            <v>6</v>
          </cell>
          <cell r="T236">
            <v>0</v>
          </cell>
          <cell r="U236" t="str">
            <v>無床</v>
          </cell>
          <cell r="W236" t="str">
            <v>A</v>
          </cell>
          <cell r="X236">
            <v>23</v>
          </cell>
          <cell r="Y236" t="str">
            <v>個人</v>
          </cell>
          <cell r="Z236">
            <v>2</v>
          </cell>
          <cell r="AA236">
            <v>49</v>
          </cell>
          <cell r="AB236">
            <v>4</v>
          </cell>
          <cell r="AC236">
            <v>1</v>
          </cell>
          <cell r="AD236">
            <v>0</v>
          </cell>
          <cell r="AE236">
            <v>0</v>
          </cell>
          <cell r="AF236">
            <v>0</v>
          </cell>
          <cell r="AG236">
            <v>564</v>
          </cell>
          <cell r="AL236">
            <v>2</v>
          </cell>
          <cell r="AM236">
            <v>49</v>
          </cell>
          <cell r="AN236">
            <v>4</v>
          </cell>
          <cell r="AO236">
            <v>53</v>
          </cell>
          <cell r="AP236">
            <v>1</v>
          </cell>
          <cell r="AR236">
            <v>1</v>
          </cell>
          <cell r="AT236">
            <v>199</v>
          </cell>
          <cell r="AU236">
            <v>2744</v>
          </cell>
          <cell r="AV236">
            <v>6</v>
          </cell>
          <cell r="AX236">
            <v>0</v>
          </cell>
          <cell r="BA236">
            <v>4</v>
          </cell>
          <cell r="BC236">
            <v>2</v>
          </cell>
          <cell r="BD236">
            <v>1</v>
          </cell>
          <cell r="BG236">
            <v>6</v>
          </cell>
          <cell r="BH236">
            <v>1</v>
          </cell>
          <cell r="BQ236">
            <v>0</v>
          </cell>
          <cell r="BR236">
            <v>0</v>
          </cell>
          <cell r="BS236">
            <v>0</v>
          </cell>
          <cell r="BT236">
            <v>0</v>
          </cell>
          <cell r="BX236">
            <v>0</v>
          </cell>
          <cell r="BZ236">
            <v>1</v>
          </cell>
          <cell r="CA236" t="str">
            <v>C40-129</v>
          </cell>
          <cell r="CB236">
            <v>9119126</v>
          </cell>
          <cell r="CD236">
            <v>8760</v>
          </cell>
          <cell r="CE236">
            <v>19025</v>
          </cell>
          <cell r="CF236">
            <v>9146911</v>
          </cell>
          <cell r="CG236">
            <v>1472746</v>
          </cell>
          <cell r="CH236">
            <v>466667</v>
          </cell>
          <cell r="CI236">
            <v>2147729</v>
          </cell>
          <cell r="CJ236">
            <v>59893</v>
          </cell>
          <cell r="CK236">
            <v>774311</v>
          </cell>
          <cell r="CL236">
            <v>151911</v>
          </cell>
          <cell r="CN236">
            <v>391650</v>
          </cell>
          <cell r="CO236">
            <v>397362</v>
          </cell>
          <cell r="CP236">
            <v>705795</v>
          </cell>
          <cell r="CQ236">
            <v>0</v>
          </cell>
          <cell r="CR236">
            <v>5557836</v>
          </cell>
          <cell r="CT236">
            <v>10422500</v>
          </cell>
          <cell r="CU236">
            <v>4515100</v>
          </cell>
          <cell r="CV236">
            <v>0</v>
          </cell>
          <cell r="CX236">
            <v>2</v>
          </cell>
          <cell r="CY236" t="str">
            <v>C40-129</v>
          </cell>
          <cell r="CZ236">
            <v>192418475</v>
          </cell>
          <cell r="DA236">
            <v>100996805</v>
          </cell>
          <cell r="DB236">
            <v>1800008</v>
          </cell>
          <cell r="DC236">
            <v>0</v>
          </cell>
          <cell r="DE236">
            <v>2</v>
          </cell>
          <cell r="DG236">
            <v>3</v>
          </cell>
          <cell r="DH236" t="str">
            <v>C40-129</v>
          </cell>
          <cell r="DI236">
            <v>0</v>
          </cell>
          <cell r="DJ236">
            <v>6125735</v>
          </cell>
          <cell r="DK236">
            <v>0</v>
          </cell>
          <cell r="DL236">
            <v>7245000</v>
          </cell>
          <cell r="DM236">
            <v>13370735</v>
          </cell>
          <cell r="DO236">
            <v>4</v>
          </cell>
          <cell r="DP236" t="str">
            <v>C40-129</v>
          </cell>
          <cell r="DQ236">
            <v>18000</v>
          </cell>
          <cell r="DR236">
            <v>0</v>
          </cell>
          <cell r="DS236">
            <v>8661</v>
          </cell>
          <cell r="DT236">
            <v>154215</v>
          </cell>
          <cell r="DU236">
            <v>0</v>
          </cell>
          <cell r="DV236">
            <v>0</v>
          </cell>
          <cell r="DW236">
            <v>180876</v>
          </cell>
          <cell r="DY236">
            <v>5</v>
          </cell>
        </row>
        <row r="237">
          <cell r="N237">
            <v>2</v>
          </cell>
          <cell r="O237">
            <v>23</v>
          </cell>
          <cell r="P237">
            <v>5117</v>
          </cell>
          <cell r="Q237">
            <v>3</v>
          </cell>
          <cell r="T237">
            <v>0</v>
          </cell>
          <cell r="U237" t="str">
            <v>無床</v>
          </cell>
          <cell r="W237" t="str">
            <v>4</v>
          </cell>
          <cell r="X237">
            <v>19</v>
          </cell>
          <cell r="Y237" t="str">
            <v>その他</v>
          </cell>
          <cell r="Z237">
            <v>2</v>
          </cell>
          <cell r="AA237">
            <v>49</v>
          </cell>
          <cell r="AB237">
            <v>8</v>
          </cell>
          <cell r="AC237">
            <v>0</v>
          </cell>
          <cell r="AD237">
            <v>1</v>
          </cell>
          <cell r="AE237">
            <v>0</v>
          </cell>
          <cell r="AF237">
            <v>0</v>
          </cell>
          <cell r="AH237">
            <v>568</v>
          </cell>
          <cell r="AL237">
            <v>2</v>
          </cell>
          <cell r="AM237">
            <v>49</v>
          </cell>
          <cell r="AN237">
            <v>8</v>
          </cell>
          <cell r="AO237">
            <v>71</v>
          </cell>
          <cell r="AP237">
            <v>1</v>
          </cell>
          <cell r="AR237">
            <v>1</v>
          </cell>
          <cell r="AT237">
            <v>36</v>
          </cell>
          <cell r="AU237">
            <v>884</v>
          </cell>
          <cell r="AV237">
            <v>8</v>
          </cell>
          <cell r="AX237">
            <v>0</v>
          </cell>
          <cell r="AY237">
            <v>2</v>
          </cell>
          <cell r="AZ237">
            <v>0</v>
          </cell>
          <cell r="BA237">
            <v>5</v>
          </cell>
          <cell r="BB237">
            <v>0</v>
          </cell>
          <cell r="BC237">
            <v>5</v>
          </cell>
          <cell r="BD237">
            <v>0</v>
          </cell>
          <cell r="BE237">
            <v>6</v>
          </cell>
          <cell r="BF237">
            <v>0</v>
          </cell>
          <cell r="BG237">
            <v>18</v>
          </cell>
          <cell r="BH237">
            <v>0</v>
          </cell>
          <cell r="BI237">
            <v>15</v>
          </cell>
          <cell r="BJ237">
            <v>0</v>
          </cell>
          <cell r="BK237">
            <v>1</v>
          </cell>
          <cell r="BL237">
            <v>0</v>
          </cell>
          <cell r="BM237">
            <v>0</v>
          </cell>
          <cell r="BO237">
            <v>1</v>
          </cell>
          <cell r="BP237">
            <v>0</v>
          </cell>
          <cell r="BQ237">
            <v>17</v>
          </cell>
          <cell r="BR237">
            <v>0</v>
          </cell>
          <cell r="BS237">
            <v>0</v>
          </cell>
          <cell r="BT237">
            <v>0</v>
          </cell>
          <cell r="BU237">
            <v>0</v>
          </cell>
          <cell r="BZ237">
            <v>1</v>
          </cell>
          <cell r="CA237" t="str">
            <v>C23-016</v>
          </cell>
          <cell r="CB237">
            <v>12866874</v>
          </cell>
          <cell r="CC237">
            <v>0</v>
          </cell>
          <cell r="CD237">
            <v>139226</v>
          </cell>
          <cell r="CE237">
            <v>9514510</v>
          </cell>
          <cell r="CF237">
            <v>22520610</v>
          </cell>
          <cell r="CG237">
            <v>9258367</v>
          </cell>
          <cell r="CH237">
            <v>0</v>
          </cell>
          <cell r="CI237">
            <v>7365214</v>
          </cell>
          <cell r="CJ237">
            <v>496295</v>
          </cell>
          <cell r="CK237">
            <v>625343</v>
          </cell>
          <cell r="CL237">
            <v>365757</v>
          </cell>
          <cell r="CM237">
            <v>32760</v>
          </cell>
          <cell r="CN237">
            <v>0</v>
          </cell>
          <cell r="CO237">
            <v>318055</v>
          </cell>
          <cell r="CP237">
            <v>4586630</v>
          </cell>
          <cell r="CQ237">
            <v>2990822</v>
          </cell>
          <cell r="CR237">
            <v>22649904</v>
          </cell>
          <cell r="CT237">
            <v>0</v>
          </cell>
          <cell r="CU237">
            <v>180000</v>
          </cell>
          <cell r="CV237">
            <v>0</v>
          </cell>
          <cell r="CX237">
            <v>2</v>
          </cell>
          <cell r="CY237" t="str">
            <v>C23-016</v>
          </cell>
          <cell r="CZ237">
            <v>152361102</v>
          </cell>
          <cell r="DA237">
            <v>23027208</v>
          </cell>
          <cell r="DB237">
            <v>29780394</v>
          </cell>
          <cell r="DC237">
            <v>0</v>
          </cell>
          <cell r="DE237">
            <v>1</v>
          </cell>
          <cell r="DG237">
            <v>3</v>
          </cell>
          <cell r="DH237" t="str">
            <v>C23-016</v>
          </cell>
          <cell r="DI237">
            <v>0</v>
          </cell>
          <cell r="DJ237">
            <v>0</v>
          </cell>
          <cell r="DK237">
            <v>0</v>
          </cell>
          <cell r="DL237">
            <v>0</v>
          </cell>
          <cell r="DM237">
            <v>0</v>
          </cell>
          <cell r="DO237">
            <v>4</v>
          </cell>
          <cell r="DP237" t="str">
            <v>C23-016</v>
          </cell>
          <cell r="DQ237">
            <v>276116</v>
          </cell>
          <cell r="DR237">
            <v>0</v>
          </cell>
          <cell r="DS237">
            <v>122080</v>
          </cell>
          <cell r="DT237">
            <v>0</v>
          </cell>
          <cell r="DU237">
            <v>0</v>
          </cell>
          <cell r="DV237">
            <v>0</v>
          </cell>
          <cell r="DW237">
            <v>398196</v>
          </cell>
          <cell r="DY237">
            <v>5</v>
          </cell>
        </row>
        <row r="238">
          <cell r="N238">
            <v>2</v>
          </cell>
          <cell r="O238">
            <v>36</v>
          </cell>
          <cell r="P238">
            <v>52019</v>
          </cell>
          <cell r="Q238">
            <v>2</v>
          </cell>
          <cell r="T238">
            <v>1</v>
          </cell>
          <cell r="U238" t="str">
            <v>有床</v>
          </cell>
          <cell r="W238" t="str">
            <v>9</v>
          </cell>
          <cell r="X238">
            <v>19</v>
          </cell>
          <cell r="Y238" t="str">
            <v>その他</v>
          </cell>
          <cell r="Z238">
            <v>2</v>
          </cell>
          <cell r="AA238">
            <v>38</v>
          </cell>
          <cell r="AB238">
            <v>9</v>
          </cell>
          <cell r="AC238">
            <v>0</v>
          </cell>
          <cell r="AD238">
            <v>1</v>
          </cell>
          <cell r="AE238">
            <v>0</v>
          </cell>
          <cell r="AF238">
            <v>0</v>
          </cell>
          <cell r="AH238">
            <v>1234</v>
          </cell>
          <cell r="AL238">
            <v>3</v>
          </cell>
          <cell r="AM238">
            <v>1</v>
          </cell>
          <cell r="AN238">
            <v>4</v>
          </cell>
          <cell r="AO238">
            <v>68</v>
          </cell>
          <cell r="AP238">
            <v>1</v>
          </cell>
          <cell r="AR238">
            <v>1</v>
          </cell>
          <cell r="AT238">
            <v>43</v>
          </cell>
          <cell r="AU238">
            <v>3598</v>
          </cell>
          <cell r="AV238">
            <v>8</v>
          </cell>
          <cell r="AX238">
            <v>19</v>
          </cell>
          <cell r="AY238">
            <v>2</v>
          </cell>
          <cell r="AZ238">
            <v>0</v>
          </cell>
          <cell r="BA238">
            <v>9</v>
          </cell>
          <cell r="BB238">
            <v>0</v>
          </cell>
          <cell r="BC238">
            <v>5</v>
          </cell>
          <cell r="BD238">
            <v>0</v>
          </cell>
          <cell r="BE238">
            <v>5</v>
          </cell>
          <cell r="BG238">
            <v>21</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X238">
            <v>0</v>
          </cell>
          <cell r="BZ238">
            <v>1</v>
          </cell>
          <cell r="CA238" t="str">
            <v>C36-018</v>
          </cell>
          <cell r="CB238">
            <v>21484000</v>
          </cell>
          <cell r="CC238">
            <v>0</v>
          </cell>
          <cell r="CD238">
            <v>0</v>
          </cell>
          <cell r="CE238">
            <v>726000</v>
          </cell>
          <cell r="CF238">
            <v>22210000</v>
          </cell>
          <cell r="CG238">
            <v>13078627</v>
          </cell>
          <cell r="CH238">
            <v>0</v>
          </cell>
          <cell r="CI238">
            <v>6727872</v>
          </cell>
          <cell r="CJ238">
            <v>23219</v>
          </cell>
          <cell r="CK238">
            <v>1929672</v>
          </cell>
          <cell r="CL238">
            <v>375500</v>
          </cell>
          <cell r="CM238">
            <v>15500</v>
          </cell>
          <cell r="CN238">
            <v>0</v>
          </cell>
          <cell r="CO238">
            <v>171000</v>
          </cell>
          <cell r="CP238">
            <v>6949945</v>
          </cell>
          <cell r="CQ238">
            <v>3792700</v>
          </cell>
          <cell r="CR238">
            <v>28880335</v>
          </cell>
          <cell r="CT238">
            <v>4694600</v>
          </cell>
          <cell r="CU238">
            <v>972200</v>
          </cell>
          <cell r="CV238">
            <v>48600</v>
          </cell>
          <cell r="CX238">
            <v>2</v>
          </cell>
          <cell r="CY238" t="str">
            <v>C36-018</v>
          </cell>
          <cell r="CZ238">
            <v>132116740</v>
          </cell>
          <cell r="DA238">
            <v>1005376</v>
          </cell>
          <cell r="DB238">
            <v>12901585</v>
          </cell>
          <cell r="DC238">
            <v>0</v>
          </cell>
          <cell r="DE238">
            <v>1</v>
          </cell>
          <cell r="DG238">
            <v>3</v>
          </cell>
          <cell r="DH238" t="str">
            <v>C36-018</v>
          </cell>
          <cell r="DI238">
            <v>0</v>
          </cell>
          <cell r="DJ238">
            <v>0</v>
          </cell>
          <cell r="DK238">
            <v>0</v>
          </cell>
          <cell r="DL238">
            <v>0</v>
          </cell>
          <cell r="DM238">
            <v>0</v>
          </cell>
          <cell r="DO238">
            <v>4</v>
          </cell>
          <cell r="DP238" t="str">
            <v>C36-018</v>
          </cell>
          <cell r="DQ238">
            <v>64000</v>
          </cell>
          <cell r="DR238">
            <v>228000</v>
          </cell>
          <cell r="DS238">
            <v>83000</v>
          </cell>
          <cell r="DT238">
            <v>0</v>
          </cell>
          <cell r="DU238">
            <v>0</v>
          </cell>
          <cell r="DV238">
            <v>0</v>
          </cell>
          <cell r="DW238">
            <v>375000</v>
          </cell>
          <cell r="DY238">
            <v>5</v>
          </cell>
        </row>
        <row r="239">
          <cell r="N239">
            <v>2</v>
          </cell>
          <cell r="O239">
            <v>12</v>
          </cell>
          <cell r="P239">
            <v>51112</v>
          </cell>
          <cell r="Q239">
            <v>1</v>
          </cell>
          <cell r="T239">
            <v>0</v>
          </cell>
          <cell r="U239" t="str">
            <v>無床</v>
          </cell>
          <cell r="W239" t="str">
            <v>3</v>
          </cell>
          <cell r="X239">
            <v>23</v>
          </cell>
          <cell r="Y239" t="str">
            <v>個人</v>
          </cell>
          <cell r="Z239">
            <v>2</v>
          </cell>
          <cell r="AA239">
            <v>45</v>
          </cell>
          <cell r="AB239">
            <v>2</v>
          </cell>
          <cell r="AC239">
            <v>1</v>
          </cell>
          <cell r="AD239">
            <v>0</v>
          </cell>
          <cell r="AE239">
            <v>0</v>
          </cell>
          <cell r="AF239">
            <v>0</v>
          </cell>
          <cell r="AG239">
            <v>158</v>
          </cell>
          <cell r="AL239">
            <v>2</v>
          </cell>
          <cell r="AM239">
            <v>47</v>
          </cell>
          <cell r="AN239">
            <v>1</v>
          </cell>
          <cell r="AO239">
            <v>61</v>
          </cell>
          <cell r="AP239">
            <v>1</v>
          </cell>
          <cell r="AR239">
            <v>2</v>
          </cell>
          <cell r="AT239">
            <v>11</v>
          </cell>
          <cell r="AU239">
            <v>606</v>
          </cell>
          <cell r="AV239">
            <v>8</v>
          </cell>
          <cell r="AX239">
            <v>0</v>
          </cell>
          <cell r="AY239">
            <v>0</v>
          </cell>
          <cell r="BA239">
            <v>0</v>
          </cell>
          <cell r="BC239">
            <v>0</v>
          </cell>
          <cell r="BE239">
            <v>0</v>
          </cell>
          <cell r="BG239">
            <v>0</v>
          </cell>
          <cell r="BH239">
            <v>0</v>
          </cell>
          <cell r="BI239">
            <v>0</v>
          </cell>
          <cell r="BK239">
            <v>0</v>
          </cell>
          <cell r="BM239">
            <v>4</v>
          </cell>
          <cell r="BO239">
            <v>0</v>
          </cell>
          <cell r="BQ239">
            <v>4</v>
          </cell>
          <cell r="BR239">
            <v>0</v>
          </cell>
          <cell r="BS239">
            <v>0</v>
          </cell>
          <cell r="BT239">
            <v>0</v>
          </cell>
          <cell r="BU239">
            <v>0</v>
          </cell>
          <cell r="BV239">
            <v>0</v>
          </cell>
          <cell r="BW239">
            <v>0</v>
          </cell>
          <cell r="BX239">
            <v>0</v>
          </cell>
          <cell r="BZ239">
            <v>1</v>
          </cell>
          <cell r="CA239" t="str">
            <v>C12-013</v>
          </cell>
          <cell r="CB239">
            <v>3041950</v>
          </cell>
          <cell r="CC239">
            <v>0</v>
          </cell>
          <cell r="CD239">
            <v>16000</v>
          </cell>
          <cell r="CE239">
            <v>159626</v>
          </cell>
          <cell r="CF239">
            <v>3217576</v>
          </cell>
          <cell r="CG239">
            <v>264000</v>
          </cell>
          <cell r="CH239">
            <v>0</v>
          </cell>
          <cell r="CI239">
            <v>462219</v>
          </cell>
          <cell r="CJ239">
            <v>0</v>
          </cell>
          <cell r="CK239">
            <v>127375</v>
          </cell>
          <cell r="CL239">
            <v>120375</v>
          </cell>
          <cell r="CM239">
            <v>7000</v>
          </cell>
          <cell r="CN239">
            <v>0</v>
          </cell>
          <cell r="CO239">
            <v>0</v>
          </cell>
          <cell r="CP239">
            <v>9500</v>
          </cell>
          <cell r="CQ239">
            <v>0</v>
          </cell>
          <cell r="CR239">
            <v>863094</v>
          </cell>
          <cell r="CT239">
            <v>2401300</v>
          </cell>
          <cell r="CU239">
            <v>2162100</v>
          </cell>
          <cell r="CV239">
            <v>288600</v>
          </cell>
          <cell r="CX239">
            <v>2</v>
          </cell>
          <cell r="CY239" t="str">
            <v>C12-013</v>
          </cell>
          <cell r="DE239">
            <v>3</v>
          </cell>
          <cell r="DG239">
            <v>3</v>
          </cell>
          <cell r="DH239" t="str">
            <v>C12-013</v>
          </cell>
          <cell r="DI239">
            <v>0</v>
          </cell>
          <cell r="DJ239">
            <v>0</v>
          </cell>
          <cell r="DK239">
            <v>0</v>
          </cell>
          <cell r="DL239">
            <v>0</v>
          </cell>
          <cell r="DM239">
            <v>0</v>
          </cell>
          <cell r="DO239">
            <v>4</v>
          </cell>
          <cell r="DP239" t="str">
            <v>C12-013</v>
          </cell>
          <cell r="DQ239">
            <v>0</v>
          </cell>
          <cell r="DR239">
            <v>0</v>
          </cell>
          <cell r="DS239">
            <v>9500</v>
          </cell>
          <cell r="DT239">
            <v>0</v>
          </cell>
          <cell r="DU239">
            <v>0</v>
          </cell>
          <cell r="DV239">
            <v>0</v>
          </cell>
          <cell r="DW239">
            <v>9500</v>
          </cell>
          <cell r="DY239">
            <v>5</v>
          </cell>
        </row>
        <row r="240">
          <cell r="N240">
            <v>2</v>
          </cell>
          <cell r="O240">
            <v>40</v>
          </cell>
          <cell r="P240">
            <v>55108</v>
          </cell>
          <cell r="Q240">
            <v>5</v>
          </cell>
          <cell r="T240">
            <v>0</v>
          </cell>
          <cell r="U240" t="str">
            <v>無床</v>
          </cell>
          <cell r="W240" t="str">
            <v>A</v>
          </cell>
          <cell r="X240">
            <v>23</v>
          </cell>
          <cell r="Y240" t="str">
            <v>個人</v>
          </cell>
          <cell r="Z240">
            <v>3</v>
          </cell>
          <cell r="AA240">
            <v>8</v>
          </cell>
          <cell r="AB240">
            <v>5</v>
          </cell>
          <cell r="AC240">
            <v>1</v>
          </cell>
          <cell r="AD240">
            <v>0</v>
          </cell>
          <cell r="AE240">
            <v>0</v>
          </cell>
          <cell r="AF240">
            <v>0</v>
          </cell>
          <cell r="AG240">
            <v>78</v>
          </cell>
          <cell r="AL240">
            <v>3</v>
          </cell>
          <cell r="AM240">
            <v>8</v>
          </cell>
          <cell r="AN240">
            <v>5</v>
          </cell>
          <cell r="AO240">
            <v>51</v>
          </cell>
          <cell r="AP240">
            <v>2</v>
          </cell>
          <cell r="AR240">
            <v>1</v>
          </cell>
          <cell r="AT240">
            <v>164</v>
          </cell>
          <cell r="AU240">
            <v>817</v>
          </cell>
          <cell r="AV240">
            <v>10</v>
          </cell>
          <cell r="AX240">
            <v>0</v>
          </cell>
          <cell r="AY240">
            <v>0</v>
          </cell>
          <cell r="BA240">
            <v>0</v>
          </cell>
          <cell r="BC240">
            <v>1</v>
          </cell>
          <cell r="BE240">
            <v>0</v>
          </cell>
          <cell r="BG240">
            <v>1</v>
          </cell>
          <cell r="BH240">
            <v>0</v>
          </cell>
          <cell r="BK240">
            <v>0</v>
          </cell>
          <cell r="BM240">
            <v>2</v>
          </cell>
          <cell r="BO240">
            <v>1</v>
          </cell>
          <cell r="BQ240">
            <v>3</v>
          </cell>
          <cell r="BR240">
            <v>0</v>
          </cell>
          <cell r="BS240">
            <v>0</v>
          </cell>
          <cell r="BT240">
            <v>0</v>
          </cell>
          <cell r="BU240">
            <v>0</v>
          </cell>
          <cell r="BV240">
            <v>0</v>
          </cell>
          <cell r="BW240">
            <v>0</v>
          </cell>
          <cell r="BX240">
            <v>0</v>
          </cell>
          <cell r="BZ240">
            <v>1</v>
          </cell>
          <cell r="CA240" t="str">
            <v>C40-086</v>
          </cell>
          <cell r="CB240">
            <v>2572670</v>
          </cell>
          <cell r="CC240">
            <v>0</v>
          </cell>
          <cell r="CD240">
            <v>8840</v>
          </cell>
          <cell r="CE240">
            <v>0</v>
          </cell>
          <cell r="CF240">
            <v>2581510</v>
          </cell>
          <cell r="CG240">
            <v>302930</v>
          </cell>
          <cell r="CH240">
            <v>0</v>
          </cell>
          <cell r="CI240">
            <v>18365</v>
          </cell>
          <cell r="CJ240">
            <v>0</v>
          </cell>
          <cell r="CK240">
            <v>23441</v>
          </cell>
          <cell r="CL240">
            <v>9356</v>
          </cell>
          <cell r="CM240">
            <v>0</v>
          </cell>
          <cell r="CN240">
            <v>14085</v>
          </cell>
          <cell r="CO240">
            <v>189105</v>
          </cell>
          <cell r="CP240">
            <v>788432</v>
          </cell>
          <cell r="CQ240">
            <v>0</v>
          </cell>
          <cell r="CR240">
            <v>1322273</v>
          </cell>
          <cell r="CT240">
            <v>1333000</v>
          </cell>
          <cell r="CU240">
            <v>900700</v>
          </cell>
          <cell r="CV240">
            <v>0</v>
          </cell>
          <cell r="CX240">
            <v>2</v>
          </cell>
          <cell r="CY240" t="str">
            <v>C40-086</v>
          </cell>
          <cell r="DE240">
            <v>3</v>
          </cell>
          <cell r="DG240">
            <v>3</v>
          </cell>
          <cell r="DH240" t="str">
            <v>C40-086</v>
          </cell>
          <cell r="DI240">
            <v>0</v>
          </cell>
          <cell r="DJ240">
            <v>0</v>
          </cell>
          <cell r="DK240">
            <v>300000</v>
          </cell>
          <cell r="DL240">
            <v>0</v>
          </cell>
          <cell r="DM240">
            <v>300000</v>
          </cell>
          <cell r="DO240">
            <v>4</v>
          </cell>
          <cell r="DP240" t="str">
            <v>C40-086</v>
          </cell>
          <cell r="DQ240">
            <v>32080</v>
          </cell>
          <cell r="DR240">
            <v>0</v>
          </cell>
          <cell r="DS240">
            <v>4028</v>
          </cell>
          <cell r="DT240">
            <v>159776</v>
          </cell>
          <cell r="DU240">
            <v>0</v>
          </cell>
          <cell r="DV240">
            <v>31479</v>
          </cell>
          <cell r="DW240">
            <v>227363</v>
          </cell>
          <cell r="DY240">
            <v>5</v>
          </cell>
        </row>
        <row r="241">
          <cell r="N241">
            <v>2</v>
          </cell>
          <cell r="O241">
            <v>2</v>
          </cell>
          <cell r="P241">
            <v>7041</v>
          </cell>
          <cell r="Q241">
            <v>4</v>
          </cell>
          <cell r="T241">
            <v>1</v>
          </cell>
          <cell r="U241" t="str">
            <v>有床</v>
          </cell>
          <cell r="W241" t="str">
            <v>1</v>
          </cell>
          <cell r="X241">
            <v>19</v>
          </cell>
          <cell r="Y241" t="str">
            <v>その他</v>
          </cell>
          <cell r="Z241">
            <v>3</v>
          </cell>
          <cell r="AA241">
            <v>1</v>
          </cell>
          <cell r="AB241">
            <v>6</v>
          </cell>
          <cell r="AC241">
            <v>1</v>
          </cell>
          <cell r="AD241">
            <v>0</v>
          </cell>
          <cell r="AE241">
            <v>0</v>
          </cell>
          <cell r="AF241">
            <v>0</v>
          </cell>
          <cell r="AG241">
            <v>709</v>
          </cell>
          <cell r="AL241">
            <v>3</v>
          </cell>
          <cell r="AM241">
            <v>1</v>
          </cell>
          <cell r="AN241">
            <v>5</v>
          </cell>
          <cell r="AO241">
            <v>48</v>
          </cell>
          <cell r="AP241">
            <v>1</v>
          </cell>
          <cell r="AR241">
            <v>1</v>
          </cell>
          <cell r="AT241">
            <v>35</v>
          </cell>
          <cell r="AU241">
            <v>1714</v>
          </cell>
          <cell r="AV241">
            <v>8</v>
          </cell>
          <cell r="AX241">
            <v>425</v>
          </cell>
          <cell r="AY241">
            <v>1</v>
          </cell>
          <cell r="AZ241">
            <v>0</v>
          </cell>
          <cell r="BA241">
            <v>7</v>
          </cell>
          <cell r="BB241">
            <v>0</v>
          </cell>
          <cell r="BC241">
            <v>3</v>
          </cell>
          <cell r="BD241">
            <v>0</v>
          </cell>
          <cell r="BE241">
            <v>5</v>
          </cell>
          <cell r="BF241">
            <v>1</v>
          </cell>
          <cell r="BG241">
            <v>16</v>
          </cell>
          <cell r="BH241">
            <v>1</v>
          </cell>
          <cell r="BQ241">
            <v>0</v>
          </cell>
          <cell r="BR241">
            <v>0</v>
          </cell>
          <cell r="BU241">
            <v>0</v>
          </cell>
          <cell r="BX241">
            <v>0</v>
          </cell>
          <cell r="BZ241">
            <v>1</v>
          </cell>
          <cell r="CA241" t="str">
            <v>C02-032</v>
          </cell>
          <cell r="CB241">
            <v>12273836</v>
          </cell>
          <cell r="CC241">
            <v>85148</v>
          </cell>
          <cell r="CD241">
            <v>193673</v>
          </cell>
          <cell r="CE241">
            <v>2067512</v>
          </cell>
          <cell r="CF241">
            <v>14620169</v>
          </cell>
          <cell r="CG241">
            <v>6877981</v>
          </cell>
          <cell r="CH241">
            <v>300000</v>
          </cell>
          <cell r="CI241">
            <v>4963547</v>
          </cell>
          <cell r="CJ241">
            <v>634515</v>
          </cell>
          <cell r="CK241">
            <v>412393</v>
          </cell>
          <cell r="CL241">
            <v>94604</v>
          </cell>
          <cell r="CM241">
            <v>13149</v>
          </cell>
          <cell r="CN241">
            <v>0</v>
          </cell>
          <cell r="CO241">
            <v>865680</v>
          </cell>
          <cell r="CP241">
            <v>2726232</v>
          </cell>
          <cell r="CQ241">
            <v>0</v>
          </cell>
          <cell r="CR241">
            <v>16480348</v>
          </cell>
          <cell r="CT241">
            <v>451152</v>
          </cell>
          <cell r="CU241">
            <v>97968</v>
          </cell>
          <cell r="CV241">
            <v>161376</v>
          </cell>
          <cell r="CX241">
            <v>2</v>
          </cell>
          <cell r="CY241" t="str">
            <v>C02-032</v>
          </cell>
          <cell r="CZ241">
            <v>251095899</v>
          </cell>
          <cell r="DA241">
            <v>155008682</v>
          </cell>
          <cell r="DB241">
            <v>116935395</v>
          </cell>
          <cell r="DC241">
            <v>61531500</v>
          </cell>
          <cell r="DE241">
            <v>1</v>
          </cell>
          <cell r="DG241">
            <v>3</v>
          </cell>
          <cell r="DH241" t="str">
            <v>C02-032</v>
          </cell>
          <cell r="DI241">
            <v>0</v>
          </cell>
          <cell r="DJ241">
            <v>0</v>
          </cell>
          <cell r="DK241">
            <v>360000</v>
          </cell>
          <cell r="DL241">
            <v>300000</v>
          </cell>
          <cell r="DM241">
            <v>660000</v>
          </cell>
          <cell r="DO241">
            <v>4</v>
          </cell>
          <cell r="DP241" t="str">
            <v>C02-032</v>
          </cell>
          <cell r="DQ241">
            <v>52000</v>
          </cell>
          <cell r="DR241">
            <v>97500</v>
          </cell>
          <cell r="DS241">
            <v>30957</v>
          </cell>
          <cell r="DT241">
            <v>288159</v>
          </cell>
          <cell r="DU241">
            <v>44416</v>
          </cell>
          <cell r="DV241">
            <v>288271</v>
          </cell>
          <cell r="DW241">
            <v>801303</v>
          </cell>
          <cell r="DY241">
            <v>5</v>
          </cell>
        </row>
        <row r="242">
          <cell r="N242">
            <v>2</v>
          </cell>
          <cell r="O242">
            <v>28</v>
          </cell>
          <cell r="P242">
            <v>65055</v>
          </cell>
          <cell r="Q242">
            <v>5</v>
          </cell>
          <cell r="T242">
            <v>1</v>
          </cell>
          <cell r="U242" t="str">
            <v>有床</v>
          </cell>
          <cell r="W242" t="str">
            <v>7</v>
          </cell>
          <cell r="X242">
            <v>23</v>
          </cell>
          <cell r="Y242" t="str">
            <v>個人</v>
          </cell>
          <cell r="Z242">
            <v>2</v>
          </cell>
          <cell r="AA242">
            <v>54</v>
          </cell>
          <cell r="AB242">
            <v>12</v>
          </cell>
          <cell r="AC242">
            <v>1</v>
          </cell>
          <cell r="AD242">
            <v>0</v>
          </cell>
          <cell r="AE242">
            <v>0</v>
          </cell>
          <cell r="AF242">
            <v>0</v>
          </cell>
          <cell r="AG242">
            <v>866</v>
          </cell>
          <cell r="AL242">
            <v>2</v>
          </cell>
          <cell r="AM242">
            <v>54</v>
          </cell>
          <cell r="AN242">
            <v>12</v>
          </cell>
          <cell r="AO242">
            <v>63</v>
          </cell>
          <cell r="AP242">
            <v>1</v>
          </cell>
          <cell r="AR242">
            <v>1</v>
          </cell>
          <cell r="AT242">
            <v>37</v>
          </cell>
          <cell r="AU242">
            <v>1412</v>
          </cell>
          <cell r="AV242">
            <v>8</v>
          </cell>
          <cell r="AX242">
            <v>26</v>
          </cell>
          <cell r="AY242">
            <v>1</v>
          </cell>
          <cell r="AZ242">
            <v>0</v>
          </cell>
          <cell r="BA242">
            <v>6</v>
          </cell>
          <cell r="BB242">
            <v>0</v>
          </cell>
          <cell r="BC242">
            <v>3</v>
          </cell>
          <cell r="BD242">
            <v>0</v>
          </cell>
          <cell r="BE242">
            <v>6</v>
          </cell>
          <cell r="BF242">
            <v>1</v>
          </cell>
          <cell r="BG242">
            <v>16</v>
          </cell>
          <cell r="BH242">
            <v>1</v>
          </cell>
          <cell r="BJ242">
            <v>0</v>
          </cell>
          <cell r="BL242">
            <v>0</v>
          </cell>
          <cell r="BN242">
            <v>0</v>
          </cell>
          <cell r="BP242">
            <v>0</v>
          </cell>
          <cell r="BQ242">
            <v>0</v>
          </cell>
          <cell r="BR242">
            <v>0</v>
          </cell>
          <cell r="BS242">
            <v>0</v>
          </cell>
          <cell r="BU242">
            <v>0</v>
          </cell>
          <cell r="BX242">
            <v>0</v>
          </cell>
          <cell r="BZ242">
            <v>1</v>
          </cell>
          <cell r="CA242" t="str">
            <v>C28-104</v>
          </cell>
          <cell r="CB242">
            <v>8204746</v>
          </cell>
          <cell r="CC242">
            <v>192616</v>
          </cell>
          <cell r="CD242">
            <v>1287760</v>
          </cell>
          <cell r="CE242">
            <v>54635</v>
          </cell>
          <cell r="CF242">
            <v>9739757</v>
          </cell>
          <cell r="CG242">
            <v>3060725</v>
          </cell>
          <cell r="CH242">
            <v>583333</v>
          </cell>
          <cell r="CI242">
            <v>1233859</v>
          </cell>
          <cell r="CJ242">
            <v>357535</v>
          </cell>
          <cell r="CK242">
            <v>187908</v>
          </cell>
          <cell r="CL242">
            <v>127455</v>
          </cell>
          <cell r="CM242">
            <v>12000</v>
          </cell>
          <cell r="CN242">
            <v>0</v>
          </cell>
          <cell r="CO242">
            <v>350937</v>
          </cell>
          <cell r="CP242">
            <v>1869622</v>
          </cell>
          <cell r="CQ242">
            <v>0</v>
          </cell>
          <cell r="CR242">
            <v>7060586</v>
          </cell>
          <cell r="CS242">
            <v>0</v>
          </cell>
          <cell r="CT242">
            <v>2452000</v>
          </cell>
          <cell r="CU242">
            <v>759200</v>
          </cell>
          <cell r="CV242">
            <v>8200</v>
          </cell>
          <cell r="CX242">
            <v>2</v>
          </cell>
          <cell r="CY242" t="str">
            <v>C28-104</v>
          </cell>
          <cell r="CZ242">
            <v>180811387</v>
          </cell>
          <cell r="DA242">
            <v>147856693</v>
          </cell>
          <cell r="DB242">
            <v>151600448</v>
          </cell>
          <cell r="DC242">
            <v>138495000</v>
          </cell>
          <cell r="DE242">
            <v>2</v>
          </cell>
          <cell r="DG242">
            <v>3</v>
          </cell>
          <cell r="DH242" t="str">
            <v>C28-104</v>
          </cell>
          <cell r="DI242">
            <v>0</v>
          </cell>
          <cell r="DJ242">
            <v>0</v>
          </cell>
          <cell r="DK242">
            <v>1193352</v>
          </cell>
          <cell r="DL242">
            <v>0</v>
          </cell>
          <cell r="DM242">
            <v>1193352</v>
          </cell>
          <cell r="DO242">
            <v>4</v>
          </cell>
          <cell r="DP242" t="str">
            <v>C28-104</v>
          </cell>
          <cell r="DQ242">
            <v>42563</v>
          </cell>
          <cell r="DR242">
            <v>0</v>
          </cell>
          <cell r="DS242">
            <v>68545</v>
          </cell>
          <cell r="DT242">
            <v>404672</v>
          </cell>
          <cell r="DU242">
            <v>0</v>
          </cell>
          <cell r="DV242">
            <v>420063</v>
          </cell>
          <cell r="DW242">
            <v>935843</v>
          </cell>
          <cell r="DY242">
            <v>5</v>
          </cell>
        </row>
        <row r="243">
          <cell r="N243">
            <v>2</v>
          </cell>
          <cell r="O243">
            <v>47</v>
          </cell>
          <cell r="P243">
            <v>53085</v>
          </cell>
          <cell r="Q243">
            <v>0</v>
          </cell>
          <cell r="T243">
            <v>0</v>
          </cell>
          <cell r="U243" t="str">
            <v>無床</v>
          </cell>
          <cell r="W243" t="str">
            <v>A</v>
          </cell>
          <cell r="X243">
            <v>23</v>
          </cell>
          <cell r="Y243" t="str">
            <v>個人</v>
          </cell>
          <cell r="Z243">
            <v>2</v>
          </cell>
          <cell r="AA243">
            <v>61</v>
          </cell>
          <cell r="AB243">
            <v>6</v>
          </cell>
          <cell r="AC243">
            <v>0</v>
          </cell>
          <cell r="AD243">
            <v>1</v>
          </cell>
          <cell r="AE243">
            <v>0</v>
          </cell>
          <cell r="AF243">
            <v>0</v>
          </cell>
          <cell r="AH243">
            <v>99</v>
          </cell>
          <cell r="AL243">
            <v>2</v>
          </cell>
          <cell r="AM243">
            <v>61</v>
          </cell>
          <cell r="AN243">
            <v>6</v>
          </cell>
          <cell r="AO243">
            <v>45</v>
          </cell>
          <cell r="AP243">
            <v>1</v>
          </cell>
          <cell r="AR243">
            <v>1</v>
          </cell>
          <cell r="AT243">
            <v>152</v>
          </cell>
          <cell r="AU243">
            <v>1163</v>
          </cell>
          <cell r="AV243">
            <v>8</v>
          </cell>
          <cell r="AX243">
            <v>0</v>
          </cell>
          <cell r="AY243">
            <v>0</v>
          </cell>
          <cell r="AZ243">
            <v>0</v>
          </cell>
          <cell r="BA243">
            <v>0</v>
          </cell>
          <cell r="BB243">
            <v>0</v>
          </cell>
          <cell r="BC243">
            <v>1</v>
          </cell>
          <cell r="BE243">
            <v>3</v>
          </cell>
          <cell r="BG243">
            <v>4</v>
          </cell>
          <cell r="BH243">
            <v>0</v>
          </cell>
          <cell r="BI243">
            <v>0</v>
          </cell>
          <cell r="BJ243">
            <v>0</v>
          </cell>
          <cell r="BK243">
            <v>0</v>
          </cell>
          <cell r="BL243">
            <v>0</v>
          </cell>
          <cell r="BM243">
            <v>1</v>
          </cell>
          <cell r="BO243">
            <v>2</v>
          </cell>
          <cell r="BP243">
            <v>1</v>
          </cell>
          <cell r="BQ243">
            <v>3</v>
          </cell>
          <cell r="BR243">
            <v>1</v>
          </cell>
          <cell r="BS243">
            <v>0</v>
          </cell>
          <cell r="BT243">
            <v>0</v>
          </cell>
          <cell r="BU243">
            <v>0</v>
          </cell>
          <cell r="BV243">
            <v>0</v>
          </cell>
          <cell r="BW243">
            <v>0</v>
          </cell>
          <cell r="BX243">
            <v>0</v>
          </cell>
          <cell r="BZ243">
            <v>1</v>
          </cell>
          <cell r="CA243" t="str">
            <v>C47-005</v>
          </cell>
          <cell r="CB243">
            <v>6563470</v>
          </cell>
          <cell r="CC243">
            <v>0</v>
          </cell>
          <cell r="CD243">
            <v>57290</v>
          </cell>
          <cell r="CE243">
            <v>75167</v>
          </cell>
          <cell r="CF243">
            <v>6695927</v>
          </cell>
          <cell r="CG243">
            <v>1281352</v>
          </cell>
          <cell r="CH243">
            <v>350000</v>
          </cell>
          <cell r="CI243">
            <v>950760</v>
          </cell>
          <cell r="CJ243">
            <v>46975</v>
          </cell>
          <cell r="CK243">
            <v>74322</v>
          </cell>
          <cell r="CL243">
            <v>0</v>
          </cell>
          <cell r="CM243">
            <v>939</v>
          </cell>
          <cell r="CN243">
            <v>0</v>
          </cell>
          <cell r="CO243">
            <v>144512</v>
          </cell>
          <cell r="CP243">
            <v>667100</v>
          </cell>
          <cell r="CQ243">
            <v>200000</v>
          </cell>
          <cell r="CR243">
            <v>3165021</v>
          </cell>
          <cell r="CT243">
            <v>19422500</v>
          </cell>
          <cell r="CU243">
            <v>7266600</v>
          </cell>
          <cell r="CV243">
            <v>0</v>
          </cell>
          <cell r="CX243">
            <v>2</v>
          </cell>
          <cell r="CY243" t="str">
            <v>C47-005</v>
          </cell>
          <cell r="CZ243">
            <v>92412935</v>
          </cell>
          <cell r="DA243">
            <v>2467666</v>
          </cell>
          <cell r="DB243">
            <v>1008118</v>
          </cell>
          <cell r="DC243">
            <v>705000</v>
          </cell>
          <cell r="DE243">
            <v>2</v>
          </cell>
          <cell r="DG243">
            <v>3</v>
          </cell>
          <cell r="DH243" t="str">
            <v>C47-005</v>
          </cell>
          <cell r="DI243">
            <v>0</v>
          </cell>
          <cell r="DJ243">
            <v>0</v>
          </cell>
          <cell r="DK243">
            <v>0</v>
          </cell>
          <cell r="DL243">
            <v>0</v>
          </cell>
          <cell r="DM243">
            <v>0</v>
          </cell>
          <cell r="DO243">
            <v>4</v>
          </cell>
          <cell r="DP243" t="str">
            <v>C47-005</v>
          </cell>
          <cell r="DQ243">
            <v>65940</v>
          </cell>
          <cell r="DR243">
            <v>0</v>
          </cell>
          <cell r="DS243">
            <v>15846</v>
          </cell>
          <cell r="DT243">
            <v>97649</v>
          </cell>
          <cell r="DU243">
            <v>0</v>
          </cell>
          <cell r="DV243">
            <v>413</v>
          </cell>
          <cell r="DW243">
            <v>179848</v>
          </cell>
          <cell r="DY243">
            <v>5</v>
          </cell>
        </row>
        <row r="244">
          <cell r="N244">
            <v>2</v>
          </cell>
          <cell r="O244">
            <v>14</v>
          </cell>
          <cell r="P244">
            <v>6166</v>
          </cell>
          <cell r="Q244">
            <v>2</v>
          </cell>
          <cell r="T244">
            <v>0</v>
          </cell>
          <cell r="U244" t="str">
            <v>無床</v>
          </cell>
          <cell r="W244" t="str">
            <v>3</v>
          </cell>
          <cell r="X244">
            <v>23</v>
          </cell>
          <cell r="Y244" t="str">
            <v>個人</v>
          </cell>
          <cell r="Z244">
            <v>3</v>
          </cell>
          <cell r="AA244">
            <v>3</v>
          </cell>
          <cell r="AB244">
            <v>6</v>
          </cell>
          <cell r="AC244">
            <v>1</v>
          </cell>
          <cell r="AD244">
            <v>0</v>
          </cell>
          <cell r="AE244">
            <v>0</v>
          </cell>
          <cell r="AF244">
            <v>0</v>
          </cell>
          <cell r="AG244">
            <v>395</v>
          </cell>
          <cell r="AH244">
            <v>0</v>
          </cell>
          <cell r="AI244">
            <v>0</v>
          </cell>
          <cell r="AJ244">
            <v>0</v>
          </cell>
          <cell r="AL244">
            <v>3</v>
          </cell>
          <cell r="AM244">
            <v>3</v>
          </cell>
          <cell r="AN244">
            <v>6</v>
          </cell>
          <cell r="AO244">
            <v>52</v>
          </cell>
          <cell r="AP244">
            <v>1</v>
          </cell>
          <cell r="AR244">
            <v>1</v>
          </cell>
          <cell r="AT244">
            <v>534</v>
          </cell>
          <cell r="AU244">
            <v>2136</v>
          </cell>
          <cell r="AV244">
            <v>10</v>
          </cell>
          <cell r="AY244">
            <v>0</v>
          </cell>
          <cell r="BA244">
            <v>0</v>
          </cell>
          <cell r="BC244">
            <v>0</v>
          </cell>
          <cell r="BE244">
            <v>1</v>
          </cell>
          <cell r="BF244">
            <v>1</v>
          </cell>
          <cell r="BG244">
            <v>1</v>
          </cell>
          <cell r="BH244">
            <v>1</v>
          </cell>
          <cell r="BI244">
            <v>2</v>
          </cell>
          <cell r="BK244">
            <v>7</v>
          </cell>
          <cell r="BM244">
            <v>7</v>
          </cell>
          <cell r="BQ244">
            <v>16</v>
          </cell>
          <cell r="BR244">
            <v>0</v>
          </cell>
          <cell r="BS244">
            <v>0</v>
          </cell>
          <cell r="BT244">
            <v>0</v>
          </cell>
          <cell r="BU244">
            <v>0</v>
          </cell>
          <cell r="BV244">
            <v>0</v>
          </cell>
          <cell r="BW244">
            <v>0</v>
          </cell>
          <cell r="BX244">
            <v>0</v>
          </cell>
          <cell r="BZ244">
            <v>1</v>
          </cell>
          <cell r="CA244" t="str">
            <v>C14-017</v>
          </cell>
          <cell r="CB244">
            <v>13369560</v>
          </cell>
          <cell r="CC244">
            <v>0</v>
          </cell>
          <cell r="CD244">
            <v>189240</v>
          </cell>
          <cell r="CE244">
            <v>0</v>
          </cell>
          <cell r="CF244">
            <v>13558800</v>
          </cell>
          <cell r="CG244">
            <v>3030035</v>
          </cell>
          <cell r="CH244">
            <v>600000</v>
          </cell>
          <cell r="CI244">
            <v>250957</v>
          </cell>
          <cell r="CJ244">
            <v>40740</v>
          </cell>
          <cell r="CK244">
            <v>474541</v>
          </cell>
          <cell r="CL244">
            <v>412171</v>
          </cell>
          <cell r="CM244">
            <v>5250</v>
          </cell>
          <cell r="CN244">
            <v>57120</v>
          </cell>
          <cell r="CO244">
            <v>919585</v>
          </cell>
          <cell r="CP244">
            <v>1158827</v>
          </cell>
          <cell r="CQ244">
            <v>0</v>
          </cell>
          <cell r="CR244">
            <v>5874685</v>
          </cell>
          <cell r="CT244">
            <v>22282000</v>
          </cell>
          <cell r="CU244">
            <v>8659700</v>
          </cell>
          <cell r="CV244">
            <v>0</v>
          </cell>
          <cell r="CX244">
            <v>2</v>
          </cell>
          <cell r="CY244" t="str">
            <v>C14-017</v>
          </cell>
          <cell r="CZ244">
            <v>495639557</v>
          </cell>
          <cell r="DA244">
            <v>390343122</v>
          </cell>
          <cell r="DB244">
            <v>495640177</v>
          </cell>
          <cell r="DC244">
            <v>295336929</v>
          </cell>
          <cell r="DE244">
            <v>2</v>
          </cell>
          <cell r="DG244">
            <v>3</v>
          </cell>
          <cell r="DH244" t="str">
            <v>C14-017</v>
          </cell>
          <cell r="DI244">
            <v>0</v>
          </cell>
          <cell r="DJ244">
            <v>0</v>
          </cell>
          <cell r="DK244">
            <v>0</v>
          </cell>
          <cell r="DL244">
            <v>0</v>
          </cell>
          <cell r="DM244">
            <v>0</v>
          </cell>
          <cell r="DO244">
            <v>4</v>
          </cell>
          <cell r="DP244" t="str">
            <v>C14-017</v>
          </cell>
          <cell r="DQ244">
            <v>23400</v>
          </cell>
          <cell r="DR244">
            <v>0</v>
          </cell>
          <cell r="DS244">
            <v>51971</v>
          </cell>
          <cell r="DT244">
            <v>122667</v>
          </cell>
          <cell r="DU244">
            <v>0</v>
          </cell>
          <cell r="DV244">
            <v>984189</v>
          </cell>
          <cell r="DW244">
            <v>1182227</v>
          </cell>
          <cell r="DY244">
            <v>5</v>
          </cell>
        </row>
        <row r="245">
          <cell r="N245">
            <v>2</v>
          </cell>
          <cell r="O245">
            <v>28</v>
          </cell>
          <cell r="P245">
            <v>35054</v>
          </cell>
          <cell r="Q245">
            <v>9</v>
          </cell>
          <cell r="T245">
            <v>0</v>
          </cell>
          <cell r="U245" t="str">
            <v>無床</v>
          </cell>
          <cell r="W245" t="str">
            <v>7</v>
          </cell>
          <cell r="X245">
            <v>23</v>
          </cell>
          <cell r="Y245" t="str">
            <v>個人</v>
          </cell>
          <cell r="Z245">
            <v>2</v>
          </cell>
          <cell r="AA245">
            <v>50</v>
          </cell>
          <cell r="AB245">
            <v>3</v>
          </cell>
          <cell r="AC245">
            <v>1</v>
          </cell>
          <cell r="AD245">
            <v>0</v>
          </cell>
          <cell r="AE245">
            <v>0</v>
          </cell>
          <cell r="AF245">
            <v>0</v>
          </cell>
          <cell r="AG245">
            <v>491</v>
          </cell>
          <cell r="AL245">
            <v>2</v>
          </cell>
          <cell r="AM245">
            <v>50</v>
          </cell>
          <cell r="AN245">
            <v>3</v>
          </cell>
          <cell r="AO245">
            <v>65</v>
          </cell>
          <cell r="AP245">
            <v>1</v>
          </cell>
          <cell r="AR245">
            <v>1</v>
          </cell>
          <cell r="AT245">
            <v>103</v>
          </cell>
          <cell r="AU245">
            <v>1234</v>
          </cell>
          <cell r="AV245">
            <v>10</v>
          </cell>
          <cell r="BC245">
            <v>1</v>
          </cell>
          <cell r="BD245">
            <v>1</v>
          </cell>
          <cell r="BE245">
            <v>1</v>
          </cell>
          <cell r="BF245">
            <v>0</v>
          </cell>
          <cell r="BG245">
            <v>2</v>
          </cell>
          <cell r="BH245">
            <v>1</v>
          </cell>
          <cell r="BK245">
            <v>3</v>
          </cell>
          <cell r="BL245">
            <v>0</v>
          </cell>
          <cell r="BM245">
            <v>0</v>
          </cell>
          <cell r="BN245">
            <v>0</v>
          </cell>
          <cell r="BO245">
            <v>1</v>
          </cell>
          <cell r="BP245">
            <v>0</v>
          </cell>
          <cell r="BQ245">
            <v>4</v>
          </cell>
          <cell r="BR245">
            <v>0</v>
          </cell>
          <cell r="BU245">
            <v>0</v>
          </cell>
          <cell r="BX245">
            <v>0</v>
          </cell>
          <cell r="BZ245">
            <v>1</v>
          </cell>
          <cell r="CA245" t="str">
            <v>C28-056</v>
          </cell>
          <cell r="CB245">
            <v>4382595</v>
          </cell>
          <cell r="CC245">
            <v>0</v>
          </cell>
          <cell r="CD245">
            <v>881567</v>
          </cell>
          <cell r="CE245">
            <v>20708</v>
          </cell>
          <cell r="CF245">
            <v>5284870</v>
          </cell>
          <cell r="CG245">
            <v>2393981</v>
          </cell>
          <cell r="CH245">
            <v>600000</v>
          </cell>
          <cell r="CI245">
            <v>484222</v>
          </cell>
          <cell r="CJ245">
            <v>0</v>
          </cell>
          <cell r="CK245">
            <v>132467</v>
          </cell>
          <cell r="CL245">
            <v>109947</v>
          </cell>
          <cell r="CM245">
            <v>22520</v>
          </cell>
          <cell r="CN245">
            <v>0</v>
          </cell>
          <cell r="CO245">
            <v>105355</v>
          </cell>
          <cell r="CP245">
            <v>1108566</v>
          </cell>
          <cell r="CQ245">
            <v>0</v>
          </cell>
          <cell r="CR245">
            <v>4224591</v>
          </cell>
          <cell r="CT245">
            <v>107817</v>
          </cell>
          <cell r="CU245">
            <v>70458</v>
          </cell>
          <cell r="CV245">
            <v>1642</v>
          </cell>
          <cell r="CX245">
            <v>2</v>
          </cell>
          <cell r="CY245" t="str">
            <v>C28-056</v>
          </cell>
          <cell r="CZ245">
            <v>92593188</v>
          </cell>
          <cell r="DA245">
            <v>57013412</v>
          </cell>
          <cell r="DB245">
            <v>592146</v>
          </cell>
          <cell r="DC245">
            <v>0</v>
          </cell>
          <cell r="DE245">
            <v>2</v>
          </cell>
          <cell r="DG245">
            <v>3</v>
          </cell>
          <cell r="DH245" t="str">
            <v>C28-056</v>
          </cell>
          <cell r="DI245">
            <v>0</v>
          </cell>
          <cell r="DJ245">
            <v>0</v>
          </cell>
          <cell r="DK245">
            <v>0</v>
          </cell>
          <cell r="DL245">
            <v>412000</v>
          </cell>
          <cell r="DM245">
            <v>412000</v>
          </cell>
          <cell r="DO245">
            <v>4</v>
          </cell>
          <cell r="DP245" t="str">
            <v>C28-056</v>
          </cell>
          <cell r="DQ245">
            <v>58276</v>
          </cell>
          <cell r="DR245">
            <v>0</v>
          </cell>
          <cell r="DS245">
            <v>7349</v>
          </cell>
          <cell r="DT245">
            <v>145067</v>
          </cell>
          <cell r="DU245">
            <v>0</v>
          </cell>
          <cell r="DV245">
            <v>0</v>
          </cell>
          <cell r="DW245">
            <v>210692</v>
          </cell>
          <cell r="DY245">
            <v>5</v>
          </cell>
        </row>
        <row r="246">
          <cell r="N246">
            <v>2</v>
          </cell>
          <cell r="O246">
            <v>23</v>
          </cell>
          <cell r="P246">
            <v>59039</v>
          </cell>
          <cell r="Q246">
            <v>1</v>
          </cell>
          <cell r="T246">
            <v>0</v>
          </cell>
          <cell r="U246" t="str">
            <v>無床</v>
          </cell>
          <cell r="W246" t="str">
            <v>4</v>
          </cell>
          <cell r="X246">
            <v>23</v>
          </cell>
          <cell r="Y246" t="str">
            <v>個人</v>
          </cell>
          <cell r="Z246">
            <v>2</v>
          </cell>
          <cell r="AA246">
            <v>49</v>
          </cell>
          <cell r="AB246">
            <v>10</v>
          </cell>
          <cell r="AC246">
            <v>1</v>
          </cell>
          <cell r="AD246">
            <v>0</v>
          </cell>
          <cell r="AE246">
            <v>0</v>
          </cell>
          <cell r="AF246">
            <v>0</v>
          </cell>
          <cell r="AG246">
            <v>216</v>
          </cell>
          <cell r="AL246">
            <v>3</v>
          </cell>
          <cell r="AM246">
            <v>6</v>
          </cell>
          <cell r="AN246">
            <v>3</v>
          </cell>
          <cell r="AO246">
            <v>69</v>
          </cell>
          <cell r="AP246">
            <v>1</v>
          </cell>
          <cell r="AR246">
            <v>1</v>
          </cell>
          <cell r="AT246">
            <v>44</v>
          </cell>
          <cell r="AU246">
            <v>1031</v>
          </cell>
          <cell r="AV246">
            <v>6</v>
          </cell>
          <cell r="AY246">
            <v>0</v>
          </cell>
          <cell r="AZ246">
            <v>0</v>
          </cell>
          <cell r="BA246">
            <v>0</v>
          </cell>
          <cell r="BB246">
            <v>0</v>
          </cell>
          <cell r="BC246">
            <v>1</v>
          </cell>
          <cell r="BD246">
            <v>1</v>
          </cell>
          <cell r="BE246">
            <v>0</v>
          </cell>
          <cell r="BF246">
            <v>0</v>
          </cell>
          <cell r="BG246">
            <v>1</v>
          </cell>
          <cell r="BH246">
            <v>1</v>
          </cell>
          <cell r="BI246">
            <v>0</v>
          </cell>
          <cell r="BJ246">
            <v>0</v>
          </cell>
          <cell r="BK246">
            <v>2</v>
          </cell>
          <cell r="BL246">
            <v>0</v>
          </cell>
          <cell r="BM246">
            <v>0</v>
          </cell>
          <cell r="BN246">
            <v>0</v>
          </cell>
          <cell r="BO246">
            <v>2</v>
          </cell>
          <cell r="BP246">
            <v>0</v>
          </cell>
          <cell r="BQ246">
            <v>4</v>
          </cell>
          <cell r="BR246">
            <v>0</v>
          </cell>
          <cell r="BS246">
            <v>0</v>
          </cell>
          <cell r="BT246">
            <v>0</v>
          </cell>
          <cell r="BU246">
            <v>0</v>
          </cell>
          <cell r="BZ246">
            <v>1</v>
          </cell>
          <cell r="CA246" t="str">
            <v>C23-084</v>
          </cell>
          <cell r="CB246">
            <v>2830568</v>
          </cell>
          <cell r="CC246">
            <v>0</v>
          </cell>
          <cell r="CD246">
            <v>0</v>
          </cell>
          <cell r="CE246">
            <v>187029</v>
          </cell>
          <cell r="CF246">
            <v>3017597</v>
          </cell>
          <cell r="CG246">
            <v>1073600</v>
          </cell>
          <cell r="CH246">
            <v>766666</v>
          </cell>
          <cell r="CI246">
            <v>143364</v>
          </cell>
          <cell r="CJ246">
            <v>120500</v>
          </cell>
          <cell r="CK246">
            <v>22200</v>
          </cell>
          <cell r="CL246">
            <v>10400</v>
          </cell>
          <cell r="CM246">
            <v>1800</v>
          </cell>
          <cell r="CN246">
            <v>0</v>
          </cell>
          <cell r="CO246">
            <v>273336</v>
          </cell>
          <cell r="CP246">
            <v>465723</v>
          </cell>
          <cell r="CQ246">
            <v>0</v>
          </cell>
          <cell r="CR246">
            <v>2098723</v>
          </cell>
          <cell r="CT246">
            <v>3668200</v>
          </cell>
          <cell r="CU246">
            <v>2043500</v>
          </cell>
          <cell r="CV246">
            <v>0</v>
          </cell>
          <cell r="CX246">
            <v>2</v>
          </cell>
          <cell r="CY246" t="str">
            <v>C23-084</v>
          </cell>
          <cell r="CZ246">
            <v>78630239</v>
          </cell>
          <cell r="DA246">
            <v>63056443</v>
          </cell>
          <cell r="DB246">
            <v>11104673</v>
          </cell>
          <cell r="DC246">
            <v>9869593</v>
          </cell>
          <cell r="DE246">
            <v>2</v>
          </cell>
          <cell r="DG246">
            <v>3</v>
          </cell>
          <cell r="DH246" t="str">
            <v>C23-084</v>
          </cell>
          <cell r="DO246">
            <v>4</v>
          </cell>
          <cell r="DP246" t="str">
            <v>C23-084</v>
          </cell>
          <cell r="DQ246">
            <v>8300</v>
          </cell>
          <cell r="DS246">
            <v>15303</v>
          </cell>
          <cell r="DT246">
            <v>67212</v>
          </cell>
          <cell r="DV246">
            <v>34304</v>
          </cell>
          <cell r="DW246">
            <v>125119</v>
          </cell>
          <cell r="DY246">
            <v>5</v>
          </cell>
        </row>
        <row r="247">
          <cell r="N247">
            <v>2</v>
          </cell>
          <cell r="O247">
            <v>27</v>
          </cell>
          <cell r="P247">
            <v>55053</v>
          </cell>
          <cell r="Q247">
            <v>1</v>
          </cell>
          <cell r="T247">
            <v>1</v>
          </cell>
          <cell r="U247" t="str">
            <v>有床</v>
          </cell>
          <cell r="W247" t="str">
            <v>7</v>
          </cell>
          <cell r="X247">
            <v>23</v>
          </cell>
          <cell r="Y247" t="str">
            <v>個人</v>
          </cell>
          <cell r="Z247">
            <v>2</v>
          </cell>
          <cell r="AA247">
            <v>37</v>
          </cell>
          <cell r="AB247">
            <v>4</v>
          </cell>
          <cell r="AC247">
            <v>1</v>
          </cell>
          <cell r="AD247">
            <v>0</v>
          </cell>
          <cell r="AE247">
            <v>0</v>
          </cell>
          <cell r="AF247">
            <v>0</v>
          </cell>
          <cell r="AG247">
            <v>266</v>
          </cell>
          <cell r="AL247">
            <v>2</v>
          </cell>
          <cell r="AM247">
            <v>37</v>
          </cell>
          <cell r="AN247">
            <v>4</v>
          </cell>
          <cell r="AO247">
            <v>68</v>
          </cell>
          <cell r="AP247">
            <v>1</v>
          </cell>
          <cell r="AR247">
            <v>1</v>
          </cell>
          <cell r="AT247">
            <v>303</v>
          </cell>
          <cell r="AU247">
            <v>719</v>
          </cell>
          <cell r="AV247">
            <v>10</v>
          </cell>
          <cell r="AX247">
            <v>0</v>
          </cell>
          <cell r="AY247">
            <v>1</v>
          </cell>
          <cell r="BA247">
            <v>2</v>
          </cell>
          <cell r="BC247">
            <v>2</v>
          </cell>
          <cell r="BG247">
            <v>5</v>
          </cell>
          <cell r="BH247">
            <v>0</v>
          </cell>
          <cell r="BK247">
            <v>1</v>
          </cell>
          <cell r="BM247">
            <v>1</v>
          </cell>
          <cell r="BQ247">
            <v>2</v>
          </cell>
          <cell r="BR247">
            <v>0</v>
          </cell>
          <cell r="BU247">
            <v>0</v>
          </cell>
          <cell r="BX247">
            <v>0</v>
          </cell>
          <cell r="BZ247">
            <v>1</v>
          </cell>
          <cell r="CA247" t="str">
            <v>C27-136</v>
          </cell>
          <cell r="CB247">
            <v>5845630</v>
          </cell>
          <cell r="CC247">
            <v>307162</v>
          </cell>
          <cell r="CD247">
            <v>73610</v>
          </cell>
          <cell r="CE247">
            <v>195105</v>
          </cell>
          <cell r="CF247">
            <v>6421507</v>
          </cell>
          <cell r="CG247">
            <v>2745139</v>
          </cell>
          <cell r="CH247">
            <v>0</v>
          </cell>
          <cell r="CI247">
            <v>1135278</v>
          </cell>
          <cell r="CJ247">
            <v>65858</v>
          </cell>
          <cell r="CK247">
            <v>117235</v>
          </cell>
          <cell r="CL247">
            <v>114085</v>
          </cell>
          <cell r="CM247">
            <v>3150</v>
          </cell>
          <cell r="CN247">
            <v>0</v>
          </cell>
          <cell r="CO247">
            <v>132600</v>
          </cell>
          <cell r="CP247">
            <v>651204</v>
          </cell>
          <cell r="CQ247">
            <v>0</v>
          </cell>
          <cell r="CR247">
            <v>4847314</v>
          </cell>
          <cell r="CS247">
            <v>0</v>
          </cell>
          <cell r="CT247">
            <v>5546000</v>
          </cell>
          <cell r="CU247">
            <v>2807100</v>
          </cell>
          <cell r="CV247">
            <v>0</v>
          </cell>
          <cell r="CX247">
            <v>2</v>
          </cell>
          <cell r="CY247" t="str">
            <v>C27-136</v>
          </cell>
          <cell r="DE247">
            <v>3</v>
          </cell>
          <cell r="DG247">
            <v>3</v>
          </cell>
          <cell r="DH247" t="str">
            <v>C27-136</v>
          </cell>
          <cell r="DI247">
            <v>0</v>
          </cell>
          <cell r="DJ247">
            <v>0</v>
          </cell>
          <cell r="DK247">
            <v>602070</v>
          </cell>
          <cell r="DL247">
            <v>365400</v>
          </cell>
          <cell r="DM247">
            <v>967470</v>
          </cell>
          <cell r="DO247">
            <v>4</v>
          </cell>
          <cell r="DP247" t="str">
            <v>C27-136</v>
          </cell>
          <cell r="DQ247">
            <v>10000</v>
          </cell>
          <cell r="DR247">
            <v>0</v>
          </cell>
          <cell r="DS247">
            <v>29590</v>
          </cell>
          <cell r="DT247">
            <v>30212</v>
          </cell>
          <cell r="DU247">
            <v>25000</v>
          </cell>
          <cell r="DV247">
            <v>50174</v>
          </cell>
          <cell r="DW247">
            <v>144976</v>
          </cell>
          <cell r="DY247">
            <v>5</v>
          </cell>
        </row>
        <row r="248">
          <cell r="N248">
            <v>2</v>
          </cell>
          <cell r="O248">
            <v>13</v>
          </cell>
          <cell r="P248">
            <v>16041</v>
          </cell>
          <cell r="Q248">
            <v>2</v>
          </cell>
          <cell r="T248">
            <v>0</v>
          </cell>
          <cell r="U248" t="str">
            <v>無床</v>
          </cell>
          <cell r="W248" t="str">
            <v>3</v>
          </cell>
          <cell r="X248">
            <v>23</v>
          </cell>
          <cell r="Y248" t="str">
            <v>個人</v>
          </cell>
          <cell r="Z248">
            <v>1</v>
          </cell>
          <cell r="AA248">
            <v>1</v>
          </cell>
          <cell r="AB248">
            <v>1</v>
          </cell>
          <cell r="AC248">
            <v>1</v>
          </cell>
          <cell r="AD248">
            <v>0</v>
          </cell>
          <cell r="AE248">
            <v>0</v>
          </cell>
          <cell r="AF248">
            <v>0</v>
          </cell>
          <cell r="AG248">
            <v>174</v>
          </cell>
          <cell r="AL248">
            <v>2</v>
          </cell>
          <cell r="AM248">
            <v>42</v>
          </cell>
          <cell r="AN248">
            <v>4</v>
          </cell>
          <cell r="AO248">
            <v>67</v>
          </cell>
          <cell r="AP248">
            <v>1</v>
          </cell>
          <cell r="AR248">
            <v>1</v>
          </cell>
          <cell r="AT248">
            <v>33</v>
          </cell>
          <cell r="AU248">
            <v>1434</v>
          </cell>
          <cell r="AV248">
            <v>9</v>
          </cell>
          <cell r="AX248">
            <v>0</v>
          </cell>
          <cell r="BA248">
            <v>2</v>
          </cell>
          <cell r="BC248">
            <v>2</v>
          </cell>
          <cell r="BD248">
            <v>1</v>
          </cell>
          <cell r="BE248">
            <v>2</v>
          </cell>
          <cell r="BG248">
            <v>6</v>
          </cell>
          <cell r="BH248">
            <v>1</v>
          </cell>
          <cell r="BI248">
            <v>5</v>
          </cell>
          <cell r="BK248">
            <v>6</v>
          </cell>
          <cell r="BO248">
            <v>6</v>
          </cell>
          <cell r="BQ248">
            <v>17</v>
          </cell>
          <cell r="BR248">
            <v>0</v>
          </cell>
          <cell r="BZ248">
            <v>1</v>
          </cell>
          <cell r="CA248" t="str">
            <v>C13-038</v>
          </cell>
          <cell r="CB248">
            <v>16752710</v>
          </cell>
          <cell r="CC248">
            <v>0</v>
          </cell>
          <cell r="CD248">
            <v>432980</v>
          </cell>
          <cell r="CE248">
            <v>560902</v>
          </cell>
          <cell r="CF248">
            <v>17746592</v>
          </cell>
          <cell r="CG248">
            <v>8083212</v>
          </cell>
          <cell r="CH248">
            <v>816667</v>
          </cell>
          <cell r="CI248">
            <v>5861091</v>
          </cell>
          <cell r="CJ248">
            <v>29168</v>
          </cell>
          <cell r="CK248">
            <v>594380</v>
          </cell>
          <cell r="CL248">
            <v>543980</v>
          </cell>
          <cell r="CM248">
            <v>0</v>
          </cell>
          <cell r="CN248">
            <v>0</v>
          </cell>
          <cell r="CO248">
            <v>145730</v>
          </cell>
          <cell r="CP248">
            <v>1446892</v>
          </cell>
          <cell r="CQ248">
            <v>0</v>
          </cell>
          <cell r="CR248">
            <v>16160473</v>
          </cell>
          <cell r="CT248">
            <v>12398000</v>
          </cell>
          <cell r="CU248">
            <v>5571300</v>
          </cell>
          <cell r="CV248">
            <v>0</v>
          </cell>
          <cell r="CX248">
            <v>2</v>
          </cell>
          <cell r="CY248" t="str">
            <v>C13-038</v>
          </cell>
          <cell r="CZ248">
            <v>385924938</v>
          </cell>
          <cell r="DA248">
            <v>301645938</v>
          </cell>
          <cell r="DB248">
            <v>169311235</v>
          </cell>
          <cell r="DC248">
            <v>157194134</v>
          </cell>
          <cell r="DE248">
            <v>2</v>
          </cell>
          <cell r="DG248">
            <v>3</v>
          </cell>
          <cell r="DH248" t="str">
            <v>C13-038</v>
          </cell>
          <cell r="DI248">
            <v>0</v>
          </cell>
          <cell r="DJ248">
            <v>0</v>
          </cell>
          <cell r="DK248">
            <v>0</v>
          </cell>
          <cell r="DL248">
            <v>309000</v>
          </cell>
          <cell r="DM248">
            <v>309000</v>
          </cell>
          <cell r="DO248">
            <v>4</v>
          </cell>
          <cell r="DP248" t="str">
            <v>C13-038</v>
          </cell>
          <cell r="DQ248">
            <v>439020</v>
          </cell>
          <cell r="DR248">
            <v>0</v>
          </cell>
          <cell r="DS248">
            <v>8070</v>
          </cell>
          <cell r="DT248">
            <v>9317</v>
          </cell>
          <cell r="DU248">
            <v>0</v>
          </cell>
          <cell r="DV248">
            <v>0</v>
          </cell>
          <cell r="DW248">
            <v>456407</v>
          </cell>
          <cell r="DY248">
            <v>5</v>
          </cell>
        </row>
        <row r="249">
          <cell r="N249">
            <v>2</v>
          </cell>
          <cell r="O249">
            <v>46</v>
          </cell>
          <cell r="P249">
            <v>59045</v>
          </cell>
          <cell r="Q249">
            <v>7</v>
          </cell>
          <cell r="T249">
            <v>1</v>
          </cell>
          <cell r="U249" t="str">
            <v>有床</v>
          </cell>
          <cell r="W249" t="str">
            <v>A</v>
          </cell>
          <cell r="X249">
            <v>19</v>
          </cell>
          <cell r="Y249" t="str">
            <v>その他</v>
          </cell>
          <cell r="Z249">
            <v>2</v>
          </cell>
          <cell r="AA249">
            <v>55</v>
          </cell>
          <cell r="AB249">
            <v>1</v>
          </cell>
          <cell r="AC249">
            <v>1</v>
          </cell>
          <cell r="AD249">
            <v>0</v>
          </cell>
          <cell r="AE249">
            <v>0</v>
          </cell>
          <cell r="AF249">
            <v>0</v>
          </cell>
          <cell r="AG249">
            <v>1035</v>
          </cell>
          <cell r="AH249">
            <v>0</v>
          </cell>
          <cell r="AI249">
            <v>0</v>
          </cell>
          <cell r="AJ249">
            <v>0</v>
          </cell>
          <cell r="AL249">
            <v>2</v>
          </cell>
          <cell r="AM249">
            <v>54</v>
          </cell>
          <cell r="AN249">
            <v>12</v>
          </cell>
          <cell r="AO249">
            <v>44</v>
          </cell>
          <cell r="AP249">
            <v>1</v>
          </cell>
          <cell r="AR249">
            <v>1</v>
          </cell>
          <cell r="AT249">
            <v>87</v>
          </cell>
          <cell r="AU249">
            <v>2447</v>
          </cell>
          <cell r="AV249">
            <v>8</v>
          </cell>
          <cell r="AX249">
            <v>559</v>
          </cell>
          <cell r="AY249">
            <v>2</v>
          </cell>
          <cell r="AZ249">
            <v>0</v>
          </cell>
          <cell r="BA249">
            <v>10</v>
          </cell>
          <cell r="BB249">
            <v>0</v>
          </cell>
          <cell r="BC249">
            <v>5</v>
          </cell>
          <cell r="BD249">
            <v>0</v>
          </cell>
          <cell r="BE249">
            <v>12</v>
          </cell>
          <cell r="BF249">
            <v>0</v>
          </cell>
          <cell r="BG249">
            <v>29</v>
          </cell>
          <cell r="BH249">
            <v>0</v>
          </cell>
          <cell r="BI249">
            <v>1</v>
          </cell>
          <cell r="BJ249">
            <v>0</v>
          </cell>
          <cell r="BK249">
            <v>0</v>
          </cell>
          <cell r="BL249">
            <v>0</v>
          </cell>
          <cell r="BM249">
            <v>0</v>
          </cell>
          <cell r="BN249">
            <v>0</v>
          </cell>
          <cell r="BO249">
            <v>0</v>
          </cell>
          <cell r="BP249">
            <v>0</v>
          </cell>
          <cell r="BQ249">
            <v>1</v>
          </cell>
          <cell r="BR249">
            <v>0</v>
          </cell>
          <cell r="BS249">
            <v>0</v>
          </cell>
          <cell r="BT249">
            <v>0</v>
          </cell>
          <cell r="BU249">
            <v>0</v>
          </cell>
          <cell r="BV249">
            <v>0</v>
          </cell>
          <cell r="BW249">
            <v>0</v>
          </cell>
          <cell r="BX249">
            <v>0</v>
          </cell>
          <cell r="BZ249">
            <v>1</v>
          </cell>
          <cell r="CA249" t="str">
            <v>C46-029</v>
          </cell>
          <cell r="CB249">
            <v>23650959</v>
          </cell>
          <cell r="CC249">
            <v>0</v>
          </cell>
          <cell r="CD249">
            <v>766810</v>
          </cell>
          <cell r="CE249">
            <v>50000</v>
          </cell>
          <cell r="CF249">
            <v>24467769</v>
          </cell>
          <cell r="CG249">
            <v>11190054</v>
          </cell>
          <cell r="CH249">
            <v>0</v>
          </cell>
          <cell r="CI249">
            <v>6130483</v>
          </cell>
          <cell r="CJ249">
            <v>877567</v>
          </cell>
          <cell r="CK249">
            <v>262271</v>
          </cell>
          <cell r="CL249">
            <v>262271</v>
          </cell>
          <cell r="CM249">
            <v>0</v>
          </cell>
          <cell r="CN249">
            <v>0</v>
          </cell>
          <cell r="CO249">
            <v>1144834</v>
          </cell>
          <cell r="CP249">
            <v>3236313</v>
          </cell>
          <cell r="CQ249">
            <v>0</v>
          </cell>
          <cell r="CR249">
            <v>22841522</v>
          </cell>
          <cell r="CT249">
            <v>13879100</v>
          </cell>
          <cell r="CU249">
            <v>2673900</v>
          </cell>
          <cell r="CV249">
            <v>150700</v>
          </cell>
          <cell r="CX249">
            <v>2</v>
          </cell>
          <cell r="CY249" t="str">
            <v>C46-029</v>
          </cell>
          <cell r="CZ249">
            <v>237395142</v>
          </cell>
          <cell r="DA249">
            <v>135802611</v>
          </cell>
          <cell r="DB249">
            <v>159754280</v>
          </cell>
          <cell r="DC249">
            <v>119869690</v>
          </cell>
          <cell r="DE249">
            <v>1</v>
          </cell>
          <cell r="DG249">
            <v>3</v>
          </cell>
          <cell r="DH249" t="str">
            <v>C46-029</v>
          </cell>
          <cell r="DI249">
            <v>0</v>
          </cell>
          <cell r="DJ249">
            <v>0</v>
          </cell>
          <cell r="DK249">
            <v>0</v>
          </cell>
          <cell r="DL249">
            <v>8289985</v>
          </cell>
          <cell r="DM249">
            <v>8289985</v>
          </cell>
          <cell r="DO249">
            <v>4</v>
          </cell>
          <cell r="DP249" t="str">
            <v>C46-029</v>
          </cell>
          <cell r="DQ249">
            <v>29000</v>
          </cell>
          <cell r="DR249">
            <v>0</v>
          </cell>
          <cell r="DS249">
            <v>174443</v>
          </cell>
          <cell r="DT249">
            <v>225575</v>
          </cell>
          <cell r="DU249">
            <v>85000</v>
          </cell>
          <cell r="DV249">
            <v>233587</v>
          </cell>
          <cell r="DW249">
            <v>747605</v>
          </cell>
          <cell r="DY249">
            <v>5</v>
          </cell>
        </row>
        <row r="250">
          <cell r="N250">
            <v>2</v>
          </cell>
          <cell r="O250">
            <v>38</v>
          </cell>
          <cell r="P250">
            <v>56323</v>
          </cell>
          <cell r="Q250">
            <v>2</v>
          </cell>
          <cell r="T250">
            <v>1</v>
          </cell>
          <cell r="U250" t="str">
            <v>有床</v>
          </cell>
          <cell r="W250" t="str">
            <v>9</v>
          </cell>
          <cell r="X250">
            <v>19</v>
          </cell>
          <cell r="Y250" t="str">
            <v>その他</v>
          </cell>
          <cell r="Z250">
            <v>3</v>
          </cell>
          <cell r="AA250">
            <v>1</v>
          </cell>
          <cell r="AB250">
            <v>4</v>
          </cell>
          <cell r="AC250">
            <v>1</v>
          </cell>
          <cell r="AD250">
            <v>0</v>
          </cell>
          <cell r="AE250">
            <v>0</v>
          </cell>
          <cell r="AF250">
            <v>0</v>
          </cell>
          <cell r="AG250">
            <v>361</v>
          </cell>
          <cell r="AL250">
            <v>3</v>
          </cell>
          <cell r="AM250">
            <v>4</v>
          </cell>
          <cell r="AN250">
            <v>11</v>
          </cell>
          <cell r="AO250">
            <v>44</v>
          </cell>
          <cell r="AP250">
            <v>1</v>
          </cell>
          <cell r="AR250">
            <v>1</v>
          </cell>
          <cell r="AT250">
            <v>191</v>
          </cell>
          <cell r="AU250">
            <v>2510</v>
          </cell>
          <cell r="AV250">
            <v>7</v>
          </cell>
          <cell r="AX250">
            <v>0</v>
          </cell>
          <cell r="AY250">
            <v>1</v>
          </cell>
          <cell r="BA250">
            <v>5</v>
          </cell>
          <cell r="BC250">
            <v>3</v>
          </cell>
          <cell r="BE250">
            <v>1</v>
          </cell>
          <cell r="BG250">
            <v>10</v>
          </cell>
          <cell r="BH250">
            <v>0</v>
          </cell>
          <cell r="BK250">
            <v>1</v>
          </cell>
          <cell r="BQ250">
            <v>1</v>
          </cell>
          <cell r="BR250">
            <v>0</v>
          </cell>
          <cell r="BU250">
            <v>0</v>
          </cell>
          <cell r="BX250">
            <v>0</v>
          </cell>
          <cell r="BZ250">
            <v>1</v>
          </cell>
          <cell r="CA250" t="str">
            <v>C38-015</v>
          </cell>
          <cell r="CB250">
            <v>6917920</v>
          </cell>
          <cell r="CC250">
            <v>226890</v>
          </cell>
          <cell r="CD250">
            <v>36625</v>
          </cell>
          <cell r="CE250">
            <v>67348</v>
          </cell>
          <cell r="CF250">
            <v>7248783</v>
          </cell>
          <cell r="CG250">
            <v>3977232</v>
          </cell>
          <cell r="CH250">
            <v>0</v>
          </cell>
          <cell r="CI250">
            <v>1396405</v>
          </cell>
          <cell r="CJ250">
            <v>25704</v>
          </cell>
          <cell r="CK250">
            <v>140100</v>
          </cell>
          <cell r="CL250">
            <v>10833</v>
          </cell>
          <cell r="CM250">
            <v>13892</v>
          </cell>
          <cell r="CN250">
            <v>0</v>
          </cell>
          <cell r="CO250">
            <v>812635</v>
          </cell>
          <cell r="CP250">
            <v>724814</v>
          </cell>
          <cell r="CQ250">
            <v>0</v>
          </cell>
          <cell r="CR250">
            <v>7076890</v>
          </cell>
          <cell r="CT250">
            <v>182560</v>
          </cell>
          <cell r="CU250">
            <v>239300</v>
          </cell>
          <cell r="CV250">
            <v>1500</v>
          </cell>
          <cell r="CX250">
            <v>2</v>
          </cell>
          <cell r="CY250" t="str">
            <v>C38-015</v>
          </cell>
          <cell r="CZ250">
            <v>159617039</v>
          </cell>
          <cell r="DA250">
            <v>103491426</v>
          </cell>
          <cell r="DB250">
            <v>108978415</v>
          </cell>
          <cell r="DC250">
            <v>98265665</v>
          </cell>
          <cell r="DE250">
            <v>1</v>
          </cell>
          <cell r="DG250">
            <v>3</v>
          </cell>
          <cell r="DH250" t="str">
            <v>C38-015</v>
          </cell>
          <cell r="DI250">
            <v>0</v>
          </cell>
          <cell r="DJ250">
            <v>0</v>
          </cell>
          <cell r="DK250">
            <v>0</v>
          </cell>
          <cell r="DL250">
            <v>3145589</v>
          </cell>
          <cell r="DM250">
            <v>3145589</v>
          </cell>
          <cell r="DO250">
            <v>4</v>
          </cell>
          <cell r="DP250" t="str">
            <v>C38-015</v>
          </cell>
          <cell r="DQ250">
            <v>35870</v>
          </cell>
          <cell r="DR250">
            <v>200000</v>
          </cell>
          <cell r="DS250">
            <v>56885</v>
          </cell>
          <cell r="DT250">
            <v>75025</v>
          </cell>
          <cell r="DU250">
            <v>2667</v>
          </cell>
          <cell r="DV250">
            <v>204381</v>
          </cell>
          <cell r="DW250">
            <v>574828</v>
          </cell>
          <cell r="DY250">
            <v>5</v>
          </cell>
        </row>
        <row r="251">
          <cell r="N251">
            <v>2</v>
          </cell>
          <cell r="O251">
            <v>4</v>
          </cell>
          <cell r="P251">
            <v>59034</v>
          </cell>
          <cell r="Q251">
            <v>7</v>
          </cell>
          <cell r="T251">
            <v>1</v>
          </cell>
          <cell r="U251" t="str">
            <v>有床</v>
          </cell>
          <cell r="W251" t="str">
            <v>1</v>
          </cell>
          <cell r="X251">
            <v>23</v>
          </cell>
          <cell r="Y251" t="str">
            <v>個人</v>
          </cell>
          <cell r="Z251">
            <v>2</v>
          </cell>
          <cell r="AA251">
            <v>53</v>
          </cell>
          <cell r="AB251">
            <v>4</v>
          </cell>
          <cell r="AC251">
            <v>1</v>
          </cell>
          <cell r="AD251">
            <v>0</v>
          </cell>
          <cell r="AE251">
            <v>0</v>
          </cell>
          <cell r="AF251">
            <v>0</v>
          </cell>
          <cell r="AG251">
            <v>297</v>
          </cell>
          <cell r="AL251">
            <v>2</v>
          </cell>
          <cell r="AM251">
            <v>53</v>
          </cell>
          <cell r="AN251">
            <v>4</v>
          </cell>
          <cell r="AO251">
            <v>57</v>
          </cell>
          <cell r="AP251">
            <v>1</v>
          </cell>
          <cell r="AR251">
            <v>1</v>
          </cell>
          <cell r="AT251">
            <v>176</v>
          </cell>
          <cell r="AU251">
            <v>1817</v>
          </cell>
          <cell r="AV251">
            <v>8</v>
          </cell>
          <cell r="AX251">
            <v>0</v>
          </cell>
          <cell r="AY251">
            <v>1</v>
          </cell>
          <cell r="AZ251">
            <v>0</v>
          </cell>
          <cell r="BA251">
            <v>3</v>
          </cell>
          <cell r="BB251">
            <v>3</v>
          </cell>
          <cell r="BC251">
            <v>1</v>
          </cell>
          <cell r="BD251">
            <v>1</v>
          </cell>
          <cell r="BE251">
            <v>0</v>
          </cell>
          <cell r="BF251">
            <v>0</v>
          </cell>
          <cell r="BG251">
            <v>5</v>
          </cell>
          <cell r="BH251">
            <v>4</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Z251">
            <v>1</v>
          </cell>
          <cell r="CA251" t="str">
            <v>C04-042</v>
          </cell>
          <cell r="CB251">
            <v>6458410</v>
          </cell>
          <cell r="CC251">
            <v>0</v>
          </cell>
          <cell r="CD251">
            <v>0</v>
          </cell>
          <cell r="CE251">
            <v>661075</v>
          </cell>
          <cell r="CF251">
            <v>7119485</v>
          </cell>
          <cell r="CG251">
            <v>989760</v>
          </cell>
          <cell r="CH251">
            <v>408333</v>
          </cell>
          <cell r="CI251">
            <v>296358</v>
          </cell>
          <cell r="CJ251">
            <v>191290</v>
          </cell>
          <cell r="CK251">
            <v>467514</v>
          </cell>
          <cell r="CL251">
            <v>0</v>
          </cell>
          <cell r="CM251">
            <v>0</v>
          </cell>
          <cell r="CN251">
            <v>0</v>
          </cell>
          <cell r="CO251">
            <v>24532</v>
          </cell>
          <cell r="CP251">
            <v>202681</v>
          </cell>
          <cell r="CQ251">
            <v>0</v>
          </cell>
          <cell r="CR251">
            <v>2172135</v>
          </cell>
          <cell r="CS251">
            <v>0</v>
          </cell>
          <cell r="CT251">
            <v>20095500</v>
          </cell>
          <cell r="CU251">
            <v>7432100</v>
          </cell>
          <cell r="CV251">
            <v>122300</v>
          </cell>
          <cell r="CX251">
            <v>2</v>
          </cell>
          <cell r="CY251" t="str">
            <v>C04-042</v>
          </cell>
          <cell r="CZ251">
            <v>77926411</v>
          </cell>
          <cell r="DA251">
            <v>20150375</v>
          </cell>
          <cell r="DB251">
            <v>52464474</v>
          </cell>
          <cell r="DC251">
            <v>51021565</v>
          </cell>
          <cell r="DE251">
            <v>2</v>
          </cell>
          <cell r="DG251">
            <v>3</v>
          </cell>
          <cell r="DH251" t="str">
            <v>C04-042</v>
          </cell>
          <cell r="DI251">
            <v>0</v>
          </cell>
          <cell r="DJ251">
            <v>0</v>
          </cell>
          <cell r="DK251">
            <v>0</v>
          </cell>
          <cell r="DL251">
            <v>0</v>
          </cell>
          <cell r="DM251">
            <v>0</v>
          </cell>
          <cell r="DO251">
            <v>4</v>
          </cell>
          <cell r="DP251" t="str">
            <v>C04-042</v>
          </cell>
          <cell r="DQ251">
            <v>0</v>
          </cell>
          <cell r="DR251">
            <v>0</v>
          </cell>
          <cell r="DS251">
            <v>5784</v>
          </cell>
          <cell r="DT251">
            <v>61083</v>
          </cell>
          <cell r="DU251">
            <v>0</v>
          </cell>
          <cell r="DV251">
            <v>135814</v>
          </cell>
          <cell r="DW251">
            <v>202681</v>
          </cell>
          <cell r="DY251">
            <v>5</v>
          </cell>
        </row>
        <row r="252">
          <cell r="N252">
            <v>2</v>
          </cell>
          <cell r="O252">
            <v>43</v>
          </cell>
          <cell r="P252">
            <v>32203</v>
          </cell>
          <cell r="Q252">
            <v>7</v>
          </cell>
          <cell r="T252">
            <v>1</v>
          </cell>
          <cell r="U252" t="str">
            <v>有床</v>
          </cell>
          <cell r="W252" t="str">
            <v>A</v>
          </cell>
          <cell r="X252">
            <v>23</v>
          </cell>
          <cell r="Y252" t="str">
            <v>個人</v>
          </cell>
          <cell r="Z252">
            <v>3</v>
          </cell>
          <cell r="AA252">
            <v>1</v>
          </cell>
          <cell r="AB252">
            <v>5</v>
          </cell>
          <cell r="AC252">
            <v>0</v>
          </cell>
          <cell r="AD252">
            <v>1</v>
          </cell>
          <cell r="AE252">
            <v>0</v>
          </cell>
          <cell r="AF252">
            <v>0</v>
          </cell>
          <cell r="AH252">
            <v>509</v>
          </cell>
          <cell r="AL252">
            <v>3</v>
          </cell>
          <cell r="AM252">
            <v>1</v>
          </cell>
          <cell r="AN252">
            <v>5</v>
          </cell>
          <cell r="AO252">
            <v>46</v>
          </cell>
          <cell r="AP252">
            <v>1</v>
          </cell>
          <cell r="AR252">
            <v>1</v>
          </cell>
          <cell r="AT252">
            <v>44</v>
          </cell>
          <cell r="AU252">
            <v>1883</v>
          </cell>
          <cell r="AV252">
            <v>6</v>
          </cell>
          <cell r="AX252">
            <v>400</v>
          </cell>
          <cell r="AY252">
            <v>0</v>
          </cell>
          <cell r="AZ252">
            <v>0</v>
          </cell>
          <cell r="BA252">
            <v>7</v>
          </cell>
          <cell r="BB252">
            <v>0</v>
          </cell>
          <cell r="BC252">
            <v>3</v>
          </cell>
          <cell r="BD252">
            <v>1</v>
          </cell>
          <cell r="BE252">
            <v>0</v>
          </cell>
          <cell r="BF252">
            <v>0</v>
          </cell>
          <cell r="BG252">
            <v>10</v>
          </cell>
          <cell r="BH252">
            <v>1</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Z252">
            <v>1</v>
          </cell>
          <cell r="CA252" t="str">
            <v>C43-021</v>
          </cell>
          <cell r="CB252">
            <v>10470568</v>
          </cell>
          <cell r="CC252">
            <v>377113</v>
          </cell>
          <cell r="CD252">
            <v>783497</v>
          </cell>
          <cell r="CE252">
            <v>262998</v>
          </cell>
          <cell r="CF252">
            <v>11894176</v>
          </cell>
          <cell r="CG252">
            <v>3814335</v>
          </cell>
          <cell r="CH252">
            <v>666667</v>
          </cell>
          <cell r="CI252">
            <v>655830</v>
          </cell>
          <cell r="CJ252">
            <v>137076</v>
          </cell>
          <cell r="CK252">
            <v>922029</v>
          </cell>
          <cell r="CL252">
            <v>157934</v>
          </cell>
          <cell r="CM252">
            <v>10080</v>
          </cell>
          <cell r="CN252">
            <v>0</v>
          </cell>
          <cell r="CO252">
            <v>240318</v>
          </cell>
          <cell r="CP252">
            <v>2125464</v>
          </cell>
          <cell r="CQ252">
            <v>856735</v>
          </cell>
          <cell r="CR252">
            <v>7895052</v>
          </cell>
          <cell r="CS252">
            <v>0</v>
          </cell>
          <cell r="CT252">
            <v>24216500</v>
          </cell>
          <cell r="CU252">
            <v>8678200</v>
          </cell>
          <cell r="CV252">
            <v>108600</v>
          </cell>
          <cell r="CX252">
            <v>2</v>
          </cell>
          <cell r="CY252" t="str">
            <v>C43-021</v>
          </cell>
          <cell r="CZ252">
            <v>89359744</v>
          </cell>
          <cell r="DA252">
            <v>49320135</v>
          </cell>
          <cell r="DB252">
            <v>40973391</v>
          </cell>
          <cell r="DC252">
            <v>38081793</v>
          </cell>
          <cell r="DE252">
            <v>2</v>
          </cell>
          <cell r="DG252">
            <v>3</v>
          </cell>
          <cell r="DH252" t="str">
            <v>C43-021</v>
          </cell>
          <cell r="DI252">
            <v>0</v>
          </cell>
          <cell r="DJ252">
            <v>0</v>
          </cell>
          <cell r="DK252">
            <v>0</v>
          </cell>
          <cell r="DL252">
            <v>8471750</v>
          </cell>
          <cell r="DM252">
            <v>8471750</v>
          </cell>
          <cell r="DO252">
            <v>4</v>
          </cell>
          <cell r="DP252" t="str">
            <v>C43-021</v>
          </cell>
          <cell r="DQ252">
            <v>40000</v>
          </cell>
          <cell r="DR252">
            <v>24000</v>
          </cell>
          <cell r="DS252">
            <v>4856</v>
          </cell>
          <cell r="DT252">
            <v>125105</v>
          </cell>
          <cell r="DU252">
            <v>0</v>
          </cell>
          <cell r="DV252">
            <v>12550</v>
          </cell>
          <cell r="DW252">
            <v>206511</v>
          </cell>
          <cell r="DY252">
            <v>5</v>
          </cell>
        </row>
        <row r="253">
          <cell r="N253">
            <v>2</v>
          </cell>
          <cell r="O253">
            <v>24</v>
          </cell>
          <cell r="P253">
            <v>54216</v>
          </cell>
          <cell r="Q253">
            <v>6</v>
          </cell>
          <cell r="T253">
            <v>0</v>
          </cell>
          <cell r="U253" t="str">
            <v>無床</v>
          </cell>
          <cell r="W253" t="str">
            <v>4</v>
          </cell>
          <cell r="X253">
            <v>23</v>
          </cell>
          <cell r="Y253" t="str">
            <v>個人</v>
          </cell>
          <cell r="Z253">
            <v>3</v>
          </cell>
          <cell r="AA253">
            <v>4</v>
          </cell>
          <cell r="AB253">
            <v>4</v>
          </cell>
          <cell r="AC253">
            <v>0</v>
          </cell>
          <cell r="AD253">
            <v>1</v>
          </cell>
          <cell r="AE253">
            <v>0</v>
          </cell>
          <cell r="AF253">
            <v>0</v>
          </cell>
          <cell r="AH253">
            <v>456</v>
          </cell>
          <cell r="AL253">
            <v>3</v>
          </cell>
          <cell r="AM253">
            <v>4</v>
          </cell>
          <cell r="AN253">
            <v>4</v>
          </cell>
          <cell r="AO253">
            <v>49</v>
          </cell>
          <cell r="AP253">
            <v>1</v>
          </cell>
          <cell r="AR253">
            <v>1</v>
          </cell>
          <cell r="AT253">
            <v>69</v>
          </cell>
          <cell r="AU253">
            <v>598</v>
          </cell>
          <cell r="AV253">
            <v>6</v>
          </cell>
          <cell r="AX253">
            <v>0</v>
          </cell>
          <cell r="AY253">
            <v>0</v>
          </cell>
          <cell r="BA253">
            <v>1</v>
          </cell>
          <cell r="BB253">
            <v>1</v>
          </cell>
          <cell r="BC253">
            <v>3</v>
          </cell>
          <cell r="BG253">
            <v>4</v>
          </cell>
          <cell r="BH253">
            <v>1</v>
          </cell>
          <cell r="BI253">
            <v>0</v>
          </cell>
          <cell r="BK253">
            <v>0</v>
          </cell>
          <cell r="BM253">
            <v>0</v>
          </cell>
          <cell r="BO253">
            <v>0</v>
          </cell>
          <cell r="BQ253">
            <v>0</v>
          </cell>
          <cell r="BR253">
            <v>0</v>
          </cell>
          <cell r="BS253">
            <v>0</v>
          </cell>
          <cell r="BT253">
            <v>0</v>
          </cell>
          <cell r="BZ253">
            <v>1</v>
          </cell>
          <cell r="CA253" t="str">
            <v>C24-025</v>
          </cell>
          <cell r="CB253">
            <v>4264428</v>
          </cell>
          <cell r="CC253">
            <v>0</v>
          </cell>
          <cell r="CD253">
            <v>16320</v>
          </cell>
          <cell r="CE253">
            <v>0</v>
          </cell>
          <cell r="CF253">
            <v>4280748</v>
          </cell>
          <cell r="CG253">
            <v>596225</v>
          </cell>
          <cell r="CH253">
            <v>200000</v>
          </cell>
          <cell r="CI253">
            <v>2022051</v>
          </cell>
          <cell r="CJ253">
            <v>292859</v>
          </cell>
          <cell r="CK253">
            <v>92608</v>
          </cell>
          <cell r="CL253">
            <v>92608</v>
          </cell>
          <cell r="CM253">
            <v>0</v>
          </cell>
          <cell r="CN253">
            <v>0</v>
          </cell>
          <cell r="CO253">
            <v>269233</v>
          </cell>
          <cell r="CP253">
            <v>1049705</v>
          </cell>
          <cell r="CQ253">
            <v>342000</v>
          </cell>
          <cell r="CR253">
            <v>4322681</v>
          </cell>
          <cell r="CT253">
            <v>460000</v>
          </cell>
          <cell r="CU253">
            <v>3500</v>
          </cell>
          <cell r="CV253">
            <v>0</v>
          </cell>
          <cell r="CX253">
            <v>2</v>
          </cell>
          <cell r="CY253" t="str">
            <v>C24-025</v>
          </cell>
          <cell r="CZ253">
            <v>24216719</v>
          </cell>
          <cell r="DA253">
            <v>8140513</v>
          </cell>
          <cell r="DB253">
            <v>36467914</v>
          </cell>
          <cell r="DC253">
            <v>24808869</v>
          </cell>
          <cell r="DE253">
            <v>2</v>
          </cell>
          <cell r="DG253">
            <v>3</v>
          </cell>
          <cell r="DH253" t="str">
            <v>C24-025</v>
          </cell>
          <cell r="DI253">
            <v>0</v>
          </cell>
          <cell r="DJ253">
            <v>0</v>
          </cell>
          <cell r="DK253">
            <v>0</v>
          </cell>
          <cell r="DL253">
            <v>0</v>
          </cell>
          <cell r="DM253">
            <v>0</v>
          </cell>
          <cell r="DO253">
            <v>4</v>
          </cell>
          <cell r="DP253" t="str">
            <v>C24-025</v>
          </cell>
          <cell r="DQ253">
            <v>23400</v>
          </cell>
          <cell r="DR253">
            <v>0</v>
          </cell>
          <cell r="DS253">
            <v>6587</v>
          </cell>
          <cell r="DT253">
            <v>3292</v>
          </cell>
          <cell r="DU253">
            <v>0</v>
          </cell>
          <cell r="DV253">
            <v>52726</v>
          </cell>
          <cell r="DW253">
            <v>86005</v>
          </cell>
          <cell r="DY253">
            <v>5</v>
          </cell>
        </row>
        <row r="254">
          <cell r="N254">
            <v>2</v>
          </cell>
          <cell r="O254">
            <v>26</v>
          </cell>
          <cell r="P254">
            <v>8131</v>
          </cell>
          <cell r="Q254">
            <v>7</v>
          </cell>
          <cell r="T254">
            <v>0</v>
          </cell>
          <cell r="U254" t="str">
            <v>無床</v>
          </cell>
          <cell r="W254" t="str">
            <v>6</v>
          </cell>
          <cell r="X254">
            <v>23</v>
          </cell>
          <cell r="Y254" t="str">
            <v>個人</v>
          </cell>
          <cell r="Z254">
            <v>3</v>
          </cell>
          <cell r="AA254">
            <v>2</v>
          </cell>
          <cell r="AB254">
            <v>4</v>
          </cell>
          <cell r="AC254">
            <v>1</v>
          </cell>
          <cell r="AD254">
            <v>0</v>
          </cell>
          <cell r="AE254">
            <v>0</v>
          </cell>
          <cell r="AF254">
            <v>0</v>
          </cell>
          <cell r="AG254">
            <v>90</v>
          </cell>
          <cell r="AL254">
            <v>3</v>
          </cell>
          <cell r="AM254">
            <v>1</v>
          </cell>
          <cell r="AN254">
            <v>9</v>
          </cell>
          <cell r="AO254">
            <v>44</v>
          </cell>
          <cell r="AP254">
            <v>1</v>
          </cell>
          <cell r="AR254">
            <v>1</v>
          </cell>
          <cell r="AT254">
            <v>88</v>
          </cell>
          <cell r="AU254">
            <v>529</v>
          </cell>
          <cell r="AV254">
            <v>12</v>
          </cell>
          <cell r="AX254">
            <v>0</v>
          </cell>
          <cell r="AY254">
            <v>0</v>
          </cell>
          <cell r="BA254">
            <v>0</v>
          </cell>
          <cell r="BC254">
            <v>0</v>
          </cell>
          <cell r="BE254">
            <v>0</v>
          </cell>
          <cell r="BG254">
            <v>0</v>
          </cell>
          <cell r="BH254">
            <v>0</v>
          </cell>
          <cell r="BI254">
            <v>0</v>
          </cell>
          <cell r="BK254">
            <v>0</v>
          </cell>
          <cell r="BM254">
            <v>4</v>
          </cell>
          <cell r="BN254">
            <v>1</v>
          </cell>
          <cell r="BO254">
            <v>0</v>
          </cell>
          <cell r="BQ254">
            <v>4</v>
          </cell>
          <cell r="BR254">
            <v>1</v>
          </cell>
          <cell r="BS254">
            <v>0</v>
          </cell>
          <cell r="BT254">
            <v>0</v>
          </cell>
          <cell r="BU254">
            <v>0</v>
          </cell>
          <cell r="BV254">
            <v>0</v>
          </cell>
          <cell r="BW254">
            <v>0</v>
          </cell>
          <cell r="BX254">
            <v>0</v>
          </cell>
          <cell r="BZ254">
            <v>1</v>
          </cell>
          <cell r="CA254" t="str">
            <v>C26-029</v>
          </cell>
          <cell r="CB254">
            <v>2948491</v>
          </cell>
          <cell r="CC254">
            <v>0</v>
          </cell>
          <cell r="CD254">
            <v>11550</v>
          </cell>
          <cell r="CE254">
            <v>0</v>
          </cell>
          <cell r="CF254">
            <v>2960041</v>
          </cell>
          <cell r="CG254">
            <v>208083</v>
          </cell>
          <cell r="CH254">
            <v>83333</v>
          </cell>
          <cell r="CI254">
            <v>411150</v>
          </cell>
          <cell r="CJ254">
            <v>0</v>
          </cell>
          <cell r="CK254">
            <v>59600</v>
          </cell>
          <cell r="CL254">
            <v>59600</v>
          </cell>
          <cell r="CM254">
            <v>0</v>
          </cell>
          <cell r="CN254">
            <v>0</v>
          </cell>
          <cell r="CO254">
            <v>179284</v>
          </cell>
          <cell r="CP254">
            <v>74716</v>
          </cell>
          <cell r="CQ254">
            <v>0</v>
          </cell>
          <cell r="CR254">
            <v>932833</v>
          </cell>
          <cell r="CT254">
            <v>1347200</v>
          </cell>
          <cell r="CU254">
            <v>880080</v>
          </cell>
          <cell r="CX254">
            <v>2</v>
          </cell>
          <cell r="CY254" t="str">
            <v>C26-029</v>
          </cell>
          <cell r="CZ254">
            <v>85421278</v>
          </cell>
          <cell r="DA254">
            <v>37433911</v>
          </cell>
          <cell r="DB254">
            <v>913962</v>
          </cell>
          <cell r="DC254">
            <v>0</v>
          </cell>
          <cell r="DE254">
            <v>2</v>
          </cell>
          <cell r="DG254">
            <v>3</v>
          </cell>
          <cell r="DH254" t="str">
            <v>C26-029</v>
          </cell>
          <cell r="DI254">
            <v>0</v>
          </cell>
          <cell r="DJ254">
            <v>0</v>
          </cell>
          <cell r="DK254">
            <v>0</v>
          </cell>
          <cell r="DL254">
            <v>800000</v>
          </cell>
          <cell r="DM254">
            <v>800000</v>
          </cell>
          <cell r="DO254">
            <v>4</v>
          </cell>
          <cell r="DP254" t="str">
            <v>C26-029</v>
          </cell>
          <cell r="DQ254">
            <v>8293</v>
          </cell>
          <cell r="DR254">
            <v>0</v>
          </cell>
          <cell r="DS254">
            <v>2578</v>
          </cell>
          <cell r="DT254">
            <v>17011</v>
          </cell>
          <cell r="DU254">
            <v>1417</v>
          </cell>
          <cell r="DV254">
            <v>0</v>
          </cell>
          <cell r="DW254">
            <v>29299</v>
          </cell>
          <cell r="DY254">
            <v>5</v>
          </cell>
        </row>
        <row r="255">
          <cell r="N255">
            <v>2</v>
          </cell>
          <cell r="O255">
            <v>17</v>
          </cell>
          <cell r="P255">
            <v>55030</v>
          </cell>
          <cell r="Q255">
            <v>7</v>
          </cell>
          <cell r="T255">
            <v>0</v>
          </cell>
          <cell r="U255" t="str">
            <v>無床</v>
          </cell>
          <cell r="W255" t="str">
            <v>5</v>
          </cell>
          <cell r="X255">
            <v>23</v>
          </cell>
          <cell r="Y255" t="str">
            <v>個人</v>
          </cell>
          <cell r="Z255">
            <v>2</v>
          </cell>
          <cell r="AA255">
            <v>47</v>
          </cell>
          <cell r="AB255">
            <v>4</v>
          </cell>
          <cell r="AC255">
            <v>1</v>
          </cell>
          <cell r="AD255">
            <v>0</v>
          </cell>
          <cell r="AE255">
            <v>0</v>
          </cell>
          <cell r="AF255">
            <v>0</v>
          </cell>
          <cell r="AG255">
            <v>226</v>
          </cell>
          <cell r="AL255">
            <v>2</v>
          </cell>
          <cell r="AM255">
            <v>47</v>
          </cell>
          <cell r="AN255">
            <v>4</v>
          </cell>
          <cell r="AO255">
            <v>69</v>
          </cell>
          <cell r="AP255">
            <v>1</v>
          </cell>
          <cell r="AR255">
            <v>1</v>
          </cell>
          <cell r="AT255">
            <v>190</v>
          </cell>
          <cell r="AU255">
            <v>713</v>
          </cell>
          <cell r="AV255">
            <v>8</v>
          </cell>
          <cell r="AX255">
            <v>0</v>
          </cell>
          <cell r="AY255">
            <v>0</v>
          </cell>
          <cell r="BA255">
            <v>1</v>
          </cell>
          <cell r="BC255">
            <v>2</v>
          </cell>
          <cell r="BE255">
            <v>1</v>
          </cell>
          <cell r="BG255">
            <v>4</v>
          </cell>
          <cell r="BH255">
            <v>0</v>
          </cell>
          <cell r="BI255">
            <v>0</v>
          </cell>
          <cell r="BK255">
            <v>0</v>
          </cell>
          <cell r="BM255">
            <v>0</v>
          </cell>
          <cell r="BO255">
            <v>2</v>
          </cell>
          <cell r="BP255">
            <v>1</v>
          </cell>
          <cell r="BQ255">
            <v>2</v>
          </cell>
          <cell r="BR255">
            <v>1</v>
          </cell>
          <cell r="BS255">
            <v>0</v>
          </cell>
          <cell r="BU255">
            <v>0</v>
          </cell>
          <cell r="BV255">
            <v>0</v>
          </cell>
          <cell r="BZ255">
            <v>1</v>
          </cell>
          <cell r="CA255" t="str">
            <v>C17-018</v>
          </cell>
          <cell r="CB255">
            <v>5756850</v>
          </cell>
          <cell r="CC255">
            <v>0</v>
          </cell>
          <cell r="CD255">
            <v>0</v>
          </cell>
          <cell r="CE255">
            <v>150000</v>
          </cell>
          <cell r="CF255">
            <v>5906850</v>
          </cell>
          <cell r="CG255">
            <v>1131400</v>
          </cell>
          <cell r="CH255">
            <v>500000</v>
          </cell>
          <cell r="CI255">
            <v>1300050</v>
          </cell>
          <cell r="CJ255">
            <v>84840</v>
          </cell>
          <cell r="CK255">
            <v>181270</v>
          </cell>
          <cell r="CL255">
            <v>180270</v>
          </cell>
          <cell r="CM255">
            <v>1000</v>
          </cell>
          <cell r="CN255">
            <v>0</v>
          </cell>
          <cell r="CO255">
            <v>140864</v>
          </cell>
          <cell r="CP255">
            <v>149249</v>
          </cell>
          <cell r="CQ255">
            <v>0</v>
          </cell>
          <cell r="CR255">
            <v>2987673</v>
          </cell>
          <cell r="CT255">
            <v>10658000</v>
          </cell>
          <cell r="CU255">
            <v>4569200</v>
          </cell>
          <cell r="CV255">
            <v>0</v>
          </cell>
          <cell r="CX255">
            <v>2</v>
          </cell>
          <cell r="CY255" t="str">
            <v>C17-018</v>
          </cell>
          <cell r="CZ255">
            <v>86623669</v>
          </cell>
          <cell r="DA255">
            <v>23562519</v>
          </cell>
          <cell r="DB255">
            <v>20664989</v>
          </cell>
          <cell r="DC255">
            <v>16387000</v>
          </cell>
          <cell r="DE255">
            <v>2</v>
          </cell>
          <cell r="DG255">
            <v>3</v>
          </cell>
          <cell r="DH255" t="str">
            <v>C17-018</v>
          </cell>
          <cell r="DI255">
            <v>0</v>
          </cell>
          <cell r="DJ255">
            <v>0</v>
          </cell>
          <cell r="DK255">
            <v>216300</v>
          </cell>
          <cell r="DL255">
            <v>0</v>
          </cell>
          <cell r="DM255">
            <v>216300</v>
          </cell>
          <cell r="DO255">
            <v>4</v>
          </cell>
          <cell r="DP255" t="str">
            <v>C17-018</v>
          </cell>
          <cell r="DQ255">
            <v>0</v>
          </cell>
          <cell r="DR255">
            <v>0</v>
          </cell>
          <cell r="DS255">
            <v>25383</v>
          </cell>
          <cell r="DT255">
            <v>33917</v>
          </cell>
          <cell r="DU255">
            <v>22064</v>
          </cell>
          <cell r="DV255">
            <v>67885</v>
          </cell>
          <cell r="DW255">
            <v>149249</v>
          </cell>
          <cell r="DY255">
            <v>5</v>
          </cell>
        </row>
        <row r="256">
          <cell r="N256">
            <v>2</v>
          </cell>
          <cell r="O256">
            <v>28</v>
          </cell>
          <cell r="P256">
            <v>31271</v>
          </cell>
          <cell r="Q256">
            <v>4</v>
          </cell>
          <cell r="T256">
            <v>0</v>
          </cell>
          <cell r="U256" t="str">
            <v>無床</v>
          </cell>
          <cell r="W256" t="str">
            <v>7</v>
          </cell>
          <cell r="X256">
            <v>23</v>
          </cell>
          <cell r="Y256" t="str">
            <v>個人</v>
          </cell>
          <cell r="Z256">
            <v>2</v>
          </cell>
          <cell r="AA256">
            <v>60</v>
          </cell>
          <cell r="AB256">
            <v>1</v>
          </cell>
          <cell r="AC256">
            <v>0</v>
          </cell>
          <cell r="AD256">
            <v>1</v>
          </cell>
          <cell r="AE256">
            <v>0</v>
          </cell>
          <cell r="AF256">
            <v>0</v>
          </cell>
          <cell r="AH256">
            <v>118</v>
          </cell>
          <cell r="AL256">
            <v>2</v>
          </cell>
          <cell r="AM256">
            <v>59</v>
          </cell>
          <cell r="AN256">
            <v>12</v>
          </cell>
          <cell r="AO256">
            <v>54</v>
          </cell>
          <cell r="AP256">
            <v>1</v>
          </cell>
          <cell r="AR256">
            <v>1</v>
          </cell>
          <cell r="AT256">
            <v>13</v>
          </cell>
          <cell r="AU256">
            <v>480</v>
          </cell>
          <cell r="AV256">
            <v>10</v>
          </cell>
          <cell r="AX256">
            <v>0</v>
          </cell>
          <cell r="AY256">
            <v>0</v>
          </cell>
          <cell r="BA256">
            <v>2</v>
          </cell>
          <cell r="BC256">
            <v>2</v>
          </cell>
          <cell r="BD256">
            <v>1</v>
          </cell>
          <cell r="BE256">
            <v>0</v>
          </cell>
          <cell r="BG256">
            <v>4</v>
          </cell>
          <cell r="BH256">
            <v>1</v>
          </cell>
          <cell r="BI256">
            <v>0</v>
          </cell>
          <cell r="BK256">
            <v>0</v>
          </cell>
          <cell r="BM256">
            <v>0</v>
          </cell>
          <cell r="BO256">
            <v>0</v>
          </cell>
          <cell r="BQ256">
            <v>0</v>
          </cell>
          <cell r="BR256">
            <v>0</v>
          </cell>
          <cell r="BS256">
            <v>0</v>
          </cell>
          <cell r="BT256">
            <v>0</v>
          </cell>
          <cell r="BU256">
            <v>0</v>
          </cell>
          <cell r="BV256">
            <v>0</v>
          </cell>
          <cell r="BW256">
            <v>0</v>
          </cell>
          <cell r="BX256">
            <v>0</v>
          </cell>
          <cell r="BZ256">
            <v>1</v>
          </cell>
          <cell r="CA256" t="str">
            <v>C28-045</v>
          </cell>
          <cell r="CB256">
            <v>1666440</v>
          </cell>
          <cell r="CC256">
            <v>0</v>
          </cell>
          <cell r="CD256">
            <v>0</v>
          </cell>
          <cell r="CE256">
            <v>19396</v>
          </cell>
          <cell r="CF256">
            <v>1685836</v>
          </cell>
          <cell r="CG256">
            <v>917335</v>
          </cell>
          <cell r="CH256">
            <v>250000</v>
          </cell>
          <cell r="CI256">
            <v>39331</v>
          </cell>
          <cell r="CJ256">
            <v>17200</v>
          </cell>
          <cell r="CK256">
            <v>11760</v>
          </cell>
          <cell r="CL256">
            <v>9760</v>
          </cell>
          <cell r="CM256">
            <v>2000</v>
          </cell>
          <cell r="CN256">
            <v>0</v>
          </cell>
          <cell r="CO256">
            <v>56103</v>
          </cell>
          <cell r="CP256">
            <v>960260</v>
          </cell>
          <cell r="CQ256">
            <v>426591</v>
          </cell>
          <cell r="CR256">
            <v>2001989</v>
          </cell>
          <cell r="CT256">
            <v>2193400</v>
          </cell>
          <cell r="CU256">
            <v>1357500</v>
          </cell>
          <cell r="CV256">
            <v>0</v>
          </cell>
          <cell r="CX256">
            <v>2</v>
          </cell>
          <cell r="CY256" t="str">
            <v>C28-045</v>
          </cell>
          <cell r="CZ256">
            <v>43318517</v>
          </cell>
          <cell r="DA256">
            <v>19497697</v>
          </cell>
          <cell r="DB256">
            <v>27755266</v>
          </cell>
          <cell r="DC256">
            <v>27389000</v>
          </cell>
          <cell r="DE256">
            <v>2</v>
          </cell>
          <cell r="DG256">
            <v>3</v>
          </cell>
          <cell r="DH256" t="str">
            <v>C28-045</v>
          </cell>
          <cell r="DI256">
            <v>0</v>
          </cell>
          <cell r="DJ256">
            <v>0</v>
          </cell>
          <cell r="DK256">
            <v>285000</v>
          </cell>
          <cell r="DL256">
            <v>3583400</v>
          </cell>
          <cell r="DM256">
            <v>3868400</v>
          </cell>
          <cell r="DO256">
            <v>4</v>
          </cell>
          <cell r="DP256" t="str">
            <v>C28-045</v>
          </cell>
          <cell r="DQ256">
            <v>42620</v>
          </cell>
          <cell r="DR256">
            <v>0</v>
          </cell>
          <cell r="DS256">
            <v>9219</v>
          </cell>
          <cell r="DT256">
            <v>70880</v>
          </cell>
          <cell r="DU256">
            <v>0</v>
          </cell>
          <cell r="DV256">
            <v>63439</v>
          </cell>
          <cell r="DW256">
            <v>186158</v>
          </cell>
          <cell r="DY256">
            <v>5</v>
          </cell>
        </row>
        <row r="257">
          <cell r="N257">
            <v>2</v>
          </cell>
          <cell r="O257">
            <v>9</v>
          </cell>
          <cell r="P257">
            <v>53097</v>
          </cell>
          <cell r="Q257">
            <v>9</v>
          </cell>
          <cell r="T257">
            <v>0</v>
          </cell>
          <cell r="U257" t="str">
            <v>無床</v>
          </cell>
          <cell r="W257" t="str">
            <v>2</v>
          </cell>
          <cell r="X257">
            <v>23</v>
          </cell>
          <cell r="Y257" t="str">
            <v>個人</v>
          </cell>
          <cell r="Z257">
            <v>3</v>
          </cell>
          <cell r="AA257">
            <v>4</v>
          </cell>
          <cell r="AB257">
            <v>11</v>
          </cell>
          <cell r="AC257">
            <v>1</v>
          </cell>
          <cell r="AD257">
            <v>0</v>
          </cell>
          <cell r="AE257">
            <v>0</v>
          </cell>
          <cell r="AF257">
            <v>0</v>
          </cell>
          <cell r="AG257">
            <v>434</v>
          </cell>
          <cell r="AL257">
            <v>3</v>
          </cell>
          <cell r="AM257">
            <v>4</v>
          </cell>
          <cell r="AN257">
            <v>11</v>
          </cell>
          <cell r="AO257">
            <v>49</v>
          </cell>
          <cell r="AP257">
            <v>1</v>
          </cell>
          <cell r="AR257">
            <v>1</v>
          </cell>
          <cell r="AT257">
            <v>399</v>
          </cell>
          <cell r="AU257">
            <v>2222</v>
          </cell>
          <cell r="AV257">
            <v>5</v>
          </cell>
          <cell r="AX257">
            <v>0</v>
          </cell>
          <cell r="AY257">
            <v>1</v>
          </cell>
          <cell r="AZ257">
            <v>1</v>
          </cell>
          <cell r="BA257">
            <v>2</v>
          </cell>
          <cell r="BC257">
            <v>3</v>
          </cell>
          <cell r="BE257">
            <v>2</v>
          </cell>
          <cell r="BG257">
            <v>8</v>
          </cell>
          <cell r="BH257">
            <v>1</v>
          </cell>
          <cell r="BK257">
            <v>1</v>
          </cell>
          <cell r="BO257">
            <v>1</v>
          </cell>
          <cell r="BQ257">
            <v>2</v>
          </cell>
          <cell r="BR257">
            <v>0</v>
          </cell>
          <cell r="BZ257">
            <v>1</v>
          </cell>
          <cell r="CA257" t="str">
            <v>C09-017</v>
          </cell>
          <cell r="CB257">
            <v>11847570</v>
          </cell>
          <cell r="CC257">
            <v>704924</v>
          </cell>
          <cell r="CD257">
            <v>0</v>
          </cell>
          <cell r="CE257">
            <v>128366</v>
          </cell>
          <cell r="CF257">
            <v>12680860</v>
          </cell>
          <cell r="CG257">
            <v>3129014</v>
          </cell>
          <cell r="CH257">
            <v>1300000</v>
          </cell>
          <cell r="CI257">
            <v>3972571</v>
          </cell>
          <cell r="CJ257">
            <v>148085</v>
          </cell>
          <cell r="CK257">
            <v>76795</v>
          </cell>
          <cell r="CL257">
            <v>67923</v>
          </cell>
          <cell r="CM257">
            <v>8872</v>
          </cell>
          <cell r="CN257">
            <v>0</v>
          </cell>
          <cell r="CO257">
            <v>1040639</v>
          </cell>
          <cell r="CP257">
            <v>2529434</v>
          </cell>
          <cell r="CQ257">
            <v>0</v>
          </cell>
          <cell r="CR257">
            <v>10896538</v>
          </cell>
          <cell r="CT257">
            <v>5552800</v>
          </cell>
          <cell r="CU257">
            <v>2821100</v>
          </cell>
          <cell r="CV257">
            <v>0</v>
          </cell>
          <cell r="CX257">
            <v>2</v>
          </cell>
          <cell r="CY257" t="str">
            <v>C09-017</v>
          </cell>
          <cell r="CZ257">
            <v>184777515</v>
          </cell>
          <cell r="DA257">
            <v>147841430</v>
          </cell>
          <cell r="DB257">
            <v>243371184</v>
          </cell>
          <cell r="DC257">
            <v>222378189</v>
          </cell>
          <cell r="DE257">
            <v>2</v>
          </cell>
          <cell r="DG257">
            <v>3</v>
          </cell>
          <cell r="DH257" t="str">
            <v>C09-017</v>
          </cell>
          <cell r="DI257">
            <v>0</v>
          </cell>
          <cell r="DJ257">
            <v>0</v>
          </cell>
          <cell r="DK257">
            <v>0</v>
          </cell>
          <cell r="DL257">
            <v>0</v>
          </cell>
          <cell r="DM257">
            <v>0</v>
          </cell>
          <cell r="DO257">
            <v>4</v>
          </cell>
          <cell r="DP257" t="str">
            <v>C09-017</v>
          </cell>
          <cell r="DQ257">
            <v>75600</v>
          </cell>
          <cell r="DR257">
            <v>0</v>
          </cell>
          <cell r="DS257">
            <v>62375</v>
          </cell>
          <cell r="DT257">
            <v>70427</v>
          </cell>
          <cell r="DU257">
            <v>0</v>
          </cell>
          <cell r="DV257">
            <v>607673</v>
          </cell>
          <cell r="DW257">
            <v>816075</v>
          </cell>
          <cell r="DY257">
            <v>5</v>
          </cell>
        </row>
        <row r="258">
          <cell r="N258">
            <v>2</v>
          </cell>
          <cell r="O258">
            <v>38</v>
          </cell>
          <cell r="P258">
            <v>55093</v>
          </cell>
          <cell r="Q258">
            <v>5</v>
          </cell>
          <cell r="T258">
            <v>0</v>
          </cell>
          <cell r="U258" t="str">
            <v>無床</v>
          </cell>
          <cell r="W258" t="str">
            <v>9</v>
          </cell>
          <cell r="X258">
            <v>19</v>
          </cell>
          <cell r="Y258" t="str">
            <v>その他</v>
          </cell>
          <cell r="Z258">
            <v>2</v>
          </cell>
          <cell r="AA258">
            <v>39</v>
          </cell>
          <cell r="AB258">
            <v>4</v>
          </cell>
          <cell r="AC258">
            <v>1</v>
          </cell>
          <cell r="AD258">
            <v>0</v>
          </cell>
          <cell r="AE258">
            <v>0</v>
          </cell>
          <cell r="AF258">
            <v>0</v>
          </cell>
          <cell r="AG258">
            <v>389</v>
          </cell>
          <cell r="AL258">
            <v>2</v>
          </cell>
          <cell r="AM258">
            <v>54</v>
          </cell>
          <cell r="AN258">
            <v>12</v>
          </cell>
          <cell r="AO258">
            <v>72</v>
          </cell>
          <cell r="AP258">
            <v>1</v>
          </cell>
          <cell r="AR258">
            <v>1</v>
          </cell>
          <cell r="AT258">
            <v>90</v>
          </cell>
          <cell r="AU258">
            <v>1876</v>
          </cell>
          <cell r="AV258">
            <v>6</v>
          </cell>
          <cell r="AX258">
            <v>0</v>
          </cell>
          <cell r="AY258">
            <v>1</v>
          </cell>
          <cell r="BA258">
            <v>4</v>
          </cell>
          <cell r="BC258">
            <v>4</v>
          </cell>
          <cell r="BE258">
            <v>1</v>
          </cell>
          <cell r="BG258">
            <v>10</v>
          </cell>
          <cell r="BH258">
            <v>0</v>
          </cell>
          <cell r="BI258">
            <v>0</v>
          </cell>
          <cell r="BK258">
            <v>0</v>
          </cell>
          <cell r="BM258">
            <v>0</v>
          </cell>
          <cell r="BO258">
            <v>0</v>
          </cell>
          <cell r="BQ258">
            <v>0</v>
          </cell>
          <cell r="BR258">
            <v>0</v>
          </cell>
          <cell r="BS258">
            <v>0</v>
          </cell>
          <cell r="BT258">
            <v>0</v>
          </cell>
          <cell r="BU258">
            <v>0</v>
          </cell>
          <cell r="BV258">
            <v>0</v>
          </cell>
          <cell r="BW258">
            <v>0</v>
          </cell>
          <cell r="BX258">
            <v>0</v>
          </cell>
          <cell r="BZ258">
            <v>1</v>
          </cell>
          <cell r="CA258" t="str">
            <v>C38-008</v>
          </cell>
          <cell r="CB258">
            <v>7477370</v>
          </cell>
          <cell r="CC258">
            <v>0</v>
          </cell>
          <cell r="CD258">
            <v>0</v>
          </cell>
          <cell r="CE258">
            <v>243453</v>
          </cell>
          <cell r="CF258">
            <v>7720823</v>
          </cell>
          <cell r="CG258">
            <v>3021491</v>
          </cell>
          <cell r="CH258">
            <v>0</v>
          </cell>
          <cell r="CI258">
            <v>2070607</v>
          </cell>
          <cell r="CJ258">
            <v>100248</v>
          </cell>
          <cell r="CK258">
            <v>136196</v>
          </cell>
          <cell r="CL258">
            <v>0</v>
          </cell>
          <cell r="CM258">
            <v>15000</v>
          </cell>
          <cell r="CN258">
            <v>0</v>
          </cell>
          <cell r="CO258">
            <v>353560</v>
          </cell>
          <cell r="CP258">
            <v>1682459</v>
          </cell>
          <cell r="CQ258">
            <v>0</v>
          </cell>
          <cell r="CR258">
            <v>7364561</v>
          </cell>
          <cell r="CT258">
            <v>0</v>
          </cell>
          <cell r="CU258">
            <v>70000</v>
          </cell>
          <cell r="CV258">
            <v>0</v>
          </cell>
          <cell r="CX258">
            <v>2</v>
          </cell>
          <cell r="CY258" t="str">
            <v>C38-008</v>
          </cell>
          <cell r="CZ258">
            <v>107713035</v>
          </cell>
          <cell r="DA258">
            <v>51879011</v>
          </cell>
          <cell r="DB258">
            <v>107568548</v>
          </cell>
          <cell r="DC258">
            <v>89590529</v>
          </cell>
          <cell r="DE258">
            <v>1</v>
          </cell>
          <cell r="DG258">
            <v>3</v>
          </cell>
          <cell r="DH258" t="str">
            <v>C38-008</v>
          </cell>
          <cell r="DI258">
            <v>0</v>
          </cell>
          <cell r="DJ258">
            <v>0</v>
          </cell>
          <cell r="DK258">
            <v>0</v>
          </cell>
          <cell r="DL258">
            <v>0</v>
          </cell>
          <cell r="DM258">
            <v>0</v>
          </cell>
          <cell r="DO258">
            <v>4</v>
          </cell>
          <cell r="DP258" t="str">
            <v>C38-008</v>
          </cell>
          <cell r="DQ258">
            <v>45000</v>
          </cell>
          <cell r="DR258">
            <v>150000</v>
          </cell>
          <cell r="DS258">
            <v>51206</v>
          </cell>
          <cell r="DT258">
            <v>79200</v>
          </cell>
          <cell r="DU258">
            <v>300</v>
          </cell>
          <cell r="DV258">
            <v>178188</v>
          </cell>
          <cell r="DW258">
            <v>503894</v>
          </cell>
          <cell r="DY258">
            <v>5</v>
          </cell>
        </row>
        <row r="259">
          <cell r="N259">
            <v>2</v>
          </cell>
          <cell r="O259">
            <v>28</v>
          </cell>
          <cell r="P259">
            <v>57258</v>
          </cell>
          <cell r="Q259">
            <v>3</v>
          </cell>
          <cell r="T259">
            <v>0</v>
          </cell>
          <cell r="U259" t="str">
            <v>無床</v>
          </cell>
          <cell r="W259" t="str">
            <v>7</v>
          </cell>
          <cell r="X259">
            <v>23</v>
          </cell>
          <cell r="Y259" t="str">
            <v>個人</v>
          </cell>
          <cell r="Z259">
            <v>3</v>
          </cell>
          <cell r="AA259">
            <v>8</v>
          </cell>
          <cell r="AB259">
            <v>4</v>
          </cell>
          <cell r="AC259">
            <v>1</v>
          </cell>
          <cell r="AD259">
            <v>1</v>
          </cell>
          <cell r="AE259">
            <v>0</v>
          </cell>
          <cell r="AF259">
            <v>0</v>
          </cell>
          <cell r="AG259">
            <v>211</v>
          </cell>
          <cell r="AH259">
            <v>6</v>
          </cell>
          <cell r="AI259">
            <v>0</v>
          </cell>
          <cell r="AJ259">
            <v>0</v>
          </cell>
          <cell r="AL259">
            <v>3</v>
          </cell>
          <cell r="AM259">
            <v>8</v>
          </cell>
          <cell r="AN259">
            <v>3</v>
          </cell>
          <cell r="AO259">
            <v>49</v>
          </cell>
          <cell r="AP259">
            <v>1</v>
          </cell>
          <cell r="AR259">
            <v>1</v>
          </cell>
          <cell r="AT259">
            <v>337</v>
          </cell>
          <cell r="AU259">
            <v>3188</v>
          </cell>
          <cell r="AV259">
            <v>10</v>
          </cell>
          <cell r="AX259">
            <v>0</v>
          </cell>
          <cell r="AY259">
            <v>0</v>
          </cell>
          <cell r="AZ259">
            <v>0</v>
          </cell>
          <cell r="BA259">
            <v>1</v>
          </cell>
          <cell r="BB259">
            <v>0</v>
          </cell>
          <cell r="BC259">
            <v>1</v>
          </cell>
          <cell r="BD259">
            <v>1</v>
          </cell>
          <cell r="BE259">
            <v>0</v>
          </cell>
          <cell r="BF259">
            <v>0</v>
          </cell>
          <cell r="BG259">
            <v>2</v>
          </cell>
          <cell r="BH259">
            <v>1</v>
          </cell>
          <cell r="BI259">
            <v>0</v>
          </cell>
          <cell r="BJ259">
            <v>0</v>
          </cell>
          <cell r="BK259">
            <v>2</v>
          </cell>
          <cell r="BL259">
            <v>0</v>
          </cell>
          <cell r="BM259">
            <v>5</v>
          </cell>
          <cell r="BN259">
            <v>0</v>
          </cell>
          <cell r="BO259">
            <v>5</v>
          </cell>
          <cell r="BP259">
            <v>0</v>
          </cell>
          <cell r="BQ259">
            <v>12</v>
          </cell>
          <cell r="BR259">
            <v>0</v>
          </cell>
          <cell r="BS259">
            <v>0</v>
          </cell>
          <cell r="BT259">
            <v>0</v>
          </cell>
          <cell r="BU259">
            <v>0</v>
          </cell>
          <cell r="BV259">
            <v>0</v>
          </cell>
          <cell r="BW259">
            <v>0</v>
          </cell>
          <cell r="BX259">
            <v>0</v>
          </cell>
          <cell r="BZ259">
            <v>1</v>
          </cell>
          <cell r="CA259" t="str">
            <v>C28-090</v>
          </cell>
          <cell r="CB259">
            <v>10372400</v>
          </cell>
          <cell r="CC259">
            <v>114009</v>
          </cell>
          <cell r="CD259">
            <v>0</v>
          </cell>
          <cell r="CE259">
            <v>0</v>
          </cell>
          <cell r="CF259">
            <v>10486409</v>
          </cell>
          <cell r="CG259">
            <v>2849527</v>
          </cell>
          <cell r="CH259">
            <v>516667</v>
          </cell>
          <cell r="CI259">
            <v>1426435</v>
          </cell>
          <cell r="CJ259">
            <v>143220</v>
          </cell>
          <cell r="CK259">
            <v>233777</v>
          </cell>
          <cell r="CL259">
            <v>97677</v>
          </cell>
          <cell r="CM259">
            <v>136100</v>
          </cell>
          <cell r="CN259">
            <v>0</v>
          </cell>
          <cell r="CO259">
            <v>151211</v>
          </cell>
          <cell r="CP259">
            <v>1969165</v>
          </cell>
          <cell r="CQ259">
            <v>18900</v>
          </cell>
          <cell r="CR259">
            <v>6773335</v>
          </cell>
          <cell r="CT259">
            <v>7591200</v>
          </cell>
          <cell r="CU259">
            <v>3640000</v>
          </cell>
          <cell r="CV259">
            <v>0</v>
          </cell>
          <cell r="CX259">
            <v>2</v>
          </cell>
          <cell r="CY259" t="str">
            <v>C28-090</v>
          </cell>
          <cell r="CZ259">
            <v>161119527</v>
          </cell>
          <cell r="DA259">
            <v>112195738</v>
          </cell>
          <cell r="DB259">
            <v>147420229</v>
          </cell>
          <cell r="DC259">
            <v>143335000</v>
          </cell>
          <cell r="DE259">
            <v>2</v>
          </cell>
          <cell r="DG259">
            <v>3</v>
          </cell>
          <cell r="DH259" t="str">
            <v>C28-090</v>
          </cell>
          <cell r="DI259">
            <v>0</v>
          </cell>
          <cell r="DJ259">
            <v>0</v>
          </cell>
          <cell r="DK259">
            <v>0</v>
          </cell>
          <cell r="DL259">
            <v>0</v>
          </cell>
          <cell r="DM259">
            <v>0</v>
          </cell>
          <cell r="DO259">
            <v>4</v>
          </cell>
          <cell r="DP259" t="str">
            <v>C28-090</v>
          </cell>
          <cell r="DQ259">
            <v>66840</v>
          </cell>
          <cell r="DR259">
            <v>116000</v>
          </cell>
          <cell r="DS259">
            <v>45405</v>
          </cell>
          <cell r="DT259">
            <v>633000</v>
          </cell>
          <cell r="DU259">
            <v>0</v>
          </cell>
          <cell r="DV259">
            <v>277113</v>
          </cell>
          <cell r="DW259">
            <v>1138358</v>
          </cell>
          <cell r="DY259">
            <v>5</v>
          </cell>
        </row>
        <row r="260">
          <cell r="N260">
            <v>2</v>
          </cell>
          <cell r="O260">
            <v>43</v>
          </cell>
          <cell r="P260">
            <v>55009</v>
          </cell>
          <cell r="Q260">
            <v>2</v>
          </cell>
          <cell r="T260">
            <v>1</v>
          </cell>
          <cell r="U260" t="str">
            <v>有床</v>
          </cell>
          <cell r="W260" t="str">
            <v>A</v>
          </cell>
          <cell r="X260">
            <v>23</v>
          </cell>
          <cell r="Y260" t="str">
            <v>個人</v>
          </cell>
          <cell r="Z260">
            <v>2</v>
          </cell>
          <cell r="AA260">
            <v>36</v>
          </cell>
          <cell r="AB260">
            <v>5</v>
          </cell>
          <cell r="AC260">
            <v>1</v>
          </cell>
          <cell r="AD260">
            <v>0</v>
          </cell>
          <cell r="AE260">
            <v>0</v>
          </cell>
          <cell r="AF260">
            <v>0</v>
          </cell>
          <cell r="AG260">
            <v>484</v>
          </cell>
          <cell r="AH260">
            <v>50</v>
          </cell>
          <cell r="AI260">
            <v>0</v>
          </cell>
          <cell r="AJ260">
            <v>0</v>
          </cell>
          <cell r="AL260">
            <v>2</v>
          </cell>
          <cell r="AM260">
            <v>36</v>
          </cell>
          <cell r="AN260">
            <v>4</v>
          </cell>
          <cell r="AO260">
            <v>68</v>
          </cell>
          <cell r="AP260">
            <v>1</v>
          </cell>
          <cell r="AR260">
            <v>1</v>
          </cell>
          <cell r="AT260">
            <v>250</v>
          </cell>
          <cell r="AU260">
            <v>2298</v>
          </cell>
          <cell r="AV260">
            <v>6</v>
          </cell>
          <cell r="AX260">
            <v>0</v>
          </cell>
          <cell r="AY260">
            <v>0</v>
          </cell>
          <cell r="AZ260">
            <v>0</v>
          </cell>
          <cell r="BA260">
            <v>1</v>
          </cell>
          <cell r="BB260">
            <v>0</v>
          </cell>
          <cell r="BC260">
            <v>2</v>
          </cell>
          <cell r="BD260">
            <v>0</v>
          </cell>
          <cell r="BE260">
            <v>2</v>
          </cell>
          <cell r="BF260">
            <v>1</v>
          </cell>
          <cell r="BG260">
            <v>5</v>
          </cell>
          <cell r="BH260">
            <v>1</v>
          </cell>
          <cell r="BI260">
            <v>1</v>
          </cell>
          <cell r="BJ260">
            <v>0</v>
          </cell>
          <cell r="BK260">
            <v>1</v>
          </cell>
          <cell r="BL260">
            <v>0</v>
          </cell>
          <cell r="BM260">
            <v>0</v>
          </cell>
          <cell r="BN260">
            <v>0</v>
          </cell>
          <cell r="BO260">
            <v>2</v>
          </cell>
          <cell r="BP260">
            <v>0</v>
          </cell>
          <cell r="BQ260">
            <v>4</v>
          </cell>
          <cell r="BR260">
            <v>0</v>
          </cell>
          <cell r="BZ260">
            <v>1</v>
          </cell>
          <cell r="CA260" t="str">
            <v>C43-037</v>
          </cell>
          <cell r="CB260">
            <v>6127390</v>
          </cell>
          <cell r="CC260">
            <v>140676</v>
          </cell>
          <cell r="CD260">
            <v>6610</v>
          </cell>
          <cell r="CE260">
            <v>62925</v>
          </cell>
          <cell r="CF260">
            <v>6337601</v>
          </cell>
          <cell r="CG260">
            <v>1486490</v>
          </cell>
          <cell r="CH260">
            <v>283000</v>
          </cell>
          <cell r="CI260">
            <v>1360076</v>
          </cell>
          <cell r="CJ260">
            <v>82278</v>
          </cell>
          <cell r="CK260">
            <v>13405</v>
          </cell>
          <cell r="CL260">
            <v>13405</v>
          </cell>
          <cell r="CM260">
            <v>0</v>
          </cell>
          <cell r="CN260">
            <v>0</v>
          </cell>
          <cell r="CO260">
            <v>116570</v>
          </cell>
          <cell r="CP260">
            <v>644267</v>
          </cell>
          <cell r="CQ260">
            <v>54000</v>
          </cell>
          <cell r="CR260">
            <v>3703086</v>
          </cell>
          <cell r="CS260">
            <v>0</v>
          </cell>
          <cell r="CT260">
            <v>13034000</v>
          </cell>
          <cell r="CU260">
            <v>5286850</v>
          </cell>
          <cell r="CV260">
            <v>80000</v>
          </cell>
          <cell r="CX260">
            <v>2</v>
          </cell>
          <cell r="CY260" t="str">
            <v>C43-037</v>
          </cell>
          <cell r="CZ260">
            <v>34792132</v>
          </cell>
          <cell r="DA260">
            <v>2059159</v>
          </cell>
          <cell r="DB260">
            <v>2541130</v>
          </cell>
          <cell r="DC260">
            <v>0</v>
          </cell>
          <cell r="DE260">
            <v>2</v>
          </cell>
          <cell r="DG260">
            <v>3</v>
          </cell>
          <cell r="DH260" t="str">
            <v>C43-037</v>
          </cell>
          <cell r="DI260">
            <v>0</v>
          </cell>
          <cell r="DJ260">
            <v>0</v>
          </cell>
          <cell r="DK260">
            <v>1050000</v>
          </cell>
          <cell r="DL260">
            <v>0</v>
          </cell>
          <cell r="DM260">
            <v>1050000</v>
          </cell>
          <cell r="DO260">
            <v>4</v>
          </cell>
          <cell r="DP260" t="str">
            <v>C43-037</v>
          </cell>
          <cell r="DQ260">
            <v>6000</v>
          </cell>
          <cell r="DR260">
            <v>54000</v>
          </cell>
          <cell r="DS260">
            <v>9663</v>
          </cell>
          <cell r="DT260">
            <v>31667</v>
          </cell>
          <cell r="DU260">
            <v>40000</v>
          </cell>
          <cell r="DV260">
            <v>0</v>
          </cell>
          <cell r="DW260">
            <v>141330</v>
          </cell>
          <cell r="DY260">
            <v>5</v>
          </cell>
        </row>
        <row r="261">
          <cell r="N261">
            <v>2</v>
          </cell>
          <cell r="O261">
            <v>9</v>
          </cell>
          <cell r="P261">
            <v>51507</v>
          </cell>
          <cell r="Q261">
            <v>9</v>
          </cell>
          <cell r="T261">
            <v>1</v>
          </cell>
          <cell r="U261" t="str">
            <v>有床</v>
          </cell>
          <cell r="W261" t="str">
            <v>2</v>
          </cell>
          <cell r="X261">
            <v>19</v>
          </cell>
          <cell r="Y261" t="str">
            <v>その他</v>
          </cell>
          <cell r="Z261">
            <v>2</v>
          </cell>
          <cell r="AA261">
            <v>42</v>
          </cell>
          <cell r="AB261">
            <v>7</v>
          </cell>
          <cell r="AC261">
            <v>1</v>
          </cell>
          <cell r="AD261">
            <v>0</v>
          </cell>
          <cell r="AE261">
            <v>0</v>
          </cell>
          <cell r="AF261">
            <v>0</v>
          </cell>
          <cell r="AG261">
            <v>1320</v>
          </cell>
          <cell r="AL261">
            <v>2</v>
          </cell>
          <cell r="AM261">
            <v>55</v>
          </cell>
          <cell r="AN261">
            <v>12</v>
          </cell>
          <cell r="AO261">
            <v>68</v>
          </cell>
          <cell r="AP261">
            <v>1</v>
          </cell>
          <cell r="AR261">
            <v>2</v>
          </cell>
          <cell r="AT261">
            <v>177</v>
          </cell>
          <cell r="AU261">
            <v>2221</v>
          </cell>
          <cell r="AV261">
            <v>10</v>
          </cell>
          <cell r="AX261">
            <v>477</v>
          </cell>
          <cell r="AY261">
            <v>1</v>
          </cell>
          <cell r="BA261">
            <v>10</v>
          </cell>
          <cell r="BC261">
            <v>5</v>
          </cell>
          <cell r="BE261">
            <v>1</v>
          </cell>
          <cell r="BG261">
            <v>17</v>
          </cell>
          <cell r="BH261">
            <v>0</v>
          </cell>
          <cell r="BI261">
            <v>5</v>
          </cell>
          <cell r="BK261">
            <v>5</v>
          </cell>
          <cell r="BM261">
            <v>1</v>
          </cell>
          <cell r="BO261">
            <v>1</v>
          </cell>
          <cell r="BQ261">
            <v>12</v>
          </cell>
          <cell r="BR261">
            <v>0</v>
          </cell>
          <cell r="BU261">
            <v>0</v>
          </cell>
          <cell r="BX261">
            <v>0</v>
          </cell>
          <cell r="BZ261">
            <v>1</v>
          </cell>
          <cell r="CA261" t="str">
            <v>C09-013</v>
          </cell>
          <cell r="CB261">
            <v>24600658</v>
          </cell>
          <cell r="CC261">
            <v>420987</v>
          </cell>
          <cell r="CD261">
            <v>1198345</v>
          </cell>
          <cell r="CE261">
            <v>0</v>
          </cell>
          <cell r="CF261">
            <v>26219990</v>
          </cell>
          <cell r="CG261">
            <v>13445856</v>
          </cell>
          <cell r="CH261">
            <v>0</v>
          </cell>
          <cell r="CI261">
            <v>3689775</v>
          </cell>
          <cell r="CJ261">
            <v>454012</v>
          </cell>
          <cell r="CK261">
            <v>921420</v>
          </cell>
          <cell r="CL261">
            <v>393589</v>
          </cell>
          <cell r="CM261">
            <v>16065</v>
          </cell>
          <cell r="CN261">
            <v>0</v>
          </cell>
          <cell r="CO261">
            <v>1330656</v>
          </cell>
          <cell r="CP261">
            <v>4803213</v>
          </cell>
          <cell r="CQ261">
            <v>0</v>
          </cell>
          <cell r="CR261">
            <v>24644932</v>
          </cell>
          <cell r="CT261">
            <v>0</v>
          </cell>
          <cell r="CU261">
            <v>206000</v>
          </cell>
          <cell r="CV261">
            <v>0</v>
          </cell>
          <cell r="CX261">
            <v>2</v>
          </cell>
          <cell r="CY261" t="str">
            <v>C09-013</v>
          </cell>
          <cell r="CZ261">
            <v>355612141</v>
          </cell>
          <cell r="DA261">
            <v>165962682</v>
          </cell>
          <cell r="DB261">
            <v>23091775</v>
          </cell>
          <cell r="DC261">
            <v>16500000</v>
          </cell>
          <cell r="DE261">
            <v>1</v>
          </cell>
          <cell r="DG261">
            <v>3</v>
          </cell>
          <cell r="DH261" t="str">
            <v>C09-013</v>
          </cell>
          <cell r="DK261">
            <v>1579000</v>
          </cell>
          <cell r="DL261">
            <v>935000</v>
          </cell>
          <cell r="DM261">
            <v>2514000</v>
          </cell>
          <cell r="DO261">
            <v>4</v>
          </cell>
          <cell r="DP261" t="str">
            <v>C09-013</v>
          </cell>
          <cell r="DQ261">
            <v>259482</v>
          </cell>
          <cell r="DR261">
            <v>404920</v>
          </cell>
          <cell r="DS261">
            <v>243925</v>
          </cell>
          <cell r="DT261">
            <v>457142</v>
          </cell>
          <cell r="DV261">
            <v>25903</v>
          </cell>
          <cell r="DW261">
            <v>1391372</v>
          </cell>
          <cell r="DY261">
            <v>5</v>
          </cell>
        </row>
        <row r="262">
          <cell r="N262">
            <v>2</v>
          </cell>
          <cell r="O262">
            <v>41</v>
          </cell>
          <cell r="P262">
            <v>57082</v>
          </cell>
          <cell r="Q262">
            <v>1</v>
          </cell>
          <cell r="T262">
            <v>0</v>
          </cell>
          <cell r="U262" t="str">
            <v>無床</v>
          </cell>
          <cell r="W262" t="str">
            <v>A</v>
          </cell>
          <cell r="X262">
            <v>19</v>
          </cell>
          <cell r="Y262" t="str">
            <v>その他</v>
          </cell>
          <cell r="Z262">
            <v>3</v>
          </cell>
          <cell r="AA262">
            <v>5</v>
          </cell>
          <cell r="AB262">
            <v>9</v>
          </cell>
          <cell r="AC262">
            <v>1</v>
          </cell>
          <cell r="AD262">
            <v>0</v>
          </cell>
          <cell r="AE262">
            <v>0</v>
          </cell>
          <cell r="AF262">
            <v>0</v>
          </cell>
          <cell r="AG262">
            <v>2557</v>
          </cell>
          <cell r="AL262">
            <v>2</v>
          </cell>
          <cell r="AM262">
            <v>55</v>
          </cell>
          <cell r="AN262">
            <v>2</v>
          </cell>
          <cell r="AO262">
            <v>69</v>
          </cell>
          <cell r="AP262">
            <v>1</v>
          </cell>
          <cell r="AR262">
            <v>1</v>
          </cell>
          <cell r="AT262">
            <v>8</v>
          </cell>
          <cell r="AU262">
            <v>570</v>
          </cell>
          <cell r="AV262">
            <v>8</v>
          </cell>
          <cell r="AX262">
            <v>0</v>
          </cell>
          <cell r="AY262">
            <v>1</v>
          </cell>
          <cell r="AZ262">
            <v>0</v>
          </cell>
          <cell r="BA262">
            <v>2</v>
          </cell>
          <cell r="BB262">
            <v>0</v>
          </cell>
          <cell r="BC262">
            <v>0</v>
          </cell>
          <cell r="BD262">
            <v>0</v>
          </cell>
          <cell r="BE262">
            <v>0</v>
          </cell>
          <cell r="BF262">
            <v>0</v>
          </cell>
          <cell r="BG262">
            <v>3</v>
          </cell>
          <cell r="BH262">
            <v>0</v>
          </cell>
          <cell r="BI262">
            <v>1</v>
          </cell>
          <cell r="BJ262">
            <v>0</v>
          </cell>
          <cell r="BK262">
            <v>1</v>
          </cell>
          <cell r="BL262">
            <v>0</v>
          </cell>
          <cell r="BM262">
            <v>2</v>
          </cell>
          <cell r="BN262">
            <v>0</v>
          </cell>
          <cell r="BO262">
            <v>2</v>
          </cell>
          <cell r="BP262">
            <v>1</v>
          </cell>
          <cell r="BQ262">
            <v>6</v>
          </cell>
          <cell r="BR262">
            <v>1</v>
          </cell>
          <cell r="BS262">
            <v>0</v>
          </cell>
          <cell r="BT262">
            <v>0</v>
          </cell>
          <cell r="BU262">
            <v>0</v>
          </cell>
          <cell r="BV262">
            <v>0</v>
          </cell>
          <cell r="BW262">
            <v>0</v>
          </cell>
          <cell r="BX262">
            <v>0</v>
          </cell>
          <cell r="BZ262">
            <v>1</v>
          </cell>
          <cell r="CA262" t="str">
            <v>C41-021</v>
          </cell>
          <cell r="CB262">
            <v>2212153</v>
          </cell>
          <cell r="CC262">
            <v>0</v>
          </cell>
          <cell r="CD262">
            <v>0</v>
          </cell>
          <cell r="CE262">
            <v>18000</v>
          </cell>
          <cell r="CF262">
            <v>2230153</v>
          </cell>
          <cell r="CG262">
            <v>996441</v>
          </cell>
          <cell r="CH262">
            <v>46600</v>
          </cell>
          <cell r="CI262">
            <v>65159</v>
          </cell>
          <cell r="CJ262">
            <v>9030</v>
          </cell>
          <cell r="CK262">
            <v>206542</v>
          </cell>
          <cell r="CL262">
            <v>126349</v>
          </cell>
          <cell r="CM262">
            <v>630</v>
          </cell>
          <cell r="CN262">
            <v>0</v>
          </cell>
          <cell r="CO262">
            <v>0</v>
          </cell>
          <cell r="CP262">
            <v>825360</v>
          </cell>
          <cell r="CQ262">
            <v>0</v>
          </cell>
          <cell r="CR262">
            <v>2102532</v>
          </cell>
          <cell r="CT262">
            <v>0</v>
          </cell>
          <cell r="CU262">
            <v>70000</v>
          </cell>
          <cell r="CV262">
            <v>0</v>
          </cell>
          <cell r="CX262">
            <v>2</v>
          </cell>
          <cell r="CY262" t="str">
            <v>C41-021</v>
          </cell>
          <cell r="CZ262">
            <v>135457356</v>
          </cell>
          <cell r="DA262">
            <v>135074986</v>
          </cell>
          <cell r="DB262">
            <v>119984837</v>
          </cell>
          <cell r="DC262">
            <v>119799837</v>
          </cell>
          <cell r="DE262">
            <v>1</v>
          </cell>
          <cell r="DG262">
            <v>3</v>
          </cell>
          <cell r="DH262" t="str">
            <v>C41-021</v>
          </cell>
          <cell r="DI262">
            <v>0</v>
          </cell>
          <cell r="DJ262">
            <v>0</v>
          </cell>
          <cell r="DK262">
            <v>0</v>
          </cell>
          <cell r="DL262">
            <v>0</v>
          </cell>
          <cell r="DM262">
            <v>0</v>
          </cell>
          <cell r="DO262">
            <v>4</v>
          </cell>
          <cell r="DP262" t="str">
            <v>C41-021</v>
          </cell>
          <cell r="DQ262">
            <v>44500</v>
          </cell>
          <cell r="DR262">
            <v>0</v>
          </cell>
          <cell r="DS262">
            <v>18002</v>
          </cell>
          <cell r="DT262">
            <v>6696</v>
          </cell>
          <cell r="DU262">
            <v>167</v>
          </cell>
          <cell r="DV262">
            <v>684230</v>
          </cell>
          <cell r="DW262">
            <v>753595</v>
          </cell>
          <cell r="DY262">
            <v>5</v>
          </cell>
        </row>
        <row r="263">
          <cell r="N263">
            <v>2</v>
          </cell>
          <cell r="O263">
            <v>13</v>
          </cell>
          <cell r="P263">
            <v>31534</v>
          </cell>
          <cell r="Q263">
            <v>2</v>
          </cell>
          <cell r="T263">
            <v>0</v>
          </cell>
          <cell r="U263" t="str">
            <v>無床</v>
          </cell>
          <cell r="W263" t="str">
            <v>3</v>
          </cell>
          <cell r="X263">
            <v>23</v>
          </cell>
          <cell r="Y263" t="str">
            <v>個人</v>
          </cell>
          <cell r="Z263">
            <v>3</v>
          </cell>
          <cell r="AA263">
            <v>3</v>
          </cell>
          <cell r="AB263">
            <v>2</v>
          </cell>
          <cell r="AC263">
            <v>1</v>
          </cell>
          <cell r="AD263">
            <v>0</v>
          </cell>
          <cell r="AE263">
            <v>0</v>
          </cell>
          <cell r="AF263">
            <v>0</v>
          </cell>
          <cell r="AG263">
            <v>109</v>
          </cell>
          <cell r="AL263">
            <v>2</v>
          </cell>
          <cell r="AM263">
            <v>63</v>
          </cell>
          <cell r="AN263">
            <v>3</v>
          </cell>
          <cell r="AO263">
            <v>49</v>
          </cell>
          <cell r="AP263">
            <v>1</v>
          </cell>
          <cell r="AR263">
            <v>1</v>
          </cell>
          <cell r="AT263">
            <v>42</v>
          </cell>
          <cell r="AU263">
            <v>493</v>
          </cell>
          <cell r="AV263">
            <v>9</v>
          </cell>
          <cell r="AX263">
            <v>0</v>
          </cell>
          <cell r="AY263">
            <v>0</v>
          </cell>
          <cell r="AZ263">
            <v>0</v>
          </cell>
          <cell r="BA263">
            <v>0</v>
          </cell>
          <cell r="BB263">
            <v>0</v>
          </cell>
          <cell r="BC263">
            <v>2</v>
          </cell>
          <cell r="BD263">
            <v>2</v>
          </cell>
          <cell r="BE263">
            <v>0</v>
          </cell>
          <cell r="BF263">
            <v>0</v>
          </cell>
          <cell r="BG263">
            <v>2</v>
          </cell>
          <cell r="BH263">
            <v>2</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Z263">
            <v>1</v>
          </cell>
          <cell r="CA263" t="str">
            <v>C13-122</v>
          </cell>
          <cell r="CB263">
            <v>3191390</v>
          </cell>
          <cell r="CC263">
            <v>0</v>
          </cell>
          <cell r="CD263">
            <v>4490</v>
          </cell>
          <cell r="CE263">
            <v>555180</v>
          </cell>
          <cell r="CF263">
            <v>3751060</v>
          </cell>
          <cell r="CG263">
            <v>656825</v>
          </cell>
          <cell r="CH263">
            <v>656825</v>
          </cell>
          <cell r="CI263">
            <v>1161138</v>
          </cell>
          <cell r="CJ263">
            <v>56586</v>
          </cell>
          <cell r="CK263">
            <v>121408</v>
          </cell>
          <cell r="CL263">
            <v>85400</v>
          </cell>
          <cell r="CM263">
            <v>0</v>
          </cell>
          <cell r="CN263">
            <v>0</v>
          </cell>
          <cell r="CO263">
            <v>91509</v>
          </cell>
          <cell r="CP263">
            <v>499509</v>
          </cell>
          <cell r="CQ263">
            <v>0</v>
          </cell>
          <cell r="CR263">
            <v>2586975</v>
          </cell>
          <cell r="CT263">
            <v>3996700</v>
          </cell>
          <cell r="CU263">
            <v>2220200</v>
          </cell>
          <cell r="CV263">
            <v>31300</v>
          </cell>
          <cell r="CX263">
            <v>2</v>
          </cell>
          <cell r="CY263" t="str">
            <v>C13-122</v>
          </cell>
          <cell r="CZ263">
            <v>68942617</v>
          </cell>
          <cell r="DA263">
            <v>21489292</v>
          </cell>
          <cell r="DB263">
            <v>1177524</v>
          </cell>
          <cell r="DC263">
            <v>0</v>
          </cell>
          <cell r="DE263">
            <v>2</v>
          </cell>
          <cell r="DG263">
            <v>3</v>
          </cell>
          <cell r="DH263" t="str">
            <v>C13-122</v>
          </cell>
          <cell r="DI263">
            <v>0</v>
          </cell>
          <cell r="DJ263">
            <v>0</v>
          </cell>
          <cell r="DK263">
            <v>0</v>
          </cell>
          <cell r="DL263">
            <v>2780000</v>
          </cell>
          <cell r="DM263">
            <v>2780000</v>
          </cell>
          <cell r="DO263">
            <v>4</v>
          </cell>
          <cell r="DP263" t="str">
            <v>C13-122</v>
          </cell>
          <cell r="DQ263">
            <v>0</v>
          </cell>
          <cell r="DR263">
            <v>0</v>
          </cell>
          <cell r="DS263">
            <v>20607</v>
          </cell>
          <cell r="DT263">
            <v>14856</v>
          </cell>
          <cell r="DU263">
            <v>2500</v>
          </cell>
          <cell r="DV263">
            <v>0</v>
          </cell>
          <cell r="DW263">
            <v>37963</v>
          </cell>
          <cell r="DY263">
            <v>5</v>
          </cell>
        </row>
        <row r="264">
          <cell r="N264">
            <v>2</v>
          </cell>
          <cell r="O264">
            <v>6</v>
          </cell>
          <cell r="P264">
            <v>54009</v>
          </cell>
          <cell r="Q264">
            <v>8</v>
          </cell>
          <cell r="T264">
            <v>1</v>
          </cell>
          <cell r="U264" t="str">
            <v>有床</v>
          </cell>
          <cell r="W264" t="str">
            <v>1</v>
          </cell>
          <cell r="X264">
            <v>19</v>
          </cell>
          <cell r="Y264" t="str">
            <v>その他</v>
          </cell>
          <cell r="Z264">
            <v>2</v>
          </cell>
          <cell r="AA264">
            <v>57</v>
          </cell>
          <cell r="AB264">
            <v>12</v>
          </cell>
          <cell r="AC264">
            <v>0</v>
          </cell>
          <cell r="AD264">
            <v>1</v>
          </cell>
          <cell r="AE264">
            <v>0</v>
          </cell>
          <cell r="AF264">
            <v>0</v>
          </cell>
          <cell r="AH264">
            <v>719</v>
          </cell>
          <cell r="AL264">
            <v>2</v>
          </cell>
          <cell r="AM264">
            <v>57</v>
          </cell>
          <cell r="AN264">
            <v>12</v>
          </cell>
          <cell r="AO264">
            <v>45</v>
          </cell>
          <cell r="AP264">
            <v>1</v>
          </cell>
          <cell r="AR264">
            <v>1</v>
          </cell>
          <cell r="AT264">
            <v>96</v>
          </cell>
          <cell r="AU264">
            <v>3221</v>
          </cell>
          <cell r="AV264">
            <v>8</v>
          </cell>
          <cell r="AX264">
            <v>295</v>
          </cell>
          <cell r="AY264">
            <v>1</v>
          </cell>
          <cell r="BA264">
            <v>7</v>
          </cell>
          <cell r="BC264">
            <v>4</v>
          </cell>
          <cell r="BE264">
            <v>2</v>
          </cell>
          <cell r="BG264">
            <v>14</v>
          </cell>
          <cell r="BH264">
            <v>0</v>
          </cell>
          <cell r="BI264">
            <v>0</v>
          </cell>
          <cell r="BK264">
            <v>0</v>
          </cell>
          <cell r="BM264">
            <v>0</v>
          </cell>
          <cell r="BO264">
            <v>0</v>
          </cell>
          <cell r="BQ264">
            <v>0</v>
          </cell>
          <cell r="BR264">
            <v>0</v>
          </cell>
          <cell r="BS264">
            <v>0</v>
          </cell>
          <cell r="BT264">
            <v>0</v>
          </cell>
          <cell r="BU264">
            <v>0</v>
          </cell>
          <cell r="BV264">
            <v>0</v>
          </cell>
          <cell r="BW264">
            <v>0</v>
          </cell>
          <cell r="BX264">
            <v>0</v>
          </cell>
          <cell r="BZ264">
            <v>1</v>
          </cell>
          <cell r="CA264" t="str">
            <v>C06-011</v>
          </cell>
          <cell r="CB264">
            <v>22938920</v>
          </cell>
          <cell r="CD264">
            <v>239522</v>
          </cell>
          <cell r="CE264">
            <v>177215</v>
          </cell>
          <cell r="CF264">
            <v>23355657</v>
          </cell>
          <cell r="CG264">
            <v>9198474</v>
          </cell>
          <cell r="CH264">
            <v>0</v>
          </cell>
          <cell r="CI264">
            <v>4550759</v>
          </cell>
          <cell r="CJ264">
            <v>679998</v>
          </cell>
          <cell r="CK264">
            <v>467897</v>
          </cell>
          <cell r="CL264">
            <v>467897</v>
          </cell>
          <cell r="CM264">
            <v>0</v>
          </cell>
          <cell r="CN264">
            <v>0</v>
          </cell>
          <cell r="CO264">
            <v>294991</v>
          </cell>
          <cell r="CP264">
            <v>6372015</v>
          </cell>
          <cell r="CQ264">
            <v>1400000</v>
          </cell>
          <cell r="CR264">
            <v>21564134</v>
          </cell>
          <cell r="CT264">
            <v>7912300</v>
          </cell>
          <cell r="CU264">
            <v>1739800</v>
          </cell>
          <cell r="CV264">
            <v>201500</v>
          </cell>
          <cell r="CX264">
            <v>2</v>
          </cell>
          <cell r="CY264" t="str">
            <v>C06-011</v>
          </cell>
          <cell r="CZ264">
            <v>96827777</v>
          </cell>
          <cell r="DA264">
            <v>8967651</v>
          </cell>
          <cell r="DB264">
            <v>48320287</v>
          </cell>
          <cell r="DC264">
            <v>3843456</v>
          </cell>
          <cell r="DE264">
            <v>1</v>
          </cell>
          <cell r="DG264">
            <v>3</v>
          </cell>
          <cell r="DH264" t="str">
            <v>C06-011</v>
          </cell>
          <cell r="DI264">
            <v>0</v>
          </cell>
          <cell r="DJ264">
            <v>0</v>
          </cell>
          <cell r="DK264">
            <v>260000</v>
          </cell>
          <cell r="DL264">
            <v>0</v>
          </cell>
          <cell r="DM264">
            <v>260000</v>
          </cell>
          <cell r="DO264">
            <v>4</v>
          </cell>
          <cell r="DP264" t="str">
            <v>C06-011</v>
          </cell>
          <cell r="DQ264">
            <v>128340</v>
          </cell>
          <cell r="DR264">
            <v>0</v>
          </cell>
          <cell r="DS264">
            <v>26700</v>
          </cell>
          <cell r="DT264">
            <v>0</v>
          </cell>
          <cell r="DU264">
            <v>0</v>
          </cell>
          <cell r="DV264">
            <v>0</v>
          </cell>
          <cell r="DW264">
            <v>155040</v>
          </cell>
          <cell r="DY264">
            <v>5</v>
          </cell>
        </row>
        <row r="265">
          <cell r="N265">
            <v>2</v>
          </cell>
          <cell r="O265">
            <v>15</v>
          </cell>
          <cell r="P265">
            <v>62016</v>
          </cell>
          <cell r="Q265">
            <v>1</v>
          </cell>
          <cell r="T265">
            <v>1</v>
          </cell>
          <cell r="U265" t="str">
            <v>有床</v>
          </cell>
          <cell r="W265" t="str">
            <v>1</v>
          </cell>
          <cell r="X265">
            <v>19</v>
          </cell>
          <cell r="Y265" t="str">
            <v>その他</v>
          </cell>
          <cell r="Z265">
            <v>2</v>
          </cell>
          <cell r="AA265">
            <v>42</v>
          </cell>
          <cell r="AB265">
            <v>12</v>
          </cell>
          <cell r="AC265">
            <v>0</v>
          </cell>
          <cell r="AD265">
            <v>1</v>
          </cell>
          <cell r="AE265">
            <v>0</v>
          </cell>
          <cell r="AF265">
            <v>0</v>
          </cell>
          <cell r="AH265">
            <v>395</v>
          </cell>
          <cell r="AL265">
            <v>2</v>
          </cell>
          <cell r="AM265">
            <v>48</v>
          </cell>
          <cell r="AN265">
            <v>10</v>
          </cell>
          <cell r="AO265">
            <v>70</v>
          </cell>
          <cell r="AP265">
            <v>1</v>
          </cell>
          <cell r="AR265">
            <v>1</v>
          </cell>
          <cell r="AT265">
            <v>52</v>
          </cell>
          <cell r="AU265">
            <v>202</v>
          </cell>
          <cell r="AV265">
            <v>10</v>
          </cell>
          <cell r="AX265">
            <v>55</v>
          </cell>
          <cell r="AY265">
            <v>1</v>
          </cell>
          <cell r="BA265">
            <v>4</v>
          </cell>
          <cell r="BC265">
            <v>2</v>
          </cell>
          <cell r="BE265">
            <v>8</v>
          </cell>
          <cell r="BG265">
            <v>15</v>
          </cell>
          <cell r="BH265">
            <v>0</v>
          </cell>
          <cell r="BK265">
            <v>1</v>
          </cell>
          <cell r="BQ265">
            <v>1</v>
          </cell>
          <cell r="BR265">
            <v>0</v>
          </cell>
          <cell r="BU265">
            <v>0</v>
          </cell>
          <cell r="BX265">
            <v>0</v>
          </cell>
          <cell r="BZ265">
            <v>1</v>
          </cell>
          <cell r="CA265" t="str">
            <v>C15-031</v>
          </cell>
          <cell r="CB265">
            <v>2551570</v>
          </cell>
          <cell r="CD265">
            <v>4217030</v>
          </cell>
          <cell r="CE265">
            <v>500871</v>
          </cell>
          <cell r="CF265">
            <v>7269471</v>
          </cell>
          <cell r="CG265">
            <v>5958250</v>
          </cell>
          <cell r="CI265">
            <v>690397</v>
          </cell>
          <cell r="CJ265">
            <v>228289</v>
          </cell>
          <cell r="CK265">
            <v>360318</v>
          </cell>
          <cell r="CL265">
            <v>180145</v>
          </cell>
          <cell r="CM265">
            <v>12075</v>
          </cell>
          <cell r="CO265">
            <v>0</v>
          </cell>
          <cell r="CP265">
            <v>925148</v>
          </cell>
          <cell r="CQ265">
            <v>95000</v>
          </cell>
          <cell r="CR265">
            <v>8162402</v>
          </cell>
          <cell r="CT265">
            <v>0</v>
          </cell>
          <cell r="CU265">
            <v>70000</v>
          </cell>
          <cell r="CV265">
            <v>0</v>
          </cell>
          <cell r="CX265">
            <v>2</v>
          </cell>
          <cell r="CY265" t="str">
            <v>C15-031</v>
          </cell>
          <cell r="CZ265">
            <v>23550000</v>
          </cell>
          <cell r="DA265">
            <v>9955000</v>
          </cell>
          <cell r="DB265">
            <v>25672000</v>
          </cell>
          <cell r="DC265">
            <v>23559000</v>
          </cell>
          <cell r="DE265">
            <v>1</v>
          </cell>
          <cell r="DG265">
            <v>3</v>
          </cell>
          <cell r="DH265" t="str">
            <v>C15-031</v>
          </cell>
          <cell r="DI265">
            <v>0</v>
          </cell>
          <cell r="DJ265">
            <v>0</v>
          </cell>
          <cell r="DK265">
            <v>0</v>
          </cell>
          <cell r="DL265">
            <v>0</v>
          </cell>
          <cell r="DM265">
            <v>0</v>
          </cell>
          <cell r="DO265">
            <v>4</v>
          </cell>
          <cell r="DP265" t="str">
            <v>C15-031</v>
          </cell>
          <cell r="DQ265">
            <v>18900</v>
          </cell>
          <cell r="DR265">
            <v>50000</v>
          </cell>
          <cell r="DS265">
            <v>2714</v>
          </cell>
          <cell r="DT265">
            <v>82283</v>
          </cell>
          <cell r="DU265">
            <v>1371</v>
          </cell>
          <cell r="DV265">
            <v>7583</v>
          </cell>
          <cell r="DW265">
            <v>162851</v>
          </cell>
          <cell r="DY265">
            <v>5</v>
          </cell>
        </row>
        <row r="266">
          <cell r="N266">
            <v>2</v>
          </cell>
          <cell r="O266">
            <v>33</v>
          </cell>
          <cell r="P266">
            <v>43009</v>
          </cell>
          <cell r="Q266">
            <v>2</v>
          </cell>
          <cell r="T266">
            <v>0</v>
          </cell>
          <cell r="U266" t="str">
            <v>無床</v>
          </cell>
          <cell r="W266" t="str">
            <v>8</v>
          </cell>
          <cell r="X266">
            <v>19</v>
          </cell>
          <cell r="Y266" t="str">
            <v>その他</v>
          </cell>
          <cell r="Z266">
            <v>3</v>
          </cell>
          <cell r="AA266">
            <v>2</v>
          </cell>
          <cell r="AB266">
            <v>4</v>
          </cell>
          <cell r="AC266">
            <v>0</v>
          </cell>
          <cell r="AD266">
            <v>1</v>
          </cell>
          <cell r="AE266">
            <v>0</v>
          </cell>
          <cell r="AF266">
            <v>0</v>
          </cell>
          <cell r="AH266">
            <v>218</v>
          </cell>
          <cell r="AL266">
            <v>2</v>
          </cell>
          <cell r="AM266">
            <v>58</v>
          </cell>
          <cell r="AN266">
            <v>12</v>
          </cell>
          <cell r="AO266">
            <v>46</v>
          </cell>
          <cell r="AP266">
            <v>2</v>
          </cell>
          <cell r="AR266">
            <v>1</v>
          </cell>
          <cell r="AT266">
            <v>221</v>
          </cell>
          <cell r="AU266">
            <v>773</v>
          </cell>
          <cell r="AV266">
            <v>5</v>
          </cell>
          <cell r="AX266">
            <v>0</v>
          </cell>
          <cell r="AY266">
            <v>1</v>
          </cell>
          <cell r="AZ266">
            <v>1</v>
          </cell>
          <cell r="BA266">
            <v>3</v>
          </cell>
          <cell r="BB266">
            <v>0</v>
          </cell>
          <cell r="BC266">
            <v>3</v>
          </cell>
          <cell r="BD266">
            <v>0</v>
          </cell>
          <cell r="BE266">
            <v>0</v>
          </cell>
          <cell r="BF266">
            <v>0</v>
          </cell>
          <cell r="BG266">
            <v>7</v>
          </cell>
          <cell r="BH266">
            <v>1</v>
          </cell>
          <cell r="BI266">
            <v>1</v>
          </cell>
          <cell r="BJ266">
            <v>1</v>
          </cell>
          <cell r="BK266">
            <v>0</v>
          </cell>
          <cell r="BL266">
            <v>0</v>
          </cell>
          <cell r="BM266">
            <v>0</v>
          </cell>
          <cell r="BN266">
            <v>0</v>
          </cell>
          <cell r="BO266">
            <v>1</v>
          </cell>
          <cell r="BP266">
            <v>1</v>
          </cell>
          <cell r="BQ266">
            <v>2</v>
          </cell>
          <cell r="BR266">
            <v>2</v>
          </cell>
          <cell r="BS266">
            <v>0</v>
          </cell>
          <cell r="BT266">
            <v>0</v>
          </cell>
          <cell r="BU266">
            <v>0</v>
          </cell>
          <cell r="BV266">
            <v>0</v>
          </cell>
          <cell r="BW266">
            <v>0</v>
          </cell>
          <cell r="BX266">
            <v>0</v>
          </cell>
          <cell r="BZ266">
            <v>1</v>
          </cell>
          <cell r="CA266" t="str">
            <v>C33-036</v>
          </cell>
          <cell r="CB266">
            <v>6647716</v>
          </cell>
          <cell r="CC266">
            <v>35510</v>
          </cell>
          <cell r="CD266">
            <v>45390</v>
          </cell>
          <cell r="CE266">
            <v>250779</v>
          </cell>
          <cell r="CF266">
            <v>6979395</v>
          </cell>
          <cell r="CG266">
            <v>4394137</v>
          </cell>
          <cell r="CH266">
            <v>2585303</v>
          </cell>
          <cell r="CI266">
            <v>2100864</v>
          </cell>
          <cell r="CJ266">
            <v>19517</v>
          </cell>
          <cell r="CK266">
            <v>181320</v>
          </cell>
          <cell r="CL266">
            <v>180069</v>
          </cell>
          <cell r="CM266">
            <v>1251</v>
          </cell>
          <cell r="CN266">
            <v>0</v>
          </cell>
          <cell r="CO266">
            <v>483823</v>
          </cell>
          <cell r="CP266">
            <v>504405</v>
          </cell>
          <cell r="CQ266">
            <v>130000</v>
          </cell>
          <cell r="CR266">
            <v>7684066</v>
          </cell>
          <cell r="CT266">
            <v>267200</v>
          </cell>
          <cell r="CU266">
            <v>88900</v>
          </cell>
          <cell r="CV266">
            <v>3300</v>
          </cell>
          <cell r="CX266">
            <v>2</v>
          </cell>
          <cell r="CY266" t="str">
            <v>C33-036</v>
          </cell>
          <cell r="CZ266">
            <v>67447065</v>
          </cell>
          <cell r="DA266">
            <v>67091911</v>
          </cell>
          <cell r="DB266">
            <v>67447065</v>
          </cell>
          <cell r="DC266">
            <v>28889826</v>
          </cell>
          <cell r="DE266">
            <v>1</v>
          </cell>
          <cell r="DG266">
            <v>3</v>
          </cell>
          <cell r="DH266" t="str">
            <v>C33-036</v>
          </cell>
          <cell r="DI266">
            <v>0</v>
          </cell>
          <cell r="DJ266">
            <v>0</v>
          </cell>
          <cell r="DK266">
            <v>0</v>
          </cell>
          <cell r="DL266">
            <v>0</v>
          </cell>
          <cell r="DM266">
            <v>0</v>
          </cell>
          <cell r="DO266">
            <v>4</v>
          </cell>
          <cell r="DP266" t="str">
            <v>C33-036</v>
          </cell>
          <cell r="DQ266">
            <v>31900</v>
          </cell>
          <cell r="DR266">
            <v>100000</v>
          </cell>
          <cell r="DS266">
            <v>8709</v>
          </cell>
          <cell r="DT266">
            <v>28441</v>
          </cell>
          <cell r="DU266">
            <v>1666</v>
          </cell>
          <cell r="DV266">
            <v>23335</v>
          </cell>
          <cell r="DW266">
            <v>194051</v>
          </cell>
          <cell r="DY266">
            <v>5</v>
          </cell>
        </row>
        <row r="267">
          <cell r="N267">
            <v>2</v>
          </cell>
          <cell r="O267">
            <v>40</v>
          </cell>
          <cell r="P267">
            <v>54081</v>
          </cell>
          <cell r="Q267">
            <v>2</v>
          </cell>
          <cell r="T267">
            <v>0</v>
          </cell>
          <cell r="U267" t="str">
            <v>無床</v>
          </cell>
          <cell r="W267" t="str">
            <v>A</v>
          </cell>
          <cell r="X267">
            <v>19</v>
          </cell>
          <cell r="Y267" t="str">
            <v>その他</v>
          </cell>
          <cell r="Z267">
            <v>3</v>
          </cell>
          <cell r="AA267">
            <v>1</v>
          </cell>
          <cell r="AB267">
            <v>4</v>
          </cell>
          <cell r="AC267">
            <v>0</v>
          </cell>
          <cell r="AD267">
            <v>1</v>
          </cell>
          <cell r="AE267">
            <v>0</v>
          </cell>
          <cell r="AF267">
            <v>0</v>
          </cell>
          <cell r="AH267">
            <v>400</v>
          </cell>
          <cell r="AL267">
            <v>3</v>
          </cell>
          <cell r="AM267">
            <v>1</v>
          </cell>
          <cell r="AN267">
            <v>10</v>
          </cell>
          <cell r="AO267">
            <v>38</v>
          </cell>
          <cell r="AP267">
            <v>2</v>
          </cell>
          <cell r="AR267">
            <v>2</v>
          </cell>
          <cell r="AT267">
            <v>112</v>
          </cell>
          <cell r="AU267">
            <v>2452</v>
          </cell>
          <cell r="AV267">
            <v>8</v>
          </cell>
          <cell r="AX267">
            <v>0</v>
          </cell>
          <cell r="AY267">
            <v>1</v>
          </cell>
          <cell r="BA267">
            <v>4</v>
          </cell>
          <cell r="BC267">
            <v>2</v>
          </cell>
          <cell r="BE267">
            <v>3</v>
          </cell>
          <cell r="BG267">
            <v>10</v>
          </cell>
          <cell r="BH267">
            <v>0</v>
          </cell>
          <cell r="BO267">
            <v>1</v>
          </cell>
          <cell r="BQ267">
            <v>1</v>
          </cell>
          <cell r="BR267">
            <v>0</v>
          </cell>
          <cell r="BS267">
            <v>0</v>
          </cell>
          <cell r="BT267">
            <v>0</v>
          </cell>
          <cell r="BU267">
            <v>0</v>
          </cell>
          <cell r="BZ267">
            <v>1</v>
          </cell>
          <cell r="CA267" t="str">
            <v>C40-083</v>
          </cell>
          <cell r="CB267">
            <v>14446070</v>
          </cell>
          <cell r="CC267">
            <v>0</v>
          </cell>
          <cell r="CD267">
            <v>0</v>
          </cell>
          <cell r="CE267">
            <v>1698996</v>
          </cell>
          <cell r="CF267">
            <v>16145066</v>
          </cell>
          <cell r="CG267">
            <v>6542654</v>
          </cell>
          <cell r="CH267">
            <v>0</v>
          </cell>
          <cell r="CI267">
            <v>2953007</v>
          </cell>
          <cell r="CJ267">
            <v>39952</v>
          </cell>
          <cell r="CK267">
            <v>52544</v>
          </cell>
          <cell r="CL267">
            <v>39419</v>
          </cell>
          <cell r="CM267">
            <v>13125</v>
          </cell>
          <cell r="CN267">
            <v>0</v>
          </cell>
          <cell r="CO267">
            <v>442405</v>
          </cell>
          <cell r="CP267">
            <v>1939464</v>
          </cell>
          <cell r="CQ267">
            <v>1030000</v>
          </cell>
          <cell r="CR267">
            <v>11970026</v>
          </cell>
          <cell r="CT267">
            <v>2903561</v>
          </cell>
          <cell r="CU267">
            <v>153800</v>
          </cell>
          <cell r="CV267">
            <v>50965</v>
          </cell>
          <cell r="CX267">
            <v>2</v>
          </cell>
          <cell r="CY267" t="str">
            <v>C40-083</v>
          </cell>
          <cell r="CZ267">
            <v>68912447</v>
          </cell>
          <cell r="DA267">
            <v>16401398</v>
          </cell>
          <cell r="DB267">
            <v>31255804</v>
          </cell>
          <cell r="DC267">
            <v>15840000</v>
          </cell>
          <cell r="DE267">
            <v>1</v>
          </cell>
          <cell r="DG267">
            <v>3</v>
          </cell>
          <cell r="DH267" t="str">
            <v>C40-083</v>
          </cell>
          <cell r="DI267">
            <v>0</v>
          </cell>
          <cell r="DJ267">
            <v>0</v>
          </cell>
          <cell r="DK267">
            <v>5000000</v>
          </cell>
          <cell r="DL267">
            <v>0</v>
          </cell>
          <cell r="DM267">
            <v>5000000</v>
          </cell>
          <cell r="DO267">
            <v>4</v>
          </cell>
          <cell r="DP267" t="str">
            <v>C40-083</v>
          </cell>
          <cell r="DQ267">
            <v>82650</v>
          </cell>
          <cell r="DR267">
            <v>0</v>
          </cell>
          <cell r="DS267">
            <v>51647</v>
          </cell>
          <cell r="DT267">
            <v>51775</v>
          </cell>
          <cell r="DU267">
            <v>0</v>
          </cell>
          <cell r="DV267">
            <v>28175</v>
          </cell>
          <cell r="DW267">
            <v>214247</v>
          </cell>
          <cell r="DY267">
            <v>5</v>
          </cell>
        </row>
        <row r="268">
          <cell r="N268">
            <v>2</v>
          </cell>
          <cell r="O268">
            <v>1</v>
          </cell>
          <cell r="P268">
            <v>37338</v>
          </cell>
          <cell r="Q268">
            <v>1</v>
          </cell>
          <cell r="T268">
            <v>0</v>
          </cell>
          <cell r="U268" t="str">
            <v>無床</v>
          </cell>
          <cell r="W268" t="str">
            <v>0</v>
          </cell>
          <cell r="X268">
            <v>19</v>
          </cell>
          <cell r="Y268" t="str">
            <v>その他</v>
          </cell>
          <cell r="Z268">
            <v>2</v>
          </cell>
          <cell r="AA268">
            <v>50</v>
          </cell>
          <cell r="AB268">
            <v>8</v>
          </cell>
          <cell r="AC268">
            <v>0</v>
          </cell>
          <cell r="AD268">
            <v>1</v>
          </cell>
          <cell r="AE268">
            <v>0</v>
          </cell>
          <cell r="AF268">
            <v>0</v>
          </cell>
          <cell r="AH268">
            <v>137</v>
          </cell>
          <cell r="AL268">
            <v>3</v>
          </cell>
          <cell r="AM268">
            <v>6</v>
          </cell>
          <cell r="AN268">
            <v>7</v>
          </cell>
          <cell r="AO268">
            <v>73</v>
          </cell>
          <cell r="AP268">
            <v>1</v>
          </cell>
          <cell r="AR268">
            <v>1</v>
          </cell>
          <cell r="AT268">
            <v>58</v>
          </cell>
          <cell r="AU268">
            <v>1847</v>
          </cell>
          <cell r="AV268">
            <v>6</v>
          </cell>
          <cell r="AX268">
            <v>0</v>
          </cell>
          <cell r="AY268">
            <v>2</v>
          </cell>
          <cell r="BA268">
            <v>3</v>
          </cell>
          <cell r="BC268">
            <v>2</v>
          </cell>
          <cell r="BE268">
            <v>1</v>
          </cell>
          <cell r="BG268">
            <v>8</v>
          </cell>
          <cell r="BH268">
            <v>0</v>
          </cell>
          <cell r="BI268">
            <v>0</v>
          </cell>
          <cell r="BK268">
            <v>0</v>
          </cell>
          <cell r="BM268">
            <v>0</v>
          </cell>
          <cell r="BO268">
            <v>0</v>
          </cell>
          <cell r="BQ268">
            <v>0</v>
          </cell>
          <cell r="BR268">
            <v>0</v>
          </cell>
          <cell r="BZ268">
            <v>1</v>
          </cell>
          <cell r="CA268" t="str">
            <v>C01-049</v>
          </cell>
          <cell r="CB268">
            <v>10245256</v>
          </cell>
          <cell r="CC268">
            <v>0</v>
          </cell>
          <cell r="CD268">
            <v>85565</v>
          </cell>
          <cell r="CE268">
            <v>0</v>
          </cell>
          <cell r="CF268">
            <v>10330821</v>
          </cell>
          <cell r="CG268">
            <v>5499162</v>
          </cell>
          <cell r="CH268">
            <v>0</v>
          </cell>
          <cell r="CI268">
            <v>1404339</v>
          </cell>
          <cell r="CJ268">
            <v>0</v>
          </cell>
          <cell r="CK268">
            <v>599688</v>
          </cell>
          <cell r="CL268">
            <v>599688</v>
          </cell>
          <cell r="CM268">
            <v>0</v>
          </cell>
          <cell r="CN268">
            <v>0</v>
          </cell>
          <cell r="CO268">
            <v>211863</v>
          </cell>
          <cell r="CP268">
            <v>2140230</v>
          </cell>
          <cell r="CQ268">
            <v>633333</v>
          </cell>
          <cell r="CR268">
            <v>9855282</v>
          </cell>
          <cell r="CT268">
            <v>0</v>
          </cell>
          <cell r="CU268">
            <v>70000</v>
          </cell>
          <cell r="CV268">
            <v>21300</v>
          </cell>
          <cell r="CX268">
            <v>2</v>
          </cell>
          <cell r="CY268" t="str">
            <v>C01-049</v>
          </cell>
          <cell r="CZ268">
            <v>36160752</v>
          </cell>
          <cell r="DA268">
            <v>6357913</v>
          </cell>
          <cell r="DB268">
            <v>27340973</v>
          </cell>
          <cell r="DC268">
            <v>16820353</v>
          </cell>
          <cell r="DE268">
            <v>1</v>
          </cell>
          <cell r="DG268">
            <v>3</v>
          </cell>
          <cell r="DH268" t="str">
            <v>C01-049</v>
          </cell>
          <cell r="DK268">
            <v>10000000</v>
          </cell>
          <cell r="DL268">
            <v>5000000</v>
          </cell>
          <cell r="DM268">
            <v>15000000</v>
          </cell>
          <cell r="DO268">
            <v>4</v>
          </cell>
          <cell r="DP268" t="str">
            <v>C01-049</v>
          </cell>
          <cell r="DQ268">
            <v>58200</v>
          </cell>
          <cell r="DS268">
            <v>10267</v>
          </cell>
          <cell r="DT268">
            <v>20766</v>
          </cell>
          <cell r="DV268">
            <v>42003</v>
          </cell>
          <cell r="DW268">
            <v>131236</v>
          </cell>
          <cell r="DY268">
            <v>5</v>
          </cell>
        </row>
        <row r="269">
          <cell r="N269">
            <v>2</v>
          </cell>
          <cell r="O269">
            <v>11</v>
          </cell>
          <cell r="P269">
            <v>56110</v>
          </cell>
          <cell r="Q269">
            <v>3</v>
          </cell>
          <cell r="T269">
            <v>0</v>
          </cell>
          <cell r="U269" t="str">
            <v>無床</v>
          </cell>
          <cell r="W269" t="str">
            <v>3</v>
          </cell>
          <cell r="X269">
            <v>19</v>
          </cell>
          <cell r="Y269" t="str">
            <v>その他</v>
          </cell>
          <cell r="Z269">
            <v>2</v>
          </cell>
          <cell r="AA269">
            <v>59</v>
          </cell>
          <cell r="AB269">
            <v>3</v>
          </cell>
          <cell r="AC269">
            <v>0</v>
          </cell>
          <cell r="AD269">
            <v>1</v>
          </cell>
          <cell r="AE269">
            <v>0</v>
          </cell>
          <cell r="AF269">
            <v>0</v>
          </cell>
          <cell r="AG269">
            <v>0</v>
          </cell>
          <cell r="AH269">
            <v>190</v>
          </cell>
          <cell r="AI269">
            <v>0</v>
          </cell>
          <cell r="AJ269">
            <v>0</v>
          </cell>
          <cell r="AL269">
            <v>2</v>
          </cell>
          <cell r="AM269">
            <v>59</v>
          </cell>
          <cell r="AN269">
            <v>3</v>
          </cell>
          <cell r="AO269">
            <v>67</v>
          </cell>
          <cell r="AP269">
            <v>1</v>
          </cell>
          <cell r="AR269">
            <v>1</v>
          </cell>
          <cell r="AT269">
            <v>103</v>
          </cell>
          <cell r="AU269">
            <v>638</v>
          </cell>
          <cell r="AV269">
            <v>8</v>
          </cell>
          <cell r="AX269">
            <v>0</v>
          </cell>
          <cell r="AY269">
            <v>1</v>
          </cell>
          <cell r="BA269">
            <v>0</v>
          </cell>
          <cell r="BC269">
            <v>1</v>
          </cell>
          <cell r="BE269">
            <v>0</v>
          </cell>
          <cell r="BG269">
            <v>2</v>
          </cell>
          <cell r="BH269">
            <v>0</v>
          </cell>
          <cell r="BI269">
            <v>0</v>
          </cell>
          <cell r="BK269">
            <v>1</v>
          </cell>
          <cell r="BM269">
            <v>2</v>
          </cell>
          <cell r="BO269">
            <v>1</v>
          </cell>
          <cell r="BQ269">
            <v>4</v>
          </cell>
          <cell r="BR269">
            <v>0</v>
          </cell>
          <cell r="BS269">
            <v>0</v>
          </cell>
          <cell r="BT269">
            <v>0</v>
          </cell>
          <cell r="BU269">
            <v>0</v>
          </cell>
          <cell r="BV269">
            <v>0</v>
          </cell>
          <cell r="BW269">
            <v>0</v>
          </cell>
          <cell r="BX269">
            <v>0</v>
          </cell>
          <cell r="BZ269">
            <v>1</v>
          </cell>
          <cell r="CA269" t="str">
            <v>C11-031</v>
          </cell>
          <cell r="CB269">
            <v>3611320</v>
          </cell>
          <cell r="CC269">
            <v>0</v>
          </cell>
          <cell r="CD269">
            <v>1437500</v>
          </cell>
          <cell r="CE269">
            <v>349500</v>
          </cell>
          <cell r="CF269">
            <v>5398320</v>
          </cell>
          <cell r="CG269">
            <v>1979600</v>
          </cell>
          <cell r="CH269">
            <v>0</v>
          </cell>
          <cell r="CI269">
            <v>757524</v>
          </cell>
          <cell r="CJ269">
            <v>119303</v>
          </cell>
          <cell r="CK269">
            <v>80246</v>
          </cell>
          <cell r="CL269">
            <v>80246</v>
          </cell>
          <cell r="CM269">
            <v>0</v>
          </cell>
          <cell r="CN269">
            <v>0</v>
          </cell>
          <cell r="CO269">
            <v>243295</v>
          </cell>
          <cell r="CP269">
            <v>845526</v>
          </cell>
          <cell r="CQ269">
            <v>300000</v>
          </cell>
          <cell r="CR269">
            <v>4025494</v>
          </cell>
          <cell r="CT269">
            <v>2087600</v>
          </cell>
          <cell r="CU269">
            <v>399300</v>
          </cell>
          <cell r="CV269">
            <v>47900</v>
          </cell>
          <cell r="CX269">
            <v>2</v>
          </cell>
          <cell r="CY269" t="str">
            <v>C11-031</v>
          </cell>
          <cell r="CZ269">
            <v>62930002</v>
          </cell>
          <cell r="DA269">
            <v>21795675</v>
          </cell>
          <cell r="DB269">
            <v>44855532</v>
          </cell>
          <cell r="DC269">
            <v>38480000</v>
          </cell>
          <cell r="DE269">
            <v>1</v>
          </cell>
          <cell r="DG269">
            <v>3</v>
          </cell>
          <cell r="DH269" t="str">
            <v>C11-031</v>
          </cell>
          <cell r="DI269">
            <v>0</v>
          </cell>
          <cell r="DJ269">
            <v>0</v>
          </cell>
          <cell r="DK269">
            <v>0</v>
          </cell>
          <cell r="DL269">
            <v>350000</v>
          </cell>
          <cell r="DM269">
            <v>350000</v>
          </cell>
          <cell r="DO269">
            <v>4</v>
          </cell>
          <cell r="DP269" t="str">
            <v>C11-031</v>
          </cell>
          <cell r="DQ269">
            <v>6000</v>
          </cell>
          <cell r="DR269">
            <v>300000</v>
          </cell>
          <cell r="DS269">
            <v>0</v>
          </cell>
          <cell r="DT269">
            <v>0</v>
          </cell>
          <cell r="DU269">
            <v>21000</v>
          </cell>
          <cell r="DV269">
            <v>108094</v>
          </cell>
          <cell r="DW269">
            <v>435094</v>
          </cell>
          <cell r="DY269">
            <v>5</v>
          </cell>
        </row>
        <row r="270">
          <cell r="N270">
            <v>2</v>
          </cell>
          <cell r="O270">
            <v>43</v>
          </cell>
          <cell r="P270">
            <v>64006</v>
          </cell>
          <cell r="Q270">
            <v>1</v>
          </cell>
          <cell r="T270">
            <v>1</v>
          </cell>
          <cell r="U270" t="str">
            <v>有床</v>
          </cell>
          <cell r="W270" t="str">
            <v>A</v>
          </cell>
          <cell r="X270">
            <v>23</v>
          </cell>
          <cell r="Y270" t="str">
            <v>個人</v>
          </cell>
          <cell r="Z270">
            <v>2</v>
          </cell>
          <cell r="AA270">
            <v>22</v>
          </cell>
          <cell r="AB270">
            <v>10</v>
          </cell>
          <cell r="AC270">
            <v>1</v>
          </cell>
          <cell r="AD270">
            <v>0</v>
          </cell>
          <cell r="AE270">
            <v>0</v>
          </cell>
          <cell r="AF270">
            <v>0</v>
          </cell>
          <cell r="AG270">
            <v>596</v>
          </cell>
          <cell r="AL270">
            <v>2</v>
          </cell>
          <cell r="AM270">
            <v>22</v>
          </cell>
          <cell r="AN270">
            <v>10</v>
          </cell>
          <cell r="AO270">
            <v>80</v>
          </cell>
          <cell r="AP270">
            <v>1</v>
          </cell>
          <cell r="AR270">
            <v>1</v>
          </cell>
          <cell r="AT270">
            <v>38</v>
          </cell>
          <cell r="AU270">
            <v>695</v>
          </cell>
          <cell r="AV270">
            <v>7</v>
          </cell>
          <cell r="AX270">
            <v>299</v>
          </cell>
          <cell r="AY270">
            <v>0</v>
          </cell>
          <cell r="BA270">
            <v>5</v>
          </cell>
          <cell r="BC270">
            <v>0</v>
          </cell>
          <cell r="BE270">
            <v>2</v>
          </cell>
          <cell r="BG270">
            <v>7</v>
          </cell>
          <cell r="BH270">
            <v>0</v>
          </cell>
          <cell r="BI270">
            <v>0</v>
          </cell>
          <cell r="BK270">
            <v>0</v>
          </cell>
          <cell r="BM270">
            <v>0</v>
          </cell>
          <cell r="BO270">
            <v>2</v>
          </cell>
          <cell r="BQ270">
            <v>2</v>
          </cell>
          <cell r="BR270">
            <v>0</v>
          </cell>
          <cell r="BS270">
            <v>0</v>
          </cell>
          <cell r="BT270">
            <v>0</v>
          </cell>
          <cell r="BU270">
            <v>0</v>
          </cell>
          <cell r="BZ270">
            <v>1</v>
          </cell>
          <cell r="CA270" t="str">
            <v>C43-051</v>
          </cell>
          <cell r="CB270">
            <v>6193990</v>
          </cell>
          <cell r="CC270">
            <v>1227724</v>
          </cell>
          <cell r="CD270">
            <v>0</v>
          </cell>
          <cell r="CE270">
            <v>68000</v>
          </cell>
          <cell r="CF270">
            <v>7489714</v>
          </cell>
          <cell r="CG270">
            <v>1389300</v>
          </cell>
          <cell r="CH270">
            <v>0</v>
          </cell>
          <cell r="CI270">
            <v>2302593</v>
          </cell>
          <cell r="CJ270">
            <v>0</v>
          </cell>
          <cell r="CK270">
            <v>156232</v>
          </cell>
          <cell r="CL270">
            <v>156232</v>
          </cell>
          <cell r="CM270">
            <v>0</v>
          </cell>
          <cell r="CN270">
            <v>0</v>
          </cell>
          <cell r="CO270">
            <v>125016</v>
          </cell>
          <cell r="CP270">
            <v>831473</v>
          </cell>
          <cell r="CQ270">
            <v>0</v>
          </cell>
          <cell r="CR270">
            <v>4804614</v>
          </cell>
          <cell r="CS270">
            <v>0</v>
          </cell>
          <cell r="CT270">
            <v>20570500</v>
          </cell>
          <cell r="CU270">
            <v>9369700</v>
          </cell>
          <cell r="CV270">
            <v>662300</v>
          </cell>
          <cell r="CX270">
            <v>2</v>
          </cell>
          <cell r="CY270" t="str">
            <v>C43-051</v>
          </cell>
          <cell r="DE270">
            <v>3</v>
          </cell>
          <cell r="DG270">
            <v>3</v>
          </cell>
          <cell r="DH270" t="str">
            <v>C43-051</v>
          </cell>
          <cell r="DI270">
            <v>0</v>
          </cell>
          <cell r="DJ270">
            <v>692580</v>
          </cell>
          <cell r="DK270">
            <v>0</v>
          </cell>
          <cell r="DL270">
            <v>800000</v>
          </cell>
          <cell r="DM270">
            <v>1492580</v>
          </cell>
          <cell r="DO270">
            <v>4</v>
          </cell>
          <cell r="DP270" t="str">
            <v>C43-051</v>
          </cell>
          <cell r="DQ270">
            <v>18400</v>
          </cell>
          <cell r="DR270">
            <v>0</v>
          </cell>
          <cell r="DS270">
            <v>0</v>
          </cell>
          <cell r="DT270">
            <v>23000</v>
          </cell>
          <cell r="DU270">
            <v>10000</v>
          </cell>
          <cell r="DV270">
            <v>0</v>
          </cell>
          <cell r="DW270">
            <v>51400</v>
          </cell>
          <cell r="DY270">
            <v>5</v>
          </cell>
        </row>
        <row r="271">
          <cell r="N271">
            <v>2</v>
          </cell>
          <cell r="O271">
            <v>44</v>
          </cell>
          <cell r="P271">
            <v>53033</v>
          </cell>
          <cell r="Q271">
            <v>8</v>
          </cell>
          <cell r="T271">
            <v>0</v>
          </cell>
          <cell r="U271" t="str">
            <v>無床</v>
          </cell>
          <cell r="W271" t="str">
            <v>A</v>
          </cell>
          <cell r="X271">
            <v>19</v>
          </cell>
          <cell r="Y271" t="str">
            <v>その他</v>
          </cell>
          <cell r="Z271">
            <v>3</v>
          </cell>
          <cell r="AA271">
            <v>7</v>
          </cell>
          <cell r="AB271">
            <v>4</v>
          </cell>
          <cell r="AC271">
            <v>0</v>
          </cell>
          <cell r="AD271">
            <v>1</v>
          </cell>
          <cell r="AE271">
            <v>0</v>
          </cell>
          <cell r="AF271">
            <v>0</v>
          </cell>
          <cell r="AH271">
            <v>191</v>
          </cell>
          <cell r="AL271">
            <v>2</v>
          </cell>
          <cell r="AM271">
            <v>40</v>
          </cell>
          <cell r="AN271">
            <v>8</v>
          </cell>
          <cell r="AO271">
            <v>46</v>
          </cell>
          <cell r="AP271">
            <v>1</v>
          </cell>
          <cell r="AR271">
            <v>1</v>
          </cell>
          <cell r="AT271">
            <v>41</v>
          </cell>
          <cell r="AU271">
            <v>785</v>
          </cell>
          <cell r="AV271">
            <v>6</v>
          </cell>
          <cell r="AX271">
            <v>0</v>
          </cell>
          <cell r="AY271">
            <v>2</v>
          </cell>
          <cell r="BA271">
            <v>1</v>
          </cell>
          <cell r="BC271">
            <v>3</v>
          </cell>
          <cell r="BE271">
            <v>1</v>
          </cell>
          <cell r="BG271">
            <v>7</v>
          </cell>
          <cell r="BH271">
            <v>0</v>
          </cell>
          <cell r="BI271">
            <v>0</v>
          </cell>
          <cell r="BK271">
            <v>0</v>
          </cell>
          <cell r="BM271">
            <v>0</v>
          </cell>
          <cell r="BO271">
            <v>0</v>
          </cell>
          <cell r="BQ271">
            <v>0</v>
          </cell>
          <cell r="BR271">
            <v>0</v>
          </cell>
          <cell r="BT271">
            <v>0</v>
          </cell>
          <cell r="BZ271">
            <v>1</v>
          </cell>
          <cell r="CA271" t="str">
            <v>C44-002</v>
          </cell>
          <cell r="CB271">
            <v>9422000</v>
          </cell>
          <cell r="CC271">
            <v>0</v>
          </cell>
          <cell r="CD271">
            <v>0</v>
          </cell>
          <cell r="CE271">
            <v>0</v>
          </cell>
          <cell r="CF271">
            <v>9422000</v>
          </cell>
          <cell r="CG271">
            <v>5797396</v>
          </cell>
          <cell r="CH271">
            <v>0</v>
          </cell>
          <cell r="CI271">
            <v>1186157</v>
          </cell>
          <cell r="CJ271">
            <v>76127</v>
          </cell>
          <cell r="CK271">
            <v>201705</v>
          </cell>
          <cell r="CL271">
            <v>200025</v>
          </cell>
          <cell r="CM271">
            <v>1680</v>
          </cell>
          <cell r="CN271">
            <v>0</v>
          </cell>
          <cell r="CO271">
            <v>184183</v>
          </cell>
          <cell r="CP271">
            <v>551367</v>
          </cell>
          <cell r="CQ271">
            <v>200000</v>
          </cell>
          <cell r="CR271">
            <v>7996935</v>
          </cell>
          <cell r="CT271">
            <v>5458200</v>
          </cell>
          <cell r="CU271">
            <v>988700</v>
          </cell>
          <cell r="CV271">
            <v>1558</v>
          </cell>
          <cell r="CX271">
            <v>2</v>
          </cell>
          <cell r="CY271" t="str">
            <v>C44-002</v>
          </cell>
          <cell r="CZ271">
            <v>44344746</v>
          </cell>
          <cell r="DA271">
            <v>1883003</v>
          </cell>
          <cell r="DB271">
            <v>19060756</v>
          </cell>
          <cell r="DC271">
            <v>8212255</v>
          </cell>
          <cell r="DE271">
            <v>1</v>
          </cell>
          <cell r="DG271">
            <v>3</v>
          </cell>
          <cell r="DH271" t="str">
            <v>C44-002</v>
          </cell>
          <cell r="DI271">
            <v>0</v>
          </cell>
          <cell r="DJ271">
            <v>0</v>
          </cell>
          <cell r="DK271">
            <v>0</v>
          </cell>
          <cell r="DL271">
            <v>0</v>
          </cell>
          <cell r="DM271">
            <v>0</v>
          </cell>
          <cell r="DO271">
            <v>4</v>
          </cell>
          <cell r="DP271" t="str">
            <v>C44-002</v>
          </cell>
          <cell r="DQ271">
            <v>0</v>
          </cell>
          <cell r="DR271">
            <v>0</v>
          </cell>
          <cell r="DS271">
            <v>146387</v>
          </cell>
          <cell r="DT271">
            <v>15150</v>
          </cell>
          <cell r="DU271">
            <v>1750</v>
          </cell>
          <cell r="DV271">
            <v>0</v>
          </cell>
          <cell r="DW271">
            <v>163287</v>
          </cell>
          <cell r="DY271">
            <v>5</v>
          </cell>
        </row>
        <row r="272">
          <cell r="N272">
            <v>2</v>
          </cell>
          <cell r="O272">
            <v>15</v>
          </cell>
          <cell r="P272">
            <v>54033</v>
          </cell>
          <cell r="Q272">
            <v>9</v>
          </cell>
          <cell r="T272">
            <v>0</v>
          </cell>
          <cell r="U272" t="str">
            <v>無床</v>
          </cell>
          <cell r="W272" t="str">
            <v>1</v>
          </cell>
          <cell r="X272">
            <v>23</v>
          </cell>
          <cell r="Y272" t="str">
            <v>個人</v>
          </cell>
          <cell r="Z272">
            <v>2</v>
          </cell>
          <cell r="AA272">
            <v>23</v>
          </cell>
          <cell r="AB272">
            <v>6</v>
          </cell>
          <cell r="AC272">
            <v>1</v>
          </cell>
          <cell r="AD272">
            <v>0</v>
          </cell>
          <cell r="AE272">
            <v>0</v>
          </cell>
          <cell r="AF272">
            <v>0</v>
          </cell>
          <cell r="AG272">
            <v>224</v>
          </cell>
          <cell r="AL272">
            <v>2</v>
          </cell>
          <cell r="AM272">
            <v>44</v>
          </cell>
          <cell r="AN272">
            <v>11</v>
          </cell>
          <cell r="AO272">
            <v>68</v>
          </cell>
          <cell r="AP272">
            <v>1</v>
          </cell>
          <cell r="AR272">
            <v>1</v>
          </cell>
          <cell r="AT272">
            <v>404</v>
          </cell>
          <cell r="AU272">
            <v>1469</v>
          </cell>
          <cell r="AV272">
            <v>10</v>
          </cell>
          <cell r="AX272">
            <v>0</v>
          </cell>
          <cell r="BA272">
            <v>3</v>
          </cell>
          <cell r="BC272">
            <v>4</v>
          </cell>
          <cell r="BD272">
            <v>1</v>
          </cell>
          <cell r="BG272">
            <v>7</v>
          </cell>
          <cell r="BH272">
            <v>1</v>
          </cell>
          <cell r="BI272">
            <v>1</v>
          </cell>
          <cell r="BQ272">
            <v>1</v>
          </cell>
          <cell r="BR272">
            <v>0</v>
          </cell>
          <cell r="BU272">
            <v>0</v>
          </cell>
          <cell r="BX272">
            <v>0</v>
          </cell>
          <cell r="BZ272">
            <v>1</v>
          </cell>
          <cell r="CA272" t="str">
            <v>C15-021</v>
          </cell>
          <cell r="CB272">
            <v>5017280</v>
          </cell>
          <cell r="CC272">
            <v>22822</v>
          </cell>
          <cell r="CD272">
            <v>0</v>
          </cell>
          <cell r="CE272">
            <v>0</v>
          </cell>
          <cell r="CF272">
            <v>5040102</v>
          </cell>
          <cell r="CG272">
            <v>2745027</v>
          </cell>
          <cell r="CH272">
            <v>708333</v>
          </cell>
          <cell r="CI272">
            <v>62543</v>
          </cell>
          <cell r="CJ272">
            <v>18386</v>
          </cell>
          <cell r="CK272">
            <v>76020</v>
          </cell>
          <cell r="CL272">
            <v>29820</v>
          </cell>
          <cell r="CM272">
            <v>0</v>
          </cell>
          <cell r="CN272">
            <v>0</v>
          </cell>
          <cell r="CO272">
            <v>43406</v>
          </cell>
          <cell r="CP272">
            <v>580408</v>
          </cell>
          <cell r="CQ272">
            <v>0</v>
          </cell>
          <cell r="CR272">
            <v>3525790</v>
          </cell>
          <cell r="CT272">
            <v>3779100</v>
          </cell>
          <cell r="CU272">
            <v>1765900</v>
          </cell>
          <cell r="CV272">
            <v>0</v>
          </cell>
          <cell r="CX272">
            <v>2</v>
          </cell>
          <cell r="CY272" t="str">
            <v>C15-021</v>
          </cell>
          <cell r="CZ272">
            <v>41714397</v>
          </cell>
          <cell r="DA272">
            <v>4965888</v>
          </cell>
          <cell r="DB272">
            <v>36786128</v>
          </cell>
          <cell r="DC272">
            <v>36161331</v>
          </cell>
          <cell r="DE272">
            <v>2</v>
          </cell>
          <cell r="DG272">
            <v>3</v>
          </cell>
          <cell r="DH272" t="str">
            <v>C15-021</v>
          </cell>
          <cell r="DI272">
            <v>0</v>
          </cell>
          <cell r="DJ272">
            <v>0</v>
          </cell>
          <cell r="DK272">
            <v>0</v>
          </cell>
          <cell r="DL272">
            <v>0</v>
          </cell>
          <cell r="DM272">
            <v>0</v>
          </cell>
          <cell r="DO272">
            <v>4</v>
          </cell>
          <cell r="DP272" t="str">
            <v>C15-021</v>
          </cell>
          <cell r="DQ272">
            <v>28900</v>
          </cell>
          <cell r="DR272">
            <v>0</v>
          </cell>
          <cell r="DS272">
            <v>8269</v>
          </cell>
          <cell r="DT272">
            <v>94158</v>
          </cell>
          <cell r="DU272">
            <v>0</v>
          </cell>
          <cell r="DV272">
            <v>0</v>
          </cell>
          <cell r="DW272">
            <v>131327</v>
          </cell>
          <cell r="DY272">
            <v>5</v>
          </cell>
        </row>
        <row r="273">
          <cell r="N273">
            <v>2</v>
          </cell>
          <cell r="O273">
            <v>23</v>
          </cell>
          <cell r="P273">
            <v>58159</v>
          </cell>
          <cell r="Q273">
            <v>7</v>
          </cell>
          <cell r="T273">
            <v>0</v>
          </cell>
          <cell r="U273" t="str">
            <v>無床</v>
          </cell>
          <cell r="W273" t="str">
            <v>4</v>
          </cell>
          <cell r="X273">
            <v>23</v>
          </cell>
          <cell r="Y273" t="str">
            <v>個人</v>
          </cell>
          <cell r="Z273">
            <v>3</v>
          </cell>
          <cell r="AA273">
            <v>3</v>
          </cell>
          <cell r="AB273">
            <v>5</v>
          </cell>
          <cell r="AC273">
            <v>1</v>
          </cell>
          <cell r="AD273">
            <v>0</v>
          </cell>
          <cell r="AE273">
            <v>0</v>
          </cell>
          <cell r="AF273">
            <v>0</v>
          </cell>
          <cell r="AG273">
            <v>263</v>
          </cell>
          <cell r="AH273">
            <v>0</v>
          </cell>
          <cell r="AI273">
            <v>0</v>
          </cell>
          <cell r="AJ273">
            <v>0</v>
          </cell>
          <cell r="AL273">
            <v>3</v>
          </cell>
          <cell r="AM273">
            <v>3</v>
          </cell>
          <cell r="AN273">
            <v>4</v>
          </cell>
          <cell r="AO273">
            <v>44</v>
          </cell>
          <cell r="AP273">
            <v>1</v>
          </cell>
          <cell r="AR273">
            <v>1</v>
          </cell>
          <cell r="AT273">
            <v>1018</v>
          </cell>
          <cell r="AU273">
            <v>1241</v>
          </cell>
          <cell r="AV273">
            <v>10</v>
          </cell>
          <cell r="AX273">
            <v>0</v>
          </cell>
          <cell r="AY273">
            <v>0</v>
          </cell>
          <cell r="AZ273">
            <v>0</v>
          </cell>
          <cell r="BA273">
            <v>0</v>
          </cell>
          <cell r="BB273">
            <v>0</v>
          </cell>
          <cell r="BC273">
            <v>3</v>
          </cell>
          <cell r="BD273">
            <v>0</v>
          </cell>
          <cell r="BE273">
            <v>3</v>
          </cell>
          <cell r="BF273">
            <v>1</v>
          </cell>
          <cell r="BG273">
            <v>6</v>
          </cell>
          <cell r="BH273">
            <v>1</v>
          </cell>
          <cell r="BI273">
            <v>0</v>
          </cell>
          <cell r="BJ273">
            <v>0</v>
          </cell>
          <cell r="BK273">
            <v>0</v>
          </cell>
          <cell r="BL273">
            <v>0</v>
          </cell>
          <cell r="BM273">
            <v>0</v>
          </cell>
          <cell r="BN273">
            <v>0</v>
          </cell>
          <cell r="BO273">
            <v>2</v>
          </cell>
          <cell r="BP273">
            <v>0</v>
          </cell>
          <cell r="BQ273">
            <v>2</v>
          </cell>
          <cell r="BR273">
            <v>0</v>
          </cell>
          <cell r="BS273">
            <v>0</v>
          </cell>
          <cell r="BT273">
            <v>0</v>
          </cell>
          <cell r="BU273">
            <v>0</v>
          </cell>
          <cell r="BV273">
            <v>0</v>
          </cell>
          <cell r="BW273">
            <v>0</v>
          </cell>
          <cell r="BX273">
            <v>0</v>
          </cell>
          <cell r="BZ273">
            <v>1</v>
          </cell>
          <cell r="CA273" t="str">
            <v>C23-080</v>
          </cell>
          <cell r="CB273">
            <v>10245180</v>
          </cell>
          <cell r="CC273">
            <v>0</v>
          </cell>
          <cell r="CD273">
            <v>116630</v>
          </cell>
          <cell r="CE273">
            <v>167500</v>
          </cell>
          <cell r="CF273">
            <v>10529310</v>
          </cell>
          <cell r="CG273">
            <v>2095641</v>
          </cell>
          <cell r="CH273">
            <v>750000</v>
          </cell>
          <cell r="CI273">
            <v>1907939</v>
          </cell>
          <cell r="CJ273">
            <v>58339</v>
          </cell>
          <cell r="CK273">
            <v>68009</v>
          </cell>
          <cell r="CL273">
            <v>19657</v>
          </cell>
          <cell r="CM273">
            <v>0</v>
          </cell>
          <cell r="CN273">
            <v>12652</v>
          </cell>
          <cell r="CO273">
            <v>317147</v>
          </cell>
          <cell r="CP273">
            <v>1394407</v>
          </cell>
          <cell r="CQ273">
            <v>0</v>
          </cell>
          <cell r="CR273">
            <v>5841482</v>
          </cell>
          <cell r="CT273">
            <v>14876000</v>
          </cell>
          <cell r="CU273">
            <v>5862100</v>
          </cell>
          <cell r="CV273">
            <v>0</v>
          </cell>
          <cell r="CX273">
            <v>2</v>
          </cell>
          <cell r="CY273" t="str">
            <v>C23-080</v>
          </cell>
          <cell r="CZ273">
            <v>183570275</v>
          </cell>
          <cell r="DA273">
            <v>122272614</v>
          </cell>
          <cell r="DB273">
            <v>103046549</v>
          </cell>
          <cell r="DC273">
            <v>102605071</v>
          </cell>
          <cell r="DE273">
            <v>2</v>
          </cell>
          <cell r="DG273">
            <v>3</v>
          </cell>
          <cell r="DH273" t="str">
            <v>C23-080</v>
          </cell>
          <cell r="DI273">
            <v>0</v>
          </cell>
          <cell r="DJ273">
            <v>0</v>
          </cell>
          <cell r="DK273">
            <v>0</v>
          </cell>
          <cell r="DL273">
            <v>3172400</v>
          </cell>
          <cell r="DM273">
            <v>3172400</v>
          </cell>
          <cell r="DO273">
            <v>4</v>
          </cell>
          <cell r="DP273" t="str">
            <v>C23-080</v>
          </cell>
          <cell r="DQ273">
            <v>24700</v>
          </cell>
          <cell r="DR273">
            <v>102270</v>
          </cell>
          <cell r="DS273">
            <v>18350</v>
          </cell>
          <cell r="DT273">
            <v>74460</v>
          </cell>
          <cell r="DU273">
            <v>0</v>
          </cell>
          <cell r="DV273">
            <v>228836</v>
          </cell>
          <cell r="DW273">
            <v>448616</v>
          </cell>
          <cell r="DY273">
            <v>5</v>
          </cell>
        </row>
        <row r="274">
          <cell r="N274">
            <v>2</v>
          </cell>
          <cell r="O274">
            <v>1</v>
          </cell>
          <cell r="P274">
            <v>5035</v>
          </cell>
          <cell r="Q274">
            <v>2</v>
          </cell>
          <cell r="T274">
            <v>0</v>
          </cell>
          <cell r="U274" t="str">
            <v>無床</v>
          </cell>
          <cell r="W274" t="str">
            <v>0</v>
          </cell>
          <cell r="X274">
            <v>23</v>
          </cell>
          <cell r="Y274" t="str">
            <v>個人</v>
          </cell>
          <cell r="Z274">
            <v>2</v>
          </cell>
          <cell r="AA274">
            <v>29</v>
          </cell>
          <cell r="AB274">
            <v>12</v>
          </cell>
          <cell r="AC274">
            <v>1</v>
          </cell>
          <cell r="AD274">
            <v>0</v>
          </cell>
          <cell r="AE274">
            <v>0</v>
          </cell>
          <cell r="AF274">
            <v>0</v>
          </cell>
          <cell r="AG274">
            <v>249</v>
          </cell>
          <cell r="AL274">
            <v>2</v>
          </cell>
          <cell r="AM274">
            <v>50</v>
          </cell>
          <cell r="AN274">
            <v>11</v>
          </cell>
          <cell r="AO274">
            <v>73</v>
          </cell>
          <cell r="AP274">
            <v>1</v>
          </cell>
          <cell r="AR274">
            <v>1</v>
          </cell>
          <cell r="AT274">
            <v>44</v>
          </cell>
          <cell r="AU274">
            <v>149</v>
          </cell>
          <cell r="AV274">
            <v>5</v>
          </cell>
          <cell r="AX274">
            <v>0</v>
          </cell>
          <cell r="AY274">
            <v>0</v>
          </cell>
          <cell r="BA274">
            <v>2</v>
          </cell>
          <cell r="BC274">
            <v>1</v>
          </cell>
          <cell r="BE274">
            <v>1</v>
          </cell>
          <cell r="BF274">
            <v>1</v>
          </cell>
          <cell r="BG274">
            <v>4</v>
          </cell>
          <cell r="BH274">
            <v>1</v>
          </cell>
          <cell r="BI274">
            <v>0</v>
          </cell>
          <cell r="BK274">
            <v>0</v>
          </cell>
          <cell r="BM274">
            <v>0</v>
          </cell>
          <cell r="BO274">
            <v>0</v>
          </cell>
          <cell r="BQ274">
            <v>0</v>
          </cell>
          <cell r="BR274">
            <v>0</v>
          </cell>
          <cell r="BZ274">
            <v>1</v>
          </cell>
          <cell r="CA274" t="str">
            <v>C01-021</v>
          </cell>
          <cell r="CB274">
            <v>3133245</v>
          </cell>
          <cell r="CC274">
            <v>0</v>
          </cell>
          <cell r="CD274">
            <v>0</v>
          </cell>
          <cell r="CE274">
            <v>14607</v>
          </cell>
          <cell r="CF274">
            <v>3147852</v>
          </cell>
          <cell r="CG274">
            <v>1274583</v>
          </cell>
          <cell r="CH274">
            <v>160000</v>
          </cell>
          <cell r="CI274">
            <v>785220</v>
          </cell>
          <cell r="CJ274">
            <v>5617</v>
          </cell>
          <cell r="CK274">
            <v>110607</v>
          </cell>
          <cell r="CL274">
            <v>110607</v>
          </cell>
          <cell r="CM274">
            <v>0</v>
          </cell>
          <cell r="CN274">
            <v>0</v>
          </cell>
          <cell r="CO274">
            <v>124990</v>
          </cell>
          <cell r="CP274">
            <v>268235</v>
          </cell>
          <cell r="CQ274">
            <v>0</v>
          </cell>
          <cell r="CR274">
            <v>2569252</v>
          </cell>
          <cell r="CT274">
            <v>1892000</v>
          </cell>
          <cell r="CU274">
            <v>597800</v>
          </cell>
          <cell r="CV274">
            <v>2300</v>
          </cell>
          <cell r="CX274">
            <v>2</v>
          </cell>
          <cell r="CY274" t="str">
            <v>C01-021</v>
          </cell>
          <cell r="CZ274">
            <v>154876142</v>
          </cell>
          <cell r="DA274">
            <v>127429537</v>
          </cell>
          <cell r="DB274">
            <v>530608</v>
          </cell>
          <cell r="DC274">
            <v>0</v>
          </cell>
          <cell r="DE274">
            <v>2</v>
          </cell>
          <cell r="DG274">
            <v>3</v>
          </cell>
          <cell r="DH274" t="str">
            <v>C01-021</v>
          </cell>
          <cell r="DI274">
            <v>0</v>
          </cell>
          <cell r="DJ274">
            <v>0</v>
          </cell>
          <cell r="DK274">
            <v>0</v>
          </cell>
          <cell r="DL274">
            <v>0</v>
          </cell>
          <cell r="DM274">
            <v>0</v>
          </cell>
          <cell r="DO274">
            <v>4</v>
          </cell>
          <cell r="DP274" t="str">
            <v>C01-021</v>
          </cell>
          <cell r="DQ274">
            <v>0</v>
          </cell>
          <cell r="DR274">
            <v>0</v>
          </cell>
          <cell r="DS274">
            <v>0</v>
          </cell>
          <cell r="DT274">
            <v>0</v>
          </cell>
          <cell r="DU274">
            <v>0</v>
          </cell>
          <cell r="DV274">
            <v>0</v>
          </cell>
          <cell r="DW274">
            <v>0</v>
          </cell>
          <cell r="DY274">
            <v>5</v>
          </cell>
        </row>
        <row r="275">
          <cell r="N275">
            <v>2</v>
          </cell>
          <cell r="O275">
            <v>11</v>
          </cell>
          <cell r="P275">
            <v>59069</v>
          </cell>
          <cell r="Q275">
            <v>7</v>
          </cell>
          <cell r="T275">
            <v>0</v>
          </cell>
          <cell r="U275" t="str">
            <v>無床</v>
          </cell>
          <cell r="W275" t="str">
            <v>3</v>
          </cell>
          <cell r="X275">
            <v>23</v>
          </cell>
          <cell r="Y275" t="str">
            <v>個人</v>
          </cell>
          <cell r="Z275">
            <v>2</v>
          </cell>
          <cell r="AA275">
            <v>51</v>
          </cell>
          <cell r="AB275">
            <v>1</v>
          </cell>
          <cell r="AC275">
            <v>1</v>
          </cell>
          <cell r="AD275">
            <v>0</v>
          </cell>
          <cell r="AE275">
            <v>0</v>
          </cell>
          <cell r="AF275">
            <v>0</v>
          </cell>
          <cell r="AG275">
            <v>66</v>
          </cell>
          <cell r="AL275">
            <v>2</v>
          </cell>
          <cell r="AM275">
            <v>50</v>
          </cell>
          <cell r="AN275">
            <v>12</v>
          </cell>
          <cell r="AO275">
            <v>55</v>
          </cell>
          <cell r="AP275">
            <v>1</v>
          </cell>
          <cell r="AR275">
            <v>1</v>
          </cell>
          <cell r="AS275">
            <v>1</v>
          </cell>
          <cell r="AT275">
            <v>137</v>
          </cell>
          <cell r="AU275">
            <v>48</v>
          </cell>
          <cell r="AV275">
            <v>11.5</v>
          </cell>
          <cell r="AX275">
            <v>0</v>
          </cell>
          <cell r="AY275">
            <v>0</v>
          </cell>
          <cell r="AZ275">
            <v>0</v>
          </cell>
          <cell r="BA275">
            <v>0</v>
          </cell>
          <cell r="BB275">
            <v>0</v>
          </cell>
          <cell r="BC275">
            <v>0</v>
          </cell>
          <cell r="BD275">
            <v>0</v>
          </cell>
          <cell r="BE275">
            <v>0</v>
          </cell>
          <cell r="BF275">
            <v>0</v>
          </cell>
          <cell r="BG275">
            <v>0</v>
          </cell>
          <cell r="BH275">
            <v>0</v>
          </cell>
          <cell r="BI275">
            <v>0</v>
          </cell>
          <cell r="BK275">
            <v>0</v>
          </cell>
          <cell r="BL275">
            <v>0</v>
          </cell>
          <cell r="BM275">
            <v>2</v>
          </cell>
          <cell r="BN275">
            <v>1</v>
          </cell>
          <cell r="BO275">
            <v>0</v>
          </cell>
          <cell r="BP275">
            <v>0</v>
          </cell>
          <cell r="BQ275">
            <v>2</v>
          </cell>
          <cell r="BR275">
            <v>1</v>
          </cell>
          <cell r="BS275">
            <v>0</v>
          </cell>
          <cell r="BT275">
            <v>0</v>
          </cell>
          <cell r="BU275">
            <v>0</v>
          </cell>
          <cell r="BV275">
            <v>0</v>
          </cell>
          <cell r="BW275">
            <v>0</v>
          </cell>
          <cell r="BX275">
            <v>0</v>
          </cell>
          <cell r="BZ275">
            <v>1</v>
          </cell>
          <cell r="CA275" t="str">
            <v>C11-052</v>
          </cell>
          <cell r="CB275">
            <v>915760</v>
          </cell>
          <cell r="CC275">
            <v>0</v>
          </cell>
          <cell r="CD275">
            <v>0</v>
          </cell>
          <cell r="CE275">
            <v>634159</v>
          </cell>
          <cell r="CF275">
            <v>1549919</v>
          </cell>
          <cell r="CG275">
            <v>166975</v>
          </cell>
          <cell r="CH275">
            <v>60450</v>
          </cell>
          <cell r="CI275">
            <v>158096</v>
          </cell>
          <cell r="CJ275">
            <v>20243</v>
          </cell>
          <cell r="CK275">
            <v>23671</v>
          </cell>
          <cell r="CL275">
            <v>2182</v>
          </cell>
          <cell r="CM275">
            <v>0</v>
          </cell>
          <cell r="CN275">
            <v>0</v>
          </cell>
          <cell r="CO275">
            <v>68760</v>
          </cell>
          <cell r="CP275">
            <v>488238</v>
          </cell>
          <cell r="CQ275">
            <v>0</v>
          </cell>
          <cell r="CR275">
            <v>925983</v>
          </cell>
          <cell r="CT275">
            <v>1104200</v>
          </cell>
          <cell r="CU275">
            <v>751500</v>
          </cell>
          <cell r="CV275">
            <v>65500</v>
          </cell>
          <cell r="CX275">
            <v>2</v>
          </cell>
          <cell r="CY275" t="str">
            <v>C11-052</v>
          </cell>
          <cell r="DE275">
            <v>3</v>
          </cell>
          <cell r="DG275">
            <v>3</v>
          </cell>
          <cell r="DH275" t="str">
            <v>C11-052</v>
          </cell>
          <cell r="DI275">
            <v>0</v>
          </cell>
          <cell r="DJ275">
            <v>1315000</v>
          </cell>
          <cell r="DK275">
            <v>0</v>
          </cell>
          <cell r="DL275">
            <v>0</v>
          </cell>
          <cell r="DM275">
            <v>1315000</v>
          </cell>
          <cell r="DO275">
            <v>4</v>
          </cell>
          <cell r="DP275" t="str">
            <v>C11-052</v>
          </cell>
          <cell r="DQ275">
            <v>8000</v>
          </cell>
          <cell r="DR275">
            <v>11208</v>
          </cell>
          <cell r="DS275">
            <v>34835</v>
          </cell>
          <cell r="DT275">
            <v>22721</v>
          </cell>
          <cell r="DU275">
            <v>2500</v>
          </cell>
          <cell r="DV275">
            <v>0</v>
          </cell>
          <cell r="DW275">
            <v>79264</v>
          </cell>
          <cell r="DY275">
            <v>5</v>
          </cell>
        </row>
        <row r="276">
          <cell r="N276">
            <v>2</v>
          </cell>
          <cell r="O276">
            <v>47</v>
          </cell>
          <cell r="P276">
            <v>56023</v>
          </cell>
          <cell r="Q276">
            <v>7</v>
          </cell>
          <cell r="T276">
            <v>0</v>
          </cell>
          <cell r="U276" t="str">
            <v>無床</v>
          </cell>
          <cell r="W276" t="str">
            <v>A</v>
          </cell>
          <cell r="X276">
            <v>23</v>
          </cell>
          <cell r="Y276" t="str">
            <v>個人</v>
          </cell>
          <cell r="Z276">
            <v>2</v>
          </cell>
          <cell r="AA276">
            <v>53</v>
          </cell>
          <cell r="AB276">
            <v>2</v>
          </cell>
          <cell r="AC276">
            <v>0</v>
          </cell>
          <cell r="AD276">
            <v>1</v>
          </cell>
          <cell r="AE276">
            <v>0</v>
          </cell>
          <cell r="AF276">
            <v>0</v>
          </cell>
          <cell r="AH276">
            <v>330</v>
          </cell>
          <cell r="AJ276">
            <v>0</v>
          </cell>
          <cell r="AL276">
            <v>2</v>
          </cell>
          <cell r="AM276">
            <v>47</v>
          </cell>
          <cell r="AN276">
            <v>5</v>
          </cell>
          <cell r="AO276">
            <v>75</v>
          </cell>
          <cell r="AP276">
            <v>1</v>
          </cell>
          <cell r="AR276">
            <v>1</v>
          </cell>
          <cell r="AT276">
            <v>230</v>
          </cell>
          <cell r="AU276">
            <v>2228</v>
          </cell>
          <cell r="AV276">
            <v>8</v>
          </cell>
          <cell r="AX276">
            <v>0</v>
          </cell>
          <cell r="AY276">
            <v>0</v>
          </cell>
          <cell r="AZ276">
            <v>0</v>
          </cell>
          <cell r="BA276">
            <v>8</v>
          </cell>
          <cell r="BB276">
            <v>0</v>
          </cell>
          <cell r="BC276">
            <v>4</v>
          </cell>
          <cell r="BD276">
            <v>1</v>
          </cell>
          <cell r="BE276">
            <v>2</v>
          </cell>
          <cell r="BF276">
            <v>0</v>
          </cell>
          <cell r="BG276">
            <v>14</v>
          </cell>
          <cell r="BH276">
            <v>1</v>
          </cell>
          <cell r="BI276">
            <v>0</v>
          </cell>
          <cell r="BJ276">
            <v>0</v>
          </cell>
          <cell r="BK276">
            <v>2</v>
          </cell>
          <cell r="BL276">
            <v>0</v>
          </cell>
          <cell r="BM276">
            <v>1</v>
          </cell>
          <cell r="BN276">
            <v>0</v>
          </cell>
          <cell r="BO276">
            <v>2</v>
          </cell>
          <cell r="BP276">
            <v>0</v>
          </cell>
          <cell r="BQ276">
            <v>5</v>
          </cell>
          <cell r="BR276">
            <v>0</v>
          </cell>
          <cell r="BS276">
            <v>0</v>
          </cell>
          <cell r="BT276">
            <v>0</v>
          </cell>
          <cell r="BU276">
            <v>0</v>
          </cell>
          <cell r="BV276">
            <v>0</v>
          </cell>
          <cell r="BW276">
            <v>0</v>
          </cell>
          <cell r="BX276">
            <v>0</v>
          </cell>
          <cell r="BZ276">
            <v>1</v>
          </cell>
          <cell r="CA276" t="str">
            <v>C47-017</v>
          </cell>
          <cell r="CB276">
            <v>20154105</v>
          </cell>
          <cell r="CC276">
            <v>0</v>
          </cell>
          <cell r="CD276">
            <v>0</v>
          </cell>
          <cell r="CE276">
            <v>0</v>
          </cell>
          <cell r="CF276">
            <v>20154105</v>
          </cell>
          <cell r="CG276">
            <v>5311843</v>
          </cell>
          <cell r="CH276">
            <v>866667</v>
          </cell>
          <cell r="CI276">
            <v>7229509</v>
          </cell>
          <cell r="CJ276">
            <v>719711</v>
          </cell>
          <cell r="CK276">
            <v>900000</v>
          </cell>
          <cell r="CL276">
            <v>0</v>
          </cell>
          <cell r="CM276">
            <v>0</v>
          </cell>
          <cell r="CN276">
            <v>900000</v>
          </cell>
          <cell r="CO276">
            <v>79640</v>
          </cell>
          <cell r="CP276">
            <v>2559616</v>
          </cell>
          <cell r="CQ276">
            <v>180800</v>
          </cell>
          <cell r="CR276">
            <v>16800319</v>
          </cell>
          <cell r="CT276">
            <v>14227000</v>
          </cell>
          <cell r="CU276">
            <v>5644800</v>
          </cell>
          <cell r="CV276">
            <v>0</v>
          </cell>
          <cell r="CX276">
            <v>2</v>
          </cell>
          <cell r="CY276" t="str">
            <v>C47-017</v>
          </cell>
          <cell r="CZ276">
            <v>60155287</v>
          </cell>
          <cell r="DA276">
            <v>1288428</v>
          </cell>
          <cell r="DB276">
            <v>36529103</v>
          </cell>
          <cell r="DC276">
            <v>25000000</v>
          </cell>
          <cell r="DG276">
            <v>3</v>
          </cell>
          <cell r="DH276" t="str">
            <v>C47-017</v>
          </cell>
          <cell r="DI276">
            <v>0</v>
          </cell>
          <cell r="DJ276">
            <v>0</v>
          </cell>
          <cell r="DK276">
            <v>0</v>
          </cell>
          <cell r="DL276">
            <v>0</v>
          </cell>
          <cell r="DM276">
            <v>0</v>
          </cell>
          <cell r="DO276">
            <v>4</v>
          </cell>
          <cell r="DP276" t="str">
            <v>C47-017</v>
          </cell>
          <cell r="DQ276">
            <v>175000</v>
          </cell>
          <cell r="DR276">
            <v>0</v>
          </cell>
          <cell r="DS276">
            <v>0</v>
          </cell>
          <cell r="DT276">
            <v>0</v>
          </cell>
          <cell r="DU276">
            <v>0</v>
          </cell>
          <cell r="DV276">
            <v>0</v>
          </cell>
          <cell r="DW276">
            <v>175000</v>
          </cell>
          <cell r="DY276">
            <v>5</v>
          </cell>
        </row>
        <row r="277">
          <cell r="N277">
            <v>2</v>
          </cell>
          <cell r="O277">
            <v>36</v>
          </cell>
          <cell r="P277">
            <v>51029</v>
          </cell>
          <cell r="Q277">
            <v>0</v>
          </cell>
          <cell r="T277">
            <v>0</v>
          </cell>
          <cell r="U277" t="str">
            <v>無床</v>
          </cell>
          <cell r="W277" t="str">
            <v>9</v>
          </cell>
          <cell r="X277">
            <v>23</v>
          </cell>
          <cell r="Y277" t="str">
            <v>個人</v>
          </cell>
          <cell r="Z277">
            <v>2</v>
          </cell>
          <cell r="AA277">
            <v>57</v>
          </cell>
          <cell r="AB277">
            <v>4</v>
          </cell>
          <cell r="AC277">
            <v>1</v>
          </cell>
          <cell r="AD277">
            <v>0</v>
          </cell>
          <cell r="AE277">
            <v>0</v>
          </cell>
          <cell r="AF277">
            <v>0</v>
          </cell>
          <cell r="AG277">
            <v>181</v>
          </cell>
          <cell r="AL277">
            <v>2</v>
          </cell>
          <cell r="AM277">
            <v>57</v>
          </cell>
          <cell r="AN277">
            <v>3</v>
          </cell>
          <cell r="AO277">
            <v>58</v>
          </cell>
          <cell r="AP277">
            <v>1</v>
          </cell>
          <cell r="AR277">
            <v>1</v>
          </cell>
          <cell r="AT277">
            <v>42</v>
          </cell>
          <cell r="AU277">
            <v>246</v>
          </cell>
          <cell r="AV277">
            <v>8</v>
          </cell>
          <cell r="AY277">
            <v>0</v>
          </cell>
          <cell r="BA277">
            <v>0</v>
          </cell>
          <cell r="BC277">
            <v>0</v>
          </cell>
          <cell r="BE277">
            <v>0</v>
          </cell>
          <cell r="BG277">
            <v>0</v>
          </cell>
          <cell r="BH277">
            <v>0</v>
          </cell>
          <cell r="BI277">
            <v>0</v>
          </cell>
          <cell r="BK277">
            <v>0</v>
          </cell>
          <cell r="BM277">
            <v>0</v>
          </cell>
          <cell r="BO277">
            <v>0</v>
          </cell>
          <cell r="BQ277">
            <v>0</v>
          </cell>
          <cell r="BR277">
            <v>0</v>
          </cell>
          <cell r="BS277">
            <v>0</v>
          </cell>
          <cell r="BT277">
            <v>1</v>
          </cell>
          <cell r="BU277">
            <v>1</v>
          </cell>
          <cell r="BW277">
            <v>95</v>
          </cell>
          <cell r="BX277">
            <v>95</v>
          </cell>
          <cell r="BZ277">
            <v>1</v>
          </cell>
          <cell r="CA277" t="str">
            <v>C36-003</v>
          </cell>
          <cell r="CB277">
            <v>1714330</v>
          </cell>
          <cell r="CC277">
            <v>0</v>
          </cell>
          <cell r="CD277">
            <v>0</v>
          </cell>
          <cell r="CE277">
            <v>146180</v>
          </cell>
          <cell r="CF277">
            <v>1860510</v>
          </cell>
          <cell r="CG277">
            <v>0</v>
          </cell>
          <cell r="CI277">
            <v>417800</v>
          </cell>
          <cell r="CK277">
            <v>70637</v>
          </cell>
          <cell r="CL277">
            <v>70637</v>
          </cell>
          <cell r="CO277">
            <v>71358</v>
          </cell>
          <cell r="CP277">
            <v>290309</v>
          </cell>
          <cell r="CR277">
            <v>850104</v>
          </cell>
          <cell r="CT277">
            <v>456400</v>
          </cell>
          <cell r="CU277">
            <v>361300</v>
          </cell>
          <cell r="CV277">
            <v>0</v>
          </cell>
          <cell r="CX277">
            <v>2</v>
          </cell>
          <cell r="CY277" t="str">
            <v>C36-003</v>
          </cell>
          <cell r="DE277">
            <v>3</v>
          </cell>
          <cell r="DG277">
            <v>3</v>
          </cell>
          <cell r="DH277" t="str">
            <v>C36-003</v>
          </cell>
          <cell r="DI277">
            <v>0</v>
          </cell>
          <cell r="DJ277">
            <v>0</v>
          </cell>
          <cell r="DK277">
            <v>0</v>
          </cell>
          <cell r="DL277">
            <v>260000</v>
          </cell>
          <cell r="DM277">
            <v>260000</v>
          </cell>
          <cell r="DO277">
            <v>4</v>
          </cell>
          <cell r="DP277" t="str">
            <v>C36-003</v>
          </cell>
          <cell r="DQ277">
            <v>0</v>
          </cell>
          <cell r="DR277">
            <v>0</v>
          </cell>
          <cell r="DS277">
            <v>5151</v>
          </cell>
          <cell r="DT277">
            <v>45391</v>
          </cell>
          <cell r="DU277">
            <v>2000</v>
          </cell>
          <cell r="DV277">
            <v>0</v>
          </cell>
          <cell r="DW277">
            <v>52542</v>
          </cell>
          <cell r="DY277">
            <v>5</v>
          </cell>
        </row>
        <row r="278">
          <cell r="N278">
            <v>2</v>
          </cell>
          <cell r="O278">
            <v>31</v>
          </cell>
          <cell r="P278">
            <v>51117</v>
          </cell>
          <cell r="Q278">
            <v>5</v>
          </cell>
          <cell r="T278">
            <v>1</v>
          </cell>
          <cell r="U278" t="str">
            <v>有床</v>
          </cell>
          <cell r="W278" t="str">
            <v>8</v>
          </cell>
          <cell r="X278">
            <v>19</v>
          </cell>
          <cell r="Y278" t="str">
            <v>その他</v>
          </cell>
          <cell r="Z278">
            <v>2</v>
          </cell>
          <cell r="AA278">
            <v>51</v>
          </cell>
          <cell r="AB278">
            <v>1</v>
          </cell>
          <cell r="AC278">
            <v>1</v>
          </cell>
          <cell r="AD278">
            <v>0</v>
          </cell>
          <cell r="AE278">
            <v>0</v>
          </cell>
          <cell r="AF278">
            <v>0</v>
          </cell>
          <cell r="AG278">
            <v>547</v>
          </cell>
          <cell r="AL278">
            <v>2</v>
          </cell>
          <cell r="AM278">
            <v>50</v>
          </cell>
          <cell r="AN278">
            <v>12</v>
          </cell>
          <cell r="AO278">
            <v>63</v>
          </cell>
          <cell r="AP278">
            <v>1</v>
          </cell>
          <cell r="AR278">
            <v>1</v>
          </cell>
          <cell r="AT278">
            <v>100</v>
          </cell>
          <cell r="AU278">
            <v>1009</v>
          </cell>
          <cell r="AV278">
            <v>10</v>
          </cell>
          <cell r="AX278">
            <v>0</v>
          </cell>
          <cell r="AY278">
            <v>1</v>
          </cell>
          <cell r="BA278">
            <v>1</v>
          </cell>
          <cell r="BC278">
            <v>2</v>
          </cell>
          <cell r="BE278">
            <v>1</v>
          </cell>
          <cell r="BG278">
            <v>5</v>
          </cell>
          <cell r="BH278">
            <v>0</v>
          </cell>
          <cell r="BI278">
            <v>0</v>
          </cell>
          <cell r="BK278">
            <v>0</v>
          </cell>
          <cell r="BM278">
            <v>0</v>
          </cell>
          <cell r="BO278">
            <v>3</v>
          </cell>
          <cell r="BQ278">
            <v>3</v>
          </cell>
          <cell r="BR278">
            <v>0</v>
          </cell>
          <cell r="BZ278">
            <v>1</v>
          </cell>
          <cell r="CA278" t="str">
            <v>C31-004</v>
          </cell>
          <cell r="CB278">
            <v>3691630</v>
          </cell>
          <cell r="CC278">
            <v>103060</v>
          </cell>
          <cell r="CD278">
            <v>0</v>
          </cell>
          <cell r="CE278">
            <v>4000</v>
          </cell>
          <cell r="CF278">
            <v>3798690</v>
          </cell>
          <cell r="CG278">
            <v>3087861</v>
          </cell>
          <cell r="CH278">
            <v>0</v>
          </cell>
          <cell r="CI278">
            <v>2778</v>
          </cell>
          <cell r="CJ278">
            <v>0</v>
          </cell>
          <cell r="CK278">
            <v>52106</v>
          </cell>
          <cell r="CL278">
            <v>0</v>
          </cell>
          <cell r="CM278">
            <v>3780</v>
          </cell>
          <cell r="CN278">
            <v>0</v>
          </cell>
          <cell r="CO278">
            <v>57762</v>
          </cell>
          <cell r="CP278">
            <v>603069</v>
          </cell>
          <cell r="CQ278">
            <v>0</v>
          </cell>
          <cell r="CR278">
            <v>3803576</v>
          </cell>
          <cell r="CS278">
            <v>1</v>
          </cell>
          <cell r="CT278">
            <v>0</v>
          </cell>
          <cell r="CU278">
            <v>0</v>
          </cell>
          <cell r="CV278">
            <v>2500</v>
          </cell>
          <cell r="CX278">
            <v>2</v>
          </cell>
          <cell r="CY278" t="str">
            <v>C31-004</v>
          </cell>
          <cell r="CZ278">
            <v>15987960</v>
          </cell>
          <cell r="DA278">
            <v>3126893</v>
          </cell>
          <cell r="DB278">
            <v>11930818</v>
          </cell>
          <cell r="DC278">
            <v>0</v>
          </cell>
          <cell r="DE278">
            <v>1</v>
          </cell>
          <cell r="DG278">
            <v>3</v>
          </cell>
          <cell r="DH278" t="str">
            <v>C31-004</v>
          </cell>
          <cell r="DI278">
            <v>0</v>
          </cell>
          <cell r="DJ278">
            <v>0</v>
          </cell>
          <cell r="DK278">
            <v>523549</v>
          </cell>
          <cell r="DL278">
            <v>1164900</v>
          </cell>
          <cell r="DM278">
            <v>1688449</v>
          </cell>
          <cell r="DO278">
            <v>4</v>
          </cell>
          <cell r="DP278" t="str">
            <v>C31-004</v>
          </cell>
          <cell r="DQ278">
            <v>15400</v>
          </cell>
          <cell r="DR278">
            <v>110000</v>
          </cell>
          <cell r="DS278">
            <v>6658</v>
          </cell>
          <cell r="DT278">
            <v>10111</v>
          </cell>
          <cell r="DU278">
            <v>2167</v>
          </cell>
          <cell r="DV278">
            <v>0</v>
          </cell>
          <cell r="DW278">
            <v>144336</v>
          </cell>
          <cell r="DY278">
            <v>5</v>
          </cell>
        </row>
        <row r="279">
          <cell r="N279">
            <v>2</v>
          </cell>
          <cell r="O279">
            <v>16</v>
          </cell>
          <cell r="P279">
            <v>56071</v>
          </cell>
          <cell r="Q279">
            <v>0</v>
          </cell>
          <cell r="T279">
            <v>1</v>
          </cell>
          <cell r="U279" t="str">
            <v>有床</v>
          </cell>
          <cell r="W279" t="str">
            <v>5</v>
          </cell>
          <cell r="X279">
            <v>23</v>
          </cell>
          <cell r="Y279" t="str">
            <v>個人</v>
          </cell>
          <cell r="Z279">
            <v>2</v>
          </cell>
          <cell r="AA279">
            <v>34</v>
          </cell>
          <cell r="AB279">
            <v>9</v>
          </cell>
          <cell r="AC279">
            <v>1</v>
          </cell>
          <cell r="AD279">
            <v>0</v>
          </cell>
          <cell r="AE279">
            <v>0</v>
          </cell>
          <cell r="AF279">
            <v>0</v>
          </cell>
          <cell r="AG279">
            <v>825</v>
          </cell>
          <cell r="AH279">
            <v>0</v>
          </cell>
          <cell r="AI279">
            <v>0</v>
          </cell>
          <cell r="AJ279">
            <v>0</v>
          </cell>
          <cell r="AL279">
            <v>2</v>
          </cell>
          <cell r="AM279">
            <v>59</v>
          </cell>
          <cell r="AN279">
            <v>7</v>
          </cell>
          <cell r="AO279">
            <v>70</v>
          </cell>
          <cell r="AP279">
            <v>1</v>
          </cell>
          <cell r="AR279">
            <v>1</v>
          </cell>
          <cell r="AT279">
            <v>67</v>
          </cell>
          <cell r="AU279">
            <v>1279</v>
          </cell>
          <cell r="AV279">
            <v>8.5</v>
          </cell>
          <cell r="AX279">
            <v>0</v>
          </cell>
          <cell r="AY279">
            <v>1</v>
          </cell>
          <cell r="BA279">
            <v>4</v>
          </cell>
          <cell r="BC279">
            <v>2</v>
          </cell>
          <cell r="BD279">
            <v>1</v>
          </cell>
          <cell r="BG279">
            <v>7</v>
          </cell>
          <cell r="BH279">
            <v>1</v>
          </cell>
          <cell r="BI279">
            <v>1</v>
          </cell>
          <cell r="BM279">
            <v>1</v>
          </cell>
          <cell r="BO279">
            <v>1</v>
          </cell>
          <cell r="BQ279">
            <v>3</v>
          </cell>
          <cell r="BR279">
            <v>0</v>
          </cell>
          <cell r="BS279">
            <v>0</v>
          </cell>
          <cell r="BU279">
            <v>0</v>
          </cell>
          <cell r="BV279">
            <v>0</v>
          </cell>
          <cell r="BW279">
            <v>0</v>
          </cell>
          <cell r="BZ279">
            <v>1</v>
          </cell>
          <cell r="CA279" t="str">
            <v>C16-020</v>
          </cell>
          <cell r="CB279">
            <v>6723980</v>
          </cell>
          <cell r="CC279">
            <v>0</v>
          </cell>
          <cell r="CD279">
            <v>0</v>
          </cell>
          <cell r="CE279">
            <v>69000</v>
          </cell>
          <cell r="CF279">
            <v>6792980</v>
          </cell>
          <cell r="CG279">
            <v>1952504</v>
          </cell>
          <cell r="CH279">
            <v>300000</v>
          </cell>
          <cell r="CI279">
            <v>2340137</v>
          </cell>
          <cell r="CJ279">
            <v>43600</v>
          </cell>
          <cell r="CK279">
            <v>274119</v>
          </cell>
          <cell r="CL279">
            <v>269619</v>
          </cell>
          <cell r="CM279">
            <v>4500</v>
          </cell>
          <cell r="CN279">
            <v>0</v>
          </cell>
          <cell r="CO279">
            <v>170104</v>
          </cell>
          <cell r="CP279">
            <v>535000</v>
          </cell>
          <cell r="CQ279">
            <v>0</v>
          </cell>
          <cell r="CR279">
            <v>5315464</v>
          </cell>
          <cell r="CS279">
            <v>0</v>
          </cell>
          <cell r="CT279">
            <v>9302500</v>
          </cell>
          <cell r="CU279">
            <v>4249600</v>
          </cell>
          <cell r="CV279">
            <v>0</v>
          </cell>
          <cell r="CX279">
            <v>2</v>
          </cell>
          <cell r="CY279" t="str">
            <v>C16-020</v>
          </cell>
          <cell r="CZ279">
            <v>99587780</v>
          </cell>
          <cell r="DA279">
            <v>25738547</v>
          </cell>
          <cell r="DB279">
            <v>62411471</v>
          </cell>
          <cell r="DC279">
            <v>51730048</v>
          </cell>
          <cell r="DE279">
            <v>2</v>
          </cell>
          <cell r="DG279">
            <v>3</v>
          </cell>
          <cell r="DH279" t="str">
            <v>C16-020</v>
          </cell>
          <cell r="DM279">
            <v>0</v>
          </cell>
          <cell r="DO279">
            <v>4</v>
          </cell>
          <cell r="DP279" t="str">
            <v>C16-020</v>
          </cell>
          <cell r="DQ279">
            <v>27500</v>
          </cell>
          <cell r="DR279">
            <v>0</v>
          </cell>
          <cell r="DS279">
            <v>18875</v>
          </cell>
          <cell r="DT279">
            <v>32191</v>
          </cell>
          <cell r="DU279">
            <v>13000</v>
          </cell>
          <cell r="DV279">
            <v>1591</v>
          </cell>
          <cell r="DW279">
            <v>93157</v>
          </cell>
          <cell r="DY279">
            <v>5</v>
          </cell>
        </row>
        <row r="280">
          <cell r="N280">
            <v>2</v>
          </cell>
          <cell r="O280">
            <v>27</v>
          </cell>
          <cell r="P280">
            <v>63135</v>
          </cell>
          <cell r="Q280">
            <v>7</v>
          </cell>
          <cell r="T280">
            <v>0</v>
          </cell>
          <cell r="U280" t="str">
            <v>無床</v>
          </cell>
          <cell r="W280" t="str">
            <v>7</v>
          </cell>
          <cell r="X280">
            <v>23</v>
          </cell>
          <cell r="Y280" t="str">
            <v>個人</v>
          </cell>
          <cell r="Z280">
            <v>3</v>
          </cell>
          <cell r="AA280">
            <v>7</v>
          </cell>
          <cell r="AB280">
            <v>12</v>
          </cell>
          <cell r="AC280">
            <v>1</v>
          </cell>
          <cell r="AD280">
            <v>0</v>
          </cell>
          <cell r="AE280">
            <v>0</v>
          </cell>
          <cell r="AF280">
            <v>0</v>
          </cell>
          <cell r="AG280">
            <v>201</v>
          </cell>
          <cell r="AL280">
            <v>3</v>
          </cell>
          <cell r="AM280">
            <v>7</v>
          </cell>
          <cell r="AN280">
            <v>10</v>
          </cell>
          <cell r="AO280">
            <v>46</v>
          </cell>
          <cell r="AP280">
            <v>1</v>
          </cell>
          <cell r="AR280">
            <v>1</v>
          </cell>
          <cell r="AT280">
            <v>110</v>
          </cell>
          <cell r="AU280">
            <v>1812</v>
          </cell>
          <cell r="AV280">
            <v>8</v>
          </cell>
          <cell r="AX280">
            <v>0</v>
          </cell>
          <cell r="AY280">
            <v>0</v>
          </cell>
          <cell r="AZ280">
            <v>0</v>
          </cell>
          <cell r="BA280">
            <v>2</v>
          </cell>
          <cell r="BB280">
            <v>0</v>
          </cell>
          <cell r="BC280">
            <v>3</v>
          </cell>
          <cell r="BD280">
            <v>1</v>
          </cell>
          <cell r="BE280">
            <v>0</v>
          </cell>
          <cell r="BF280">
            <v>0</v>
          </cell>
          <cell r="BG280">
            <v>5</v>
          </cell>
          <cell r="BH280">
            <v>1</v>
          </cell>
          <cell r="BI280">
            <v>0</v>
          </cell>
          <cell r="BJ280">
            <v>0</v>
          </cell>
          <cell r="BK280">
            <v>1</v>
          </cell>
          <cell r="BL280">
            <v>0</v>
          </cell>
          <cell r="BM280">
            <v>2</v>
          </cell>
          <cell r="BN280">
            <v>0</v>
          </cell>
          <cell r="BO280">
            <v>2</v>
          </cell>
          <cell r="BP280">
            <v>0</v>
          </cell>
          <cell r="BQ280">
            <v>5</v>
          </cell>
          <cell r="BR280">
            <v>0</v>
          </cell>
          <cell r="BS280">
            <v>0</v>
          </cell>
          <cell r="BT280">
            <v>0</v>
          </cell>
          <cell r="BU280">
            <v>0</v>
          </cell>
          <cell r="BV280">
            <v>0</v>
          </cell>
          <cell r="BW280">
            <v>0</v>
          </cell>
          <cell r="BX280">
            <v>0</v>
          </cell>
          <cell r="BZ280">
            <v>1</v>
          </cell>
          <cell r="CA280" t="str">
            <v>C27-169</v>
          </cell>
          <cell r="CB280">
            <v>7795200</v>
          </cell>
          <cell r="CC280">
            <v>0</v>
          </cell>
          <cell r="CD280">
            <v>35860</v>
          </cell>
          <cell r="CE280">
            <v>0</v>
          </cell>
          <cell r="CF280">
            <v>7831060</v>
          </cell>
          <cell r="CG280">
            <v>2448618</v>
          </cell>
          <cell r="CH280">
            <v>355442</v>
          </cell>
          <cell r="CI280">
            <v>2353796</v>
          </cell>
          <cell r="CJ280">
            <v>39933</v>
          </cell>
          <cell r="CK280">
            <v>412047</v>
          </cell>
          <cell r="CL280">
            <v>340175</v>
          </cell>
          <cell r="CM280">
            <v>8610</v>
          </cell>
          <cell r="CN280">
            <v>0</v>
          </cell>
          <cell r="CO280">
            <v>488352</v>
          </cell>
          <cell r="CP280">
            <v>1880367</v>
          </cell>
          <cell r="CQ280">
            <v>0</v>
          </cell>
          <cell r="CR280">
            <v>7623113</v>
          </cell>
          <cell r="CS280">
            <v>1</v>
          </cell>
          <cell r="CT280">
            <v>0</v>
          </cell>
          <cell r="CU280">
            <v>0</v>
          </cell>
          <cell r="CV280">
            <v>0</v>
          </cell>
          <cell r="CX280">
            <v>2</v>
          </cell>
          <cell r="CY280" t="str">
            <v>C27-169</v>
          </cell>
          <cell r="CZ280">
            <v>181997288</v>
          </cell>
          <cell r="DA280">
            <v>150917288</v>
          </cell>
          <cell r="DB280">
            <v>335683166</v>
          </cell>
          <cell r="DC280">
            <v>320852434</v>
          </cell>
          <cell r="DE280">
            <v>2</v>
          </cell>
          <cell r="DG280">
            <v>3</v>
          </cell>
          <cell r="DH280" t="str">
            <v>C27-169</v>
          </cell>
          <cell r="DI280">
            <v>0</v>
          </cell>
          <cell r="DJ280">
            <v>100894363</v>
          </cell>
          <cell r="DK280">
            <v>1862800</v>
          </cell>
          <cell r="DL280">
            <v>536000</v>
          </cell>
          <cell r="DM280">
            <v>103293163</v>
          </cell>
          <cell r="DO280">
            <v>4</v>
          </cell>
          <cell r="DP280" t="str">
            <v>C27-169</v>
          </cell>
          <cell r="DQ280">
            <v>33730</v>
          </cell>
          <cell r="DR280">
            <v>500000</v>
          </cell>
          <cell r="DS280">
            <v>68990</v>
          </cell>
          <cell r="DT280">
            <v>82800</v>
          </cell>
          <cell r="DU280">
            <v>0</v>
          </cell>
          <cell r="DV280">
            <v>829481</v>
          </cell>
          <cell r="DW280">
            <v>1515001</v>
          </cell>
          <cell r="DY280">
            <v>5</v>
          </cell>
        </row>
        <row r="281">
          <cell r="N281">
            <v>2</v>
          </cell>
          <cell r="O281">
            <v>23</v>
          </cell>
          <cell r="P281">
            <v>63076</v>
          </cell>
          <cell r="Q281">
            <v>9</v>
          </cell>
          <cell r="T281">
            <v>0</v>
          </cell>
          <cell r="U281" t="str">
            <v>無床</v>
          </cell>
          <cell r="W281" t="str">
            <v>4</v>
          </cell>
          <cell r="X281">
            <v>23</v>
          </cell>
          <cell r="Y281" t="str">
            <v>個人</v>
          </cell>
          <cell r="Z281">
            <v>3</v>
          </cell>
          <cell r="AA281">
            <v>8</v>
          </cell>
          <cell r="AB281">
            <v>5</v>
          </cell>
          <cell r="AC281">
            <v>1</v>
          </cell>
          <cell r="AD281">
            <v>0</v>
          </cell>
          <cell r="AE281">
            <v>0</v>
          </cell>
          <cell r="AF281">
            <v>0</v>
          </cell>
          <cell r="AG281">
            <v>244</v>
          </cell>
          <cell r="AL281">
            <v>3</v>
          </cell>
          <cell r="AM281">
            <v>8</v>
          </cell>
          <cell r="AN281">
            <v>4</v>
          </cell>
          <cell r="AO281">
            <v>37</v>
          </cell>
          <cell r="AP281">
            <v>1</v>
          </cell>
          <cell r="AR281">
            <v>1</v>
          </cell>
          <cell r="AT281">
            <v>95</v>
          </cell>
          <cell r="AU281">
            <v>275</v>
          </cell>
          <cell r="AV281">
            <v>10</v>
          </cell>
          <cell r="AX281">
            <v>0</v>
          </cell>
          <cell r="AY281">
            <v>0</v>
          </cell>
          <cell r="AZ281">
            <v>0</v>
          </cell>
          <cell r="BA281">
            <v>3</v>
          </cell>
          <cell r="BB281">
            <v>0</v>
          </cell>
          <cell r="BC281">
            <v>2</v>
          </cell>
          <cell r="BD281">
            <v>0</v>
          </cell>
          <cell r="BE281">
            <v>0</v>
          </cell>
          <cell r="BF281">
            <v>0</v>
          </cell>
          <cell r="BG281">
            <v>5</v>
          </cell>
          <cell r="BH281">
            <v>0</v>
          </cell>
          <cell r="BI281">
            <v>0</v>
          </cell>
          <cell r="BJ281">
            <v>0</v>
          </cell>
          <cell r="BK281">
            <v>1</v>
          </cell>
          <cell r="BL281">
            <v>1</v>
          </cell>
          <cell r="BM281">
            <v>0</v>
          </cell>
          <cell r="BN281">
            <v>0</v>
          </cell>
          <cell r="BO281">
            <v>0</v>
          </cell>
          <cell r="BP281">
            <v>0</v>
          </cell>
          <cell r="BQ281">
            <v>1</v>
          </cell>
          <cell r="BR281">
            <v>1</v>
          </cell>
          <cell r="BS281">
            <v>0</v>
          </cell>
          <cell r="BT281">
            <v>1</v>
          </cell>
          <cell r="BU281">
            <v>1</v>
          </cell>
          <cell r="BV281">
            <v>0</v>
          </cell>
          <cell r="BW281">
            <v>25</v>
          </cell>
          <cell r="BX281">
            <v>25</v>
          </cell>
          <cell r="BZ281">
            <v>1</v>
          </cell>
          <cell r="CA281" t="str">
            <v>C23-102</v>
          </cell>
          <cell r="CB281">
            <v>2397920</v>
          </cell>
          <cell r="CC281">
            <v>0</v>
          </cell>
          <cell r="CD281">
            <v>34060</v>
          </cell>
          <cell r="CE281">
            <v>180312</v>
          </cell>
          <cell r="CF281">
            <v>2612292</v>
          </cell>
          <cell r="CG281">
            <v>1401965</v>
          </cell>
          <cell r="CH281">
            <v>150000</v>
          </cell>
          <cell r="CI281">
            <v>1018163</v>
          </cell>
          <cell r="CJ281">
            <v>15800</v>
          </cell>
          <cell r="CK281">
            <v>214936</v>
          </cell>
          <cell r="CL281">
            <v>101376</v>
          </cell>
          <cell r="CM281">
            <v>3150</v>
          </cell>
          <cell r="CN281">
            <v>0</v>
          </cell>
          <cell r="CO281">
            <v>735710</v>
          </cell>
          <cell r="CP281">
            <v>597896</v>
          </cell>
          <cell r="CQ281">
            <v>0</v>
          </cell>
          <cell r="CR281">
            <v>3984470</v>
          </cell>
          <cell r="CS281">
            <v>1</v>
          </cell>
          <cell r="CT281">
            <v>0</v>
          </cell>
          <cell r="CU281">
            <v>0</v>
          </cell>
          <cell r="CV281">
            <v>0</v>
          </cell>
          <cell r="CX281">
            <v>2</v>
          </cell>
          <cell r="CY281" t="str">
            <v>C23-102</v>
          </cell>
          <cell r="CZ281">
            <v>166232550</v>
          </cell>
          <cell r="DA281">
            <v>152648989</v>
          </cell>
          <cell r="DB281">
            <v>63808228</v>
          </cell>
          <cell r="DC281">
            <v>60000000</v>
          </cell>
          <cell r="DE281">
            <v>2</v>
          </cell>
          <cell r="DG281">
            <v>3</v>
          </cell>
          <cell r="DH281" t="str">
            <v>C23-102</v>
          </cell>
          <cell r="DI281">
            <v>0</v>
          </cell>
          <cell r="DJ281">
            <v>0</v>
          </cell>
          <cell r="DK281">
            <v>0</v>
          </cell>
          <cell r="DL281">
            <v>0</v>
          </cell>
          <cell r="DM281">
            <v>0</v>
          </cell>
          <cell r="DO281">
            <v>4</v>
          </cell>
          <cell r="DP281" t="str">
            <v>C23-102</v>
          </cell>
          <cell r="DQ281">
            <v>0</v>
          </cell>
          <cell r="DR281">
            <v>0</v>
          </cell>
          <cell r="DS281">
            <v>51978</v>
          </cell>
          <cell r="DT281">
            <v>51237</v>
          </cell>
          <cell r="DU281">
            <v>0</v>
          </cell>
          <cell r="DV281">
            <v>122324</v>
          </cell>
          <cell r="DW281">
            <v>225539</v>
          </cell>
          <cell r="DY281">
            <v>5</v>
          </cell>
        </row>
        <row r="282">
          <cell r="N282">
            <v>2</v>
          </cell>
          <cell r="O282">
            <v>8</v>
          </cell>
          <cell r="P282">
            <v>58026</v>
          </cell>
          <cell r="Q282">
            <v>7</v>
          </cell>
          <cell r="T282">
            <v>1</v>
          </cell>
          <cell r="U282" t="str">
            <v>有床</v>
          </cell>
          <cell r="W282" t="str">
            <v>2</v>
          </cell>
          <cell r="X282">
            <v>23</v>
          </cell>
          <cell r="Y282" t="str">
            <v>個人</v>
          </cell>
          <cell r="Z282">
            <v>2</v>
          </cell>
          <cell r="AA282">
            <v>36</v>
          </cell>
          <cell r="AB282">
            <v>4</v>
          </cell>
          <cell r="AC282">
            <v>1</v>
          </cell>
          <cell r="AD282">
            <v>0</v>
          </cell>
          <cell r="AE282">
            <v>0</v>
          </cell>
          <cell r="AF282">
            <v>0</v>
          </cell>
          <cell r="AG282">
            <v>1800</v>
          </cell>
          <cell r="AL282">
            <v>2</v>
          </cell>
          <cell r="AM282">
            <v>54</v>
          </cell>
          <cell r="AN282">
            <v>3</v>
          </cell>
          <cell r="AO282">
            <v>71</v>
          </cell>
          <cell r="AP282">
            <v>1</v>
          </cell>
          <cell r="AR282">
            <v>1</v>
          </cell>
          <cell r="AT282">
            <v>10</v>
          </cell>
          <cell r="AU282">
            <v>50</v>
          </cell>
          <cell r="AV282">
            <v>4</v>
          </cell>
          <cell r="AX282">
            <v>320</v>
          </cell>
          <cell r="AY282">
            <v>1</v>
          </cell>
          <cell r="BA282">
            <v>1</v>
          </cell>
          <cell r="BB282">
            <v>0</v>
          </cell>
          <cell r="BC282">
            <v>3</v>
          </cell>
          <cell r="BD282">
            <v>1</v>
          </cell>
          <cell r="BE282">
            <v>1</v>
          </cell>
          <cell r="BF282">
            <v>0</v>
          </cell>
          <cell r="BG282">
            <v>6</v>
          </cell>
          <cell r="BH282">
            <v>1</v>
          </cell>
          <cell r="BI282">
            <v>1</v>
          </cell>
          <cell r="BJ282">
            <v>0</v>
          </cell>
          <cell r="BQ282">
            <v>1</v>
          </cell>
          <cell r="BR282">
            <v>0</v>
          </cell>
          <cell r="BZ282">
            <v>1</v>
          </cell>
          <cell r="CA282" t="str">
            <v>C08-014</v>
          </cell>
          <cell r="CB282">
            <v>8301420</v>
          </cell>
          <cell r="CC282">
            <v>0</v>
          </cell>
          <cell r="CD282">
            <v>8000</v>
          </cell>
          <cell r="CE282">
            <v>0</v>
          </cell>
          <cell r="CF282">
            <v>8309420</v>
          </cell>
          <cell r="CG282">
            <v>1092900</v>
          </cell>
          <cell r="CH282">
            <v>200000</v>
          </cell>
          <cell r="CI282">
            <v>2272816</v>
          </cell>
          <cell r="CJ282">
            <v>43890</v>
          </cell>
          <cell r="CK282">
            <v>136393</v>
          </cell>
          <cell r="CL282">
            <v>126393</v>
          </cell>
          <cell r="CM282">
            <v>10000</v>
          </cell>
          <cell r="CN282">
            <v>0</v>
          </cell>
          <cell r="CO282">
            <v>260282</v>
          </cell>
          <cell r="CP282">
            <v>341345</v>
          </cell>
          <cell r="CQ282">
            <v>0</v>
          </cell>
          <cell r="CR282">
            <v>4147626</v>
          </cell>
          <cell r="CS282">
            <v>0</v>
          </cell>
          <cell r="CT282">
            <v>69400</v>
          </cell>
          <cell r="CU282">
            <v>111058</v>
          </cell>
          <cell r="CV282">
            <v>388700</v>
          </cell>
          <cell r="CX282">
            <v>2</v>
          </cell>
          <cell r="CY282" t="str">
            <v>C08-014</v>
          </cell>
          <cell r="DE282">
            <v>3</v>
          </cell>
          <cell r="DG282">
            <v>3</v>
          </cell>
          <cell r="DH282" t="str">
            <v>C08-014</v>
          </cell>
          <cell r="DI282">
            <v>0</v>
          </cell>
          <cell r="DJ282">
            <v>0</v>
          </cell>
          <cell r="DK282">
            <v>0</v>
          </cell>
          <cell r="DL282">
            <v>0</v>
          </cell>
          <cell r="DM282">
            <v>0</v>
          </cell>
          <cell r="DO282">
            <v>4</v>
          </cell>
          <cell r="DP282" t="str">
            <v>C08-014</v>
          </cell>
          <cell r="DQ282">
            <v>0</v>
          </cell>
          <cell r="DR282">
            <v>0</v>
          </cell>
          <cell r="DS282">
            <v>20666</v>
          </cell>
          <cell r="DT282">
            <v>69400</v>
          </cell>
          <cell r="DU282">
            <v>0</v>
          </cell>
          <cell r="DV282">
            <v>251279</v>
          </cell>
          <cell r="DW282">
            <v>341345</v>
          </cell>
          <cell r="DY282">
            <v>5</v>
          </cell>
        </row>
        <row r="283">
          <cell r="N283">
            <v>2</v>
          </cell>
          <cell r="O283">
            <v>33</v>
          </cell>
          <cell r="P283">
            <v>2546</v>
          </cell>
          <cell r="Q283">
            <v>5</v>
          </cell>
          <cell r="T283">
            <v>0</v>
          </cell>
          <cell r="U283" t="str">
            <v>無床</v>
          </cell>
          <cell r="W283" t="str">
            <v>8</v>
          </cell>
          <cell r="X283">
            <v>19</v>
          </cell>
          <cell r="Y283" t="str">
            <v>その他</v>
          </cell>
          <cell r="Z283">
            <v>3</v>
          </cell>
          <cell r="AA283">
            <v>1</v>
          </cell>
          <cell r="AB283">
            <v>12</v>
          </cell>
          <cell r="AC283">
            <v>0</v>
          </cell>
          <cell r="AD283">
            <v>1</v>
          </cell>
          <cell r="AE283">
            <v>0</v>
          </cell>
          <cell r="AF283">
            <v>0</v>
          </cell>
          <cell r="AH283">
            <v>248</v>
          </cell>
          <cell r="AL283">
            <v>3</v>
          </cell>
          <cell r="AM283">
            <v>1</v>
          </cell>
          <cell r="AN283">
            <v>12</v>
          </cell>
          <cell r="AO283">
            <v>50</v>
          </cell>
          <cell r="AP283">
            <v>1</v>
          </cell>
          <cell r="AR283">
            <v>1</v>
          </cell>
          <cell r="AT283">
            <v>597</v>
          </cell>
          <cell r="AU283">
            <v>1290</v>
          </cell>
          <cell r="AV283">
            <v>10</v>
          </cell>
          <cell r="AX283">
            <v>0</v>
          </cell>
          <cell r="AY283">
            <v>2</v>
          </cell>
          <cell r="BA283">
            <v>7</v>
          </cell>
          <cell r="BC283">
            <v>10</v>
          </cell>
          <cell r="BE283">
            <v>1</v>
          </cell>
          <cell r="BG283">
            <v>20</v>
          </cell>
          <cell r="BH283">
            <v>0</v>
          </cell>
          <cell r="BI283">
            <v>0</v>
          </cell>
          <cell r="BK283">
            <v>0</v>
          </cell>
          <cell r="BM283">
            <v>0</v>
          </cell>
          <cell r="BO283">
            <v>0</v>
          </cell>
          <cell r="BQ283">
            <v>0</v>
          </cell>
          <cell r="BR283">
            <v>0</v>
          </cell>
          <cell r="BS283">
            <v>0</v>
          </cell>
          <cell r="BT283">
            <v>0</v>
          </cell>
          <cell r="BU283">
            <v>0</v>
          </cell>
          <cell r="BV283">
            <v>0</v>
          </cell>
          <cell r="BW283">
            <v>0</v>
          </cell>
          <cell r="BX283">
            <v>0</v>
          </cell>
          <cell r="BZ283">
            <v>1</v>
          </cell>
          <cell r="CA283" t="str">
            <v>C33-021</v>
          </cell>
          <cell r="CB283">
            <v>17379700</v>
          </cell>
          <cell r="CC283">
            <v>0</v>
          </cell>
          <cell r="CD283">
            <v>76390</v>
          </cell>
          <cell r="CE283">
            <v>12000</v>
          </cell>
          <cell r="CF283">
            <v>17468090</v>
          </cell>
          <cell r="CG283">
            <v>9181025</v>
          </cell>
          <cell r="CH283">
            <v>0</v>
          </cell>
          <cell r="CI283">
            <v>6356280</v>
          </cell>
          <cell r="CJ283">
            <v>41816</v>
          </cell>
          <cell r="CK283">
            <v>552534</v>
          </cell>
          <cell r="CL283">
            <v>499884</v>
          </cell>
          <cell r="CM283">
            <v>27150</v>
          </cell>
          <cell r="CN283">
            <v>0</v>
          </cell>
          <cell r="CO283">
            <v>203022</v>
          </cell>
          <cell r="CP283">
            <v>1039588</v>
          </cell>
          <cell r="CQ283">
            <v>293300</v>
          </cell>
          <cell r="CR283">
            <v>17374265</v>
          </cell>
          <cell r="CT283">
            <v>7811375</v>
          </cell>
          <cell r="CU283">
            <v>1718668</v>
          </cell>
          <cell r="CV283">
            <v>7500</v>
          </cell>
          <cell r="CX283">
            <v>2</v>
          </cell>
          <cell r="CY283" t="str">
            <v>C33-021</v>
          </cell>
          <cell r="CZ283">
            <v>71271665</v>
          </cell>
          <cell r="DA283">
            <v>4525732</v>
          </cell>
          <cell r="DB283">
            <v>30448254</v>
          </cell>
          <cell r="DC283">
            <v>5878666</v>
          </cell>
          <cell r="DE283">
            <v>1</v>
          </cell>
          <cell r="DG283">
            <v>3</v>
          </cell>
          <cell r="DH283" t="str">
            <v>C33-021</v>
          </cell>
          <cell r="DI283">
            <v>0</v>
          </cell>
          <cell r="DJ283">
            <v>0</v>
          </cell>
          <cell r="DK283">
            <v>0</v>
          </cell>
          <cell r="DL283">
            <v>0</v>
          </cell>
          <cell r="DM283">
            <v>0</v>
          </cell>
          <cell r="DO283">
            <v>4</v>
          </cell>
          <cell r="DP283" t="str">
            <v>C33-021</v>
          </cell>
          <cell r="DQ283">
            <v>120740</v>
          </cell>
          <cell r="DR283">
            <v>400000</v>
          </cell>
          <cell r="DS283">
            <v>33255</v>
          </cell>
          <cell r="DT283">
            <v>20040</v>
          </cell>
          <cell r="DU283">
            <v>25000</v>
          </cell>
          <cell r="DV283">
            <v>0</v>
          </cell>
          <cell r="DW283">
            <v>599035</v>
          </cell>
          <cell r="DY283">
            <v>5</v>
          </cell>
        </row>
        <row r="284">
          <cell r="N284">
            <v>2</v>
          </cell>
          <cell r="O284">
            <v>22</v>
          </cell>
          <cell r="P284">
            <v>64002</v>
          </cell>
          <cell r="Q284">
            <v>6</v>
          </cell>
          <cell r="T284">
            <v>0</v>
          </cell>
          <cell r="U284" t="str">
            <v>無床</v>
          </cell>
          <cell r="W284" t="str">
            <v>4</v>
          </cell>
          <cell r="X284">
            <v>23</v>
          </cell>
          <cell r="Y284" t="str">
            <v>個人</v>
          </cell>
          <cell r="Z284">
            <v>2</v>
          </cell>
          <cell r="AA284">
            <v>43</v>
          </cell>
          <cell r="AB284">
            <v>12</v>
          </cell>
          <cell r="AC284">
            <v>1</v>
          </cell>
          <cell r="AD284">
            <v>0</v>
          </cell>
          <cell r="AE284">
            <v>0</v>
          </cell>
          <cell r="AF284">
            <v>0</v>
          </cell>
          <cell r="AG284">
            <v>161</v>
          </cell>
          <cell r="AL284">
            <v>2</v>
          </cell>
          <cell r="AM284">
            <v>43</v>
          </cell>
          <cell r="AN284">
            <v>11</v>
          </cell>
          <cell r="AO284">
            <v>72</v>
          </cell>
          <cell r="AP284">
            <v>1</v>
          </cell>
          <cell r="AR284">
            <v>1</v>
          </cell>
          <cell r="AT284">
            <v>15</v>
          </cell>
          <cell r="AU284">
            <v>305</v>
          </cell>
          <cell r="AV284">
            <v>10</v>
          </cell>
          <cell r="AY284">
            <v>0</v>
          </cell>
          <cell r="AZ284">
            <v>0</v>
          </cell>
          <cell r="BA284">
            <v>0</v>
          </cell>
          <cell r="BB284">
            <v>0</v>
          </cell>
          <cell r="BC284">
            <v>2</v>
          </cell>
          <cell r="BD284">
            <v>1</v>
          </cell>
          <cell r="BE284">
            <v>0</v>
          </cell>
          <cell r="BF284">
            <v>0</v>
          </cell>
          <cell r="BG284">
            <v>2</v>
          </cell>
          <cell r="BH284">
            <v>1</v>
          </cell>
          <cell r="BI284">
            <v>0</v>
          </cell>
          <cell r="BK284">
            <v>0</v>
          </cell>
          <cell r="BM284">
            <v>0</v>
          </cell>
          <cell r="BO284">
            <v>0</v>
          </cell>
          <cell r="BQ284">
            <v>0</v>
          </cell>
          <cell r="BR284">
            <v>0</v>
          </cell>
          <cell r="BS284">
            <v>0</v>
          </cell>
          <cell r="BT284">
            <v>0</v>
          </cell>
          <cell r="BU284">
            <v>0</v>
          </cell>
          <cell r="BZ284">
            <v>1</v>
          </cell>
          <cell r="CA284" t="str">
            <v>C22-054</v>
          </cell>
          <cell r="CB284">
            <v>2106676</v>
          </cell>
          <cell r="CF284">
            <v>2106676</v>
          </cell>
          <cell r="CG284">
            <v>482166</v>
          </cell>
          <cell r="CH284">
            <v>221333</v>
          </cell>
          <cell r="CI284">
            <v>490520</v>
          </cell>
          <cell r="CK284">
            <v>31139</v>
          </cell>
          <cell r="CL284">
            <v>31139</v>
          </cell>
          <cell r="CO284">
            <v>30380</v>
          </cell>
          <cell r="CP284">
            <v>494309</v>
          </cell>
          <cell r="CR284">
            <v>1528514</v>
          </cell>
          <cell r="CT284">
            <v>603800</v>
          </cell>
          <cell r="CU284">
            <v>483300</v>
          </cell>
          <cell r="CV284">
            <v>0</v>
          </cell>
          <cell r="CX284">
            <v>2</v>
          </cell>
          <cell r="CY284" t="str">
            <v>C22-054</v>
          </cell>
          <cell r="CZ284">
            <v>29898120</v>
          </cell>
          <cell r="DA284">
            <v>3456461</v>
          </cell>
          <cell r="DB284">
            <v>2332812</v>
          </cell>
          <cell r="DC284">
            <v>1600000</v>
          </cell>
          <cell r="DE284">
            <v>2</v>
          </cell>
          <cell r="DG284">
            <v>3</v>
          </cell>
          <cell r="DH284" t="str">
            <v>C22-054</v>
          </cell>
          <cell r="DI284">
            <v>0</v>
          </cell>
          <cell r="DJ284">
            <v>0</v>
          </cell>
          <cell r="DK284">
            <v>0</v>
          </cell>
          <cell r="DL284">
            <v>0</v>
          </cell>
          <cell r="DM284">
            <v>0</v>
          </cell>
          <cell r="DO284">
            <v>4</v>
          </cell>
          <cell r="DP284" t="str">
            <v>C22-054</v>
          </cell>
          <cell r="DQ284">
            <v>0</v>
          </cell>
          <cell r="DR284">
            <v>0</v>
          </cell>
          <cell r="DS284">
            <v>8416</v>
          </cell>
          <cell r="DT284">
            <v>15400</v>
          </cell>
          <cell r="DU284">
            <v>0</v>
          </cell>
          <cell r="DV284">
            <v>260</v>
          </cell>
          <cell r="DW284">
            <v>24076</v>
          </cell>
          <cell r="DY284">
            <v>5</v>
          </cell>
        </row>
        <row r="285">
          <cell r="N285">
            <v>2</v>
          </cell>
          <cell r="O285">
            <v>12</v>
          </cell>
          <cell r="P285">
            <v>65020</v>
          </cell>
          <cell r="Q285">
            <v>2</v>
          </cell>
          <cell r="T285">
            <v>1</v>
          </cell>
          <cell r="U285" t="str">
            <v>有床</v>
          </cell>
          <cell r="W285" t="str">
            <v>3</v>
          </cell>
          <cell r="X285">
            <v>23</v>
          </cell>
          <cell r="Y285" t="str">
            <v>個人</v>
          </cell>
          <cell r="Z285">
            <v>2</v>
          </cell>
          <cell r="AA285">
            <v>35</v>
          </cell>
          <cell r="AB285">
            <v>5</v>
          </cell>
          <cell r="AC285">
            <v>1</v>
          </cell>
          <cell r="AD285">
            <v>0</v>
          </cell>
          <cell r="AE285">
            <v>0</v>
          </cell>
          <cell r="AF285">
            <v>0</v>
          </cell>
          <cell r="AG285">
            <v>1510</v>
          </cell>
          <cell r="AL285">
            <v>2</v>
          </cell>
          <cell r="AM285">
            <v>55</v>
          </cell>
          <cell r="AN285">
            <v>5</v>
          </cell>
          <cell r="AO285">
            <v>44</v>
          </cell>
          <cell r="AP285">
            <v>2</v>
          </cell>
          <cell r="AR285">
            <v>1</v>
          </cell>
          <cell r="AT285">
            <v>225</v>
          </cell>
          <cell r="AU285">
            <v>1621</v>
          </cell>
          <cell r="AV285">
            <v>6</v>
          </cell>
          <cell r="AX285">
            <v>360</v>
          </cell>
          <cell r="AY285">
            <v>0</v>
          </cell>
          <cell r="AZ285">
            <v>0</v>
          </cell>
          <cell r="BA285">
            <v>12</v>
          </cell>
          <cell r="BB285">
            <v>0</v>
          </cell>
          <cell r="BC285">
            <v>4</v>
          </cell>
          <cell r="BD285">
            <v>1</v>
          </cell>
          <cell r="BE285">
            <v>6</v>
          </cell>
          <cell r="BF285">
            <v>0</v>
          </cell>
          <cell r="BG285">
            <v>22</v>
          </cell>
          <cell r="BH285">
            <v>1</v>
          </cell>
          <cell r="BI285">
            <v>2</v>
          </cell>
          <cell r="BJ285">
            <v>0</v>
          </cell>
          <cell r="BK285">
            <v>1</v>
          </cell>
          <cell r="BL285">
            <v>0</v>
          </cell>
          <cell r="BM285">
            <v>1</v>
          </cell>
          <cell r="BN285">
            <v>1</v>
          </cell>
          <cell r="BO285">
            <v>6</v>
          </cell>
          <cell r="BP285">
            <v>0</v>
          </cell>
          <cell r="BQ285">
            <v>10</v>
          </cell>
          <cell r="BR285">
            <v>1</v>
          </cell>
          <cell r="BS285">
            <v>0</v>
          </cell>
          <cell r="BT285">
            <v>0</v>
          </cell>
          <cell r="BU285">
            <v>0</v>
          </cell>
          <cell r="BV285">
            <v>0</v>
          </cell>
          <cell r="BW285">
            <v>0</v>
          </cell>
          <cell r="BX285">
            <v>0</v>
          </cell>
          <cell r="BZ285">
            <v>1</v>
          </cell>
          <cell r="CA285" t="str">
            <v>C12-063</v>
          </cell>
          <cell r="CB285">
            <v>14291435</v>
          </cell>
          <cell r="CC285">
            <v>0</v>
          </cell>
          <cell r="CD285">
            <v>1256770</v>
          </cell>
          <cell r="CE285">
            <v>486400</v>
          </cell>
          <cell r="CF285">
            <v>16034605</v>
          </cell>
          <cell r="CG285">
            <v>7689000</v>
          </cell>
          <cell r="CH285">
            <v>1013564</v>
          </cell>
          <cell r="CI285">
            <v>381849</v>
          </cell>
          <cell r="CJ285">
            <v>692965</v>
          </cell>
          <cell r="CK285">
            <v>532061</v>
          </cell>
          <cell r="CL285">
            <v>372468</v>
          </cell>
          <cell r="CM285">
            <v>0</v>
          </cell>
          <cell r="CN285">
            <v>63000</v>
          </cell>
          <cell r="CO285">
            <v>704834</v>
          </cell>
          <cell r="CP285">
            <v>2390925</v>
          </cell>
          <cell r="CQ285">
            <v>0</v>
          </cell>
          <cell r="CR285">
            <v>12391634</v>
          </cell>
          <cell r="CS285">
            <v>0</v>
          </cell>
          <cell r="CT285">
            <v>11231000</v>
          </cell>
          <cell r="CU285">
            <v>4736600</v>
          </cell>
          <cell r="CV285">
            <v>42300</v>
          </cell>
          <cell r="CX285">
            <v>2</v>
          </cell>
          <cell r="CY285" t="str">
            <v>C12-063</v>
          </cell>
          <cell r="CZ285">
            <v>276141398</v>
          </cell>
          <cell r="DA285">
            <v>153385830</v>
          </cell>
          <cell r="DB285">
            <v>136606272</v>
          </cell>
          <cell r="DC285">
            <v>132388041</v>
          </cell>
          <cell r="DE285">
            <v>2</v>
          </cell>
          <cell r="DG285">
            <v>3</v>
          </cell>
          <cell r="DH285" t="str">
            <v>C12-063</v>
          </cell>
          <cell r="DI285">
            <v>0</v>
          </cell>
          <cell r="DJ285">
            <v>13000000</v>
          </cell>
          <cell r="DK285">
            <v>15834500</v>
          </cell>
          <cell r="DL285">
            <v>0</v>
          </cell>
          <cell r="DM285">
            <v>28834500</v>
          </cell>
          <cell r="DO285">
            <v>4</v>
          </cell>
          <cell r="DP285" t="str">
            <v>C12-063</v>
          </cell>
          <cell r="DQ285">
            <v>170730</v>
          </cell>
          <cell r="DR285">
            <v>40000</v>
          </cell>
          <cell r="DS285">
            <v>21207</v>
          </cell>
          <cell r="DT285">
            <v>286113</v>
          </cell>
          <cell r="DU285">
            <v>0</v>
          </cell>
          <cell r="DV285">
            <v>262497</v>
          </cell>
          <cell r="DW285">
            <v>780547</v>
          </cell>
          <cell r="DY285">
            <v>5</v>
          </cell>
        </row>
        <row r="286">
          <cell r="N286">
            <v>2</v>
          </cell>
          <cell r="O286">
            <v>4</v>
          </cell>
          <cell r="P286">
            <v>32194</v>
          </cell>
          <cell r="Q286">
            <v>7</v>
          </cell>
          <cell r="T286">
            <v>0</v>
          </cell>
          <cell r="U286" t="str">
            <v>無床</v>
          </cell>
          <cell r="W286" t="str">
            <v>1</v>
          </cell>
          <cell r="X286">
            <v>23</v>
          </cell>
          <cell r="Y286" t="str">
            <v>個人</v>
          </cell>
          <cell r="Z286">
            <v>2</v>
          </cell>
          <cell r="AA286">
            <v>60</v>
          </cell>
          <cell r="AB286">
            <v>8</v>
          </cell>
          <cell r="AC286">
            <v>1</v>
          </cell>
          <cell r="AD286">
            <v>0</v>
          </cell>
          <cell r="AE286">
            <v>0</v>
          </cell>
          <cell r="AF286">
            <v>0</v>
          </cell>
          <cell r="AK286">
            <v>1</v>
          </cell>
          <cell r="AL286">
            <v>2</v>
          </cell>
          <cell r="AM286">
            <v>60</v>
          </cell>
          <cell r="AN286">
            <v>8</v>
          </cell>
          <cell r="AO286">
            <v>65</v>
          </cell>
          <cell r="AP286">
            <v>1</v>
          </cell>
          <cell r="AR286">
            <v>1</v>
          </cell>
          <cell r="AT286">
            <v>129</v>
          </cell>
          <cell r="AU286">
            <v>318</v>
          </cell>
          <cell r="AV286">
            <v>6</v>
          </cell>
          <cell r="AX286">
            <v>0</v>
          </cell>
          <cell r="AY286">
            <v>0</v>
          </cell>
          <cell r="BA286">
            <v>1</v>
          </cell>
          <cell r="BC286">
            <v>1</v>
          </cell>
          <cell r="BE286">
            <v>1</v>
          </cell>
          <cell r="BF286">
            <v>1</v>
          </cell>
          <cell r="BG286">
            <v>3</v>
          </cell>
          <cell r="BH286">
            <v>1</v>
          </cell>
          <cell r="BI286">
            <v>0</v>
          </cell>
          <cell r="BK286">
            <v>0</v>
          </cell>
          <cell r="BM286">
            <v>0</v>
          </cell>
          <cell r="BO286">
            <v>0</v>
          </cell>
          <cell r="BQ286">
            <v>0</v>
          </cell>
          <cell r="BR286">
            <v>0</v>
          </cell>
          <cell r="BS286">
            <v>0</v>
          </cell>
          <cell r="BT286">
            <v>0</v>
          </cell>
          <cell r="BU286">
            <v>0</v>
          </cell>
          <cell r="BV286">
            <v>0</v>
          </cell>
          <cell r="BW286">
            <v>0</v>
          </cell>
          <cell r="BX286">
            <v>0</v>
          </cell>
          <cell r="BZ286">
            <v>1</v>
          </cell>
          <cell r="CA286" t="str">
            <v>C04-024</v>
          </cell>
          <cell r="CB286">
            <v>2315180</v>
          </cell>
          <cell r="CC286">
            <v>0</v>
          </cell>
          <cell r="CD286">
            <v>46790</v>
          </cell>
          <cell r="CE286">
            <v>124110</v>
          </cell>
          <cell r="CF286">
            <v>2486080</v>
          </cell>
          <cell r="CG286">
            <v>1053420</v>
          </cell>
          <cell r="CH286">
            <v>500000</v>
          </cell>
          <cell r="CI286">
            <v>697204</v>
          </cell>
          <cell r="CJ286">
            <v>23153</v>
          </cell>
          <cell r="CK286">
            <v>57155</v>
          </cell>
          <cell r="CL286">
            <v>54005</v>
          </cell>
          <cell r="CM286">
            <v>3150</v>
          </cell>
          <cell r="CN286">
            <v>0</v>
          </cell>
          <cell r="CO286">
            <v>207782</v>
          </cell>
          <cell r="CP286">
            <v>257896</v>
          </cell>
          <cell r="CQ286">
            <v>0</v>
          </cell>
          <cell r="CR286">
            <v>2296610</v>
          </cell>
          <cell r="CT286">
            <v>2101200</v>
          </cell>
          <cell r="CU286">
            <v>1267000</v>
          </cell>
          <cell r="CV286">
            <v>0</v>
          </cell>
          <cell r="CX286">
            <v>2</v>
          </cell>
          <cell r="CY286" t="str">
            <v>C04-024</v>
          </cell>
          <cell r="DE286">
            <v>3</v>
          </cell>
          <cell r="DG286">
            <v>3</v>
          </cell>
          <cell r="DH286" t="str">
            <v>C04-024</v>
          </cell>
          <cell r="DI286">
            <v>0</v>
          </cell>
          <cell r="DJ286">
            <v>0</v>
          </cell>
          <cell r="DK286">
            <v>0</v>
          </cell>
          <cell r="DL286">
            <v>0</v>
          </cell>
          <cell r="DM286">
            <v>0</v>
          </cell>
          <cell r="DO286">
            <v>4</v>
          </cell>
          <cell r="DP286" t="str">
            <v>C04-024</v>
          </cell>
          <cell r="DQ286">
            <v>21420</v>
          </cell>
          <cell r="DR286">
            <v>0</v>
          </cell>
          <cell r="DS286">
            <v>198735</v>
          </cell>
          <cell r="DT286">
            <v>59161</v>
          </cell>
          <cell r="DU286">
            <v>0</v>
          </cell>
          <cell r="DV286">
            <v>0</v>
          </cell>
          <cell r="DW286">
            <v>279316</v>
          </cell>
          <cell r="DY286">
            <v>5</v>
          </cell>
        </row>
        <row r="287">
          <cell r="N287">
            <v>2</v>
          </cell>
          <cell r="O287">
            <v>40</v>
          </cell>
          <cell r="P287">
            <v>11318</v>
          </cell>
          <cell r="Q287">
            <v>4</v>
          </cell>
          <cell r="T287">
            <v>0</v>
          </cell>
          <cell r="U287" t="str">
            <v>無床</v>
          </cell>
          <cell r="W287" t="str">
            <v>A</v>
          </cell>
          <cell r="X287">
            <v>23</v>
          </cell>
          <cell r="Y287" t="str">
            <v>個人</v>
          </cell>
          <cell r="Z287">
            <v>3</v>
          </cell>
          <cell r="AA287">
            <v>3</v>
          </cell>
          <cell r="AB287">
            <v>8</v>
          </cell>
          <cell r="AC287">
            <v>0</v>
          </cell>
          <cell r="AD287">
            <v>1</v>
          </cell>
          <cell r="AE287">
            <v>0</v>
          </cell>
          <cell r="AF287">
            <v>0</v>
          </cell>
          <cell r="AH287">
            <v>105</v>
          </cell>
          <cell r="AL287">
            <v>2</v>
          </cell>
          <cell r="AM287">
            <v>57</v>
          </cell>
          <cell r="AN287">
            <v>4</v>
          </cell>
          <cell r="AO287">
            <v>50</v>
          </cell>
          <cell r="AP287">
            <v>1</v>
          </cell>
          <cell r="AR287">
            <v>1</v>
          </cell>
          <cell r="AT287">
            <v>470</v>
          </cell>
          <cell r="AU287">
            <v>2715</v>
          </cell>
          <cell r="AV287">
            <v>24</v>
          </cell>
          <cell r="AY287">
            <v>0</v>
          </cell>
          <cell r="AZ287">
            <v>0</v>
          </cell>
          <cell r="BA287">
            <v>3</v>
          </cell>
          <cell r="BC287">
            <v>2</v>
          </cell>
          <cell r="BD287">
            <v>1</v>
          </cell>
          <cell r="BG287">
            <v>5</v>
          </cell>
          <cell r="BH287">
            <v>1</v>
          </cell>
          <cell r="BI287">
            <v>0</v>
          </cell>
          <cell r="BJ287">
            <v>0</v>
          </cell>
          <cell r="BK287">
            <v>1</v>
          </cell>
          <cell r="BM287">
            <v>1</v>
          </cell>
          <cell r="BQ287">
            <v>2</v>
          </cell>
          <cell r="BR287">
            <v>0</v>
          </cell>
          <cell r="BT287">
            <v>0</v>
          </cell>
          <cell r="BX287">
            <v>0</v>
          </cell>
          <cell r="BZ287">
            <v>1</v>
          </cell>
          <cell r="CA287" t="str">
            <v>C40-068</v>
          </cell>
          <cell r="CB287">
            <v>9827851</v>
          </cell>
          <cell r="CF287">
            <v>9827851</v>
          </cell>
          <cell r="CG287">
            <v>1954945</v>
          </cell>
          <cell r="CH287">
            <v>779167</v>
          </cell>
          <cell r="CI287">
            <v>2065589</v>
          </cell>
          <cell r="CJ287">
            <v>19908</v>
          </cell>
          <cell r="CK287">
            <v>25054</v>
          </cell>
          <cell r="CL287">
            <v>25054</v>
          </cell>
          <cell r="CO287">
            <v>176416</v>
          </cell>
          <cell r="CP287">
            <v>1484371</v>
          </cell>
          <cell r="CQ287">
            <v>420000</v>
          </cell>
          <cell r="CR287">
            <v>5726283</v>
          </cell>
          <cell r="CT287">
            <v>19565000</v>
          </cell>
          <cell r="CU287">
            <v>7277000</v>
          </cell>
          <cell r="CV287">
            <v>0</v>
          </cell>
          <cell r="CX287">
            <v>2</v>
          </cell>
          <cell r="CY287" t="str">
            <v>C40-068</v>
          </cell>
          <cell r="CZ287">
            <v>61250811</v>
          </cell>
          <cell r="DA287">
            <v>7068500</v>
          </cell>
          <cell r="DB287">
            <v>2071142</v>
          </cell>
          <cell r="DC287">
            <v>0</v>
          </cell>
          <cell r="DE287">
            <v>2</v>
          </cell>
          <cell r="DG287">
            <v>3</v>
          </cell>
          <cell r="DH287" t="str">
            <v>C40-068</v>
          </cell>
          <cell r="DI287">
            <v>0</v>
          </cell>
          <cell r="DJ287">
            <v>0</v>
          </cell>
          <cell r="DK287">
            <v>0</v>
          </cell>
          <cell r="DL287">
            <v>0</v>
          </cell>
          <cell r="DM287">
            <v>0</v>
          </cell>
          <cell r="DO287">
            <v>4</v>
          </cell>
          <cell r="DP287" t="str">
            <v>C40-068</v>
          </cell>
          <cell r="DQ287">
            <v>36950</v>
          </cell>
          <cell r="DR287">
            <v>0</v>
          </cell>
          <cell r="DS287">
            <v>20474</v>
          </cell>
          <cell r="DT287">
            <v>21066</v>
          </cell>
          <cell r="DU287">
            <v>0</v>
          </cell>
          <cell r="DV287">
            <v>0</v>
          </cell>
          <cell r="DW287">
            <v>78490</v>
          </cell>
          <cell r="DY287">
            <v>5</v>
          </cell>
        </row>
        <row r="288">
          <cell r="N288">
            <v>2</v>
          </cell>
          <cell r="O288">
            <v>22</v>
          </cell>
          <cell r="P288">
            <v>56079</v>
          </cell>
          <cell r="Q288">
            <v>9</v>
          </cell>
          <cell r="T288">
            <v>1</v>
          </cell>
          <cell r="U288" t="str">
            <v>有床</v>
          </cell>
          <cell r="W288" t="str">
            <v>4</v>
          </cell>
          <cell r="X288">
            <v>23</v>
          </cell>
          <cell r="Y288" t="str">
            <v>個人</v>
          </cell>
          <cell r="Z288">
            <v>2</v>
          </cell>
          <cell r="AA288">
            <v>45</v>
          </cell>
          <cell r="AB288">
            <v>7</v>
          </cell>
          <cell r="AC288">
            <v>1</v>
          </cell>
          <cell r="AD288">
            <v>0</v>
          </cell>
          <cell r="AE288">
            <v>0</v>
          </cell>
          <cell r="AF288">
            <v>0</v>
          </cell>
          <cell r="AG288">
            <v>489</v>
          </cell>
          <cell r="AL288">
            <v>2</v>
          </cell>
          <cell r="AM288">
            <v>45</v>
          </cell>
          <cell r="AN288">
            <v>7</v>
          </cell>
          <cell r="AO288">
            <v>67</v>
          </cell>
          <cell r="AP288">
            <v>1</v>
          </cell>
          <cell r="AR288">
            <v>1</v>
          </cell>
          <cell r="AT288">
            <v>192</v>
          </cell>
          <cell r="AU288">
            <v>2470</v>
          </cell>
          <cell r="AV288">
            <v>6</v>
          </cell>
          <cell r="AX288">
            <v>0</v>
          </cell>
          <cell r="BA288">
            <v>3</v>
          </cell>
          <cell r="BC288">
            <v>3</v>
          </cell>
          <cell r="BE288">
            <v>4</v>
          </cell>
          <cell r="BF288">
            <v>1</v>
          </cell>
          <cell r="BG288">
            <v>10</v>
          </cell>
          <cell r="BH288">
            <v>1</v>
          </cell>
          <cell r="BI288">
            <v>1</v>
          </cell>
          <cell r="BJ288">
            <v>1</v>
          </cell>
          <cell r="BQ288">
            <v>1</v>
          </cell>
          <cell r="BR288">
            <v>1</v>
          </cell>
          <cell r="BS288">
            <v>0</v>
          </cell>
          <cell r="BT288">
            <v>0</v>
          </cell>
          <cell r="BU288">
            <v>0</v>
          </cell>
          <cell r="BV288">
            <v>0</v>
          </cell>
          <cell r="BW288">
            <v>0</v>
          </cell>
          <cell r="BX288">
            <v>0</v>
          </cell>
          <cell r="BZ288">
            <v>1</v>
          </cell>
          <cell r="CA288" t="str">
            <v>C22-030</v>
          </cell>
          <cell r="CB288">
            <v>11090050</v>
          </cell>
          <cell r="CC288">
            <v>1660020</v>
          </cell>
          <cell r="CD288">
            <v>24900</v>
          </cell>
          <cell r="CE288">
            <v>290000</v>
          </cell>
          <cell r="CF288">
            <v>13064970</v>
          </cell>
          <cell r="CG288">
            <v>4315918</v>
          </cell>
          <cell r="CH288">
            <v>1700000</v>
          </cell>
          <cell r="CI288">
            <v>3677133</v>
          </cell>
          <cell r="CJ288">
            <v>133447</v>
          </cell>
          <cell r="CK288">
            <v>79400</v>
          </cell>
          <cell r="CL288">
            <v>71150</v>
          </cell>
          <cell r="CM288">
            <v>8250</v>
          </cell>
          <cell r="CN288">
            <v>0</v>
          </cell>
          <cell r="CO288">
            <v>462464</v>
          </cell>
          <cell r="CP288">
            <v>871872</v>
          </cell>
          <cell r="CR288">
            <v>9540234</v>
          </cell>
          <cell r="CS288">
            <v>0</v>
          </cell>
          <cell r="CT288">
            <v>23959500</v>
          </cell>
          <cell r="CU288">
            <v>8676800</v>
          </cell>
          <cell r="CV288">
            <v>193000</v>
          </cell>
          <cell r="CX288">
            <v>2</v>
          </cell>
          <cell r="CY288" t="str">
            <v>C22-030</v>
          </cell>
          <cell r="CZ288">
            <v>103443569</v>
          </cell>
          <cell r="DA288">
            <v>59026652</v>
          </cell>
          <cell r="DB288">
            <v>22710222</v>
          </cell>
          <cell r="DC288">
            <v>10753101</v>
          </cell>
          <cell r="DE288">
            <v>2</v>
          </cell>
          <cell r="DG288">
            <v>3</v>
          </cell>
          <cell r="DH288" t="str">
            <v>C22-030</v>
          </cell>
          <cell r="DI288">
            <v>0</v>
          </cell>
          <cell r="DJ288">
            <v>0</v>
          </cell>
          <cell r="DK288">
            <v>7600000</v>
          </cell>
          <cell r="DL288">
            <v>2867200</v>
          </cell>
          <cell r="DM288">
            <v>10467200</v>
          </cell>
          <cell r="DO288">
            <v>4</v>
          </cell>
          <cell r="DP288" t="str">
            <v>C22-030</v>
          </cell>
          <cell r="DQ288">
            <v>77225</v>
          </cell>
          <cell r="DR288">
            <v>0</v>
          </cell>
          <cell r="DS288">
            <v>103120</v>
          </cell>
          <cell r="DT288">
            <v>128000</v>
          </cell>
          <cell r="DU288">
            <v>12170</v>
          </cell>
          <cell r="DV288">
            <v>19723</v>
          </cell>
          <cell r="DW288">
            <v>340238</v>
          </cell>
          <cell r="DY288">
            <v>5</v>
          </cell>
        </row>
        <row r="289">
          <cell r="N289">
            <v>2</v>
          </cell>
          <cell r="O289">
            <v>10</v>
          </cell>
          <cell r="P289">
            <v>3113</v>
          </cell>
          <cell r="Q289">
            <v>1</v>
          </cell>
          <cell r="T289">
            <v>0</v>
          </cell>
          <cell r="U289" t="str">
            <v>無床</v>
          </cell>
          <cell r="W289" t="str">
            <v>2</v>
          </cell>
          <cell r="X289">
            <v>23</v>
          </cell>
          <cell r="Y289" t="str">
            <v>個人</v>
          </cell>
          <cell r="Z289">
            <v>2</v>
          </cell>
          <cell r="AA289">
            <v>45</v>
          </cell>
          <cell r="AB289">
            <v>10</v>
          </cell>
          <cell r="AC289">
            <v>0</v>
          </cell>
          <cell r="AD289">
            <v>1</v>
          </cell>
          <cell r="AE289">
            <v>0</v>
          </cell>
          <cell r="AF289">
            <v>0</v>
          </cell>
          <cell r="AG289">
            <v>0</v>
          </cell>
          <cell r="AH289">
            <v>142</v>
          </cell>
          <cell r="AI289">
            <v>0</v>
          </cell>
          <cell r="AJ289">
            <v>0</v>
          </cell>
          <cell r="AL289">
            <v>2</v>
          </cell>
          <cell r="AM289">
            <v>45</v>
          </cell>
          <cell r="AN289">
            <v>10</v>
          </cell>
          <cell r="AO289">
            <v>73</v>
          </cell>
          <cell r="AP289">
            <v>1</v>
          </cell>
          <cell r="AR289">
            <v>1</v>
          </cell>
          <cell r="AT289">
            <v>123</v>
          </cell>
          <cell r="AU289">
            <v>969</v>
          </cell>
          <cell r="AV289">
            <v>9</v>
          </cell>
          <cell r="AX289">
            <v>0</v>
          </cell>
          <cell r="AY289">
            <v>0</v>
          </cell>
          <cell r="AZ289">
            <v>0</v>
          </cell>
          <cell r="BA289">
            <v>3</v>
          </cell>
          <cell r="BB289">
            <v>0</v>
          </cell>
          <cell r="BC289">
            <v>1</v>
          </cell>
          <cell r="BD289">
            <v>1</v>
          </cell>
          <cell r="BE289">
            <v>0</v>
          </cell>
          <cell r="BF289">
            <v>0</v>
          </cell>
          <cell r="BG289">
            <v>4</v>
          </cell>
          <cell r="BH289">
            <v>1</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Z289">
            <v>1</v>
          </cell>
          <cell r="CA289" t="str">
            <v>C10-016</v>
          </cell>
          <cell r="CB289">
            <v>6518208</v>
          </cell>
          <cell r="CC289">
            <v>0</v>
          </cell>
          <cell r="CD289">
            <v>0</v>
          </cell>
          <cell r="CE289">
            <v>0</v>
          </cell>
          <cell r="CF289">
            <v>6518208</v>
          </cell>
          <cell r="CG289">
            <v>1683703</v>
          </cell>
          <cell r="CH289">
            <v>975000</v>
          </cell>
          <cell r="CI289">
            <v>648984</v>
          </cell>
          <cell r="CJ289">
            <v>0</v>
          </cell>
          <cell r="CK289">
            <v>49995</v>
          </cell>
          <cell r="CL289">
            <v>49995</v>
          </cell>
          <cell r="CO289">
            <v>156782</v>
          </cell>
          <cell r="CP289">
            <v>812478</v>
          </cell>
          <cell r="CQ289">
            <v>20000</v>
          </cell>
          <cell r="CR289">
            <v>3351942</v>
          </cell>
          <cell r="CT289">
            <v>7192000</v>
          </cell>
          <cell r="CU289">
            <v>3426800</v>
          </cell>
          <cell r="CV289">
            <v>0</v>
          </cell>
          <cell r="CX289">
            <v>2</v>
          </cell>
          <cell r="CY289" t="str">
            <v>C10-016</v>
          </cell>
          <cell r="CZ289">
            <v>31262004</v>
          </cell>
          <cell r="DA289">
            <v>4016399</v>
          </cell>
          <cell r="DB289">
            <v>14381387</v>
          </cell>
          <cell r="DC289">
            <v>3000000</v>
          </cell>
          <cell r="DE289">
            <v>2</v>
          </cell>
          <cell r="DG289">
            <v>3</v>
          </cell>
          <cell r="DH289" t="str">
            <v>C10-016</v>
          </cell>
          <cell r="DI289">
            <v>0</v>
          </cell>
          <cell r="DJ289">
            <v>0</v>
          </cell>
          <cell r="DK289">
            <v>0</v>
          </cell>
          <cell r="DL289">
            <v>0</v>
          </cell>
          <cell r="DM289">
            <v>0</v>
          </cell>
          <cell r="DO289">
            <v>4</v>
          </cell>
          <cell r="DP289" t="str">
            <v>C10-016</v>
          </cell>
          <cell r="DQ289">
            <v>0</v>
          </cell>
          <cell r="DR289">
            <v>0</v>
          </cell>
          <cell r="DS289">
            <v>0</v>
          </cell>
          <cell r="DT289">
            <v>176000</v>
          </cell>
          <cell r="DU289">
            <v>0</v>
          </cell>
          <cell r="DV289">
            <v>1495</v>
          </cell>
          <cell r="DW289">
            <v>177495</v>
          </cell>
          <cell r="DY289">
            <v>5</v>
          </cell>
        </row>
        <row r="290">
          <cell r="N290">
            <v>2</v>
          </cell>
          <cell r="O290">
            <v>34</v>
          </cell>
          <cell r="P290">
            <v>1338</v>
          </cell>
          <cell r="Q290">
            <v>0</v>
          </cell>
          <cell r="T290">
            <v>1</v>
          </cell>
          <cell r="U290" t="str">
            <v>有床</v>
          </cell>
          <cell r="W290" t="str">
            <v>8</v>
          </cell>
          <cell r="X290">
            <v>23</v>
          </cell>
          <cell r="Y290" t="str">
            <v>個人</v>
          </cell>
          <cell r="Z290">
            <v>2</v>
          </cell>
          <cell r="AA290">
            <v>46</v>
          </cell>
          <cell r="AB290">
            <v>5</v>
          </cell>
          <cell r="AC290">
            <v>1</v>
          </cell>
          <cell r="AD290">
            <v>0</v>
          </cell>
          <cell r="AE290">
            <v>0</v>
          </cell>
          <cell r="AF290">
            <v>0</v>
          </cell>
          <cell r="AG290">
            <v>757</v>
          </cell>
          <cell r="AL290">
            <v>2</v>
          </cell>
          <cell r="AM290">
            <v>46</v>
          </cell>
          <cell r="AN290">
            <v>5</v>
          </cell>
          <cell r="AO290">
            <v>69</v>
          </cell>
          <cell r="AP290">
            <v>1</v>
          </cell>
          <cell r="AR290">
            <v>1</v>
          </cell>
          <cell r="AT290">
            <v>100</v>
          </cell>
          <cell r="AU290">
            <v>1748</v>
          </cell>
          <cell r="AV290">
            <v>7</v>
          </cell>
          <cell r="AX290">
            <v>0</v>
          </cell>
          <cell r="AY290">
            <v>1</v>
          </cell>
          <cell r="BA290">
            <v>3</v>
          </cell>
          <cell r="BC290">
            <v>3</v>
          </cell>
          <cell r="BD290">
            <v>1</v>
          </cell>
          <cell r="BG290">
            <v>7</v>
          </cell>
          <cell r="BH290">
            <v>1</v>
          </cell>
          <cell r="BI290">
            <v>0</v>
          </cell>
          <cell r="BK290">
            <v>0</v>
          </cell>
          <cell r="BM290">
            <v>0</v>
          </cell>
          <cell r="BO290">
            <v>0</v>
          </cell>
          <cell r="BQ290">
            <v>0</v>
          </cell>
          <cell r="BR290">
            <v>0</v>
          </cell>
          <cell r="BS290">
            <v>0</v>
          </cell>
          <cell r="BZ290">
            <v>1</v>
          </cell>
          <cell r="CA290" t="str">
            <v>C34-017</v>
          </cell>
          <cell r="CB290">
            <v>10856170</v>
          </cell>
          <cell r="CC290">
            <v>0</v>
          </cell>
          <cell r="CF290">
            <v>10856170</v>
          </cell>
          <cell r="CG290">
            <v>2014644</v>
          </cell>
          <cell r="CH290">
            <v>408000</v>
          </cell>
          <cell r="CI290">
            <v>3252331</v>
          </cell>
          <cell r="CJ290">
            <v>95680</v>
          </cell>
          <cell r="CK290">
            <v>361547</v>
          </cell>
          <cell r="CL290">
            <v>290714</v>
          </cell>
          <cell r="CM290">
            <v>0</v>
          </cell>
          <cell r="CN290">
            <v>0</v>
          </cell>
          <cell r="CO290">
            <v>144746</v>
          </cell>
          <cell r="CP290">
            <v>1171153</v>
          </cell>
          <cell r="CQ290">
            <v>0</v>
          </cell>
          <cell r="CR290">
            <v>7040101</v>
          </cell>
          <cell r="CS290">
            <v>0</v>
          </cell>
          <cell r="CT290">
            <v>12625000</v>
          </cell>
          <cell r="CU290">
            <v>5181600</v>
          </cell>
          <cell r="CV290">
            <v>0</v>
          </cell>
          <cell r="CX290">
            <v>2</v>
          </cell>
          <cell r="CY290" t="str">
            <v>C34-017</v>
          </cell>
          <cell r="CZ290">
            <v>70770997</v>
          </cell>
          <cell r="DA290">
            <v>18023566</v>
          </cell>
          <cell r="DB290">
            <v>28069400</v>
          </cell>
          <cell r="DC290">
            <v>15721000</v>
          </cell>
          <cell r="DE290">
            <v>2</v>
          </cell>
          <cell r="DG290">
            <v>3</v>
          </cell>
          <cell r="DH290" t="str">
            <v>C34-017</v>
          </cell>
          <cell r="DI290">
            <v>0</v>
          </cell>
          <cell r="DJ290">
            <v>0</v>
          </cell>
          <cell r="DK290">
            <v>0</v>
          </cell>
          <cell r="DL290">
            <v>3196000</v>
          </cell>
          <cell r="DM290">
            <v>3196000</v>
          </cell>
          <cell r="DO290">
            <v>4</v>
          </cell>
          <cell r="DP290" t="str">
            <v>C34-017</v>
          </cell>
          <cell r="DQ290">
            <v>74240</v>
          </cell>
          <cell r="DR290">
            <v>0</v>
          </cell>
          <cell r="DS290">
            <v>25210</v>
          </cell>
          <cell r="DT290">
            <v>121250</v>
          </cell>
          <cell r="DU290">
            <v>0</v>
          </cell>
          <cell r="DV290">
            <v>39768</v>
          </cell>
          <cell r="DW290">
            <v>260468</v>
          </cell>
          <cell r="DY290">
            <v>5</v>
          </cell>
        </row>
        <row r="291">
          <cell r="N291">
            <v>2</v>
          </cell>
          <cell r="O291">
            <v>30</v>
          </cell>
          <cell r="P291">
            <v>31536</v>
          </cell>
          <cell r="Q291">
            <v>3</v>
          </cell>
          <cell r="T291">
            <v>0</v>
          </cell>
          <cell r="U291" t="str">
            <v>無床</v>
          </cell>
          <cell r="W291" t="str">
            <v>7</v>
          </cell>
          <cell r="X291">
            <v>23</v>
          </cell>
          <cell r="Y291" t="str">
            <v>個人</v>
          </cell>
          <cell r="Z291">
            <v>3</v>
          </cell>
          <cell r="AA291">
            <v>8</v>
          </cell>
          <cell r="AB291">
            <v>3</v>
          </cell>
          <cell r="AC291">
            <v>0</v>
          </cell>
          <cell r="AD291">
            <v>1</v>
          </cell>
          <cell r="AE291">
            <v>0</v>
          </cell>
          <cell r="AF291">
            <v>0</v>
          </cell>
          <cell r="AH291">
            <v>147</v>
          </cell>
          <cell r="AL291">
            <v>3</v>
          </cell>
          <cell r="AM291">
            <v>8</v>
          </cell>
          <cell r="AN291">
            <v>2</v>
          </cell>
          <cell r="AO291">
            <v>35</v>
          </cell>
          <cell r="AP291">
            <v>2</v>
          </cell>
          <cell r="AR291">
            <v>1</v>
          </cell>
          <cell r="AT291">
            <v>263</v>
          </cell>
          <cell r="AU291">
            <v>672</v>
          </cell>
          <cell r="AV291">
            <v>7</v>
          </cell>
          <cell r="AX291">
            <v>0</v>
          </cell>
          <cell r="AY291">
            <v>0</v>
          </cell>
          <cell r="BA291">
            <v>0</v>
          </cell>
          <cell r="BC291">
            <v>4</v>
          </cell>
          <cell r="BE291">
            <v>0</v>
          </cell>
          <cell r="BG291">
            <v>4</v>
          </cell>
          <cell r="BH291">
            <v>0</v>
          </cell>
          <cell r="BI291">
            <v>0</v>
          </cell>
          <cell r="BK291">
            <v>0</v>
          </cell>
          <cell r="BM291">
            <v>0</v>
          </cell>
          <cell r="BO291">
            <v>0</v>
          </cell>
          <cell r="BQ291">
            <v>0</v>
          </cell>
          <cell r="BR291">
            <v>0</v>
          </cell>
          <cell r="BS291">
            <v>0</v>
          </cell>
          <cell r="BT291">
            <v>0</v>
          </cell>
          <cell r="BU291">
            <v>0</v>
          </cell>
          <cell r="BV291">
            <v>0</v>
          </cell>
          <cell r="BW291">
            <v>0</v>
          </cell>
          <cell r="BX291">
            <v>0</v>
          </cell>
          <cell r="BZ291">
            <v>1</v>
          </cell>
          <cell r="CA291" t="str">
            <v>C30-009</v>
          </cell>
          <cell r="CB291">
            <v>3803506</v>
          </cell>
          <cell r="CD291">
            <v>2447</v>
          </cell>
          <cell r="CE291">
            <v>1011859</v>
          </cell>
          <cell r="CF291">
            <v>4817812</v>
          </cell>
          <cell r="CG291">
            <v>626494</v>
          </cell>
          <cell r="CH291">
            <v>0</v>
          </cell>
          <cell r="CI291">
            <v>61457</v>
          </cell>
          <cell r="CJ291">
            <v>557849</v>
          </cell>
          <cell r="CK291">
            <v>5250</v>
          </cell>
          <cell r="CL291">
            <v>5250</v>
          </cell>
          <cell r="CM291">
            <v>0</v>
          </cell>
          <cell r="CN291">
            <v>0</v>
          </cell>
          <cell r="CO291">
            <v>1327382</v>
          </cell>
          <cell r="CP291">
            <v>1131917</v>
          </cell>
          <cell r="CQ291">
            <v>445000</v>
          </cell>
          <cell r="CR291">
            <v>3710349</v>
          </cell>
          <cell r="CS291">
            <v>1</v>
          </cell>
          <cell r="CT291">
            <v>0</v>
          </cell>
          <cell r="CU291">
            <v>0</v>
          </cell>
          <cell r="CV291">
            <v>0</v>
          </cell>
          <cell r="CX291">
            <v>2</v>
          </cell>
          <cell r="CY291" t="str">
            <v>C30-009</v>
          </cell>
          <cell r="CZ291">
            <v>66463141</v>
          </cell>
          <cell r="DA291">
            <v>36557523</v>
          </cell>
          <cell r="DB291">
            <v>10793339</v>
          </cell>
          <cell r="DC291">
            <v>10000000</v>
          </cell>
          <cell r="DE291">
            <v>3</v>
          </cell>
          <cell r="DG291">
            <v>3</v>
          </cell>
          <cell r="DH291" t="str">
            <v>C30-009</v>
          </cell>
          <cell r="DK291">
            <v>1957000</v>
          </cell>
          <cell r="DL291">
            <v>5150000</v>
          </cell>
          <cell r="DM291">
            <v>7107000</v>
          </cell>
          <cell r="DO291">
            <v>4</v>
          </cell>
          <cell r="DP291" t="str">
            <v>C30-009</v>
          </cell>
          <cell r="DQ291">
            <v>10700</v>
          </cell>
          <cell r="DR291">
            <v>0</v>
          </cell>
          <cell r="DS291">
            <v>0</v>
          </cell>
          <cell r="DT291">
            <v>620</v>
          </cell>
          <cell r="DU291">
            <v>0</v>
          </cell>
          <cell r="DV291">
            <v>36793</v>
          </cell>
          <cell r="DW291">
            <v>48113</v>
          </cell>
          <cell r="DY291">
            <v>5</v>
          </cell>
        </row>
        <row r="292">
          <cell r="N292">
            <v>2</v>
          </cell>
          <cell r="O292">
            <v>13</v>
          </cell>
          <cell r="P292">
            <v>20201</v>
          </cell>
          <cell r="Q292">
            <v>5</v>
          </cell>
          <cell r="T292">
            <v>0</v>
          </cell>
          <cell r="U292" t="str">
            <v>無床</v>
          </cell>
          <cell r="W292" t="str">
            <v>3</v>
          </cell>
          <cell r="X292">
            <v>23</v>
          </cell>
          <cell r="Y292" t="str">
            <v>個人</v>
          </cell>
          <cell r="Z292">
            <v>3</v>
          </cell>
          <cell r="AA292">
            <v>2</v>
          </cell>
          <cell r="AB292">
            <v>1</v>
          </cell>
          <cell r="AC292">
            <v>1</v>
          </cell>
          <cell r="AD292">
            <v>1</v>
          </cell>
          <cell r="AE292">
            <v>0</v>
          </cell>
          <cell r="AF292">
            <v>0</v>
          </cell>
          <cell r="AG292">
            <v>48</v>
          </cell>
          <cell r="AH292">
            <v>256</v>
          </cell>
          <cell r="AL292">
            <v>3</v>
          </cell>
          <cell r="AM292">
            <v>2</v>
          </cell>
          <cell r="AN292">
            <v>1</v>
          </cell>
          <cell r="AO292">
            <v>45</v>
          </cell>
          <cell r="AP292">
            <v>1</v>
          </cell>
          <cell r="AR292">
            <v>1</v>
          </cell>
          <cell r="AT292">
            <v>74</v>
          </cell>
          <cell r="AU292">
            <v>4026</v>
          </cell>
          <cell r="AV292">
            <v>8</v>
          </cell>
          <cell r="AX292">
            <v>0</v>
          </cell>
          <cell r="AY292">
            <v>0</v>
          </cell>
          <cell r="AZ292">
            <v>0</v>
          </cell>
          <cell r="BA292">
            <v>3</v>
          </cell>
          <cell r="BB292">
            <v>1</v>
          </cell>
          <cell r="BC292">
            <v>2</v>
          </cell>
          <cell r="BD292">
            <v>0</v>
          </cell>
          <cell r="BE292">
            <v>2</v>
          </cell>
          <cell r="BF292">
            <v>0</v>
          </cell>
          <cell r="BG292">
            <v>7</v>
          </cell>
          <cell r="BH292">
            <v>1</v>
          </cell>
          <cell r="BI292">
            <v>0</v>
          </cell>
          <cell r="BJ292">
            <v>0</v>
          </cell>
          <cell r="BK292">
            <v>1</v>
          </cell>
          <cell r="BL292">
            <v>0</v>
          </cell>
          <cell r="BM292">
            <v>1</v>
          </cell>
          <cell r="BN292">
            <v>0</v>
          </cell>
          <cell r="BO292">
            <v>3</v>
          </cell>
          <cell r="BP292">
            <v>0</v>
          </cell>
          <cell r="BQ292">
            <v>5</v>
          </cell>
          <cell r="BR292">
            <v>0</v>
          </cell>
          <cell r="BS292">
            <v>0</v>
          </cell>
          <cell r="BT292">
            <v>0</v>
          </cell>
          <cell r="BU292">
            <v>0</v>
          </cell>
          <cell r="BV292">
            <v>0</v>
          </cell>
          <cell r="BW292">
            <v>0</v>
          </cell>
          <cell r="BX292">
            <v>0</v>
          </cell>
          <cell r="BZ292">
            <v>1</v>
          </cell>
          <cell r="CA292" t="str">
            <v>C13-056</v>
          </cell>
          <cell r="CB292">
            <v>8608920</v>
          </cell>
          <cell r="CC292">
            <v>496420</v>
          </cell>
          <cell r="CD292">
            <v>11160</v>
          </cell>
          <cell r="CE292">
            <v>113465</v>
          </cell>
          <cell r="CF292">
            <v>9229965</v>
          </cell>
          <cell r="CG292">
            <v>2618652</v>
          </cell>
          <cell r="CH292">
            <v>700023</v>
          </cell>
          <cell r="CI292">
            <v>1881036</v>
          </cell>
          <cell r="CJ292">
            <v>34427</v>
          </cell>
          <cell r="CK292">
            <v>14259</v>
          </cell>
          <cell r="CL292">
            <v>7035</v>
          </cell>
          <cell r="CM292">
            <v>7224</v>
          </cell>
          <cell r="CN292">
            <v>0</v>
          </cell>
          <cell r="CO292">
            <v>451659</v>
          </cell>
          <cell r="CP292">
            <v>2029636</v>
          </cell>
          <cell r="CQ292">
            <v>998000</v>
          </cell>
          <cell r="CR292">
            <v>7029669</v>
          </cell>
          <cell r="CT292">
            <v>10128500</v>
          </cell>
          <cell r="CU292">
            <v>4433800</v>
          </cell>
          <cell r="CV292">
            <v>0</v>
          </cell>
          <cell r="CX292">
            <v>2</v>
          </cell>
          <cell r="CY292" t="str">
            <v>C13-056</v>
          </cell>
          <cell r="CZ292">
            <v>89105457</v>
          </cell>
          <cell r="DA292">
            <v>56558078</v>
          </cell>
          <cell r="DB292">
            <v>74580048</v>
          </cell>
          <cell r="DC292">
            <v>67011996</v>
          </cell>
          <cell r="DE292">
            <v>2</v>
          </cell>
          <cell r="DG292">
            <v>3</v>
          </cell>
          <cell r="DH292" t="str">
            <v>C13-056</v>
          </cell>
          <cell r="DI292">
            <v>0</v>
          </cell>
          <cell r="DJ292">
            <v>0</v>
          </cell>
          <cell r="DK292">
            <v>0</v>
          </cell>
          <cell r="DL292">
            <v>0</v>
          </cell>
          <cell r="DM292">
            <v>0</v>
          </cell>
          <cell r="DO292">
            <v>4</v>
          </cell>
          <cell r="DP292" t="str">
            <v>C13-056</v>
          </cell>
          <cell r="DQ292">
            <v>41330</v>
          </cell>
          <cell r="DR292">
            <v>0</v>
          </cell>
          <cell r="DT292">
            <v>20984</v>
          </cell>
          <cell r="DU292">
            <v>0</v>
          </cell>
          <cell r="DV292">
            <v>126800</v>
          </cell>
          <cell r="DW292">
            <v>189114</v>
          </cell>
          <cell r="DY292">
            <v>5</v>
          </cell>
        </row>
        <row r="293">
          <cell r="N293">
            <v>2</v>
          </cell>
          <cell r="O293">
            <v>41</v>
          </cell>
          <cell r="P293">
            <v>52006</v>
          </cell>
          <cell r="Q293">
            <v>0</v>
          </cell>
          <cell r="T293">
            <v>0</v>
          </cell>
          <cell r="U293" t="str">
            <v>無床</v>
          </cell>
          <cell r="W293" t="str">
            <v>A</v>
          </cell>
          <cell r="X293">
            <v>23</v>
          </cell>
          <cell r="Y293" t="str">
            <v>個人</v>
          </cell>
          <cell r="Z293">
            <v>2</v>
          </cell>
          <cell r="AA293">
            <v>45</v>
          </cell>
          <cell r="AB293">
            <v>1</v>
          </cell>
          <cell r="AC293">
            <v>1</v>
          </cell>
          <cell r="AD293">
            <v>0</v>
          </cell>
          <cell r="AE293">
            <v>0</v>
          </cell>
          <cell r="AF293">
            <v>0</v>
          </cell>
          <cell r="AG293">
            <v>152</v>
          </cell>
          <cell r="AL293">
            <v>2</v>
          </cell>
          <cell r="AM293">
            <v>45</v>
          </cell>
          <cell r="AN293">
            <v>3</v>
          </cell>
          <cell r="AO293">
            <v>77</v>
          </cell>
          <cell r="AP293">
            <v>1</v>
          </cell>
          <cell r="AR293">
            <v>2</v>
          </cell>
          <cell r="AT293">
            <v>48</v>
          </cell>
          <cell r="AU293">
            <v>464</v>
          </cell>
          <cell r="AV293">
            <v>6</v>
          </cell>
          <cell r="AY293">
            <v>0</v>
          </cell>
          <cell r="BA293">
            <v>1</v>
          </cell>
          <cell r="BC293">
            <v>1</v>
          </cell>
          <cell r="BE293">
            <v>0</v>
          </cell>
          <cell r="BG293">
            <v>2</v>
          </cell>
          <cell r="BH293">
            <v>0</v>
          </cell>
          <cell r="BQ293">
            <v>0</v>
          </cell>
          <cell r="BR293">
            <v>0</v>
          </cell>
          <cell r="BT293">
            <v>0</v>
          </cell>
          <cell r="BZ293">
            <v>1</v>
          </cell>
          <cell r="CA293" t="str">
            <v>C41-006</v>
          </cell>
          <cell r="CB293">
            <v>1808060</v>
          </cell>
          <cell r="CC293">
            <v>0</v>
          </cell>
          <cell r="CD293">
            <v>114760</v>
          </cell>
          <cell r="CE293">
            <v>25970</v>
          </cell>
          <cell r="CF293">
            <v>1948790</v>
          </cell>
          <cell r="CG293">
            <v>621018</v>
          </cell>
          <cell r="CH293">
            <v>0</v>
          </cell>
          <cell r="CI293">
            <v>131945</v>
          </cell>
          <cell r="CK293">
            <v>8296</v>
          </cell>
          <cell r="CL293">
            <v>7896</v>
          </cell>
          <cell r="CM293">
            <v>400</v>
          </cell>
          <cell r="CN293">
            <v>0</v>
          </cell>
          <cell r="CO293">
            <v>19006</v>
          </cell>
          <cell r="CP293">
            <v>464648</v>
          </cell>
          <cell r="CQ293">
            <v>0</v>
          </cell>
          <cell r="CR293">
            <v>1244913</v>
          </cell>
          <cell r="CT293">
            <v>150500</v>
          </cell>
          <cell r="CU293">
            <v>722200</v>
          </cell>
          <cell r="CV293">
            <v>0</v>
          </cell>
          <cell r="CX293">
            <v>2</v>
          </cell>
          <cell r="CY293" t="str">
            <v>C41-006</v>
          </cell>
          <cell r="DE293">
            <v>3</v>
          </cell>
          <cell r="DG293">
            <v>3</v>
          </cell>
          <cell r="DH293" t="str">
            <v>C41-006</v>
          </cell>
          <cell r="DO293">
            <v>4</v>
          </cell>
          <cell r="DP293" t="str">
            <v>C41-006</v>
          </cell>
          <cell r="DS293">
            <v>7341</v>
          </cell>
          <cell r="DT293">
            <v>9232</v>
          </cell>
          <cell r="DU293">
            <v>10000</v>
          </cell>
          <cell r="DW293">
            <v>26573</v>
          </cell>
          <cell r="DY293">
            <v>5</v>
          </cell>
        </row>
        <row r="294">
          <cell r="N294">
            <v>2</v>
          </cell>
          <cell r="O294">
            <v>22</v>
          </cell>
          <cell r="P294">
            <v>67133</v>
          </cell>
          <cell r="Q294">
            <v>8</v>
          </cell>
          <cell r="T294">
            <v>0</v>
          </cell>
          <cell r="U294" t="str">
            <v>無床</v>
          </cell>
          <cell r="W294" t="str">
            <v>4</v>
          </cell>
          <cell r="X294">
            <v>23</v>
          </cell>
          <cell r="Y294" t="str">
            <v>個人</v>
          </cell>
          <cell r="Z294">
            <v>3</v>
          </cell>
          <cell r="AA294">
            <v>6</v>
          </cell>
          <cell r="AB294">
            <v>10</v>
          </cell>
          <cell r="AC294">
            <v>1</v>
          </cell>
          <cell r="AD294">
            <v>0</v>
          </cell>
          <cell r="AE294">
            <v>0</v>
          </cell>
          <cell r="AF294">
            <v>0</v>
          </cell>
          <cell r="AG294">
            <v>196</v>
          </cell>
          <cell r="AL294">
            <v>3</v>
          </cell>
          <cell r="AM294">
            <v>6</v>
          </cell>
          <cell r="AN294">
            <v>10</v>
          </cell>
          <cell r="AO294">
            <v>40</v>
          </cell>
          <cell r="AP294">
            <v>1</v>
          </cell>
          <cell r="AR294">
            <v>1</v>
          </cell>
          <cell r="AT294">
            <v>219</v>
          </cell>
          <cell r="AU294">
            <v>2363</v>
          </cell>
          <cell r="AV294">
            <v>8</v>
          </cell>
          <cell r="AX294">
            <v>0</v>
          </cell>
          <cell r="AY294">
            <v>0</v>
          </cell>
          <cell r="AZ294">
            <v>0</v>
          </cell>
          <cell r="BA294">
            <v>3</v>
          </cell>
          <cell r="BB294">
            <v>1</v>
          </cell>
          <cell r="BC294">
            <v>6</v>
          </cell>
          <cell r="BD294">
            <v>0</v>
          </cell>
          <cell r="BE294">
            <v>1</v>
          </cell>
          <cell r="BF294">
            <v>0</v>
          </cell>
          <cell r="BG294">
            <v>10</v>
          </cell>
          <cell r="BH294">
            <v>1</v>
          </cell>
          <cell r="BI294">
            <v>0</v>
          </cell>
          <cell r="BJ294">
            <v>0</v>
          </cell>
          <cell r="BK294">
            <v>0</v>
          </cell>
          <cell r="BL294">
            <v>0</v>
          </cell>
          <cell r="BM294">
            <v>0</v>
          </cell>
          <cell r="BN294">
            <v>0</v>
          </cell>
          <cell r="BO294">
            <v>2</v>
          </cell>
          <cell r="BP294">
            <v>0</v>
          </cell>
          <cell r="BQ294">
            <v>2</v>
          </cell>
          <cell r="BR294">
            <v>0</v>
          </cell>
          <cell r="BS294">
            <v>0</v>
          </cell>
          <cell r="BT294">
            <v>0</v>
          </cell>
          <cell r="BU294">
            <v>0</v>
          </cell>
          <cell r="BV294">
            <v>0</v>
          </cell>
          <cell r="BW294">
            <v>0</v>
          </cell>
          <cell r="BX294">
            <v>0</v>
          </cell>
          <cell r="BZ294">
            <v>1</v>
          </cell>
          <cell r="CA294" t="str">
            <v>C22-064</v>
          </cell>
          <cell r="CB294">
            <v>15345590</v>
          </cell>
          <cell r="CC294">
            <v>71520</v>
          </cell>
          <cell r="CD294">
            <v>16900</v>
          </cell>
          <cell r="CE294">
            <v>70455</v>
          </cell>
          <cell r="CF294">
            <v>15504465</v>
          </cell>
          <cell r="CG294">
            <v>3888538</v>
          </cell>
          <cell r="CH294">
            <v>421250</v>
          </cell>
          <cell r="CI294">
            <v>922740</v>
          </cell>
          <cell r="CJ294">
            <v>603854</v>
          </cell>
          <cell r="CK294">
            <v>428824</v>
          </cell>
          <cell r="CL294">
            <v>276194</v>
          </cell>
          <cell r="CM294">
            <v>41370</v>
          </cell>
          <cell r="CN294">
            <v>111260</v>
          </cell>
          <cell r="CO294">
            <v>878655</v>
          </cell>
          <cell r="CP294">
            <v>1090484</v>
          </cell>
          <cell r="CQ294">
            <v>0</v>
          </cell>
          <cell r="CR294">
            <v>7813095</v>
          </cell>
          <cell r="CT294">
            <v>16032500</v>
          </cell>
          <cell r="CU294">
            <v>6211600</v>
          </cell>
          <cell r="CV294">
            <v>0</v>
          </cell>
          <cell r="CX294">
            <v>2</v>
          </cell>
          <cell r="CY294" t="str">
            <v>C22-064</v>
          </cell>
          <cell r="CZ294">
            <v>374862489</v>
          </cell>
          <cell r="DA294">
            <v>127299558</v>
          </cell>
          <cell r="DB294">
            <v>355033726</v>
          </cell>
          <cell r="DC294">
            <v>349234992</v>
          </cell>
          <cell r="DE294">
            <v>2</v>
          </cell>
          <cell r="DG294">
            <v>3</v>
          </cell>
          <cell r="DH294" t="str">
            <v>C22-064</v>
          </cell>
          <cell r="DI294">
            <v>0</v>
          </cell>
          <cell r="DJ294">
            <v>0</v>
          </cell>
          <cell r="DK294">
            <v>0</v>
          </cell>
          <cell r="DL294">
            <v>0</v>
          </cell>
          <cell r="DM294">
            <v>0</v>
          </cell>
          <cell r="DO294">
            <v>4</v>
          </cell>
          <cell r="DP294" t="str">
            <v>C22-064</v>
          </cell>
          <cell r="DQ294">
            <v>27700</v>
          </cell>
          <cell r="DR294">
            <v>0</v>
          </cell>
          <cell r="DS294">
            <v>25114</v>
          </cell>
          <cell r="DT294">
            <v>120114</v>
          </cell>
          <cell r="DU294">
            <v>0</v>
          </cell>
          <cell r="DV294">
            <v>945256</v>
          </cell>
          <cell r="DW294">
            <v>1118184</v>
          </cell>
          <cell r="DY294">
            <v>5</v>
          </cell>
        </row>
        <row r="295">
          <cell r="N295">
            <v>2</v>
          </cell>
          <cell r="O295">
            <v>25</v>
          </cell>
          <cell r="P295">
            <v>9039</v>
          </cell>
          <cell r="Q295">
            <v>0</v>
          </cell>
          <cell r="T295">
            <v>0</v>
          </cell>
          <cell r="U295" t="str">
            <v>無床</v>
          </cell>
          <cell r="W295" t="str">
            <v>6</v>
          </cell>
          <cell r="X295">
            <v>23</v>
          </cell>
          <cell r="Y295" t="str">
            <v>個人</v>
          </cell>
          <cell r="Z295">
            <v>3</v>
          </cell>
          <cell r="AA295">
            <v>5</v>
          </cell>
          <cell r="AB295">
            <v>11</v>
          </cell>
          <cell r="AC295">
            <v>1</v>
          </cell>
          <cell r="AD295">
            <v>0</v>
          </cell>
          <cell r="AE295">
            <v>0</v>
          </cell>
          <cell r="AF295">
            <v>0</v>
          </cell>
          <cell r="AG295">
            <v>158</v>
          </cell>
          <cell r="AL295">
            <v>3</v>
          </cell>
          <cell r="AM295">
            <v>5</v>
          </cell>
          <cell r="AN295">
            <v>10</v>
          </cell>
          <cell r="AO295">
            <v>49</v>
          </cell>
          <cell r="AP295">
            <v>1</v>
          </cell>
          <cell r="AR295">
            <v>1</v>
          </cell>
          <cell r="AT295">
            <v>511</v>
          </cell>
          <cell r="AU295">
            <v>704</v>
          </cell>
          <cell r="AV295">
            <v>8</v>
          </cell>
          <cell r="AX295">
            <v>0</v>
          </cell>
          <cell r="AY295">
            <v>0</v>
          </cell>
          <cell r="BA295">
            <v>2</v>
          </cell>
          <cell r="BB295">
            <v>1</v>
          </cell>
          <cell r="BC295">
            <v>2</v>
          </cell>
          <cell r="BE295">
            <v>0</v>
          </cell>
          <cell r="BG295">
            <v>4</v>
          </cell>
          <cell r="BH295">
            <v>1</v>
          </cell>
          <cell r="BI295">
            <v>0</v>
          </cell>
          <cell r="BK295">
            <v>0</v>
          </cell>
          <cell r="BM295">
            <v>0</v>
          </cell>
          <cell r="BO295">
            <v>0</v>
          </cell>
          <cell r="BQ295">
            <v>0</v>
          </cell>
          <cell r="BR295">
            <v>0</v>
          </cell>
          <cell r="BS295">
            <v>0</v>
          </cell>
          <cell r="BT295">
            <v>0</v>
          </cell>
          <cell r="BU295">
            <v>0</v>
          </cell>
          <cell r="BV295">
            <v>0</v>
          </cell>
          <cell r="BW295">
            <v>0</v>
          </cell>
          <cell r="BX295">
            <v>0</v>
          </cell>
          <cell r="BZ295">
            <v>1</v>
          </cell>
          <cell r="CA295" t="str">
            <v>C25-019</v>
          </cell>
          <cell r="CB295">
            <v>6944280</v>
          </cell>
          <cell r="CC295">
            <v>0</v>
          </cell>
          <cell r="CD295">
            <v>0</v>
          </cell>
          <cell r="CE295">
            <v>340050</v>
          </cell>
          <cell r="CF295">
            <v>7284330</v>
          </cell>
          <cell r="CG295">
            <v>1135000</v>
          </cell>
          <cell r="CH295">
            <v>800000</v>
          </cell>
          <cell r="CI295">
            <v>1962028</v>
          </cell>
          <cell r="CJ295">
            <v>5630</v>
          </cell>
          <cell r="CK295">
            <v>156785</v>
          </cell>
          <cell r="CL295">
            <v>153880</v>
          </cell>
          <cell r="CM295">
            <v>2905</v>
          </cell>
          <cell r="CN295">
            <v>0</v>
          </cell>
          <cell r="CO295">
            <v>525445</v>
          </cell>
          <cell r="CP295">
            <v>498367</v>
          </cell>
          <cell r="CQ295">
            <v>0</v>
          </cell>
          <cell r="CR295">
            <v>4283255</v>
          </cell>
          <cell r="CT295">
            <v>5419300</v>
          </cell>
          <cell r="CU295">
            <v>4598810</v>
          </cell>
          <cell r="CV295">
            <v>0</v>
          </cell>
          <cell r="CX295">
            <v>2</v>
          </cell>
          <cell r="CY295" t="str">
            <v>C25-019</v>
          </cell>
          <cell r="CZ295">
            <v>281947012</v>
          </cell>
          <cell r="DA295">
            <v>151923878</v>
          </cell>
          <cell r="DB295">
            <v>163037055</v>
          </cell>
          <cell r="DC295">
            <v>157920158</v>
          </cell>
          <cell r="DE295">
            <v>2</v>
          </cell>
          <cell r="DG295">
            <v>3</v>
          </cell>
          <cell r="DH295" t="str">
            <v>C25-019</v>
          </cell>
          <cell r="DI295">
            <v>0</v>
          </cell>
          <cell r="DJ295">
            <v>0</v>
          </cell>
          <cell r="DK295">
            <v>0</v>
          </cell>
          <cell r="DL295">
            <v>362500</v>
          </cell>
          <cell r="DM295">
            <v>362500</v>
          </cell>
          <cell r="DO295">
            <v>4</v>
          </cell>
          <cell r="DP295" t="str">
            <v>C25-019</v>
          </cell>
          <cell r="DQ295">
            <v>11000</v>
          </cell>
          <cell r="DR295">
            <v>0</v>
          </cell>
          <cell r="DS295">
            <v>56581</v>
          </cell>
          <cell r="DT295">
            <v>96640</v>
          </cell>
          <cell r="DU295">
            <v>0</v>
          </cell>
          <cell r="DV295">
            <v>299885</v>
          </cell>
          <cell r="DW295">
            <v>464106</v>
          </cell>
          <cell r="DY295">
            <v>5</v>
          </cell>
        </row>
        <row r="296">
          <cell r="N296">
            <v>2</v>
          </cell>
          <cell r="O296">
            <v>23</v>
          </cell>
          <cell r="P296">
            <v>51080</v>
          </cell>
          <cell r="Q296">
            <v>5</v>
          </cell>
          <cell r="T296">
            <v>0</v>
          </cell>
          <cell r="U296" t="str">
            <v>無床</v>
          </cell>
          <cell r="W296" t="str">
            <v>4</v>
          </cell>
          <cell r="X296">
            <v>23</v>
          </cell>
          <cell r="Y296" t="str">
            <v>個人</v>
          </cell>
          <cell r="Z296">
            <v>2</v>
          </cell>
          <cell r="AA296">
            <v>45</v>
          </cell>
          <cell r="AB296">
            <v>6</v>
          </cell>
          <cell r="AC296">
            <v>1</v>
          </cell>
          <cell r="AD296">
            <v>0</v>
          </cell>
          <cell r="AE296">
            <v>0</v>
          </cell>
          <cell r="AF296">
            <v>0</v>
          </cell>
          <cell r="AG296">
            <v>125</v>
          </cell>
          <cell r="AL296">
            <v>2</v>
          </cell>
          <cell r="AM296">
            <v>45</v>
          </cell>
          <cell r="AN296">
            <v>6</v>
          </cell>
          <cell r="AO296">
            <v>67</v>
          </cell>
          <cell r="AP296">
            <v>1</v>
          </cell>
          <cell r="AR296">
            <v>1</v>
          </cell>
          <cell r="AT296">
            <v>236</v>
          </cell>
          <cell r="AU296">
            <v>743</v>
          </cell>
          <cell r="AV296">
            <v>6</v>
          </cell>
          <cell r="AX296">
            <v>0</v>
          </cell>
          <cell r="AY296">
            <v>0</v>
          </cell>
          <cell r="BA296">
            <v>2</v>
          </cell>
          <cell r="BC296">
            <v>4</v>
          </cell>
          <cell r="BD296">
            <v>1</v>
          </cell>
          <cell r="BE296">
            <v>0</v>
          </cell>
          <cell r="BF296">
            <v>0</v>
          </cell>
          <cell r="BG296">
            <v>6</v>
          </cell>
          <cell r="BH296">
            <v>1</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Z296">
            <v>1</v>
          </cell>
          <cell r="CA296" t="str">
            <v>C23-051</v>
          </cell>
          <cell r="CB296">
            <v>5639791</v>
          </cell>
          <cell r="CC296">
            <v>0</v>
          </cell>
          <cell r="CD296">
            <v>32900</v>
          </cell>
          <cell r="CE296">
            <v>329760</v>
          </cell>
          <cell r="CF296">
            <v>6002451</v>
          </cell>
          <cell r="CG296">
            <v>1736250</v>
          </cell>
          <cell r="CH296">
            <v>412500</v>
          </cell>
          <cell r="CI296">
            <v>1846294</v>
          </cell>
          <cell r="CJ296">
            <v>0</v>
          </cell>
          <cell r="CK296">
            <v>140263</v>
          </cell>
          <cell r="CL296">
            <v>140263</v>
          </cell>
          <cell r="CO296">
            <v>117763</v>
          </cell>
          <cell r="CP296">
            <v>401186</v>
          </cell>
          <cell r="CQ296">
            <v>0</v>
          </cell>
          <cell r="CR296">
            <v>4241756</v>
          </cell>
          <cell r="CT296">
            <v>5884000</v>
          </cell>
          <cell r="CU296">
            <v>3012500</v>
          </cell>
          <cell r="CV296">
            <v>0</v>
          </cell>
          <cell r="CX296">
            <v>2</v>
          </cell>
          <cell r="CY296" t="str">
            <v>C23-051</v>
          </cell>
          <cell r="CZ296">
            <v>57268837</v>
          </cell>
          <cell r="DA296">
            <v>33719370</v>
          </cell>
          <cell r="DB296">
            <v>63608886</v>
          </cell>
          <cell r="DC296">
            <v>38939512</v>
          </cell>
          <cell r="DE296">
            <v>2</v>
          </cell>
          <cell r="DG296">
            <v>3</v>
          </cell>
          <cell r="DH296" t="str">
            <v>C23-051</v>
          </cell>
          <cell r="DM296">
            <v>0</v>
          </cell>
          <cell r="DO296">
            <v>4</v>
          </cell>
          <cell r="DP296" t="str">
            <v>C23-051</v>
          </cell>
          <cell r="DQ296">
            <v>15000</v>
          </cell>
          <cell r="DR296">
            <v>0</v>
          </cell>
          <cell r="DS296">
            <v>6016</v>
          </cell>
          <cell r="DT296">
            <v>23552</v>
          </cell>
          <cell r="DU296">
            <v>0</v>
          </cell>
          <cell r="DV296">
            <v>4133</v>
          </cell>
          <cell r="DW296">
            <v>48701</v>
          </cell>
          <cell r="DY296">
            <v>5</v>
          </cell>
        </row>
        <row r="297">
          <cell r="N297">
            <v>2</v>
          </cell>
          <cell r="O297">
            <v>34</v>
          </cell>
          <cell r="P297">
            <v>477</v>
          </cell>
          <cell r="Q297">
            <v>5</v>
          </cell>
          <cell r="T297">
            <v>0</v>
          </cell>
          <cell r="U297" t="str">
            <v>無床</v>
          </cell>
          <cell r="W297" t="str">
            <v>8</v>
          </cell>
          <cell r="X297">
            <v>23</v>
          </cell>
          <cell r="Y297" t="str">
            <v>個人</v>
          </cell>
          <cell r="Z297">
            <v>2</v>
          </cell>
          <cell r="AA297">
            <v>26</v>
          </cell>
          <cell r="AB297">
            <v>4</v>
          </cell>
          <cell r="AC297">
            <v>1</v>
          </cell>
          <cell r="AD297">
            <v>0</v>
          </cell>
          <cell r="AE297">
            <v>0</v>
          </cell>
          <cell r="AF297">
            <v>0</v>
          </cell>
          <cell r="AG297">
            <v>179</v>
          </cell>
          <cell r="AL297">
            <v>2</v>
          </cell>
          <cell r="AM297">
            <v>4</v>
          </cell>
          <cell r="AN297">
            <v>4</v>
          </cell>
          <cell r="AO297">
            <v>73</v>
          </cell>
          <cell r="AP297">
            <v>1</v>
          </cell>
          <cell r="AR297">
            <v>1</v>
          </cell>
          <cell r="AT297">
            <v>197</v>
          </cell>
          <cell r="AU297">
            <v>2049</v>
          </cell>
          <cell r="AV297">
            <v>8</v>
          </cell>
          <cell r="BA297">
            <v>2</v>
          </cell>
          <cell r="BC297">
            <v>3</v>
          </cell>
          <cell r="BD297">
            <v>1</v>
          </cell>
          <cell r="BG297">
            <v>5</v>
          </cell>
          <cell r="BH297">
            <v>1</v>
          </cell>
          <cell r="BI297">
            <v>0</v>
          </cell>
          <cell r="BK297">
            <v>0</v>
          </cell>
          <cell r="BM297">
            <v>0</v>
          </cell>
          <cell r="BO297">
            <v>0</v>
          </cell>
          <cell r="BQ297">
            <v>0</v>
          </cell>
          <cell r="BR297">
            <v>0</v>
          </cell>
          <cell r="BZ297">
            <v>1</v>
          </cell>
          <cell r="CA297" t="str">
            <v>C34-008</v>
          </cell>
          <cell r="CB297">
            <v>7239487</v>
          </cell>
          <cell r="CE297">
            <v>264768</v>
          </cell>
          <cell r="CF297">
            <v>7504255</v>
          </cell>
          <cell r="CG297">
            <v>1708824</v>
          </cell>
          <cell r="CH297">
            <v>400000</v>
          </cell>
          <cell r="CI297">
            <v>1417012</v>
          </cell>
          <cell r="CJ297">
            <v>25410</v>
          </cell>
          <cell r="CK297">
            <v>43364</v>
          </cell>
          <cell r="CL297">
            <v>43364</v>
          </cell>
          <cell r="CO297">
            <v>132552</v>
          </cell>
          <cell r="CP297">
            <v>979831</v>
          </cell>
          <cell r="CR297">
            <v>4306993</v>
          </cell>
          <cell r="CT297">
            <v>17523500</v>
          </cell>
          <cell r="CU297">
            <v>6658100</v>
          </cell>
          <cell r="CX297">
            <v>2</v>
          </cell>
          <cell r="CY297" t="str">
            <v>C34-008</v>
          </cell>
          <cell r="CZ297">
            <v>34748505</v>
          </cell>
          <cell r="DA297">
            <v>13690160</v>
          </cell>
          <cell r="DB297">
            <v>1259579</v>
          </cell>
          <cell r="DE297">
            <v>2</v>
          </cell>
          <cell r="DG297">
            <v>3</v>
          </cell>
          <cell r="DH297" t="str">
            <v>C34-008</v>
          </cell>
          <cell r="DO297">
            <v>4</v>
          </cell>
          <cell r="DP297" t="str">
            <v>C34-008</v>
          </cell>
          <cell r="DQ297">
            <v>32000</v>
          </cell>
          <cell r="DR297">
            <v>10000</v>
          </cell>
          <cell r="DS297">
            <v>19975</v>
          </cell>
          <cell r="DT297">
            <v>90628</v>
          </cell>
          <cell r="DU297">
            <v>8740</v>
          </cell>
          <cell r="DV297">
            <v>813</v>
          </cell>
          <cell r="DW297">
            <v>162156</v>
          </cell>
          <cell r="DY297">
            <v>5</v>
          </cell>
        </row>
        <row r="298">
          <cell r="N298">
            <v>2</v>
          </cell>
          <cell r="O298">
            <v>8</v>
          </cell>
          <cell r="P298">
            <v>51296</v>
          </cell>
          <cell r="Q298">
            <v>7</v>
          </cell>
          <cell r="T298">
            <v>0</v>
          </cell>
          <cell r="U298" t="str">
            <v>無床</v>
          </cell>
          <cell r="W298" t="str">
            <v>2</v>
          </cell>
          <cell r="X298">
            <v>23</v>
          </cell>
          <cell r="Y298" t="str">
            <v>個人</v>
          </cell>
          <cell r="Z298">
            <v>3</v>
          </cell>
          <cell r="AA298">
            <v>8</v>
          </cell>
          <cell r="AB298">
            <v>5</v>
          </cell>
          <cell r="AC298">
            <v>0</v>
          </cell>
          <cell r="AD298">
            <v>1</v>
          </cell>
          <cell r="AE298">
            <v>0</v>
          </cell>
          <cell r="AF298">
            <v>0</v>
          </cell>
          <cell r="AH298">
            <v>257</v>
          </cell>
          <cell r="AL298">
            <v>3</v>
          </cell>
          <cell r="AM298">
            <v>8</v>
          </cell>
          <cell r="AN298">
            <v>4</v>
          </cell>
          <cell r="AO298">
            <v>41</v>
          </cell>
          <cell r="AP298">
            <v>1</v>
          </cell>
          <cell r="AR298">
            <v>1</v>
          </cell>
          <cell r="AT298">
            <v>165</v>
          </cell>
          <cell r="AU298">
            <v>745</v>
          </cell>
          <cell r="AV298">
            <v>6</v>
          </cell>
          <cell r="AX298">
            <v>0</v>
          </cell>
          <cell r="AY298">
            <v>1</v>
          </cell>
          <cell r="AZ298">
            <v>0</v>
          </cell>
          <cell r="BA298">
            <v>2</v>
          </cell>
          <cell r="BB298">
            <v>0</v>
          </cell>
          <cell r="BC298">
            <v>2</v>
          </cell>
          <cell r="BD298">
            <v>0</v>
          </cell>
          <cell r="BE298">
            <v>0</v>
          </cell>
          <cell r="BF298">
            <v>0</v>
          </cell>
          <cell r="BG298">
            <v>5</v>
          </cell>
          <cell r="BH298">
            <v>0</v>
          </cell>
          <cell r="BI298">
            <v>0</v>
          </cell>
          <cell r="BJ298">
            <v>0</v>
          </cell>
          <cell r="BK298">
            <v>1</v>
          </cell>
          <cell r="BL298">
            <v>0</v>
          </cell>
          <cell r="BM298">
            <v>1</v>
          </cell>
          <cell r="BN298">
            <v>0</v>
          </cell>
          <cell r="BO298">
            <v>1</v>
          </cell>
          <cell r="BP298">
            <v>1</v>
          </cell>
          <cell r="BQ298">
            <v>3</v>
          </cell>
          <cell r="BR298">
            <v>1</v>
          </cell>
          <cell r="BS298">
            <v>0</v>
          </cell>
          <cell r="BT298">
            <v>0</v>
          </cell>
          <cell r="BU298">
            <v>0</v>
          </cell>
          <cell r="BV298">
            <v>0</v>
          </cell>
          <cell r="BW298">
            <v>0</v>
          </cell>
          <cell r="BX298">
            <v>0</v>
          </cell>
          <cell r="BZ298">
            <v>1</v>
          </cell>
          <cell r="CA298" t="str">
            <v>C08-004</v>
          </cell>
          <cell r="CB298">
            <v>7675200</v>
          </cell>
          <cell r="CC298">
            <v>0</v>
          </cell>
          <cell r="CD298">
            <v>11920</v>
          </cell>
          <cell r="CE298">
            <v>265933</v>
          </cell>
          <cell r="CF298">
            <v>7953053</v>
          </cell>
          <cell r="CG298">
            <v>1693763</v>
          </cell>
          <cell r="CH298">
            <v>390000</v>
          </cell>
          <cell r="CI298">
            <v>3704960</v>
          </cell>
          <cell r="CJ298">
            <v>55092</v>
          </cell>
          <cell r="CK298">
            <v>426103</v>
          </cell>
          <cell r="CL298">
            <v>297520</v>
          </cell>
          <cell r="CM298">
            <v>9986</v>
          </cell>
          <cell r="CN298">
            <v>0</v>
          </cell>
          <cell r="CO298">
            <v>73292</v>
          </cell>
          <cell r="CP298">
            <v>1284684</v>
          </cell>
          <cell r="CQ298">
            <v>600000</v>
          </cell>
          <cell r="CR298">
            <v>7237894</v>
          </cell>
          <cell r="CS298">
            <v>1</v>
          </cell>
          <cell r="CT298">
            <v>0</v>
          </cell>
          <cell r="CU298">
            <v>0</v>
          </cell>
          <cell r="CV298">
            <v>0</v>
          </cell>
          <cell r="CX298">
            <v>2</v>
          </cell>
          <cell r="CY298" t="str">
            <v>C08-004</v>
          </cell>
          <cell r="CZ298">
            <v>30356597</v>
          </cell>
          <cell r="DA298">
            <v>4619835</v>
          </cell>
          <cell r="DB298">
            <v>39128581</v>
          </cell>
          <cell r="DC298">
            <v>19000000</v>
          </cell>
          <cell r="DE298">
            <v>2</v>
          </cell>
          <cell r="DG298">
            <v>3</v>
          </cell>
          <cell r="DH298" t="str">
            <v>C08-004</v>
          </cell>
          <cell r="DI298">
            <v>0</v>
          </cell>
          <cell r="DJ298">
            <v>0</v>
          </cell>
          <cell r="DK298">
            <v>576800</v>
          </cell>
          <cell r="DL298">
            <v>5424600</v>
          </cell>
          <cell r="DM298">
            <v>6001400</v>
          </cell>
          <cell r="DO298">
            <v>4</v>
          </cell>
          <cell r="DP298" t="str">
            <v>C08-004</v>
          </cell>
          <cell r="DQ298">
            <v>41000</v>
          </cell>
          <cell r="DR298">
            <v>0</v>
          </cell>
          <cell r="DS298">
            <v>0</v>
          </cell>
          <cell r="DT298">
            <v>0</v>
          </cell>
          <cell r="DU298">
            <v>0</v>
          </cell>
          <cell r="DV298">
            <v>38547</v>
          </cell>
          <cell r="DW298">
            <v>79547</v>
          </cell>
          <cell r="DY298">
            <v>5</v>
          </cell>
        </row>
        <row r="299">
          <cell r="N299">
            <v>2</v>
          </cell>
          <cell r="O299">
            <v>13</v>
          </cell>
          <cell r="P299">
            <v>72020</v>
          </cell>
          <cell r="Q299">
            <v>1</v>
          </cell>
          <cell r="T299">
            <v>0</v>
          </cell>
          <cell r="U299" t="str">
            <v>無床</v>
          </cell>
          <cell r="W299" t="str">
            <v>3</v>
          </cell>
          <cell r="X299">
            <v>23</v>
          </cell>
          <cell r="Y299" t="str">
            <v>個人</v>
          </cell>
          <cell r="Z299">
            <v>2</v>
          </cell>
          <cell r="AA299">
            <v>63</v>
          </cell>
          <cell r="AB299">
            <v>5</v>
          </cell>
          <cell r="AC299">
            <v>1</v>
          </cell>
          <cell r="AD299">
            <v>0</v>
          </cell>
          <cell r="AE299">
            <v>0</v>
          </cell>
          <cell r="AF299">
            <v>0</v>
          </cell>
          <cell r="AG299">
            <v>110</v>
          </cell>
          <cell r="AL299">
            <v>2</v>
          </cell>
          <cell r="AM299">
            <v>59</v>
          </cell>
          <cell r="AN299">
            <v>1</v>
          </cell>
          <cell r="AO299">
            <v>57</v>
          </cell>
          <cell r="AP299">
            <v>2</v>
          </cell>
          <cell r="AR299">
            <v>1</v>
          </cell>
          <cell r="AT299">
            <v>162</v>
          </cell>
          <cell r="AU299">
            <v>649</v>
          </cell>
          <cell r="AV299">
            <v>14</v>
          </cell>
          <cell r="AY299">
            <v>0</v>
          </cell>
          <cell r="BA299">
            <v>0</v>
          </cell>
          <cell r="BC299">
            <v>1</v>
          </cell>
          <cell r="BE299">
            <v>0</v>
          </cell>
          <cell r="BG299">
            <v>1</v>
          </cell>
          <cell r="BH299">
            <v>0</v>
          </cell>
          <cell r="BI299">
            <v>0</v>
          </cell>
          <cell r="BK299">
            <v>0</v>
          </cell>
          <cell r="BM299">
            <v>3</v>
          </cell>
          <cell r="BO299">
            <v>0</v>
          </cell>
          <cell r="BQ299">
            <v>3</v>
          </cell>
          <cell r="BR299">
            <v>0</v>
          </cell>
          <cell r="BS299">
            <v>0</v>
          </cell>
          <cell r="BT299">
            <v>0</v>
          </cell>
          <cell r="BU299">
            <v>0</v>
          </cell>
          <cell r="BZ299">
            <v>1</v>
          </cell>
          <cell r="CA299" t="str">
            <v>C13-240</v>
          </cell>
          <cell r="CB299">
            <v>3322960</v>
          </cell>
          <cell r="CE299">
            <v>487479</v>
          </cell>
          <cell r="CF299">
            <v>3810439</v>
          </cell>
          <cell r="CG299">
            <v>489383</v>
          </cell>
          <cell r="CI299">
            <v>24267</v>
          </cell>
          <cell r="CK299">
            <v>3773</v>
          </cell>
          <cell r="CO299">
            <v>161946</v>
          </cell>
          <cell r="CP299">
            <v>449302</v>
          </cell>
          <cell r="CR299">
            <v>1128671</v>
          </cell>
          <cell r="CT299">
            <v>5293600</v>
          </cell>
          <cell r="CU299">
            <v>2719500</v>
          </cell>
          <cell r="CV299">
            <v>12300</v>
          </cell>
          <cell r="CX299">
            <v>2</v>
          </cell>
          <cell r="CY299" t="str">
            <v>C13-240</v>
          </cell>
          <cell r="CZ299">
            <v>64794844</v>
          </cell>
          <cell r="DA299">
            <v>18118800</v>
          </cell>
          <cell r="DB299">
            <v>340212</v>
          </cell>
          <cell r="DE299">
            <v>2</v>
          </cell>
          <cell r="DG299">
            <v>3</v>
          </cell>
          <cell r="DH299" t="str">
            <v>C13-240</v>
          </cell>
          <cell r="DK299">
            <v>416575</v>
          </cell>
          <cell r="DM299">
            <v>416575</v>
          </cell>
          <cell r="DO299">
            <v>4</v>
          </cell>
          <cell r="DP299" t="str">
            <v>C13-240</v>
          </cell>
          <cell r="DQ299">
            <v>8000</v>
          </cell>
          <cell r="DS299">
            <v>42048</v>
          </cell>
          <cell r="DT299">
            <v>77918</v>
          </cell>
          <cell r="DU299">
            <v>5000</v>
          </cell>
          <cell r="DW299">
            <v>132966</v>
          </cell>
          <cell r="DY299">
            <v>5</v>
          </cell>
        </row>
        <row r="300">
          <cell r="N300">
            <v>2</v>
          </cell>
          <cell r="O300">
            <v>8</v>
          </cell>
          <cell r="P300">
            <v>55064</v>
          </cell>
          <cell r="Q300">
            <v>6</v>
          </cell>
          <cell r="T300">
            <v>0</v>
          </cell>
          <cell r="U300" t="str">
            <v>無床</v>
          </cell>
          <cell r="W300" t="str">
            <v>2</v>
          </cell>
          <cell r="X300">
            <v>23</v>
          </cell>
          <cell r="Y300" t="str">
            <v>個人</v>
          </cell>
          <cell r="Z300">
            <v>2</v>
          </cell>
          <cell r="AA300">
            <v>51</v>
          </cell>
          <cell r="AB300">
            <v>7</v>
          </cell>
          <cell r="AC300">
            <v>0</v>
          </cell>
          <cell r="AD300">
            <v>1</v>
          </cell>
          <cell r="AE300">
            <v>0</v>
          </cell>
          <cell r="AF300">
            <v>0</v>
          </cell>
          <cell r="AH300">
            <v>105</v>
          </cell>
          <cell r="AL300">
            <v>2</v>
          </cell>
          <cell r="AM300">
            <v>51</v>
          </cell>
          <cell r="AN300">
            <v>7</v>
          </cell>
          <cell r="AO300">
            <v>59</v>
          </cell>
          <cell r="AP300">
            <v>1</v>
          </cell>
          <cell r="AR300">
            <v>1</v>
          </cell>
          <cell r="AT300">
            <v>17</v>
          </cell>
          <cell r="AU300">
            <v>1013</v>
          </cell>
          <cell r="AV300">
            <v>10</v>
          </cell>
          <cell r="AY300">
            <v>0</v>
          </cell>
          <cell r="AZ300">
            <v>0</v>
          </cell>
          <cell r="BA300">
            <v>1</v>
          </cell>
          <cell r="BC300">
            <v>2</v>
          </cell>
          <cell r="BD300">
            <v>2</v>
          </cell>
          <cell r="BG300">
            <v>3</v>
          </cell>
          <cell r="BH300">
            <v>2</v>
          </cell>
          <cell r="BI300">
            <v>0</v>
          </cell>
          <cell r="BK300">
            <v>2</v>
          </cell>
          <cell r="BM300">
            <v>1</v>
          </cell>
          <cell r="BO300">
            <v>1</v>
          </cell>
          <cell r="BQ300">
            <v>4</v>
          </cell>
          <cell r="BR300">
            <v>0</v>
          </cell>
          <cell r="BS300">
            <v>0</v>
          </cell>
          <cell r="BU300">
            <v>0</v>
          </cell>
          <cell r="BZ300">
            <v>1</v>
          </cell>
          <cell r="CA300" t="str">
            <v>C08-010</v>
          </cell>
          <cell r="CB300">
            <v>5813040</v>
          </cell>
          <cell r="CD300">
            <v>35000</v>
          </cell>
          <cell r="CE300">
            <v>163609</v>
          </cell>
          <cell r="CF300">
            <v>6011649</v>
          </cell>
          <cell r="CG300">
            <v>1849812</v>
          </cell>
          <cell r="CH300">
            <v>1138765</v>
          </cell>
          <cell r="CI300">
            <v>0</v>
          </cell>
          <cell r="CJ300">
            <v>2000</v>
          </cell>
          <cell r="CK300">
            <v>240265</v>
          </cell>
          <cell r="CL300">
            <v>239765</v>
          </cell>
          <cell r="CM300">
            <v>500</v>
          </cell>
          <cell r="CO300">
            <v>7425</v>
          </cell>
          <cell r="CP300">
            <v>1857311</v>
          </cell>
          <cell r="CQ300">
            <v>170000</v>
          </cell>
          <cell r="CR300">
            <v>3956813</v>
          </cell>
          <cell r="CT300">
            <v>8846400</v>
          </cell>
          <cell r="CU300">
            <v>4094000</v>
          </cell>
          <cell r="CX300">
            <v>2</v>
          </cell>
          <cell r="CY300" t="str">
            <v>C08-010</v>
          </cell>
          <cell r="CZ300">
            <v>21546173</v>
          </cell>
          <cell r="DA300">
            <v>285838</v>
          </cell>
          <cell r="DB300">
            <v>652663</v>
          </cell>
          <cell r="DE300">
            <v>2</v>
          </cell>
          <cell r="DG300">
            <v>3</v>
          </cell>
          <cell r="DH300" t="str">
            <v>C08-010</v>
          </cell>
          <cell r="DI300">
            <v>0</v>
          </cell>
          <cell r="DJ300">
            <v>0</v>
          </cell>
          <cell r="DK300">
            <v>0</v>
          </cell>
          <cell r="DL300">
            <v>0</v>
          </cell>
          <cell r="DM300">
            <v>0</v>
          </cell>
          <cell r="DO300">
            <v>4</v>
          </cell>
          <cell r="DP300" t="str">
            <v>C08-010</v>
          </cell>
          <cell r="DQ300">
            <v>66641</v>
          </cell>
          <cell r="DR300">
            <v>0</v>
          </cell>
          <cell r="DS300">
            <v>19913</v>
          </cell>
          <cell r="DT300">
            <v>33309</v>
          </cell>
          <cell r="DU300">
            <v>21917</v>
          </cell>
          <cell r="DW300">
            <v>141780</v>
          </cell>
          <cell r="DY300">
            <v>5</v>
          </cell>
        </row>
        <row r="301">
          <cell r="N301">
            <v>2</v>
          </cell>
          <cell r="O301">
            <v>12</v>
          </cell>
          <cell r="P301">
            <v>66057</v>
          </cell>
          <cell r="Q301">
            <v>9</v>
          </cell>
          <cell r="T301">
            <v>0</v>
          </cell>
          <cell r="U301" t="str">
            <v>無床</v>
          </cell>
          <cell r="W301" t="str">
            <v>3</v>
          </cell>
          <cell r="X301">
            <v>19</v>
          </cell>
          <cell r="Y301" t="str">
            <v>その他</v>
          </cell>
          <cell r="Z301">
            <v>1</v>
          </cell>
          <cell r="AA301">
            <v>13</v>
          </cell>
          <cell r="AB301">
            <v>10</v>
          </cell>
          <cell r="AC301">
            <v>1</v>
          </cell>
          <cell r="AD301">
            <v>0</v>
          </cell>
          <cell r="AE301">
            <v>0</v>
          </cell>
          <cell r="AF301">
            <v>0</v>
          </cell>
          <cell r="AG301">
            <v>117</v>
          </cell>
          <cell r="AL301">
            <v>2</v>
          </cell>
          <cell r="AM301">
            <v>42</v>
          </cell>
          <cell r="AN301">
            <v>4</v>
          </cell>
          <cell r="AO301">
            <v>70</v>
          </cell>
          <cell r="AP301">
            <v>1</v>
          </cell>
          <cell r="AR301">
            <v>1</v>
          </cell>
          <cell r="AT301">
            <v>290</v>
          </cell>
          <cell r="AU301">
            <v>1380</v>
          </cell>
          <cell r="AV301">
            <v>8</v>
          </cell>
          <cell r="AX301">
            <v>0</v>
          </cell>
          <cell r="AY301">
            <v>1</v>
          </cell>
          <cell r="BA301">
            <v>1</v>
          </cell>
          <cell r="BB301">
            <v>0</v>
          </cell>
          <cell r="BC301">
            <v>2</v>
          </cell>
          <cell r="BE301">
            <v>4</v>
          </cell>
          <cell r="BG301">
            <v>8</v>
          </cell>
          <cell r="BH301">
            <v>0</v>
          </cell>
          <cell r="BI301">
            <v>1</v>
          </cell>
          <cell r="BM301">
            <v>2</v>
          </cell>
          <cell r="BO301">
            <v>2</v>
          </cell>
          <cell r="BQ301">
            <v>5</v>
          </cell>
          <cell r="BR301">
            <v>0</v>
          </cell>
          <cell r="BS301">
            <v>0</v>
          </cell>
          <cell r="BU301">
            <v>0</v>
          </cell>
          <cell r="BV301">
            <v>0</v>
          </cell>
          <cell r="BW301">
            <v>0</v>
          </cell>
          <cell r="BZ301">
            <v>1</v>
          </cell>
          <cell r="CA301" t="str">
            <v>C12-066</v>
          </cell>
          <cell r="CB301">
            <v>8573882</v>
          </cell>
          <cell r="CC301">
            <v>0</v>
          </cell>
          <cell r="CD301">
            <v>194000</v>
          </cell>
          <cell r="CE301">
            <v>2660</v>
          </cell>
          <cell r="CF301">
            <v>8770542</v>
          </cell>
          <cell r="CG301">
            <v>3778490</v>
          </cell>
          <cell r="CI301">
            <v>3237382</v>
          </cell>
          <cell r="CJ301">
            <v>0</v>
          </cell>
          <cell r="CK301">
            <v>114664</v>
          </cell>
          <cell r="CL301">
            <v>37664</v>
          </cell>
          <cell r="CM301">
            <v>2000</v>
          </cell>
          <cell r="CN301">
            <v>75000</v>
          </cell>
          <cell r="CO301">
            <v>0</v>
          </cell>
          <cell r="CP301">
            <v>1253777</v>
          </cell>
          <cell r="CQ301">
            <v>0</v>
          </cell>
          <cell r="CR301">
            <v>8384313</v>
          </cell>
          <cell r="CT301">
            <v>0</v>
          </cell>
          <cell r="CU301">
            <v>70000</v>
          </cell>
          <cell r="CV301">
            <v>0</v>
          </cell>
          <cell r="CX301">
            <v>2</v>
          </cell>
          <cell r="CY301" t="str">
            <v>C12-066</v>
          </cell>
          <cell r="CZ301">
            <v>84988996</v>
          </cell>
          <cell r="DA301">
            <v>42238405</v>
          </cell>
          <cell r="DB301">
            <v>6648992</v>
          </cell>
          <cell r="DC301">
            <v>2500000</v>
          </cell>
          <cell r="DE301">
            <v>1</v>
          </cell>
          <cell r="DG301">
            <v>3</v>
          </cell>
          <cell r="DH301" t="str">
            <v>C12-066</v>
          </cell>
          <cell r="DI301">
            <v>0</v>
          </cell>
          <cell r="DJ301">
            <v>806500</v>
          </cell>
          <cell r="DK301">
            <v>0</v>
          </cell>
          <cell r="DL301">
            <v>0</v>
          </cell>
          <cell r="DM301">
            <v>806500</v>
          </cell>
          <cell r="DO301">
            <v>4</v>
          </cell>
          <cell r="DP301" t="str">
            <v>C12-066</v>
          </cell>
          <cell r="DQ301">
            <v>63030</v>
          </cell>
          <cell r="DR301">
            <v>0</v>
          </cell>
          <cell r="DS301">
            <v>57852</v>
          </cell>
          <cell r="DT301">
            <v>146400</v>
          </cell>
          <cell r="DU301">
            <v>0</v>
          </cell>
          <cell r="DV301">
            <v>915</v>
          </cell>
          <cell r="DW301">
            <v>268197</v>
          </cell>
          <cell r="DY301">
            <v>5</v>
          </cell>
        </row>
        <row r="302">
          <cell r="N302">
            <v>2</v>
          </cell>
          <cell r="O302">
            <v>46</v>
          </cell>
          <cell r="P302">
            <v>52031</v>
          </cell>
          <cell r="Q302">
            <v>3</v>
          </cell>
          <cell r="T302">
            <v>1</v>
          </cell>
          <cell r="U302" t="str">
            <v>有床</v>
          </cell>
          <cell r="W302" t="str">
            <v>A</v>
          </cell>
          <cell r="X302">
            <v>19</v>
          </cell>
          <cell r="Y302" t="str">
            <v>その他</v>
          </cell>
          <cell r="Z302">
            <v>3</v>
          </cell>
          <cell r="AA302">
            <v>7</v>
          </cell>
          <cell r="AB302">
            <v>10</v>
          </cell>
          <cell r="AC302">
            <v>0</v>
          </cell>
          <cell r="AD302">
            <v>0</v>
          </cell>
          <cell r="AE302">
            <v>0</v>
          </cell>
          <cell r="AF302">
            <v>1</v>
          </cell>
          <cell r="AJ302">
            <v>1111</v>
          </cell>
          <cell r="AL302">
            <v>3</v>
          </cell>
          <cell r="AM302">
            <v>9</v>
          </cell>
          <cell r="AN302">
            <v>7</v>
          </cell>
          <cell r="AO302">
            <v>63</v>
          </cell>
          <cell r="AP302">
            <v>1</v>
          </cell>
          <cell r="AR302">
            <v>1</v>
          </cell>
          <cell r="AT302">
            <v>71</v>
          </cell>
          <cell r="AU302">
            <v>1346</v>
          </cell>
          <cell r="AV302">
            <v>5</v>
          </cell>
          <cell r="AX302">
            <v>0</v>
          </cell>
          <cell r="AY302">
            <v>1</v>
          </cell>
          <cell r="BA302">
            <v>7</v>
          </cell>
          <cell r="BC302">
            <v>2</v>
          </cell>
          <cell r="BE302">
            <v>5</v>
          </cell>
          <cell r="BG302">
            <v>15</v>
          </cell>
          <cell r="BH302">
            <v>0</v>
          </cell>
          <cell r="BI302">
            <v>1</v>
          </cell>
          <cell r="BK302">
            <v>0</v>
          </cell>
          <cell r="BM302">
            <v>0</v>
          </cell>
          <cell r="BO302">
            <v>0</v>
          </cell>
          <cell r="BQ302">
            <v>1</v>
          </cell>
          <cell r="BR302">
            <v>0</v>
          </cell>
          <cell r="BS302">
            <v>0</v>
          </cell>
          <cell r="BT302">
            <v>0</v>
          </cell>
          <cell r="BU302">
            <v>0</v>
          </cell>
          <cell r="BV302">
            <v>0</v>
          </cell>
          <cell r="BW302">
            <v>0</v>
          </cell>
          <cell r="BX302">
            <v>0</v>
          </cell>
          <cell r="BZ302">
            <v>1</v>
          </cell>
          <cell r="CA302" t="str">
            <v>C46-015</v>
          </cell>
          <cell r="CB302">
            <v>4951020</v>
          </cell>
          <cell r="CC302">
            <v>0</v>
          </cell>
          <cell r="CD302">
            <v>0</v>
          </cell>
          <cell r="CE302">
            <v>6500</v>
          </cell>
          <cell r="CF302">
            <v>4957520</v>
          </cell>
          <cell r="CG302">
            <v>3801338</v>
          </cell>
          <cell r="CH302">
            <v>0</v>
          </cell>
          <cell r="CI302">
            <v>53406</v>
          </cell>
          <cell r="CJ302">
            <v>0</v>
          </cell>
          <cell r="CK302">
            <v>0</v>
          </cell>
          <cell r="CL302">
            <v>0</v>
          </cell>
          <cell r="CM302">
            <v>0</v>
          </cell>
          <cell r="CN302">
            <v>0</v>
          </cell>
          <cell r="CO302">
            <v>0</v>
          </cell>
          <cell r="CP302">
            <v>1544639</v>
          </cell>
          <cell r="CQ302">
            <v>0</v>
          </cell>
          <cell r="CR302">
            <v>5399383</v>
          </cell>
          <cell r="CT302">
            <v>0</v>
          </cell>
          <cell r="CU302">
            <v>70000</v>
          </cell>
          <cell r="CV302">
            <v>0</v>
          </cell>
          <cell r="CX302">
            <v>2</v>
          </cell>
          <cell r="CY302" t="str">
            <v>C46-015</v>
          </cell>
          <cell r="CZ302">
            <v>54938017</v>
          </cell>
          <cell r="DA302">
            <v>772500</v>
          </cell>
          <cell r="DB302">
            <v>61539828</v>
          </cell>
          <cell r="DC302">
            <v>56865674</v>
          </cell>
          <cell r="DE302">
            <v>1</v>
          </cell>
          <cell r="DG302">
            <v>3</v>
          </cell>
          <cell r="DH302" t="str">
            <v>C46-015</v>
          </cell>
          <cell r="DI302">
            <v>0</v>
          </cell>
          <cell r="DJ302">
            <v>201569560</v>
          </cell>
          <cell r="DK302">
            <v>400000</v>
          </cell>
          <cell r="DL302">
            <v>0</v>
          </cell>
          <cell r="DM302">
            <v>201969560</v>
          </cell>
          <cell r="DO302">
            <v>4</v>
          </cell>
          <cell r="DP302" t="str">
            <v>C46-015</v>
          </cell>
          <cell r="DQ302">
            <v>0</v>
          </cell>
          <cell r="DR302">
            <v>0</v>
          </cell>
          <cell r="DS302">
            <v>33239</v>
          </cell>
          <cell r="DT302">
            <v>107482</v>
          </cell>
          <cell r="DU302">
            <v>1925</v>
          </cell>
          <cell r="DV302">
            <v>408483</v>
          </cell>
          <cell r="DW302">
            <v>551129</v>
          </cell>
          <cell r="DY302">
            <v>5</v>
          </cell>
        </row>
        <row r="303">
          <cell r="N303">
            <v>2</v>
          </cell>
          <cell r="O303">
            <v>4</v>
          </cell>
          <cell r="P303">
            <v>32057</v>
          </cell>
          <cell r="Q303">
            <v>5</v>
          </cell>
          <cell r="T303">
            <v>0</v>
          </cell>
          <cell r="U303" t="str">
            <v>無床</v>
          </cell>
          <cell r="W303" t="str">
            <v>1</v>
          </cell>
          <cell r="X303">
            <v>23</v>
          </cell>
          <cell r="Y303" t="str">
            <v>個人</v>
          </cell>
          <cell r="Z303">
            <v>2</v>
          </cell>
          <cell r="AA303">
            <v>44</v>
          </cell>
          <cell r="AB303">
            <v>4</v>
          </cell>
          <cell r="AC303">
            <v>1</v>
          </cell>
          <cell r="AD303">
            <v>0</v>
          </cell>
          <cell r="AE303">
            <v>0</v>
          </cell>
          <cell r="AF303">
            <v>0</v>
          </cell>
          <cell r="AK303">
            <v>1</v>
          </cell>
          <cell r="AL303">
            <v>2</v>
          </cell>
          <cell r="AM303">
            <v>44</v>
          </cell>
          <cell r="AN303">
            <v>4</v>
          </cell>
          <cell r="AO303">
            <v>76</v>
          </cell>
          <cell r="AP303">
            <v>1</v>
          </cell>
          <cell r="AR303">
            <v>1</v>
          </cell>
          <cell r="AT303">
            <v>120</v>
          </cell>
          <cell r="AU303">
            <v>362</v>
          </cell>
          <cell r="AV303">
            <v>10</v>
          </cell>
          <cell r="AX303">
            <v>0</v>
          </cell>
          <cell r="AY303">
            <v>0</v>
          </cell>
          <cell r="BA303">
            <v>0</v>
          </cell>
          <cell r="BC303">
            <v>0</v>
          </cell>
          <cell r="BE303">
            <v>0</v>
          </cell>
          <cell r="BG303">
            <v>0</v>
          </cell>
          <cell r="BH303">
            <v>0</v>
          </cell>
          <cell r="BI303">
            <v>0</v>
          </cell>
          <cell r="BK303">
            <v>2</v>
          </cell>
          <cell r="BM303">
            <v>3</v>
          </cell>
          <cell r="BO303">
            <v>1</v>
          </cell>
          <cell r="BP303">
            <v>1</v>
          </cell>
          <cell r="BQ303">
            <v>6</v>
          </cell>
          <cell r="BR303">
            <v>1</v>
          </cell>
          <cell r="BS303">
            <v>0</v>
          </cell>
          <cell r="BU303">
            <v>0</v>
          </cell>
          <cell r="BV303">
            <v>0</v>
          </cell>
          <cell r="BW303">
            <v>0</v>
          </cell>
          <cell r="BZ303">
            <v>1</v>
          </cell>
          <cell r="CA303" t="str">
            <v>C04-021</v>
          </cell>
          <cell r="CB303">
            <v>5725849</v>
          </cell>
          <cell r="CC303">
            <v>0</v>
          </cell>
          <cell r="CD303">
            <v>13000</v>
          </cell>
          <cell r="CE303">
            <v>0</v>
          </cell>
          <cell r="CF303">
            <v>5738849</v>
          </cell>
          <cell r="CG303">
            <v>897270</v>
          </cell>
          <cell r="CH303">
            <v>408333</v>
          </cell>
          <cell r="CI303">
            <v>2208603</v>
          </cell>
          <cell r="CJ303">
            <v>0</v>
          </cell>
          <cell r="CK303">
            <v>135289</v>
          </cell>
          <cell r="CL303">
            <v>135289</v>
          </cell>
          <cell r="CM303">
            <v>0</v>
          </cell>
          <cell r="CN303">
            <v>0</v>
          </cell>
          <cell r="CO303">
            <v>142823</v>
          </cell>
          <cell r="CP303">
            <v>699399</v>
          </cell>
          <cell r="CQ303">
            <v>0</v>
          </cell>
          <cell r="CR303">
            <v>4083384</v>
          </cell>
          <cell r="CT303">
            <v>8360400</v>
          </cell>
          <cell r="CU303">
            <v>3854600</v>
          </cell>
          <cell r="CV303">
            <v>0</v>
          </cell>
          <cell r="CX303">
            <v>2</v>
          </cell>
          <cell r="CY303" t="str">
            <v>C04-021</v>
          </cell>
          <cell r="CZ303">
            <v>40053874</v>
          </cell>
          <cell r="DA303">
            <v>20990239</v>
          </cell>
          <cell r="DB303">
            <v>8128979</v>
          </cell>
          <cell r="DC303">
            <v>0</v>
          </cell>
          <cell r="DE303">
            <v>2</v>
          </cell>
          <cell r="DG303">
            <v>3</v>
          </cell>
          <cell r="DH303" t="str">
            <v>C04-021</v>
          </cell>
          <cell r="DI303">
            <v>0</v>
          </cell>
          <cell r="DJ303">
            <v>2260000</v>
          </cell>
          <cell r="DK303">
            <v>0</v>
          </cell>
          <cell r="DL303">
            <v>0</v>
          </cell>
          <cell r="DM303">
            <v>2260000</v>
          </cell>
          <cell r="DO303">
            <v>4</v>
          </cell>
          <cell r="DP303" t="str">
            <v>C04-021</v>
          </cell>
          <cell r="DQ303">
            <v>4000</v>
          </cell>
          <cell r="DR303">
            <v>0</v>
          </cell>
          <cell r="DS303">
            <v>8582</v>
          </cell>
          <cell r="DT303">
            <v>346080</v>
          </cell>
          <cell r="DU303">
            <v>0</v>
          </cell>
          <cell r="DV303">
            <v>0</v>
          </cell>
          <cell r="DW303">
            <v>358662</v>
          </cell>
          <cell r="DY303">
            <v>5</v>
          </cell>
        </row>
        <row r="304">
          <cell r="N304">
            <v>2</v>
          </cell>
          <cell r="O304">
            <v>13</v>
          </cell>
          <cell r="P304">
            <v>76190</v>
          </cell>
          <cell r="Q304">
            <v>7</v>
          </cell>
          <cell r="T304">
            <v>0</v>
          </cell>
          <cell r="U304" t="str">
            <v>無床</v>
          </cell>
          <cell r="W304" t="str">
            <v>3</v>
          </cell>
          <cell r="X304">
            <v>19</v>
          </cell>
          <cell r="Y304" t="str">
            <v>その他</v>
          </cell>
          <cell r="Z304">
            <v>3</v>
          </cell>
          <cell r="AA304">
            <v>1</v>
          </cell>
          <cell r="AB304">
            <v>4</v>
          </cell>
          <cell r="AC304">
            <v>0</v>
          </cell>
          <cell r="AD304">
            <v>1</v>
          </cell>
          <cell r="AE304">
            <v>0</v>
          </cell>
          <cell r="AF304">
            <v>0</v>
          </cell>
          <cell r="AH304">
            <v>129</v>
          </cell>
          <cell r="AL304">
            <v>3</v>
          </cell>
          <cell r="AM304">
            <v>1</v>
          </cell>
          <cell r="AN304">
            <v>4</v>
          </cell>
          <cell r="AO304">
            <v>39</v>
          </cell>
          <cell r="AP304">
            <v>1</v>
          </cell>
          <cell r="AR304">
            <v>1</v>
          </cell>
          <cell r="AS304">
            <v>1</v>
          </cell>
          <cell r="AT304">
            <v>498</v>
          </cell>
          <cell r="AU304">
            <v>494</v>
          </cell>
          <cell r="AV304">
            <v>10.5</v>
          </cell>
          <cell r="AX304">
            <v>0</v>
          </cell>
          <cell r="AY304">
            <v>1</v>
          </cell>
          <cell r="BA304">
            <v>4</v>
          </cell>
          <cell r="BC304">
            <v>0</v>
          </cell>
          <cell r="BE304">
            <v>0</v>
          </cell>
          <cell r="BG304">
            <v>5</v>
          </cell>
          <cell r="BH304">
            <v>0</v>
          </cell>
          <cell r="BI304">
            <v>1</v>
          </cell>
          <cell r="BK304">
            <v>0</v>
          </cell>
          <cell r="BM304">
            <v>10</v>
          </cell>
          <cell r="BO304">
            <v>0</v>
          </cell>
          <cell r="BQ304">
            <v>11</v>
          </cell>
          <cell r="BR304">
            <v>0</v>
          </cell>
          <cell r="BS304">
            <v>0</v>
          </cell>
          <cell r="BT304">
            <v>0</v>
          </cell>
          <cell r="BU304">
            <v>0</v>
          </cell>
          <cell r="BV304">
            <v>0</v>
          </cell>
          <cell r="BW304">
            <v>0</v>
          </cell>
          <cell r="BX304">
            <v>0</v>
          </cell>
          <cell r="BZ304">
            <v>1</v>
          </cell>
          <cell r="CA304" t="str">
            <v>C13-263</v>
          </cell>
          <cell r="CB304">
            <v>3747650</v>
          </cell>
          <cell r="CC304">
            <v>0</v>
          </cell>
          <cell r="CD304">
            <v>181130</v>
          </cell>
          <cell r="CE304">
            <v>356000</v>
          </cell>
          <cell r="CF304">
            <v>4284780</v>
          </cell>
          <cell r="CG304">
            <v>3615750</v>
          </cell>
          <cell r="CH304">
            <v>0</v>
          </cell>
          <cell r="CI304">
            <v>321880</v>
          </cell>
          <cell r="CJ304">
            <v>33139</v>
          </cell>
          <cell r="CK304">
            <v>229148</v>
          </cell>
          <cell r="CL304">
            <v>114948</v>
          </cell>
          <cell r="CM304">
            <v>4200</v>
          </cell>
          <cell r="CN304">
            <v>0</v>
          </cell>
          <cell r="CO304">
            <v>107327</v>
          </cell>
          <cell r="CP304">
            <v>513000</v>
          </cell>
          <cell r="CQ304">
            <v>51500</v>
          </cell>
          <cell r="CR304">
            <v>4820244</v>
          </cell>
          <cell r="CT304">
            <v>4184000</v>
          </cell>
          <cell r="CU304">
            <v>669800</v>
          </cell>
          <cell r="CV304">
            <v>119900</v>
          </cell>
          <cell r="CX304">
            <v>2</v>
          </cell>
          <cell r="CY304" t="str">
            <v>C13-263</v>
          </cell>
          <cell r="CZ304">
            <v>23703064</v>
          </cell>
          <cell r="DA304">
            <v>1716663</v>
          </cell>
          <cell r="DB304">
            <v>6359781</v>
          </cell>
          <cell r="DC304">
            <v>1070878</v>
          </cell>
          <cell r="DE304">
            <v>1</v>
          </cell>
          <cell r="DG304">
            <v>3</v>
          </cell>
          <cell r="DH304" t="str">
            <v>C13-263</v>
          </cell>
          <cell r="DI304">
            <v>0</v>
          </cell>
          <cell r="DJ304">
            <v>3070000</v>
          </cell>
          <cell r="DK304">
            <v>945000</v>
          </cell>
          <cell r="DL304">
            <v>0</v>
          </cell>
          <cell r="DM304">
            <v>4015000</v>
          </cell>
          <cell r="DO304">
            <v>4</v>
          </cell>
          <cell r="DP304" t="str">
            <v>C13-263</v>
          </cell>
          <cell r="DQ304">
            <v>28482</v>
          </cell>
          <cell r="DR304">
            <v>0</v>
          </cell>
          <cell r="DS304">
            <v>4832</v>
          </cell>
          <cell r="DT304">
            <v>70287</v>
          </cell>
          <cell r="DU304">
            <v>0</v>
          </cell>
          <cell r="DV304">
            <v>0</v>
          </cell>
          <cell r="DW304">
            <v>103601</v>
          </cell>
          <cell r="DY304">
            <v>5</v>
          </cell>
        </row>
        <row r="305">
          <cell r="N305">
            <v>2</v>
          </cell>
          <cell r="O305">
            <v>20</v>
          </cell>
          <cell r="P305">
            <v>63040</v>
          </cell>
          <cell r="Q305">
            <v>7</v>
          </cell>
          <cell r="T305">
            <v>0</v>
          </cell>
          <cell r="U305" t="str">
            <v>無床</v>
          </cell>
          <cell r="W305" t="str">
            <v>2</v>
          </cell>
          <cell r="X305">
            <v>23</v>
          </cell>
          <cell r="Y305" t="str">
            <v>個人</v>
          </cell>
          <cell r="Z305">
            <v>2</v>
          </cell>
          <cell r="AA305">
            <v>61</v>
          </cell>
          <cell r="AB305">
            <v>10</v>
          </cell>
          <cell r="AC305">
            <v>1</v>
          </cell>
          <cell r="AD305">
            <v>0</v>
          </cell>
          <cell r="AE305">
            <v>0</v>
          </cell>
          <cell r="AF305">
            <v>0</v>
          </cell>
          <cell r="AG305">
            <v>132</v>
          </cell>
          <cell r="AL305">
            <v>2</v>
          </cell>
          <cell r="AM305">
            <v>61</v>
          </cell>
          <cell r="AN305">
            <v>10</v>
          </cell>
          <cell r="AO305">
            <v>49</v>
          </cell>
          <cell r="AP305">
            <v>1</v>
          </cell>
          <cell r="AR305">
            <v>1</v>
          </cell>
          <cell r="AT305">
            <v>147</v>
          </cell>
          <cell r="AU305">
            <v>954</v>
          </cell>
          <cell r="AV305">
            <v>8</v>
          </cell>
          <cell r="BC305">
            <v>2</v>
          </cell>
          <cell r="BD305">
            <v>1</v>
          </cell>
          <cell r="BG305">
            <v>2</v>
          </cell>
          <cell r="BH305">
            <v>1</v>
          </cell>
          <cell r="BI305">
            <v>1</v>
          </cell>
          <cell r="BK305">
            <v>2</v>
          </cell>
          <cell r="BO305">
            <v>1</v>
          </cell>
          <cell r="BQ305">
            <v>4</v>
          </cell>
          <cell r="BR305">
            <v>0</v>
          </cell>
          <cell r="BS305">
            <v>0</v>
          </cell>
          <cell r="BT305">
            <v>0</v>
          </cell>
          <cell r="BU305">
            <v>0</v>
          </cell>
          <cell r="BZ305">
            <v>1</v>
          </cell>
          <cell r="CA305" t="str">
            <v>C20-026</v>
          </cell>
          <cell r="CB305">
            <v>5545670</v>
          </cell>
          <cell r="CC305">
            <v>0</v>
          </cell>
          <cell r="CD305">
            <v>10900</v>
          </cell>
          <cell r="CE305">
            <v>238181</v>
          </cell>
          <cell r="CF305">
            <v>5794751</v>
          </cell>
          <cell r="CG305">
            <v>2612648</v>
          </cell>
          <cell r="CH305">
            <v>816667</v>
          </cell>
          <cell r="CI305">
            <v>954535</v>
          </cell>
          <cell r="CJ305">
            <v>4850</v>
          </cell>
          <cell r="CK305">
            <v>434544</v>
          </cell>
          <cell r="CL305">
            <v>51819</v>
          </cell>
          <cell r="CM305">
            <v>0</v>
          </cell>
          <cell r="CN305">
            <v>382725</v>
          </cell>
          <cell r="CO305">
            <v>135207</v>
          </cell>
          <cell r="CP305">
            <v>322970</v>
          </cell>
          <cell r="CQ305">
            <v>0</v>
          </cell>
          <cell r="CR305">
            <v>4464754</v>
          </cell>
          <cell r="CT305">
            <v>5716400</v>
          </cell>
          <cell r="CU305">
            <v>2892800</v>
          </cell>
          <cell r="CV305">
            <v>0</v>
          </cell>
          <cell r="CX305">
            <v>2</v>
          </cell>
          <cell r="CY305" t="str">
            <v>C20-026</v>
          </cell>
          <cell r="CZ305">
            <v>60906423</v>
          </cell>
          <cell r="DA305">
            <v>15303328</v>
          </cell>
          <cell r="DB305">
            <v>9023218</v>
          </cell>
          <cell r="DC305">
            <v>2700000</v>
          </cell>
          <cell r="DE305">
            <v>2</v>
          </cell>
          <cell r="DG305">
            <v>3</v>
          </cell>
          <cell r="DH305" t="str">
            <v>C20-026</v>
          </cell>
          <cell r="DI305">
            <v>0</v>
          </cell>
          <cell r="DJ305">
            <v>0</v>
          </cell>
          <cell r="DK305">
            <v>0</v>
          </cell>
          <cell r="DL305">
            <v>0</v>
          </cell>
          <cell r="DM305">
            <v>0</v>
          </cell>
          <cell r="DO305">
            <v>4</v>
          </cell>
          <cell r="DP305" t="str">
            <v>C20-026</v>
          </cell>
          <cell r="DQ305">
            <v>4100</v>
          </cell>
          <cell r="DR305">
            <v>40000</v>
          </cell>
          <cell r="DS305">
            <v>7290</v>
          </cell>
          <cell r="DT305">
            <v>67833</v>
          </cell>
          <cell r="DU305">
            <v>0</v>
          </cell>
          <cell r="DV305">
            <v>6542</v>
          </cell>
          <cell r="DW305">
            <v>125765</v>
          </cell>
          <cell r="DY305">
            <v>5</v>
          </cell>
        </row>
        <row r="306">
          <cell r="N306">
            <v>2</v>
          </cell>
          <cell r="O306">
            <v>27</v>
          </cell>
          <cell r="P306">
            <v>55177</v>
          </cell>
          <cell r="Q306">
            <v>2</v>
          </cell>
          <cell r="T306">
            <v>0</v>
          </cell>
          <cell r="U306" t="str">
            <v>無床</v>
          </cell>
          <cell r="W306" t="str">
            <v>7</v>
          </cell>
          <cell r="X306">
            <v>23</v>
          </cell>
          <cell r="Y306" t="str">
            <v>個人</v>
          </cell>
          <cell r="Z306">
            <v>2</v>
          </cell>
          <cell r="AA306">
            <v>53</v>
          </cell>
          <cell r="AB306">
            <v>11</v>
          </cell>
          <cell r="AC306">
            <v>1</v>
          </cell>
          <cell r="AD306">
            <v>0</v>
          </cell>
          <cell r="AE306">
            <v>0</v>
          </cell>
          <cell r="AF306">
            <v>0</v>
          </cell>
          <cell r="AG306">
            <v>315</v>
          </cell>
          <cell r="AL306">
            <v>2</v>
          </cell>
          <cell r="AM306">
            <v>53</v>
          </cell>
          <cell r="AN306">
            <v>10</v>
          </cell>
          <cell r="AO306">
            <v>58</v>
          </cell>
          <cell r="AP306">
            <v>1</v>
          </cell>
          <cell r="AR306">
            <v>1</v>
          </cell>
          <cell r="AT306">
            <v>162</v>
          </cell>
          <cell r="AU306">
            <v>1220</v>
          </cell>
          <cell r="AV306">
            <v>6</v>
          </cell>
          <cell r="AY306">
            <v>0</v>
          </cell>
          <cell r="BA306">
            <v>2</v>
          </cell>
          <cell r="BC306">
            <v>5</v>
          </cell>
          <cell r="BE306">
            <v>1</v>
          </cell>
          <cell r="BG306">
            <v>8</v>
          </cell>
          <cell r="BH306">
            <v>0</v>
          </cell>
          <cell r="BI306">
            <v>0</v>
          </cell>
          <cell r="BK306">
            <v>0</v>
          </cell>
          <cell r="BM306">
            <v>0</v>
          </cell>
          <cell r="BO306">
            <v>0</v>
          </cell>
          <cell r="BQ306">
            <v>0</v>
          </cell>
          <cell r="BR306">
            <v>0</v>
          </cell>
          <cell r="BZ306">
            <v>1</v>
          </cell>
          <cell r="CA306" t="str">
            <v>C27-141</v>
          </cell>
          <cell r="CB306">
            <v>10483630</v>
          </cell>
          <cell r="CC306">
            <v>43333</v>
          </cell>
          <cell r="CD306">
            <v>0</v>
          </cell>
          <cell r="CE306">
            <v>264749</v>
          </cell>
          <cell r="CF306">
            <v>10791712</v>
          </cell>
          <cell r="CG306">
            <v>246815</v>
          </cell>
          <cell r="CH306">
            <v>0</v>
          </cell>
          <cell r="CI306">
            <v>1677701</v>
          </cell>
          <cell r="CJ306">
            <v>47775</v>
          </cell>
          <cell r="CK306">
            <v>2282442</v>
          </cell>
          <cell r="CL306">
            <v>0</v>
          </cell>
          <cell r="CM306">
            <v>12442</v>
          </cell>
          <cell r="CN306">
            <v>2270000</v>
          </cell>
          <cell r="CO306">
            <v>130846</v>
          </cell>
          <cell r="CP306">
            <v>1416064</v>
          </cell>
          <cell r="CR306">
            <v>5801643</v>
          </cell>
          <cell r="CT306">
            <v>23810500</v>
          </cell>
          <cell r="CU306">
            <v>8556000</v>
          </cell>
          <cell r="CV306">
            <v>0</v>
          </cell>
          <cell r="CX306">
            <v>2</v>
          </cell>
          <cell r="CY306" t="str">
            <v>C27-141</v>
          </cell>
          <cell r="CZ306">
            <v>80949843</v>
          </cell>
          <cell r="DA306">
            <v>34020621</v>
          </cell>
          <cell r="DB306">
            <v>25689553</v>
          </cell>
          <cell r="DC306">
            <v>20613000</v>
          </cell>
          <cell r="DE306">
            <v>2</v>
          </cell>
          <cell r="DG306">
            <v>3</v>
          </cell>
          <cell r="DH306" t="str">
            <v>C27-141</v>
          </cell>
          <cell r="DI306">
            <v>0</v>
          </cell>
          <cell r="DJ306">
            <v>0</v>
          </cell>
          <cell r="DK306">
            <v>660000</v>
          </cell>
          <cell r="DL306">
            <v>0</v>
          </cell>
          <cell r="DM306">
            <v>660000</v>
          </cell>
          <cell r="DO306">
            <v>4</v>
          </cell>
          <cell r="DP306" t="str">
            <v>C27-141</v>
          </cell>
          <cell r="DQ306">
            <v>19000</v>
          </cell>
          <cell r="DR306">
            <v>0</v>
          </cell>
          <cell r="DS306">
            <v>21103</v>
          </cell>
          <cell r="DT306">
            <v>86490</v>
          </cell>
          <cell r="DU306">
            <v>0</v>
          </cell>
          <cell r="DV306">
            <v>34692</v>
          </cell>
          <cell r="DW306">
            <v>161285</v>
          </cell>
          <cell r="DY306">
            <v>5</v>
          </cell>
        </row>
        <row r="307">
          <cell r="N307">
            <v>2</v>
          </cell>
          <cell r="O307">
            <v>3</v>
          </cell>
          <cell r="P307">
            <v>53086</v>
          </cell>
          <cell r="Q307">
            <v>3</v>
          </cell>
          <cell r="T307">
            <v>0</v>
          </cell>
          <cell r="U307" t="str">
            <v>無床</v>
          </cell>
          <cell r="W307" t="str">
            <v>1</v>
          </cell>
          <cell r="X307">
            <v>23</v>
          </cell>
          <cell r="Y307" t="str">
            <v>個人</v>
          </cell>
          <cell r="Z307">
            <v>3</v>
          </cell>
          <cell r="AA307">
            <v>7</v>
          </cell>
          <cell r="AB307">
            <v>3</v>
          </cell>
          <cell r="AC307">
            <v>1</v>
          </cell>
          <cell r="AD307">
            <v>0</v>
          </cell>
          <cell r="AE307">
            <v>0</v>
          </cell>
          <cell r="AF307">
            <v>0</v>
          </cell>
          <cell r="AG307">
            <v>218</v>
          </cell>
          <cell r="AH307">
            <v>0</v>
          </cell>
          <cell r="AI307">
            <v>0</v>
          </cell>
          <cell r="AJ307">
            <v>0</v>
          </cell>
          <cell r="AL307">
            <v>3</v>
          </cell>
          <cell r="AM307">
            <v>7</v>
          </cell>
          <cell r="AN307">
            <v>3</v>
          </cell>
          <cell r="AO307">
            <v>40</v>
          </cell>
          <cell r="AP307">
            <v>1</v>
          </cell>
          <cell r="AR307">
            <v>2</v>
          </cell>
          <cell r="AT307">
            <v>76</v>
          </cell>
          <cell r="AU307">
            <v>863</v>
          </cell>
          <cell r="AV307">
            <v>4</v>
          </cell>
          <cell r="AX307">
            <v>0</v>
          </cell>
          <cell r="AY307">
            <v>0</v>
          </cell>
          <cell r="AZ307">
            <v>0</v>
          </cell>
          <cell r="BA307">
            <v>1</v>
          </cell>
          <cell r="BB307">
            <v>0</v>
          </cell>
          <cell r="BC307">
            <v>3</v>
          </cell>
          <cell r="BD307">
            <v>1</v>
          </cell>
          <cell r="BE307">
            <v>0</v>
          </cell>
          <cell r="BF307">
            <v>0</v>
          </cell>
          <cell r="BG307">
            <v>4</v>
          </cell>
          <cell r="BH307">
            <v>1</v>
          </cell>
          <cell r="BI307">
            <v>0</v>
          </cell>
          <cell r="BJ307">
            <v>0</v>
          </cell>
          <cell r="BK307">
            <v>2</v>
          </cell>
          <cell r="BL307">
            <v>0</v>
          </cell>
          <cell r="BM307">
            <v>1</v>
          </cell>
          <cell r="BN307">
            <v>0</v>
          </cell>
          <cell r="BO307">
            <v>0</v>
          </cell>
          <cell r="BP307">
            <v>0</v>
          </cell>
          <cell r="BQ307">
            <v>3</v>
          </cell>
          <cell r="BR307">
            <v>0</v>
          </cell>
          <cell r="BS307">
            <v>0</v>
          </cell>
          <cell r="BT307">
            <v>0</v>
          </cell>
          <cell r="BU307">
            <v>0</v>
          </cell>
          <cell r="BV307">
            <v>0</v>
          </cell>
          <cell r="BW307">
            <v>0</v>
          </cell>
          <cell r="BX307">
            <v>0</v>
          </cell>
          <cell r="BZ307">
            <v>1</v>
          </cell>
          <cell r="CA307" t="str">
            <v>C03-015</v>
          </cell>
          <cell r="CB307">
            <v>4098530</v>
          </cell>
          <cell r="CC307">
            <v>0</v>
          </cell>
          <cell r="CD307">
            <v>1380</v>
          </cell>
          <cell r="CE307">
            <v>163650</v>
          </cell>
          <cell r="CF307">
            <v>4263560</v>
          </cell>
          <cell r="CG307">
            <v>1577164</v>
          </cell>
          <cell r="CH307">
            <v>400000</v>
          </cell>
          <cell r="CI307">
            <v>36966</v>
          </cell>
          <cell r="CJ307">
            <v>13332</v>
          </cell>
          <cell r="CK307">
            <v>223385</v>
          </cell>
          <cell r="CL307">
            <v>61492</v>
          </cell>
          <cell r="CM307">
            <v>13633</v>
          </cell>
          <cell r="CN307">
            <v>0</v>
          </cell>
          <cell r="CO307">
            <v>433599</v>
          </cell>
          <cell r="CP307">
            <v>1098578</v>
          </cell>
          <cell r="CQ307">
            <v>0</v>
          </cell>
          <cell r="CR307">
            <v>3383024</v>
          </cell>
          <cell r="CS307">
            <v>1</v>
          </cell>
          <cell r="CT307">
            <v>0</v>
          </cell>
          <cell r="CU307">
            <v>4800</v>
          </cell>
          <cell r="CV307">
            <v>0</v>
          </cell>
          <cell r="CX307">
            <v>2</v>
          </cell>
          <cell r="CY307" t="str">
            <v>C03-015</v>
          </cell>
          <cell r="DE307">
            <v>3</v>
          </cell>
          <cell r="DG307">
            <v>3</v>
          </cell>
          <cell r="DH307" t="str">
            <v>C03-015</v>
          </cell>
          <cell r="DI307">
            <v>0</v>
          </cell>
          <cell r="DJ307">
            <v>0</v>
          </cell>
          <cell r="DK307">
            <v>0</v>
          </cell>
          <cell r="DL307">
            <v>0</v>
          </cell>
          <cell r="DM307">
            <v>0</v>
          </cell>
          <cell r="DO307">
            <v>4</v>
          </cell>
          <cell r="DP307" t="str">
            <v>C03-015</v>
          </cell>
          <cell r="DQ307">
            <v>0</v>
          </cell>
          <cell r="DR307">
            <v>84167</v>
          </cell>
          <cell r="DS307">
            <v>27915</v>
          </cell>
          <cell r="DT307">
            <v>79917</v>
          </cell>
          <cell r="DU307">
            <v>0</v>
          </cell>
          <cell r="DV307">
            <v>162517</v>
          </cell>
          <cell r="DW307">
            <v>354516</v>
          </cell>
          <cell r="DY307">
            <v>5</v>
          </cell>
        </row>
        <row r="308">
          <cell r="N308">
            <v>2</v>
          </cell>
          <cell r="O308">
            <v>1</v>
          </cell>
          <cell r="P308">
            <v>54044</v>
          </cell>
          <cell r="Q308">
            <v>2</v>
          </cell>
          <cell r="T308">
            <v>1</v>
          </cell>
          <cell r="U308" t="str">
            <v>有床</v>
          </cell>
          <cell r="W308" t="str">
            <v>0</v>
          </cell>
          <cell r="X308">
            <v>19</v>
          </cell>
          <cell r="Y308" t="str">
            <v>その他</v>
          </cell>
          <cell r="Z308">
            <v>3</v>
          </cell>
          <cell r="AA308">
            <v>8</v>
          </cell>
          <cell r="AB308">
            <v>4</v>
          </cell>
          <cell r="AC308">
            <v>0</v>
          </cell>
          <cell r="AD308">
            <v>1</v>
          </cell>
          <cell r="AE308">
            <v>0</v>
          </cell>
          <cell r="AF308">
            <v>0</v>
          </cell>
          <cell r="AH308">
            <v>769</v>
          </cell>
          <cell r="AL308">
            <v>2</v>
          </cell>
          <cell r="AM308">
            <v>54</v>
          </cell>
          <cell r="AN308">
            <v>1</v>
          </cell>
          <cell r="AO308">
            <v>47</v>
          </cell>
          <cell r="AP308">
            <v>1</v>
          </cell>
          <cell r="AR308">
            <v>1</v>
          </cell>
          <cell r="AT308">
            <v>132</v>
          </cell>
          <cell r="AU308">
            <v>925</v>
          </cell>
          <cell r="AV308">
            <v>6</v>
          </cell>
          <cell r="AX308">
            <v>257</v>
          </cell>
          <cell r="AY308">
            <v>2</v>
          </cell>
          <cell r="BA308">
            <v>10</v>
          </cell>
          <cell r="BC308">
            <v>3</v>
          </cell>
          <cell r="BE308">
            <v>2</v>
          </cell>
          <cell r="BG308">
            <v>17</v>
          </cell>
          <cell r="BH308">
            <v>0</v>
          </cell>
          <cell r="BI308">
            <v>0</v>
          </cell>
          <cell r="BK308">
            <v>2</v>
          </cell>
          <cell r="BM308">
            <v>0</v>
          </cell>
          <cell r="BO308">
            <v>7</v>
          </cell>
          <cell r="BQ308">
            <v>9</v>
          </cell>
          <cell r="BR308">
            <v>0</v>
          </cell>
          <cell r="BS308">
            <v>0</v>
          </cell>
          <cell r="BT308">
            <v>0</v>
          </cell>
          <cell r="BU308">
            <v>0</v>
          </cell>
          <cell r="BZ308">
            <v>1</v>
          </cell>
          <cell r="CA308" t="str">
            <v>C01-056</v>
          </cell>
          <cell r="CB308">
            <v>26918903</v>
          </cell>
          <cell r="CC308">
            <v>0</v>
          </cell>
          <cell r="CD308">
            <v>0</v>
          </cell>
          <cell r="CE308">
            <v>44155</v>
          </cell>
          <cell r="CF308">
            <v>26963058</v>
          </cell>
          <cell r="CG308">
            <v>7870688</v>
          </cell>
          <cell r="CI308">
            <v>8728527</v>
          </cell>
          <cell r="CJ308">
            <v>1446926</v>
          </cell>
          <cell r="CK308">
            <v>783363</v>
          </cell>
          <cell r="CL308">
            <v>702566</v>
          </cell>
          <cell r="CM308">
            <v>80797</v>
          </cell>
          <cell r="CN308">
            <v>0</v>
          </cell>
          <cell r="CO308">
            <v>177349</v>
          </cell>
          <cell r="CP308">
            <v>4205273</v>
          </cell>
          <cell r="CQ308">
            <v>1100000</v>
          </cell>
          <cell r="CR308">
            <v>23212126</v>
          </cell>
          <cell r="CT308">
            <v>11576600</v>
          </cell>
          <cell r="CU308">
            <v>2452400</v>
          </cell>
          <cell r="CV308">
            <v>52900</v>
          </cell>
          <cell r="CX308">
            <v>2</v>
          </cell>
          <cell r="CY308" t="str">
            <v>C01-056</v>
          </cell>
          <cell r="CZ308">
            <v>107937047</v>
          </cell>
          <cell r="DA308">
            <v>8790273</v>
          </cell>
          <cell r="DB308">
            <v>75786608</v>
          </cell>
          <cell r="DC308">
            <v>44410000</v>
          </cell>
          <cell r="DE308">
            <v>1</v>
          </cell>
          <cell r="DG308">
            <v>3</v>
          </cell>
          <cell r="DH308" t="str">
            <v>C01-056</v>
          </cell>
          <cell r="DI308">
            <v>0</v>
          </cell>
          <cell r="DJ308">
            <v>0</v>
          </cell>
          <cell r="DK308">
            <v>0</v>
          </cell>
          <cell r="DL308">
            <v>458000</v>
          </cell>
          <cell r="DM308">
            <v>458000</v>
          </cell>
          <cell r="DO308">
            <v>4</v>
          </cell>
          <cell r="DP308" t="str">
            <v>C01-056</v>
          </cell>
          <cell r="DQ308">
            <v>140630</v>
          </cell>
          <cell r="DR308">
            <v>55000</v>
          </cell>
          <cell r="DS308">
            <v>7697</v>
          </cell>
          <cell r="DT308">
            <v>77900</v>
          </cell>
          <cell r="DU308">
            <v>1666</v>
          </cell>
          <cell r="DV308">
            <v>118121</v>
          </cell>
          <cell r="DW308">
            <v>401014</v>
          </cell>
          <cell r="DY308">
            <v>5</v>
          </cell>
        </row>
        <row r="309">
          <cell r="N309">
            <v>2</v>
          </cell>
          <cell r="O309">
            <v>9</v>
          </cell>
          <cell r="P309">
            <v>55032</v>
          </cell>
          <cell r="Q309">
            <v>4</v>
          </cell>
          <cell r="T309">
            <v>1</v>
          </cell>
          <cell r="U309" t="str">
            <v>有床</v>
          </cell>
          <cell r="W309" t="str">
            <v>2</v>
          </cell>
          <cell r="X309">
            <v>19</v>
          </cell>
          <cell r="Y309" t="str">
            <v>その他</v>
          </cell>
          <cell r="Z309">
            <v>2</v>
          </cell>
          <cell r="AA309">
            <v>48</v>
          </cell>
          <cell r="AB309">
            <v>10</v>
          </cell>
          <cell r="AC309">
            <v>1</v>
          </cell>
          <cell r="AD309">
            <v>0</v>
          </cell>
          <cell r="AE309">
            <v>0</v>
          </cell>
          <cell r="AF309">
            <v>0</v>
          </cell>
          <cell r="AG309">
            <v>2370</v>
          </cell>
          <cell r="AL309">
            <v>2</v>
          </cell>
          <cell r="AM309">
            <v>48</v>
          </cell>
          <cell r="AN309">
            <v>10</v>
          </cell>
          <cell r="AO309">
            <v>48</v>
          </cell>
          <cell r="AP309">
            <v>1</v>
          </cell>
          <cell r="AR309">
            <v>1</v>
          </cell>
          <cell r="AT309">
            <v>287</v>
          </cell>
          <cell r="AU309">
            <v>3345</v>
          </cell>
          <cell r="AV309">
            <v>6</v>
          </cell>
          <cell r="AX309">
            <v>446</v>
          </cell>
          <cell r="AY309">
            <v>1</v>
          </cell>
          <cell r="BA309">
            <v>9</v>
          </cell>
          <cell r="BC309">
            <v>8</v>
          </cell>
          <cell r="BE309">
            <v>4</v>
          </cell>
          <cell r="BG309">
            <v>22</v>
          </cell>
          <cell r="BH309">
            <v>0</v>
          </cell>
          <cell r="BI309">
            <v>2</v>
          </cell>
          <cell r="BM309">
            <v>2</v>
          </cell>
          <cell r="BO309">
            <v>2</v>
          </cell>
          <cell r="BQ309">
            <v>6</v>
          </cell>
          <cell r="BR309">
            <v>0</v>
          </cell>
          <cell r="BT309">
            <v>0</v>
          </cell>
          <cell r="BX309">
            <v>0</v>
          </cell>
          <cell r="BZ309">
            <v>1</v>
          </cell>
          <cell r="CA309" t="str">
            <v>C09-026</v>
          </cell>
          <cell r="CB309">
            <v>32191970</v>
          </cell>
          <cell r="CC309">
            <v>0</v>
          </cell>
          <cell r="CD309">
            <v>1858943</v>
          </cell>
          <cell r="CE309">
            <v>0</v>
          </cell>
          <cell r="CF309">
            <v>34050913</v>
          </cell>
          <cell r="CG309">
            <v>14194733</v>
          </cell>
          <cell r="CH309">
            <v>0</v>
          </cell>
          <cell r="CI309">
            <v>13120920</v>
          </cell>
          <cell r="CJ309">
            <v>524997</v>
          </cell>
          <cell r="CK309">
            <v>292149</v>
          </cell>
          <cell r="CL309">
            <v>240149</v>
          </cell>
          <cell r="CM309">
            <v>52000</v>
          </cell>
          <cell r="CO309">
            <v>541583</v>
          </cell>
          <cell r="CP309">
            <v>1439015</v>
          </cell>
          <cell r="CR309">
            <v>30113397</v>
          </cell>
          <cell r="CS309">
            <v>1</v>
          </cell>
          <cell r="CT309">
            <v>0</v>
          </cell>
          <cell r="CU309">
            <v>0</v>
          </cell>
          <cell r="CV309">
            <v>0</v>
          </cell>
          <cell r="CX309">
            <v>2</v>
          </cell>
          <cell r="CY309" t="str">
            <v>C09-026</v>
          </cell>
          <cell r="CZ309">
            <v>177059806</v>
          </cell>
          <cell r="DA309">
            <v>21363274</v>
          </cell>
          <cell r="DB309">
            <v>146605151</v>
          </cell>
          <cell r="DC309">
            <v>109851090</v>
          </cell>
          <cell r="DE309">
            <v>1</v>
          </cell>
          <cell r="DG309">
            <v>3</v>
          </cell>
          <cell r="DH309" t="str">
            <v>C09-026</v>
          </cell>
          <cell r="DI309">
            <v>0</v>
          </cell>
          <cell r="DJ309">
            <v>0</v>
          </cell>
          <cell r="DK309">
            <v>0</v>
          </cell>
          <cell r="DL309">
            <v>0</v>
          </cell>
          <cell r="DM309">
            <v>0</v>
          </cell>
          <cell r="DO309">
            <v>4</v>
          </cell>
          <cell r="DP309" t="str">
            <v>C09-026</v>
          </cell>
          <cell r="DQ309">
            <v>80000</v>
          </cell>
          <cell r="DR309">
            <v>100000</v>
          </cell>
          <cell r="DS309">
            <v>164000</v>
          </cell>
          <cell r="DT309">
            <v>115000</v>
          </cell>
          <cell r="DU309">
            <v>0</v>
          </cell>
          <cell r="DV309">
            <v>120454</v>
          </cell>
          <cell r="DW309">
            <v>579454</v>
          </cell>
          <cell r="DY309">
            <v>5</v>
          </cell>
        </row>
        <row r="310">
          <cell r="N310">
            <v>2</v>
          </cell>
          <cell r="O310">
            <v>27</v>
          </cell>
          <cell r="P310">
            <v>14116</v>
          </cell>
          <cell r="Q310">
            <v>6</v>
          </cell>
          <cell r="T310">
            <v>0</v>
          </cell>
          <cell r="U310" t="str">
            <v>無床</v>
          </cell>
          <cell r="W310" t="str">
            <v>7</v>
          </cell>
          <cell r="X310">
            <v>19</v>
          </cell>
          <cell r="Y310" t="str">
            <v>その他</v>
          </cell>
          <cell r="Z310">
            <v>2</v>
          </cell>
          <cell r="AA310">
            <v>60</v>
          </cell>
          <cell r="AB310">
            <v>5</v>
          </cell>
          <cell r="AC310">
            <v>0</v>
          </cell>
          <cell r="AD310">
            <v>1</v>
          </cell>
          <cell r="AE310">
            <v>0</v>
          </cell>
          <cell r="AF310">
            <v>0</v>
          </cell>
          <cell r="AH310">
            <v>231</v>
          </cell>
          <cell r="AL310">
            <v>2</v>
          </cell>
          <cell r="AM310">
            <v>55</v>
          </cell>
          <cell r="AN310">
            <v>10</v>
          </cell>
          <cell r="AO310">
            <v>62</v>
          </cell>
          <cell r="AP310">
            <v>1</v>
          </cell>
          <cell r="AR310">
            <v>1</v>
          </cell>
          <cell r="AT310">
            <v>231</v>
          </cell>
          <cell r="AU310">
            <v>1228</v>
          </cell>
          <cell r="AV310">
            <v>10</v>
          </cell>
          <cell r="AX310">
            <v>0</v>
          </cell>
          <cell r="AY310">
            <v>1</v>
          </cell>
          <cell r="BA310">
            <v>4</v>
          </cell>
          <cell r="BC310">
            <v>2</v>
          </cell>
          <cell r="BE310">
            <v>3</v>
          </cell>
          <cell r="BG310">
            <v>10</v>
          </cell>
          <cell r="BH310">
            <v>0</v>
          </cell>
          <cell r="BI310">
            <v>3</v>
          </cell>
          <cell r="BK310">
            <v>2</v>
          </cell>
          <cell r="BM310">
            <v>2</v>
          </cell>
          <cell r="BQ310">
            <v>7</v>
          </cell>
          <cell r="BR310">
            <v>0</v>
          </cell>
          <cell r="BS310">
            <v>0</v>
          </cell>
          <cell r="BT310">
            <v>0</v>
          </cell>
          <cell r="BU310">
            <v>0</v>
          </cell>
          <cell r="BV310">
            <v>0</v>
          </cell>
          <cell r="BW310">
            <v>0</v>
          </cell>
          <cell r="BX310">
            <v>0</v>
          </cell>
          <cell r="BZ310">
            <v>1</v>
          </cell>
          <cell r="CA310" t="str">
            <v>C27-035</v>
          </cell>
          <cell r="CB310">
            <v>13505728</v>
          </cell>
          <cell r="CC310">
            <v>0</v>
          </cell>
          <cell r="CD310">
            <v>2542494</v>
          </cell>
          <cell r="CE310">
            <v>0</v>
          </cell>
          <cell r="CF310">
            <v>16048222</v>
          </cell>
          <cell r="CG310">
            <v>4500000</v>
          </cell>
          <cell r="CI310">
            <v>3065564</v>
          </cell>
          <cell r="CJ310">
            <v>403084</v>
          </cell>
          <cell r="CK310">
            <v>811050</v>
          </cell>
          <cell r="CL310">
            <v>811050</v>
          </cell>
          <cell r="CM310">
            <v>0</v>
          </cell>
          <cell r="CN310">
            <v>0</v>
          </cell>
          <cell r="CO310">
            <v>439217</v>
          </cell>
          <cell r="CP310">
            <v>4148556</v>
          </cell>
          <cell r="CQ310">
            <v>1500000</v>
          </cell>
          <cell r="CR310">
            <v>13367471</v>
          </cell>
          <cell r="CT310">
            <v>398100</v>
          </cell>
          <cell r="CU310">
            <v>248800</v>
          </cell>
          <cell r="CV310">
            <v>9700</v>
          </cell>
          <cell r="CX310">
            <v>2</v>
          </cell>
          <cell r="CY310" t="str">
            <v>C27-035</v>
          </cell>
          <cell r="CZ310">
            <v>116116963</v>
          </cell>
          <cell r="DA310">
            <v>37128707</v>
          </cell>
          <cell r="DB310">
            <v>89926703</v>
          </cell>
          <cell r="DC310">
            <v>55277000</v>
          </cell>
          <cell r="DE310">
            <v>1</v>
          </cell>
          <cell r="DG310">
            <v>3</v>
          </cell>
          <cell r="DH310" t="str">
            <v>C27-035</v>
          </cell>
          <cell r="DO310">
            <v>4</v>
          </cell>
          <cell r="DP310" t="str">
            <v>C27-035</v>
          </cell>
          <cell r="DQ310">
            <v>75000</v>
          </cell>
          <cell r="DR310">
            <v>0</v>
          </cell>
          <cell r="DS310">
            <v>0</v>
          </cell>
          <cell r="DT310">
            <v>0</v>
          </cell>
          <cell r="DU310">
            <v>0</v>
          </cell>
          <cell r="DV310">
            <v>114701</v>
          </cell>
          <cell r="DW310">
            <v>189701</v>
          </cell>
          <cell r="DY310">
            <v>5</v>
          </cell>
        </row>
        <row r="311">
          <cell r="N311">
            <v>2</v>
          </cell>
          <cell r="O311">
            <v>15</v>
          </cell>
          <cell r="P311">
            <v>57163</v>
          </cell>
          <cell r="Q311">
            <v>8</v>
          </cell>
          <cell r="T311">
            <v>0</v>
          </cell>
          <cell r="U311" t="str">
            <v>無床</v>
          </cell>
          <cell r="W311" t="str">
            <v>1</v>
          </cell>
          <cell r="X311">
            <v>23</v>
          </cell>
          <cell r="Y311" t="str">
            <v>個人</v>
          </cell>
          <cell r="Z311">
            <v>3</v>
          </cell>
          <cell r="AA311">
            <v>2</v>
          </cell>
          <cell r="AB311">
            <v>12</v>
          </cell>
          <cell r="AC311">
            <v>1</v>
          </cell>
          <cell r="AD311">
            <v>0</v>
          </cell>
          <cell r="AE311">
            <v>0</v>
          </cell>
          <cell r="AF311">
            <v>0</v>
          </cell>
          <cell r="AG311">
            <v>231</v>
          </cell>
          <cell r="AL311">
            <v>3</v>
          </cell>
          <cell r="AM311">
            <v>2</v>
          </cell>
          <cell r="AN311">
            <v>12</v>
          </cell>
          <cell r="AO311">
            <v>54</v>
          </cell>
          <cell r="AP311">
            <v>1</v>
          </cell>
          <cell r="AR311">
            <v>1</v>
          </cell>
          <cell r="AT311">
            <v>161</v>
          </cell>
          <cell r="AU311">
            <v>614</v>
          </cell>
          <cell r="AV311">
            <v>6</v>
          </cell>
          <cell r="AX311">
            <v>0</v>
          </cell>
          <cell r="AY311">
            <v>0</v>
          </cell>
          <cell r="AZ311">
            <v>0</v>
          </cell>
          <cell r="BA311">
            <v>2</v>
          </cell>
          <cell r="BB311">
            <v>1</v>
          </cell>
          <cell r="BC311">
            <v>2</v>
          </cell>
          <cell r="BD311">
            <v>0</v>
          </cell>
          <cell r="BE311">
            <v>0</v>
          </cell>
          <cell r="BF311">
            <v>0</v>
          </cell>
          <cell r="BG311">
            <v>4</v>
          </cell>
          <cell r="BH311">
            <v>1</v>
          </cell>
          <cell r="BI311">
            <v>0</v>
          </cell>
          <cell r="BJ311">
            <v>0</v>
          </cell>
          <cell r="BK311">
            <v>1</v>
          </cell>
          <cell r="BL311">
            <v>0</v>
          </cell>
          <cell r="BM311">
            <v>0</v>
          </cell>
          <cell r="BN311">
            <v>0</v>
          </cell>
          <cell r="BO311">
            <v>1</v>
          </cell>
          <cell r="BP311">
            <v>0</v>
          </cell>
          <cell r="BQ311">
            <v>2</v>
          </cell>
          <cell r="BR311">
            <v>0</v>
          </cell>
          <cell r="BS311">
            <v>0</v>
          </cell>
          <cell r="BT311">
            <v>0</v>
          </cell>
          <cell r="BU311">
            <v>0</v>
          </cell>
          <cell r="BV311">
            <v>0</v>
          </cell>
          <cell r="BW311">
            <v>0</v>
          </cell>
          <cell r="BX311">
            <v>0</v>
          </cell>
          <cell r="BZ311">
            <v>1</v>
          </cell>
          <cell r="CA311" t="str">
            <v>C15-028</v>
          </cell>
          <cell r="CB311">
            <v>8175770</v>
          </cell>
          <cell r="CC311">
            <v>0</v>
          </cell>
          <cell r="CD311">
            <v>0</v>
          </cell>
          <cell r="CE311">
            <v>245920</v>
          </cell>
          <cell r="CF311">
            <v>8421690</v>
          </cell>
          <cell r="CG311">
            <v>1791621</v>
          </cell>
          <cell r="CH311">
            <v>795000</v>
          </cell>
          <cell r="CI311">
            <v>2124075</v>
          </cell>
          <cell r="CJ311">
            <v>154760</v>
          </cell>
          <cell r="CK311">
            <v>495697</v>
          </cell>
          <cell r="CL311">
            <v>405155</v>
          </cell>
          <cell r="CM311">
            <v>9208</v>
          </cell>
          <cell r="CN311">
            <v>15750</v>
          </cell>
          <cell r="CO311">
            <v>338386</v>
          </cell>
          <cell r="CP311">
            <v>1185142</v>
          </cell>
          <cell r="CQ311">
            <v>0</v>
          </cell>
          <cell r="CR311">
            <v>6089681</v>
          </cell>
          <cell r="CT311">
            <v>7696800</v>
          </cell>
          <cell r="CU311">
            <v>3618800</v>
          </cell>
          <cell r="CV311">
            <v>0</v>
          </cell>
          <cell r="CX311">
            <v>2</v>
          </cell>
          <cell r="CY311" t="str">
            <v>C15-028</v>
          </cell>
          <cell r="CZ311">
            <v>134534012</v>
          </cell>
          <cell r="DA311">
            <v>115038735</v>
          </cell>
          <cell r="DB311">
            <v>118153419</v>
          </cell>
          <cell r="DC311">
            <v>114169642</v>
          </cell>
          <cell r="DE311">
            <v>2</v>
          </cell>
          <cell r="DG311">
            <v>3</v>
          </cell>
          <cell r="DH311" t="str">
            <v>C15-028</v>
          </cell>
          <cell r="DI311">
            <v>0</v>
          </cell>
          <cell r="DJ311">
            <v>0</v>
          </cell>
          <cell r="DK311">
            <v>0</v>
          </cell>
          <cell r="DL311">
            <v>577500</v>
          </cell>
          <cell r="DM311">
            <v>577500</v>
          </cell>
          <cell r="DO311">
            <v>4</v>
          </cell>
          <cell r="DP311" t="str">
            <v>C15-028</v>
          </cell>
          <cell r="DQ311">
            <v>35110</v>
          </cell>
          <cell r="DR311">
            <v>0</v>
          </cell>
          <cell r="DS311">
            <v>27074</v>
          </cell>
          <cell r="DT311">
            <v>47035</v>
          </cell>
          <cell r="DU311">
            <v>0</v>
          </cell>
          <cell r="DV311">
            <v>253720</v>
          </cell>
          <cell r="DW311">
            <v>362939</v>
          </cell>
          <cell r="DY311">
            <v>5</v>
          </cell>
        </row>
        <row r="312">
          <cell r="N312">
            <v>2</v>
          </cell>
          <cell r="O312">
            <v>42</v>
          </cell>
          <cell r="P312">
            <v>32225</v>
          </cell>
          <cell r="Q312">
            <v>8</v>
          </cell>
          <cell r="T312">
            <v>1</v>
          </cell>
          <cell r="U312" t="str">
            <v>有床</v>
          </cell>
          <cell r="W312" t="str">
            <v>A</v>
          </cell>
          <cell r="X312">
            <v>19</v>
          </cell>
          <cell r="Y312" t="str">
            <v>その他</v>
          </cell>
          <cell r="Z312">
            <v>2</v>
          </cell>
          <cell r="AA312">
            <v>63</v>
          </cell>
          <cell r="AB312">
            <v>1</v>
          </cell>
          <cell r="AC312">
            <v>0</v>
          </cell>
          <cell r="AD312">
            <v>1</v>
          </cell>
          <cell r="AE312">
            <v>0</v>
          </cell>
          <cell r="AF312">
            <v>0</v>
          </cell>
          <cell r="AH312">
            <v>377</v>
          </cell>
          <cell r="AL312">
            <v>2</v>
          </cell>
          <cell r="AM312">
            <v>39</v>
          </cell>
          <cell r="AN312">
            <v>5</v>
          </cell>
          <cell r="AO312">
            <v>60</v>
          </cell>
          <cell r="AP312">
            <v>1</v>
          </cell>
          <cell r="AR312">
            <v>1</v>
          </cell>
          <cell r="AT312">
            <v>132</v>
          </cell>
          <cell r="AU312">
            <v>1643</v>
          </cell>
          <cell r="AV312">
            <v>5</v>
          </cell>
          <cell r="AX312">
            <v>380</v>
          </cell>
          <cell r="AY312">
            <v>1</v>
          </cell>
          <cell r="BA312">
            <v>4</v>
          </cell>
          <cell r="BC312">
            <v>3</v>
          </cell>
          <cell r="BE312">
            <v>14</v>
          </cell>
          <cell r="BG312">
            <v>22</v>
          </cell>
          <cell r="BH312">
            <v>0</v>
          </cell>
          <cell r="BI312">
            <v>5</v>
          </cell>
          <cell r="BK312">
            <v>0</v>
          </cell>
          <cell r="BM312">
            <v>0</v>
          </cell>
          <cell r="BO312">
            <v>3</v>
          </cell>
          <cell r="BQ312">
            <v>8</v>
          </cell>
          <cell r="BR312">
            <v>0</v>
          </cell>
          <cell r="BS312">
            <v>0</v>
          </cell>
          <cell r="BT312">
            <v>0</v>
          </cell>
          <cell r="BU312">
            <v>0</v>
          </cell>
          <cell r="BV312">
            <v>0</v>
          </cell>
          <cell r="BW312">
            <v>0</v>
          </cell>
          <cell r="BX312">
            <v>0</v>
          </cell>
          <cell r="BZ312">
            <v>1</v>
          </cell>
          <cell r="CA312" t="str">
            <v>C42-009</v>
          </cell>
          <cell r="CB312">
            <v>10798165</v>
          </cell>
          <cell r="CC312">
            <v>121582</v>
          </cell>
          <cell r="CD312">
            <v>0</v>
          </cell>
          <cell r="CE312">
            <v>220380</v>
          </cell>
          <cell r="CF312">
            <v>11140127</v>
          </cell>
          <cell r="CG312">
            <v>7093576</v>
          </cell>
          <cell r="CI312">
            <v>1971301</v>
          </cell>
          <cell r="CJ312">
            <v>146606</v>
          </cell>
          <cell r="CK312">
            <v>195324</v>
          </cell>
          <cell r="CL312">
            <v>139078</v>
          </cell>
          <cell r="CM312">
            <v>0</v>
          </cell>
          <cell r="CN312">
            <v>0</v>
          </cell>
          <cell r="CO312">
            <v>127170</v>
          </cell>
          <cell r="CP312">
            <v>1997758</v>
          </cell>
          <cell r="CQ312">
            <v>540000</v>
          </cell>
          <cell r="CR312">
            <v>11531735</v>
          </cell>
          <cell r="CT312">
            <v>1564200</v>
          </cell>
          <cell r="CU312">
            <v>377900</v>
          </cell>
          <cell r="CV312">
            <v>18500</v>
          </cell>
          <cell r="CX312">
            <v>2</v>
          </cell>
          <cell r="CY312" t="str">
            <v>C42-009</v>
          </cell>
          <cell r="CZ312">
            <v>44170342</v>
          </cell>
          <cell r="DA312">
            <v>5633185</v>
          </cell>
          <cell r="DB312">
            <v>21268350</v>
          </cell>
          <cell r="DC312">
            <v>13190360</v>
          </cell>
          <cell r="DE312">
            <v>1</v>
          </cell>
          <cell r="DG312">
            <v>3</v>
          </cell>
          <cell r="DH312" t="str">
            <v>C42-009</v>
          </cell>
          <cell r="DI312">
            <v>0</v>
          </cell>
          <cell r="DJ312">
            <v>0</v>
          </cell>
          <cell r="DK312">
            <v>0</v>
          </cell>
          <cell r="DL312">
            <v>1863167</v>
          </cell>
          <cell r="DM312">
            <v>1863167</v>
          </cell>
          <cell r="DO312">
            <v>4</v>
          </cell>
          <cell r="DP312" t="str">
            <v>C42-009</v>
          </cell>
          <cell r="DQ312">
            <v>133530</v>
          </cell>
          <cell r="DR312">
            <v>0</v>
          </cell>
          <cell r="DS312">
            <v>151551</v>
          </cell>
          <cell r="DT312">
            <v>24200</v>
          </cell>
          <cell r="DU312">
            <v>0</v>
          </cell>
          <cell r="DV312">
            <v>36456</v>
          </cell>
          <cell r="DW312">
            <v>345737</v>
          </cell>
          <cell r="DY312">
            <v>5</v>
          </cell>
        </row>
        <row r="313">
          <cell r="N313">
            <v>2</v>
          </cell>
          <cell r="O313">
            <v>40</v>
          </cell>
          <cell r="P313">
            <v>58138</v>
          </cell>
          <cell r="Q313">
            <v>7</v>
          </cell>
          <cell r="T313">
            <v>1</v>
          </cell>
          <cell r="U313" t="str">
            <v>有床</v>
          </cell>
          <cell r="W313" t="str">
            <v>A</v>
          </cell>
          <cell r="X313">
            <v>19</v>
          </cell>
          <cell r="Y313" t="str">
            <v>その他</v>
          </cell>
          <cell r="Z313">
            <v>2</v>
          </cell>
          <cell r="AA313">
            <v>40</v>
          </cell>
          <cell r="AB313">
            <v>11</v>
          </cell>
          <cell r="AC313">
            <v>1</v>
          </cell>
          <cell r="AD313">
            <v>0</v>
          </cell>
          <cell r="AE313">
            <v>0</v>
          </cell>
          <cell r="AF313">
            <v>0</v>
          </cell>
          <cell r="AG313">
            <v>875</v>
          </cell>
          <cell r="AH313">
            <v>0</v>
          </cell>
          <cell r="AI313">
            <v>0</v>
          </cell>
          <cell r="AJ313">
            <v>0</v>
          </cell>
          <cell r="AL313">
            <v>3</v>
          </cell>
          <cell r="AM313">
            <v>8</v>
          </cell>
          <cell r="AN313">
            <v>3</v>
          </cell>
          <cell r="AO313">
            <v>65</v>
          </cell>
          <cell r="AP313">
            <v>1</v>
          </cell>
          <cell r="AR313">
            <v>1</v>
          </cell>
          <cell r="AT313">
            <v>125</v>
          </cell>
          <cell r="AU313">
            <v>2522</v>
          </cell>
          <cell r="AV313">
            <v>6</v>
          </cell>
          <cell r="AX313">
            <v>430</v>
          </cell>
          <cell r="AY313">
            <v>2</v>
          </cell>
          <cell r="AZ313">
            <v>0</v>
          </cell>
          <cell r="BA313">
            <v>4</v>
          </cell>
          <cell r="BB313">
            <v>0</v>
          </cell>
          <cell r="BC313">
            <v>3</v>
          </cell>
          <cell r="BD313">
            <v>0</v>
          </cell>
          <cell r="BE313">
            <v>2</v>
          </cell>
          <cell r="BF313">
            <v>0</v>
          </cell>
          <cell r="BG313">
            <v>11</v>
          </cell>
          <cell r="BH313">
            <v>0</v>
          </cell>
          <cell r="BI313">
            <v>8</v>
          </cell>
          <cell r="BJ313">
            <v>0</v>
          </cell>
          <cell r="BK313">
            <v>7</v>
          </cell>
          <cell r="BL313">
            <v>0</v>
          </cell>
          <cell r="BM313">
            <v>3</v>
          </cell>
          <cell r="BN313">
            <v>0</v>
          </cell>
          <cell r="BO313">
            <v>3</v>
          </cell>
          <cell r="BP313">
            <v>0</v>
          </cell>
          <cell r="BQ313">
            <v>21</v>
          </cell>
          <cell r="BR313">
            <v>0</v>
          </cell>
          <cell r="BS313">
            <v>0</v>
          </cell>
          <cell r="BT313">
            <v>0</v>
          </cell>
          <cell r="BU313">
            <v>0</v>
          </cell>
          <cell r="BV313">
            <v>0</v>
          </cell>
          <cell r="BW313">
            <v>0</v>
          </cell>
          <cell r="BX313">
            <v>0</v>
          </cell>
          <cell r="BZ313">
            <v>1</v>
          </cell>
          <cell r="CA313" t="str">
            <v>C40-095</v>
          </cell>
          <cell r="CB313">
            <v>26482480</v>
          </cell>
          <cell r="CC313">
            <v>22392</v>
          </cell>
          <cell r="CD313">
            <v>6680</v>
          </cell>
          <cell r="CE313">
            <v>241292</v>
          </cell>
          <cell r="CF313">
            <v>26752844</v>
          </cell>
          <cell r="CG313">
            <v>9722929</v>
          </cell>
          <cell r="CH313">
            <v>0</v>
          </cell>
          <cell r="CI313">
            <v>6543465</v>
          </cell>
          <cell r="CJ313">
            <v>2177970</v>
          </cell>
          <cell r="CK313">
            <v>1065400</v>
          </cell>
          <cell r="CL313">
            <v>571694</v>
          </cell>
          <cell r="CM313">
            <v>13111</v>
          </cell>
          <cell r="CN313">
            <v>0</v>
          </cell>
          <cell r="CO313">
            <v>2126857</v>
          </cell>
          <cell r="CP313">
            <v>5176438</v>
          </cell>
          <cell r="CQ313">
            <v>0</v>
          </cell>
          <cell r="CR313">
            <v>26813059</v>
          </cell>
          <cell r="CT313">
            <v>0</v>
          </cell>
          <cell r="CU313">
            <v>206000</v>
          </cell>
          <cell r="CV313">
            <v>0</v>
          </cell>
          <cell r="CX313">
            <v>2</v>
          </cell>
          <cell r="CY313" t="str">
            <v>C40-095</v>
          </cell>
          <cell r="CZ313">
            <v>442042396</v>
          </cell>
          <cell r="DA313">
            <v>310424384</v>
          </cell>
          <cell r="DB313">
            <v>402281436</v>
          </cell>
          <cell r="DC313">
            <v>364918400</v>
          </cell>
          <cell r="DE313">
            <v>1</v>
          </cell>
          <cell r="DG313">
            <v>3</v>
          </cell>
          <cell r="DH313" t="str">
            <v>C40-095</v>
          </cell>
          <cell r="DI313">
            <v>0</v>
          </cell>
          <cell r="DJ313">
            <v>0</v>
          </cell>
          <cell r="DK313">
            <v>1442000</v>
          </cell>
          <cell r="DL313">
            <v>630000</v>
          </cell>
          <cell r="DM313">
            <v>2072000</v>
          </cell>
          <cell r="DO313">
            <v>4</v>
          </cell>
          <cell r="DP313" t="str">
            <v>C40-095</v>
          </cell>
          <cell r="DQ313">
            <v>46048</v>
          </cell>
          <cell r="DR313">
            <v>465000</v>
          </cell>
          <cell r="DS313">
            <v>41181</v>
          </cell>
          <cell r="DT313">
            <v>203921</v>
          </cell>
          <cell r="DU313">
            <v>37916</v>
          </cell>
          <cell r="DV313">
            <v>744109</v>
          </cell>
          <cell r="DW313">
            <v>1538175</v>
          </cell>
          <cell r="DY313">
            <v>5</v>
          </cell>
        </row>
        <row r="314">
          <cell r="N314">
            <v>2</v>
          </cell>
          <cell r="O314">
            <v>28</v>
          </cell>
          <cell r="P314">
            <v>57198</v>
          </cell>
          <cell r="Q314">
            <v>0</v>
          </cell>
          <cell r="T314">
            <v>0</v>
          </cell>
          <cell r="U314" t="str">
            <v>無床</v>
          </cell>
          <cell r="W314" t="str">
            <v>7</v>
          </cell>
          <cell r="X314">
            <v>19</v>
          </cell>
          <cell r="Y314" t="str">
            <v>その他</v>
          </cell>
          <cell r="Z314">
            <v>3</v>
          </cell>
          <cell r="AA314">
            <v>1</v>
          </cell>
          <cell r="AB314">
            <v>5</v>
          </cell>
          <cell r="AC314">
            <v>0</v>
          </cell>
          <cell r="AD314">
            <v>1</v>
          </cell>
          <cell r="AE314">
            <v>0</v>
          </cell>
          <cell r="AF314">
            <v>0</v>
          </cell>
          <cell r="AH314">
            <v>624</v>
          </cell>
          <cell r="AL314">
            <v>3</v>
          </cell>
          <cell r="AM314">
            <v>1</v>
          </cell>
          <cell r="AN314">
            <v>5</v>
          </cell>
          <cell r="AO314">
            <v>47</v>
          </cell>
          <cell r="AP314">
            <v>1</v>
          </cell>
          <cell r="AR314">
            <v>1</v>
          </cell>
          <cell r="AT314">
            <v>258</v>
          </cell>
          <cell r="AU314">
            <v>2239</v>
          </cell>
          <cell r="AV314">
            <v>8</v>
          </cell>
          <cell r="AX314">
            <v>0</v>
          </cell>
          <cell r="AY314">
            <v>1</v>
          </cell>
          <cell r="BA314">
            <v>2</v>
          </cell>
          <cell r="BC314">
            <v>3</v>
          </cell>
          <cell r="BE314">
            <v>0</v>
          </cell>
          <cell r="BG314">
            <v>6</v>
          </cell>
          <cell r="BH314">
            <v>0</v>
          </cell>
          <cell r="BI314">
            <v>0</v>
          </cell>
          <cell r="BK314">
            <v>3</v>
          </cell>
          <cell r="BM314">
            <v>2</v>
          </cell>
          <cell r="BO314">
            <v>3</v>
          </cell>
          <cell r="BQ314">
            <v>8</v>
          </cell>
          <cell r="BR314">
            <v>0</v>
          </cell>
          <cell r="BT314">
            <v>0</v>
          </cell>
          <cell r="BX314">
            <v>0</v>
          </cell>
          <cell r="BZ314">
            <v>1</v>
          </cell>
          <cell r="CA314" t="str">
            <v>C28-087</v>
          </cell>
          <cell r="CB314">
            <v>11395179</v>
          </cell>
          <cell r="CC314">
            <v>24755</v>
          </cell>
          <cell r="CD314">
            <v>24020</v>
          </cell>
          <cell r="CE314">
            <v>46500</v>
          </cell>
          <cell r="CF314">
            <v>11490454</v>
          </cell>
          <cell r="CG314">
            <v>4442894</v>
          </cell>
          <cell r="CI314">
            <v>3308336</v>
          </cell>
          <cell r="CJ314">
            <v>29478</v>
          </cell>
          <cell r="CK314">
            <v>263706</v>
          </cell>
          <cell r="CL314">
            <v>96974</v>
          </cell>
          <cell r="CM314">
            <v>4200</v>
          </cell>
          <cell r="CN314">
            <v>0</v>
          </cell>
          <cell r="CO314">
            <v>119720</v>
          </cell>
          <cell r="CP314">
            <v>3181503</v>
          </cell>
          <cell r="CQ314">
            <v>2000000</v>
          </cell>
          <cell r="CR314">
            <v>11345637</v>
          </cell>
          <cell r="CT314">
            <v>1310120</v>
          </cell>
          <cell r="CU314">
            <v>221100</v>
          </cell>
          <cell r="CV314">
            <v>8700</v>
          </cell>
          <cell r="CX314">
            <v>2</v>
          </cell>
          <cell r="CY314" t="str">
            <v>C28-087</v>
          </cell>
          <cell r="CZ314">
            <v>136078855</v>
          </cell>
          <cell r="DA314">
            <v>2784432</v>
          </cell>
          <cell r="DB314">
            <v>106528441</v>
          </cell>
          <cell r="DC314">
            <v>73029000</v>
          </cell>
          <cell r="DE314">
            <v>1</v>
          </cell>
          <cell r="DG314">
            <v>3</v>
          </cell>
          <cell r="DH314" t="str">
            <v>C28-087</v>
          </cell>
          <cell r="DI314">
            <v>0</v>
          </cell>
          <cell r="DJ314">
            <v>0</v>
          </cell>
          <cell r="DK314">
            <v>2300000</v>
          </cell>
          <cell r="DL314">
            <v>0</v>
          </cell>
          <cell r="DM314">
            <v>2300000</v>
          </cell>
          <cell r="DO314">
            <v>4</v>
          </cell>
          <cell r="DP314" t="str">
            <v>C28-087</v>
          </cell>
          <cell r="DQ314">
            <v>39670</v>
          </cell>
          <cell r="DR314">
            <v>0</v>
          </cell>
          <cell r="DS314">
            <v>42580</v>
          </cell>
          <cell r="DT314">
            <v>53083</v>
          </cell>
          <cell r="DU314">
            <v>0</v>
          </cell>
          <cell r="DV314">
            <v>172718</v>
          </cell>
          <cell r="DW314">
            <v>308051</v>
          </cell>
          <cell r="DY314">
            <v>5</v>
          </cell>
        </row>
        <row r="315">
          <cell r="N315">
            <v>2</v>
          </cell>
          <cell r="O315">
            <v>16</v>
          </cell>
          <cell r="P315">
            <v>53158</v>
          </cell>
          <cell r="Q315">
            <v>7</v>
          </cell>
          <cell r="T315">
            <v>1</v>
          </cell>
          <cell r="U315" t="str">
            <v>有床</v>
          </cell>
          <cell r="W315" t="str">
            <v>5</v>
          </cell>
          <cell r="X315">
            <v>23</v>
          </cell>
          <cell r="Y315" t="str">
            <v>個人</v>
          </cell>
          <cell r="Z315">
            <v>2</v>
          </cell>
          <cell r="AA315">
            <v>39</v>
          </cell>
          <cell r="AB315">
            <v>10</v>
          </cell>
          <cell r="AC315">
            <v>1</v>
          </cell>
          <cell r="AD315">
            <v>0</v>
          </cell>
          <cell r="AE315">
            <v>0</v>
          </cell>
          <cell r="AF315">
            <v>0</v>
          </cell>
          <cell r="AG315">
            <v>640</v>
          </cell>
          <cell r="AL315">
            <v>2</v>
          </cell>
          <cell r="AM315">
            <v>44</v>
          </cell>
          <cell r="AN315">
            <v>8</v>
          </cell>
          <cell r="AO315">
            <v>66</v>
          </cell>
          <cell r="AP315">
            <v>1</v>
          </cell>
          <cell r="AR315">
            <v>1</v>
          </cell>
          <cell r="AT315">
            <v>19</v>
          </cell>
          <cell r="AU315">
            <v>524</v>
          </cell>
          <cell r="AV315">
            <v>6</v>
          </cell>
          <cell r="AX315">
            <v>120</v>
          </cell>
          <cell r="AY315">
            <v>0</v>
          </cell>
          <cell r="AZ315">
            <v>0</v>
          </cell>
          <cell r="BA315">
            <v>3</v>
          </cell>
          <cell r="BB315">
            <v>0</v>
          </cell>
          <cell r="BC315">
            <v>1</v>
          </cell>
          <cell r="BD315">
            <v>1</v>
          </cell>
          <cell r="BE315">
            <v>1</v>
          </cell>
          <cell r="BF315">
            <v>0</v>
          </cell>
          <cell r="BG315">
            <v>5</v>
          </cell>
          <cell r="BH315">
            <v>1</v>
          </cell>
          <cell r="BI315">
            <v>1</v>
          </cell>
          <cell r="BJ315">
            <v>0</v>
          </cell>
          <cell r="BK315">
            <v>1</v>
          </cell>
          <cell r="BL315">
            <v>0</v>
          </cell>
          <cell r="BM315">
            <v>0</v>
          </cell>
          <cell r="BN315">
            <v>0</v>
          </cell>
          <cell r="BO315">
            <v>1</v>
          </cell>
          <cell r="BP315">
            <v>0</v>
          </cell>
          <cell r="BQ315">
            <v>3</v>
          </cell>
          <cell r="BR315">
            <v>0</v>
          </cell>
          <cell r="BS315">
            <v>0</v>
          </cell>
          <cell r="BT315">
            <v>1</v>
          </cell>
          <cell r="BU315">
            <v>1</v>
          </cell>
          <cell r="BV315">
            <v>0</v>
          </cell>
          <cell r="BW315">
            <v>30</v>
          </cell>
          <cell r="BX315">
            <v>30</v>
          </cell>
          <cell r="BZ315">
            <v>1</v>
          </cell>
          <cell r="CA315" t="str">
            <v>C16-014</v>
          </cell>
          <cell r="CB315">
            <v>2318000</v>
          </cell>
          <cell r="CC315">
            <v>143000</v>
          </cell>
          <cell r="CD315">
            <v>283000</v>
          </cell>
          <cell r="CF315">
            <v>2744000</v>
          </cell>
          <cell r="CG315">
            <v>1253000</v>
          </cell>
          <cell r="CH315">
            <v>90000</v>
          </cell>
          <cell r="CI315">
            <v>321000</v>
          </cell>
          <cell r="CJ315">
            <v>380000</v>
          </cell>
          <cell r="CK315">
            <v>113000</v>
          </cell>
          <cell r="CL315">
            <v>83000</v>
          </cell>
          <cell r="CM315">
            <v>17000</v>
          </cell>
          <cell r="CN315">
            <v>13000</v>
          </cell>
          <cell r="CO315">
            <v>70311</v>
          </cell>
          <cell r="CP315">
            <v>344000</v>
          </cell>
          <cell r="CQ315">
            <v>0</v>
          </cell>
          <cell r="CR315">
            <v>2481311</v>
          </cell>
          <cell r="CS315">
            <v>0</v>
          </cell>
          <cell r="CT315">
            <v>683200</v>
          </cell>
          <cell r="CU315">
            <v>214000</v>
          </cell>
          <cell r="CV315">
            <v>0</v>
          </cell>
          <cell r="CX315">
            <v>2</v>
          </cell>
          <cell r="CY315" t="str">
            <v>C16-014</v>
          </cell>
          <cell r="CZ315">
            <v>61937325</v>
          </cell>
          <cell r="DA315">
            <v>52157718</v>
          </cell>
          <cell r="DB315">
            <v>5256870</v>
          </cell>
          <cell r="DC315">
            <v>0</v>
          </cell>
          <cell r="DE315">
            <v>2</v>
          </cell>
          <cell r="DG315">
            <v>3</v>
          </cell>
          <cell r="DH315" t="str">
            <v>C16-014</v>
          </cell>
          <cell r="DI315">
            <v>0</v>
          </cell>
          <cell r="DJ315">
            <v>0</v>
          </cell>
          <cell r="DK315">
            <v>0</v>
          </cell>
          <cell r="DL315">
            <v>0</v>
          </cell>
          <cell r="DM315">
            <v>0</v>
          </cell>
          <cell r="DO315">
            <v>4</v>
          </cell>
          <cell r="DP315" t="str">
            <v>C16-014</v>
          </cell>
          <cell r="DQ315">
            <v>34000</v>
          </cell>
          <cell r="DR315">
            <v>0</v>
          </cell>
          <cell r="DS315">
            <v>7300</v>
          </cell>
          <cell r="DT315">
            <v>12000</v>
          </cell>
          <cell r="DU315">
            <v>0</v>
          </cell>
          <cell r="DV315">
            <v>0</v>
          </cell>
          <cell r="DW315">
            <v>53300</v>
          </cell>
          <cell r="DY315">
            <v>5</v>
          </cell>
        </row>
        <row r="316">
          <cell r="N316">
            <v>2</v>
          </cell>
          <cell r="O316">
            <v>16</v>
          </cell>
          <cell r="P316">
            <v>60016</v>
          </cell>
          <cell r="Q316">
            <v>2</v>
          </cell>
          <cell r="T316">
            <v>0</v>
          </cell>
          <cell r="U316" t="str">
            <v>無床</v>
          </cell>
          <cell r="W316" t="str">
            <v>5</v>
          </cell>
          <cell r="X316">
            <v>23</v>
          </cell>
          <cell r="Y316" t="str">
            <v>個人</v>
          </cell>
          <cell r="Z316">
            <v>2</v>
          </cell>
          <cell r="AA316">
            <v>28</v>
          </cell>
          <cell r="AB316">
            <v>11</v>
          </cell>
          <cell r="AC316">
            <v>1</v>
          </cell>
          <cell r="AD316">
            <v>0</v>
          </cell>
          <cell r="AE316">
            <v>0</v>
          </cell>
          <cell r="AF316">
            <v>0</v>
          </cell>
          <cell r="AG316">
            <v>421</v>
          </cell>
          <cell r="AL316">
            <v>2</v>
          </cell>
          <cell r="AM316">
            <v>58</v>
          </cell>
          <cell r="AN316">
            <v>1</v>
          </cell>
          <cell r="AO316">
            <v>76</v>
          </cell>
          <cell r="AP316">
            <v>1</v>
          </cell>
          <cell r="AR316">
            <v>1</v>
          </cell>
          <cell r="AT316">
            <v>181</v>
          </cell>
          <cell r="AU316">
            <v>1848</v>
          </cell>
          <cell r="AV316">
            <v>6</v>
          </cell>
          <cell r="AX316">
            <v>0</v>
          </cell>
          <cell r="BA316">
            <v>5</v>
          </cell>
          <cell r="BC316">
            <v>1</v>
          </cell>
          <cell r="BD316">
            <v>1</v>
          </cell>
          <cell r="BG316">
            <v>6</v>
          </cell>
          <cell r="BH316">
            <v>1</v>
          </cell>
          <cell r="BI316">
            <v>1</v>
          </cell>
          <cell r="BO316">
            <v>1</v>
          </cell>
          <cell r="BQ316">
            <v>2</v>
          </cell>
          <cell r="BR316">
            <v>0</v>
          </cell>
          <cell r="BZ316">
            <v>1</v>
          </cell>
          <cell r="CA316" t="str">
            <v>C16-022</v>
          </cell>
          <cell r="CB316">
            <v>10769290</v>
          </cell>
          <cell r="CC316">
            <v>0</v>
          </cell>
          <cell r="CD316">
            <v>43470</v>
          </cell>
          <cell r="CE316">
            <v>20280</v>
          </cell>
          <cell r="CF316">
            <v>10833040</v>
          </cell>
          <cell r="CG316">
            <v>2332555</v>
          </cell>
          <cell r="CH316">
            <v>495833</v>
          </cell>
          <cell r="CI316">
            <v>3792710</v>
          </cell>
          <cell r="CJ316">
            <v>75941</v>
          </cell>
          <cell r="CK316">
            <v>684180</v>
          </cell>
          <cell r="CL316">
            <v>670530</v>
          </cell>
          <cell r="CM316">
            <v>13650</v>
          </cell>
          <cell r="CN316">
            <v>0</v>
          </cell>
          <cell r="CO316">
            <v>250460</v>
          </cell>
          <cell r="CP316">
            <v>851511</v>
          </cell>
          <cell r="CQ316">
            <v>0</v>
          </cell>
          <cell r="CR316">
            <v>7987357</v>
          </cell>
          <cell r="CT316">
            <v>19287500</v>
          </cell>
          <cell r="CU316">
            <v>7178800</v>
          </cell>
          <cell r="CV316">
            <v>0</v>
          </cell>
          <cell r="CX316">
            <v>2</v>
          </cell>
          <cell r="CY316" t="str">
            <v>C16-022</v>
          </cell>
          <cell r="CZ316">
            <v>139758649</v>
          </cell>
          <cell r="DA316">
            <v>79213144</v>
          </cell>
          <cell r="DB316">
            <v>21148385</v>
          </cell>
          <cell r="DC316">
            <v>9410501</v>
          </cell>
          <cell r="DE316">
            <v>2</v>
          </cell>
          <cell r="DG316">
            <v>3</v>
          </cell>
          <cell r="DH316" t="str">
            <v>C16-022</v>
          </cell>
          <cell r="DJ316">
            <v>1575000</v>
          </cell>
          <cell r="DM316">
            <v>1575000</v>
          </cell>
          <cell r="DO316">
            <v>4</v>
          </cell>
          <cell r="DP316" t="str">
            <v>C16-022</v>
          </cell>
          <cell r="DQ316">
            <v>44800</v>
          </cell>
          <cell r="DR316">
            <v>17304</v>
          </cell>
          <cell r="DS316">
            <v>20943</v>
          </cell>
          <cell r="DT316">
            <v>69534</v>
          </cell>
          <cell r="DW316">
            <v>152581</v>
          </cell>
          <cell r="DY316">
            <v>5</v>
          </cell>
        </row>
        <row r="317">
          <cell r="N317">
            <v>2</v>
          </cell>
          <cell r="O317">
            <v>12</v>
          </cell>
          <cell r="P317">
            <v>31070</v>
          </cell>
          <cell r="Q317">
            <v>2</v>
          </cell>
          <cell r="T317">
            <v>0</v>
          </cell>
          <cell r="U317" t="str">
            <v>無床</v>
          </cell>
          <cell r="W317" t="str">
            <v>3</v>
          </cell>
          <cell r="X317">
            <v>23</v>
          </cell>
          <cell r="Y317" t="str">
            <v>個人</v>
          </cell>
          <cell r="Z317">
            <v>3</v>
          </cell>
          <cell r="AA317">
            <v>3</v>
          </cell>
          <cell r="AB317">
            <v>4</v>
          </cell>
          <cell r="AC317">
            <v>1</v>
          </cell>
          <cell r="AD317">
            <v>0</v>
          </cell>
          <cell r="AE317">
            <v>0</v>
          </cell>
          <cell r="AF317">
            <v>0</v>
          </cell>
          <cell r="AG317">
            <v>141</v>
          </cell>
          <cell r="AL317">
            <v>3</v>
          </cell>
          <cell r="AM317">
            <v>3</v>
          </cell>
          <cell r="AN317">
            <v>4</v>
          </cell>
          <cell r="AO317">
            <v>59</v>
          </cell>
          <cell r="AP317">
            <v>2</v>
          </cell>
          <cell r="AR317">
            <v>1</v>
          </cell>
          <cell r="AS317">
            <v>1</v>
          </cell>
          <cell r="AT317">
            <v>226</v>
          </cell>
          <cell r="AU317">
            <v>224</v>
          </cell>
          <cell r="AV317">
            <v>14.5</v>
          </cell>
          <cell r="AX317">
            <v>0</v>
          </cell>
          <cell r="AY317">
            <v>0</v>
          </cell>
          <cell r="BA317">
            <v>0</v>
          </cell>
          <cell r="BC317">
            <v>2</v>
          </cell>
          <cell r="BE317">
            <v>0</v>
          </cell>
          <cell r="BG317">
            <v>2</v>
          </cell>
          <cell r="BH317">
            <v>0</v>
          </cell>
          <cell r="BI317">
            <v>0</v>
          </cell>
          <cell r="BK317">
            <v>0</v>
          </cell>
          <cell r="BM317">
            <v>0</v>
          </cell>
          <cell r="BO317">
            <v>0</v>
          </cell>
          <cell r="BQ317">
            <v>0</v>
          </cell>
          <cell r="BR317">
            <v>0</v>
          </cell>
          <cell r="BS317">
            <v>0</v>
          </cell>
          <cell r="BT317">
            <v>0</v>
          </cell>
          <cell r="BU317">
            <v>0</v>
          </cell>
          <cell r="BV317">
            <v>0</v>
          </cell>
          <cell r="BW317">
            <v>0</v>
          </cell>
          <cell r="BX317">
            <v>0</v>
          </cell>
          <cell r="BZ317">
            <v>1</v>
          </cell>
          <cell r="CA317" t="str">
            <v>C12-007</v>
          </cell>
          <cell r="CB317">
            <v>2295690</v>
          </cell>
          <cell r="CD317">
            <v>23611</v>
          </cell>
          <cell r="CE317">
            <v>351707</v>
          </cell>
          <cell r="CF317">
            <v>2671008</v>
          </cell>
          <cell r="CG317">
            <v>150556</v>
          </cell>
          <cell r="CH317">
            <v>0</v>
          </cell>
          <cell r="CI317">
            <v>400734</v>
          </cell>
          <cell r="CK317">
            <v>15635</v>
          </cell>
          <cell r="CL317">
            <v>15635</v>
          </cell>
          <cell r="CO317">
            <v>94470</v>
          </cell>
          <cell r="CP317">
            <v>636296</v>
          </cell>
          <cell r="CQ317">
            <v>0</v>
          </cell>
          <cell r="CR317">
            <v>1297691</v>
          </cell>
          <cell r="CT317">
            <v>4323600</v>
          </cell>
          <cell r="CU317">
            <v>2339000</v>
          </cell>
          <cell r="CV317">
            <v>78800</v>
          </cell>
          <cell r="CX317">
            <v>2</v>
          </cell>
          <cell r="CY317" t="str">
            <v>C12-007</v>
          </cell>
          <cell r="CZ317">
            <v>175737234</v>
          </cell>
          <cell r="DA317">
            <v>136388044</v>
          </cell>
          <cell r="DB317">
            <v>102838965</v>
          </cell>
          <cell r="DC317">
            <v>101181430</v>
          </cell>
          <cell r="DE317">
            <v>2</v>
          </cell>
          <cell r="DG317">
            <v>3</v>
          </cell>
          <cell r="DH317" t="str">
            <v>C12-007</v>
          </cell>
          <cell r="DI317">
            <v>0</v>
          </cell>
          <cell r="DJ317">
            <v>0</v>
          </cell>
          <cell r="DK317">
            <v>0</v>
          </cell>
          <cell r="DL317">
            <v>0</v>
          </cell>
          <cell r="DM317">
            <v>0</v>
          </cell>
          <cell r="DO317">
            <v>4</v>
          </cell>
          <cell r="DP317" t="str">
            <v>C12-007</v>
          </cell>
          <cell r="DQ317">
            <v>35000</v>
          </cell>
          <cell r="DR317">
            <v>0</v>
          </cell>
          <cell r="DS317">
            <v>22830</v>
          </cell>
          <cell r="DT317">
            <v>85800</v>
          </cell>
          <cell r="DU317">
            <v>17600</v>
          </cell>
          <cell r="DV317">
            <v>229354</v>
          </cell>
          <cell r="DW317">
            <v>390584</v>
          </cell>
          <cell r="DY317">
            <v>5</v>
          </cell>
        </row>
        <row r="318">
          <cell r="N318">
            <v>2</v>
          </cell>
          <cell r="O318">
            <v>2</v>
          </cell>
          <cell r="P318">
            <v>1239</v>
          </cell>
          <cell r="Q318">
            <v>3</v>
          </cell>
          <cell r="T318">
            <v>1</v>
          </cell>
          <cell r="U318" t="str">
            <v>有床</v>
          </cell>
          <cell r="W318" t="str">
            <v>1</v>
          </cell>
          <cell r="X318">
            <v>23</v>
          </cell>
          <cell r="Y318" t="str">
            <v>個人</v>
          </cell>
          <cell r="Z318">
            <v>2</v>
          </cell>
          <cell r="AA318">
            <v>29</v>
          </cell>
          <cell r="AB318">
            <v>12</v>
          </cell>
          <cell r="AC318">
            <v>1</v>
          </cell>
          <cell r="AD318">
            <v>0</v>
          </cell>
          <cell r="AE318">
            <v>0</v>
          </cell>
          <cell r="AF318">
            <v>0</v>
          </cell>
          <cell r="AG318">
            <v>638</v>
          </cell>
          <cell r="AL318">
            <v>2</v>
          </cell>
          <cell r="AM318">
            <v>46</v>
          </cell>
          <cell r="AN318">
            <v>12</v>
          </cell>
          <cell r="AO318">
            <v>69</v>
          </cell>
          <cell r="AP318">
            <v>1</v>
          </cell>
          <cell r="AR318">
            <v>1</v>
          </cell>
          <cell r="AT318">
            <v>31</v>
          </cell>
          <cell r="AU318">
            <v>1268</v>
          </cell>
          <cell r="AV318">
            <v>7</v>
          </cell>
          <cell r="AX318">
            <v>0</v>
          </cell>
          <cell r="AY318">
            <v>0</v>
          </cell>
          <cell r="AZ318">
            <v>0</v>
          </cell>
          <cell r="BA318">
            <v>5</v>
          </cell>
          <cell r="BB318">
            <v>0</v>
          </cell>
          <cell r="BC318">
            <v>1</v>
          </cell>
          <cell r="BD318">
            <v>1</v>
          </cell>
          <cell r="BE318">
            <v>2</v>
          </cell>
          <cell r="BF318">
            <v>0</v>
          </cell>
          <cell r="BG318">
            <v>8</v>
          </cell>
          <cell r="BH318">
            <v>1</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Z318">
            <v>1</v>
          </cell>
          <cell r="CA318" t="str">
            <v>C02-006</v>
          </cell>
          <cell r="CB318">
            <v>8842950</v>
          </cell>
          <cell r="CC318">
            <v>0</v>
          </cell>
          <cell r="CD318">
            <v>11323</v>
          </cell>
          <cell r="CE318">
            <v>6180</v>
          </cell>
          <cell r="CF318">
            <v>8860453</v>
          </cell>
          <cell r="CG318">
            <v>2897409</v>
          </cell>
          <cell r="CH318">
            <v>400000</v>
          </cell>
          <cell r="CI318">
            <v>3013444</v>
          </cell>
          <cell r="CJ318">
            <v>68160</v>
          </cell>
          <cell r="CK318">
            <v>205876</v>
          </cell>
          <cell r="CL318">
            <v>194851</v>
          </cell>
          <cell r="CM318">
            <v>11025</v>
          </cell>
          <cell r="CN318">
            <v>0</v>
          </cell>
          <cell r="CO318">
            <v>29136</v>
          </cell>
          <cell r="CP318">
            <v>1491068</v>
          </cell>
          <cell r="CQ318">
            <v>0</v>
          </cell>
          <cell r="CR318">
            <v>7705093</v>
          </cell>
          <cell r="CS318">
            <v>0</v>
          </cell>
          <cell r="CT318">
            <v>5302800</v>
          </cell>
          <cell r="CU318">
            <v>5075200</v>
          </cell>
          <cell r="CV318">
            <v>0</v>
          </cell>
          <cell r="CX318">
            <v>2</v>
          </cell>
          <cell r="CY318" t="str">
            <v>C02-006</v>
          </cell>
          <cell r="DE318">
            <v>3</v>
          </cell>
          <cell r="DG318">
            <v>3</v>
          </cell>
          <cell r="DH318" t="str">
            <v>C02-006</v>
          </cell>
          <cell r="DI318">
            <v>0</v>
          </cell>
          <cell r="DJ318">
            <v>0</v>
          </cell>
          <cell r="DK318">
            <v>0</v>
          </cell>
          <cell r="DL318">
            <v>0</v>
          </cell>
          <cell r="DM318">
            <v>0</v>
          </cell>
          <cell r="DO318">
            <v>4</v>
          </cell>
          <cell r="DP318" t="str">
            <v>C02-006</v>
          </cell>
          <cell r="DQ318">
            <v>22750</v>
          </cell>
          <cell r="DR318">
            <v>5000</v>
          </cell>
          <cell r="DS318">
            <v>121067</v>
          </cell>
          <cell r="DT318">
            <v>43664</v>
          </cell>
          <cell r="DU318">
            <v>56666</v>
          </cell>
          <cell r="DV318">
            <v>3843</v>
          </cell>
          <cell r="DW318">
            <v>252990</v>
          </cell>
          <cell r="DY318">
            <v>5</v>
          </cell>
        </row>
        <row r="319">
          <cell r="N319">
            <v>2</v>
          </cell>
          <cell r="O319">
            <v>23</v>
          </cell>
          <cell r="P319">
            <v>4082</v>
          </cell>
          <cell r="Q319">
            <v>5</v>
          </cell>
          <cell r="T319">
            <v>0</v>
          </cell>
          <cell r="U319" t="str">
            <v>無床</v>
          </cell>
          <cell r="W319" t="str">
            <v>4</v>
          </cell>
          <cell r="X319">
            <v>23</v>
          </cell>
          <cell r="Y319" t="str">
            <v>個人</v>
          </cell>
          <cell r="Z319">
            <v>2</v>
          </cell>
          <cell r="AA319">
            <v>50</v>
          </cell>
          <cell r="AB319">
            <v>10</v>
          </cell>
          <cell r="AC319">
            <v>1</v>
          </cell>
          <cell r="AD319">
            <v>0</v>
          </cell>
          <cell r="AE319">
            <v>0</v>
          </cell>
          <cell r="AF319">
            <v>0</v>
          </cell>
          <cell r="AG319">
            <v>144</v>
          </cell>
          <cell r="AL319">
            <v>2</v>
          </cell>
          <cell r="AM319">
            <v>50</v>
          </cell>
          <cell r="AN319">
            <v>10</v>
          </cell>
          <cell r="AO319">
            <v>57</v>
          </cell>
          <cell r="AP319">
            <v>1</v>
          </cell>
          <cell r="AR319">
            <v>1</v>
          </cell>
          <cell r="AT319">
            <v>113</v>
          </cell>
          <cell r="AU319">
            <v>1092</v>
          </cell>
          <cell r="AV319">
            <v>11</v>
          </cell>
          <cell r="AX319">
            <v>0</v>
          </cell>
          <cell r="AY319">
            <v>0</v>
          </cell>
          <cell r="AZ319">
            <v>0</v>
          </cell>
          <cell r="BA319">
            <v>0</v>
          </cell>
          <cell r="BB319">
            <v>0</v>
          </cell>
          <cell r="BC319">
            <v>0</v>
          </cell>
          <cell r="BD319">
            <v>0</v>
          </cell>
          <cell r="BE319">
            <v>2</v>
          </cell>
          <cell r="BF319">
            <v>1</v>
          </cell>
          <cell r="BG319">
            <v>2</v>
          </cell>
          <cell r="BH319">
            <v>1</v>
          </cell>
          <cell r="BI319">
            <v>0</v>
          </cell>
          <cell r="BJ319">
            <v>0</v>
          </cell>
          <cell r="BK319">
            <v>2</v>
          </cell>
          <cell r="BL319">
            <v>0</v>
          </cell>
          <cell r="BM319">
            <v>6</v>
          </cell>
          <cell r="BN319">
            <v>0</v>
          </cell>
          <cell r="BO319">
            <v>0</v>
          </cell>
          <cell r="BP319">
            <v>0</v>
          </cell>
          <cell r="BQ319">
            <v>8</v>
          </cell>
          <cell r="BR319">
            <v>0</v>
          </cell>
          <cell r="BS319">
            <v>0</v>
          </cell>
          <cell r="BT319">
            <v>0</v>
          </cell>
          <cell r="BU319">
            <v>0</v>
          </cell>
          <cell r="BV319">
            <v>0</v>
          </cell>
          <cell r="BW319">
            <v>0</v>
          </cell>
          <cell r="BX319">
            <v>0</v>
          </cell>
          <cell r="BZ319">
            <v>1</v>
          </cell>
          <cell r="CA319" t="str">
            <v>C23-011</v>
          </cell>
          <cell r="CB319">
            <v>6916900</v>
          </cell>
          <cell r="CC319">
            <v>21840</v>
          </cell>
          <cell r="CD319">
            <v>868478</v>
          </cell>
          <cell r="CE319">
            <v>25600</v>
          </cell>
          <cell r="CF319">
            <v>7832818</v>
          </cell>
          <cell r="CG319">
            <v>1738650</v>
          </cell>
          <cell r="CH319">
            <v>530000</v>
          </cell>
          <cell r="CI319">
            <v>2251214</v>
          </cell>
          <cell r="CJ319">
            <v>28136</v>
          </cell>
          <cell r="CK319">
            <v>139146</v>
          </cell>
          <cell r="CL319">
            <v>135513</v>
          </cell>
          <cell r="CM319">
            <v>3633</v>
          </cell>
          <cell r="CN319">
            <v>0</v>
          </cell>
          <cell r="CO319">
            <v>180240</v>
          </cell>
          <cell r="CP319">
            <v>626625</v>
          </cell>
          <cell r="CQ319">
            <v>0</v>
          </cell>
          <cell r="CR319">
            <v>4964011</v>
          </cell>
          <cell r="CT319">
            <v>14517616</v>
          </cell>
          <cell r="CU319">
            <v>5797200</v>
          </cell>
          <cell r="CV319">
            <v>36100</v>
          </cell>
          <cell r="CX319">
            <v>2</v>
          </cell>
          <cell r="CY319" t="str">
            <v>C23-011</v>
          </cell>
          <cell r="CZ319">
            <v>107364447</v>
          </cell>
          <cell r="DA319">
            <v>69207308</v>
          </cell>
          <cell r="DB319">
            <v>9154846</v>
          </cell>
          <cell r="DC319">
            <v>0</v>
          </cell>
          <cell r="DE319">
            <v>2</v>
          </cell>
          <cell r="DG319">
            <v>3</v>
          </cell>
          <cell r="DH319" t="str">
            <v>C23-011</v>
          </cell>
          <cell r="DI319">
            <v>0</v>
          </cell>
          <cell r="DJ319">
            <v>0</v>
          </cell>
          <cell r="DK319">
            <v>0</v>
          </cell>
          <cell r="DL319">
            <v>0</v>
          </cell>
          <cell r="DM319">
            <v>0</v>
          </cell>
          <cell r="DO319">
            <v>4</v>
          </cell>
          <cell r="DP319" t="str">
            <v>C23-011</v>
          </cell>
          <cell r="DQ319">
            <v>25000</v>
          </cell>
          <cell r="DR319">
            <v>0</v>
          </cell>
          <cell r="DS319">
            <v>15800</v>
          </cell>
          <cell r="DT319">
            <v>67942</v>
          </cell>
          <cell r="DU319">
            <v>25000</v>
          </cell>
          <cell r="DV319">
            <v>0</v>
          </cell>
          <cell r="DW319">
            <v>133742</v>
          </cell>
          <cell r="DY319">
            <v>5</v>
          </cell>
        </row>
        <row r="320">
          <cell r="N320">
            <v>2</v>
          </cell>
          <cell r="O320">
            <v>44</v>
          </cell>
          <cell r="P320">
            <v>54104</v>
          </cell>
          <cell r="Q320">
            <v>8</v>
          </cell>
          <cell r="T320">
            <v>0</v>
          </cell>
          <cell r="U320" t="str">
            <v>無床</v>
          </cell>
          <cell r="W320" t="str">
            <v>A</v>
          </cell>
          <cell r="X320">
            <v>19</v>
          </cell>
          <cell r="Y320" t="str">
            <v>その他</v>
          </cell>
          <cell r="Z320">
            <v>2</v>
          </cell>
          <cell r="AA320">
            <v>54</v>
          </cell>
          <cell r="AB320">
            <v>2</v>
          </cell>
          <cell r="AC320">
            <v>0</v>
          </cell>
          <cell r="AD320">
            <v>1</v>
          </cell>
          <cell r="AE320">
            <v>0</v>
          </cell>
          <cell r="AF320">
            <v>0</v>
          </cell>
          <cell r="AH320">
            <v>643</v>
          </cell>
          <cell r="AL320">
            <v>2</v>
          </cell>
          <cell r="AM320">
            <v>54</v>
          </cell>
          <cell r="AN320">
            <v>1</v>
          </cell>
          <cell r="AO320">
            <v>55</v>
          </cell>
          <cell r="AP320">
            <v>1</v>
          </cell>
          <cell r="AR320">
            <v>1</v>
          </cell>
          <cell r="AT320">
            <v>322</v>
          </cell>
          <cell r="AU320">
            <v>2459</v>
          </cell>
          <cell r="AV320">
            <v>8</v>
          </cell>
          <cell r="AX320">
            <v>0</v>
          </cell>
          <cell r="AY320">
            <v>1</v>
          </cell>
          <cell r="BA320">
            <v>3</v>
          </cell>
          <cell r="BC320">
            <v>4</v>
          </cell>
          <cell r="BE320">
            <v>5</v>
          </cell>
          <cell r="BG320">
            <v>13</v>
          </cell>
          <cell r="BH320">
            <v>0</v>
          </cell>
          <cell r="BI320">
            <v>0</v>
          </cell>
          <cell r="BK320">
            <v>0</v>
          </cell>
          <cell r="BM320">
            <v>0</v>
          </cell>
          <cell r="BO320">
            <v>2</v>
          </cell>
          <cell r="BQ320">
            <v>2</v>
          </cell>
          <cell r="BR320">
            <v>0</v>
          </cell>
          <cell r="BS320">
            <v>0</v>
          </cell>
          <cell r="BT320">
            <v>0</v>
          </cell>
          <cell r="BU320">
            <v>0</v>
          </cell>
          <cell r="BV320">
            <v>0</v>
          </cell>
          <cell r="BW320">
            <v>0</v>
          </cell>
          <cell r="BX320">
            <v>0</v>
          </cell>
          <cell r="BZ320">
            <v>1</v>
          </cell>
          <cell r="CA320" t="str">
            <v>C44-007</v>
          </cell>
          <cell r="CB320">
            <v>7936778</v>
          </cell>
          <cell r="CC320">
            <v>672519</v>
          </cell>
          <cell r="CD320">
            <v>10489</v>
          </cell>
          <cell r="CE320">
            <v>27280</v>
          </cell>
          <cell r="CF320">
            <v>8647066</v>
          </cell>
          <cell r="CG320">
            <v>4198387</v>
          </cell>
          <cell r="CH320">
            <v>0</v>
          </cell>
          <cell r="CI320">
            <v>1757701</v>
          </cell>
          <cell r="CJ320">
            <v>136194</v>
          </cell>
          <cell r="CK320">
            <v>33719</v>
          </cell>
          <cell r="CL320">
            <v>33719</v>
          </cell>
          <cell r="CM320">
            <v>0</v>
          </cell>
          <cell r="CN320">
            <v>0</v>
          </cell>
          <cell r="CO320">
            <v>410596</v>
          </cell>
          <cell r="CP320">
            <v>2475538</v>
          </cell>
          <cell r="CQ320">
            <v>600000</v>
          </cell>
          <cell r="CR320">
            <v>9012135</v>
          </cell>
          <cell r="CS320">
            <v>1</v>
          </cell>
          <cell r="CT320">
            <v>0</v>
          </cell>
          <cell r="CU320">
            <v>0</v>
          </cell>
          <cell r="CV320">
            <v>0</v>
          </cell>
          <cell r="CX320">
            <v>2</v>
          </cell>
          <cell r="CY320" t="str">
            <v>C44-007</v>
          </cell>
          <cell r="CZ320">
            <v>57885636</v>
          </cell>
          <cell r="DA320">
            <v>13095465</v>
          </cell>
          <cell r="DB320">
            <v>59226207</v>
          </cell>
          <cell r="DC320">
            <v>35602000</v>
          </cell>
          <cell r="DE320">
            <v>1</v>
          </cell>
          <cell r="DG320">
            <v>3</v>
          </cell>
          <cell r="DH320" t="str">
            <v>C44-007</v>
          </cell>
          <cell r="DI320">
            <v>0</v>
          </cell>
          <cell r="DJ320">
            <v>0</v>
          </cell>
          <cell r="DK320">
            <v>0</v>
          </cell>
          <cell r="DL320">
            <v>0</v>
          </cell>
          <cell r="DM320">
            <v>0</v>
          </cell>
          <cell r="DO320">
            <v>4</v>
          </cell>
          <cell r="DP320" t="str">
            <v>C44-007</v>
          </cell>
          <cell r="DQ320">
            <v>50880</v>
          </cell>
          <cell r="DR320">
            <v>80500</v>
          </cell>
          <cell r="DS320">
            <v>63542</v>
          </cell>
          <cell r="DT320">
            <v>20500</v>
          </cell>
          <cell r="DU320">
            <v>0</v>
          </cell>
          <cell r="DV320">
            <v>56713</v>
          </cell>
          <cell r="DW320">
            <v>272135</v>
          </cell>
          <cell r="DY320">
            <v>5</v>
          </cell>
        </row>
        <row r="321">
          <cell r="N321">
            <v>2</v>
          </cell>
          <cell r="O321">
            <v>4</v>
          </cell>
          <cell r="P321">
            <v>31056</v>
          </cell>
          <cell r="Q321">
            <v>9</v>
          </cell>
          <cell r="T321">
            <v>0</v>
          </cell>
          <cell r="U321" t="str">
            <v>無床</v>
          </cell>
          <cell r="W321" t="str">
            <v>1</v>
          </cell>
          <cell r="X321">
            <v>23</v>
          </cell>
          <cell r="Y321" t="str">
            <v>個人</v>
          </cell>
          <cell r="Z321">
            <v>1</v>
          </cell>
          <cell r="AA321">
            <v>10</v>
          </cell>
          <cell r="AB321">
            <v>4</v>
          </cell>
          <cell r="AC321">
            <v>1</v>
          </cell>
          <cell r="AD321">
            <v>0</v>
          </cell>
          <cell r="AE321">
            <v>0</v>
          </cell>
          <cell r="AF321">
            <v>0</v>
          </cell>
          <cell r="AG321">
            <v>198</v>
          </cell>
          <cell r="AL321">
            <v>3</v>
          </cell>
          <cell r="AM321">
            <v>7</v>
          </cell>
          <cell r="AN321">
            <v>3</v>
          </cell>
          <cell r="AO321">
            <v>48</v>
          </cell>
          <cell r="AP321">
            <v>1</v>
          </cell>
          <cell r="AR321">
            <v>1</v>
          </cell>
          <cell r="AT321">
            <v>443</v>
          </cell>
          <cell r="AU321">
            <v>1033</v>
          </cell>
          <cell r="AV321">
            <v>6</v>
          </cell>
          <cell r="AX321">
            <v>0</v>
          </cell>
          <cell r="AY321">
            <v>0</v>
          </cell>
          <cell r="AZ321">
            <v>1</v>
          </cell>
          <cell r="BA321">
            <v>0</v>
          </cell>
          <cell r="BB321">
            <v>0</v>
          </cell>
          <cell r="BC321">
            <v>2</v>
          </cell>
          <cell r="BD321">
            <v>0</v>
          </cell>
          <cell r="BE321">
            <v>5</v>
          </cell>
          <cell r="BF321">
            <v>1</v>
          </cell>
          <cell r="BG321">
            <v>7</v>
          </cell>
          <cell r="BH321">
            <v>2</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Z321">
            <v>1</v>
          </cell>
          <cell r="CA321" t="str">
            <v>C04-009</v>
          </cell>
          <cell r="CB321">
            <v>4629410</v>
          </cell>
          <cell r="CC321">
            <v>0</v>
          </cell>
          <cell r="CD321">
            <v>0</v>
          </cell>
          <cell r="CE321">
            <v>0</v>
          </cell>
          <cell r="CF321">
            <v>4629410</v>
          </cell>
          <cell r="CG321">
            <v>1564093</v>
          </cell>
          <cell r="CH321">
            <v>550000</v>
          </cell>
          <cell r="CI321">
            <v>337809</v>
          </cell>
          <cell r="CJ321">
            <v>21231</v>
          </cell>
          <cell r="CK321">
            <v>18171</v>
          </cell>
          <cell r="CL321">
            <v>17526</v>
          </cell>
          <cell r="CM321">
            <v>645</v>
          </cell>
          <cell r="CN321">
            <v>0</v>
          </cell>
          <cell r="CO321">
            <v>356505</v>
          </cell>
          <cell r="CP321">
            <v>479147</v>
          </cell>
          <cell r="CQ321">
            <v>0</v>
          </cell>
          <cell r="CR321">
            <v>2776956</v>
          </cell>
          <cell r="CT321">
            <v>907920</v>
          </cell>
          <cell r="CU321">
            <v>709200</v>
          </cell>
          <cell r="CV321">
            <v>0</v>
          </cell>
          <cell r="CX321">
            <v>2</v>
          </cell>
          <cell r="CY321" t="str">
            <v>C04-009</v>
          </cell>
          <cell r="CZ321">
            <v>61368474</v>
          </cell>
          <cell r="DA321">
            <v>46656903</v>
          </cell>
          <cell r="DB321">
            <v>2516876</v>
          </cell>
          <cell r="DC321">
            <v>0</v>
          </cell>
          <cell r="DE321">
            <v>2</v>
          </cell>
          <cell r="DG321">
            <v>3</v>
          </cell>
          <cell r="DH321" t="str">
            <v>C04-009</v>
          </cell>
          <cell r="DI321">
            <v>0</v>
          </cell>
          <cell r="DJ321">
            <v>0</v>
          </cell>
          <cell r="DK321">
            <v>0</v>
          </cell>
          <cell r="DL321">
            <v>0</v>
          </cell>
          <cell r="DM321">
            <v>0</v>
          </cell>
          <cell r="DO321">
            <v>4</v>
          </cell>
          <cell r="DP321" t="str">
            <v>C04-009</v>
          </cell>
          <cell r="DQ321">
            <v>100080</v>
          </cell>
          <cell r="DR321">
            <v>0</v>
          </cell>
          <cell r="DS321">
            <v>17820</v>
          </cell>
          <cell r="DT321">
            <v>5833</v>
          </cell>
          <cell r="DU321">
            <v>0</v>
          </cell>
          <cell r="DV321">
            <v>0</v>
          </cell>
          <cell r="DW321">
            <v>123733</v>
          </cell>
          <cell r="DY321">
            <v>5</v>
          </cell>
        </row>
        <row r="322">
          <cell r="N322">
            <v>2</v>
          </cell>
          <cell r="O322">
            <v>38</v>
          </cell>
          <cell r="P322">
            <v>63144</v>
          </cell>
          <cell r="Q322">
            <v>5</v>
          </cell>
          <cell r="T322">
            <v>0</v>
          </cell>
          <cell r="U322" t="str">
            <v>無床</v>
          </cell>
          <cell r="W322" t="str">
            <v>9</v>
          </cell>
          <cell r="X322">
            <v>23</v>
          </cell>
          <cell r="Y322" t="str">
            <v>個人</v>
          </cell>
          <cell r="Z322">
            <v>3</v>
          </cell>
          <cell r="AA322">
            <v>7</v>
          </cell>
          <cell r="AB322">
            <v>8</v>
          </cell>
          <cell r="AC322">
            <v>1</v>
          </cell>
          <cell r="AD322">
            <v>0</v>
          </cell>
          <cell r="AE322">
            <v>0</v>
          </cell>
          <cell r="AF322">
            <v>0</v>
          </cell>
          <cell r="AG322">
            <v>296</v>
          </cell>
          <cell r="AH322">
            <v>0</v>
          </cell>
          <cell r="AI322">
            <v>0</v>
          </cell>
          <cell r="AJ322">
            <v>0</v>
          </cell>
          <cell r="AL322">
            <v>3</v>
          </cell>
          <cell r="AM322">
            <v>7</v>
          </cell>
          <cell r="AN322">
            <v>8</v>
          </cell>
          <cell r="AO322">
            <v>41</v>
          </cell>
          <cell r="AP322">
            <v>1</v>
          </cell>
          <cell r="AR322">
            <v>1</v>
          </cell>
          <cell r="AT322">
            <v>148</v>
          </cell>
          <cell r="AU322">
            <v>2005</v>
          </cell>
          <cell r="AV322">
            <v>6</v>
          </cell>
          <cell r="AX322">
            <v>0</v>
          </cell>
          <cell r="AY322">
            <v>0</v>
          </cell>
          <cell r="AZ322">
            <v>0</v>
          </cell>
          <cell r="BA322">
            <v>3</v>
          </cell>
          <cell r="BB322">
            <v>1</v>
          </cell>
          <cell r="BC322">
            <v>2</v>
          </cell>
          <cell r="BD322">
            <v>0</v>
          </cell>
          <cell r="BE322">
            <v>1</v>
          </cell>
          <cell r="BF322">
            <v>0</v>
          </cell>
          <cell r="BG322">
            <v>6</v>
          </cell>
          <cell r="BH322">
            <v>1</v>
          </cell>
          <cell r="BI322">
            <v>1</v>
          </cell>
          <cell r="BJ322">
            <v>0</v>
          </cell>
          <cell r="BK322">
            <v>0</v>
          </cell>
          <cell r="BL322">
            <v>0</v>
          </cell>
          <cell r="BM322">
            <v>0</v>
          </cell>
          <cell r="BN322">
            <v>0</v>
          </cell>
          <cell r="BO322">
            <v>0</v>
          </cell>
          <cell r="BP322">
            <v>0</v>
          </cell>
          <cell r="BQ322">
            <v>1</v>
          </cell>
          <cell r="BR322">
            <v>0</v>
          </cell>
          <cell r="BS322">
            <v>0</v>
          </cell>
          <cell r="BT322">
            <v>0</v>
          </cell>
          <cell r="BU322">
            <v>0</v>
          </cell>
          <cell r="BV322">
            <v>0</v>
          </cell>
          <cell r="BW322">
            <v>0</v>
          </cell>
          <cell r="BX322">
            <v>0</v>
          </cell>
          <cell r="BZ322">
            <v>1</v>
          </cell>
          <cell r="CA322" t="str">
            <v>C38-034</v>
          </cell>
          <cell r="CB322">
            <v>9719839</v>
          </cell>
          <cell r="CC322">
            <v>103168</v>
          </cell>
          <cell r="CD322">
            <v>57790</v>
          </cell>
          <cell r="CE322">
            <v>233320</v>
          </cell>
          <cell r="CF322">
            <v>10114117</v>
          </cell>
          <cell r="CG322">
            <v>1649021</v>
          </cell>
          <cell r="CH322">
            <v>533333</v>
          </cell>
          <cell r="CI322">
            <v>3250289</v>
          </cell>
          <cell r="CJ322">
            <v>122723</v>
          </cell>
          <cell r="CK322">
            <v>78956</v>
          </cell>
          <cell r="CL322">
            <v>63521</v>
          </cell>
          <cell r="CM322">
            <v>15435</v>
          </cell>
          <cell r="CN322">
            <v>0</v>
          </cell>
          <cell r="CO322">
            <v>581920</v>
          </cell>
          <cell r="CP322">
            <v>2142582</v>
          </cell>
          <cell r="CQ322">
            <v>0</v>
          </cell>
          <cell r="CR322">
            <v>7825491</v>
          </cell>
          <cell r="CT322">
            <v>3589000</v>
          </cell>
          <cell r="CU322">
            <v>2022700</v>
          </cell>
          <cell r="CV322">
            <v>0</v>
          </cell>
          <cell r="CX322">
            <v>2</v>
          </cell>
          <cell r="CY322" t="str">
            <v>C38-034</v>
          </cell>
          <cell r="CZ322">
            <v>151103820</v>
          </cell>
          <cell r="DA322">
            <v>126886172</v>
          </cell>
          <cell r="DB322">
            <v>168090287</v>
          </cell>
          <cell r="DC322">
            <v>148675000</v>
          </cell>
          <cell r="DE322">
            <v>2</v>
          </cell>
          <cell r="DG322">
            <v>3</v>
          </cell>
          <cell r="DH322" t="str">
            <v>C38-034</v>
          </cell>
          <cell r="DI322">
            <v>0</v>
          </cell>
          <cell r="DJ322">
            <v>0</v>
          </cell>
          <cell r="DK322">
            <v>1155000</v>
          </cell>
          <cell r="DL322">
            <v>0</v>
          </cell>
          <cell r="DM322">
            <v>1155000</v>
          </cell>
          <cell r="DO322">
            <v>4</v>
          </cell>
          <cell r="DP322" t="str">
            <v>C38-034</v>
          </cell>
          <cell r="DQ322">
            <v>38000</v>
          </cell>
          <cell r="DR322">
            <v>0</v>
          </cell>
          <cell r="DS322">
            <v>25202</v>
          </cell>
          <cell r="DT322">
            <v>212976</v>
          </cell>
          <cell r="DU322">
            <v>0</v>
          </cell>
          <cell r="DV322">
            <v>294025</v>
          </cell>
          <cell r="DW322">
            <v>570203</v>
          </cell>
          <cell r="DY322">
            <v>5</v>
          </cell>
        </row>
        <row r="323">
          <cell r="N323">
            <v>2</v>
          </cell>
          <cell r="O323">
            <v>26</v>
          </cell>
          <cell r="P323">
            <v>53058</v>
          </cell>
          <cell r="Q323">
            <v>3</v>
          </cell>
          <cell r="T323">
            <v>0</v>
          </cell>
          <cell r="U323" t="str">
            <v>無床</v>
          </cell>
          <cell r="W323" t="str">
            <v>6</v>
          </cell>
          <cell r="X323">
            <v>23</v>
          </cell>
          <cell r="Y323" t="str">
            <v>個人</v>
          </cell>
          <cell r="Z323">
            <v>2</v>
          </cell>
          <cell r="AA323">
            <v>40</v>
          </cell>
          <cell r="AB323">
            <v>9</v>
          </cell>
          <cell r="AC323">
            <v>1</v>
          </cell>
          <cell r="AD323">
            <v>0</v>
          </cell>
          <cell r="AE323">
            <v>0</v>
          </cell>
          <cell r="AF323">
            <v>0</v>
          </cell>
          <cell r="AG323">
            <v>81</v>
          </cell>
          <cell r="AL323">
            <v>2</v>
          </cell>
          <cell r="AM323">
            <v>40</v>
          </cell>
          <cell r="AN323">
            <v>9</v>
          </cell>
          <cell r="AO323">
            <v>69</v>
          </cell>
          <cell r="AP323">
            <v>1</v>
          </cell>
          <cell r="AR323">
            <v>1</v>
          </cell>
          <cell r="AT323">
            <v>110</v>
          </cell>
          <cell r="AU323">
            <v>690</v>
          </cell>
          <cell r="AV323">
            <v>10</v>
          </cell>
          <cell r="AY323">
            <v>0</v>
          </cell>
          <cell r="BA323">
            <v>0</v>
          </cell>
          <cell r="BC323">
            <v>4</v>
          </cell>
          <cell r="BD323">
            <v>1</v>
          </cell>
          <cell r="BE323">
            <v>1</v>
          </cell>
          <cell r="BG323">
            <v>5</v>
          </cell>
          <cell r="BH323">
            <v>1</v>
          </cell>
          <cell r="BI323">
            <v>0</v>
          </cell>
          <cell r="BK323">
            <v>0</v>
          </cell>
          <cell r="BM323">
            <v>0</v>
          </cell>
          <cell r="BO323">
            <v>0</v>
          </cell>
          <cell r="BQ323">
            <v>0</v>
          </cell>
          <cell r="BR323">
            <v>0</v>
          </cell>
          <cell r="BS323">
            <v>0</v>
          </cell>
          <cell r="BT323">
            <v>1</v>
          </cell>
          <cell r="BU323">
            <v>1</v>
          </cell>
          <cell r="BV323">
            <v>0</v>
          </cell>
          <cell r="BW323">
            <v>24</v>
          </cell>
          <cell r="BX323">
            <v>24</v>
          </cell>
          <cell r="BZ323">
            <v>1</v>
          </cell>
          <cell r="CA323" t="str">
            <v>C26-049</v>
          </cell>
          <cell r="CB323">
            <v>4447730</v>
          </cell>
          <cell r="CC323">
            <v>0</v>
          </cell>
          <cell r="CD323">
            <v>22860</v>
          </cell>
          <cell r="CE323">
            <v>182460</v>
          </cell>
          <cell r="CF323">
            <v>4653050</v>
          </cell>
          <cell r="CG323">
            <v>1219646</v>
          </cell>
          <cell r="CH323">
            <v>540000</v>
          </cell>
          <cell r="CI323">
            <v>1407274</v>
          </cell>
          <cell r="CJ323">
            <v>8460</v>
          </cell>
          <cell r="CK323">
            <v>227630</v>
          </cell>
          <cell r="CL323">
            <v>182600</v>
          </cell>
          <cell r="CM323">
            <v>4000</v>
          </cell>
          <cell r="CN323">
            <v>41030</v>
          </cell>
          <cell r="CO323">
            <v>120370</v>
          </cell>
          <cell r="CP323">
            <v>500861</v>
          </cell>
          <cell r="CQ323">
            <v>0</v>
          </cell>
          <cell r="CR323">
            <v>3484241</v>
          </cell>
          <cell r="CT323">
            <v>6548000</v>
          </cell>
          <cell r="CU323">
            <v>3177700</v>
          </cell>
          <cell r="CV323">
            <v>0</v>
          </cell>
          <cell r="CX323">
            <v>2</v>
          </cell>
          <cell r="CY323" t="str">
            <v>C26-049</v>
          </cell>
          <cell r="CZ323">
            <v>24908318</v>
          </cell>
          <cell r="DA323">
            <v>3242074</v>
          </cell>
          <cell r="DB323">
            <v>4152515</v>
          </cell>
          <cell r="DC323">
            <v>0</v>
          </cell>
          <cell r="DE323">
            <v>2</v>
          </cell>
          <cell r="DG323">
            <v>3</v>
          </cell>
          <cell r="DH323" t="str">
            <v>C26-049</v>
          </cell>
          <cell r="DI323">
            <v>0</v>
          </cell>
          <cell r="DJ323">
            <v>482915</v>
          </cell>
          <cell r="DK323">
            <v>0</v>
          </cell>
          <cell r="DL323">
            <v>0</v>
          </cell>
          <cell r="DM323">
            <v>482915</v>
          </cell>
          <cell r="DO323">
            <v>4</v>
          </cell>
          <cell r="DP323" t="str">
            <v>C26-049</v>
          </cell>
          <cell r="DQ323">
            <v>9000</v>
          </cell>
          <cell r="DR323">
            <v>0</v>
          </cell>
          <cell r="DS323">
            <v>19550</v>
          </cell>
          <cell r="DT323">
            <v>61285</v>
          </cell>
          <cell r="DU323">
            <v>10000</v>
          </cell>
          <cell r="DV323">
            <v>0</v>
          </cell>
          <cell r="DW323">
            <v>99835</v>
          </cell>
          <cell r="DY323">
            <v>5</v>
          </cell>
        </row>
        <row r="324">
          <cell r="N324">
            <v>2</v>
          </cell>
          <cell r="O324">
            <v>35</v>
          </cell>
          <cell r="P324">
            <v>57124</v>
          </cell>
          <cell r="Q324">
            <v>3</v>
          </cell>
          <cell r="T324">
            <v>1</v>
          </cell>
          <cell r="U324" t="str">
            <v>有床</v>
          </cell>
          <cell r="W324" t="str">
            <v>8</v>
          </cell>
          <cell r="X324">
            <v>19</v>
          </cell>
          <cell r="Y324" t="str">
            <v>その他</v>
          </cell>
          <cell r="Z324">
            <v>2</v>
          </cell>
          <cell r="AA324">
            <v>51</v>
          </cell>
          <cell r="AB324">
            <v>3</v>
          </cell>
          <cell r="AC324">
            <v>0</v>
          </cell>
          <cell r="AD324">
            <v>1</v>
          </cell>
          <cell r="AE324">
            <v>0</v>
          </cell>
          <cell r="AF324">
            <v>0</v>
          </cell>
          <cell r="AH324">
            <v>565</v>
          </cell>
          <cell r="AL324">
            <v>2</v>
          </cell>
          <cell r="AM324">
            <v>51</v>
          </cell>
          <cell r="AN324">
            <v>2</v>
          </cell>
          <cell r="AO324">
            <v>59</v>
          </cell>
          <cell r="AP324">
            <v>1</v>
          </cell>
          <cell r="AR324">
            <v>2</v>
          </cell>
          <cell r="AT324">
            <v>126</v>
          </cell>
          <cell r="AU324">
            <v>1879</v>
          </cell>
          <cell r="AV324">
            <v>9</v>
          </cell>
          <cell r="AX324">
            <v>286</v>
          </cell>
          <cell r="AY324">
            <v>1</v>
          </cell>
          <cell r="BA324">
            <v>6</v>
          </cell>
          <cell r="BC324">
            <v>3</v>
          </cell>
          <cell r="BE324">
            <v>3</v>
          </cell>
          <cell r="BG324">
            <v>13</v>
          </cell>
          <cell r="BH324">
            <v>0</v>
          </cell>
          <cell r="BI324">
            <v>1</v>
          </cell>
          <cell r="BK324">
            <v>0</v>
          </cell>
          <cell r="BM324">
            <v>0</v>
          </cell>
          <cell r="BO324">
            <v>0</v>
          </cell>
          <cell r="BQ324">
            <v>1</v>
          </cell>
          <cell r="BR324">
            <v>0</v>
          </cell>
          <cell r="BS324">
            <v>0</v>
          </cell>
          <cell r="BT324">
            <v>0</v>
          </cell>
          <cell r="BU324">
            <v>0</v>
          </cell>
          <cell r="BV324">
            <v>0</v>
          </cell>
          <cell r="BW324">
            <v>0</v>
          </cell>
          <cell r="BX324">
            <v>0</v>
          </cell>
          <cell r="BZ324">
            <v>1</v>
          </cell>
          <cell r="CA324" t="str">
            <v>C35-040</v>
          </cell>
          <cell r="CB324">
            <v>9647000</v>
          </cell>
          <cell r="CC324">
            <v>347271</v>
          </cell>
          <cell r="CD324">
            <v>383718</v>
          </cell>
          <cell r="CE324">
            <v>150802</v>
          </cell>
          <cell r="CF324">
            <v>10528791</v>
          </cell>
          <cell r="CG324">
            <v>5057933</v>
          </cell>
          <cell r="CH324">
            <v>0</v>
          </cell>
          <cell r="CI324">
            <v>2898699</v>
          </cell>
          <cell r="CJ324">
            <v>199227</v>
          </cell>
          <cell r="CK324">
            <v>324954</v>
          </cell>
          <cell r="CL324">
            <v>189595</v>
          </cell>
          <cell r="CM324">
            <v>20055</v>
          </cell>
          <cell r="CN324">
            <v>0</v>
          </cell>
          <cell r="CO324">
            <v>104953</v>
          </cell>
          <cell r="CP324">
            <v>2004250</v>
          </cell>
          <cell r="CQ324">
            <v>960000</v>
          </cell>
          <cell r="CR324">
            <v>10590016</v>
          </cell>
          <cell r="CT324">
            <v>3753875</v>
          </cell>
          <cell r="CU324">
            <v>237650</v>
          </cell>
          <cell r="CV324">
            <v>75300</v>
          </cell>
          <cell r="CX324">
            <v>2</v>
          </cell>
          <cell r="CY324" t="str">
            <v>C35-040</v>
          </cell>
          <cell r="CZ324">
            <v>107010085</v>
          </cell>
          <cell r="DA324">
            <v>2885196</v>
          </cell>
          <cell r="DB324">
            <v>8272832</v>
          </cell>
          <cell r="DC324">
            <v>1000000</v>
          </cell>
          <cell r="DE324">
            <v>1</v>
          </cell>
          <cell r="DG324">
            <v>3</v>
          </cell>
          <cell r="DH324" t="str">
            <v>C35-040</v>
          </cell>
          <cell r="DI324">
            <v>0</v>
          </cell>
          <cell r="DJ324">
            <v>0</v>
          </cell>
          <cell r="DK324">
            <v>0</v>
          </cell>
          <cell r="DL324">
            <v>262290</v>
          </cell>
          <cell r="DM324">
            <v>262290</v>
          </cell>
          <cell r="DO324">
            <v>4</v>
          </cell>
          <cell r="DP324" t="str">
            <v>C35-040</v>
          </cell>
          <cell r="DQ324">
            <v>40000</v>
          </cell>
          <cell r="DR324">
            <v>10000</v>
          </cell>
          <cell r="DS324">
            <v>38415</v>
          </cell>
          <cell r="DT324">
            <v>75083</v>
          </cell>
          <cell r="DU324">
            <v>0</v>
          </cell>
          <cell r="DV324">
            <v>5334</v>
          </cell>
          <cell r="DW324">
            <v>168832</v>
          </cell>
          <cell r="DY324">
            <v>5</v>
          </cell>
        </row>
        <row r="325">
          <cell r="N325">
            <v>2</v>
          </cell>
          <cell r="O325">
            <v>24</v>
          </cell>
          <cell r="P325">
            <v>57154</v>
          </cell>
          <cell r="Q325">
            <v>6</v>
          </cell>
          <cell r="T325">
            <v>0</v>
          </cell>
          <cell r="U325" t="str">
            <v>無床</v>
          </cell>
          <cell r="W325" t="str">
            <v>4</v>
          </cell>
          <cell r="X325">
            <v>23</v>
          </cell>
          <cell r="Y325" t="str">
            <v>個人</v>
          </cell>
          <cell r="Z325">
            <v>3</v>
          </cell>
          <cell r="AA325">
            <v>2</v>
          </cell>
          <cell r="AB325">
            <v>11</v>
          </cell>
          <cell r="AC325">
            <v>0</v>
          </cell>
          <cell r="AD325">
            <v>1</v>
          </cell>
          <cell r="AE325">
            <v>0</v>
          </cell>
          <cell r="AF325">
            <v>0</v>
          </cell>
          <cell r="AH325">
            <v>257</v>
          </cell>
          <cell r="AL325">
            <v>3</v>
          </cell>
          <cell r="AM325">
            <v>2</v>
          </cell>
          <cell r="AN325">
            <v>11</v>
          </cell>
          <cell r="AO325">
            <v>46</v>
          </cell>
          <cell r="AP325">
            <v>1</v>
          </cell>
          <cell r="AR325">
            <v>1</v>
          </cell>
          <cell r="AT325">
            <v>226</v>
          </cell>
          <cell r="AU325">
            <v>2569</v>
          </cell>
          <cell r="AV325">
            <v>8</v>
          </cell>
          <cell r="AY325">
            <v>0</v>
          </cell>
          <cell r="BA325">
            <v>3</v>
          </cell>
          <cell r="BC325">
            <v>2</v>
          </cell>
          <cell r="BE325">
            <v>1</v>
          </cell>
          <cell r="BF325">
            <v>1</v>
          </cell>
          <cell r="BG325">
            <v>6</v>
          </cell>
          <cell r="BH325">
            <v>1</v>
          </cell>
          <cell r="BK325">
            <v>1</v>
          </cell>
          <cell r="BQ325">
            <v>1</v>
          </cell>
          <cell r="BR325">
            <v>0</v>
          </cell>
          <cell r="BS325">
            <v>0</v>
          </cell>
          <cell r="BT325">
            <v>0</v>
          </cell>
          <cell r="BU325">
            <v>0</v>
          </cell>
          <cell r="BV325">
            <v>0</v>
          </cell>
          <cell r="BW325">
            <v>0</v>
          </cell>
          <cell r="BX325">
            <v>0</v>
          </cell>
          <cell r="BZ325">
            <v>1</v>
          </cell>
          <cell r="CA325" t="str">
            <v>C24-032</v>
          </cell>
          <cell r="CB325">
            <v>9172520</v>
          </cell>
          <cell r="CC325">
            <v>0</v>
          </cell>
          <cell r="CD325">
            <v>328012</v>
          </cell>
          <cell r="CE325">
            <v>79325</v>
          </cell>
          <cell r="CF325">
            <v>9579857</v>
          </cell>
          <cell r="CG325">
            <v>1848867</v>
          </cell>
          <cell r="CH325">
            <v>616667</v>
          </cell>
          <cell r="CI325">
            <v>2377112</v>
          </cell>
          <cell r="CJ325">
            <v>121484</v>
          </cell>
          <cell r="CK325">
            <v>256799</v>
          </cell>
          <cell r="CL325">
            <v>41182</v>
          </cell>
          <cell r="CM325">
            <v>2520</v>
          </cell>
          <cell r="CN325">
            <v>0</v>
          </cell>
          <cell r="CO325">
            <v>83865</v>
          </cell>
          <cell r="CP325">
            <v>2049931</v>
          </cell>
          <cell r="CQ325">
            <v>1000000</v>
          </cell>
          <cell r="CR325">
            <v>6738058</v>
          </cell>
          <cell r="CT325">
            <v>12121000</v>
          </cell>
          <cell r="CU325">
            <v>5038600</v>
          </cell>
          <cell r="CV325">
            <v>0</v>
          </cell>
          <cell r="CX325">
            <v>2</v>
          </cell>
          <cell r="CY325" t="str">
            <v>C24-032</v>
          </cell>
          <cell r="CZ325">
            <v>64329171</v>
          </cell>
          <cell r="DA325">
            <v>2305345</v>
          </cell>
          <cell r="DB325">
            <v>26578047</v>
          </cell>
          <cell r="DC325">
            <v>24235389</v>
          </cell>
          <cell r="DE325">
            <v>2</v>
          </cell>
          <cell r="DG325">
            <v>3</v>
          </cell>
          <cell r="DH325" t="str">
            <v>C24-032</v>
          </cell>
          <cell r="DI325">
            <v>0</v>
          </cell>
          <cell r="DJ325">
            <v>0</v>
          </cell>
          <cell r="DK325">
            <v>420000</v>
          </cell>
          <cell r="DL325">
            <v>0</v>
          </cell>
          <cell r="DM325">
            <v>420000</v>
          </cell>
          <cell r="DO325">
            <v>4</v>
          </cell>
          <cell r="DP325" t="str">
            <v>C24-032</v>
          </cell>
          <cell r="DQ325">
            <v>24500</v>
          </cell>
          <cell r="DR325">
            <v>0</v>
          </cell>
          <cell r="DS325">
            <v>5083</v>
          </cell>
          <cell r="DT325">
            <v>37358</v>
          </cell>
          <cell r="DU325">
            <v>5900</v>
          </cell>
          <cell r="DV325">
            <v>37718</v>
          </cell>
          <cell r="DW325">
            <v>110559</v>
          </cell>
          <cell r="DY325">
            <v>5</v>
          </cell>
        </row>
        <row r="326">
          <cell r="N326">
            <v>2</v>
          </cell>
          <cell r="O326">
            <v>28</v>
          </cell>
          <cell r="P326">
            <v>7083</v>
          </cell>
          <cell r="Q326">
            <v>2</v>
          </cell>
          <cell r="T326">
            <v>0</v>
          </cell>
          <cell r="U326" t="str">
            <v>無床</v>
          </cell>
          <cell r="W326" t="str">
            <v>7</v>
          </cell>
          <cell r="X326">
            <v>19</v>
          </cell>
          <cell r="Y326" t="str">
            <v>その他</v>
          </cell>
          <cell r="Z326">
            <v>2</v>
          </cell>
          <cell r="AA326">
            <v>54</v>
          </cell>
          <cell r="AB326">
            <v>4</v>
          </cell>
          <cell r="AC326">
            <v>0</v>
          </cell>
          <cell r="AD326">
            <v>1</v>
          </cell>
          <cell r="AE326">
            <v>0</v>
          </cell>
          <cell r="AF326">
            <v>0</v>
          </cell>
          <cell r="AH326">
            <v>90</v>
          </cell>
          <cell r="AL326">
            <v>2</v>
          </cell>
          <cell r="AM326">
            <v>54</v>
          </cell>
          <cell r="AN326">
            <v>4</v>
          </cell>
          <cell r="AO326">
            <v>56</v>
          </cell>
          <cell r="AP326">
            <v>2</v>
          </cell>
          <cell r="AR326">
            <v>1</v>
          </cell>
          <cell r="AT326">
            <v>339</v>
          </cell>
          <cell r="AU326">
            <v>996</v>
          </cell>
          <cell r="AV326">
            <v>10</v>
          </cell>
          <cell r="AX326">
            <v>0</v>
          </cell>
          <cell r="AY326">
            <v>1</v>
          </cell>
          <cell r="AZ326">
            <v>0</v>
          </cell>
          <cell r="BA326">
            <v>0</v>
          </cell>
          <cell r="BC326">
            <v>2</v>
          </cell>
          <cell r="BE326">
            <v>2</v>
          </cell>
          <cell r="BG326">
            <v>5</v>
          </cell>
          <cell r="BH326">
            <v>0</v>
          </cell>
          <cell r="BO326">
            <v>2</v>
          </cell>
          <cell r="BQ326">
            <v>2</v>
          </cell>
          <cell r="BR326">
            <v>0</v>
          </cell>
          <cell r="BS326">
            <v>0</v>
          </cell>
          <cell r="BT326">
            <v>0</v>
          </cell>
          <cell r="BU326">
            <v>0</v>
          </cell>
          <cell r="BZ326">
            <v>1</v>
          </cell>
          <cell r="CA326" t="str">
            <v>C28-016</v>
          </cell>
          <cell r="CB326">
            <v>7300787</v>
          </cell>
          <cell r="CC326">
            <v>0</v>
          </cell>
          <cell r="CD326">
            <v>0</v>
          </cell>
          <cell r="CE326">
            <v>0</v>
          </cell>
          <cell r="CF326">
            <v>7300787</v>
          </cell>
          <cell r="CG326">
            <v>3822882</v>
          </cell>
          <cell r="CH326">
            <v>0</v>
          </cell>
          <cell r="CI326">
            <v>2272855</v>
          </cell>
          <cell r="CJ326">
            <v>0</v>
          </cell>
          <cell r="CK326">
            <v>0</v>
          </cell>
          <cell r="CL326">
            <v>0</v>
          </cell>
          <cell r="CM326">
            <v>0</v>
          </cell>
          <cell r="CN326">
            <v>0</v>
          </cell>
          <cell r="CO326">
            <v>75017</v>
          </cell>
          <cell r="CP326">
            <v>1048889</v>
          </cell>
          <cell r="CQ326">
            <v>262270</v>
          </cell>
          <cell r="CR326">
            <v>7219643</v>
          </cell>
          <cell r="CT326">
            <v>4446700</v>
          </cell>
          <cell r="CU326">
            <v>1009500</v>
          </cell>
          <cell r="CV326">
            <v>1400</v>
          </cell>
          <cell r="CX326">
            <v>2</v>
          </cell>
          <cell r="CY326" t="str">
            <v>C28-016</v>
          </cell>
          <cell r="CZ326">
            <v>166837699</v>
          </cell>
          <cell r="DA326">
            <v>2747245</v>
          </cell>
          <cell r="DB326">
            <v>11522078</v>
          </cell>
          <cell r="DC326">
            <v>0</v>
          </cell>
          <cell r="DE326">
            <v>1</v>
          </cell>
          <cell r="DG326">
            <v>3</v>
          </cell>
          <cell r="DH326" t="str">
            <v>C28-016</v>
          </cell>
          <cell r="DI326">
            <v>0</v>
          </cell>
          <cell r="DJ326">
            <v>0</v>
          </cell>
          <cell r="DK326">
            <v>0</v>
          </cell>
          <cell r="DL326">
            <v>1026175</v>
          </cell>
          <cell r="DM326">
            <v>1026175</v>
          </cell>
          <cell r="DO326">
            <v>4</v>
          </cell>
          <cell r="DP326" t="str">
            <v>C28-016</v>
          </cell>
          <cell r="DQ326">
            <v>60000</v>
          </cell>
          <cell r="DR326">
            <v>0</v>
          </cell>
          <cell r="DS326">
            <v>20923</v>
          </cell>
          <cell r="DT326">
            <v>79916</v>
          </cell>
          <cell r="DU326">
            <v>0</v>
          </cell>
          <cell r="DV326">
            <v>0</v>
          </cell>
          <cell r="DW326">
            <v>160839</v>
          </cell>
          <cell r="DY326">
            <v>5</v>
          </cell>
        </row>
        <row r="327">
          <cell r="N327">
            <v>2</v>
          </cell>
          <cell r="O327">
            <v>23</v>
          </cell>
          <cell r="P327">
            <v>15078</v>
          </cell>
          <cell r="Q327">
            <v>6</v>
          </cell>
          <cell r="T327">
            <v>0</v>
          </cell>
          <cell r="U327" t="str">
            <v>無床</v>
          </cell>
          <cell r="W327" t="str">
            <v>4</v>
          </cell>
          <cell r="X327">
            <v>19</v>
          </cell>
          <cell r="Y327" t="str">
            <v>その他</v>
          </cell>
          <cell r="Z327">
            <v>2</v>
          </cell>
          <cell r="AA327">
            <v>63</v>
          </cell>
          <cell r="AB327">
            <v>4</v>
          </cell>
          <cell r="AC327">
            <v>1</v>
          </cell>
          <cell r="AD327">
            <v>0</v>
          </cell>
          <cell r="AE327">
            <v>0</v>
          </cell>
          <cell r="AF327">
            <v>0</v>
          </cell>
          <cell r="AG327">
            <v>280</v>
          </cell>
          <cell r="AL327">
            <v>2</v>
          </cell>
          <cell r="AM327">
            <v>63</v>
          </cell>
          <cell r="AN327">
            <v>4</v>
          </cell>
          <cell r="AO327">
            <v>42</v>
          </cell>
          <cell r="AP327">
            <v>1</v>
          </cell>
          <cell r="AR327">
            <v>1</v>
          </cell>
          <cell r="AT327">
            <v>270</v>
          </cell>
          <cell r="AU327">
            <v>2462</v>
          </cell>
          <cell r="AV327">
            <v>10</v>
          </cell>
          <cell r="AX327">
            <v>0</v>
          </cell>
          <cell r="AY327">
            <v>2</v>
          </cell>
          <cell r="AZ327">
            <v>0</v>
          </cell>
          <cell r="BA327">
            <v>4</v>
          </cell>
          <cell r="BB327">
            <v>0</v>
          </cell>
          <cell r="BC327">
            <v>3</v>
          </cell>
          <cell r="BD327">
            <v>0</v>
          </cell>
          <cell r="BE327">
            <v>3</v>
          </cell>
          <cell r="BF327">
            <v>0</v>
          </cell>
          <cell r="BG327">
            <v>12</v>
          </cell>
          <cell r="BH327">
            <v>0</v>
          </cell>
          <cell r="BI327">
            <v>0</v>
          </cell>
          <cell r="BJ327">
            <v>0</v>
          </cell>
          <cell r="BK327">
            <v>1</v>
          </cell>
          <cell r="BL327">
            <v>0</v>
          </cell>
          <cell r="BM327">
            <v>0</v>
          </cell>
          <cell r="BN327">
            <v>0</v>
          </cell>
          <cell r="BO327">
            <v>0</v>
          </cell>
          <cell r="BP327">
            <v>0</v>
          </cell>
          <cell r="BQ327">
            <v>1</v>
          </cell>
          <cell r="BR327">
            <v>0</v>
          </cell>
          <cell r="BS327">
            <v>0</v>
          </cell>
          <cell r="BT327">
            <v>0</v>
          </cell>
          <cell r="BU327">
            <v>0</v>
          </cell>
          <cell r="BV327">
            <v>0</v>
          </cell>
          <cell r="BW327">
            <v>0</v>
          </cell>
          <cell r="BX327">
            <v>0</v>
          </cell>
          <cell r="BZ327">
            <v>1</v>
          </cell>
          <cell r="CA327" t="str">
            <v>C23-044</v>
          </cell>
          <cell r="CB327">
            <v>13556140</v>
          </cell>
          <cell r="CC327">
            <v>0</v>
          </cell>
          <cell r="CD327">
            <v>43480</v>
          </cell>
          <cell r="CE327">
            <v>182642</v>
          </cell>
          <cell r="CF327">
            <v>13782262</v>
          </cell>
          <cell r="CG327">
            <v>9626757</v>
          </cell>
          <cell r="CH327">
            <v>0</v>
          </cell>
          <cell r="CI327">
            <v>2963078</v>
          </cell>
          <cell r="CJ327">
            <v>218143</v>
          </cell>
          <cell r="CK327">
            <v>294152</v>
          </cell>
          <cell r="CL327">
            <v>241834</v>
          </cell>
          <cell r="CM327">
            <v>0</v>
          </cell>
          <cell r="CN327">
            <v>0</v>
          </cell>
          <cell r="CO327">
            <v>851128</v>
          </cell>
          <cell r="CP327">
            <v>2384028</v>
          </cell>
          <cell r="CQ327">
            <v>0</v>
          </cell>
          <cell r="CR327">
            <v>16337286</v>
          </cell>
          <cell r="CT327">
            <v>177600</v>
          </cell>
          <cell r="CU327">
            <v>317000</v>
          </cell>
          <cell r="CV327">
            <v>900</v>
          </cell>
          <cell r="CX327">
            <v>2</v>
          </cell>
          <cell r="CY327" t="str">
            <v>C23-044</v>
          </cell>
          <cell r="CZ327">
            <v>300961191</v>
          </cell>
          <cell r="DA327">
            <v>257585605</v>
          </cell>
          <cell r="DB327">
            <v>264045297</v>
          </cell>
          <cell r="DC327">
            <v>208810936</v>
          </cell>
          <cell r="DE327">
            <v>1</v>
          </cell>
          <cell r="DG327">
            <v>3</v>
          </cell>
          <cell r="DH327" t="str">
            <v>C23-044</v>
          </cell>
          <cell r="DI327">
            <v>198100000</v>
          </cell>
          <cell r="DJ327">
            <v>37402414</v>
          </cell>
          <cell r="DK327">
            <v>463500</v>
          </cell>
          <cell r="DL327">
            <v>309000</v>
          </cell>
          <cell r="DM327">
            <v>236274914</v>
          </cell>
          <cell r="DO327">
            <v>4</v>
          </cell>
          <cell r="DP327" t="str">
            <v>C23-044</v>
          </cell>
          <cell r="DQ327">
            <v>67396</v>
          </cell>
          <cell r="DR327">
            <v>0</v>
          </cell>
          <cell r="DS327">
            <v>34525</v>
          </cell>
          <cell r="DT327">
            <v>972556</v>
          </cell>
          <cell r="DU327">
            <v>50</v>
          </cell>
          <cell r="DV327">
            <v>405248</v>
          </cell>
          <cell r="DW327">
            <v>1479775</v>
          </cell>
          <cell r="DY327">
            <v>5</v>
          </cell>
        </row>
        <row r="328">
          <cell r="N328">
            <v>2</v>
          </cell>
          <cell r="O328">
            <v>46</v>
          </cell>
          <cell r="P328">
            <v>52096</v>
          </cell>
          <cell r="Q328">
            <v>4</v>
          </cell>
          <cell r="T328">
            <v>1</v>
          </cell>
          <cell r="U328" t="str">
            <v>有床</v>
          </cell>
          <cell r="W328" t="str">
            <v>A</v>
          </cell>
          <cell r="X328">
            <v>23</v>
          </cell>
          <cell r="Y328" t="str">
            <v>個人</v>
          </cell>
          <cell r="Z328">
            <v>3</v>
          </cell>
          <cell r="AA328">
            <v>5</v>
          </cell>
          <cell r="AB328">
            <v>8</v>
          </cell>
          <cell r="AC328">
            <v>1</v>
          </cell>
          <cell r="AD328">
            <v>0</v>
          </cell>
          <cell r="AE328">
            <v>0</v>
          </cell>
          <cell r="AF328">
            <v>0</v>
          </cell>
          <cell r="AG328">
            <v>588</v>
          </cell>
          <cell r="AH328">
            <v>0</v>
          </cell>
          <cell r="AI328">
            <v>0</v>
          </cell>
          <cell r="AJ328">
            <v>0</v>
          </cell>
          <cell r="AL328">
            <v>3</v>
          </cell>
          <cell r="AM328">
            <v>5</v>
          </cell>
          <cell r="AN328">
            <v>7</v>
          </cell>
          <cell r="AO328">
            <v>40</v>
          </cell>
          <cell r="AP328">
            <v>1</v>
          </cell>
          <cell r="AR328">
            <v>1</v>
          </cell>
          <cell r="AT328">
            <v>672</v>
          </cell>
          <cell r="AU328">
            <v>2744</v>
          </cell>
          <cell r="AV328">
            <v>7</v>
          </cell>
          <cell r="AX328">
            <v>11</v>
          </cell>
          <cell r="AY328">
            <v>0</v>
          </cell>
          <cell r="AZ328">
            <v>0</v>
          </cell>
          <cell r="BA328">
            <v>6</v>
          </cell>
          <cell r="BB328">
            <v>0</v>
          </cell>
          <cell r="BC328">
            <v>4</v>
          </cell>
          <cell r="BD328">
            <v>1</v>
          </cell>
          <cell r="BE328">
            <v>3</v>
          </cell>
          <cell r="BF328">
            <v>0</v>
          </cell>
          <cell r="BG328">
            <v>13</v>
          </cell>
          <cell r="BH328">
            <v>1</v>
          </cell>
          <cell r="BI328">
            <v>1</v>
          </cell>
          <cell r="BJ328">
            <v>0</v>
          </cell>
          <cell r="BK328">
            <v>0</v>
          </cell>
          <cell r="BL328">
            <v>0</v>
          </cell>
          <cell r="BM328">
            <v>0</v>
          </cell>
          <cell r="BN328">
            <v>0</v>
          </cell>
          <cell r="BO328">
            <v>0</v>
          </cell>
          <cell r="BP328">
            <v>0</v>
          </cell>
          <cell r="BQ328">
            <v>1</v>
          </cell>
          <cell r="BR328">
            <v>0</v>
          </cell>
          <cell r="BS328">
            <v>0</v>
          </cell>
          <cell r="BT328">
            <v>0</v>
          </cell>
          <cell r="BU328">
            <v>0</v>
          </cell>
          <cell r="BV328">
            <v>0</v>
          </cell>
          <cell r="BW328">
            <v>0</v>
          </cell>
          <cell r="BX328">
            <v>0</v>
          </cell>
          <cell r="BZ328">
            <v>1</v>
          </cell>
          <cell r="CA328" t="str">
            <v>C46-016</v>
          </cell>
          <cell r="CB328">
            <v>12759780</v>
          </cell>
          <cell r="CD328">
            <v>76820</v>
          </cell>
          <cell r="CE328">
            <v>182360</v>
          </cell>
          <cell r="CF328">
            <v>13018960</v>
          </cell>
          <cell r="CG328">
            <v>3501255</v>
          </cell>
          <cell r="CH328">
            <v>350000</v>
          </cell>
          <cell r="CI328">
            <v>420826</v>
          </cell>
          <cell r="CJ328">
            <v>324526</v>
          </cell>
          <cell r="CK328">
            <v>670656</v>
          </cell>
          <cell r="CL328">
            <v>271078</v>
          </cell>
          <cell r="CM328">
            <v>12390</v>
          </cell>
          <cell r="CN328">
            <v>0</v>
          </cell>
          <cell r="CO328">
            <v>958002</v>
          </cell>
          <cell r="CP328">
            <v>2991088</v>
          </cell>
          <cell r="CQ328">
            <v>0</v>
          </cell>
          <cell r="CR328">
            <v>8866353</v>
          </cell>
          <cell r="CS328">
            <v>0</v>
          </cell>
          <cell r="CT328">
            <v>11954500</v>
          </cell>
          <cell r="CU328">
            <v>4988000</v>
          </cell>
          <cell r="CV328">
            <v>0</v>
          </cell>
          <cell r="CX328">
            <v>2</v>
          </cell>
          <cell r="CY328" t="str">
            <v>C46-016</v>
          </cell>
          <cell r="CZ328">
            <v>191545814</v>
          </cell>
          <cell r="DA328">
            <v>117554958</v>
          </cell>
          <cell r="DB328">
            <v>162258619</v>
          </cell>
          <cell r="DC328">
            <v>159300000</v>
          </cell>
          <cell r="DE328">
            <v>2</v>
          </cell>
          <cell r="DG328">
            <v>3</v>
          </cell>
          <cell r="DH328" t="str">
            <v>C46-016</v>
          </cell>
          <cell r="DI328">
            <v>0</v>
          </cell>
          <cell r="DJ328">
            <v>0</v>
          </cell>
          <cell r="DK328">
            <v>0</v>
          </cell>
          <cell r="DL328">
            <v>0</v>
          </cell>
          <cell r="DM328">
            <v>0</v>
          </cell>
          <cell r="DO328">
            <v>4</v>
          </cell>
          <cell r="DP328" t="str">
            <v>C46-016</v>
          </cell>
          <cell r="DQ328">
            <v>72000</v>
          </cell>
          <cell r="DR328">
            <v>141667</v>
          </cell>
          <cell r="DS328">
            <v>20000</v>
          </cell>
          <cell r="DT328">
            <v>127000</v>
          </cell>
          <cell r="DU328">
            <v>400</v>
          </cell>
          <cell r="DV328">
            <v>271356</v>
          </cell>
          <cell r="DW328">
            <v>632423</v>
          </cell>
          <cell r="DY328">
            <v>5</v>
          </cell>
        </row>
        <row r="329">
          <cell r="N329">
            <v>2</v>
          </cell>
          <cell r="O329">
            <v>41</v>
          </cell>
          <cell r="P329">
            <v>56006</v>
          </cell>
          <cell r="Q329">
            <v>2</v>
          </cell>
          <cell r="T329">
            <v>1</v>
          </cell>
          <cell r="U329" t="str">
            <v>有床</v>
          </cell>
          <cell r="W329" t="str">
            <v>A</v>
          </cell>
          <cell r="X329">
            <v>23</v>
          </cell>
          <cell r="Y329" t="str">
            <v>個人</v>
          </cell>
          <cell r="Z329">
            <v>2</v>
          </cell>
          <cell r="AA329">
            <v>34</v>
          </cell>
          <cell r="AB329">
            <v>5</v>
          </cell>
          <cell r="AC329">
            <v>1</v>
          </cell>
          <cell r="AD329">
            <v>0</v>
          </cell>
          <cell r="AE329">
            <v>0</v>
          </cell>
          <cell r="AF329">
            <v>0</v>
          </cell>
          <cell r="AG329">
            <v>428</v>
          </cell>
          <cell r="AL329">
            <v>2</v>
          </cell>
          <cell r="AM329">
            <v>61</v>
          </cell>
          <cell r="AN329">
            <v>12</v>
          </cell>
          <cell r="AO329">
            <v>70</v>
          </cell>
          <cell r="AP329">
            <v>1</v>
          </cell>
          <cell r="AR329">
            <v>1</v>
          </cell>
          <cell r="AT329">
            <v>235</v>
          </cell>
          <cell r="AU329">
            <v>3082</v>
          </cell>
          <cell r="AV329">
            <v>6</v>
          </cell>
          <cell r="AX329">
            <v>0</v>
          </cell>
          <cell r="AY329">
            <v>0</v>
          </cell>
          <cell r="BA329">
            <v>3</v>
          </cell>
          <cell r="BC329">
            <v>3</v>
          </cell>
          <cell r="BE329">
            <v>3</v>
          </cell>
          <cell r="BF329">
            <v>1</v>
          </cell>
          <cell r="BG329">
            <v>9</v>
          </cell>
          <cell r="BH329">
            <v>1</v>
          </cell>
          <cell r="BI329">
            <v>1</v>
          </cell>
          <cell r="BK329">
            <v>0</v>
          </cell>
          <cell r="BM329">
            <v>0</v>
          </cell>
          <cell r="BO329">
            <v>0</v>
          </cell>
          <cell r="BQ329">
            <v>1</v>
          </cell>
          <cell r="BR329">
            <v>0</v>
          </cell>
          <cell r="BS329">
            <v>0</v>
          </cell>
          <cell r="BT329">
            <v>0</v>
          </cell>
          <cell r="BU329">
            <v>0</v>
          </cell>
          <cell r="BV329">
            <v>0</v>
          </cell>
          <cell r="BW329">
            <v>0</v>
          </cell>
          <cell r="BX329">
            <v>0</v>
          </cell>
          <cell r="BZ329">
            <v>1</v>
          </cell>
          <cell r="CA329" t="str">
            <v>C41-016</v>
          </cell>
          <cell r="CB329">
            <v>7373953</v>
          </cell>
          <cell r="CC329">
            <v>0</v>
          </cell>
          <cell r="CD329">
            <v>10300</v>
          </cell>
          <cell r="CE329">
            <v>0</v>
          </cell>
          <cell r="CF329">
            <v>7384253</v>
          </cell>
          <cell r="CG329">
            <v>2319391</v>
          </cell>
          <cell r="CH329">
            <v>491666</v>
          </cell>
          <cell r="CI329">
            <v>1143508</v>
          </cell>
          <cell r="CJ329">
            <v>247849</v>
          </cell>
          <cell r="CK329">
            <v>618</v>
          </cell>
          <cell r="CL329">
            <v>618</v>
          </cell>
          <cell r="CM329">
            <v>0</v>
          </cell>
          <cell r="CN329">
            <v>0</v>
          </cell>
          <cell r="CO329">
            <v>357648</v>
          </cell>
          <cell r="CP329">
            <v>661379</v>
          </cell>
          <cell r="CQ329">
            <v>0</v>
          </cell>
          <cell r="CR329">
            <v>4730393</v>
          </cell>
          <cell r="CS329">
            <v>0</v>
          </cell>
          <cell r="CT329">
            <v>6392800</v>
          </cell>
          <cell r="CU329">
            <v>3115700</v>
          </cell>
          <cell r="CV329">
            <v>0</v>
          </cell>
          <cell r="CX329">
            <v>2</v>
          </cell>
          <cell r="CY329" t="str">
            <v>C41-016</v>
          </cell>
          <cell r="CZ329">
            <v>72537117</v>
          </cell>
          <cell r="DA329">
            <v>45495131</v>
          </cell>
          <cell r="DB329">
            <v>61750844</v>
          </cell>
          <cell r="DC329">
            <v>55280000</v>
          </cell>
          <cell r="DE329">
            <v>2</v>
          </cell>
          <cell r="DG329">
            <v>3</v>
          </cell>
          <cell r="DH329" t="str">
            <v>C41-016</v>
          </cell>
          <cell r="DI329">
            <v>0</v>
          </cell>
          <cell r="DJ329">
            <v>2010289</v>
          </cell>
          <cell r="DK329">
            <v>0</v>
          </cell>
          <cell r="DL329">
            <v>0</v>
          </cell>
          <cell r="DM329">
            <v>2010289</v>
          </cell>
          <cell r="DO329">
            <v>4</v>
          </cell>
          <cell r="DP329" t="str">
            <v>C41-016</v>
          </cell>
          <cell r="DQ329">
            <v>23350</v>
          </cell>
          <cell r="DR329">
            <v>250000</v>
          </cell>
          <cell r="DS329">
            <v>1712</v>
          </cell>
          <cell r="DT329">
            <v>129174</v>
          </cell>
          <cell r="DU329">
            <v>2500</v>
          </cell>
          <cell r="DV329">
            <v>118753</v>
          </cell>
          <cell r="DW329">
            <v>525489</v>
          </cell>
          <cell r="DY329">
            <v>5</v>
          </cell>
        </row>
        <row r="330">
          <cell r="N330">
            <v>2</v>
          </cell>
          <cell r="O330">
            <v>21</v>
          </cell>
          <cell r="P330">
            <v>56054</v>
          </cell>
          <cell r="Q330">
            <v>5</v>
          </cell>
          <cell r="T330">
            <v>1</v>
          </cell>
          <cell r="U330" t="str">
            <v>有床</v>
          </cell>
          <cell r="W330" t="str">
            <v>4</v>
          </cell>
          <cell r="X330">
            <v>23</v>
          </cell>
          <cell r="Y330" t="str">
            <v>個人</v>
          </cell>
          <cell r="Z330">
            <v>3</v>
          </cell>
          <cell r="AA330">
            <v>2</v>
          </cell>
          <cell r="AB330">
            <v>4</v>
          </cell>
          <cell r="AC330">
            <v>1</v>
          </cell>
          <cell r="AD330">
            <v>0</v>
          </cell>
          <cell r="AE330">
            <v>0</v>
          </cell>
          <cell r="AF330">
            <v>0</v>
          </cell>
          <cell r="AG330">
            <v>258</v>
          </cell>
          <cell r="AL330">
            <v>3</v>
          </cell>
          <cell r="AM330">
            <v>2</v>
          </cell>
          <cell r="AN330">
            <v>4</v>
          </cell>
          <cell r="AO330">
            <v>49</v>
          </cell>
          <cell r="AP330">
            <v>1</v>
          </cell>
          <cell r="AR330">
            <v>1</v>
          </cell>
          <cell r="AT330">
            <v>348</v>
          </cell>
          <cell r="AU330">
            <v>2382</v>
          </cell>
          <cell r="AV330">
            <v>8</v>
          </cell>
          <cell r="AX330">
            <v>8</v>
          </cell>
          <cell r="AY330">
            <v>0</v>
          </cell>
          <cell r="BA330">
            <v>2</v>
          </cell>
          <cell r="BC330">
            <v>5</v>
          </cell>
          <cell r="BE330">
            <v>3</v>
          </cell>
          <cell r="BF330">
            <v>1</v>
          </cell>
          <cell r="BG330">
            <v>10</v>
          </cell>
          <cell r="BH330">
            <v>1</v>
          </cell>
          <cell r="BQ330">
            <v>0</v>
          </cell>
          <cell r="BR330">
            <v>0</v>
          </cell>
          <cell r="BS330">
            <v>0</v>
          </cell>
          <cell r="BT330">
            <v>0</v>
          </cell>
          <cell r="BU330">
            <v>0</v>
          </cell>
          <cell r="BZ330">
            <v>1</v>
          </cell>
          <cell r="CA330" t="str">
            <v>C21-022</v>
          </cell>
          <cell r="CB330">
            <v>9333527</v>
          </cell>
          <cell r="CC330">
            <v>0</v>
          </cell>
          <cell r="CD330">
            <v>0</v>
          </cell>
          <cell r="CE330">
            <v>0</v>
          </cell>
          <cell r="CF330">
            <v>9333527</v>
          </cell>
          <cell r="CG330">
            <v>2316700</v>
          </cell>
          <cell r="CH330">
            <v>607000</v>
          </cell>
          <cell r="CI330">
            <v>332018</v>
          </cell>
          <cell r="CJ330">
            <v>83473</v>
          </cell>
          <cell r="CK330">
            <v>448048</v>
          </cell>
          <cell r="CL330">
            <v>429848</v>
          </cell>
          <cell r="CM330">
            <v>18200</v>
          </cell>
          <cell r="CN330">
            <v>0</v>
          </cell>
          <cell r="CO330">
            <v>619419</v>
          </cell>
          <cell r="CP330">
            <v>3080169</v>
          </cell>
          <cell r="CQ330">
            <v>0</v>
          </cell>
          <cell r="CR330">
            <v>6879827</v>
          </cell>
          <cell r="CS330">
            <v>0</v>
          </cell>
          <cell r="CT330">
            <v>22991500</v>
          </cell>
          <cell r="CU330">
            <v>8309600</v>
          </cell>
          <cell r="CV330">
            <v>0</v>
          </cell>
          <cell r="CX330">
            <v>2</v>
          </cell>
          <cell r="CY330" t="str">
            <v>C21-022</v>
          </cell>
          <cell r="CZ330">
            <v>110589717</v>
          </cell>
          <cell r="DA330">
            <v>71179534</v>
          </cell>
          <cell r="DB330">
            <v>74882727</v>
          </cell>
          <cell r="DC330">
            <v>72361780</v>
          </cell>
          <cell r="DE330">
            <v>2</v>
          </cell>
          <cell r="DG330">
            <v>3</v>
          </cell>
          <cell r="DH330" t="str">
            <v>C21-022</v>
          </cell>
          <cell r="DI330">
            <v>0</v>
          </cell>
          <cell r="DJ330">
            <v>0</v>
          </cell>
          <cell r="DK330">
            <v>4575000</v>
          </cell>
          <cell r="DL330">
            <v>0</v>
          </cell>
          <cell r="DM330">
            <v>4575000</v>
          </cell>
          <cell r="DO330">
            <v>4</v>
          </cell>
          <cell r="DP330" t="str">
            <v>C21-022</v>
          </cell>
          <cell r="DQ330">
            <v>60900</v>
          </cell>
          <cell r="DR330">
            <v>0</v>
          </cell>
          <cell r="DS330">
            <v>51380</v>
          </cell>
          <cell r="DT330">
            <v>142000</v>
          </cell>
          <cell r="DU330">
            <v>15000</v>
          </cell>
          <cell r="DV330">
            <v>91392</v>
          </cell>
          <cell r="DW330">
            <v>360672</v>
          </cell>
          <cell r="DY330">
            <v>5</v>
          </cell>
        </row>
        <row r="331">
          <cell r="N331">
            <v>2</v>
          </cell>
          <cell r="O331">
            <v>44</v>
          </cell>
          <cell r="P331">
            <v>54018</v>
          </cell>
          <cell r="Q331">
            <v>4</v>
          </cell>
          <cell r="T331">
            <v>1</v>
          </cell>
          <cell r="U331" t="str">
            <v>有床</v>
          </cell>
          <cell r="W331" t="str">
            <v>A</v>
          </cell>
          <cell r="X331">
            <v>23</v>
          </cell>
          <cell r="Y331" t="str">
            <v>個人</v>
          </cell>
          <cell r="Z331">
            <v>2</v>
          </cell>
          <cell r="AA331">
            <v>41</v>
          </cell>
          <cell r="AB331">
            <v>9</v>
          </cell>
          <cell r="AC331">
            <v>1</v>
          </cell>
          <cell r="AD331">
            <v>0</v>
          </cell>
          <cell r="AE331">
            <v>0</v>
          </cell>
          <cell r="AF331">
            <v>0</v>
          </cell>
          <cell r="AG331">
            <v>821</v>
          </cell>
          <cell r="AH331">
            <v>0</v>
          </cell>
          <cell r="AI331">
            <v>0</v>
          </cell>
          <cell r="AJ331">
            <v>0</v>
          </cell>
          <cell r="AL331">
            <v>2</v>
          </cell>
          <cell r="AM331">
            <v>45</v>
          </cell>
          <cell r="AN331">
            <v>5</v>
          </cell>
          <cell r="AO331">
            <v>74</v>
          </cell>
          <cell r="AP331">
            <v>1</v>
          </cell>
          <cell r="AR331">
            <v>1</v>
          </cell>
          <cell r="AT331">
            <v>134</v>
          </cell>
          <cell r="AU331">
            <v>164</v>
          </cell>
          <cell r="AV331">
            <v>6</v>
          </cell>
          <cell r="AX331">
            <v>390</v>
          </cell>
          <cell r="BA331">
            <v>4</v>
          </cell>
          <cell r="BC331">
            <v>2</v>
          </cell>
          <cell r="BD331">
            <v>1</v>
          </cell>
          <cell r="BE331">
            <v>3</v>
          </cell>
          <cell r="BG331">
            <v>9</v>
          </cell>
          <cell r="BH331">
            <v>1</v>
          </cell>
          <cell r="BK331">
            <v>3</v>
          </cell>
          <cell r="BM331">
            <v>0</v>
          </cell>
          <cell r="BO331">
            <v>0</v>
          </cell>
          <cell r="BQ331">
            <v>3</v>
          </cell>
          <cell r="BR331">
            <v>0</v>
          </cell>
          <cell r="BZ331">
            <v>1</v>
          </cell>
          <cell r="CA331" t="str">
            <v>C44-003</v>
          </cell>
          <cell r="CB331">
            <v>3674310</v>
          </cell>
          <cell r="CC331">
            <v>0</v>
          </cell>
          <cell r="CD331">
            <v>498100</v>
          </cell>
          <cell r="CE331">
            <v>648400</v>
          </cell>
          <cell r="CF331">
            <v>4820810</v>
          </cell>
          <cell r="CG331">
            <v>2245430</v>
          </cell>
          <cell r="CH331">
            <v>416667</v>
          </cell>
          <cell r="CI331">
            <v>614563</v>
          </cell>
          <cell r="CJ331">
            <v>19236</v>
          </cell>
          <cell r="CK331">
            <v>171125</v>
          </cell>
          <cell r="CL331">
            <v>56974</v>
          </cell>
          <cell r="CM331">
            <v>5000</v>
          </cell>
          <cell r="CN331">
            <v>109151</v>
          </cell>
          <cell r="CO331">
            <v>232142</v>
          </cell>
          <cell r="CP331">
            <v>1535260</v>
          </cell>
          <cell r="CQ331">
            <v>0</v>
          </cell>
          <cell r="CR331">
            <v>4817756</v>
          </cell>
          <cell r="CS331">
            <v>0</v>
          </cell>
          <cell r="CT331">
            <v>4123500</v>
          </cell>
          <cell r="CU331">
            <v>2237800</v>
          </cell>
          <cell r="CV331">
            <v>20400</v>
          </cell>
          <cell r="CX331">
            <v>2</v>
          </cell>
          <cell r="CY331" t="str">
            <v>C44-003</v>
          </cell>
          <cell r="CZ331">
            <v>72585674</v>
          </cell>
          <cell r="DA331">
            <v>25055463</v>
          </cell>
          <cell r="DB331">
            <v>4104757</v>
          </cell>
          <cell r="DC331">
            <v>2400000</v>
          </cell>
          <cell r="DE331">
            <v>2</v>
          </cell>
          <cell r="DG331">
            <v>3</v>
          </cell>
          <cell r="DH331" t="str">
            <v>C44-003</v>
          </cell>
          <cell r="DI331">
            <v>0</v>
          </cell>
          <cell r="DJ331">
            <v>1310400</v>
          </cell>
          <cell r="DK331">
            <v>0</v>
          </cell>
          <cell r="DL331">
            <v>0</v>
          </cell>
          <cell r="DM331">
            <v>1310400</v>
          </cell>
          <cell r="DO331">
            <v>4</v>
          </cell>
          <cell r="DP331" t="str">
            <v>C44-003</v>
          </cell>
          <cell r="DQ331">
            <v>30900</v>
          </cell>
          <cell r="DR331">
            <v>0</v>
          </cell>
          <cell r="DS331">
            <v>10554</v>
          </cell>
          <cell r="DT331">
            <v>71093</v>
          </cell>
          <cell r="DU331">
            <v>0</v>
          </cell>
          <cell r="DV331">
            <v>3325</v>
          </cell>
          <cell r="DW331">
            <v>115872</v>
          </cell>
          <cell r="DY331">
            <v>5</v>
          </cell>
        </row>
        <row r="332">
          <cell r="N332">
            <v>2</v>
          </cell>
          <cell r="O332">
            <v>27</v>
          </cell>
          <cell r="P332">
            <v>68097</v>
          </cell>
          <cell r="Q332">
            <v>7</v>
          </cell>
          <cell r="T332">
            <v>0</v>
          </cell>
          <cell r="U332" t="str">
            <v>無床</v>
          </cell>
          <cell r="W332" t="str">
            <v>7</v>
          </cell>
          <cell r="X332">
            <v>23</v>
          </cell>
          <cell r="Y332" t="str">
            <v>個人</v>
          </cell>
          <cell r="Z332">
            <v>3</v>
          </cell>
          <cell r="AA332">
            <v>6</v>
          </cell>
          <cell r="AB332">
            <v>12</v>
          </cell>
          <cell r="AC332">
            <v>0</v>
          </cell>
          <cell r="AD332">
            <v>1</v>
          </cell>
          <cell r="AE332">
            <v>0</v>
          </cell>
          <cell r="AF332">
            <v>0</v>
          </cell>
          <cell r="AH332">
            <v>409</v>
          </cell>
          <cell r="AL332">
            <v>3</v>
          </cell>
          <cell r="AM332">
            <v>5</v>
          </cell>
          <cell r="AN332">
            <v>6</v>
          </cell>
          <cell r="AO332">
            <v>59</v>
          </cell>
          <cell r="AP332">
            <v>1</v>
          </cell>
          <cell r="AR332">
            <v>1</v>
          </cell>
          <cell r="AT332">
            <v>126</v>
          </cell>
          <cell r="AU332">
            <v>664</v>
          </cell>
          <cell r="AV332">
            <v>9</v>
          </cell>
          <cell r="AX332">
            <v>0</v>
          </cell>
          <cell r="AY332">
            <v>1</v>
          </cell>
          <cell r="BA332">
            <v>1</v>
          </cell>
          <cell r="BC332">
            <v>4</v>
          </cell>
          <cell r="BE332">
            <v>3</v>
          </cell>
          <cell r="BG332">
            <v>9</v>
          </cell>
          <cell r="BH332">
            <v>0</v>
          </cell>
          <cell r="BI332">
            <v>0</v>
          </cell>
          <cell r="BK332">
            <v>0</v>
          </cell>
          <cell r="BM332">
            <v>0</v>
          </cell>
          <cell r="BO332">
            <v>1</v>
          </cell>
          <cell r="BQ332">
            <v>1</v>
          </cell>
          <cell r="BR332">
            <v>0</v>
          </cell>
          <cell r="BT332">
            <v>0</v>
          </cell>
          <cell r="BX332">
            <v>0</v>
          </cell>
          <cell r="BZ332">
            <v>1</v>
          </cell>
          <cell r="CA332" t="str">
            <v>C27-180</v>
          </cell>
          <cell r="CB332">
            <v>11117065</v>
          </cell>
          <cell r="CC332">
            <v>0</v>
          </cell>
          <cell r="CD332">
            <v>359503</v>
          </cell>
          <cell r="CE332">
            <v>3200</v>
          </cell>
          <cell r="CF332">
            <v>11479768</v>
          </cell>
          <cell r="CG332">
            <v>5617020</v>
          </cell>
          <cell r="CH332">
            <v>0</v>
          </cell>
          <cell r="CI332">
            <v>2909000</v>
          </cell>
          <cell r="CJ332">
            <v>0</v>
          </cell>
          <cell r="CK332">
            <v>355800</v>
          </cell>
          <cell r="CL332">
            <v>0</v>
          </cell>
          <cell r="CM332">
            <v>0</v>
          </cell>
          <cell r="CN332">
            <v>0</v>
          </cell>
          <cell r="CO332">
            <v>93505</v>
          </cell>
          <cell r="CP332">
            <v>866154</v>
          </cell>
          <cell r="CQ332">
            <v>500000</v>
          </cell>
          <cell r="CR332">
            <v>9841479</v>
          </cell>
          <cell r="CT332">
            <v>2548400</v>
          </cell>
          <cell r="CU332">
            <v>510100</v>
          </cell>
          <cell r="CV332">
            <v>12500</v>
          </cell>
          <cell r="CX332">
            <v>2</v>
          </cell>
          <cell r="CY332" t="str">
            <v>C27-180</v>
          </cell>
          <cell r="CZ332">
            <v>43999549</v>
          </cell>
          <cell r="DA332">
            <v>2990212</v>
          </cell>
          <cell r="DB332">
            <v>18131773</v>
          </cell>
          <cell r="DC332">
            <v>9848579</v>
          </cell>
          <cell r="DE332">
            <v>2</v>
          </cell>
          <cell r="DG332">
            <v>3</v>
          </cell>
          <cell r="DH332" t="str">
            <v>C27-180</v>
          </cell>
          <cell r="DI332">
            <v>0</v>
          </cell>
          <cell r="DJ332">
            <v>392070</v>
          </cell>
          <cell r="DK332">
            <v>0</v>
          </cell>
          <cell r="DL332">
            <v>2250000</v>
          </cell>
          <cell r="DM332">
            <v>2642070</v>
          </cell>
          <cell r="DO332">
            <v>4</v>
          </cell>
          <cell r="DP332" t="str">
            <v>C27-180</v>
          </cell>
          <cell r="DQ332">
            <v>0</v>
          </cell>
          <cell r="DR332">
            <v>0</v>
          </cell>
          <cell r="DS332">
            <v>350000</v>
          </cell>
          <cell r="DT332">
            <v>15000</v>
          </cell>
          <cell r="DU332">
            <v>0</v>
          </cell>
          <cell r="DV332">
            <v>1154</v>
          </cell>
          <cell r="DW332">
            <v>366154</v>
          </cell>
          <cell r="DY332">
            <v>5</v>
          </cell>
        </row>
        <row r="333">
          <cell r="N333">
            <v>2</v>
          </cell>
          <cell r="O333">
            <v>40</v>
          </cell>
          <cell r="P333">
            <v>8429</v>
          </cell>
          <cell r="Q333">
            <v>5</v>
          </cell>
          <cell r="T333">
            <v>0</v>
          </cell>
          <cell r="U333" t="str">
            <v>無床</v>
          </cell>
          <cell r="W333" t="str">
            <v>A</v>
          </cell>
          <cell r="X333">
            <v>23</v>
          </cell>
          <cell r="Y333" t="str">
            <v>個人</v>
          </cell>
          <cell r="Z333">
            <v>3</v>
          </cell>
          <cell r="AA333">
            <v>7</v>
          </cell>
          <cell r="AB333">
            <v>4</v>
          </cell>
          <cell r="AC333">
            <v>0</v>
          </cell>
          <cell r="AD333">
            <v>0</v>
          </cell>
          <cell r="AE333">
            <v>1</v>
          </cell>
          <cell r="AF333">
            <v>0</v>
          </cell>
          <cell r="AI333">
            <v>119</v>
          </cell>
          <cell r="AL333">
            <v>3</v>
          </cell>
          <cell r="AM333">
            <v>7</v>
          </cell>
          <cell r="AN333">
            <v>3</v>
          </cell>
          <cell r="AO333">
            <v>41</v>
          </cell>
          <cell r="AP333">
            <v>1</v>
          </cell>
          <cell r="AR333">
            <v>1</v>
          </cell>
          <cell r="AT333">
            <v>209</v>
          </cell>
          <cell r="AU333">
            <v>302</v>
          </cell>
          <cell r="AV333">
            <v>5</v>
          </cell>
          <cell r="AX333">
            <v>0</v>
          </cell>
          <cell r="AY333">
            <v>0</v>
          </cell>
          <cell r="BA333">
            <v>0</v>
          </cell>
          <cell r="BC333">
            <v>0</v>
          </cell>
          <cell r="BE333">
            <v>1</v>
          </cell>
          <cell r="BG333">
            <v>1</v>
          </cell>
          <cell r="BH333">
            <v>0</v>
          </cell>
          <cell r="BI333">
            <v>0</v>
          </cell>
          <cell r="BK333">
            <v>0</v>
          </cell>
          <cell r="BM333">
            <v>0</v>
          </cell>
          <cell r="BO333">
            <v>1</v>
          </cell>
          <cell r="BQ333">
            <v>1</v>
          </cell>
          <cell r="BR333">
            <v>0</v>
          </cell>
          <cell r="BS333">
            <v>0</v>
          </cell>
          <cell r="BT333">
            <v>0</v>
          </cell>
          <cell r="BU333">
            <v>0</v>
          </cell>
          <cell r="BV333">
            <v>0</v>
          </cell>
          <cell r="BW333">
            <v>0</v>
          </cell>
          <cell r="BX333">
            <v>0</v>
          </cell>
          <cell r="BZ333">
            <v>1</v>
          </cell>
          <cell r="CA333" t="str">
            <v>C40-043</v>
          </cell>
          <cell r="CB333">
            <v>2232770</v>
          </cell>
          <cell r="CC333">
            <v>0</v>
          </cell>
          <cell r="CD333">
            <v>181230</v>
          </cell>
          <cell r="CE333">
            <v>5400</v>
          </cell>
          <cell r="CF333">
            <v>2419400</v>
          </cell>
          <cell r="CG333">
            <v>253950</v>
          </cell>
          <cell r="CH333">
            <v>0</v>
          </cell>
          <cell r="CI333">
            <v>105181</v>
          </cell>
          <cell r="CJ333">
            <v>0</v>
          </cell>
          <cell r="CK333">
            <v>59173</v>
          </cell>
          <cell r="CL333">
            <v>0</v>
          </cell>
          <cell r="CM333">
            <v>0</v>
          </cell>
          <cell r="CN333">
            <v>59173</v>
          </cell>
          <cell r="CO333">
            <v>42586</v>
          </cell>
          <cell r="CP333">
            <v>1091198</v>
          </cell>
          <cell r="CQ333">
            <v>349020</v>
          </cell>
          <cell r="CR333">
            <v>1552088</v>
          </cell>
          <cell r="CT333">
            <v>846000</v>
          </cell>
          <cell r="CU333">
            <v>451100</v>
          </cell>
          <cell r="CV333">
            <v>0</v>
          </cell>
          <cell r="CX333">
            <v>2</v>
          </cell>
          <cell r="CY333" t="str">
            <v>C40-043</v>
          </cell>
          <cell r="CZ333">
            <v>22027857</v>
          </cell>
          <cell r="DA333">
            <v>6058902</v>
          </cell>
          <cell r="DB333">
            <v>31509597</v>
          </cell>
          <cell r="DC333">
            <v>29720000</v>
          </cell>
          <cell r="DE333">
            <v>2</v>
          </cell>
          <cell r="DG333">
            <v>3</v>
          </cell>
          <cell r="DH333" t="str">
            <v>C40-043</v>
          </cell>
          <cell r="DI333">
            <v>0</v>
          </cell>
          <cell r="DJ333">
            <v>0</v>
          </cell>
          <cell r="DK333">
            <v>0</v>
          </cell>
          <cell r="DL333">
            <v>568251</v>
          </cell>
          <cell r="DM333">
            <v>568251</v>
          </cell>
          <cell r="DO333">
            <v>4</v>
          </cell>
          <cell r="DP333" t="str">
            <v>C40-043</v>
          </cell>
          <cell r="DQ333">
            <v>0</v>
          </cell>
          <cell r="DR333">
            <v>0</v>
          </cell>
          <cell r="DS333">
            <v>888</v>
          </cell>
          <cell r="DT333">
            <v>36433</v>
          </cell>
          <cell r="DU333">
            <v>0</v>
          </cell>
          <cell r="DV333">
            <v>64835</v>
          </cell>
          <cell r="DW333">
            <v>102156</v>
          </cell>
          <cell r="DY333">
            <v>5</v>
          </cell>
        </row>
        <row r="334">
          <cell r="N334">
            <v>2</v>
          </cell>
          <cell r="O334">
            <v>3</v>
          </cell>
          <cell r="P334">
            <v>56022</v>
          </cell>
          <cell r="Q334">
            <v>4</v>
          </cell>
          <cell r="T334">
            <v>0</v>
          </cell>
          <cell r="U334" t="str">
            <v>無床</v>
          </cell>
          <cell r="W334" t="str">
            <v>1</v>
          </cell>
          <cell r="X334">
            <v>23</v>
          </cell>
          <cell r="Y334" t="str">
            <v>個人</v>
          </cell>
          <cell r="Z334">
            <v>2</v>
          </cell>
          <cell r="AA334">
            <v>60</v>
          </cell>
          <cell r="AB334">
            <v>10</v>
          </cell>
          <cell r="AC334">
            <v>0</v>
          </cell>
          <cell r="AD334">
            <v>1</v>
          </cell>
          <cell r="AE334">
            <v>0</v>
          </cell>
          <cell r="AF334">
            <v>0</v>
          </cell>
          <cell r="AG334">
            <v>0</v>
          </cell>
          <cell r="AH334">
            <v>173</v>
          </cell>
          <cell r="AI334">
            <v>0</v>
          </cell>
          <cell r="AJ334">
            <v>0</v>
          </cell>
          <cell r="AL334">
            <v>2</v>
          </cell>
          <cell r="AM334">
            <v>60</v>
          </cell>
          <cell r="AN334">
            <v>10</v>
          </cell>
          <cell r="AO334">
            <v>48</v>
          </cell>
          <cell r="AP334">
            <v>1</v>
          </cell>
          <cell r="AR334">
            <v>1</v>
          </cell>
          <cell r="AT334">
            <v>284</v>
          </cell>
          <cell r="AU334">
            <v>2054</v>
          </cell>
          <cell r="AV334">
            <v>10</v>
          </cell>
          <cell r="AX334">
            <v>0</v>
          </cell>
          <cell r="AY334">
            <v>1</v>
          </cell>
          <cell r="AZ334">
            <v>0</v>
          </cell>
          <cell r="BA334">
            <v>3</v>
          </cell>
          <cell r="BB334">
            <v>0</v>
          </cell>
          <cell r="BC334">
            <v>3</v>
          </cell>
          <cell r="BD334">
            <v>0</v>
          </cell>
          <cell r="BE334">
            <v>2</v>
          </cell>
          <cell r="BF334">
            <v>0</v>
          </cell>
          <cell r="BG334">
            <v>9</v>
          </cell>
          <cell r="BH334">
            <v>0</v>
          </cell>
          <cell r="BI334">
            <v>0</v>
          </cell>
          <cell r="BJ334">
            <v>0</v>
          </cell>
          <cell r="BK334">
            <v>0</v>
          </cell>
          <cell r="BL334">
            <v>0</v>
          </cell>
          <cell r="BM334">
            <v>0</v>
          </cell>
          <cell r="BN334">
            <v>0</v>
          </cell>
          <cell r="BO334">
            <v>1</v>
          </cell>
          <cell r="BP334">
            <v>0</v>
          </cell>
          <cell r="BQ334">
            <v>1</v>
          </cell>
          <cell r="BR334">
            <v>0</v>
          </cell>
          <cell r="BS334">
            <v>0</v>
          </cell>
          <cell r="BT334">
            <v>0</v>
          </cell>
          <cell r="BU334">
            <v>0</v>
          </cell>
          <cell r="BV334">
            <v>0</v>
          </cell>
          <cell r="BW334">
            <v>0</v>
          </cell>
          <cell r="BX334">
            <v>0</v>
          </cell>
          <cell r="BZ334">
            <v>1</v>
          </cell>
          <cell r="CA334" t="str">
            <v>C03-019</v>
          </cell>
          <cell r="CB334">
            <v>12209090</v>
          </cell>
          <cell r="CC334">
            <v>11670</v>
          </cell>
          <cell r="CD334">
            <v>0</v>
          </cell>
          <cell r="CE334">
            <v>6953880</v>
          </cell>
          <cell r="CF334">
            <v>19174640</v>
          </cell>
          <cell r="CG334">
            <v>7454088</v>
          </cell>
          <cell r="CH334">
            <v>0</v>
          </cell>
          <cell r="CI334">
            <v>234597</v>
          </cell>
          <cell r="CJ334">
            <v>104147</v>
          </cell>
          <cell r="CK334">
            <v>104828</v>
          </cell>
          <cell r="CL334">
            <v>92835</v>
          </cell>
          <cell r="CM334">
            <v>11993</v>
          </cell>
          <cell r="CN334">
            <v>0</v>
          </cell>
          <cell r="CO334">
            <v>98533</v>
          </cell>
          <cell r="CP334">
            <v>307544</v>
          </cell>
          <cell r="CQ334">
            <v>225000</v>
          </cell>
          <cell r="CR334">
            <v>8303737</v>
          </cell>
          <cell r="CT334">
            <v>7590300</v>
          </cell>
          <cell r="CU334">
            <v>1555100</v>
          </cell>
          <cell r="CV334">
            <v>8500</v>
          </cell>
          <cell r="CX334">
            <v>2</v>
          </cell>
          <cell r="CY334" t="str">
            <v>C03-019</v>
          </cell>
          <cell r="CZ334">
            <v>41060821</v>
          </cell>
          <cell r="DA334">
            <v>3748168</v>
          </cell>
          <cell r="DB334">
            <v>19254727</v>
          </cell>
          <cell r="DC334">
            <v>6553501</v>
          </cell>
          <cell r="DE334">
            <v>2</v>
          </cell>
          <cell r="DG334">
            <v>3</v>
          </cell>
          <cell r="DH334" t="str">
            <v>C03-019</v>
          </cell>
          <cell r="DI334">
            <v>0</v>
          </cell>
          <cell r="DJ334">
            <v>0</v>
          </cell>
          <cell r="DK334">
            <v>0</v>
          </cell>
          <cell r="DL334">
            <v>1914150</v>
          </cell>
          <cell r="DM334">
            <v>1914150</v>
          </cell>
          <cell r="DO334">
            <v>4</v>
          </cell>
          <cell r="DP334" t="str">
            <v>C03-019</v>
          </cell>
          <cell r="DQ334">
            <v>90000</v>
          </cell>
          <cell r="DR334">
            <v>15000</v>
          </cell>
          <cell r="DS334">
            <v>0</v>
          </cell>
          <cell r="DT334">
            <v>46458</v>
          </cell>
          <cell r="DU334">
            <v>916</v>
          </cell>
          <cell r="DV334">
            <v>20170</v>
          </cell>
          <cell r="DW334">
            <v>172544</v>
          </cell>
          <cell r="DY334">
            <v>5</v>
          </cell>
        </row>
        <row r="335">
          <cell r="N335">
            <v>2</v>
          </cell>
          <cell r="O335">
            <v>23</v>
          </cell>
          <cell r="P335">
            <v>6246</v>
          </cell>
          <cell r="Q335">
            <v>3</v>
          </cell>
          <cell r="T335">
            <v>0</v>
          </cell>
          <cell r="U335" t="str">
            <v>無床</v>
          </cell>
          <cell r="W335" t="str">
            <v>4</v>
          </cell>
          <cell r="X335">
            <v>23</v>
          </cell>
          <cell r="Y335" t="str">
            <v>個人</v>
          </cell>
          <cell r="Z335">
            <v>2</v>
          </cell>
          <cell r="AA335">
            <v>60</v>
          </cell>
          <cell r="AB335">
            <v>8</v>
          </cell>
          <cell r="AC335">
            <v>0</v>
          </cell>
          <cell r="AD335">
            <v>1</v>
          </cell>
          <cell r="AE335">
            <v>0</v>
          </cell>
          <cell r="AF335">
            <v>0</v>
          </cell>
          <cell r="AH335">
            <v>69</v>
          </cell>
          <cell r="AL335">
            <v>2</v>
          </cell>
          <cell r="AM335">
            <v>60</v>
          </cell>
          <cell r="AN335">
            <v>8</v>
          </cell>
          <cell r="AO335">
            <v>65</v>
          </cell>
          <cell r="AP335">
            <v>1</v>
          </cell>
          <cell r="AR335">
            <v>1</v>
          </cell>
          <cell r="AT335">
            <v>72</v>
          </cell>
          <cell r="AU335">
            <v>523</v>
          </cell>
          <cell r="AV335">
            <v>6</v>
          </cell>
          <cell r="AX335">
            <v>0</v>
          </cell>
          <cell r="AY335">
            <v>0</v>
          </cell>
          <cell r="AZ335">
            <v>0</v>
          </cell>
          <cell r="BA335">
            <v>1</v>
          </cell>
          <cell r="BB335">
            <v>0</v>
          </cell>
          <cell r="BC335">
            <v>1</v>
          </cell>
          <cell r="BD335">
            <v>0</v>
          </cell>
          <cell r="BE335">
            <v>0</v>
          </cell>
          <cell r="BF335">
            <v>0</v>
          </cell>
          <cell r="BG335">
            <v>2</v>
          </cell>
          <cell r="BH335">
            <v>0</v>
          </cell>
          <cell r="BQ335">
            <v>0</v>
          </cell>
          <cell r="BR335">
            <v>0</v>
          </cell>
          <cell r="BS335">
            <v>0</v>
          </cell>
          <cell r="BT335">
            <v>0</v>
          </cell>
          <cell r="BU335">
            <v>0</v>
          </cell>
          <cell r="BZ335">
            <v>1</v>
          </cell>
          <cell r="CA335" t="str">
            <v>C23-021</v>
          </cell>
          <cell r="CB335">
            <v>3227450</v>
          </cell>
          <cell r="CC335">
            <v>0</v>
          </cell>
          <cell r="CD335">
            <v>13260</v>
          </cell>
          <cell r="CE335">
            <v>0</v>
          </cell>
          <cell r="CF335">
            <v>3240710</v>
          </cell>
          <cell r="CG335">
            <v>285079</v>
          </cell>
          <cell r="CH335">
            <v>0</v>
          </cell>
          <cell r="CI335">
            <v>14695</v>
          </cell>
          <cell r="CJ335">
            <v>7822</v>
          </cell>
          <cell r="CK335">
            <v>294514</v>
          </cell>
          <cell r="CL335">
            <v>294514</v>
          </cell>
          <cell r="CM335">
            <v>0</v>
          </cell>
          <cell r="CN335">
            <v>0</v>
          </cell>
          <cell r="CO335">
            <v>27720</v>
          </cell>
          <cell r="CP335">
            <v>651546</v>
          </cell>
          <cell r="CQ335">
            <v>382480</v>
          </cell>
          <cell r="CR335">
            <v>1281376</v>
          </cell>
          <cell r="CT335">
            <v>1138700</v>
          </cell>
          <cell r="CU335">
            <v>1635500</v>
          </cell>
          <cell r="CV335">
            <v>0</v>
          </cell>
          <cell r="CX335">
            <v>2</v>
          </cell>
          <cell r="CY335" t="str">
            <v>C23-021</v>
          </cell>
          <cell r="CZ335">
            <v>19933698</v>
          </cell>
          <cell r="DA335">
            <v>11959858</v>
          </cell>
          <cell r="DB335">
            <v>1616500</v>
          </cell>
          <cell r="DC335">
            <v>0</v>
          </cell>
          <cell r="DE335">
            <v>2</v>
          </cell>
          <cell r="DG335">
            <v>3</v>
          </cell>
          <cell r="DH335" t="str">
            <v>C23-021</v>
          </cell>
          <cell r="DM335">
            <v>0</v>
          </cell>
          <cell r="DO335">
            <v>4</v>
          </cell>
          <cell r="DP335" t="str">
            <v>C23-021</v>
          </cell>
          <cell r="DQ335">
            <v>34510</v>
          </cell>
          <cell r="DR335">
            <v>0</v>
          </cell>
          <cell r="DS335">
            <v>9260</v>
          </cell>
          <cell r="DT335">
            <v>19430</v>
          </cell>
          <cell r="DU335">
            <v>0</v>
          </cell>
          <cell r="DV335">
            <v>0</v>
          </cell>
          <cell r="DW335">
            <v>63200</v>
          </cell>
          <cell r="DY335">
            <v>5</v>
          </cell>
        </row>
        <row r="336">
          <cell r="N336">
            <v>2</v>
          </cell>
          <cell r="O336">
            <v>14</v>
          </cell>
          <cell r="P336">
            <v>5243</v>
          </cell>
          <cell r="Q336">
            <v>5</v>
          </cell>
          <cell r="T336">
            <v>0</v>
          </cell>
          <cell r="U336" t="str">
            <v>無床</v>
          </cell>
          <cell r="W336" t="str">
            <v>3</v>
          </cell>
          <cell r="X336">
            <v>23</v>
          </cell>
          <cell r="Y336" t="str">
            <v>個人</v>
          </cell>
          <cell r="Z336">
            <v>2</v>
          </cell>
          <cell r="AA336">
            <v>34</v>
          </cell>
          <cell r="AB336">
            <v>10</v>
          </cell>
          <cell r="AC336">
            <v>0</v>
          </cell>
          <cell r="AD336">
            <v>1</v>
          </cell>
          <cell r="AE336">
            <v>0</v>
          </cell>
          <cell r="AF336">
            <v>0</v>
          </cell>
          <cell r="AG336">
            <v>0</v>
          </cell>
          <cell r="AH336">
            <v>38</v>
          </cell>
          <cell r="AI336">
            <v>0</v>
          </cell>
          <cell r="AJ336">
            <v>0</v>
          </cell>
          <cell r="AL336">
            <v>2</v>
          </cell>
          <cell r="AM336">
            <v>34</v>
          </cell>
          <cell r="AN336">
            <v>10</v>
          </cell>
          <cell r="AO336">
            <v>69</v>
          </cell>
          <cell r="AP336">
            <v>1</v>
          </cell>
          <cell r="AR336">
            <v>1</v>
          </cell>
          <cell r="AT336">
            <v>66</v>
          </cell>
          <cell r="AU336">
            <v>625</v>
          </cell>
          <cell r="AV336">
            <v>10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1</v>
          </cell>
          <cell r="BP336">
            <v>0</v>
          </cell>
          <cell r="BQ336">
            <v>1</v>
          </cell>
          <cell r="BR336">
            <v>0</v>
          </cell>
          <cell r="BS336">
            <v>0</v>
          </cell>
          <cell r="BT336">
            <v>0</v>
          </cell>
          <cell r="BU336">
            <v>0</v>
          </cell>
          <cell r="BV336">
            <v>0</v>
          </cell>
          <cell r="BW336">
            <v>0</v>
          </cell>
          <cell r="BX336">
            <v>0</v>
          </cell>
          <cell r="BZ336">
            <v>1</v>
          </cell>
          <cell r="CA336" t="str">
            <v>C14-012</v>
          </cell>
          <cell r="CB336">
            <v>4720210</v>
          </cell>
          <cell r="CC336">
            <v>0</v>
          </cell>
          <cell r="CD336">
            <v>0</v>
          </cell>
          <cell r="CE336">
            <v>119675</v>
          </cell>
          <cell r="CF336">
            <v>4839885</v>
          </cell>
          <cell r="CG336">
            <v>395000</v>
          </cell>
          <cell r="CH336">
            <v>0</v>
          </cell>
          <cell r="CI336">
            <v>894785</v>
          </cell>
          <cell r="CJ336">
            <v>0</v>
          </cell>
          <cell r="CK336">
            <v>40697</v>
          </cell>
          <cell r="CL336">
            <v>40697</v>
          </cell>
          <cell r="CM336">
            <v>0</v>
          </cell>
          <cell r="CN336">
            <v>0</v>
          </cell>
          <cell r="CO336">
            <v>32978</v>
          </cell>
          <cell r="CP336">
            <v>351011</v>
          </cell>
          <cell r="CQ336">
            <v>105000</v>
          </cell>
          <cell r="CR336">
            <v>1714471</v>
          </cell>
          <cell r="CT336">
            <v>12072000</v>
          </cell>
          <cell r="CU336">
            <v>5009200</v>
          </cell>
          <cell r="CV336">
            <v>0</v>
          </cell>
          <cell r="CX336">
            <v>2</v>
          </cell>
          <cell r="CY336" t="str">
            <v>C14-012</v>
          </cell>
          <cell r="CZ336">
            <v>46708072</v>
          </cell>
          <cell r="DA336">
            <v>1890357</v>
          </cell>
          <cell r="DB336">
            <v>32457618</v>
          </cell>
          <cell r="DC336">
            <v>1677277</v>
          </cell>
          <cell r="DE336">
            <v>2</v>
          </cell>
          <cell r="DG336">
            <v>3</v>
          </cell>
          <cell r="DH336" t="str">
            <v>C14-012</v>
          </cell>
          <cell r="DI336">
            <v>0</v>
          </cell>
          <cell r="DJ336">
            <v>0</v>
          </cell>
          <cell r="DK336">
            <v>0</v>
          </cell>
          <cell r="DL336">
            <v>0</v>
          </cell>
          <cell r="DM336">
            <v>0</v>
          </cell>
          <cell r="DO336">
            <v>4</v>
          </cell>
          <cell r="DP336" t="str">
            <v>C14-012</v>
          </cell>
          <cell r="DQ336">
            <v>5000</v>
          </cell>
          <cell r="DR336">
            <v>0</v>
          </cell>
          <cell r="DS336">
            <v>10858</v>
          </cell>
          <cell r="DT336">
            <v>0</v>
          </cell>
          <cell r="DU336">
            <v>0</v>
          </cell>
          <cell r="DV336">
            <v>8200</v>
          </cell>
          <cell r="DW336">
            <v>24058</v>
          </cell>
          <cell r="DY336">
            <v>5</v>
          </cell>
        </row>
        <row r="337">
          <cell r="N337">
            <v>2</v>
          </cell>
          <cell r="O337">
            <v>31</v>
          </cell>
          <cell r="P337">
            <v>53025</v>
          </cell>
          <cell r="Q337">
            <v>9</v>
          </cell>
          <cell r="T337">
            <v>1</v>
          </cell>
          <cell r="U337" t="str">
            <v>有床</v>
          </cell>
          <cell r="W337" t="str">
            <v>8</v>
          </cell>
          <cell r="X337">
            <v>23</v>
          </cell>
          <cell r="Y337" t="str">
            <v>個人</v>
          </cell>
          <cell r="Z337">
            <v>2</v>
          </cell>
          <cell r="AA337">
            <v>32</v>
          </cell>
          <cell r="AB337">
            <v>5</v>
          </cell>
          <cell r="AC337">
            <v>1</v>
          </cell>
          <cell r="AD337">
            <v>0</v>
          </cell>
          <cell r="AE337">
            <v>0</v>
          </cell>
          <cell r="AF337">
            <v>0</v>
          </cell>
          <cell r="AG337">
            <v>298</v>
          </cell>
          <cell r="AL337">
            <v>2</v>
          </cell>
          <cell r="AM337">
            <v>32</v>
          </cell>
          <cell r="AN337">
            <v>5</v>
          </cell>
          <cell r="AO337">
            <v>75</v>
          </cell>
          <cell r="AP337">
            <v>1</v>
          </cell>
          <cell r="AR337">
            <v>2</v>
          </cell>
          <cell r="AT337">
            <v>147</v>
          </cell>
          <cell r="AU337">
            <v>300</v>
          </cell>
          <cell r="AV337">
            <v>6</v>
          </cell>
          <cell r="AX337">
            <v>0</v>
          </cell>
          <cell r="AY337">
            <v>0</v>
          </cell>
          <cell r="BA337">
            <v>2</v>
          </cell>
          <cell r="BG337">
            <v>2</v>
          </cell>
          <cell r="BH337">
            <v>0</v>
          </cell>
          <cell r="BQ337">
            <v>0</v>
          </cell>
          <cell r="BR337">
            <v>0</v>
          </cell>
          <cell r="BU337">
            <v>0</v>
          </cell>
          <cell r="BX337">
            <v>0</v>
          </cell>
          <cell r="BZ337">
            <v>1</v>
          </cell>
          <cell r="CA337" t="str">
            <v>C31-011</v>
          </cell>
          <cell r="CB337">
            <v>1418034</v>
          </cell>
          <cell r="CC337">
            <v>0</v>
          </cell>
          <cell r="CD337">
            <v>0</v>
          </cell>
          <cell r="CE337">
            <v>0</v>
          </cell>
          <cell r="CF337">
            <v>1418034</v>
          </cell>
          <cell r="CG337">
            <v>405000</v>
          </cell>
          <cell r="CH337">
            <v>0</v>
          </cell>
          <cell r="CI337">
            <v>431240</v>
          </cell>
          <cell r="CJ337">
            <v>4805</v>
          </cell>
          <cell r="CK337">
            <v>33876</v>
          </cell>
          <cell r="CL337">
            <v>0</v>
          </cell>
          <cell r="CM337">
            <v>0</v>
          </cell>
          <cell r="CN337">
            <v>0</v>
          </cell>
          <cell r="CO337">
            <v>0</v>
          </cell>
          <cell r="CP337">
            <v>132060</v>
          </cell>
          <cell r="CQ337">
            <v>0</v>
          </cell>
          <cell r="CR337">
            <v>1006981</v>
          </cell>
          <cell r="CS337">
            <v>0</v>
          </cell>
          <cell r="CT337">
            <v>692613</v>
          </cell>
          <cell r="CU337">
            <v>118800</v>
          </cell>
          <cell r="CV337">
            <v>0</v>
          </cell>
          <cell r="CX337">
            <v>2</v>
          </cell>
          <cell r="CY337" t="str">
            <v>C31-011</v>
          </cell>
          <cell r="DE337">
            <v>3</v>
          </cell>
          <cell r="DG337">
            <v>3</v>
          </cell>
          <cell r="DH337" t="str">
            <v>C31-011</v>
          </cell>
          <cell r="DO337">
            <v>4</v>
          </cell>
          <cell r="DP337" t="str">
            <v>C31-011</v>
          </cell>
          <cell r="DQ337">
            <v>8000</v>
          </cell>
          <cell r="DR337">
            <v>0</v>
          </cell>
          <cell r="DS337">
            <v>36448</v>
          </cell>
          <cell r="DT337">
            <v>95612</v>
          </cell>
          <cell r="DU337">
            <v>0</v>
          </cell>
          <cell r="DV337">
            <v>0</v>
          </cell>
          <cell r="DW337">
            <v>140060</v>
          </cell>
          <cell r="DY337">
            <v>5</v>
          </cell>
        </row>
        <row r="338">
          <cell r="N338">
            <v>2</v>
          </cell>
          <cell r="O338">
            <v>23</v>
          </cell>
          <cell r="P338">
            <v>64122</v>
          </cell>
          <cell r="Q338">
            <v>2</v>
          </cell>
          <cell r="T338">
            <v>0</v>
          </cell>
          <cell r="U338" t="str">
            <v>無床</v>
          </cell>
          <cell r="W338" t="str">
            <v>4</v>
          </cell>
          <cell r="X338">
            <v>19</v>
          </cell>
          <cell r="Y338" t="str">
            <v>その他</v>
          </cell>
          <cell r="Z338">
            <v>3</v>
          </cell>
          <cell r="AA338">
            <v>1</v>
          </cell>
          <cell r="AB338">
            <v>10</v>
          </cell>
          <cell r="AC338">
            <v>0</v>
          </cell>
          <cell r="AD338">
            <v>1</v>
          </cell>
          <cell r="AE338">
            <v>0</v>
          </cell>
          <cell r="AF338">
            <v>0</v>
          </cell>
          <cell r="AH338">
            <v>206</v>
          </cell>
          <cell r="AL338">
            <v>3</v>
          </cell>
          <cell r="AM338">
            <v>1</v>
          </cell>
          <cell r="AN338">
            <v>10</v>
          </cell>
          <cell r="AO338">
            <v>72</v>
          </cell>
          <cell r="AP338">
            <v>1</v>
          </cell>
          <cell r="AR338">
            <v>1</v>
          </cell>
          <cell r="AT338">
            <v>170</v>
          </cell>
          <cell r="AU338">
            <v>532</v>
          </cell>
          <cell r="AV338">
            <v>8</v>
          </cell>
          <cell r="AX338">
            <v>0</v>
          </cell>
          <cell r="AY338">
            <v>1</v>
          </cell>
          <cell r="BA338">
            <v>6</v>
          </cell>
          <cell r="BC338">
            <v>4</v>
          </cell>
          <cell r="BG338">
            <v>11</v>
          </cell>
          <cell r="BH338">
            <v>0</v>
          </cell>
          <cell r="BI338">
            <v>1</v>
          </cell>
          <cell r="BQ338">
            <v>1</v>
          </cell>
          <cell r="BR338">
            <v>0</v>
          </cell>
          <cell r="BZ338">
            <v>1</v>
          </cell>
          <cell r="CA338" t="str">
            <v>C23-108</v>
          </cell>
          <cell r="CB338">
            <v>7920880</v>
          </cell>
          <cell r="CC338">
            <v>0</v>
          </cell>
          <cell r="CD338">
            <v>0</v>
          </cell>
          <cell r="CE338">
            <v>0</v>
          </cell>
          <cell r="CF338">
            <v>7920880</v>
          </cell>
          <cell r="CG338">
            <v>4397101</v>
          </cell>
          <cell r="CH338">
            <v>0</v>
          </cell>
          <cell r="CI338">
            <v>2078013</v>
          </cell>
          <cell r="CJ338">
            <v>0</v>
          </cell>
          <cell r="CK338">
            <v>361637</v>
          </cell>
          <cell r="CL338">
            <v>361637</v>
          </cell>
          <cell r="CM338">
            <v>0</v>
          </cell>
          <cell r="CN338">
            <v>0</v>
          </cell>
          <cell r="CO338">
            <v>156428</v>
          </cell>
          <cell r="CP338">
            <v>1971225</v>
          </cell>
          <cell r="CQ338">
            <v>786000</v>
          </cell>
          <cell r="CR338">
            <v>8964404</v>
          </cell>
          <cell r="CT338">
            <v>1004300</v>
          </cell>
          <cell r="CU338">
            <v>353500</v>
          </cell>
          <cell r="CV338">
            <v>3400</v>
          </cell>
          <cell r="CX338">
            <v>2</v>
          </cell>
          <cell r="CY338" t="str">
            <v>C23-108</v>
          </cell>
          <cell r="CZ338">
            <v>55939509</v>
          </cell>
          <cell r="DA338">
            <v>6172065</v>
          </cell>
          <cell r="DB338">
            <v>4113134</v>
          </cell>
          <cell r="DC338">
            <v>0</v>
          </cell>
          <cell r="DE338">
            <v>1</v>
          </cell>
          <cell r="DG338">
            <v>3</v>
          </cell>
          <cell r="DH338" t="str">
            <v>C23-108</v>
          </cell>
          <cell r="DI338">
            <v>0</v>
          </cell>
          <cell r="DJ338">
            <v>0</v>
          </cell>
          <cell r="DK338">
            <v>0</v>
          </cell>
          <cell r="DL338">
            <v>0</v>
          </cell>
          <cell r="DM338">
            <v>0</v>
          </cell>
          <cell r="DO338">
            <v>4</v>
          </cell>
          <cell r="DP338" t="str">
            <v>C23-108</v>
          </cell>
          <cell r="DQ338">
            <v>13600</v>
          </cell>
          <cell r="DR338">
            <v>0</v>
          </cell>
          <cell r="DS338">
            <v>165242</v>
          </cell>
          <cell r="DT338">
            <v>12746</v>
          </cell>
          <cell r="DU338">
            <v>12750</v>
          </cell>
          <cell r="DV338">
            <v>0</v>
          </cell>
          <cell r="DW338">
            <v>204338</v>
          </cell>
          <cell r="DY338">
            <v>5</v>
          </cell>
        </row>
        <row r="339">
          <cell r="N339">
            <v>2</v>
          </cell>
          <cell r="O339">
            <v>32</v>
          </cell>
          <cell r="P339">
            <v>54126</v>
          </cell>
          <cell r="Q339">
            <v>9</v>
          </cell>
          <cell r="T339">
            <v>0</v>
          </cell>
          <cell r="U339" t="str">
            <v>無床</v>
          </cell>
          <cell r="W339" t="str">
            <v>8</v>
          </cell>
          <cell r="X339">
            <v>19</v>
          </cell>
          <cell r="Y339" t="str">
            <v>その他</v>
          </cell>
          <cell r="Z339">
            <v>3</v>
          </cell>
          <cell r="AA339">
            <v>2</v>
          </cell>
          <cell r="AB339">
            <v>4</v>
          </cell>
          <cell r="AC339">
            <v>1</v>
          </cell>
          <cell r="AD339">
            <v>0</v>
          </cell>
          <cell r="AE339">
            <v>0</v>
          </cell>
          <cell r="AF339">
            <v>0</v>
          </cell>
          <cell r="AG339">
            <v>198</v>
          </cell>
          <cell r="AL339">
            <v>3</v>
          </cell>
          <cell r="AM339">
            <v>2</v>
          </cell>
          <cell r="AN339">
            <v>4</v>
          </cell>
          <cell r="AO339">
            <v>52</v>
          </cell>
          <cell r="AP339">
            <v>1</v>
          </cell>
          <cell r="AR339">
            <v>1</v>
          </cell>
          <cell r="AS339">
            <v>1</v>
          </cell>
          <cell r="AT339">
            <v>1000</v>
          </cell>
          <cell r="AU339">
            <v>244</v>
          </cell>
          <cell r="AV339">
            <v>11</v>
          </cell>
          <cell r="AX339">
            <v>0</v>
          </cell>
          <cell r="AY339">
            <v>1</v>
          </cell>
          <cell r="AZ339">
            <v>0</v>
          </cell>
          <cell r="BA339">
            <v>3</v>
          </cell>
          <cell r="BB339">
            <v>0</v>
          </cell>
          <cell r="BC339">
            <v>4</v>
          </cell>
          <cell r="BD339">
            <v>0</v>
          </cell>
          <cell r="BE339">
            <v>0</v>
          </cell>
          <cell r="BF339">
            <v>0</v>
          </cell>
          <cell r="BG339">
            <v>8</v>
          </cell>
          <cell r="BH339">
            <v>0</v>
          </cell>
          <cell r="BI339">
            <v>0</v>
          </cell>
          <cell r="BJ339">
            <v>0</v>
          </cell>
          <cell r="BK339">
            <v>0</v>
          </cell>
          <cell r="BL339">
            <v>0</v>
          </cell>
          <cell r="BM339">
            <v>0</v>
          </cell>
          <cell r="BN339">
            <v>0</v>
          </cell>
          <cell r="BO339">
            <v>1</v>
          </cell>
          <cell r="BP339">
            <v>1</v>
          </cell>
          <cell r="BQ339">
            <v>1</v>
          </cell>
          <cell r="BR339">
            <v>1</v>
          </cell>
          <cell r="BS339">
            <v>0</v>
          </cell>
          <cell r="BT339">
            <v>0</v>
          </cell>
          <cell r="BU339">
            <v>0</v>
          </cell>
          <cell r="BV339">
            <v>0</v>
          </cell>
          <cell r="BW339">
            <v>0</v>
          </cell>
          <cell r="BX339">
            <v>0</v>
          </cell>
          <cell r="BZ339">
            <v>1</v>
          </cell>
          <cell r="CA339" t="str">
            <v>C32-009</v>
          </cell>
          <cell r="CB339">
            <v>6134850</v>
          </cell>
          <cell r="CC339">
            <v>0</v>
          </cell>
          <cell r="CD339">
            <v>0</v>
          </cell>
          <cell r="CE339">
            <v>0</v>
          </cell>
          <cell r="CF339">
            <v>6134850</v>
          </cell>
          <cell r="CG339">
            <v>3416368</v>
          </cell>
          <cell r="CH339">
            <v>1661956</v>
          </cell>
          <cell r="CI339">
            <v>26533</v>
          </cell>
          <cell r="CJ339">
            <v>20849</v>
          </cell>
          <cell r="CK339">
            <v>142649</v>
          </cell>
          <cell r="CL339">
            <v>139749</v>
          </cell>
          <cell r="CM339">
            <v>2900</v>
          </cell>
          <cell r="CN339">
            <v>0</v>
          </cell>
          <cell r="CO339">
            <v>136536</v>
          </cell>
          <cell r="CP339">
            <v>1136612</v>
          </cell>
          <cell r="CQ339">
            <v>0</v>
          </cell>
          <cell r="CR339">
            <v>4879547</v>
          </cell>
          <cell r="CT339">
            <v>8408779</v>
          </cell>
          <cell r="CU339">
            <v>3261900</v>
          </cell>
          <cell r="CV339">
            <v>0</v>
          </cell>
          <cell r="CX339">
            <v>2</v>
          </cell>
          <cell r="CY339" t="str">
            <v>C32-009</v>
          </cell>
          <cell r="CZ339">
            <v>142441315</v>
          </cell>
          <cell r="DA339">
            <v>96110220</v>
          </cell>
          <cell r="DB339">
            <v>144847315</v>
          </cell>
          <cell r="DC339">
            <v>71250000</v>
          </cell>
          <cell r="DE339">
            <v>1</v>
          </cell>
          <cell r="DG339">
            <v>3</v>
          </cell>
          <cell r="DH339" t="str">
            <v>C32-009</v>
          </cell>
          <cell r="DI339">
            <v>0</v>
          </cell>
          <cell r="DJ339">
            <v>0</v>
          </cell>
          <cell r="DK339">
            <v>735000</v>
          </cell>
          <cell r="DL339">
            <v>0</v>
          </cell>
          <cell r="DM339">
            <v>735000</v>
          </cell>
          <cell r="DO339">
            <v>4</v>
          </cell>
          <cell r="DP339" t="str">
            <v>C32-009</v>
          </cell>
          <cell r="DQ339">
            <v>0</v>
          </cell>
          <cell r="DR339">
            <v>0</v>
          </cell>
          <cell r="DS339">
            <v>36276</v>
          </cell>
          <cell r="DT339">
            <v>99360</v>
          </cell>
          <cell r="DU339">
            <v>2916</v>
          </cell>
          <cell r="DV339">
            <v>140146</v>
          </cell>
          <cell r="DW339">
            <v>278698</v>
          </cell>
          <cell r="DY339">
            <v>5</v>
          </cell>
        </row>
        <row r="340">
          <cell r="N340">
            <v>2</v>
          </cell>
          <cell r="O340">
            <v>38</v>
          </cell>
          <cell r="P340">
            <v>59027</v>
          </cell>
          <cell r="Q340">
            <v>2</v>
          </cell>
          <cell r="T340">
            <v>1</v>
          </cell>
          <cell r="U340" t="str">
            <v>有床</v>
          </cell>
          <cell r="W340" t="str">
            <v>9</v>
          </cell>
          <cell r="X340">
            <v>23</v>
          </cell>
          <cell r="Y340" t="str">
            <v>個人</v>
          </cell>
          <cell r="Z340">
            <v>2</v>
          </cell>
          <cell r="AA340">
            <v>48</v>
          </cell>
          <cell r="AB340">
            <v>4</v>
          </cell>
          <cell r="AC340">
            <v>1</v>
          </cell>
          <cell r="AD340">
            <v>0</v>
          </cell>
          <cell r="AE340">
            <v>0</v>
          </cell>
          <cell r="AF340">
            <v>0</v>
          </cell>
          <cell r="AG340">
            <v>347</v>
          </cell>
          <cell r="AL340">
            <v>2</v>
          </cell>
          <cell r="AM340">
            <v>48</v>
          </cell>
          <cell r="AN340">
            <v>4</v>
          </cell>
          <cell r="AO340">
            <v>66</v>
          </cell>
          <cell r="AP340">
            <v>1</v>
          </cell>
          <cell r="AR340">
            <v>2</v>
          </cell>
          <cell r="AT340">
            <v>62</v>
          </cell>
          <cell r="AU340">
            <v>525</v>
          </cell>
          <cell r="AV340">
            <v>8</v>
          </cell>
          <cell r="AX340">
            <v>0</v>
          </cell>
          <cell r="AY340">
            <v>1</v>
          </cell>
          <cell r="AZ340">
            <v>0</v>
          </cell>
          <cell r="BA340">
            <v>1</v>
          </cell>
          <cell r="BB340">
            <v>0</v>
          </cell>
          <cell r="BC340">
            <v>1</v>
          </cell>
          <cell r="BD340">
            <v>0</v>
          </cell>
          <cell r="BE340">
            <v>2</v>
          </cell>
          <cell r="BF340">
            <v>0</v>
          </cell>
          <cell r="BG340">
            <v>5</v>
          </cell>
          <cell r="BH340">
            <v>0</v>
          </cell>
          <cell r="BI340">
            <v>0</v>
          </cell>
          <cell r="BJ340">
            <v>0</v>
          </cell>
          <cell r="BK340">
            <v>0</v>
          </cell>
          <cell r="BL340">
            <v>0</v>
          </cell>
          <cell r="BM340">
            <v>0</v>
          </cell>
          <cell r="BN340">
            <v>0</v>
          </cell>
          <cell r="BO340">
            <v>0</v>
          </cell>
          <cell r="BP340">
            <v>0</v>
          </cell>
          <cell r="BQ340">
            <v>0</v>
          </cell>
          <cell r="BR340">
            <v>0</v>
          </cell>
          <cell r="BS340">
            <v>0</v>
          </cell>
          <cell r="BT340">
            <v>1</v>
          </cell>
          <cell r="BU340">
            <v>1</v>
          </cell>
          <cell r="BV340">
            <v>0</v>
          </cell>
          <cell r="BW340">
            <v>13</v>
          </cell>
          <cell r="BX340">
            <v>13</v>
          </cell>
          <cell r="BZ340">
            <v>1</v>
          </cell>
          <cell r="CA340" t="str">
            <v>C38-026</v>
          </cell>
          <cell r="CB340">
            <v>1954310</v>
          </cell>
          <cell r="CC340">
            <v>25820</v>
          </cell>
          <cell r="CD340">
            <v>0</v>
          </cell>
          <cell r="CE340">
            <v>282765</v>
          </cell>
          <cell r="CF340">
            <v>2262895</v>
          </cell>
          <cell r="CG340">
            <v>922259</v>
          </cell>
          <cell r="CH340">
            <v>0</v>
          </cell>
          <cell r="CI340">
            <v>330000</v>
          </cell>
          <cell r="CJ340">
            <v>28265</v>
          </cell>
          <cell r="CK340">
            <v>16650</v>
          </cell>
          <cell r="CL340">
            <v>3400</v>
          </cell>
          <cell r="CM340">
            <v>4500</v>
          </cell>
          <cell r="CN340">
            <v>0</v>
          </cell>
          <cell r="CO340">
            <v>62360</v>
          </cell>
          <cell r="CP340">
            <v>167530</v>
          </cell>
          <cell r="CQ340">
            <v>0</v>
          </cell>
          <cell r="CR340">
            <v>1527064</v>
          </cell>
          <cell r="CS340">
            <v>0</v>
          </cell>
          <cell r="CT340">
            <v>1647400</v>
          </cell>
          <cell r="CU340">
            <v>1037700</v>
          </cell>
          <cell r="CV340">
            <v>0</v>
          </cell>
          <cell r="CX340">
            <v>2</v>
          </cell>
          <cell r="CY340" t="str">
            <v>C38-026</v>
          </cell>
          <cell r="DE340">
            <v>3</v>
          </cell>
          <cell r="DG340">
            <v>3</v>
          </cell>
          <cell r="DH340" t="str">
            <v>C38-026</v>
          </cell>
          <cell r="DI340">
            <v>7400000</v>
          </cell>
          <cell r="DJ340">
            <v>540225</v>
          </cell>
          <cell r="DK340">
            <v>0</v>
          </cell>
          <cell r="DL340">
            <v>0</v>
          </cell>
          <cell r="DM340">
            <v>7940225</v>
          </cell>
          <cell r="DO340">
            <v>4</v>
          </cell>
          <cell r="DP340" t="str">
            <v>C38-026</v>
          </cell>
          <cell r="DQ340">
            <v>15350</v>
          </cell>
          <cell r="DR340">
            <v>0</v>
          </cell>
          <cell r="DS340">
            <v>5508</v>
          </cell>
          <cell r="DT340">
            <v>24575</v>
          </cell>
          <cell r="DU340">
            <v>4500</v>
          </cell>
          <cell r="DV340">
            <v>0</v>
          </cell>
          <cell r="DW340">
            <v>49933</v>
          </cell>
          <cell r="DY340">
            <v>5</v>
          </cell>
        </row>
        <row r="341">
          <cell r="N341">
            <v>2</v>
          </cell>
          <cell r="O341">
            <v>11</v>
          </cell>
          <cell r="P341">
            <v>68016</v>
          </cell>
          <cell r="Q341">
            <v>1</v>
          </cell>
          <cell r="T341">
            <v>0</v>
          </cell>
          <cell r="U341" t="str">
            <v>無床</v>
          </cell>
          <cell r="W341" t="str">
            <v>3</v>
          </cell>
          <cell r="X341">
            <v>23</v>
          </cell>
          <cell r="Y341" t="str">
            <v>個人</v>
          </cell>
          <cell r="Z341">
            <v>2</v>
          </cell>
          <cell r="AA341">
            <v>40</v>
          </cell>
          <cell r="AB341">
            <v>1</v>
          </cell>
          <cell r="AC341">
            <v>1</v>
          </cell>
          <cell r="AD341">
            <v>0</v>
          </cell>
          <cell r="AE341">
            <v>0</v>
          </cell>
          <cell r="AF341">
            <v>0</v>
          </cell>
          <cell r="AG341">
            <v>66</v>
          </cell>
          <cell r="AL341">
            <v>1</v>
          </cell>
          <cell r="AM341">
            <v>8</v>
          </cell>
          <cell r="AN341">
            <v>5</v>
          </cell>
          <cell r="AO341">
            <v>76</v>
          </cell>
          <cell r="AP341">
            <v>1</v>
          </cell>
          <cell r="AR341">
            <v>2</v>
          </cell>
          <cell r="AT341">
            <v>32</v>
          </cell>
          <cell r="AU341">
            <v>262</v>
          </cell>
          <cell r="AV341">
            <v>6</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1</v>
          </cell>
          <cell r="BU341">
            <v>1</v>
          </cell>
          <cell r="BW341">
            <v>120</v>
          </cell>
          <cell r="BX341">
            <v>120</v>
          </cell>
          <cell r="BZ341">
            <v>1</v>
          </cell>
          <cell r="CA341" t="str">
            <v>C11-071</v>
          </cell>
          <cell r="CB341">
            <v>1652850</v>
          </cell>
          <cell r="CC341">
            <v>0</v>
          </cell>
          <cell r="CD341">
            <v>0</v>
          </cell>
          <cell r="CE341">
            <v>150000</v>
          </cell>
          <cell r="CF341">
            <v>1802850</v>
          </cell>
          <cell r="CG341">
            <v>0</v>
          </cell>
          <cell r="CH341">
            <v>0</v>
          </cell>
          <cell r="CI341">
            <v>146030</v>
          </cell>
          <cell r="CJ341">
            <v>10000</v>
          </cell>
          <cell r="CK341">
            <v>34050</v>
          </cell>
          <cell r="CL341">
            <v>32050</v>
          </cell>
          <cell r="CM341">
            <v>2000</v>
          </cell>
          <cell r="CN341">
            <v>0</v>
          </cell>
          <cell r="CO341">
            <v>33060</v>
          </cell>
          <cell r="CP341">
            <v>176033</v>
          </cell>
          <cell r="CQ341">
            <v>0</v>
          </cell>
          <cell r="CR341">
            <v>399173</v>
          </cell>
          <cell r="CT341">
            <v>956000</v>
          </cell>
          <cell r="CU341">
            <v>200300</v>
          </cell>
          <cell r="CV341">
            <v>0</v>
          </cell>
          <cell r="CX341">
            <v>2</v>
          </cell>
          <cell r="CY341" t="str">
            <v>C11-071</v>
          </cell>
          <cell r="DE341">
            <v>3</v>
          </cell>
          <cell r="DG341">
            <v>3</v>
          </cell>
          <cell r="DH341" t="str">
            <v>C11-071</v>
          </cell>
          <cell r="DI341">
            <v>0</v>
          </cell>
          <cell r="DJ341">
            <v>340000</v>
          </cell>
          <cell r="DK341">
            <v>0</v>
          </cell>
          <cell r="DL341">
            <v>0</v>
          </cell>
          <cell r="DM341">
            <v>340000</v>
          </cell>
          <cell r="DO341">
            <v>4</v>
          </cell>
          <cell r="DP341" t="str">
            <v>C11-071</v>
          </cell>
          <cell r="DQ341">
            <v>0</v>
          </cell>
          <cell r="DR341">
            <v>0</v>
          </cell>
          <cell r="DS341">
            <v>12954</v>
          </cell>
          <cell r="DT341">
            <v>17841</v>
          </cell>
          <cell r="DU341">
            <v>1666</v>
          </cell>
          <cell r="DV341">
            <v>0</v>
          </cell>
          <cell r="DW341">
            <v>32461</v>
          </cell>
          <cell r="DY341">
            <v>5</v>
          </cell>
        </row>
        <row r="342">
          <cell r="N342">
            <v>2</v>
          </cell>
          <cell r="O342">
            <v>22</v>
          </cell>
          <cell r="P342">
            <v>31001</v>
          </cell>
          <cell r="Q342">
            <v>1</v>
          </cell>
          <cell r="T342">
            <v>0</v>
          </cell>
          <cell r="U342" t="str">
            <v>無床</v>
          </cell>
          <cell r="W342" t="str">
            <v>4</v>
          </cell>
          <cell r="X342">
            <v>23</v>
          </cell>
          <cell r="Y342" t="str">
            <v>個人</v>
          </cell>
          <cell r="Z342">
            <v>2</v>
          </cell>
          <cell r="AA342">
            <v>41</v>
          </cell>
          <cell r="AB342">
            <v>10</v>
          </cell>
          <cell r="AC342">
            <v>1</v>
          </cell>
          <cell r="AD342">
            <v>0</v>
          </cell>
          <cell r="AE342">
            <v>0</v>
          </cell>
          <cell r="AF342">
            <v>0</v>
          </cell>
          <cell r="AG342">
            <v>112</v>
          </cell>
          <cell r="AL342">
            <v>2</v>
          </cell>
          <cell r="AM342">
            <v>41</v>
          </cell>
          <cell r="AN342">
            <v>11</v>
          </cell>
          <cell r="AO342">
            <v>75</v>
          </cell>
          <cell r="AP342">
            <v>1</v>
          </cell>
          <cell r="AR342">
            <v>2</v>
          </cell>
          <cell r="AT342">
            <v>34</v>
          </cell>
          <cell r="AU342">
            <v>275</v>
          </cell>
          <cell r="AV342">
            <v>10</v>
          </cell>
          <cell r="AX342">
            <v>0</v>
          </cell>
          <cell r="AY342">
            <v>0</v>
          </cell>
          <cell r="BA342">
            <v>0</v>
          </cell>
          <cell r="BC342">
            <v>0</v>
          </cell>
          <cell r="BE342">
            <v>0</v>
          </cell>
          <cell r="BG342">
            <v>0</v>
          </cell>
          <cell r="BH342">
            <v>0</v>
          </cell>
          <cell r="BI342">
            <v>0</v>
          </cell>
          <cell r="BK342">
            <v>0</v>
          </cell>
          <cell r="BM342">
            <v>0</v>
          </cell>
          <cell r="BO342">
            <v>1</v>
          </cell>
          <cell r="BQ342">
            <v>1</v>
          </cell>
          <cell r="BR342">
            <v>0</v>
          </cell>
          <cell r="BS342">
            <v>0</v>
          </cell>
          <cell r="BT342">
            <v>1</v>
          </cell>
          <cell r="BU342">
            <v>1</v>
          </cell>
          <cell r="BV342">
            <v>0</v>
          </cell>
          <cell r="BW342">
            <v>80</v>
          </cell>
          <cell r="BX342">
            <v>80</v>
          </cell>
          <cell r="BZ342">
            <v>1</v>
          </cell>
          <cell r="CA342" t="str">
            <v>C22-001</v>
          </cell>
          <cell r="CB342">
            <v>2046630</v>
          </cell>
          <cell r="CC342">
            <v>0</v>
          </cell>
          <cell r="CD342">
            <v>0</v>
          </cell>
          <cell r="CE342">
            <v>0</v>
          </cell>
          <cell r="CF342">
            <v>2046630</v>
          </cell>
          <cell r="CG342">
            <v>80000</v>
          </cell>
          <cell r="CH342">
            <v>0</v>
          </cell>
          <cell r="CI342">
            <v>192048</v>
          </cell>
          <cell r="CJ342">
            <v>0</v>
          </cell>
          <cell r="CK342">
            <v>72112</v>
          </cell>
          <cell r="CL342">
            <v>72112</v>
          </cell>
          <cell r="CM342">
            <v>0</v>
          </cell>
          <cell r="CN342">
            <v>0</v>
          </cell>
          <cell r="CO342">
            <v>37859</v>
          </cell>
          <cell r="CP342">
            <v>212349</v>
          </cell>
          <cell r="CQ342">
            <v>0</v>
          </cell>
          <cell r="CR342">
            <v>594368</v>
          </cell>
          <cell r="CT342">
            <v>1946325</v>
          </cell>
          <cell r="CU342">
            <v>1156400</v>
          </cell>
          <cell r="CV342">
            <v>0</v>
          </cell>
          <cell r="CX342">
            <v>2</v>
          </cell>
          <cell r="CY342" t="str">
            <v>C22-001</v>
          </cell>
          <cell r="DE342">
            <v>3</v>
          </cell>
          <cell r="DG342">
            <v>3</v>
          </cell>
          <cell r="DH342" t="str">
            <v>C22-001</v>
          </cell>
          <cell r="DO342">
            <v>4</v>
          </cell>
          <cell r="DP342" t="str">
            <v>C22-001</v>
          </cell>
          <cell r="DQ342">
            <v>0</v>
          </cell>
          <cell r="DR342">
            <v>8333</v>
          </cell>
          <cell r="DS342">
            <v>26645</v>
          </cell>
          <cell r="DT342">
            <v>106200</v>
          </cell>
          <cell r="DU342">
            <v>458</v>
          </cell>
          <cell r="DV342">
            <v>70713</v>
          </cell>
          <cell r="DW342">
            <v>212349</v>
          </cell>
          <cell r="DY342">
            <v>5</v>
          </cell>
        </row>
        <row r="343">
          <cell r="N343">
            <v>2</v>
          </cell>
          <cell r="O343">
            <v>23</v>
          </cell>
          <cell r="P343">
            <v>5112</v>
          </cell>
          <cell r="Q343">
            <v>8</v>
          </cell>
          <cell r="T343">
            <v>0</v>
          </cell>
          <cell r="U343" t="str">
            <v>無床</v>
          </cell>
          <cell r="W343" t="str">
            <v>4</v>
          </cell>
          <cell r="X343">
            <v>23</v>
          </cell>
          <cell r="Y343" t="str">
            <v>個人</v>
          </cell>
          <cell r="Z343">
            <v>2</v>
          </cell>
          <cell r="AA343">
            <v>50</v>
          </cell>
          <cell r="AB343">
            <v>2</v>
          </cell>
          <cell r="AC343">
            <v>0</v>
          </cell>
          <cell r="AD343">
            <v>1</v>
          </cell>
          <cell r="AE343">
            <v>0</v>
          </cell>
          <cell r="AF343">
            <v>0</v>
          </cell>
          <cell r="AH343">
            <v>48</v>
          </cell>
          <cell r="AL343">
            <v>2</v>
          </cell>
          <cell r="AM343">
            <v>40</v>
          </cell>
          <cell r="AN343">
            <v>2</v>
          </cell>
          <cell r="AO343">
            <v>70</v>
          </cell>
          <cell r="AP343">
            <v>1</v>
          </cell>
          <cell r="AR343">
            <v>1</v>
          </cell>
          <cell r="AT343">
            <v>76</v>
          </cell>
          <cell r="AU343">
            <v>956</v>
          </cell>
          <cell r="AV343">
            <v>6</v>
          </cell>
          <cell r="AX343">
            <v>0</v>
          </cell>
          <cell r="AY343">
            <v>0</v>
          </cell>
          <cell r="AZ343">
            <v>0</v>
          </cell>
          <cell r="BA343">
            <v>1</v>
          </cell>
          <cell r="BB343">
            <v>0</v>
          </cell>
          <cell r="BC343">
            <v>0</v>
          </cell>
          <cell r="BD343">
            <v>0</v>
          </cell>
          <cell r="BE343">
            <v>3</v>
          </cell>
          <cell r="BF343">
            <v>0</v>
          </cell>
          <cell r="BG343">
            <v>4</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Z343">
            <v>1</v>
          </cell>
          <cell r="CA343" t="str">
            <v>C23-015</v>
          </cell>
          <cell r="CB343">
            <v>1835570</v>
          </cell>
          <cell r="CC343">
            <v>0</v>
          </cell>
          <cell r="CD343">
            <v>0</v>
          </cell>
          <cell r="CE343">
            <v>0</v>
          </cell>
          <cell r="CF343">
            <v>1835570</v>
          </cell>
          <cell r="CG343">
            <v>321333</v>
          </cell>
          <cell r="CH343">
            <v>0</v>
          </cell>
          <cell r="CI343">
            <v>381290</v>
          </cell>
          <cell r="CJ343">
            <v>15569</v>
          </cell>
          <cell r="CK343">
            <v>0</v>
          </cell>
          <cell r="CL343">
            <v>0</v>
          </cell>
          <cell r="CM343">
            <v>0</v>
          </cell>
          <cell r="CN343">
            <v>0</v>
          </cell>
          <cell r="CO343">
            <v>22868</v>
          </cell>
          <cell r="CP343">
            <v>448317</v>
          </cell>
          <cell r="CQ343">
            <v>251905</v>
          </cell>
          <cell r="CR343">
            <v>1189377</v>
          </cell>
          <cell r="CT343">
            <v>632000</v>
          </cell>
          <cell r="CU343">
            <v>432500</v>
          </cell>
          <cell r="CV343">
            <v>0</v>
          </cell>
          <cell r="CX343">
            <v>2</v>
          </cell>
          <cell r="CY343" t="str">
            <v>C23-015</v>
          </cell>
          <cell r="CZ343">
            <v>208321017</v>
          </cell>
          <cell r="DA343">
            <v>18239304</v>
          </cell>
          <cell r="DB343">
            <v>0</v>
          </cell>
          <cell r="DC343">
            <v>0</v>
          </cell>
          <cell r="DE343">
            <v>2</v>
          </cell>
          <cell r="DG343">
            <v>3</v>
          </cell>
          <cell r="DH343" t="str">
            <v>C23-015</v>
          </cell>
          <cell r="DI343">
            <v>0</v>
          </cell>
          <cell r="DJ343">
            <v>0</v>
          </cell>
          <cell r="DK343">
            <v>0</v>
          </cell>
          <cell r="DL343">
            <v>0</v>
          </cell>
          <cell r="DM343">
            <v>0</v>
          </cell>
          <cell r="DO343">
            <v>4</v>
          </cell>
          <cell r="DP343" t="str">
            <v>C23-015</v>
          </cell>
          <cell r="DQ343">
            <v>28800</v>
          </cell>
          <cell r="DR343">
            <v>0</v>
          </cell>
          <cell r="DS343">
            <v>0</v>
          </cell>
          <cell r="DT343">
            <v>0</v>
          </cell>
          <cell r="DU343">
            <v>0</v>
          </cell>
          <cell r="DV343">
            <v>0</v>
          </cell>
          <cell r="DW343">
            <v>28800</v>
          </cell>
          <cell r="DY343">
            <v>5</v>
          </cell>
        </row>
        <row r="344">
          <cell r="N344">
            <v>2</v>
          </cell>
          <cell r="O344">
            <v>23</v>
          </cell>
          <cell r="P344">
            <v>53175</v>
          </cell>
          <cell r="Q344">
            <v>2</v>
          </cell>
          <cell r="T344">
            <v>0</v>
          </cell>
          <cell r="U344" t="str">
            <v>無床</v>
          </cell>
          <cell r="W344" t="str">
            <v>4</v>
          </cell>
          <cell r="X344">
            <v>23</v>
          </cell>
          <cell r="Y344" t="str">
            <v>個人</v>
          </cell>
          <cell r="Z344">
            <v>3</v>
          </cell>
          <cell r="AA344">
            <v>3</v>
          </cell>
          <cell r="AB344">
            <v>4</v>
          </cell>
          <cell r="AC344">
            <v>0</v>
          </cell>
          <cell r="AD344">
            <v>1</v>
          </cell>
          <cell r="AE344">
            <v>0</v>
          </cell>
          <cell r="AF344">
            <v>0</v>
          </cell>
          <cell r="AH344">
            <v>180</v>
          </cell>
          <cell r="AL344">
            <v>3</v>
          </cell>
          <cell r="AM344">
            <v>2</v>
          </cell>
          <cell r="AN344">
            <v>3</v>
          </cell>
          <cell r="AO344">
            <v>43</v>
          </cell>
          <cell r="AP344">
            <v>1</v>
          </cell>
          <cell r="AR344">
            <v>1</v>
          </cell>
          <cell r="AT344">
            <v>921</v>
          </cell>
          <cell r="AU344">
            <v>1207</v>
          </cell>
          <cell r="AV344">
            <v>8</v>
          </cell>
          <cell r="AX344">
            <v>0</v>
          </cell>
          <cell r="AY344">
            <v>0</v>
          </cell>
          <cell r="BA344">
            <v>4</v>
          </cell>
          <cell r="BC344">
            <v>5</v>
          </cell>
          <cell r="BE344">
            <v>1</v>
          </cell>
          <cell r="BF344">
            <v>1</v>
          </cell>
          <cell r="BG344">
            <v>10</v>
          </cell>
          <cell r="BH344">
            <v>1</v>
          </cell>
          <cell r="BI344">
            <v>0</v>
          </cell>
          <cell r="BK344">
            <v>4</v>
          </cell>
          <cell r="BM344">
            <v>2</v>
          </cell>
          <cell r="BO344">
            <v>0</v>
          </cell>
          <cell r="BQ344">
            <v>6</v>
          </cell>
          <cell r="BR344">
            <v>0</v>
          </cell>
          <cell r="BS344">
            <v>0</v>
          </cell>
          <cell r="BT344">
            <v>0</v>
          </cell>
          <cell r="BU344">
            <v>0</v>
          </cell>
          <cell r="BV344">
            <v>0</v>
          </cell>
          <cell r="BW344">
            <v>0</v>
          </cell>
          <cell r="BX344">
            <v>0</v>
          </cell>
          <cell r="BZ344">
            <v>1</v>
          </cell>
          <cell r="CA344" t="str">
            <v>C23-067</v>
          </cell>
          <cell r="CB344">
            <v>9782100</v>
          </cell>
          <cell r="CC344">
            <v>0</v>
          </cell>
          <cell r="CD344">
            <v>14360</v>
          </cell>
          <cell r="CE344">
            <v>154563</v>
          </cell>
          <cell r="CF344">
            <v>9951023</v>
          </cell>
          <cell r="CG344">
            <v>3037487</v>
          </cell>
          <cell r="CH344">
            <v>371250</v>
          </cell>
          <cell r="CI344">
            <v>1747927</v>
          </cell>
          <cell r="CJ344">
            <v>28791</v>
          </cell>
          <cell r="CK344">
            <v>151978</v>
          </cell>
          <cell r="CL344">
            <v>148078</v>
          </cell>
          <cell r="CM344">
            <v>3900</v>
          </cell>
          <cell r="CN344">
            <v>0</v>
          </cell>
          <cell r="CO344">
            <v>267000</v>
          </cell>
          <cell r="CP344">
            <v>632343</v>
          </cell>
          <cell r="CQ344">
            <v>430840</v>
          </cell>
          <cell r="CR344">
            <v>5865526</v>
          </cell>
          <cell r="CT344">
            <v>13941500</v>
          </cell>
          <cell r="CU344">
            <v>5535300</v>
          </cell>
          <cell r="CV344">
            <v>0</v>
          </cell>
          <cell r="CX344">
            <v>2</v>
          </cell>
          <cell r="CY344" t="str">
            <v>C23-067</v>
          </cell>
          <cell r="CZ344">
            <v>94227029</v>
          </cell>
          <cell r="DA344">
            <v>21128836</v>
          </cell>
          <cell r="DB344">
            <v>58202536</v>
          </cell>
          <cell r="DC344">
            <v>38560000</v>
          </cell>
          <cell r="DE344">
            <v>2</v>
          </cell>
          <cell r="DG344">
            <v>3</v>
          </cell>
          <cell r="DH344" t="str">
            <v>C23-067</v>
          </cell>
          <cell r="DI344">
            <v>0</v>
          </cell>
          <cell r="DJ344">
            <v>0</v>
          </cell>
          <cell r="DK344">
            <v>0</v>
          </cell>
          <cell r="DL344">
            <v>0</v>
          </cell>
          <cell r="DM344">
            <v>0</v>
          </cell>
          <cell r="DO344">
            <v>4</v>
          </cell>
          <cell r="DP344" t="str">
            <v>C23-067</v>
          </cell>
          <cell r="DQ344">
            <v>78500</v>
          </cell>
          <cell r="DR344">
            <v>0</v>
          </cell>
          <cell r="DS344">
            <v>9223</v>
          </cell>
          <cell r="DT344">
            <v>31277</v>
          </cell>
          <cell r="DU344">
            <v>0</v>
          </cell>
          <cell r="DV344">
            <v>77003</v>
          </cell>
          <cell r="DW344">
            <v>196003</v>
          </cell>
          <cell r="DY344">
            <v>5</v>
          </cell>
        </row>
        <row r="345">
          <cell r="N345">
            <v>2</v>
          </cell>
          <cell r="O345">
            <v>27</v>
          </cell>
          <cell r="P345">
            <v>9094</v>
          </cell>
          <cell r="Q345">
            <v>5</v>
          </cell>
          <cell r="T345">
            <v>0</v>
          </cell>
          <cell r="U345" t="str">
            <v>無床</v>
          </cell>
          <cell r="W345" t="str">
            <v>7</v>
          </cell>
          <cell r="X345">
            <v>19</v>
          </cell>
          <cell r="Y345" t="str">
            <v>その他</v>
          </cell>
          <cell r="Z345">
            <v>2</v>
          </cell>
          <cell r="AA345">
            <v>56</v>
          </cell>
          <cell r="AB345">
            <v>10</v>
          </cell>
          <cell r="AC345">
            <v>1</v>
          </cell>
          <cell r="AD345">
            <v>0</v>
          </cell>
          <cell r="AE345">
            <v>0</v>
          </cell>
          <cell r="AF345">
            <v>0</v>
          </cell>
          <cell r="AG345">
            <v>52</v>
          </cell>
          <cell r="AL345">
            <v>2</v>
          </cell>
          <cell r="AM345">
            <v>40</v>
          </cell>
          <cell r="AN345">
            <v>10</v>
          </cell>
          <cell r="AO345">
            <v>69</v>
          </cell>
          <cell r="AP345">
            <v>1</v>
          </cell>
          <cell r="AR345">
            <v>1</v>
          </cell>
          <cell r="AS345">
            <v>1</v>
          </cell>
          <cell r="AT345">
            <v>17</v>
          </cell>
          <cell r="AU345">
            <v>1</v>
          </cell>
          <cell r="AV345">
            <v>6</v>
          </cell>
          <cell r="AX345">
            <v>0</v>
          </cell>
          <cell r="AY345">
            <v>1</v>
          </cell>
          <cell r="BA345">
            <v>2</v>
          </cell>
          <cell r="BC345">
            <v>1</v>
          </cell>
          <cell r="BE345">
            <v>1</v>
          </cell>
          <cell r="BG345">
            <v>5</v>
          </cell>
          <cell r="BH345">
            <v>0</v>
          </cell>
          <cell r="BI345">
            <v>0</v>
          </cell>
          <cell r="BK345">
            <v>1</v>
          </cell>
          <cell r="BM345">
            <v>0</v>
          </cell>
          <cell r="BO345">
            <v>0</v>
          </cell>
          <cell r="BQ345">
            <v>1</v>
          </cell>
          <cell r="BR345">
            <v>0</v>
          </cell>
          <cell r="BS345">
            <v>0</v>
          </cell>
          <cell r="BT345">
            <v>0</v>
          </cell>
          <cell r="BV345">
            <v>0</v>
          </cell>
          <cell r="BX345">
            <v>0</v>
          </cell>
          <cell r="BZ345">
            <v>1</v>
          </cell>
          <cell r="CA345" t="str">
            <v>C27-027</v>
          </cell>
          <cell r="CB345">
            <v>3150180</v>
          </cell>
          <cell r="CC345">
            <v>0</v>
          </cell>
          <cell r="CD345">
            <v>0</v>
          </cell>
          <cell r="CE345">
            <v>0</v>
          </cell>
          <cell r="CF345">
            <v>3150180</v>
          </cell>
          <cell r="CG345">
            <v>1850752</v>
          </cell>
          <cell r="CH345">
            <v>0</v>
          </cell>
          <cell r="CI345">
            <v>1093323</v>
          </cell>
          <cell r="CJ345">
            <v>0</v>
          </cell>
          <cell r="CK345">
            <v>80413</v>
          </cell>
          <cell r="CL345">
            <v>80413</v>
          </cell>
          <cell r="CM345">
            <v>0</v>
          </cell>
          <cell r="CN345">
            <v>0</v>
          </cell>
          <cell r="CO345">
            <v>58941</v>
          </cell>
          <cell r="CP345">
            <v>943563</v>
          </cell>
          <cell r="CQ345">
            <v>0</v>
          </cell>
          <cell r="CR345">
            <v>4026992</v>
          </cell>
          <cell r="CT345">
            <v>101750</v>
          </cell>
          <cell r="CU345">
            <v>149800</v>
          </cell>
          <cell r="CV345">
            <v>0</v>
          </cell>
          <cell r="CX345">
            <v>2</v>
          </cell>
          <cell r="CY345" t="str">
            <v>C27-027</v>
          </cell>
          <cell r="CZ345">
            <v>72431593</v>
          </cell>
          <cell r="DA345">
            <v>5571348</v>
          </cell>
          <cell r="DB345">
            <v>3242954</v>
          </cell>
          <cell r="DC345">
            <v>0</v>
          </cell>
          <cell r="DE345">
            <v>1</v>
          </cell>
          <cell r="DG345">
            <v>3</v>
          </cell>
          <cell r="DH345" t="str">
            <v>C27-027</v>
          </cell>
          <cell r="DI345">
            <v>0</v>
          </cell>
          <cell r="DJ345">
            <v>0</v>
          </cell>
          <cell r="DL345">
            <v>471740</v>
          </cell>
          <cell r="DM345">
            <v>471740</v>
          </cell>
          <cell r="DO345">
            <v>4</v>
          </cell>
          <cell r="DP345" t="str">
            <v>C27-027</v>
          </cell>
          <cell r="DQ345">
            <v>3708</v>
          </cell>
          <cell r="DR345">
            <v>200000</v>
          </cell>
          <cell r="DS345">
            <v>33024</v>
          </cell>
          <cell r="DT345">
            <v>55796</v>
          </cell>
          <cell r="DU345">
            <v>0</v>
          </cell>
          <cell r="DV345">
            <v>0</v>
          </cell>
          <cell r="DW345">
            <v>292528</v>
          </cell>
          <cell r="DY345">
            <v>5</v>
          </cell>
        </row>
        <row r="346">
          <cell r="N346">
            <v>2</v>
          </cell>
          <cell r="O346">
            <v>12</v>
          </cell>
          <cell r="P346">
            <v>66489</v>
          </cell>
          <cell r="Q346">
            <v>6</v>
          </cell>
          <cell r="T346">
            <v>0</v>
          </cell>
          <cell r="U346" t="str">
            <v>無床</v>
          </cell>
          <cell r="W346" t="str">
            <v>3</v>
          </cell>
          <cell r="X346">
            <v>23</v>
          </cell>
          <cell r="Y346" t="str">
            <v>個人</v>
          </cell>
          <cell r="Z346">
            <v>3</v>
          </cell>
          <cell r="AA346">
            <v>8</v>
          </cell>
          <cell r="AB346">
            <v>7</v>
          </cell>
          <cell r="AC346">
            <v>1</v>
          </cell>
          <cell r="AD346">
            <v>0</v>
          </cell>
          <cell r="AE346">
            <v>0</v>
          </cell>
          <cell r="AF346">
            <v>0</v>
          </cell>
          <cell r="AG346">
            <v>165</v>
          </cell>
          <cell r="AL346">
            <v>3</v>
          </cell>
          <cell r="AM346">
            <v>8</v>
          </cell>
          <cell r="AN346">
            <v>7</v>
          </cell>
          <cell r="AO346">
            <v>48</v>
          </cell>
          <cell r="AP346">
            <v>1</v>
          </cell>
          <cell r="AR346">
            <v>1</v>
          </cell>
          <cell r="AT346">
            <v>146</v>
          </cell>
          <cell r="AU346">
            <v>1635</v>
          </cell>
          <cell r="AV346">
            <v>6</v>
          </cell>
          <cell r="AX346">
            <v>0</v>
          </cell>
          <cell r="AY346">
            <v>0</v>
          </cell>
          <cell r="AZ346">
            <v>0</v>
          </cell>
          <cell r="BA346">
            <v>2</v>
          </cell>
          <cell r="BB346">
            <v>1</v>
          </cell>
          <cell r="BC346">
            <v>3</v>
          </cell>
          <cell r="BE346">
            <v>2</v>
          </cell>
          <cell r="BG346">
            <v>7</v>
          </cell>
          <cell r="BH346">
            <v>1</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Z346">
            <v>1</v>
          </cell>
          <cell r="CA346" t="str">
            <v>C12-072</v>
          </cell>
          <cell r="CB346">
            <v>13788487</v>
          </cell>
          <cell r="CC346">
            <v>0</v>
          </cell>
          <cell r="CD346">
            <v>475914</v>
          </cell>
          <cell r="CE346">
            <v>349804</v>
          </cell>
          <cell r="CF346">
            <v>14614205</v>
          </cell>
          <cell r="CG346">
            <v>2006220</v>
          </cell>
          <cell r="CH346">
            <v>499930</v>
          </cell>
          <cell r="CI346">
            <v>6408859</v>
          </cell>
          <cell r="CJ346">
            <v>383713</v>
          </cell>
          <cell r="CK346">
            <v>409871</v>
          </cell>
          <cell r="CL346">
            <v>377561</v>
          </cell>
          <cell r="CM346">
            <v>32310</v>
          </cell>
          <cell r="CN346">
            <v>0</v>
          </cell>
          <cell r="CO346">
            <v>189380</v>
          </cell>
          <cell r="CP346">
            <v>817793</v>
          </cell>
          <cell r="CQ346">
            <v>0</v>
          </cell>
          <cell r="CR346">
            <v>10215836</v>
          </cell>
          <cell r="CT346">
            <v>4403600</v>
          </cell>
          <cell r="CU346">
            <v>2412000</v>
          </cell>
          <cell r="CV346">
            <v>0</v>
          </cell>
          <cell r="CX346">
            <v>2</v>
          </cell>
          <cell r="CY346" t="str">
            <v>C12-072</v>
          </cell>
          <cell r="CZ346">
            <v>154578493</v>
          </cell>
          <cell r="DA346">
            <v>122262103</v>
          </cell>
          <cell r="DB346">
            <v>143351714</v>
          </cell>
          <cell r="DC346">
            <v>131055000</v>
          </cell>
          <cell r="DE346">
            <v>2</v>
          </cell>
          <cell r="DG346">
            <v>3</v>
          </cell>
          <cell r="DH346" t="str">
            <v>C12-072</v>
          </cell>
          <cell r="DI346">
            <v>0</v>
          </cell>
          <cell r="DJ346">
            <v>122846100</v>
          </cell>
          <cell r="DK346">
            <v>0</v>
          </cell>
          <cell r="DL346">
            <v>2547200</v>
          </cell>
          <cell r="DM346">
            <v>125393300</v>
          </cell>
          <cell r="DO346">
            <v>4</v>
          </cell>
          <cell r="DP346" t="str">
            <v>C12-072</v>
          </cell>
          <cell r="DQ346">
            <v>13000</v>
          </cell>
          <cell r="DR346">
            <v>0</v>
          </cell>
          <cell r="DS346">
            <v>9897</v>
          </cell>
          <cell r="DT346">
            <v>231982</v>
          </cell>
          <cell r="DU346">
            <v>0</v>
          </cell>
          <cell r="DV346">
            <v>188622</v>
          </cell>
          <cell r="DW346">
            <v>443501</v>
          </cell>
          <cell r="DY346">
            <v>5</v>
          </cell>
        </row>
        <row r="347">
          <cell r="N347">
            <v>2</v>
          </cell>
          <cell r="O347">
            <v>43</v>
          </cell>
          <cell r="P347">
            <v>32092</v>
          </cell>
          <cell r="Q347">
            <v>9</v>
          </cell>
          <cell r="T347">
            <v>0</v>
          </cell>
          <cell r="U347" t="str">
            <v>無床</v>
          </cell>
          <cell r="W347" t="str">
            <v>A</v>
          </cell>
          <cell r="X347">
            <v>23</v>
          </cell>
          <cell r="Y347" t="str">
            <v>個人</v>
          </cell>
          <cell r="Z347">
            <v>2</v>
          </cell>
          <cell r="AA347">
            <v>45</v>
          </cell>
          <cell r="AB347">
            <v>8</v>
          </cell>
          <cell r="AC347">
            <v>1</v>
          </cell>
          <cell r="AD347">
            <v>0</v>
          </cell>
          <cell r="AE347">
            <v>0</v>
          </cell>
          <cell r="AF347">
            <v>0</v>
          </cell>
          <cell r="AG347">
            <v>330</v>
          </cell>
          <cell r="AL347">
            <v>2</v>
          </cell>
          <cell r="AM347">
            <v>45</v>
          </cell>
          <cell r="AN347">
            <v>8</v>
          </cell>
          <cell r="AO347">
            <v>67</v>
          </cell>
          <cell r="AP347">
            <v>1</v>
          </cell>
          <cell r="AR347">
            <v>1</v>
          </cell>
          <cell r="AT347">
            <v>36</v>
          </cell>
          <cell r="AU347">
            <v>366</v>
          </cell>
          <cell r="AV347">
            <v>8</v>
          </cell>
          <cell r="AX347">
            <v>0</v>
          </cell>
          <cell r="BA347">
            <v>1</v>
          </cell>
          <cell r="BE347">
            <v>1</v>
          </cell>
          <cell r="BG347">
            <v>2</v>
          </cell>
          <cell r="BH347">
            <v>0</v>
          </cell>
          <cell r="BQ347">
            <v>0</v>
          </cell>
          <cell r="BR347">
            <v>0</v>
          </cell>
          <cell r="BT347">
            <v>1</v>
          </cell>
          <cell r="BU347">
            <v>1</v>
          </cell>
          <cell r="BW347">
            <v>156</v>
          </cell>
          <cell r="BX347">
            <v>156</v>
          </cell>
          <cell r="BZ347">
            <v>1</v>
          </cell>
          <cell r="CA347" t="str">
            <v>C43-018</v>
          </cell>
          <cell r="CB347">
            <v>2518490</v>
          </cell>
          <cell r="CF347">
            <v>2518490</v>
          </cell>
          <cell r="CG347">
            <v>239033</v>
          </cell>
          <cell r="CI347">
            <v>636001</v>
          </cell>
          <cell r="CK347">
            <v>65845</v>
          </cell>
          <cell r="CL347">
            <v>65845</v>
          </cell>
          <cell r="CM347">
            <v>0</v>
          </cell>
          <cell r="CN347">
            <v>0</v>
          </cell>
          <cell r="CO347">
            <v>41717</v>
          </cell>
          <cell r="CP347">
            <v>604050</v>
          </cell>
          <cell r="CR347">
            <v>1586646</v>
          </cell>
          <cell r="CT347">
            <v>1400000</v>
          </cell>
          <cell r="CU347">
            <v>985800</v>
          </cell>
          <cell r="CX347">
            <v>2</v>
          </cell>
          <cell r="CY347" t="str">
            <v>C43-018</v>
          </cell>
          <cell r="CZ347">
            <v>48339892</v>
          </cell>
          <cell r="DA347">
            <v>24260170</v>
          </cell>
          <cell r="DB347">
            <v>54286808</v>
          </cell>
          <cell r="DC347">
            <v>44918021</v>
          </cell>
          <cell r="DE347">
            <v>2</v>
          </cell>
          <cell r="DG347">
            <v>3</v>
          </cell>
          <cell r="DH347" t="str">
            <v>C43-018</v>
          </cell>
          <cell r="DI347">
            <v>0</v>
          </cell>
          <cell r="DJ347">
            <v>0</v>
          </cell>
          <cell r="DK347">
            <v>0</v>
          </cell>
          <cell r="DL347">
            <v>0</v>
          </cell>
          <cell r="DM347">
            <v>0</v>
          </cell>
          <cell r="DO347">
            <v>4</v>
          </cell>
          <cell r="DP347" t="str">
            <v>C43-018</v>
          </cell>
          <cell r="DQ347">
            <v>0</v>
          </cell>
          <cell r="DR347">
            <v>0</v>
          </cell>
          <cell r="DS347">
            <v>2980</v>
          </cell>
          <cell r="DT347">
            <v>20546</v>
          </cell>
          <cell r="DU347">
            <v>0</v>
          </cell>
          <cell r="DV347">
            <v>30499</v>
          </cell>
          <cell r="DW347">
            <v>54025</v>
          </cell>
          <cell r="DY347">
            <v>5</v>
          </cell>
        </row>
        <row r="348">
          <cell r="N348">
            <v>2</v>
          </cell>
          <cell r="O348">
            <v>27</v>
          </cell>
          <cell r="P348">
            <v>58152</v>
          </cell>
          <cell r="Q348">
            <v>4</v>
          </cell>
          <cell r="T348">
            <v>0</v>
          </cell>
          <cell r="U348" t="str">
            <v>無床</v>
          </cell>
          <cell r="W348" t="str">
            <v>7</v>
          </cell>
          <cell r="X348">
            <v>23</v>
          </cell>
          <cell r="Y348" t="str">
            <v>個人</v>
          </cell>
          <cell r="Z348">
            <v>2</v>
          </cell>
          <cell r="AA348">
            <v>60</v>
          </cell>
          <cell r="AB348">
            <v>6</v>
          </cell>
          <cell r="AC348">
            <v>1</v>
          </cell>
          <cell r="AD348">
            <v>0</v>
          </cell>
          <cell r="AE348">
            <v>0</v>
          </cell>
          <cell r="AF348">
            <v>0</v>
          </cell>
          <cell r="AG348">
            <v>100</v>
          </cell>
          <cell r="AL348">
            <v>2</v>
          </cell>
          <cell r="AM348">
            <v>60</v>
          </cell>
          <cell r="AN348">
            <v>6</v>
          </cell>
          <cell r="AO348">
            <v>56</v>
          </cell>
          <cell r="AP348">
            <v>1</v>
          </cell>
          <cell r="AR348">
            <v>1</v>
          </cell>
          <cell r="AT348">
            <v>354</v>
          </cell>
          <cell r="AU348">
            <v>380</v>
          </cell>
          <cell r="AV348">
            <v>8</v>
          </cell>
          <cell r="AX348">
            <v>0</v>
          </cell>
          <cell r="AY348">
            <v>0</v>
          </cell>
          <cell r="BA348">
            <v>0</v>
          </cell>
          <cell r="BC348">
            <v>3</v>
          </cell>
          <cell r="BD348">
            <v>1</v>
          </cell>
          <cell r="BE348">
            <v>0</v>
          </cell>
          <cell r="BG348">
            <v>3</v>
          </cell>
          <cell r="BH348">
            <v>1</v>
          </cell>
          <cell r="BI348">
            <v>0</v>
          </cell>
          <cell r="BK348">
            <v>0</v>
          </cell>
          <cell r="BM348">
            <v>0</v>
          </cell>
          <cell r="BO348">
            <v>0</v>
          </cell>
          <cell r="BQ348">
            <v>0</v>
          </cell>
          <cell r="BR348">
            <v>0</v>
          </cell>
          <cell r="BS348">
            <v>0</v>
          </cell>
          <cell r="BT348">
            <v>0</v>
          </cell>
          <cell r="BU348">
            <v>0</v>
          </cell>
          <cell r="BV348">
            <v>0</v>
          </cell>
          <cell r="BW348">
            <v>0</v>
          </cell>
          <cell r="BX348">
            <v>0</v>
          </cell>
          <cell r="BZ348">
            <v>1</v>
          </cell>
          <cell r="CA348" t="str">
            <v>C27-157</v>
          </cell>
          <cell r="CB348">
            <v>3028000</v>
          </cell>
          <cell r="CC348">
            <v>26635</v>
          </cell>
          <cell r="CD348">
            <v>0</v>
          </cell>
          <cell r="CE348">
            <v>47430</v>
          </cell>
          <cell r="CF348">
            <v>3102065</v>
          </cell>
          <cell r="CG348">
            <v>721140</v>
          </cell>
          <cell r="CH348">
            <v>400000</v>
          </cell>
          <cell r="CI348">
            <v>507526</v>
          </cell>
          <cell r="CJ348">
            <v>0</v>
          </cell>
          <cell r="CK348">
            <v>41092</v>
          </cell>
          <cell r="CL348">
            <v>41092</v>
          </cell>
          <cell r="CM348">
            <v>0</v>
          </cell>
          <cell r="CN348">
            <v>0</v>
          </cell>
          <cell r="CO348">
            <v>0</v>
          </cell>
          <cell r="CP348">
            <v>173324</v>
          </cell>
          <cell r="CR348">
            <v>1443082</v>
          </cell>
          <cell r="CT348">
            <v>3632100</v>
          </cell>
          <cell r="CU348">
            <v>2003950</v>
          </cell>
          <cell r="CV348">
            <v>63200</v>
          </cell>
          <cell r="CX348">
            <v>2</v>
          </cell>
          <cell r="CY348" t="str">
            <v>C27-157</v>
          </cell>
          <cell r="DE348">
            <v>3</v>
          </cell>
          <cell r="DG348">
            <v>3</v>
          </cell>
          <cell r="DH348" t="str">
            <v>C27-157</v>
          </cell>
          <cell r="DI348">
            <v>0</v>
          </cell>
          <cell r="DJ348">
            <v>0</v>
          </cell>
          <cell r="DK348">
            <v>86624</v>
          </cell>
          <cell r="DL348">
            <v>0</v>
          </cell>
          <cell r="DM348">
            <v>86624</v>
          </cell>
          <cell r="DO348">
            <v>4</v>
          </cell>
          <cell r="DP348" t="str">
            <v>C27-157</v>
          </cell>
          <cell r="DQ348">
            <v>8440</v>
          </cell>
          <cell r="DR348">
            <v>0</v>
          </cell>
          <cell r="DS348">
            <v>4000</v>
          </cell>
          <cell r="DT348">
            <v>22050</v>
          </cell>
          <cell r="DU348">
            <v>0</v>
          </cell>
          <cell r="DV348">
            <v>0</v>
          </cell>
          <cell r="DW348">
            <v>34490</v>
          </cell>
          <cell r="DY348">
            <v>5</v>
          </cell>
        </row>
        <row r="349">
          <cell r="N349">
            <v>2</v>
          </cell>
          <cell r="O349">
            <v>27</v>
          </cell>
          <cell r="P349">
            <v>43003</v>
          </cell>
          <cell r="Q349">
            <v>9</v>
          </cell>
          <cell r="T349">
            <v>0</v>
          </cell>
          <cell r="U349" t="str">
            <v>無床</v>
          </cell>
          <cell r="W349" t="str">
            <v>7</v>
          </cell>
          <cell r="X349">
            <v>23</v>
          </cell>
          <cell r="Y349" t="str">
            <v>個人</v>
          </cell>
          <cell r="Z349">
            <v>2</v>
          </cell>
          <cell r="AA349">
            <v>61</v>
          </cell>
          <cell r="AB349">
            <v>1</v>
          </cell>
          <cell r="AC349">
            <v>0</v>
          </cell>
          <cell r="AD349">
            <v>1</v>
          </cell>
          <cell r="AE349">
            <v>0</v>
          </cell>
          <cell r="AF349">
            <v>0</v>
          </cell>
          <cell r="AG349">
            <v>0</v>
          </cell>
          <cell r="AH349">
            <v>481</v>
          </cell>
          <cell r="AI349">
            <v>0</v>
          </cell>
          <cell r="AL349">
            <v>2</v>
          </cell>
          <cell r="AM349">
            <v>61</v>
          </cell>
          <cell r="AN349">
            <v>12</v>
          </cell>
          <cell r="AO349">
            <v>69</v>
          </cell>
          <cell r="AP349">
            <v>1</v>
          </cell>
          <cell r="AR349">
            <v>1</v>
          </cell>
          <cell r="AT349">
            <v>135</v>
          </cell>
          <cell r="AU349">
            <v>259</v>
          </cell>
          <cell r="AV349">
            <v>10</v>
          </cell>
          <cell r="AX349">
            <v>0</v>
          </cell>
          <cell r="AY349">
            <v>0</v>
          </cell>
          <cell r="BA349">
            <v>4</v>
          </cell>
          <cell r="BB349">
            <v>3</v>
          </cell>
          <cell r="BC349">
            <v>2</v>
          </cell>
          <cell r="BE349">
            <v>4</v>
          </cell>
          <cell r="BG349">
            <v>10</v>
          </cell>
          <cell r="BH349">
            <v>3</v>
          </cell>
          <cell r="BI349">
            <v>0</v>
          </cell>
          <cell r="BQ349">
            <v>0</v>
          </cell>
          <cell r="BR349">
            <v>0</v>
          </cell>
          <cell r="BS349">
            <v>0</v>
          </cell>
          <cell r="BZ349">
            <v>1</v>
          </cell>
          <cell r="CA349" t="str">
            <v>C27-105</v>
          </cell>
          <cell r="CB349">
            <v>5999210</v>
          </cell>
          <cell r="CC349">
            <v>0</v>
          </cell>
          <cell r="CD349">
            <v>14780</v>
          </cell>
          <cell r="CE349">
            <v>0</v>
          </cell>
          <cell r="CF349">
            <v>6013990</v>
          </cell>
          <cell r="CG349">
            <v>1896696</v>
          </cell>
          <cell r="CH349">
            <v>300000</v>
          </cell>
          <cell r="CI349">
            <v>790044</v>
          </cell>
          <cell r="CJ349">
            <v>52978</v>
          </cell>
          <cell r="CK349">
            <v>191379</v>
          </cell>
          <cell r="CL349">
            <v>134781</v>
          </cell>
          <cell r="CM349">
            <v>13650</v>
          </cell>
          <cell r="CN349">
            <v>42948</v>
          </cell>
          <cell r="CO349">
            <v>72829</v>
          </cell>
          <cell r="CP349">
            <v>1170976</v>
          </cell>
          <cell r="CQ349">
            <v>385000</v>
          </cell>
          <cell r="CR349">
            <v>4174902</v>
          </cell>
          <cell r="CT349">
            <v>12133550</v>
          </cell>
          <cell r="CU349">
            <v>2513700</v>
          </cell>
          <cell r="CV349">
            <v>0</v>
          </cell>
          <cell r="CX349">
            <v>2</v>
          </cell>
          <cell r="CY349" t="str">
            <v>C27-105</v>
          </cell>
          <cell r="CZ349">
            <v>29034984</v>
          </cell>
          <cell r="DA349">
            <v>5618198</v>
          </cell>
          <cell r="DB349">
            <v>1662961</v>
          </cell>
          <cell r="DC349">
            <v>1534000</v>
          </cell>
          <cell r="DE349">
            <v>2</v>
          </cell>
          <cell r="DG349">
            <v>3</v>
          </cell>
          <cell r="DH349" t="str">
            <v>C27-105</v>
          </cell>
          <cell r="DI349">
            <v>0</v>
          </cell>
          <cell r="DJ349">
            <v>0</v>
          </cell>
          <cell r="DK349">
            <v>0</v>
          </cell>
          <cell r="DM349">
            <v>0</v>
          </cell>
          <cell r="DO349">
            <v>4</v>
          </cell>
          <cell r="DP349" t="str">
            <v>C27-105</v>
          </cell>
          <cell r="DQ349">
            <v>36300</v>
          </cell>
          <cell r="DR349">
            <v>0</v>
          </cell>
          <cell r="DS349">
            <v>2450</v>
          </cell>
          <cell r="DT349">
            <v>7540</v>
          </cell>
          <cell r="DU349">
            <v>0</v>
          </cell>
          <cell r="DV349">
            <v>1492</v>
          </cell>
          <cell r="DW349">
            <v>47782</v>
          </cell>
          <cell r="DY349">
            <v>5</v>
          </cell>
        </row>
        <row r="350">
          <cell r="N350">
            <v>2</v>
          </cell>
          <cell r="O350">
            <v>27</v>
          </cell>
          <cell r="P350">
            <v>43020</v>
          </cell>
          <cell r="Q350">
            <v>2</v>
          </cell>
          <cell r="T350">
            <v>0</v>
          </cell>
          <cell r="U350" t="str">
            <v>無床</v>
          </cell>
          <cell r="W350" t="str">
            <v>7</v>
          </cell>
          <cell r="X350">
            <v>23</v>
          </cell>
          <cell r="Y350" t="str">
            <v>個人</v>
          </cell>
          <cell r="Z350">
            <v>3</v>
          </cell>
          <cell r="AA350">
            <v>2</v>
          </cell>
          <cell r="AB350">
            <v>10</v>
          </cell>
          <cell r="AC350">
            <v>1</v>
          </cell>
          <cell r="AD350">
            <v>0</v>
          </cell>
          <cell r="AE350">
            <v>0</v>
          </cell>
          <cell r="AF350">
            <v>0</v>
          </cell>
          <cell r="AG350">
            <v>66</v>
          </cell>
          <cell r="AL350">
            <v>3</v>
          </cell>
          <cell r="AM350">
            <v>2</v>
          </cell>
          <cell r="AN350">
            <v>10</v>
          </cell>
          <cell r="AO350">
            <v>45</v>
          </cell>
          <cell r="AP350">
            <v>1</v>
          </cell>
          <cell r="AR350">
            <v>1</v>
          </cell>
          <cell r="AT350">
            <v>84</v>
          </cell>
          <cell r="AU350">
            <v>890</v>
          </cell>
          <cell r="AV350">
            <v>10</v>
          </cell>
          <cell r="AY350">
            <v>0</v>
          </cell>
          <cell r="BA350">
            <v>3</v>
          </cell>
          <cell r="BB350">
            <v>0</v>
          </cell>
          <cell r="BC350">
            <v>1</v>
          </cell>
          <cell r="BG350">
            <v>4</v>
          </cell>
          <cell r="BH350">
            <v>0</v>
          </cell>
          <cell r="BI350">
            <v>0</v>
          </cell>
          <cell r="BK350">
            <v>0</v>
          </cell>
          <cell r="BL350">
            <v>0</v>
          </cell>
          <cell r="BM350">
            <v>2</v>
          </cell>
          <cell r="BQ350">
            <v>2</v>
          </cell>
          <cell r="BR350">
            <v>0</v>
          </cell>
          <cell r="BT350">
            <v>6</v>
          </cell>
          <cell r="BU350">
            <v>6</v>
          </cell>
          <cell r="BW350">
            <v>453</v>
          </cell>
          <cell r="BX350">
            <v>453</v>
          </cell>
          <cell r="BZ350">
            <v>1</v>
          </cell>
          <cell r="CA350" t="str">
            <v>C27-106</v>
          </cell>
          <cell r="CB350">
            <v>6158160</v>
          </cell>
          <cell r="CC350">
            <v>59170</v>
          </cell>
          <cell r="CD350">
            <v>0</v>
          </cell>
          <cell r="CE350">
            <v>0</v>
          </cell>
          <cell r="CF350">
            <v>6217330</v>
          </cell>
          <cell r="CG350">
            <v>684000</v>
          </cell>
          <cell r="CI350">
            <v>1923227</v>
          </cell>
          <cell r="CJ350">
            <v>80706</v>
          </cell>
          <cell r="CK350">
            <v>354484</v>
          </cell>
          <cell r="CL350">
            <v>213194</v>
          </cell>
          <cell r="CM350">
            <v>31290</v>
          </cell>
          <cell r="CN350">
            <v>50000</v>
          </cell>
          <cell r="CO350">
            <v>119165</v>
          </cell>
          <cell r="CP350">
            <v>1000000</v>
          </cell>
          <cell r="CQ350">
            <v>0</v>
          </cell>
          <cell r="CR350">
            <v>4161582</v>
          </cell>
          <cell r="CT350">
            <v>4376800</v>
          </cell>
          <cell r="CU350">
            <v>3589700</v>
          </cell>
          <cell r="CX350">
            <v>2</v>
          </cell>
          <cell r="CY350" t="str">
            <v>C27-106</v>
          </cell>
          <cell r="DE350">
            <v>3</v>
          </cell>
          <cell r="DG350">
            <v>3</v>
          </cell>
          <cell r="DH350" t="str">
            <v>C27-106</v>
          </cell>
          <cell r="DI350">
            <v>0</v>
          </cell>
          <cell r="DJ350">
            <v>0</v>
          </cell>
          <cell r="DK350">
            <v>0</v>
          </cell>
          <cell r="DL350">
            <v>350000</v>
          </cell>
          <cell r="DM350">
            <v>350000</v>
          </cell>
          <cell r="DO350">
            <v>4</v>
          </cell>
          <cell r="DP350" t="str">
            <v>C27-106</v>
          </cell>
          <cell r="DQ350">
            <v>0</v>
          </cell>
          <cell r="DR350">
            <v>0</v>
          </cell>
          <cell r="DS350">
            <v>20000</v>
          </cell>
          <cell r="DT350">
            <v>48456</v>
          </cell>
          <cell r="DU350">
            <v>80000</v>
          </cell>
          <cell r="DV350">
            <v>286246</v>
          </cell>
          <cell r="DW350">
            <v>434702</v>
          </cell>
          <cell r="DY350">
            <v>5</v>
          </cell>
        </row>
        <row r="351">
          <cell r="N351">
            <v>2</v>
          </cell>
          <cell r="O351">
            <v>13</v>
          </cell>
          <cell r="P351">
            <v>25143</v>
          </cell>
          <cell r="Q351">
            <v>3</v>
          </cell>
          <cell r="T351">
            <v>0</v>
          </cell>
          <cell r="U351" t="str">
            <v>無床</v>
          </cell>
          <cell r="W351" t="str">
            <v>3</v>
          </cell>
          <cell r="X351">
            <v>23</v>
          </cell>
          <cell r="Y351" t="str">
            <v>個人</v>
          </cell>
          <cell r="Z351">
            <v>2</v>
          </cell>
          <cell r="AA351">
            <v>51</v>
          </cell>
          <cell r="AB351">
            <v>1</v>
          </cell>
          <cell r="AC351">
            <v>1</v>
          </cell>
          <cell r="AD351">
            <v>0</v>
          </cell>
          <cell r="AE351">
            <v>0</v>
          </cell>
          <cell r="AF351">
            <v>0</v>
          </cell>
          <cell r="AG351">
            <v>125</v>
          </cell>
          <cell r="AL351">
            <v>2</v>
          </cell>
          <cell r="AM351">
            <v>51</v>
          </cell>
          <cell r="AN351">
            <v>1</v>
          </cell>
          <cell r="AO351">
            <v>66</v>
          </cell>
          <cell r="AP351">
            <v>1</v>
          </cell>
          <cell r="AR351">
            <v>1</v>
          </cell>
          <cell r="AT351">
            <v>32</v>
          </cell>
          <cell r="AU351">
            <v>663</v>
          </cell>
          <cell r="AV351">
            <v>10</v>
          </cell>
          <cell r="BC351">
            <v>5</v>
          </cell>
          <cell r="BD351">
            <v>1</v>
          </cell>
          <cell r="BE351">
            <v>2</v>
          </cell>
          <cell r="BG351">
            <v>7</v>
          </cell>
          <cell r="BH351">
            <v>1</v>
          </cell>
          <cell r="BM351">
            <v>1</v>
          </cell>
          <cell r="BQ351">
            <v>1</v>
          </cell>
          <cell r="BR351">
            <v>0</v>
          </cell>
          <cell r="BT351">
            <v>0</v>
          </cell>
          <cell r="BX351">
            <v>0</v>
          </cell>
          <cell r="BZ351">
            <v>1</v>
          </cell>
          <cell r="CA351" t="str">
            <v>C13-081</v>
          </cell>
          <cell r="CB351">
            <v>5197842</v>
          </cell>
          <cell r="CC351">
            <v>0</v>
          </cell>
          <cell r="CD351">
            <v>0</v>
          </cell>
          <cell r="CE351">
            <v>0</v>
          </cell>
          <cell r="CF351">
            <v>5197842</v>
          </cell>
          <cell r="CG351">
            <v>1692206</v>
          </cell>
          <cell r="CH351">
            <v>370833</v>
          </cell>
          <cell r="CI351">
            <v>483399</v>
          </cell>
          <cell r="CK351">
            <v>166189</v>
          </cell>
          <cell r="CL351">
            <v>166189</v>
          </cell>
          <cell r="CM351">
            <v>0</v>
          </cell>
          <cell r="CN351">
            <v>0</v>
          </cell>
          <cell r="CO351">
            <v>107251</v>
          </cell>
          <cell r="CP351">
            <v>83218</v>
          </cell>
          <cell r="CR351">
            <v>2532263</v>
          </cell>
          <cell r="CT351">
            <v>7076000</v>
          </cell>
          <cell r="CU351">
            <v>3390500</v>
          </cell>
          <cell r="CV351">
            <v>0</v>
          </cell>
          <cell r="CX351">
            <v>2</v>
          </cell>
          <cell r="CY351" t="str">
            <v>C13-081</v>
          </cell>
          <cell r="CZ351">
            <v>69092183</v>
          </cell>
          <cell r="DA351">
            <v>56514282</v>
          </cell>
          <cell r="DB351">
            <v>40876348</v>
          </cell>
          <cell r="DC351">
            <v>40036160</v>
          </cell>
          <cell r="DE351">
            <v>2</v>
          </cell>
          <cell r="DG351">
            <v>3</v>
          </cell>
          <cell r="DH351" t="str">
            <v>C13-081</v>
          </cell>
          <cell r="DJ351">
            <v>7000000</v>
          </cell>
          <cell r="DL351">
            <v>310830</v>
          </cell>
          <cell r="DM351">
            <v>7310830</v>
          </cell>
          <cell r="DO351">
            <v>4</v>
          </cell>
          <cell r="DP351" t="str">
            <v>C13-081</v>
          </cell>
          <cell r="DQ351">
            <v>56680</v>
          </cell>
          <cell r="DT351">
            <v>83218</v>
          </cell>
          <cell r="DV351">
            <v>0</v>
          </cell>
          <cell r="DW351">
            <v>139898</v>
          </cell>
          <cell r="DY351">
            <v>5</v>
          </cell>
        </row>
        <row r="352">
          <cell r="N352">
            <v>2</v>
          </cell>
          <cell r="O352">
            <v>46</v>
          </cell>
          <cell r="P352">
            <v>31246</v>
          </cell>
          <cell r="Q352">
            <v>8</v>
          </cell>
          <cell r="T352">
            <v>1</v>
          </cell>
          <cell r="U352" t="str">
            <v>有床</v>
          </cell>
          <cell r="W352" t="str">
            <v>A</v>
          </cell>
          <cell r="X352">
            <v>23</v>
          </cell>
          <cell r="Y352" t="str">
            <v>個人</v>
          </cell>
          <cell r="Z352">
            <v>2</v>
          </cell>
          <cell r="AA352">
            <v>53</v>
          </cell>
          <cell r="AB352">
            <v>8</v>
          </cell>
          <cell r="AC352">
            <v>1</v>
          </cell>
          <cell r="AD352">
            <v>0</v>
          </cell>
          <cell r="AE352">
            <v>0</v>
          </cell>
          <cell r="AF352">
            <v>0</v>
          </cell>
          <cell r="AG352">
            <v>792</v>
          </cell>
          <cell r="AL352">
            <v>2</v>
          </cell>
          <cell r="AM352">
            <v>59</v>
          </cell>
          <cell r="AN352">
            <v>3</v>
          </cell>
          <cell r="AO352">
            <v>62</v>
          </cell>
          <cell r="AP352">
            <v>1</v>
          </cell>
          <cell r="AR352">
            <v>1</v>
          </cell>
          <cell r="AT352">
            <v>25</v>
          </cell>
          <cell r="AU352">
            <v>420</v>
          </cell>
          <cell r="AV352">
            <v>5</v>
          </cell>
          <cell r="AX352">
            <v>15</v>
          </cell>
          <cell r="AY352">
            <v>0</v>
          </cell>
          <cell r="BA352">
            <v>3</v>
          </cell>
          <cell r="BC352">
            <v>2</v>
          </cell>
          <cell r="BD352">
            <v>1</v>
          </cell>
          <cell r="BE352">
            <v>6</v>
          </cell>
          <cell r="BG352">
            <v>11</v>
          </cell>
          <cell r="BH352">
            <v>1</v>
          </cell>
          <cell r="BI352">
            <v>0</v>
          </cell>
          <cell r="BO352">
            <v>1</v>
          </cell>
          <cell r="BQ352">
            <v>1</v>
          </cell>
          <cell r="BR352">
            <v>0</v>
          </cell>
          <cell r="BS352">
            <v>0</v>
          </cell>
          <cell r="BT352">
            <v>0</v>
          </cell>
          <cell r="BU352">
            <v>0</v>
          </cell>
          <cell r="BV352">
            <v>0</v>
          </cell>
          <cell r="BW352">
            <v>0</v>
          </cell>
          <cell r="BX352">
            <v>0</v>
          </cell>
          <cell r="BZ352">
            <v>1</v>
          </cell>
          <cell r="CA352" t="str">
            <v>C46-006</v>
          </cell>
          <cell r="CB352">
            <v>5933470</v>
          </cell>
          <cell r="CC352">
            <v>0</v>
          </cell>
          <cell r="CD352">
            <v>504000</v>
          </cell>
          <cell r="CE352">
            <v>32900</v>
          </cell>
          <cell r="CF352">
            <v>6470370</v>
          </cell>
          <cell r="CG352">
            <v>1916310</v>
          </cell>
          <cell r="CH352">
            <v>300000</v>
          </cell>
          <cell r="CI352">
            <v>970491</v>
          </cell>
          <cell r="CJ352">
            <v>555064</v>
          </cell>
          <cell r="CK352">
            <v>461846</v>
          </cell>
          <cell r="CL352">
            <v>287371</v>
          </cell>
          <cell r="CM352">
            <v>11920</v>
          </cell>
          <cell r="CN352">
            <v>0</v>
          </cell>
          <cell r="CO352">
            <v>304077</v>
          </cell>
          <cell r="CP352">
            <v>1681051</v>
          </cell>
          <cell r="CQ352">
            <v>0</v>
          </cell>
          <cell r="CR352">
            <v>5888839</v>
          </cell>
          <cell r="CS352">
            <v>0</v>
          </cell>
          <cell r="CT352">
            <v>546800</v>
          </cell>
          <cell r="CU352">
            <v>1917000</v>
          </cell>
          <cell r="CV352">
            <v>35000</v>
          </cell>
          <cell r="CX352">
            <v>2</v>
          </cell>
          <cell r="CY352" t="str">
            <v>C46-006</v>
          </cell>
          <cell r="CZ352">
            <v>125518363</v>
          </cell>
          <cell r="DA352">
            <v>106990812</v>
          </cell>
          <cell r="DB352">
            <v>96364711</v>
          </cell>
          <cell r="DC352">
            <v>83521000</v>
          </cell>
          <cell r="DE352">
            <v>2</v>
          </cell>
          <cell r="DG352">
            <v>3</v>
          </cell>
          <cell r="DH352" t="str">
            <v>C46-006</v>
          </cell>
          <cell r="DI352">
            <v>0</v>
          </cell>
          <cell r="DJ352">
            <v>0</v>
          </cell>
          <cell r="DK352">
            <v>0</v>
          </cell>
          <cell r="DL352">
            <v>0</v>
          </cell>
          <cell r="DM352">
            <v>0</v>
          </cell>
          <cell r="DO352">
            <v>4</v>
          </cell>
          <cell r="DP352" t="str">
            <v>C46-006</v>
          </cell>
          <cell r="DQ352">
            <v>67440</v>
          </cell>
          <cell r="DR352">
            <v>30000</v>
          </cell>
          <cell r="DS352">
            <v>50000</v>
          </cell>
          <cell r="DT352">
            <v>173125</v>
          </cell>
          <cell r="DU352">
            <v>25000</v>
          </cell>
          <cell r="DV352">
            <v>210408</v>
          </cell>
          <cell r="DW352">
            <v>555973</v>
          </cell>
          <cell r="DY352">
            <v>5</v>
          </cell>
        </row>
        <row r="353">
          <cell r="N353">
            <v>2</v>
          </cell>
          <cell r="O353">
            <v>28</v>
          </cell>
          <cell r="P353">
            <v>31169</v>
          </cell>
          <cell r="Q353">
            <v>0</v>
          </cell>
          <cell r="T353">
            <v>1</v>
          </cell>
          <cell r="U353" t="str">
            <v>有床</v>
          </cell>
          <cell r="W353" t="str">
            <v>7</v>
          </cell>
          <cell r="X353">
            <v>23</v>
          </cell>
          <cell r="Y353" t="str">
            <v>個人</v>
          </cell>
          <cell r="Z353">
            <v>2</v>
          </cell>
          <cell r="AA353">
            <v>47</v>
          </cell>
          <cell r="AB353">
            <v>5</v>
          </cell>
          <cell r="AC353">
            <v>1</v>
          </cell>
          <cell r="AD353">
            <v>0</v>
          </cell>
          <cell r="AE353">
            <v>0</v>
          </cell>
          <cell r="AF353">
            <v>0</v>
          </cell>
          <cell r="AG353">
            <v>380</v>
          </cell>
          <cell r="AL353">
            <v>2</v>
          </cell>
          <cell r="AM353">
            <v>43</v>
          </cell>
          <cell r="AO353">
            <v>67</v>
          </cell>
          <cell r="AP353">
            <v>1</v>
          </cell>
          <cell r="AR353">
            <v>1</v>
          </cell>
          <cell r="AT353">
            <v>17</v>
          </cell>
          <cell r="AU353">
            <v>527</v>
          </cell>
          <cell r="AV353">
            <v>10</v>
          </cell>
          <cell r="AX353">
            <v>0</v>
          </cell>
          <cell r="AY353">
            <v>1</v>
          </cell>
          <cell r="AZ353">
            <v>0</v>
          </cell>
          <cell r="BA353">
            <v>2</v>
          </cell>
          <cell r="BC353">
            <v>1</v>
          </cell>
          <cell r="BD353">
            <v>1</v>
          </cell>
          <cell r="BE353">
            <v>0</v>
          </cell>
          <cell r="BG353">
            <v>4</v>
          </cell>
          <cell r="BH353">
            <v>1</v>
          </cell>
          <cell r="BI353">
            <v>0</v>
          </cell>
          <cell r="BK353">
            <v>0</v>
          </cell>
          <cell r="BM353">
            <v>0</v>
          </cell>
          <cell r="BO353">
            <v>0</v>
          </cell>
          <cell r="BQ353">
            <v>0</v>
          </cell>
          <cell r="BR353">
            <v>0</v>
          </cell>
          <cell r="BS353">
            <v>0</v>
          </cell>
          <cell r="BT353">
            <v>0</v>
          </cell>
          <cell r="BU353">
            <v>0</v>
          </cell>
          <cell r="BZ353">
            <v>1</v>
          </cell>
          <cell r="CA353" t="str">
            <v>C28-042</v>
          </cell>
          <cell r="CB353">
            <v>2222530</v>
          </cell>
          <cell r="CC353">
            <v>148397</v>
          </cell>
          <cell r="CD353">
            <v>87690</v>
          </cell>
          <cell r="CE353">
            <v>39471</v>
          </cell>
          <cell r="CF353">
            <v>2498088</v>
          </cell>
          <cell r="CG353">
            <v>945577</v>
          </cell>
          <cell r="CH353">
            <v>150000</v>
          </cell>
          <cell r="CI353">
            <v>602966</v>
          </cell>
          <cell r="CJ353">
            <v>46253</v>
          </cell>
          <cell r="CK353">
            <v>126416</v>
          </cell>
          <cell r="CL353">
            <v>52976</v>
          </cell>
          <cell r="CM353">
            <v>13440</v>
          </cell>
          <cell r="CN353">
            <v>60000</v>
          </cell>
          <cell r="CO353">
            <v>55976</v>
          </cell>
          <cell r="CP353">
            <v>462642</v>
          </cell>
          <cell r="CQ353">
            <v>0</v>
          </cell>
          <cell r="CR353">
            <v>2239830</v>
          </cell>
          <cell r="CS353">
            <v>0</v>
          </cell>
          <cell r="CT353">
            <v>13058</v>
          </cell>
          <cell r="CU353">
            <v>7167</v>
          </cell>
          <cell r="CV353">
            <v>0</v>
          </cell>
          <cell r="CX353">
            <v>2</v>
          </cell>
          <cell r="CY353" t="str">
            <v>C28-042</v>
          </cell>
          <cell r="DE353">
            <v>3</v>
          </cell>
          <cell r="DG353">
            <v>3</v>
          </cell>
          <cell r="DH353" t="str">
            <v>C28-042</v>
          </cell>
          <cell r="DI353">
            <v>0</v>
          </cell>
          <cell r="DJ353">
            <v>0</v>
          </cell>
          <cell r="DK353">
            <v>0</v>
          </cell>
          <cell r="DL353">
            <v>0</v>
          </cell>
          <cell r="DM353">
            <v>0</v>
          </cell>
          <cell r="DO353">
            <v>4</v>
          </cell>
          <cell r="DP353" t="str">
            <v>C28-042</v>
          </cell>
          <cell r="DQ353">
            <v>11000</v>
          </cell>
          <cell r="DR353">
            <v>6000</v>
          </cell>
          <cell r="DT353">
            <v>249000</v>
          </cell>
          <cell r="DV353">
            <v>4960</v>
          </cell>
          <cell r="DW353">
            <v>270960</v>
          </cell>
          <cell r="DY353">
            <v>5</v>
          </cell>
        </row>
        <row r="354">
          <cell r="N354">
            <v>2</v>
          </cell>
          <cell r="O354">
            <v>43</v>
          </cell>
          <cell r="P354">
            <v>60046</v>
          </cell>
          <cell r="Q354">
            <v>3</v>
          </cell>
          <cell r="T354">
            <v>1</v>
          </cell>
          <cell r="U354" t="str">
            <v>有床</v>
          </cell>
          <cell r="W354" t="str">
            <v>A</v>
          </cell>
          <cell r="X354">
            <v>23</v>
          </cell>
          <cell r="Y354" t="str">
            <v>個人</v>
          </cell>
          <cell r="Z354">
            <v>2</v>
          </cell>
          <cell r="AA354">
            <v>42</v>
          </cell>
          <cell r="AB354">
            <v>1</v>
          </cell>
          <cell r="AC354">
            <v>1</v>
          </cell>
          <cell r="AD354">
            <v>0</v>
          </cell>
          <cell r="AE354">
            <v>0</v>
          </cell>
          <cell r="AF354">
            <v>0</v>
          </cell>
          <cell r="AG354">
            <v>943</v>
          </cell>
          <cell r="AL354">
            <v>2</v>
          </cell>
          <cell r="AM354">
            <v>47</v>
          </cell>
          <cell r="AN354">
            <v>1</v>
          </cell>
          <cell r="AO354">
            <v>42</v>
          </cell>
          <cell r="AP354">
            <v>1</v>
          </cell>
          <cell r="AR354">
            <v>1</v>
          </cell>
          <cell r="AT354">
            <v>214</v>
          </cell>
          <cell r="AU354">
            <v>2310</v>
          </cell>
          <cell r="AV354">
            <v>6</v>
          </cell>
          <cell r="AX354">
            <v>310</v>
          </cell>
          <cell r="AY354">
            <v>1</v>
          </cell>
          <cell r="AZ354">
            <v>0</v>
          </cell>
          <cell r="BA354">
            <v>6</v>
          </cell>
          <cell r="BB354">
            <v>0</v>
          </cell>
          <cell r="BC354">
            <v>3</v>
          </cell>
          <cell r="BD354">
            <v>0</v>
          </cell>
          <cell r="BE354">
            <v>10</v>
          </cell>
          <cell r="BF354">
            <v>2</v>
          </cell>
          <cell r="BG354">
            <v>20</v>
          </cell>
          <cell r="BH354">
            <v>2</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Z354">
            <v>1</v>
          </cell>
          <cell r="CA354" t="str">
            <v>C43-043</v>
          </cell>
          <cell r="CB354">
            <v>11495020</v>
          </cell>
          <cell r="CC354">
            <v>110402</v>
          </cell>
          <cell r="CD354">
            <v>87960</v>
          </cell>
          <cell r="CE354">
            <v>181029</v>
          </cell>
          <cell r="CF354">
            <v>11874411</v>
          </cell>
          <cell r="CG354">
            <v>6404284</v>
          </cell>
          <cell r="CH354">
            <v>950000</v>
          </cell>
          <cell r="CI354">
            <v>1841492</v>
          </cell>
          <cell r="CJ354">
            <v>129837</v>
          </cell>
          <cell r="CK354">
            <v>1181149</v>
          </cell>
          <cell r="CL354">
            <v>1157449</v>
          </cell>
          <cell r="CM354">
            <v>23700</v>
          </cell>
          <cell r="CN354">
            <v>0</v>
          </cell>
          <cell r="CO354">
            <v>158439</v>
          </cell>
          <cell r="CP354">
            <v>1229616</v>
          </cell>
          <cell r="CQ354">
            <v>0</v>
          </cell>
          <cell r="CR354">
            <v>10944817</v>
          </cell>
          <cell r="CS354">
            <v>0</v>
          </cell>
          <cell r="CT354">
            <v>8664800</v>
          </cell>
          <cell r="CU354">
            <v>3987300</v>
          </cell>
          <cell r="CV354">
            <v>30300</v>
          </cell>
          <cell r="CX354">
            <v>2</v>
          </cell>
          <cell r="CY354" t="str">
            <v>C43-043</v>
          </cell>
          <cell r="CZ354">
            <v>86943523</v>
          </cell>
          <cell r="DA354">
            <v>12550912</v>
          </cell>
          <cell r="DB354">
            <v>45283677</v>
          </cell>
          <cell r="DC354">
            <v>37414298</v>
          </cell>
          <cell r="DE354">
            <v>2</v>
          </cell>
          <cell r="DG354">
            <v>3</v>
          </cell>
          <cell r="DH354" t="str">
            <v>C43-043</v>
          </cell>
          <cell r="DI354">
            <v>0</v>
          </cell>
          <cell r="DJ354">
            <v>0</v>
          </cell>
          <cell r="DK354">
            <v>0</v>
          </cell>
          <cell r="DL354">
            <v>0</v>
          </cell>
          <cell r="DM354">
            <v>0</v>
          </cell>
          <cell r="DO354">
            <v>4</v>
          </cell>
          <cell r="DP354" t="str">
            <v>C43-043</v>
          </cell>
          <cell r="DQ354">
            <v>48500</v>
          </cell>
          <cell r="DR354">
            <v>0</v>
          </cell>
          <cell r="DS354">
            <v>0</v>
          </cell>
          <cell r="DT354">
            <v>0</v>
          </cell>
          <cell r="DU354">
            <v>0</v>
          </cell>
          <cell r="DV354">
            <v>0</v>
          </cell>
          <cell r="DW354">
            <v>48500</v>
          </cell>
          <cell r="DY354">
            <v>5</v>
          </cell>
        </row>
        <row r="355">
          <cell r="N355">
            <v>2</v>
          </cell>
          <cell r="O355">
            <v>45</v>
          </cell>
          <cell r="P355">
            <v>1154</v>
          </cell>
          <cell r="Q355">
            <v>6</v>
          </cell>
          <cell r="T355">
            <v>0</v>
          </cell>
          <cell r="U355" t="str">
            <v>無床</v>
          </cell>
          <cell r="W355" t="str">
            <v>A</v>
          </cell>
          <cell r="X355">
            <v>23</v>
          </cell>
          <cell r="Y355" t="str">
            <v>個人</v>
          </cell>
          <cell r="Z355">
            <v>2</v>
          </cell>
          <cell r="AA355">
            <v>52</v>
          </cell>
          <cell r="AB355">
            <v>5</v>
          </cell>
          <cell r="AC355">
            <v>1</v>
          </cell>
          <cell r="AD355">
            <v>0</v>
          </cell>
          <cell r="AE355">
            <v>0</v>
          </cell>
          <cell r="AF355">
            <v>0</v>
          </cell>
          <cell r="AG355">
            <v>133</v>
          </cell>
          <cell r="AL355">
            <v>2</v>
          </cell>
          <cell r="AM355">
            <v>52</v>
          </cell>
          <cell r="AN355">
            <v>5</v>
          </cell>
          <cell r="AO355">
            <v>67</v>
          </cell>
          <cell r="AP355">
            <v>1</v>
          </cell>
          <cell r="AR355">
            <v>2</v>
          </cell>
          <cell r="AT355">
            <v>82</v>
          </cell>
          <cell r="AU355">
            <v>960</v>
          </cell>
          <cell r="AV355">
            <v>11</v>
          </cell>
          <cell r="AX355">
            <v>0</v>
          </cell>
          <cell r="AY355">
            <v>0</v>
          </cell>
          <cell r="BA355">
            <v>1</v>
          </cell>
          <cell r="BB355">
            <v>0</v>
          </cell>
          <cell r="BC355">
            <v>1</v>
          </cell>
          <cell r="BE355">
            <v>1</v>
          </cell>
          <cell r="BG355">
            <v>3</v>
          </cell>
          <cell r="BH355">
            <v>0</v>
          </cell>
          <cell r="BI355">
            <v>0</v>
          </cell>
          <cell r="BK355">
            <v>0</v>
          </cell>
          <cell r="BL355">
            <v>0</v>
          </cell>
          <cell r="BM355">
            <v>0</v>
          </cell>
          <cell r="BO355">
            <v>0</v>
          </cell>
          <cell r="BQ355">
            <v>0</v>
          </cell>
          <cell r="BR355">
            <v>0</v>
          </cell>
          <cell r="BS355">
            <v>0</v>
          </cell>
          <cell r="BT355">
            <v>1</v>
          </cell>
          <cell r="BU355">
            <v>1</v>
          </cell>
          <cell r="BW355">
            <v>30</v>
          </cell>
          <cell r="BX355">
            <v>30</v>
          </cell>
          <cell r="BZ355">
            <v>1</v>
          </cell>
          <cell r="CA355" t="str">
            <v>C45-003</v>
          </cell>
          <cell r="CB355">
            <v>2699770</v>
          </cell>
          <cell r="CC355">
            <v>0</v>
          </cell>
          <cell r="CD355">
            <v>0</v>
          </cell>
          <cell r="CE355">
            <v>50615</v>
          </cell>
          <cell r="CF355">
            <v>2750385</v>
          </cell>
          <cell r="CG355">
            <v>720887</v>
          </cell>
          <cell r="CH355">
            <v>0</v>
          </cell>
          <cell r="CI355">
            <v>203457</v>
          </cell>
          <cell r="CJ355">
            <v>34548</v>
          </cell>
          <cell r="CK355">
            <v>64527</v>
          </cell>
          <cell r="CL355">
            <v>34983</v>
          </cell>
          <cell r="CN355">
            <v>29544</v>
          </cell>
          <cell r="CO355">
            <v>120179</v>
          </cell>
          <cell r="CP355">
            <v>27820</v>
          </cell>
          <cell r="CR355">
            <v>1171418</v>
          </cell>
          <cell r="CT355">
            <v>1550400</v>
          </cell>
          <cell r="CU355">
            <v>1304000</v>
          </cell>
          <cell r="CV355">
            <v>0</v>
          </cell>
          <cell r="CX355">
            <v>2</v>
          </cell>
          <cell r="CY355" t="str">
            <v>C45-003</v>
          </cell>
          <cell r="DE355">
            <v>3</v>
          </cell>
          <cell r="DG355">
            <v>3</v>
          </cell>
          <cell r="DH355" t="str">
            <v>C45-003</v>
          </cell>
          <cell r="DI355">
            <v>0</v>
          </cell>
          <cell r="DJ355">
            <v>0</v>
          </cell>
          <cell r="DK355">
            <v>0</v>
          </cell>
          <cell r="DL355">
            <v>0</v>
          </cell>
          <cell r="DM355">
            <v>0</v>
          </cell>
          <cell r="DO355">
            <v>4</v>
          </cell>
          <cell r="DP355" t="str">
            <v>C45-003</v>
          </cell>
          <cell r="DQ355">
            <v>14400</v>
          </cell>
          <cell r="DR355">
            <v>0</v>
          </cell>
          <cell r="DS355">
            <v>8420</v>
          </cell>
          <cell r="DT355">
            <v>0</v>
          </cell>
          <cell r="DU355">
            <v>5000</v>
          </cell>
          <cell r="DV355">
            <v>0</v>
          </cell>
          <cell r="DW355">
            <v>27820</v>
          </cell>
          <cell r="DY355">
            <v>5</v>
          </cell>
        </row>
        <row r="356">
          <cell r="N356">
            <v>2</v>
          </cell>
          <cell r="O356">
            <v>20</v>
          </cell>
          <cell r="P356">
            <v>56006</v>
          </cell>
          <cell r="Q356">
            <v>9</v>
          </cell>
          <cell r="T356">
            <v>0</v>
          </cell>
          <cell r="U356" t="str">
            <v>無床</v>
          </cell>
          <cell r="W356" t="str">
            <v>2</v>
          </cell>
          <cell r="X356">
            <v>23</v>
          </cell>
          <cell r="Y356" t="str">
            <v>個人</v>
          </cell>
          <cell r="Z356">
            <v>2</v>
          </cell>
          <cell r="AA356">
            <v>28</v>
          </cell>
          <cell r="AB356">
            <v>1</v>
          </cell>
          <cell r="AC356">
            <v>1</v>
          </cell>
          <cell r="AD356">
            <v>0</v>
          </cell>
          <cell r="AE356">
            <v>0</v>
          </cell>
          <cell r="AF356">
            <v>0</v>
          </cell>
          <cell r="AG356">
            <v>45</v>
          </cell>
          <cell r="AL356">
            <v>2</v>
          </cell>
          <cell r="AM356">
            <v>34</v>
          </cell>
          <cell r="AN356">
            <v>1</v>
          </cell>
          <cell r="AO356">
            <v>72</v>
          </cell>
          <cell r="AP356">
            <v>2</v>
          </cell>
          <cell r="AR356">
            <v>2</v>
          </cell>
          <cell r="AT356">
            <v>166</v>
          </cell>
          <cell r="AU356">
            <v>526</v>
          </cell>
          <cell r="AV356">
            <v>6</v>
          </cell>
          <cell r="AX356">
            <v>0</v>
          </cell>
          <cell r="AY356">
            <v>0</v>
          </cell>
          <cell r="BA356">
            <v>0</v>
          </cell>
          <cell r="BC356">
            <v>2</v>
          </cell>
          <cell r="BE356">
            <v>1</v>
          </cell>
          <cell r="BG356">
            <v>3</v>
          </cell>
          <cell r="BH356">
            <v>0</v>
          </cell>
          <cell r="BI356">
            <v>0</v>
          </cell>
          <cell r="BK356">
            <v>0</v>
          </cell>
          <cell r="BM356">
            <v>0</v>
          </cell>
          <cell r="BO356">
            <v>0</v>
          </cell>
          <cell r="BQ356">
            <v>0</v>
          </cell>
          <cell r="BR356">
            <v>0</v>
          </cell>
          <cell r="BS356">
            <v>0</v>
          </cell>
          <cell r="BT356">
            <v>0</v>
          </cell>
          <cell r="BU356">
            <v>0</v>
          </cell>
          <cell r="BV356">
            <v>0</v>
          </cell>
          <cell r="BW356">
            <v>0</v>
          </cell>
          <cell r="BX356">
            <v>0</v>
          </cell>
          <cell r="BZ356">
            <v>1</v>
          </cell>
          <cell r="CA356" t="str">
            <v>C20-009</v>
          </cell>
          <cell r="CB356">
            <v>3798430</v>
          </cell>
          <cell r="CC356">
            <v>0</v>
          </cell>
          <cell r="CD356">
            <v>0</v>
          </cell>
          <cell r="CE356">
            <v>57600</v>
          </cell>
          <cell r="CF356">
            <v>3856030</v>
          </cell>
          <cell r="CG356">
            <v>444680</v>
          </cell>
          <cell r="CI356">
            <v>545789</v>
          </cell>
          <cell r="CJ356">
            <v>1500</v>
          </cell>
          <cell r="CK356">
            <v>42302</v>
          </cell>
          <cell r="CL356">
            <v>42302</v>
          </cell>
          <cell r="CM356">
            <v>0</v>
          </cell>
          <cell r="CN356">
            <v>0</v>
          </cell>
          <cell r="CO356">
            <v>5490</v>
          </cell>
          <cell r="CP356">
            <v>334701</v>
          </cell>
          <cell r="CR356">
            <v>1374462</v>
          </cell>
          <cell r="CT356">
            <v>4008400</v>
          </cell>
          <cell r="CU356">
            <v>2223200</v>
          </cell>
          <cell r="CV356">
            <v>0</v>
          </cell>
          <cell r="CX356">
            <v>2</v>
          </cell>
          <cell r="CY356" t="str">
            <v>C20-009</v>
          </cell>
          <cell r="DE356">
            <v>3</v>
          </cell>
          <cell r="DG356">
            <v>3</v>
          </cell>
          <cell r="DH356" t="str">
            <v>C20-009</v>
          </cell>
          <cell r="DI356">
            <v>0</v>
          </cell>
          <cell r="DJ356">
            <v>150259</v>
          </cell>
          <cell r="DK356">
            <v>0</v>
          </cell>
          <cell r="DL356">
            <v>0</v>
          </cell>
          <cell r="DM356">
            <v>150259</v>
          </cell>
          <cell r="DO356">
            <v>4</v>
          </cell>
          <cell r="DP356" t="str">
            <v>C20-009</v>
          </cell>
          <cell r="DQ356">
            <v>59000</v>
          </cell>
          <cell r="DR356">
            <v>0</v>
          </cell>
          <cell r="DS356">
            <v>46010</v>
          </cell>
          <cell r="DT356">
            <v>0</v>
          </cell>
          <cell r="DU356">
            <v>7917</v>
          </cell>
          <cell r="DV356">
            <v>0</v>
          </cell>
          <cell r="DW356">
            <v>112927</v>
          </cell>
          <cell r="DY356">
            <v>5</v>
          </cell>
        </row>
        <row r="357">
          <cell r="N357">
            <v>2</v>
          </cell>
          <cell r="O357">
            <v>22</v>
          </cell>
          <cell r="P357">
            <v>58101</v>
          </cell>
          <cell r="Q357">
            <v>1</v>
          </cell>
          <cell r="T357">
            <v>1</v>
          </cell>
          <cell r="U357" t="str">
            <v>有床</v>
          </cell>
          <cell r="W357" t="str">
            <v>4</v>
          </cell>
          <cell r="X357">
            <v>23</v>
          </cell>
          <cell r="Y357" t="str">
            <v>個人</v>
          </cell>
          <cell r="Z357">
            <v>2</v>
          </cell>
          <cell r="AA357">
            <v>47</v>
          </cell>
          <cell r="AB357">
            <v>8</v>
          </cell>
          <cell r="AC357">
            <v>1</v>
          </cell>
          <cell r="AD357">
            <v>0</v>
          </cell>
          <cell r="AE357">
            <v>0</v>
          </cell>
          <cell r="AF357">
            <v>0</v>
          </cell>
          <cell r="AG357">
            <v>1561</v>
          </cell>
          <cell r="AL357">
            <v>2</v>
          </cell>
          <cell r="AM357">
            <v>52</v>
          </cell>
          <cell r="AN357">
            <v>3</v>
          </cell>
          <cell r="AO357">
            <v>64</v>
          </cell>
          <cell r="AP357">
            <v>1</v>
          </cell>
          <cell r="AR357">
            <v>1</v>
          </cell>
          <cell r="AT357">
            <v>163</v>
          </cell>
          <cell r="AU357">
            <v>1038</v>
          </cell>
          <cell r="AV357">
            <v>5</v>
          </cell>
          <cell r="AX357">
            <v>135</v>
          </cell>
          <cell r="AY357">
            <v>0</v>
          </cell>
          <cell r="BA357">
            <v>2</v>
          </cell>
          <cell r="BC357">
            <v>3</v>
          </cell>
          <cell r="BD357">
            <v>1</v>
          </cell>
          <cell r="BE357">
            <v>8</v>
          </cell>
          <cell r="BG357">
            <v>13</v>
          </cell>
          <cell r="BH357">
            <v>1</v>
          </cell>
          <cell r="BO357">
            <v>3</v>
          </cell>
          <cell r="BQ357">
            <v>3</v>
          </cell>
          <cell r="BR357">
            <v>0</v>
          </cell>
          <cell r="BS357">
            <v>0</v>
          </cell>
          <cell r="BZ357">
            <v>1</v>
          </cell>
          <cell r="CA357" t="str">
            <v>C22-044</v>
          </cell>
          <cell r="CB357">
            <v>4201760</v>
          </cell>
          <cell r="CD357">
            <v>7444850</v>
          </cell>
          <cell r="CE357">
            <v>113600</v>
          </cell>
          <cell r="CF357">
            <v>11760210</v>
          </cell>
          <cell r="CG357">
            <v>4747400</v>
          </cell>
          <cell r="CH357">
            <v>600000</v>
          </cell>
          <cell r="CI357">
            <v>1079000</v>
          </cell>
          <cell r="CJ357">
            <v>137977</v>
          </cell>
          <cell r="CK357">
            <v>521835</v>
          </cell>
          <cell r="CL357">
            <v>521835</v>
          </cell>
          <cell r="CM357">
            <v>0</v>
          </cell>
          <cell r="CN357">
            <v>0</v>
          </cell>
          <cell r="CO357">
            <v>189492</v>
          </cell>
          <cell r="CP357">
            <v>1807097</v>
          </cell>
          <cell r="CQ357">
            <v>0</v>
          </cell>
          <cell r="CR357">
            <v>8482801</v>
          </cell>
          <cell r="CS357">
            <v>0</v>
          </cell>
          <cell r="CT357">
            <v>16131500</v>
          </cell>
          <cell r="CU357">
            <v>3107600</v>
          </cell>
          <cell r="CV357">
            <v>1692200</v>
          </cell>
          <cell r="CX357">
            <v>2</v>
          </cell>
          <cell r="CY357" t="str">
            <v>C22-044</v>
          </cell>
          <cell r="CZ357">
            <v>157844093</v>
          </cell>
          <cell r="DA357">
            <v>35991501</v>
          </cell>
          <cell r="DB357">
            <v>64588562</v>
          </cell>
          <cell r="DC357">
            <v>61376112</v>
          </cell>
          <cell r="DE357">
            <v>2</v>
          </cell>
          <cell r="DG357">
            <v>3</v>
          </cell>
          <cell r="DH357" t="str">
            <v>C22-044</v>
          </cell>
          <cell r="DI357">
            <v>0</v>
          </cell>
          <cell r="DJ357">
            <v>0</v>
          </cell>
          <cell r="DK357">
            <v>630000</v>
          </cell>
          <cell r="DL357">
            <v>0</v>
          </cell>
          <cell r="DM357">
            <v>630000</v>
          </cell>
          <cell r="DO357">
            <v>4</v>
          </cell>
          <cell r="DP357" t="str">
            <v>C22-044</v>
          </cell>
          <cell r="DQ357">
            <v>164110</v>
          </cell>
          <cell r="DR357">
            <v>0</v>
          </cell>
          <cell r="DS357">
            <v>12500</v>
          </cell>
          <cell r="DT357">
            <v>284402</v>
          </cell>
          <cell r="DU357">
            <v>0</v>
          </cell>
          <cell r="DV357">
            <v>123995</v>
          </cell>
          <cell r="DW357">
            <v>585007</v>
          </cell>
          <cell r="DY357">
            <v>5</v>
          </cell>
        </row>
        <row r="358">
          <cell r="N358">
            <v>2</v>
          </cell>
          <cell r="O358">
            <v>10</v>
          </cell>
          <cell r="P358">
            <v>1113</v>
          </cell>
          <cell r="Q358">
            <v>5</v>
          </cell>
          <cell r="T358">
            <v>0</v>
          </cell>
          <cell r="U358" t="str">
            <v>無床</v>
          </cell>
          <cell r="W358" t="str">
            <v>2</v>
          </cell>
          <cell r="X358">
            <v>23</v>
          </cell>
          <cell r="Y358" t="str">
            <v>個人</v>
          </cell>
          <cell r="Z358">
            <v>2</v>
          </cell>
          <cell r="AA358">
            <v>32</v>
          </cell>
          <cell r="AB358">
            <v>4</v>
          </cell>
          <cell r="AC358">
            <v>1</v>
          </cell>
          <cell r="AD358">
            <v>0</v>
          </cell>
          <cell r="AE358">
            <v>0</v>
          </cell>
          <cell r="AF358">
            <v>0</v>
          </cell>
          <cell r="AG358">
            <v>90</v>
          </cell>
          <cell r="AL358">
            <v>2</v>
          </cell>
          <cell r="AM358">
            <v>42</v>
          </cell>
          <cell r="AN358">
            <v>10</v>
          </cell>
          <cell r="AO358">
            <v>66</v>
          </cell>
          <cell r="AP358">
            <v>1</v>
          </cell>
          <cell r="AR358">
            <v>2</v>
          </cell>
          <cell r="AT358">
            <v>271</v>
          </cell>
          <cell r="AU358">
            <v>775</v>
          </cell>
          <cell r="AV358">
            <v>5</v>
          </cell>
          <cell r="AX358">
            <v>0</v>
          </cell>
          <cell r="AY358">
            <v>0</v>
          </cell>
          <cell r="BA358">
            <v>2</v>
          </cell>
          <cell r="BC358">
            <v>1</v>
          </cell>
          <cell r="BE358">
            <v>0</v>
          </cell>
          <cell r="BG358">
            <v>3</v>
          </cell>
          <cell r="BH358">
            <v>0</v>
          </cell>
          <cell r="BI358">
            <v>0</v>
          </cell>
          <cell r="BK358">
            <v>0</v>
          </cell>
          <cell r="BM358">
            <v>0</v>
          </cell>
          <cell r="BO358">
            <v>0</v>
          </cell>
          <cell r="BQ358">
            <v>0</v>
          </cell>
          <cell r="BR358">
            <v>0</v>
          </cell>
          <cell r="BS358">
            <v>0</v>
          </cell>
          <cell r="BT358">
            <v>1</v>
          </cell>
          <cell r="BU358">
            <v>1</v>
          </cell>
          <cell r="BV358">
            <v>0</v>
          </cell>
          <cell r="BW358">
            <v>37</v>
          </cell>
          <cell r="BX358">
            <v>37</v>
          </cell>
          <cell r="BZ358">
            <v>1</v>
          </cell>
          <cell r="CA358" t="str">
            <v>C10-002</v>
          </cell>
          <cell r="CB358">
            <v>3502110</v>
          </cell>
          <cell r="CC358">
            <v>0</v>
          </cell>
          <cell r="CD358">
            <v>22200</v>
          </cell>
          <cell r="CE358">
            <v>94650</v>
          </cell>
          <cell r="CF358">
            <v>3618960</v>
          </cell>
          <cell r="CG358">
            <v>857328</v>
          </cell>
          <cell r="CH358">
            <v>0</v>
          </cell>
          <cell r="CI358">
            <v>453000</v>
          </cell>
          <cell r="CJ358">
            <v>25000</v>
          </cell>
          <cell r="CK358">
            <v>12500</v>
          </cell>
          <cell r="CL358">
            <v>12500</v>
          </cell>
          <cell r="CM358">
            <v>0</v>
          </cell>
          <cell r="CN358">
            <v>0</v>
          </cell>
          <cell r="CO358">
            <v>67374</v>
          </cell>
          <cell r="CP358">
            <v>182715</v>
          </cell>
          <cell r="CQ358">
            <v>0</v>
          </cell>
          <cell r="CR358">
            <v>1597917</v>
          </cell>
          <cell r="CT358">
            <v>3678000</v>
          </cell>
          <cell r="CU358">
            <v>1716700</v>
          </cell>
          <cell r="CV358">
            <v>0</v>
          </cell>
          <cell r="CX358">
            <v>2</v>
          </cell>
          <cell r="CY358" t="str">
            <v>C10-002</v>
          </cell>
          <cell r="DE358">
            <v>3</v>
          </cell>
          <cell r="DG358">
            <v>3</v>
          </cell>
          <cell r="DH358" t="str">
            <v>C10-002</v>
          </cell>
          <cell r="DI358">
            <v>0</v>
          </cell>
          <cell r="DJ358">
            <v>1250000</v>
          </cell>
          <cell r="DK358">
            <v>500000</v>
          </cell>
          <cell r="DL358">
            <v>0</v>
          </cell>
          <cell r="DM358">
            <v>1750000</v>
          </cell>
          <cell r="DO358">
            <v>4</v>
          </cell>
          <cell r="DP358" t="str">
            <v>C10-002</v>
          </cell>
          <cell r="DQ358">
            <v>13000</v>
          </cell>
          <cell r="DR358">
            <v>0</v>
          </cell>
          <cell r="DS358">
            <v>416</v>
          </cell>
          <cell r="DT358">
            <v>13166</v>
          </cell>
          <cell r="DU358">
            <v>0</v>
          </cell>
          <cell r="DV358">
            <v>8333</v>
          </cell>
          <cell r="DW358">
            <v>34915</v>
          </cell>
          <cell r="DY358">
            <v>5</v>
          </cell>
        </row>
        <row r="359">
          <cell r="N359">
            <v>2</v>
          </cell>
          <cell r="O359">
            <v>37</v>
          </cell>
          <cell r="P359">
            <v>53420</v>
          </cell>
          <cell r="Q359">
            <v>4</v>
          </cell>
          <cell r="T359">
            <v>1</v>
          </cell>
          <cell r="U359" t="str">
            <v>有床</v>
          </cell>
          <cell r="W359" t="str">
            <v>9</v>
          </cell>
          <cell r="X359">
            <v>23</v>
          </cell>
          <cell r="Y359" t="str">
            <v>個人</v>
          </cell>
          <cell r="Z359">
            <v>2</v>
          </cell>
          <cell r="AA359">
            <v>38</v>
          </cell>
          <cell r="AB359">
            <v>6</v>
          </cell>
          <cell r="AC359">
            <v>0</v>
          </cell>
          <cell r="AD359">
            <v>1</v>
          </cell>
          <cell r="AE359">
            <v>0</v>
          </cell>
          <cell r="AF359">
            <v>0</v>
          </cell>
          <cell r="AH359">
            <v>718</v>
          </cell>
          <cell r="AL359">
            <v>2</v>
          </cell>
          <cell r="AM359">
            <v>56</v>
          </cell>
          <cell r="AN359">
            <v>3</v>
          </cell>
          <cell r="AO359">
            <v>72</v>
          </cell>
          <cell r="AP359">
            <v>1</v>
          </cell>
          <cell r="AR359">
            <v>1</v>
          </cell>
          <cell r="AT359">
            <v>71</v>
          </cell>
          <cell r="AU359">
            <v>997</v>
          </cell>
          <cell r="AV359">
            <v>10</v>
          </cell>
          <cell r="AX359">
            <v>188</v>
          </cell>
          <cell r="AY359">
            <v>1</v>
          </cell>
          <cell r="BA359">
            <v>5</v>
          </cell>
          <cell r="BC359">
            <v>2</v>
          </cell>
          <cell r="BE359">
            <v>2</v>
          </cell>
          <cell r="BG359">
            <v>10</v>
          </cell>
          <cell r="BH359">
            <v>0</v>
          </cell>
          <cell r="BO359">
            <v>1</v>
          </cell>
          <cell r="BQ359">
            <v>1</v>
          </cell>
          <cell r="BR359">
            <v>0</v>
          </cell>
          <cell r="BT359">
            <v>1</v>
          </cell>
          <cell r="BU359">
            <v>1</v>
          </cell>
          <cell r="BW359">
            <v>30</v>
          </cell>
          <cell r="BX359">
            <v>30</v>
          </cell>
          <cell r="BZ359">
            <v>1</v>
          </cell>
          <cell r="CA359" t="str">
            <v>C37-013</v>
          </cell>
          <cell r="CB359">
            <v>5654670</v>
          </cell>
          <cell r="CC359">
            <v>0</v>
          </cell>
          <cell r="CD359">
            <v>49398</v>
          </cell>
          <cell r="CE359">
            <v>876744</v>
          </cell>
          <cell r="CF359">
            <v>6580812</v>
          </cell>
          <cell r="CG359">
            <v>2824785</v>
          </cell>
          <cell r="CH359">
            <v>0</v>
          </cell>
          <cell r="CI359">
            <v>1207376</v>
          </cell>
          <cell r="CJ359">
            <v>155547</v>
          </cell>
          <cell r="CK359">
            <v>163594</v>
          </cell>
          <cell r="CL359">
            <v>107511</v>
          </cell>
          <cell r="CM359">
            <v>22750</v>
          </cell>
          <cell r="CN359">
            <v>33333</v>
          </cell>
          <cell r="CO359">
            <v>324985</v>
          </cell>
          <cell r="CP359">
            <v>2332459</v>
          </cell>
          <cell r="CQ359">
            <v>1800000</v>
          </cell>
          <cell r="CR359">
            <v>7008746</v>
          </cell>
          <cell r="CS359" t="str">
            <v>1</v>
          </cell>
          <cell r="CT359">
            <v>0</v>
          </cell>
          <cell r="CU359">
            <v>0</v>
          </cell>
          <cell r="CV359">
            <v>0</v>
          </cell>
          <cell r="CX359">
            <v>2</v>
          </cell>
          <cell r="CY359" t="str">
            <v>C37-013</v>
          </cell>
          <cell r="DE359">
            <v>3</v>
          </cell>
          <cell r="DG359">
            <v>3</v>
          </cell>
          <cell r="DH359" t="str">
            <v>C37-013</v>
          </cell>
          <cell r="DI359">
            <v>0</v>
          </cell>
          <cell r="DJ359">
            <v>0</v>
          </cell>
          <cell r="DK359">
            <v>0</v>
          </cell>
          <cell r="DL359">
            <v>0</v>
          </cell>
          <cell r="DM359">
            <v>0</v>
          </cell>
          <cell r="DO359">
            <v>4</v>
          </cell>
          <cell r="DP359" t="str">
            <v>C37-013</v>
          </cell>
          <cell r="DQ359">
            <v>72770</v>
          </cell>
          <cell r="DR359">
            <v>0</v>
          </cell>
          <cell r="DS359">
            <v>3097</v>
          </cell>
          <cell r="DT359">
            <v>205854</v>
          </cell>
          <cell r="DU359">
            <v>0</v>
          </cell>
          <cell r="DV359">
            <v>0</v>
          </cell>
          <cell r="DW359">
            <v>281721</v>
          </cell>
          <cell r="DY359">
            <v>5</v>
          </cell>
        </row>
        <row r="360">
          <cell r="N360">
            <v>2</v>
          </cell>
          <cell r="O360">
            <v>35</v>
          </cell>
          <cell r="P360">
            <v>56030</v>
          </cell>
          <cell r="Q360">
            <v>2</v>
          </cell>
          <cell r="T360">
            <v>0</v>
          </cell>
          <cell r="U360" t="str">
            <v>無床</v>
          </cell>
          <cell r="W360" t="str">
            <v>8</v>
          </cell>
          <cell r="X360">
            <v>23</v>
          </cell>
          <cell r="Y360" t="str">
            <v>個人</v>
          </cell>
          <cell r="Z360">
            <v>2</v>
          </cell>
          <cell r="AA360">
            <v>30</v>
          </cell>
          <cell r="AB360">
            <v>4</v>
          </cell>
          <cell r="AC360">
            <v>1</v>
          </cell>
          <cell r="AD360">
            <v>0</v>
          </cell>
          <cell r="AE360">
            <v>0</v>
          </cell>
          <cell r="AF360">
            <v>0</v>
          </cell>
          <cell r="AG360">
            <v>232</v>
          </cell>
          <cell r="AL360">
            <v>2</v>
          </cell>
          <cell r="AM360">
            <v>46</v>
          </cell>
          <cell r="AN360">
            <v>4</v>
          </cell>
          <cell r="AO360">
            <v>75</v>
          </cell>
          <cell r="AP360">
            <v>1</v>
          </cell>
          <cell r="AR360">
            <v>2</v>
          </cell>
          <cell r="AT360">
            <v>32</v>
          </cell>
          <cell r="AU360">
            <v>502</v>
          </cell>
          <cell r="AV360">
            <v>10</v>
          </cell>
          <cell r="AX360">
            <v>0</v>
          </cell>
          <cell r="AY360">
            <v>0</v>
          </cell>
          <cell r="BA360">
            <v>1</v>
          </cell>
          <cell r="BC360">
            <v>1</v>
          </cell>
          <cell r="BE360">
            <v>0</v>
          </cell>
          <cell r="BG360">
            <v>2</v>
          </cell>
          <cell r="BH360">
            <v>0</v>
          </cell>
          <cell r="BI360">
            <v>0</v>
          </cell>
          <cell r="BK360">
            <v>0</v>
          </cell>
          <cell r="BM360">
            <v>0</v>
          </cell>
          <cell r="BO360">
            <v>0</v>
          </cell>
          <cell r="BQ360">
            <v>0</v>
          </cell>
          <cell r="BR360">
            <v>0</v>
          </cell>
          <cell r="BS360">
            <v>0</v>
          </cell>
          <cell r="BT360">
            <v>1</v>
          </cell>
          <cell r="BU360">
            <v>1</v>
          </cell>
          <cell r="BV360">
            <v>0</v>
          </cell>
          <cell r="BW360">
            <v>18</v>
          </cell>
          <cell r="BX360">
            <v>18</v>
          </cell>
          <cell r="BZ360">
            <v>1</v>
          </cell>
          <cell r="CA360" t="str">
            <v>C35-031</v>
          </cell>
          <cell r="CB360">
            <v>2736550</v>
          </cell>
          <cell r="CC360">
            <v>0</v>
          </cell>
          <cell r="CD360">
            <v>639100</v>
          </cell>
          <cell r="CE360">
            <v>247298</v>
          </cell>
          <cell r="CF360">
            <v>3622948</v>
          </cell>
          <cell r="CG360">
            <v>227449</v>
          </cell>
          <cell r="CH360">
            <v>0</v>
          </cell>
          <cell r="CI360">
            <v>596634</v>
          </cell>
          <cell r="CJ360">
            <v>0</v>
          </cell>
          <cell r="CK360">
            <v>113851</v>
          </cell>
          <cell r="CL360">
            <v>113328</v>
          </cell>
          <cell r="CM360">
            <v>523</v>
          </cell>
          <cell r="CN360">
            <v>0</v>
          </cell>
          <cell r="CO360">
            <v>37665</v>
          </cell>
          <cell r="CP360">
            <v>75304</v>
          </cell>
          <cell r="CQ360">
            <v>0</v>
          </cell>
          <cell r="CR360">
            <v>1050903</v>
          </cell>
          <cell r="CT360">
            <v>2712600</v>
          </cell>
          <cell r="CU360">
            <v>1313500</v>
          </cell>
          <cell r="CV360">
            <v>0</v>
          </cell>
          <cell r="CX360">
            <v>2</v>
          </cell>
          <cell r="CY360" t="str">
            <v>C35-031</v>
          </cell>
          <cell r="DE360">
            <v>3</v>
          </cell>
          <cell r="DG360">
            <v>3</v>
          </cell>
          <cell r="DH360" t="str">
            <v>C35-031</v>
          </cell>
          <cell r="DI360">
            <v>0</v>
          </cell>
          <cell r="DJ360">
            <v>0</v>
          </cell>
          <cell r="DK360">
            <v>824000</v>
          </cell>
          <cell r="DL360">
            <v>0</v>
          </cell>
          <cell r="DM360">
            <v>824000</v>
          </cell>
          <cell r="DO360">
            <v>4</v>
          </cell>
          <cell r="DP360" t="str">
            <v>C35-031</v>
          </cell>
          <cell r="DQ360">
            <v>0</v>
          </cell>
          <cell r="DR360">
            <v>0</v>
          </cell>
          <cell r="DS360">
            <v>2732</v>
          </cell>
          <cell r="DT360">
            <v>30715</v>
          </cell>
          <cell r="DU360">
            <v>2500</v>
          </cell>
          <cell r="DV360">
            <v>0</v>
          </cell>
          <cell r="DW360">
            <v>35947</v>
          </cell>
          <cell r="DY360">
            <v>5</v>
          </cell>
        </row>
        <row r="361">
          <cell r="N361">
            <v>2</v>
          </cell>
          <cell r="O361">
            <v>35</v>
          </cell>
          <cell r="P361">
            <v>55274</v>
          </cell>
          <cell r="Q361">
            <v>9</v>
          </cell>
          <cell r="T361">
            <v>0</v>
          </cell>
          <cell r="U361" t="str">
            <v>無床</v>
          </cell>
          <cell r="W361" t="str">
            <v>8</v>
          </cell>
          <cell r="X361">
            <v>23</v>
          </cell>
          <cell r="Y361" t="str">
            <v>個人</v>
          </cell>
          <cell r="Z361">
            <v>3</v>
          </cell>
          <cell r="AA361">
            <v>7</v>
          </cell>
          <cell r="AB361">
            <v>1</v>
          </cell>
          <cell r="AC361">
            <v>0</v>
          </cell>
          <cell r="AD361">
            <v>1</v>
          </cell>
          <cell r="AE361">
            <v>0</v>
          </cell>
          <cell r="AF361">
            <v>0</v>
          </cell>
          <cell r="AH361">
            <v>125</v>
          </cell>
          <cell r="AL361">
            <v>3</v>
          </cell>
          <cell r="AM361">
            <v>6</v>
          </cell>
          <cell r="AN361">
            <v>7</v>
          </cell>
          <cell r="AO361">
            <v>43</v>
          </cell>
          <cell r="AP361">
            <v>1</v>
          </cell>
          <cell r="AR361">
            <v>1</v>
          </cell>
          <cell r="AT361">
            <v>23</v>
          </cell>
          <cell r="AU361">
            <v>310</v>
          </cell>
          <cell r="AV361">
            <v>6</v>
          </cell>
          <cell r="AX361">
            <v>0</v>
          </cell>
          <cell r="AY361">
            <v>0</v>
          </cell>
          <cell r="BG361">
            <v>0</v>
          </cell>
          <cell r="BH361">
            <v>0</v>
          </cell>
          <cell r="BK361">
            <v>3</v>
          </cell>
          <cell r="BM361">
            <v>2</v>
          </cell>
          <cell r="BQ361">
            <v>5</v>
          </cell>
          <cell r="BR361">
            <v>0</v>
          </cell>
          <cell r="BT361">
            <v>1</v>
          </cell>
          <cell r="BU361">
            <v>1</v>
          </cell>
          <cell r="BV361">
            <v>12</v>
          </cell>
          <cell r="BX361">
            <v>12</v>
          </cell>
          <cell r="BZ361">
            <v>1</v>
          </cell>
          <cell r="CA361" t="str">
            <v>C35-030</v>
          </cell>
          <cell r="CB361">
            <v>1768230</v>
          </cell>
          <cell r="CC361">
            <v>0</v>
          </cell>
          <cell r="CD361">
            <v>226700</v>
          </cell>
          <cell r="CE361">
            <v>0</v>
          </cell>
          <cell r="CF361">
            <v>1994930</v>
          </cell>
          <cell r="CG361">
            <v>307367</v>
          </cell>
          <cell r="CH361">
            <v>0</v>
          </cell>
          <cell r="CI361">
            <v>186016</v>
          </cell>
          <cell r="CJ361">
            <v>158550</v>
          </cell>
          <cell r="CK361">
            <v>95563</v>
          </cell>
          <cell r="CL361">
            <v>42013</v>
          </cell>
          <cell r="CM361">
            <v>1050</v>
          </cell>
          <cell r="CN361">
            <v>52500</v>
          </cell>
          <cell r="CO361">
            <v>461250</v>
          </cell>
          <cell r="CP361">
            <v>388813</v>
          </cell>
          <cell r="CQ361">
            <v>72000</v>
          </cell>
          <cell r="CR361">
            <v>1597559</v>
          </cell>
          <cell r="CS361">
            <v>1</v>
          </cell>
          <cell r="CT361">
            <v>0</v>
          </cell>
          <cell r="CU361">
            <v>0</v>
          </cell>
          <cell r="CV361">
            <v>0</v>
          </cell>
          <cell r="CX361">
            <v>2</v>
          </cell>
          <cell r="CY361" t="str">
            <v>C35-030</v>
          </cell>
          <cell r="CZ361">
            <v>23728145</v>
          </cell>
          <cell r="DA361">
            <v>12014549</v>
          </cell>
          <cell r="DB361">
            <v>22584954</v>
          </cell>
          <cell r="DC361">
            <v>20000000</v>
          </cell>
          <cell r="DE361">
            <v>2</v>
          </cell>
          <cell r="DG361">
            <v>3</v>
          </cell>
          <cell r="DH361" t="str">
            <v>C35-030</v>
          </cell>
          <cell r="DI361">
            <v>0</v>
          </cell>
          <cell r="DJ361">
            <v>209090</v>
          </cell>
          <cell r="DK361">
            <v>0</v>
          </cell>
          <cell r="DL361">
            <v>0</v>
          </cell>
          <cell r="DM361">
            <v>209090</v>
          </cell>
          <cell r="DO361">
            <v>4</v>
          </cell>
          <cell r="DP361" t="str">
            <v>C35-030</v>
          </cell>
          <cell r="DQ361">
            <v>8420</v>
          </cell>
          <cell r="DR361">
            <v>10000</v>
          </cell>
          <cell r="DS361">
            <v>4743</v>
          </cell>
          <cell r="DT361">
            <v>38856</v>
          </cell>
          <cell r="DU361">
            <v>0</v>
          </cell>
          <cell r="DV361">
            <v>27797</v>
          </cell>
          <cell r="DW361">
            <v>89816</v>
          </cell>
          <cell r="DY361">
            <v>5</v>
          </cell>
        </row>
        <row r="362">
          <cell r="N362">
            <v>2</v>
          </cell>
          <cell r="O362">
            <v>1</v>
          </cell>
          <cell r="P362">
            <v>36134</v>
          </cell>
          <cell r="Q362">
            <v>2</v>
          </cell>
          <cell r="T362">
            <v>1</v>
          </cell>
          <cell r="U362" t="str">
            <v>有床</v>
          </cell>
          <cell r="W362" t="str">
            <v>0</v>
          </cell>
          <cell r="X362">
            <v>19</v>
          </cell>
          <cell r="Y362" t="str">
            <v>その他</v>
          </cell>
          <cell r="Z362">
            <v>2</v>
          </cell>
          <cell r="AA362">
            <v>59</v>
          </cell>
          <cell r="AB362">
            <v>6</v>
          </cell>
          <cell r="AC362">
            <v>0</v>
          </cell>
          <cell r="AD362">
            <v>1</v>
          </cell>
          <cell r="AE362">
            <v>0</v>
          </cell>
          <cell r="AF362">
            <v>0</v>
          </cell>
          <cell r="AH362">
            <v>917</v>
          </cell>
          <cell r="AL362">
            <v>2</v>
          </cell>
          <cell r="AM362">
            <v>59</v>
          </cell>
          <cell r="AN362">
            <v>6</v>
          </cell>
          <cell r="AO362">
            <v>53</v>
          </cell>
          <cell r="AP362">
            <v>1</v>
          </cell>
          <cell r="AR362">
            <v>1</v>
          </cell>
          <cell r="AT362">
            <v>508</v>
          </cell>
          <cell r="AU362">
            <v>3511</v>
          </cell>
          <cell r="AV362">
            <v>7</v>
          </cell>
          <cell r="AX362">
            <v>129</v>
          </cell>
          <cell r="AY362">
            <v>1</v>
          </cell>
          <cell r="BA362">
            <v>2</v>
          </cell>
          <cell r="BC362">
            <v>4</v>
          </cell>
          <cell r="BE362">
            <v>12</v>
          </cell>
          <cell r="BG362">
            <v>19</v>
          </cell>
          <cell r="BH362">
            <v>0</v>
          </cell>
          <cell r="BI362">
            <v>0</v>
          </cell>
          <cell r="BK362">
            <v>0</v>
          </cell>
          <cell r="BM362">
            <v>0</v>
          </cell>
          <cell r="BO362">
            <v>0</v>
          </cell>
          <cell r="BQ362">
            <v>0</v>
          </cell>
          <cell r="BR362">
            <v>0</v>
          </cell>
          <cell r="BS362">
            <v>0</v>
          </cell>
          <cell r="BT362">
            <v>0</v>
          </cell>
          <cell r="BU362">
            <v>0</v>
          </cell>
          <cell r="BV362">
            <v>0</v>
          </cell>
          <cell r="BW362">
            <v>0</v>
          </cell>
          <cell r="BX362">
            <v>0</v>
          </cell>
          <cell r="BZ362">
            <v>1</v>
          </cell>
          <cell r="CA362" t="str">
            <v>C01-036</v>
          </cell>
          <cell r="CB362">
            <v>25288828</v>
          </cell>
          <cell r="CC362">
            <v>0</v>
          </cell>
          <cell r="CD362">
            <v>142390</v>
          </cell>
          <cell r="CE362">
            <v>0</v>
          </cell>
          <cell r="CF362">
            <v>25431218</v>
          </cell>
          <cell r="CG362">
            <v>9286040</v>
          </cell>
          <cell r="CH362">
            <v>0</v>
          </cell>
          <cell r="CI362">
            <v>305943</v>
          </cell>
          <cell r="CJ362">
            <v>165979</v>
          </cell>
          <cell r="CK362">
            <v>695297</v>
          </cell>
          <cell r="CL362">
            <v>158663</v>
          </cell>
          <cell r="CM362">
            <v>0</v>
          </cell>
          <cell r="CN362">
            <v>536634</v>
          </cell>
          <cell r="CO362">
            <v>183055</v>
          </cell>
          <cell r="CP362">
            <v>4965589</v>
          </cell>
          <cell r="CQ362">
            <v>2835000</v>
          </cell>
          <cell r="CR362">
            <v>15601903</v>
          </cell>
          <cell r="CT362">
            <v>17732000</v>
          </cell>
          <cell r="CU362">
            <v>3714600</v>
          </cell>
          <cell r="CV362">
            <v>9900</v>
          </cell>
          <cell r="CX362">
            <v>2</v>
          </cell>
          <cell r="CY362" t="str">
            <v>C01-036</v>
          </cell>
          <cell r="CZ362">
            <v>186098536</v>
          </cell>
          <cell r="DA362">
            <v>16809858</v>
          </cell>
          <cell r="DB362">
            <v>9337539</v>
          </cell>
          <cell r="DC362">
            <v>0</v>
          </cell>
          <cell r="DE362">
            <v>1</v>
          </cell>
          <cell r="DG362">
            <v>3</v>
          </cell>
          <cell r="DH362" t="str">
            <v>C01-036</v>
          </cell>
          <cell r="DI362">
            <v>0</v>
          </cell>
          <cell r="DJ362">
            <v>0</v>
          </cell>
          <cell r="DK362">
            <v>2486000</v>
          </cell>
          <cell r="DL362">
            <v>0</v>
          </cell>
          <cell r="DM362">
            <v>2486000</v>
          </cell>
          <cell r="DO362">
            <v>4</v>
          </cell>
          <cell r="DP362" t="str">
            <v>C01-036</v>
          </cell>
          <cell r="DQ362">
            <v>232920</v>
          </cell>
          <cell r="DR362">
            <v>73000</v>
          </cell>
          <cell r="DS362">
            <v>32680</v>
          </cell>
          <cell r="DT362">
            <v>8000</v>
          </cell>
          <cell r="DU362">
            <v>0</v>
          </cell>
          <cell r="DV362">
            <v>0</v>
          </cell>
          <cell r="DW362">
            <v>346600</v>
          </cell>
          <cell r="DY362">
            <v>5</v>
          </cell>
        </row>
        <row r="363">
          <cell r="N363">
            <v>2</v>
          </cell>
          <cell r="O363">
            <v>40</v>
          </cell>
          <cell r="P363">
            <v>2139</v>
          </cell>
          <cell r="Q363">
            <v>7</v>
          </cell>
          <cell r="T363">
            <v>0</v>
          </cell>
          <cell r="U363" t="str">
            <v>無床</v>
          </cell>
          <cell r="W363" t="str">
            <v>A</v>
          </cell>
          <cell r="X363">
            <v>23</v>
          </cell>
          <cell r="Y363" t="str">
            <v>個人</v>
          </cell>
          <cell r="Z363">
            <v>2</v>
          </cell>
          <cell r="AA363">
            <v>34</v>
          </cell>
          <cell r="AB363">
            <v>4</v>
          </cell>
          <cell r="AC363">
            <v>1</v>
          </cell>
          <cell r="AD363">
            <v>0</v>
          </cell>
          <cell r="AE363">
            <v>0</v>
          </cell>
          <cell r="AF363">
            <v>0</v>
          </cell>
          <cell r="AG363">
            <v>100</v>
          </cell>
          <cell r="AL363">
            <v>2</v>
          </cell>
          <cell r="AM363">
            <v>34</v>
          </cell>
          <cell r="AN363">
            <v>4</v>
          </cell>
          <cell r="AO363">
            <v>68</v>
          </cell>
          <cell r="AP363">
            <v>1</v>
          </cell>
          <cell r="AR363">
            <v>1</v>
          </cell>
          <cell r="AT363">
            <v>15</v>
          </cell>
          <cell r="AU363">
            <v>444</v>
          </cell>
          <cell r="AV363">
            <v>8</v>
          </cell>
          <cell r="AX363">
            <v>0</v>
          </cell>
          <cell r="AY363">
            <v>0</v>
          </cell>
          <cell r="BA363">
            <v>1</v>
          </cell>
          <cell r="BC363">
            <v>2</v>
          </cell>
          <cell r="BD363">
            <v>1</v>
          </cell>
          <cell r="BE363">
            <v>0</v>
          </cell>
          <cell r="BG363">
            <v>3</v>
          </cell>
          <cell r="BH363">
            <v>1</v>
          </cell>
          <cell r="BI363">
            <v>0</v>
          </cell>
          <cell r="BK363">
            <v>0</v>
          </cell>
          <cell r="BM363">
            <v>0</v>
          </cell>
          <cell r="BN363">
            <v>0</v>
          </cell>
          <cell r="BO363">
            <v>0</v>
          </cell>
          <cell r="BQ363">
            <v>0</v>
          </cell>
          <cell r="BR363">
            <v>0</v>
          </cell>
          <cell r="BS363">
            <v>0</v>
          </cell>
          <cell r="BT363">
            <v>0</v>
          </cell>
          <cell r="BU363">
            <v>0</v>
          </cell>
          <cell r="BV363">
            <v>0</v>
          </cell>
          <cell r="BW363">
            <v>0</v>
          </cell>
          <cell r="BX363">
            <v>0</v>
          </cell>
          <cell r="BZ363">
            <v>1</v>
          </cell>
          <cell r="CA363" t="str">
            <v>C40-008</v>
          </cell>
          <cell r="CB363">
            <v>2009570</v>
          </cell>
          <cell r="CC363">
            <v>99560</v>
          </cell>
          <cell r="CD363">
            <v>192900</v>
          </cell>
          <cell r="CE363">
            <v>125893</v>
          </cell>
          <cell r="CF363">
            <v>2427923</v>
          </cell>
          <cell r="CG363">
            <v>879155</v>
          </cell>
          <cell r="CH363">
            <v>228333</v>
          </cell>
          <cell r="CI363">
            <v>595383</v>
          </cell>
          <cell r="CJ363">
            <v>9053</v>
          </cell>
          <cell r="CK363">
            <v>194061</v>
          </cell>
          <cell r="CL363">
            <v>142411</v>
          </cell>
          <cell r="CM363">
            <v>5250</v>
          </cell>
          <cell r="CN363">
            <v>0</v>
          </cell>
          <cell r="CO363">
            <v>56739</v>
          </cell>
          <cell r="CP363">
            <v>110961</v>
          </cell>
          <cell r="CQ363">
            <v>0</v>
          </cell>
          <cell r="CR363">
            <v>1845352</v>
          </cell>
          <cell r="CT363">
            <v>1008400</v>
          </cell>
          <cell r="CU363">
            <v>610400</v>
          </cell>
          <cell r="CV363">
            <v>0</v>
          </cell>
          <cell r="CX363">
            <v>2</v>
          </cell>
          <cell r="CY363" t="str">
            <v>C40-008</v>
          </cell>
          <cell r="CZ363">
            <v>126528281</v>
          </cell>
          <cell r="DA363">
            <v>4401901</v>
          </cell>
          <cell r="DB363">
            <v>832875</v>
          </cell>
          <cell r="DC363">
            <v>0</v>
          </cell>
          <cell r="DE363">
            <v>2</v>
          </cell>
          <cell r="DG363">
            <v>3</v>
          </cell>
          <cell r="DH363" t="str">
            <v>C40-008</v>
          </cell>
          <cell r="DO363">
            <v>4</v>
          </cell>
          <cell r="DP363" t="str">
            <v>C40-008</v>
          </cell>
          <cell r="DQ363">
            <v>19390</v>
          </cell>
          <cell r="DR363">
            <v>29400</v>
          </cell>
          <cell r="DS363">
            <v>1028</v>
          </cell>
          <cell r="DT363">
            <v>70950</v>
          </cell>
          <cell r="DU363">
            <v>9583</v>
          </cell>
          <cell r="DV363">
            <v>0</v>
          </cell>
          <cell r="DW363">
            <v>130351</v>
          </cell>
          <cell r="DY363">
            <v>5</v>
          </cell>
        </row>
        <row r="364">
          <cell r="N364">
            <v>2</v>
          </cell>
          <cell r="O364">
            <v>37</v>
          </cell>
          <cell r="P364">
            <v>53069</v>
          </cell>
          <cell r="Q364">
            <v>7</v>
          </cell>
          <cell r="T364">
            <v>1</v>
          </cell>
          <cell r="U364" t="str">
            <v>有床</v>
          </cell>
          <cell r="W364" t="str">
            <v>9</v>
          </cell>
          <cell r="X364">
            <v>23</v>
          </cell>
          <cell r="Y364" t="str">
            <v>個人</v>
          </cell>
          <cell r="Z364">
            <v>2</v>
          </cell>
          <cell r="AA364">
            <v>43</v>
          </cell>
          <cell r="AB364">
            <v>4</v>
          </cell>
          <cell r="AC364">
            <v>1</v>
          </cell>
          <cell r="AD364">
            <v>0</v>
          </cell>
          <cell r="AE364">
            <v>0</v>
          </cell>
          <cell r="AF364">
            <v>0</v>
          </cell>
          <cell r="AG364">
            <v>372</v>
          </cell>
          <cell r="AL364">
            <v>2</v>
          </cell>
          <cell r="AM364">
            <v>43</v>
          </cell>
          <cell r="AN364">
            <v>4</v>
          </cell>
          <cell r="AO364">
            <v>70</v>
          </cell>
          <cell r="AP364">
            <v>1</v>
          </cell>
          <cell r="AR364">
            <v>1</v>
          </cell>
          <cell r="AT364">
            <v>29</v>
          </cell>
          <cell r="AU364">
            <v>198</v>
          </cell>
          <cell r="AV364">
            <v>8</v>
          </cell>
          <cell r="AX364">
            <v>0</v>
          </cell>
          <cell r="AY364">
            <v>0</v>
          </cell>
          <cell r="BA364">
            <v>1</v>
          </cell>
          <cell r="BC364">
            <v>0</v>
          </cell>
          <cell r="BE364">
            <v>1</v>
          </cell>
          <cell r="BF364">
            <v>1</v>
          </cell>
          <cell r="BG364">
            <v>2</v>
          </cell>
          <cell r="BH364">
            <v>1</v>
          </cell>
          <cell r="BI364">
            <v>0</v>
          </cell>
          <cell r="BQ364">
            <v>0</v>
          </cell>
          <cell r="BR364">
            <v>0</v>
          </cell>
          <cell r="BS364">
            <v>0</v>
          </cell>
          <cell r="BT364">
            <v>0</v>
          </cell>
          <cell r="BU364">
            <v>0</v>
          </cell>
          <cell r="BV364">
            <v>0</v>
          </cell>
          <cell r="BZ364">
            <v>1</v>
          </cell>
          <cell r="CA364" t="str">
            <v>C37-007</v>
          </cell>
          <cell r="CB364">
            <v>828940</v>
          </cell>
          <cell r="CC364">
            <v>0</v>
          </cell>
          <cell r="CD364">
            <v>515530</v>
          </cell>
          <cell r="CE364">
            <v>547978</v>
          </cell>
          <cell r="CF364">
            <v>1892448</v>
          </cell>
          <cell r="CG364">
            <v>646330</v>
          </cell>
          <cell r="CH364">
            <v>291670</v>
          </cell>
          <cell r="CI364">
            <v>183738</v>
          </cell>
          <cell r="CJ364">
            <v>5000</v>
          </cell>
          <cell r="CK364">
            <v>63940</v>
          </cell>
          <cell r="CL364">
            <v>56821</v>
          </cell>
          <cell r="CM364">
            <v>3835</v>
          </cell>
          <cell r="CN364">
            <v>0</v>
          </cell>
          <cell r="CO364">
            <v>38083</v>
          </cell>
          <cell r="CP364">
            <v>180296</v>
          </cell>
          <cell r="CQ364">
            <v>0</v>
          </cell>
          <cell r="CR364">
            <v>1117387</v>
          </cell>
          <cell r="CS364">
            <v>0</v>
          </cell>
          <cell r="CT364">
            <v>238101</v>
          </cell>
          <cell r="CU364">
            <v>186100</v>
          </cell>
          <cell r="CV364">
            <v>0</v>
          </cell>
          <cell r="CX364">
            <v>2</v>
          </cell>
          <cell r="CY364" t="str">
            <v>C37-007</v>
          </cell>
          <cell r="CZ364">
            <v>30961143</v>
          </cell>
          <cell r="DA364">
            <v>20756572</v>
          </cell>
          <cell r="DB364">
            <v>341379</v>
          </cell>
          <cell r="DC364">
            <v>0</v>
          </cell>
          <cell r="DE364">
            <v>2</v>
          </cell>
          <cell r="DG364">
            <v>3</v>
          </cell>
          <cell r="DH364" t="str">
            <v>C37-007</v>
          </cell>
          <cell r="DI364">
            <v>0</v>
          </cell>
          <cell r="DJ364">
            <v>0</v>
          </cell>
          <cell r="DK364">
            <v>0</v>
          </cell>
          <cell r="DL364">
            <v>0</v>
          </cell>
          <cell r="DM364">
            <v>0</v>
          </cell>
          <cell r="DO364">
            <v>4</v>
          </cell>
          <cell r="DP364" t="str">
            <v>C37-007</v>
          </cell>
          <cell r="DQ364">
            <v>0</v>
          </cell>
          <cell r="DR364">
            <v>0</v>
          </cell>
          <cell r="DS364">
            <v>5884</v>
          </cell>
          <cell r="DT364">
            <v>46501</v>
          </cell>
          <cell r="DU364">
            <v>1000</v>
          </cell>
          <cell r="DV364">
            <v>0</v>
          </cell>
          <cell r="DW364">
            <v>53385</v>
          </cell>
          <cell r="DY364">
            <v>5</v>
          </cell>
        </row>
        <row r="365">
          <cell r="N365">
            <v>2</v>
          </cell>
          <cell r="O365">
            <v>13</v>
          </cell>
          <cell r="P365">
            <v>31159</v>
          </cell>
          <cell r="Q365">
            <v>1</v>
          </cell>
          <cell r="T365">
            <v>0</v>
          </cell>
          <cell r="U365" t="str">
            <v>無床</v>
          </cell>
          <cell r="W365" t="str">
            <v>3</v>
          </cell>
          <cell r="X365">
            <v>23</v>
          </cell>
          <cell r="Y365" t="str">
            <v>個人</v>
          </cell>
          <cell r="Z365">
            <v>2</v>
          </cell>
          <cell r="AA365">
            <v>44</v>
          </cell>
          <cell r="AB365">
            <v>1</v>
          </cell>
          <cell r="AC365">
            <v>0</v>
          </cell>
          <cell r="AD365">
            <v>1</v>
          </cell>
          <cell r="AE365">
            <v>0</v>
          </cell>
          <cell r="AF365">
            <v>0</v>
          </cell>
          <cell r="AH365">
            <v>33</v>
          </cell>
          <cell r="AL365">
            <v>2</v>
          </cell>
          <cell r="AM365">
            <v>43</v>
          </cell>
          <cell r="AN365">
            <v>12</v>
          </cell>
          <cell r="AO365">
            <v>62</v>
          </cell>
          <cell r="AP365">
            <v>2</v>
          </cell>
          <cell r="AR365">
            <v>2</v>
          </cell>
          <cell r="AT365">
            <v>192</v>
          </cell>
          <cell r="AU365">
            <v>627</v>
          </cell>
          <cell r="AV365">
            <v>7</v>
          </cell>
          <cell r="AX365">
            <v>0</v>
          </cell>
          <cell r="AY365">
            <v>0</v>
          </cell>
          <cell r="BC365">
            <v>1</v>
          </cell>
          <cell r="BG365">
            <v>1</v>
          </cell>
          <cell r="BH365">
            <v>0</v>
          </cell>
          <cell r="BQ365">
            <v>0</v>
          </cell>
          <cell r="BR365">
            <v>0</v>
          </cell>
          <cell r="BZ365">
            <v>1</v>
          </cell>
          <cell r="CA365" t="str">
            <v>C13-117</v>
          </cell>
          <cell r="CB365">
            <v>2922270</v>
          </cell>
          <cell r="CC365">
            <v>0</v>
          </cell>
          <cell r="CD365">
            <v>0</v>
          </cell>
          <cell r="CE365">
            <v>0</v>
          </cell>
          <cell r="CF365">
            <v>2922270</v>
          </cell>
          <cell r="CG365">
            <v>120000</v>
          </cell>
          <cell r="CH365">
            <v>0</v>
          </cell>
          <cell r="CI365">
            <v>5250</v>
          </cell>
          <cell r="CJ365">
            <v>0</v>
          </cell>
          <cell r="CK365">
            <v>0</v>
          </cell>
          <cell r="CL365">
            <v>0</v>
          </cell>
          <cell r="CM365">
            <v>0</v>
          </cell>
          <cell r="CN365">
            <v>0</v>
          </cell>
          <cell r="CO365">
            <v>0</v>
          </cell>
          <cell r="CP365">
            <v>231635</v>
          </cell>
          <cell r="CQ365">
            <v>203175</v>
          </cell>
          <cell r="CR365">
            <v>356885</v>
          </cell>
          <cell r="CT365">
            <v>1389800</v>
          </cell>
          <cell r="CU365">
            <v>916300</v>
          </cell>
          <cell r="CV365">
            <v>0</v>
          </cell>
          <cell r="CX365">
            <v>2</v>
          </cell>
          <cell r="CY365" t="str">
            <v>C13-117</v>
          </cell>
          <cell r="DE365">
            <v>3</v>
          </cell>
          <cell r="DG365">
            <v>3</v>
          </cell>
          <cell r="DH365" t="str">
            <v>C13-117</v>
          </cell>
          <cell r="DI365">
            <v>0</v>
          </cell>
          <cell r="DJ365">
            <v>0</v>
          </cell>
          <cell r="DK365">
            <v>0</v>
          </cell>
          <cell r="DL365">
            <v>0</v>
          </cell>
          <cell r="DM365">
            <v>0</v>
          </cell>
          <cell r="DO365">
            <v>4</v>
          </cell>
          <cell r="DP365" t="str">
            <v>C13-117</v>
          </cell>
          <cell r="DQ365">
            <v>9000</v>
          </cell>
          <cell r="DR365">
            <v>0</v>
          </cell>
          <cell r="DS365">
            <v>0</v>
          </cell>
          <cell r="DT365">
            <v>28460</v>
          </cell>
          <cell r="DU365">
            <v>0</v>
          </cell>
          <cell r="DV365">
            <v>0</v>
          </cell>
          <cell r="DW365">
            <v>37460</v>
          </cell>
          <cell r="DY365">
            <v>5</v>
          </cell>
        </row>
        <row r="366">
          <cell r="N366">
            <v>2</v>
          </cell>
          <cell r="O366">
            <v>13</v>
          </cell>
          <cell r="P366">
            <v>49040</v>
          </cell>
          <cell r="Q366">
            <v>1</v>
          </cell>
          <cell r="T366">
            <v>0</v>
          </cell>
          <cell r="U366" t="str">
            <v>無床</v>
          </cell>
          <cell r="W366" t="str">
            <v>3</v>
          </cell>
          <cell r="X366">
            <v>23</v>
          </cell>
          <cell r="Y366" t="str">
            <v>個人</v>
          </cell>
          <cell r="Z366">
            <v>2</v>
          </cell>
          <cell r="AA366">
            <v>46</v>
          </cell>
          <cell r="AB366">
            <v>6</v>
          </cell>
          <cell r="AC366">
            <v>0</v>
          </cell>
          <cell r="AD366">
            <v>1</v>
          </cell>
          <cell r="AE366">
            <v>0</v>
          </cell>
          <cell r="AF366">
            <v>0</v>
          </cell>
          <cell r="AH366">
            <v>241</v>
          </cell>
          <cell r="AL366">
            <v>2</v>
          </cell>
          <cell r="AM366">
            <v>46</v>
          </cell>
          <cell r="AN366">
            <v>1</v>
          </cell>
          <cell r="AO366">
            <v>61</v>
          </cell>
          <cell r="AP366">
            <v>1</v>
          </cell>
          <cell r="AR366">
            <v>1</v>
          </cell>
          <cell r="AT366">
            <v>202</v>
          </cell>
          <cell r="AU366">
            <v>421</v>
          </cell>
          <cell r="AV366">
            <v>12</v>
          </cell>
          <cell r="AX366">
            <v>0</v>
          </cell>
          <cell r="AY366">
            <v>1</v>
          </cell>
          <cell r="BA366">
            <v>1</v>
          </cell>
          <cell r="BC366">
            <v>1</v>
          </cell>
          <cell r="BE366">
            <v>2</v>
          </cell>
          <cell r="BF366">
            <v>1</v>
          </cell>
          <cell r="BG366">
            <v>5</v>
          </cell>
          <cell r="BH366">
            <v>1</v>
          </cell>
          <cell r="BQ366">
            <v>0</v>
          </cell>
          <cell r="BR366">
            <v>0</v>
          </cell>
          <cell r="BS366">
            <v>0</v>
          </cell>
          <cell r="BT366">
            <v>1</v>
          </cell>
          <cell r="BU366">
            <v>1</v>
          </cell>
          <cell r="BW366">
            <v>108</v>
          </cell>
          <cell r="BX366">
            <v>108</v>
          </cell>
          <cell r="BZ366">
            <v>1</v>
          </cell>
          <cell r="CA366" t="str">
            <v>C13-214</v>
          </cell>
          <cell r="CB366">
            <v>4208080</v>
          </cell>
          <cell r="CC366">
            <v>0</v>
          </cell>
          <cell r="CD366">
            <v>38166</v>
          </cell>
          <cell r="CE366">
            <v>0</v>
          </cell>
          <cell r="CF366">
            <v>4246246</v>
          </cell>
          <cell r="CG366">
            <v>2322300</v>
          </cell>
          <cell r="CH366">
            <v>400000</v>
          </cell>
          <cell r="CI366">
            <v>515887</v>
          </cell>
          <cell r="CJ366">
            <v>21330</v>
          </cell>
          <cell r="CK366">
            <v>30186</v>
          </cell>
          <cell r="CL366">
            <v>29106</v>
          </cell>
          <cell r="CM366">
            <v>1080</v>
          </cell>
          <cell r="CN366">
            <v>0</v>
          </cell>
          <cell r="CO366">
            <v>61170</v>
          </cell>
          <cell r="CP366">
            <v>384684</v>
          </cell>
          <cell r="CQ366">
            <v>368800</v>
          </cell>
          <cell r="CR366">
            <v>3335557</v>
          </cell>
          <cell r="CT366">
            <v>0</v>
          </cell>
          <cell r="CU366">
            <v>862700</v>
          </cell>
          <cell r="CV366">
            <v>0</v>
          </cell>
          <cell r="CX366">
            <v>2</v>
          </cell>
          <cell r="CY366" t="str">
            <v>C13-214</v>
          </cell>
          <cell r="DE366">
            <v>3</v>
          </cell>
          <cell r="DG366">
            <v>3</v>
          </cell>
          <cell r="DH366" t="str">
            <v>C13-214</v>
          </cell>
          <cell r="DI366">
            <v>0</v>
          </cell>
          <cell r="DJ366">
            <v>0</v>
          </cell>
          <cell r="DK366">
            <v>0</v>
          </cell>
          <cell r="DL366">
            <v>0</v>
          </cell>
          <cell r="DM366">
            <v>0</v>
          </cell>
          <cell r="DO366">
            <v>4</v>
          </cell>
          <cell r="DP366" t="str">
            <v>C13-214</v>
          </cell>
          <cell r="DQ366">
            <v>210300</v>
          </cell>
          <cell r="DR366">
            <v>0</v>
          </cell>
          <cell r="DS366">
            <v>7522</v>
          </cell>
          <cell r="DT366">
            <v>0</v>
          </cell>
          <cell r="DU366">
            <v>0</v>
          </cell>
          <cell r="DV366">
            <v>8362</v>
          </cell>
          <cell r="DW366">
            <v>226184</v>
          </cell>
          <cell r="DY366">
            <v>5</v>
          </cell>
        </row>
        <row r="367">
          <cell r="N367">
            <v>2</v>
          </cell>
          <cell r="O367">
            <v>22</v>
          </cell>
          <cell r="P367">
            <v>32074</v>
          </cell>
          <cell r="Q367">
            <v>0</v>
          </cell>
          <cell r="T367">
            <v>0</v>
          </cell>
          <cell r="U367" t="str">
            <v>無床</v>
          </cell>
          <cell r="W367" t="str">
            <v>4</v>
          </cell>
          <cell r="X367">
            <v>23</v>
          </cell>
          <cell r="Y367" t="str">
            <v>個人</v>
          </cell>
          <cell r="Z367">
            <v>2</v>
          </cell>
          <cell r="AA367">
            <v>54</v>
          </cell>
          <cell r="AB367">
            <v>1</v>
          </cell>
          <cell r="AC367">
            <v>1</v>
          </cell>
          <cell r="AD367">
            <v>0</v>
          </cell>
          <cell r="AE367">
            <v>0</v>
          </cell>
          <cell r="AF367">
            <v>0</v>
          </cell>
          <cell r="AG367">
            <v>79</v>
          </cell>
          <cell r="AL367">
            <v>2</v>
          </cell>
          <cell r="AM367">
            <v>41</v>
          </cell>
          <cell r="AN367">
            <v>4</v>
          </cell>
          <cell r="AO367">
            <v>66</v>
          </cell>
          <cell r="AP367">
            <v>1</v>
          </cell>
          <cell r="AR367">
            <v>2</v>
          </cell>
          <cell r="AT367">
            <v>101</v>
          </cell>
          <cell r="AU367">
            <v>458</v>
          </cell>
          <cell r="AV367">
            <v>8</v>
          </cell>
          <cell r="AX367">
            <v>0</v>
          </cell>
          <cell r="BG367">
            <v>0</v>
          </cell>
          <cell r="BH367">
            <v>0</v>
          </cell>
          <cell r="BI367">
            <v>1</v>
          </cell>
          <cell r="BK367">
            <v>0</v>
          </cell>
          <cell r="BM367">
            <v>5</v>
          </cell>
          <cell r="BO367">
            <v>0</v>
          </cell>
          <cell r="BQ367">
            <v>6</v>
          </cell>
          <cell r="BR367">
            <v>0</v>
          </cell>
          <cell r="BS367">
            <v>1</v>
          </cell>
          <cell r="BT367">
            <v>0</v>
          </cell>
          <cell r="BU367">
            <v>1</v>
          </cell>
          <cell r="BV367">
            <v>2</v>
          </cell>
          <cell r="BW367">
            <v>0</v>
          </cell>
          <cell r="BX367">
            <v>2</v>
          </cell>
          <cell r="BZ367">
            <v>1</v>
          </cell>
          <cell r="CA367" t="str">
            <v>C22-009</v>
          </cell>
          <cell r="CB367">
            <v>3586050</v>
          </cell>
          <cell r="CC367">
            <v>0</v>
          </cell>
          <cell r="CD367">
            <v>5000</v>
          </cell>
          <cell r="CE367">
            <v>427944</v>
          </cell>
          <cell r="CF367">
            <v>4018994</v>
          </cell>
          <cell r="CG367">
            <v>537500</v>
          </cell>
          <cell r="CH367">
            <v>0</v>
          </cell>
          <cell r="CI367">
            <v>910920</v>
          </cell>
          <cell r="CJ367">
            <v>3000</v>
          </cell>
          <cell r="CK367">
            <v>185176</v>
          </cell>
          <cell r="CL367">
            <v>65176</v>
          </cell>
          <cell r="CM367">
            <v>0</v>
          </cell>
          <cell r="CN367">
            <v>120000</v>
          </cell>
          <cell r="CO367">
            <v>31993</v>
          </cell>
          <cell r="CP367">
            <v>484102</v>
          </cell>
          <cell r="CQ367">
            <v>0</v>
          </cell>
          <cell r="CR367">
            <v>2152691</v>
          </cell>
          <cell r="CT367">
            <v>2117100</v>
          </cell>
          <cell r="CU367">
            <v>2445000</v>
          </cell>
          <cell r="CV367">
            <v>0</v>
          </cell>
          <cell r="CX367">
            <v>2</v>
          </cell>
          <cell r="CY367" t="str">
            <v>C22-009</v>
          </cell>
          <cell r="DE367">
            <v>3</v>
          </cell>
          <cell r="DG367">
            <v>3</v>
          </cell>
          <cell r="DH367" t="str">
            <v>C22-009</v>
          </cell>
          <cell r="DI367">
            <v>0</v>
          </cell>
          <cell r="DJ367">
            <v>0</v>
          </cell>
          <cell r="DK367">
            <v>645400</v>
          </cell>
          <cell r="DL367">
            <v>0</v>
          </cell>
          <cell r="DM367">
            <v>645400</v>
          </cell>
          <cell r="DO367">
            <v>4</v>
          </cell>
          <cell r="DP367" t="str">
            <v>C22-009</v>
          </cell>
          <cell r="DQ367">
            <v>0</v>
          </cell>
          <cell r="DR367">
            <v>0</v>
          </cell>
          <cell r="DS367">
            <v>0</v>
          </cell>
          <cell r="DT367">
            <v>98180</v>
          </cell>
          <cell r="DU367">
            <v>16667</v>
          </cell>
          <cell r="DV367">
            <v>6384</v>
          </cell>
          <cell r="DW367">
            <v>121231</v>
          </cell>
          <cell r="DY367">
            <v>5</v>
          </cell>
        </row>
        <row r="368">
          <cell r="N368">
            <v>2</v>
          </cell>
          <cell r="O368">
            <v>11</v>
          </cell>
          <cell r="P368">
            <v>51285</v>
          </cell>
          <cell r="Q368">
            <v>7</v>
          </cell>
          <cell r="T368">
            <v>0</v>
          </cell>
          <cell r="U368" t="str">
            <v>無床</v>
          </cell>
          <cell r="W368" t="str">
            <v>3</v>
          </cell>
          <cell r="X368">
            <v>19</v>
          </cell>
          <cell r="Y368" t="str">
            <v>その他</v>
          </cell>
          <cell r="Z368">
            <v>2</v>
          </cell>
          <cell r="AA368">
            <v>42</v>
          </cell>
          <cell r="AB368">
            <v>4</v>
          </cell>
          <cell r="AC368">
            <v>0</v>
          </cell>
          <cell r="AD368">
            <v>1</v>
          </cell>
          <cell r="AE368">
            <v>0</v>
          </cell>
          <cell r="AF368">
            <v>0</v>
          </cell>
          <cell r="AK368">
            <v>1</v>
          </cell>
          <cell r="AL368">
            <v>2</v>
          </cell>
          <cell r="AM368">
            <v>56</v>
          </cell>
          <cell r="AN368">
            <v>3</v>
          </cell>
          <cell r="AO368">
            <v>45</v>
          </cell>
          <cell r="AP368">
            <v>1</v>
          </cell>
          <cell r="AR368">
            <v>2</v>
          </cell>
          <cell r="AT368">
            <v>255</v>
          </cell>
          <cell r="AU368">
            <v>1348</v>
          </cell>
          <cell r="AV368">
            <v>6</v>
          </cell>
          <cell r="AX368">
            <v>0</v>
          </cell>
          <cell r="AY368">
            <v>1</v>
          </cell>
          <cell r="AZ368">
            <v>0</v>
          </cell>
          <cell r="BA368">
            <v>0</v>
          </cell>
          <cell r="BB368">
            <v>0</v>
          </cell>
          <cell r="BC368">
            <v>3</v>
          </cell>
          <cell r="BD368">
            <v>0</v>
          </cell>
          <cell r="BE368">
            <v>2</v>
          </cell>
          <cell r="BF368">
            <v>0</v>
          </cell>
          <cell r="BG368">
            <v>6</v>
          </cell>
          <cell r="BH368">
            <v>0</v>
          </cell>
          <cell r="BI368">
            <v>1</v>
          </cell>
          <cell r="BJ368">
            <v>0</v>
          </cell>
          <cell r="BK368">
            <v>0</v>
          </cell>
          <cell r="BL368">
            <v>0</v>
          </cell>
          <cell r="BM368">
            <v>0</v>
          </cell>
          <cell r="BN368">
            <v>0</v>
          </cell>
          <cell r="BO368">
            <v>6</v>
          </cell>
          <cell r="BP368">
            <v>0</v>
          </cell>
          <cell r="BQ368">
            <v>7</v>
          </cell>
          <cell r="BR368">
            <v>0</v>
          </cell>
          <cell r="BS368">
            <v>0</v>
          </cell>
          <cell r="BT368">
            <v>0</v>
          </cell>
          <cell r="BU368">
            <v>0</v>
          </cell>
          <cell r="BV368">
            <v>0</v>
          </cell>
          <cell r="BW368">
            <v>0</v>
          </cell>
          <cell r="BX368">
            <v>0</v>
          </cell>
          <cell r="BZ368">
            <v>1</v>
          </cell>
          <cell r="CA368" t="str">
            <v>C11-006</v>
          </cell>
          <cell r="CB368">
            <v>7335180</v>
          </cell>
          <cell r="CC368">
            <v>0</v>
          </cell>
          <cell r="CD368">
            <v>25000</v>
          </cell>
          <cell r="CE368">
            <v>21000</v>
          </cell>
          <cell r="CF368">
            <v>7381180</v>
          </cell>
          <cell r="CG368">
            <v>5804030</v>
          </cell>
          <cell r="CH368">
            <v>0</v>
          </cell>
          <cell r="CI368">
            <v>183392</v>
          </cell>
          <cell r="CJ368">
            <v>47090</v>
          </cell>
          <cell r="CK368">
            <v>62518</v>
          </cell>
          <cell r="CL368">
            <v>11533</v>
          </cell>
          <cell r="CM368">
            <v>0</v>
          </cell>
          <cell r="CN368">
            <v>50985</v>
          </cell>
          <cell r="CO368">
            <v>446187</v>
          </cell>
          <cell r="CP368">
            <v>2254016</v>
          </cell>
          <cell r="CR368">
            <v>8797233</v>
          </cell>
          <cell r="CS368">
            <v>1</v>
          </cell>
          <cell r="CT368">
            <v>641000</v>
          </cell>
          <cell r="CU368">
            <v>0</v>
          </cell>
          <cell r="CV368">
            <v>0</v>
          </cell>
          <cell r="CX368">
            <v>2</v>
          </cell>
          <cell r="CY368" t="str">
            <v>C11-006</v>
          </cell>
          <cell r="CZ368">
            <v>40659999</v>
          </cell>
          <cell r="DA368">
            <v>15536568</v>
          </cell>
          <cell r="DB368">
            <v>18361493</v>
          </cell>
          <cell r="DC368">
            <v>16990000</v>
          </cell>
          <cell r="DE368">
            <v>1</v>
          </cell>
          <cell r="DG368">
            <v>3</v>
          </cell>
          <cell r="DH368" t="str">
            <v>C11-006</v>
          </cell>
          <cell r="DI368">
            <v>0</v>
          </cell>
          <cell r="DJ368">
            <v>0</v>
          </cell>
          <cell r="DK368">
            <v>0</v>
          </cell>
          <cell r="DL368">
            <v>960067</v>
          </cell>
          <cell r="DM368">
            <v>960067</v>
          </cell>
          <cell r="DO368">
            <v>4</v>
          </cell>
          <cell r="DP368" t="str">
            <v>C11-006</v>
          </cell>
          <cell r="DQ368">
            <v>91500</v>
          </cell>
          <cell r="DR368">
            <v>66100</v>
          </cell>
          <cell r="DS368">
            <v>215697</v>
          </cell>
          <cell r="DT368">
            <v>101825</v>
          </cell>
          <cell r="DU368">
            <v>50548</v>
          </cell>
          <cell r="DV368">
            <v>62941</v>
          </cell>
          <cell r="DW368">
            <v>588611</v>
          </cell>
          <cell r="DY368">
            <v>5</v>
          </cell>
        </row>
        <row r="369">
          <cell r="N369">
            <v>2</v>
          </cell>
          <cell r="O369">
            <v>13</v>
          </cell>
          <cell r="P369">
            <v>71097</v>
          </cell>
          <cell r="Q369">
            <v>6</v>
          </cell>
          <cell r="T369">
            <v>1</v>
          </cell>
          <cell r="U369" t="str">
            <v>有床</v>
          </cell>
          <cell r="W369" t="str">
            <v>3</v>
          </cell>
          <cell r="X369">
            <v>19</v>
          </cell>
          <cell r="Y369" t="str">
            <v>その他</v>
          </cell>
          <cell r="Z369">
            <v>3</v>
          </cell>
          <cell r="AA369">
            <v>4</v>
          </cell>
          <cell r="AB369">
            <v>10</v>
          </cell>
          <cell r="AC369">
            <v>0</v>
          </cell>
          <cell r="AD369">
            <v>0</v>
          </cell>
          <cell r="AE369">
            <v>0</v>
          </cell>
          <cell r="AF369">
            <v>1</v>
          </cell>
          <cell r="AK369">
            <v>1</v>
          </cell>
          <cell r="AL369">
            <v>3</v>
          </cell>
          <cell r="AM369">
            <v>4</v>
          </cell>
          <cell r="AN369">
            <v>10</v>
          </cell>
          <cell r="AO369">
            <v>57</v>
          </cell>
          <cell r="AP369">
            <v>1</v>
          </cell>
          <cell r="AR369">
            <v>2</v>
          </cell>
          <cell r="AT369">
            <v>586</v>
          </cell>
          <cell r="AU369">
            <v>4624</v>
          </cell>
          <cell r="AV369">
            <v>8</v>
          </cell>
          <cell r="AX369">
            <v>559</v>
          </cell>
          <cell r="AY369">
            <v>2</v>
          </cell>
          <cell r="BA369">
            <v>10</v>
          </cell>
          <cell r="BC369">
            <v>4</v>
          </cell>
          <cell r="BE369">
            <v>10</v>
          </cell>
          <cell r="BG369">
            <v>26</v>
          </cell>
          <cell r="BH369">
            <v>0</v>
          </cell>
          <cell r="BI369">
            <v>16</v>
          </cell>
          <cell r="BJ369">
            <v>0</v>
          </cell>
          <cell r="BK369">
            <v>4</v>
          </cell>
          <cell r="BM369">
            <v>2</v>
          </cell>
          <cell r="BO369">
            <v>2</v>
          </cell>
          <cell r="BQ369">
            <v>24</v>
          </cell>
          <cell r="BR369">
            <v>0</v>
          </cell>
          <cell r="BS369">
            <v>0</v>
          </cell>
          <cell r="BT369">
            <v>0</v>
          </cell>
          <cell r="BU369">
            <v>0</v>
          </cell>
          <cell r="BZ369">
            <v>1</v>
          </cell>
          <cell r="CA369" t="str">
            <v>C13-238</v>
          </cell>
          <cell r="CB369">
            <v>46669180</v>
          </cell>
          <cell r="CC369">
            <v>52200</v>
          </cell>
          <cell r="CD369">
            <v>885430</v>
          </cell>
          <cell r="CE369">
            <v>48000</v>
          </cell>
          <cell r="CF369">
            <v>47654810</v>
          </cell>
          <cell r="CG369">
            <v>23638047</v>
          </cell>
          <cell r="CH369">
            <v>0</v>
          </cell>
          <cell r="CI369">
            <v>7599230</v>
          </cell>
          <cell r="CJ369">
            <v>2700750</v>
          </cell>
          <cell r="CK369">
            <v>976420</v>
          </cell>
          <cell r="CL369">
            <v>965420</v>
          </cell>
          <cell r="CM369">
            <v>11000</v>
          </cell>
          <cell r="CN369">
            <v>0</v>
          </cell>
          <cell r="CO369">
            <v>545200</v>
          </cell>
          <cell r="CP369">
            <v>959887</v>
          </cell>
          <cell r="CQ369">
            <v>461400</v>
          </cell>
          <cell r="CR369">
            <v>36419534</v>
          </cell>
          <cell r="CT369">
            <v>26316100</v>
          </cell>
          <cell r="CU369">
            <v>3386200</v>
          </cell>
          <cell r="CV369">
            <v>1953300</v>
          </cell>
          <cell r="CX369">
            <v>2</v>
          </cell>
          <cell r="CY369" t="str">
            <v>C13-238</v>
          </cell>
          <cell r="CZ369">
            <v>376560840</v>
          </cell>
          <cell r="DA369">
            <v>31743478</v>
          </cell>
          <cell r="DB369">
            <v>133651852</v>
          </cell>
          <cell r="DC369">
            <v>0</v>
          </cell>
          <cell r="DE369">
            <v>1</v>
          </cell>
          <cell r="DG369">
            <v>3</v>
          </cell>
          <cell r="DH369" t="str">
            <v>C13-238</v>
          </cell>
          <cell r="DI369">
            <v>0</v>
          </cell>
          <cell r="DJ369">
            <v>0</v>
          </cell>
          <cell r="DK369">
            <v>0</v>
          </cell>
          <cell r="DL369">
            <v>0</v>
          </cell>
          <cell r="DM369">
            <v>0</v>
          </cell>
          <cell r="DO369">
            <v>4</v>
          </cell>
          <cell r="DP369" t="str">
            <v>C13-238</v>
          </cell>
          <cell r="DQ369">
            <v>197397</v>
          </cell>
          <cell r="DR369">
            <v>230740</v>
          </cell>
          <cell r="DS369">
            <v>20811</v>
          </cell>
          <cell r="DT369">
            <v>146716</v>
          </cell>
          <cell r="DU369">
            <v>0</v>
          </cell>
          <cell r="DV369">
            <v>0</v>
          </cell>
          <cell r="DW369">
            <v>595664</v>
          </cell>
          <cell r="DY369">
            <v>5</v>
          </cell>
        </row>
        <row r="370">
          <cell r="N370">
            <v>2</v>
          </cell>
          <cell r="O370">
            <v>8</v>
          </cell>
          <cell r="P370">
            <v>54001</v>
          </cell>
          <cell r="Q370">
            <v>8</v>
          </cell>
          <cell r="T370">
            <v>0</v>
          </cell>
          <cell r="U370" t="str">
            <v>無床</v>
          </cell>
          <cell r="W370" t="str">
            <v>2</v>
          </cell>
          <cell r="X370">
            <v>23</v>
          </cell>
          <cell r="Y370" t="str">
            <v>個人</v>
          </cell>
          <cell r="Z370">
            <v>2</v>
          </cell>
          <cell r="AA370">
            <v>32</v>
          </cell>
          <cell r="AB370">
            <v>4</v>
          </cell>
          <cell r="AC370">
            <v>1</v>
          </cell>
          <cell r="AD370">
            <v>0</v>
          </cell>
          <cell r="AE370">
            <v>0</v>
          </cell>
          <cell r="AF370">
            <v>0</v>
          </cell>
          <cell r="AG370">
            <v>83</v>
          </cell>
          <cell r="AH370">
            <v>0</v>
          </cell>
          <cell r="AI370">
            <v>0</v>
          </cell>
          <cell r="AJ370">
            <v>0</v>
          </cell>
          <cell r="AL370">
            <v>2</v>
          </cell>
          <cell r="AM370">
            <v>52</v>
          </cell>
          <cell r="AN370">
            <v>7</v>
          </cell>
          <cell r="AO370">
            <v>72</v>
          </cell>
          <cell r="AP370">
            <v>1</v>
          </cell>
          <cell r="AR370">
            <v>1</v>
          </cell>
          <cell r="AT370">
            <v>98</v>
          </cell>
          <cell r="AU370">
            <v>695</v>
          </cell>
          <cell r="AV370">
            <v>8</v>
          </cell>
          <cell r="AX370">
            <v>0</v>
          </cell>
          <cell r="AY370">
            <v>0</v>
          </cell>
          <cell r="AZ370">
            <v>0</v>
          </cell>
          <cell r="BA370">
            <v>1</v>
          </cell>
          <cell r="BB370">
            <v>1</v>
          </cell>
          <cell r="BC370">
            <v>3</v>
          </cell>
          <cell r="BD370">
            <v>3</v>
          </cell>
          <cell r="BE370">
            <v>0</v>
          </cell>
          <cell r="BF370">
            <v>0</v>
          </cell>
          <cell r="BG370">
            <v>4</v>
          </cell>
          <cell r="BH370">
            <v>4</v>
          </cell>
          <cell r="BM370">
            <v>1</v>
          </cell>
          <cell r="BN370">
            <v>1</v>
          </cell>
          <cell r="BQ370">
            <v>1</v>
          </cell>
          <cell r="BR370">
            <v>1</v>
          </cell>
          <cell r="BS370">
            <v>0</v>
          </cell>
          <cell r="BT370">
            <v>0</v>
          </cell>
          <cell r="BU370">
            <v>0</v>
          </cell>
          <cell r="BV370">
            <v>0</v>
          </cell>
          <cell r="BW370">
            <v>0</v>
          </cell>
          <cell r="BX370">
            <v>0</v>
          </cell>
          <cell r="BZ370">
            <v>1</v>
          </cell>
          <cell r="CA370" t="str">
            <v>C08-008</v>
          </cell>
          <cell r="CB370">
            <v>3336580</v>
          </cell>
          <cell r="CC370">
            <v>0</v>
          </cell>
          <cell r="CD370">
            <v>31270</v>
          </cell>
          <cell r="CE370">
            <v>0</v>
          </cell>
          <cell r="CF370">
            <v>3367850</v>
          </cell>
          <cell r="CG370">
            <v>788033</v>
          </cell>
          <cell r="CH370">
            <v>788033</v>
          </cell>
          <cell r="CI370">
            <v>329822</v>
          </cell>
          <cell r="CJ370">
            <v>0</v>
          </cell>
          <cell r="CK370">
            <v>31787</v>
          </cell>
          <cell r="CL370">
            <v>31787</v>
          </cell>
          <cell r="CM370">
            <v>0</v>
          </cell>
          <cell r="CN370">
            <v>0</v>
          </cell>
          <cell r="CO370">
            <v>62315</v>
          </cell>
          <cell r="CP370">
            <v>261482</v>
          </cell>
          <cell r="CQ370">
            <v>0</v>
          </cell>
          <cell r="CR370">
            <v>1473439</v>
          </cell>
          <cell r="CT370">
            <v>2028700</v>
          </cell>
          <cell r="CU370">
            <v>2395723</v>
          </cell>
          <cell r="CV370">
            <v>0</v>
          </cell>
          <cell r="CX370">
            <v>2</v>
          </cell>
          <cell r="CY370" t="str">
            <v>C08-008</v>
          </cell>
          <cell r="CZ370">
            <v>19669421</v>
          </cell>
          <cell r="DA370">
            <v>19669421</v>
          </cell>
          <cell r="DB370">
            <v>0</v>
          </cell>
          <cell r="DC370">
            <v>0</v>
          </cell>
          <cell r="DE370">
            <v>2</v>
          </cell>
          <cell r="DG370">
            <v>3</v>
          </cell>
          <cell r="DH370" t="str">
            <v>C08-008</v>
          </cell>
          <cell r="DI370">
            <v>0</v>
          </cell>
          <cell r="DJ370">
            <v>0</v>
          </cell>
          <cell r="DK370">
            <v>0</v>
          </cell>
          <cell r="DL370">
            <v>10000</v>
          </cell>
          <cell r="DM370">
            <v>10000</v>
          </cell>
          <cell r="DO370">
            <v>4</v>
          </cell>
          <cell r="DP370" t="str">
            <v>C08-008</v>
          </cell>
          <cell r="DQ370">
            <v>18820</v>
          </cell>
          <cell r="DR370">
            <v>0</v>
          </cell>
          <cell r="DS370">
            <v>0</v>
          </cell>
          <cell r="DT370">
            <v>40000</v>
          </cell>
          <cell r="DU370">
            <v>6000</v>
          </cell>
          <cell r="DV370">
            <v>0</v>
          </cell>
          <cell r="DW370">
            <v>64820</v>
          </cell>
          <cell r="DY370">
            <v>5</v>
          </cell>
        </row>
        <row r="371">
          <cell r="N371">
            <v>2</v>
          </cell>
          <cell r="O371">
            <v>34</v>
          </cell>
          <cell r="P371">
            <v>3949</v>
          </cell>
          <cell r="Q371">
            <v>2</v>
          </cell>
          <cell r="T371">
            <v>0</v>
          </cell>
          <cell r="U371" t="str">
            <v>無床</v>
          </cell>
          <cell r="W371" t="str">
            <v>8</v>
          </cell>
          <cell r="X371">
            <v>23</v>
          </cell>
          <cell r="Y371" t="str">
            <v>個人</v>
          </cell>
          <cell r="Z371">
            <v>2</v>
          </cell>
          <cell r="AA371">
            <v>36</v>
          </cell>
          <cell r="AB371">
            <v>4</v>
          </cell>
          <cell r="AC371">
            <v>1</v>
          </cell>
          <cell r="AD371">
            <v>0</v>
          </cell>
          <cell r="AE371">
            <v>0</v>
          </cell>
          <cell r="AF371">
            <v>0</v>
          </cell>
          <cell r="AG371">
            <v>178</v>
          </cell>
          <cell r="AL371">
            <v>3</v>
          </cell>
          <cell r="AM371">
            <v>3</v>
          </cell>
          <cell r="AN371">
            <v>4</v>
          </cell>
          <cell r="AO371">
            <v>71</v>
          </cell>
          <cell r="AP371">
            <v>1</v>
          </cell>
          <cell r="AR371">
            <v>1</v>
          </cell>
          <cell r="AT371">
            <v>47</v>
          </cell>
          <cell r="AU371">
            <v>1713</v>
          </cell>
          <cell r="AV371">
            <v>10</v>
          </cell>
          <cell r="AX371">
            <v>0</v>
          </cell>
          <cell r="AY371">
            <v>1</v>
          </cell>
          <cell r="AZ371">
            <v>1</v>
          </cell>
          <cell r="BA371">
            <v>1</v>
          </cell>
          <cell r="BB371">
            <v>0</v>
          </cell>
          <cell r="BC371">
            <v>2</v>
          </cell>
          <cell r="BD371">
            <v>0</v>
          </cell>
          <cell r="BE371">
            <v>2</v>
          </cell>
          <cell r="BF371">
            <v>2</v>
          </cell>
          <cell r="BG371">
            <v>6</v>
          </cell>
          <cell r="BH371">
            <v>3</v>
          </cell>
          <cell r="BK371">
            <v>1</v>
          </cell>
          <cell r="BQ371">
            <v>1</v>
          </cell>
          <cell r="BR371">
            <v>0</v>
          </cell>
          <cell r="BS371">
            <v>0</v>
          </cell>
          <cell r="BT371">
            <v>0</v>
          </cell>
          <cell r="BU371">
            <v>0</v>
          </cell>
          <cell r="BV371">
            <v>0</v>
          </cell>
          <cell r="BX371">
            <v>0</v>
          </cell>
          <cell r="BZ371">
            <v>1</v>
          </cell>
          <cell r="CA371" t="str">
            <v>C34-058</v>
          </cell>
          <cell r="CB371">
            <v>6705200</v>
          </cell>
          <cell r="CC371">
            <v>0</v>
          </cell>
          <cell r="CD371">
            <v>0</v>
          </cell>
          <cell r="CE371">
            <v>6000</v>
          </cell>
          <cell r="CF371">
            <v>6711200</v>
          </cell>
          <cell r="CG371">
            <v>2580000</v>
          </cell>
          <cell r="CH371">
            <v>2000000</v>
          </cell>
          <cell r="CI371">
            <v>630369</v>
          </cell>
          <cell r="CJ371">
            <v>140704</v>
          </cell>
          <cell r="CK371">
            <v>205000</v>
          </cell>
          <cell r="CL371">
            <v>195000</v>
          </cell>
          <cell r="CM371">
            <v>10000</v>
          </cell>
          <cell r="CN371">
            <v>0</v>
          </cell>
          <cell r="CO371">
            <v>264025</v>
          </cell>
          <cell r="CP371">
            <v>753331</v>
          </cell>
          <cell r="CQ371">
            <v>0</v>
          </cell>
          <cell r="CR371">
            <v>4573429</v>
          </cell>
          <cell r="CT371">
            <v>3294900</v>
          </cell>
          <cell r="CU371">
            <v>2886800</v>
          </cell>
          <cell r="CV371">
            <v>0</v>
          </cell>
          <cell r="CX371">
            <v>2</v>
          </cell>
          <cell r="CY371" t="str">
            <v>C34-058</v>
          </cell>
          <cell r="CZ371">
            <v>63309487</v>
          </cell>
          <cell r="DA371">
            <v>39436780</v>
          </cell>
          <cell r="DB371">
            <v>63309481</v>
          </cell>
          <cell r="DC371">
            <v>30940000</v>
          </cell>
          <cell r="DE371">
            <v>2</v>
          </cell>
          <cell r="DG371">
            <v>3</v>
          </cell>
          <cell r="DH371" t="str">
            <v>C34-058</v>
          </cell>
          <cell r="DI371">
            <v>0</v>
          </cell>
          <cell r="DJ371">
            <v>0</v>
          </cell>
          <cell r="DK371">
            <v>0</v>
          </cell>
          <cell r="DL371">
            <v>0</v>
          </cell>
          <cell r="DM371">
            <v>0</v>
          </cell>
          <cell r="DO371">
            <v>4</v>
          </cell>
          <cell r="DP371" t="str">
            <v>C34-058</v>
          </cell>
          <cell r="DQ371">
            <v>25700</v>
          </cell>
          <cell r="DR371">
            <v>0</v>
          </cell>
          <cell r="DS371">
            <v>110850</v>
          </cell>
          <cell r="DT371">
            <v>193590</v>
          </cell>
          <cell r="DU371">
            <v>0</v>
          </cell>
          <cell r="DV371">
            <v>448891</v>
          </cell>
          <cell r="DW371">
            <v>779031</v>
          </cell>
          <cell r="DY371">
            <v>5</v>
          </cell>
        </row>
        <row r="372">
          <cell r="N372">
            <v>2</v>
          </cell>
          <cell r="O372">
            <v>24</v>
          </cell>
          <cell r="P372">
            <v>53061</v>
          </cell>
          <cell r="Q372">
            <v>9</v>
          </cell>
          <cell r="T372">
            <v>1</v>
          </cell>
          <cell r="U372" t="str">
            <v>有床</v>
          </cell>
          <cell r="W372" t="str">
            <v>4</v>
          </cell>
          <cell r="X372">
            <v>23</v>
          </cell>
          <cell r="Y372" t="str">
            <v>個人</v>
          </cell>
          <cell r="Z372">
            <v>2</v>
          </cell>
          <cell r="AA372">
            <v>50</v>
          </cell>
          <cell r="AB372">
            <v>7</v>
          </cell>
          <cell r="AC372">
            <v>1</v>
          </cell>
          <cell r="AD372">
            <v>0</v>
          </cell>
          <cell r="AE372">
            <v>0</v>
          </cell>
          <cell r="AF372">
            <v>0</v>
          </cell>
          <cell r="AG372">
            <v>308</v>
          </cell>
          <cell r="AL372">
            <v>2</v>
          </cell>
          <cell r="AM372">
            <v>50</v>
          </cell>
          <cell r="AN372">
            <v>6</v>
          </cell>
          <cell r="AO372">
            <v>61</v>
          </cell>
          <cell r="AP372">
            <v>1</v>
          </cell>
          <cell r="AR372">
            <v>1</v>
          </cell>
          <cell r="AT372">
            <v>237</v>
          </cell>
          <cell r="AU372">
            <v>1112</v>
          </cell>
          <cell r="AV372">
            <v>8</v>
          </cell>
          <cell r="AX372">
            <v>0</v>
          </cell>
          <cell r="AY372">
            <v>0</v>
          </cell>
          <cell r="BA372">
            <v>0</v>
          </cell>
          <cell r="BC372">
            <v>0</v>
          </cell>
          <cell r="BE372">
            <v>0</v>
          </cell>
          <cell r="BG372">
            <v>0</v>
          </cell>
          <cell r="BH372">
            <v>0</v>
          </cell>
          <cell r="BI372">
            <v>1</v>
          </cell>
          <cell r="BJ372">
            <v>1</v>
          </cell>
          <cell r="BK372">
            <v>1</v>
          </cell>
          <cell r="BL372">
            <v>0</v>
          </cell>
          <cell r="BM372">
            <v>4</v>
          </cell>
          <cell r="BN372">
            <v>0</v>
          </cell>
          <cell r="BO372">
            <v>1</v>
          </cell>
          <cell r="BP372">
            <v>0</v>
          </cell>
          <cell r="BQ372">
            <v>7</v>
          </cell>
          <cell r="BR372">
            <v>1</v>
          </cell>
          <cell r="BS372">
            <v>0</v>
          </cell>
          <cell r="BT372">
            <v>0</v>
          </cell>
          <cell r="BU372">
            <v>0</v>
          </cell>
          <cell r="BV372">
            <v>0</v>
          </cell>
          <cell r="BW372">
            <v>0</v>
          </cell>
          <cell r="BX372">
            <v>0</v>
          </cell>
          <cell r="BZ372">
            <v>1</v>
          </cell>
          <cell r="CA372" t="str">
            <v>C24-015</v>
          </cell>
          <cell r="CB372">
            <v>3093040</v>
          </cell>
          <cell r="CC372">
            <v>0</v>
          </cell>
          <cell r="CD372">
            <v>58030</v>
          </cell>
          <cell r="CE372">
            <v>102945</v>
          </cell>
          <cell r="CF372">
            <v>3254015</v>
          </cell>
          <cell r="CG372">
            <v>1182475</v>
          </cell>
          <cell r="CH372">
            <v>550000</v>
          </cell>
          <cell r="CI372">
            <v>402077</v>
          </cell>
          <cell r="CJ372">
            <v>30051</v>
          </cell>
          <cell r="CK372">
            <v>0</v>
          </cell>
          <cell r="CL372">
            <v>0</v>
          </cell>
          <cell r="CM372">
            <v>0</v>
          </cell>
          <cell r="CN372">
            <v>0</v>
          </cell>
          <cell r="CO372">
            <v>110129</v>
          </cell>
          <cell r="CP372">
            <v>589076</v>
          </cell>
          <cell r="CQ372">
            <v>0</v>
          </cell>
          <cell r="CR372">
            <v>2313808</v>
          </cell>
          <cell r="CS372">
            <v>0</v>
          </cell>
          <cell r="CT372">
            <v>3953500</v>
          </cell>
          <cell r="CU372">
            <v>2195100</v>
          </cell>
          <cell r="CV372">
            <v>0</v>
          </cell>
          <cell r="CX372">
            <v>2</v>
          </cell>
          <cell r="CY372" t="str">
            <v>C24-015</v>
          </cell>
          <cell r="DE372">
            <v>3</v>
          </cell>
          <cell r="DG372">
            <v>3</v>
          </cell>
          <cell r="DH372" t="str">
            <v>C24-015</v>
          </cell>
          <cell r="DI372">
            <v>0</v>
          </cell>
          <cell r="DJ372">
            <v>0</v>
          </cell>
          <cell r="DK372">
            <v>0</v>
          </cell>
          <cell r="DL372">
            <v>0</v>
          </cell>
          <cell r="DM372">
            <v>0</v>
          </cell>
          <cell r="DO372">
            <v>4</v>
          </cell>
          <cell r="DP372" t="str">
            <v>C24-015</v>
          </cell>
          <cell r="DQ372">
            <v>37200</v>
          </cell>
          <cell r="DR372">
            <v>0</v>
          </cell>
          <cell r="DS372">
            <v>20424</v>
          </cell>
          <cell r="DT372">
            <v>15366</v>
          </cell>
          <cell r="DU372">
            <v>3000</v>
          </cell>
          <cell r="DV372">
            <v>5004</v>
          </cell>
          <cell r="DW372">
            <v>80994</v>
          </cell>
          <cell r="DY372">
            <v>5</v>
          </cell>
        </row>
        <row r="373">
          <cell r="N373">
            <v>2</v>
          </cell>
          <cell r="O373">
            <v>13</v>
          </cell>
          <cell r="P373">
            <v>73057</v>
          </cell>
          <cell r="Q373">
            <v>8</v>
          </cell>
          <cell r="T373">
            <v>1</v>
          </cell>
          <cell r="U373" t="str">
            <v>有床</v>
          </cell>
          <cell r="W373" t="str">
            <v>3</v>
          </cell>
          <cell r="X373">
            <v>19</v>
          </cell>
          <cell r="Y373" t="str">
            <v>その他</v>
          </cell>
          <cell r="Z373">
            <v>2</v>
          </cell>
          <cell r="AA373">
            <v>33</v>
          </cell>
          <cell r="AB373">
            <v>5</v>
          </cell>
          <cell r="AC373">
            <v>0</v>
          </cell>
          <cell r="AD373">
            <v>1</v>
          </cell>
          <cell r="AE373">
            <v>0</v>
          </cell>
          <cell r="AF373">
            <v>0</v>
          </cell>
          <cell r="AH373">
            <v>100</v>
          </cell>
          <cell r="AL373">
            <v>2</v>
          </cell>
          <cell r="AM373">
            <v>33</v>
          </cell>
          <cell r="AN373">
            <v>5</v>
          </cell>
          <cell r="AO373">
            <v>58</v>
          </cell>
          <cell r="AP373">
            <v>1</v>
          </cell>
          <cell r="AR373">
            <v>1</v>
          </cell>
          <cell r="AT373">
            <v>116</v>
          </cell>
          <cell r="AU373">
            <v>1439</v>
          </cell>
          <cell r="AV373">
            <v>8</v>
          </cell>
          <cell r="AX373">
            <v>0</v>
          </cell>
          <cell r="AY373">
            <v>1</v>
          </cell>
          <cell r="BA373">
            <v>5</v>
          </cell>
          <cell r="BC373">
            <v>2</v>
          </cell>
          <cell r="BE373">
            <v>4</v>
          </cell>
          <cell r="BG373">
            <v>12</v>
          </cell>
          <cell r="BH373">
            <v>0</v>
          </cell>
          <cell r="BI373">
            <v>1</v>
          </cell>
          <cell r="BM373">
            <v>2</v>
          </cell>
          <cell r="BQ373">
            <v>3</v>
          </cell>
          <cell r="BR373">
            <v>0</v>
          </cell>
          <cell r="BU373">
            <v>0</v>
          </cell>
          <cell r="BX373">
            <v>0</v>
          </cell>
          <cell r="BZ373">
            <v>1</v>
          </cell>
          <cell r="CA373" t="str">
            <v>C13-241</v>
          </cell>
          <cell r="CB373">
            <v>14029458</v>
          </cell>
          <cell r="CC373">
            <v>0</v>
          </cell>
          <cell r="CD373">
            <v>2356501</v>
          </cell>
          <cell r="CE373">
            <v>0</v>
          </cell>
          <cell r="CF373">
            <v>16385959</v>
          </cell>
          <cell r="CG373">
            <v>6770096</v>
          </cell>
          <cell r="CH373">
            <v>0</v>
          </cell>
          <cell r="CI373">
            <v>5254816</v>
          </cell>
          <cell r="CJ373">
            <v>6250</v>
          </cell>
          <cell r="CK373">
            <v>649045</v>
          </cell>
          <cell r="CL373">
            <v>140733</v>
          </cell>
          <cell r="CM373">
            <v>53000</v>
          </cell>
          <cell r="CN373">
            <v>455312</v>
          </cell>
          <cell r="CO373">
            <v>182658</v>
          </cell>
          <cell r="CP373">
            <v>1567547</v>
          </cell>
          <cell r="CQ373">
            <v>275000</v>
          </cell>
          <cell r="CR373">
            <v>14430412</v>
          </cell>
          <cell r="CT373">
            <v>0</v>
          </cell>
          <cell r="CU373">
            <v>180000</v>
          </cell>
          <cell r="CV373">
            <v>0</v>
          </cell>
          <cell r="CX373">
            <v>2</v>
          </cell>
          <cell r="CY373" t="str">
            <v>C13-241</v>
          </cell>
          <cell r="CZ373">
            <v>63057642</v>
          </cell>
          <cell r="DA373">
            <v>7046655</v>
          </cell>
          <cell r="DB373">
            <v>9449922</v>
          </cell>
          <cell r="DC373">
            <v>0</v>
          </cell>
          <cell r="DE373">
            <v>1</v>
          </cell>
          <cell r="DG373">
            <v>3</v>
          </cell>
          <cell r="DH373" t="str">
            <v>C13-241</v>
          </cell>
          <cell r="DI373">
            <v>0</v>
          </cell>
          <cell r="DJ373">
            <v>470710</v>
          </cell>
          <cell r="DK373">
            <v>0</v>
          </cell>
          <cell r="DL373">
            <v>667700</v>
          </cell>
          <cell r="DM373">
            <v>1138410</v>
          </cell>
          <cell r="DO373">
            <v>4</v>
          </cell>
          <cell r="DP373" t="str">
            <v>C13-241</v>
          </cell>
          <cell r="DQ373">
            <v>103180</v>
          </cell>
          <cell r="DR373">
            <v>75000</v>
          </cell>
          <cell r="DS373">
            <v>40958</v>
          </cell>
          <cell r="DT373">
            <v>60950</v>
          </cell>
          <cell r="DU373">
            <v>0</v>
          </cell>
          <cell r="DV373">
            <v>0</v>
          </cell>
          <cell r="DW373">
            <v>280088</v>
          </cell>
          <cell r="DY373">
            <v>5</v>
          </cell>
        </row>
        <row r="374">
          <cell r="N374">
            <v>2</v>
          </cell>
          <cell r="O374">
            <v>11</v>
          </cell>
          <cell r="P374">
            <v>53010</v>
          </cell>
          <cell r="Q374">
            <v>7</v>
          </cell>
          <cell r="T374">
            <v>1</v>
          </cell>
          <cell r="U374" t="str">
            <v>有床</v>
          </cell>
          <cell r="W374" t="str">
            <v>3</v>
          </cell>
          <cell r="X374">
            <v>19</v>
          </cell>
          <cell r="Y374" t="str">
            <v>その他</v>
          </cell>
          <cell r="Z374">
            <v>2</v>
          </cell>
          <cell r="AA374">
            <v>35</v>
          </cell>
          <cell r="AB374">
            <v>9</v>
          </cell>
          <cell r="AC374">
            <v>0</v>
          </cell>
          <cell r="AD374">
            <v>1</v>
          </cell>
          <cell r="AE374">
            <v>0</v>
          </cell>
          <cell r="AF374">
            <v>0</v>
          </cell>
          <cell r="AH374">
            <v>300</v>
          </cell>
          <cell r="AL374">
            <v>2</v>
          </cell>
          <cell r="AM374">
            <v>35</v>
          </cell>
          <cell r="AN374">
            <v>9</v>
          </cell>
          <cell r="AO374">
            <v>69</v>
          </cell>
          <cell r="AP374">
            <v>1</v>
          </cell>
          <cell r="AR374">
            <v>1</v>
          </cell>
          <cell r="AT374">
            <v>102</v>
          </cell>
          <cell r="AU374">
            <v>838</v>
          </cell>
          <cell r="AV374">
            <v>7</v>
          </cell>
          <cell r="AX374">
            <v>0</v>
          </cell>
          <cell r="AY374">
            <v>1</v>
          </cell>
          <cell r="BA374">
            <v>1</v>
          </cell>
          <cell r="BC374">
            <v>1</v>
          </cell>
          <cell r="BD374">
            <v>1</v>
          </cell>
          <cell r="BE374">
            <v>3</v>
          </cell>
          <cell r="BG374">
            <v>6</v>
          </cell>
          <cell r="BH374">
            <v>1</v>
          </cell>
          <cell r="BQ374">
            <v>0</v>
          </cell>
          <cell r="BR374">
            <v>0</v>
          </cell>
          <cell r="BS374">
            <v>0</v>
          </cell>
          <cell r="BT374">
            <v>0</v>
          </cell>
          <cell r="BU374">
            <v>0</v>
          </cell>
          <cell r="BZ374">
            <v>1</v>
          </cell>
          <cell r="CA374" t="str">
            <v>C11-009</v>
          </cell>
          <cell r="CB374">
            <v>9142847</v>
          </cell>
          <cell r="CD374">
            <v>489818</v>
          </cell>
          <cell r="CE374">
            <v>7443</v>
          </cell>
          <cell r="CF374">
            <v>9640108</v>
          </cell>
          <cell r="CG374">
            <v>3464378</v>
          </cell>
          <cell r="CH374">
            <v>500000</v>
          </cell>
          <cell r="CI374">
            <v>4573704</v>
          </cell>
          <cell r="CJ374">
            <v>101905</v>
          </cell>
          <cell r="CK374">
            <v>72712</v>
          </cell>
          <cell r="CL374">
            <v>72712</v>
          </cell>
          <cell r="CO374">
            <v>97477</v>
          </cell>
          <cell r="CP374">
            <v>1131941</v>
          </cell>
          <cell r="CQ374">
            <v>510000</v>
          </cell>
          <cell r="CR374">
            <v>9442117</v>
          </cell>
          <cell r="CT374">
            <v>2481600</v>
          </cell>
          <cell r="CU374">
            <v>499000</v>
          </cell>
          <cell r="CV374">
            <v>19900</v>
          </cell>
          <cell r="CX374">
            <v>2</v>
          </cell>
          <cell r="CY374" t="str">
            <v>C11-009</v>
          </cell>
          <cell r="CZ374">
            <v>28707353</v>
          </cell>
          <cell r="DA374">
            <v>2522253</v>
          </cell>
          <cell r="DB374">
            <v>7575548</v>
          </cell>
          <cell r="DC374">
            <v>0</v>
          </cell>
          <cell r="DE374">
            <v>1</v>
          </cell>
          <cell r="DG374">
            <v>3</v>
          </cell>
          <cell r="DH374" t="str">
            <v>C11-009</v>
          </cell>
          <cell r="DI374">
            <v>0</v>
          </cell>
          <cell r="DJ374">
            <v>0</v>
          </cell>
          <cell r="DK374">
            <v>0</v>
          </cell>
          <cell r="DL374">
            <v>0</v>
          </cell>
          <cell r="DM374">
            <v>0</v>
          </cell>
          <cell r="DO374">
            <v>4</v>
          </cell>
          <cell r="DP374" t="str">
            <v>C11-009</v>
          </cell>
          <cell r="DQ374">
            <v>86706</v>
          </cell>
          <cell r="DR374">
            <v>0</v>
          </cell>
          <cell r="DS374">
            <v>0</v>
          </cell>
          <cell r="DT374">
            <v>9700</v>
          </cell>
          <cell r="DU374">
            <v>0</v>
          </cell>
          <cell r="DV374">
            <v>0</v>
          </cell>
          <cell r="DW374">
            <v>96406</v>
          </cell>
          <cell r="DY374">
            <v>5</v>
          </cell>
        </row>
        <row r="375">
          <cell r="N375">
            <v>2</v>
          </cell>
          <cell r="O375">
            <v>1</v>
          </cell>
          <cell r="P375">
            <v>95040</v>
          </cell>
          <cell r="Q375">
            <v>7</v>
          </cell>
          <cell r="T375">
            <v>1</v>
          </cell>
          <cell r="U375" t="str">
            <v>有床</v>
          </cell>
          <cell r="W375" t="str">
            <v>0</v>
          </cell>
          <cell r="X375">
            <v>23</v>
          </cell>
          <cell r="Y375" t="str">
            <v>個人</v>
          </cell>
          <cell r="Z375">
            <v>2</v>
          </cell>
          <cell r="AA375">
            <v>44</v>
          </cell>
          <cell r="AB375">
            <v>3</v>
          </cell>
          <cell r="AC375">
            <v>1</v>
          </cell>
          <cell r="AD375">
            <v>0</v>
          </cell>
          <cell r="AE375">
            <v>0</v>
          </cell>
          <cell r="AF375">
            <v>0</v>
          </cell>
          <cell r="AG375">
            <v>497</v>
          </cell>
          <cell r="AH375">
            <v>0</v>
          </cell>
          <cell r="AI375">
            <v>0</v>
          </cell>
          <cell r="AJ375">
            <v>0</v>
          </cell>
          <cell r="AL375">
            <v>2</v>
          </cell>
          <cell r="AM375">
            <v>46</v>
          </cell>
          <cell r="AN375">
            <v>12</v>
          </cell>
          <cell r="AO375">
            <v>65</v>
          </cell>
          <cell r="AP375">
            <v>1</v>
          </cell>
          <cell r="AR375">
            <v>1</v>
          </cell>
          <cell r="AT375">
            <v>170</v>
          </cell>
          <cell r="AU375">
            <v>789</v>
          </cell>
          <cell r="AV375">
            <v>6</v>
          </cell>
          <cell r="AX375">
            <v>0</v>
          </cell>
          <cell r="AY375">
            <v>0</v>
          </cell>
          <cell r="AZ375">
            <v>0</v>
          </cell>
          <cell r="BA375">
            <v>1</v>
          </cell>
          <cell r="BB375">
            <v>0</v>
          </cell>
          <cell r="BC375">
            <v>2</v>
          </cell>
          <cell r="BD375">
            <v>1</v>
          </cell>
          <cell r="BE375">
            <v>3</v>
          </cell>
          <cell r="BF375">
            <v>0</v>
          </cell>
          <cell r="BG375">
            <v>6</v>
          </cell>
          <cell r="BH375">
            <v>1</v>
          </cell>
          <cell r="BI375">
            <v>0</v>
          </cell>
          <cell r="BJ375">
            <v>0</v>
          </cell>
          <cell r="BK375">
            <v>0</v>
          </cell>
          <cell r="BL375">
            <v>0</v>
          </cell>
          <cell r="BM375">
            <v>0</v>
          </cell>
          <cell r="BN375">
            <v>0</v>
          </cell>
          <cell r="BO375">
            <v>1</v>
          </cell>
          <cell r="BP375">
            <v>0</v>
          </cell>
          <cell r="BQ375">
            <v>1</v>
          </cell>
          <cell r="BR375">
            <v>0</v>
          </cell>
          <cell r="BS375">
            <v>0</v>
          </cell>
          <cell r="BT375">
            <v>0</v>
          </cell>
          <cell r="BU375">
            <v>0</v>
          </cell>
          <cell r="BV375">
            <v>0</v>
          </cell>
          <cell r="BW375">
            <v>0</v>
          </cell>
          <cell r="BX375">
            <v>0</v>
          </cell>
          <cell r="BZ375">
            <v>1</v>
          </cell>
          <cell r="CA375" t="str">
            <v>C01-097</v>
          </cell>
          <cell r="CB375">
            <v>4379845</v>
          </cell>
          <cell r="CC375">
            <v>0</v>
          </cell>
          <cell r="CD375">
            <v>4410</v>
          </cell>
          <cell r="CE375">
            <v>259163</v>
          </cell>
          <cell r="CF375">
            <v>4643418</v>
          </cell>
          <cell r="CG375">
            <v>1724782</v>
          </cell>
          <cell r="CH375">
            <v>375000</v>
          </cell>
          <cell r="CI375">
            <v>1438657</v>
          </cell>
          <cell r="CJ375">
            <v>48243</v>
          </cell>
          <cell r="CK375">
            <v>71119</v>
          </cell>
          <cell r="CL375">
            <v>51324</v>
          </cell>
          <cell r="CM375">
            <v>11550</v>
          </cell>
          <cell r="CN375">
            <v>0</v>
          </cell>
          <cell r="CO375">
            <v>292469</v>
          </cell>
          <cell r="CP375">
            <v>343632</v>
          </cell>
          <cell r="CQ375">
            <v>0</v>
          </cell>
          <cell r="CR375">
            <v>3918902</v>
          </cell>
          <cell r="CS375">
            <v>0</v>
          </cell>
          <cell r="CT375">
            <v>2639500</v>
          </cell>
          <cell r="CU375">
            <v>1596000</v>
          </cell>
          <cell r="CV375">
            <v>0</v>
          </cell>
          <cell r="CX375">
            <v>2</v>
          </cell>
          <cell r="CY375" t="str">
            <v>C01-097</v>
          </cell>
          <cell r="CZ375">
            <v>159734567</v>
          </cell>
          <cell r="DA375">
            <v>38918685</v>
          </cell>
          <cell r="DB375">
            <v>8522273</v>
          </cell>
          <cell r="DC375">
            <v>4619000</v>
          </cell>
          <cell r="DE375">
            <v>2</v>
          </cell>
          <cell r="DG375">
            <v>3</v>
          </cell>
          <cell r="DH375" t="str">
            <v>C01-097</v>
          </cell>
          <cell r="DI375">
            <v>0</v>
          </cell>
          <cell r="DJ375">
            <v>0</v>
          </cell>
          <cell r="DK375">
            <v>0</v>
          </cell>
          <cell r="DL375">
            <v>0</v>
          </cell>
          <cell r="DM375">
            <v>0</v>
          </cell>
          <cell r="DO375">
            <v>4</v>
          </cell>
          <cell r="DP375" t="str">
            <v>C01-097</v>
          </cell>
          <cell r="DQ375">
            <v>0</v>
          </cell>
          <cell r="DR375">
            <v>0</v>
          </cell>
          <cell r="DS375">
            <v>8767</v>
          </cell>
          <cell r="DT375">
            <v>19298</v>
          </cell>
          <cell r="DU375">
            <v>0</v>
          </cell>
          <cell r="DV375">
            <v>0</v>
          </cell>
          <cell r="DW375">
            <v>28065</v>
          </cell>
          <cell r="DY375">
            <v>5</v>
          </cell>
        </row>
        <row r="376">
          <cell r="N376">
            <v>2</v>
          </cell>
          <cell r="O376">
            <v>2</v>
          </cell>
          <cell r="P376">
            <v>3047</v>
          </cell>
          <cell r="Q376">
            <v>0</v>
          </cell>
          <cell r="T376">
            <v>1</v>
          </cell>
          <cell r="U376" t="str">
            <v>有床</v>
          </cell>
          <cell r="W376" t="str">
            <v>1</v>
          </cell>
          <cell r="X376">
            <v>23</v>
          </cell>
          <cell r="Y376" t="str">
            <v>個人</v>
          </cell>
          <cell r="Z376">
            <v>2</v>
          </cell>
          <cell r="AA376">
            <v>40</v>
          </cell>
          <cell r="AB376">
            <v>9</v>
          </cell>
          <cell r="AC376">
            <v>1</v>
          </cell>
          <cell r="AD376">
            <v>0</v>
          </cell>
          <cell r="AE376">
            <v>0</v>
          </cell>
          <cell r="AF376">
            <v>0</v>
          </cell>
          <cell r="AG376">
            <v>466</v>
          </cell>
          <cell r="AL376">
            <v>2</v>
          </cell>
          <cell r="AM376">
            <v>40</v>
          </cell>
          <cell r="AN376">
            <v>9</v>
          </cell>
          <cell r="AO376">
            <v>63</v>
          </cell>
          <cell r="AP376">
            <v>1</v>
          </cell>
          <cell r="AR376">
            <v>1</v>
          </cell>
          <cell r="AT376">
            <v>45</v>
          </cell>
          <cell r="AU376">
            <v>592</v>
          </cell>
          <cell r="AV376">
            <v>8</v>
          </cell>
          <cell r="AX376">
            <v>0</v>
          </cell>
          <cell r="AY376">
            <v>0</v>
          </cell>
          <cell r="AZ376">
            <v>0</v>
          </cell>
          <cell r="BA376">
            <v>3</v>
          </cell>
          <cell r="BB376">
            <v>0</v>
          </cell>
          <cell r="BC376">
            <v>2</v>
          </cell>
          <cell r="BD376">
            <v>0</v>
          </cell>
          <cell r="BE376">
            <v>1</v>
          </cell>
          <cell r="BF376">
            <v>1</v>
          </cell>
          <cell r="BG376">
            <v>6</v>
          </cell>
          <cell r="BH376">
            <v>1</v>
          </cell>
          <cell r="BO376">
            <v>1</v>
          </cell>
          <cell r="BP376">
            <v>1</v>
          </cell>
          <cell r="BQ376">
            <v>1</v>
          </cell>
          <cell r="BR376">
            <v>1</v>
          </cell>
          <cell r="BZ376">
            <v>1</v>
          </cell>
          <cell r="CA376" t="str">
            <v>C02-018</v>
          </cell>
          <cell r="CB376">
            <v>2070850</v>
          </cell>
          <cell r="CC376">
            <v>0</v>
          </cell>
          <cell r="CD376">
            <v>4410</v>
          </cell>
          <cell r="CE376">
            <v>0</v>
          </cell>
          <cell r="CF376">
            <v>2075260</v>
          </cell>
          <cell r="CG376">
            <v>1237700</v>
          </cell>
          <cell r="CH376">
            <v>400000</v>
          </cell>
          <cell r="CI376">
            <v>133727</v>
          </cell>
          <cell r="CJ376">
            <v>0</v>
          </cell>
          <cell r="CK376">
            <v>9698</v>
          </cell>
          <cell r="CL376">
            <v>9698</v>
          </cell>
          <cell r="CM376">
            <v>0</v>
          </cell>
          <cell r="CN376">
            <v>0</v>
          </cell>
          <cell r="CO376">
            <v>48541</v>
          </cell>
          <cell r="CP376">
            <v>576125</v>
          </cell>
          <cell r="CQ376">
            <v>0</v>
          </cell>
          <cell r="CR376">
            <v>2005791</v>
          </cell>
          <cell r="CS376">
            <v>0</v>
          </cell>
          <cell r="CT376">
            <v>3720300</v>
          </cell>
          <cell r="CU376">
            <v>2028500</v>
          </cell>
          <cell r="CV376">
            <v>0</v>
          </cell>
          <cell r="CX376">
            <v>2</v>
          </cell>
          <cell r="CY376" t="str">
            <v>C02-018</v>
          </cell>
          <cell r="CZ376">
            <v>28574190</v>
          </cell>
          <cell r="DA376">
            <v>18074034</v>
          </cell>
          <cell r="DB376">
            <v>24617715</v>
          </cell>
          <cell r="DC376">
            <v>23989000</v>
          </cell>
          <cell r="DE376">
            <v>2</v>
          </cell>
          <cell r="DG376">
            <v>3</v>
          </cell>
          <cell r="DH376" t="str">
            <v>C02-018</v>
          </cell>
          <cell r="DI376">
            <v>0</v>
          </cell>
          <cell r="DJ376">
            <v>0</v>
          </cell>
          <cell r="DK376">
            <v>0</v>
          </cell>
          <cell r="DL376">
            <v>0</v>
          </cell>
          <cell r="DM376">
            <v>0</v>
          </cell>
          <cell r="DO376">
            <v>4</v>
          </cell>
          <cell r="DP376" t="str">
            <v>C02-018</v>
          </cell>
          <cell r="DQ376">
            <v>41640</v>
          </cell>
          <cell r="DR376">
            <v>0</v>
          </cell>
          <cell r="DS376">
            <v>8752</v>
          </cell>
          <cell r="DT376">
            <v>88193</v>
          </cell>
          <cell r="DU376">
            <v>0</v>
          </cell>
          <cell r="DV376">
            <v>37500</v>
          </cell>
          <cell r="DW376">
            <v>176085</v>
          </cell>
          <cell r="DY376">
            <v>5</v>
          </cell>
        </row>
        <row r="377">
          <cell r="N377">
            <v>2</v>
          </cell>
          <cell r="O377">
            <v>13</v>
          </cell>
          <cell r="P377">
            <v>26085</v>
          </cell>
          <cell r="Q377">
            <v>9</v>
          </cell>
          <cell r="T377">
            <v>0</v>
          </cell>
          <cell r="U377" t="str">
            <v>無床</v>
          </cell>
          <cell r="W377" t="str">
            <v>3</v>
          </cell>
          <cell r="X377">
            <v>19</v>
          </cell>
          <cell r="Y377" t="str">
            <v>その他</v>
          </cell>
          <cell r="Z377">
            <v>3</v>
          </cell>
          <cell r="AA377">
            <v>2</v>
          </cell>
          <cell r="AB377">
            <v>2</v>
          </cell>
          <cell r="AC377">
            <v>0</v>
          </cell>
          <cell r="AD377">
            <v>1</v>
          </cell>
          <cell r="AE377">
            <v>0</v>
          </cell>
          <cell r="AF377">
            <v>0</v>
          </cell>
          <cell r="AH377">
            <v>56</v>
          </cell>
          <cell r="AL377">
            <v>3</v>
          </cell>
          <cell r="AM377">
            <v>2</v>
          </cell>
          <cell r="AN377">
            <v>2</v>
          </cell>
          <cell r="AO377">
            <v>46</v>
          </cell>
          <cell r="AP377">
            <v>2</v>
          </cell>
          <cell r="AR377">
            <v>1</v>
          </cell>
          <cell r="AT377">
            <v>60</v>
          </cell>
          <cell r="AU377">
            <v>1400</v>
          </cell>
          <cell r="AV377">
            <v>8</v>
          </cell>
          <cell r="AX377">
            <v>0</v>
          </cell>
          <cell r="AY377">
            <v>1</v>
          </cell>
          <cell r="BC377">
            <v>1</v>
          </cell>
          <cell r="BE377">
            <v>2</v>
          </cell>
          <cell r="BG377">
            <v>4</v>
          </cell>
          <cell r="BH377">
            <v>0</v>
          </cell>
          <cell r="BI377">
            <v>1</v>
          </cell>
          <cell r="BM377">
            <v>6</v>
          </cell>
          <cell r="BQ377">
            <v>7</v>
          </cell>
          <cell r="BR377">
            <v>0</v>
          </cell>
          <cell r="BZ377">
            <v>1</v>
          </cell>
          <cell r="CA377" t="str">
            <v>C13-088</v>
          </cell>
          <cell r="CB377">
            <v>5560087</v>
          </cell>
          <cell r="CC377">
            <v>0</v>
          </cell>
          <cell r="CD377">
            <v>103724</v>
          </cell>
          <cell r="CE377">
            <v>0</v>
          </cell>
          <cell r="CF377">
            <v>5663811</v>
          </cell>
          <cell r="CG377">
            <v>3318950</v>
          </cell>
          <cell r="CH377">
            <v>0</v>
          </cell>
          <cell r="CI377">
            <v>1043354</v>
          </cell>
          <cell r="CJ377">
            <v>3759</v>
          </cell>
          <cell r="CK377">
            <v>45000</v>
          </cell>
          <cell r="CL377">
            <v>0</v>
          </cell>
          <cell r="CM377">
            <v>0</v>
          </cell>
          <cell r="CN377">
            <v>45000</v>
          </cell>
          <cell r="CO377">
            <v>136796</v>
          </cell>
          <cell r="CP377">
            <v>927315</v>
          </cell>
          <cell r="CQ377">
            <v>292005</v>
          </cell>
          <cell r="CR377">
            <v>5475174</v>
          </cell>
          <cell r="CT377">
            <v>1967600</v>
          </cell>
          <cell r="CU377">
            <v>519700</v>
          </cell>
          <cell r="CV377">
            <v>18300</v>
          </cell>
          <cell r="CX377">
            <v>2</v>
          </cell>
          <cell r="CY377" t="str">
            <v>C13-088</v>
          </cell>
          <cell r="CZ377">
            <v>46461731</v>
          </cell>
          <cell r="DA377">
            <v>5580572</v>
          </cell>
          <cell r="DB377">
            <v>4613905</v>
          </cell>
          <cell r="DC377">
            <v>469571</v>
          </cell>
          <cell r="DE377">
            <v>1</v>
          </cell>
          <cell r="DG377">
            <v>3</v>
          </cell>
          <cell r="DH377" t="str">
            <v>C13-088</v>
          </cell>
          <cell r="DI377">
            <v>0</v>
          </cell>
          <cell r="DJ377">
            <v>0</v>
          </cell>
          <cell r="DK377">
            <v>0</v>
          </cell>
          <cell r="DL377">
            <v>240000</v>
          </cell>
          <cell r="DM377">
            <v>240000</v>
          </cell>
          <cell r="DO377">
            <v>4</v>
          </cell>
          <cell r="DP377" t="str">
            <v>C13-088</v>
          </cell>
          <cell r="DQ377">
            <v>0</v>
          </cell>
          <cell r="DR377">
            <v>0</v>
          </cell>
          <cell r="DS377">
            <v>80454</v>
          </cell>
          <cell r="DT377">
            <v>10565</v>
          </cell>
          <cell r="DU377">
            <v>0</v>
          </cell>
          <cell r="DV377">
            <v>0</v>
          </cell>
          <cell r="DW377">
            <v>91019</v>
          </cell>
          <cell r="DY377">
            <v>5</v>
          </cell>
        </row>
        <row r="378">
          <cell r="N378">
            <v>2</v>
          </cell>
          <cell r="O378">
            <v>23</v>
          </cell>
          <cell r="P378">
            <v>6083</v>
          </cell>
          <cell r="Q378">
            <v>4</v>
          </cell>
          <cell r="T378">
            <v>1</v>
          </cell>
          <cell r="U378" t="str">
            <v>有床</v>
          </cell>
          <cell r="W378" t="str">
            <v>4</v>
          </cell>
          <cell r="X378">
            <v>23</v>
          </cell>
          <cell r="Y378" t="str">
            <v>個人</v>
          </cell>
          <cell r="Z378">
            <v>2</v>
          </cell>
          <cell r="AA378">
            <v>38</v>
          </cell>
          <cell r="AB378">
            <v>10</v>
          </cell>
          <cell r="AC378">
            <v>1</v>
          </cell>
          <cell r="AD378">
            <v>0</v>
          </cell>
          <cell r="AE378">
            <v>0</v>
          </cell>
          <cell r="AF378">
            <v>0</v>
          </cell>
          <cell r="AG378">
            <v>755</v>
          </cell>
          <cell r="AH378">
            <v>40</v>
          </cell>
          <cell r="AL378">
            <v>2</v>
          </cell>
          <cell r="AM378">
            <v>38</v>
          </cell>
          <cell r="AN378">
            <v>8</v>
          </cell>
          <cell r="AO378">
            <v>70</v>
          </cell>
          <cell r="AP378">
            <v>1</v>
          </cell>
          <cell r="AR378">
            <v>1</v>
          </cell>
          <cell r="AT378">
            <v>93</v>
          </cell>
          <cell r="AU378">
            <v>987</v>
          </cell>
          <cell r="AV378">
            <v>12</v>
          </cell>
          <cell r="AX378">
            <v>0</v>
          </cell>
          <cell r="AY378">
            <v>0</v>
          </cell>
          <cell r="BA378">
            <v>2</v>
          </cell>
          <cell r="BC378">
            <v>3</v>
          </cell>
          <cell r="BD378">
            <v>1</v>
          </cell>
          <cell r="BG378">
            <v>5</v>
          </cell>
          <cell r="BH378">
            <v>1</v>
          </cell>
          <cell r="BO378">
            <v>1</v>
          </cell>
          <cell r="BQ378">
            <v>1</v>
          </cell>
          <cell r="BR378">
            <v>0</v>
          </cell>
          <cell r="BS378">
            <v>0</v>
          </cell>
          <cell r="BT378">
            <v>0</v>
          </cell>
          <cell r="BU378">
            <v>0</v>
          </cell>
          <cell r="BZ378">
            <v>1</v>
          </cell>
          <cell r="CA378" t="str">
            <v>C23-018</v>
          </cell>
          <cell r="CB378">
            <v>4517503</v>
          </cell>
          <cell r="CC378">
            <v>0</v>
          </cell>
          <cell r="CD378">
            <v>1020234</v>
          </cell>
          <cell r="CE378">
            <v>54797</v>
          </cell>
          <cell r="CF378">
            <v>5592534</v>
          </cell>
          <cell r="CG378">
            <v>1692952</v>
          </cell>
          <cell r="CH378">
            <v>400000</v>
          </cell>
          <cell r="CI378">
            <v>1953664</v>
          </cell>
          <cell r="CJ378">
            <v>43040</v>
          </cell>
          <cell r="CK378">
            <v>242739</v>
          </cell>
          <cell r="CL378">
            <v>34472</v>
          </cell>
          <cell r="CM378">
            <v>0</v>
          </cell>
          <cell r="CN378">
            <v>0</v>
          </cell>
          <cell r="CO378">
            <v>234000</v>
          </cell>
          <cell r="CP378">
            <v>431682</v>
          </cell>
          <cell r="CQ378">
            <v>55150</v>
          </cell>
          <cell r="CR378">
            <v>4598077</v>
          </cell>
          <cell r="CS378">
            <v>0</v>
          </cell>
          <cell r="CT378">
            <v>271600</v>
          </cell>
          <cell r="CU378">
            <v>331640</v>
          </cell>
          <cell r="CV378">
            <v>0</v>
          </cell>
          <cell r="CX378">
            <v>2</v>
          </cell>
          <cell r="CY378" t="str">
            <v>C23-018</v>
          </cell>
          <cell r="CZ378">
            <v>63248933</v>
          </cell>
          <cell r="DA378">
            <v>19643609</v>
          </cell>
          <cell r="DB378">
            <v>22898080</v>
          </cell>
          <cell r="DC378">
            <v>0</v>
          </cell>
          <cell r="DE378">
            <v>2</v>
          </cell>
          <cell r="DG378">
            <v>3</v>
          </cell>
          <cell r="DH378" t="str">
            <v>C23-018</v>
          </cell>
          <cell r="DI378">
            <v>0</v>
          </cell>
          <cell r="DJ378">
            <v>9817780</v>
          </cell>
          <cell r="DK378">
            <v>2733913</v>
          </cell>
          <cell r="DL378">
            <v>7091906</v>
          </cell>
          <cell r="DM378">
            <v>19643599</v>
          </cell>
          <cell r="DO378">
            <v>4</v>
          </cell>
          <cell r="DP378" t="str">
            <v>C23-018</v>
          </cell>
          <cell r="DQ378">
            <v>0</v>
          </cell>
          <cell r="DR378">
            <v>0</v>
          </cell>
          <cell r="DS378">
            <v>0</v>
          </cell>
          <cell r="DT378">
            <v>169450</v>
          </cell>
          <cell r="DW378">
            <v>169450</v>
          </cell>
          <cell r="DY378">
            <v>5</v>
          </cell>
        </row>
        <row r="379">
          <cell r="N379">
            <v>2</v>
          </cell>
          <cell r="O379">
            <v>40</v>
          </cell>
          <cell r="P379">
            <v>73056</v>
          </cell>
          <cell r="Q379">
            <v>3</v>
          </cell>
          <cell r="T379">
            <v>0</v>
          </cell>
          <cell r="U379" t="str">
            <v>無床</v>
          </cell>
          <cell r="W379" t="str">
            <v>A</v>
          </cell>
          <cell r="X379">
            <v>23</v>
          </cell>
          <cell r="Y379" t="str">
            <v>個人</v>
          </cell>
          <cell r="Z379">
            <v>2</v>
          </cell>
          <cell r="AA379">
            <v>58</v>
          </cell>
          <cell r="AB379">
            <v>8</v>
          </cell>
          <cell r="AC379">
            <v>0</v>
          </cell>
          <cell r="AD379">
            <v>1</v>
          </cell>
          <cell r="AE379">
            <v>0</v>
          </cell>
          <cell r="AF379">
            <v>0</v>
          </cell>
          <cell r="AH379">
            <v>174</v>
          </cell>
          <cell r="AL379">
            <v>2</v>
          </cell>
          <cell r="AM379">
            <v>61</v>
          </cell>
          <cell r="AN379">
            <v>9</v>
          </cell>
          <cell r="AO379">
            <v>61</v>
          </cell>
          <cell r="AP379">
            <v>1</v>
          </cell>
          <cell r="AR379">
            <v>1</v>
          </cell>
          <cell r="AT379">
            <v>25</v>
          </cell>
          <cell r="AU379">
            <v>912</v>
          </cell>
          <cell r="AV379">
            <v>6</v>
          </cell>
          <cell r="AX379">
            <v>0</v>
          </cell>
          <cell r="AY379">
            <v>0</v>
          </cell>
          <cell r="AZ379">
            <v>0</v>
          </cell>
          <cell r="BA379">
            <v>2</v>
          </cell>
          <cell r="BB379">
            <v>0</v>
          </cell>
          <cell r="BC379">
            <v>1</v>
          </cell>
          <cell r="BD379">
            <v>1</v>
          </cell>
          <cell r="BE379">
            <v>0</v>
          </cell>
          <cell r="BF379">
            <v>0</v>
          </cell>
          <cell r="BG379">
            <v>3</v>
          </cell>
          <cell r="BH379">
            <v>1</v>
          </cell>
          <cell r="BQ379">
            <v>0</v>
          </cell>
          <cell r="BR379">
            <v>0</v>
          </cell>
          <cell r="BS379">
            <v>0</v>
          </cell>
          <cell r="BT379">
            <v>0</v>
          </cell>
          <cell r="BU379">
            <v>0</v>
          </cell>
          <cell r="BV379">
            <v>0</v>
          </cell>
          <cell r="BW379">
            <v>0</v>
          </cell>
          <cell r="BX379">
            <v>0</v>
          </cell>
          <cell r="BZ379">
            <v>1</v>
          </cell>
          <cell r="CA379" t="str">
            <v>C40-128</v>
          </cell>
          <cell r="CB379">
            <v>5114560</v>
          </cell>
          <cell r="CC379">
            <v>79398</v>
          </cell>
          <cell r="CD379">
            <v>10720</v>
          </cell>
          <cell r="CE379">
            <v>5250</v>
          </cell>
          <cell r="CF379">
            <v>5209928</v>
          </cell>
          <cell r="CG379">
            <v>994189</v>
          </cell>
          <cell r="CH379">
            <v>600000</v>
          </cell>
          <cell r="CI379">
            <v>2245400</v>
          </cell>
          <cell r="CJ379">
            <v>15274</v>
          </cell>
          <cell r="CK379">
            <v>137103</v>
          </cell>
          <cell r="CL379">
            <v>19525</v>
          </cell>
          <cell r="CM379">
            <v>3517</v>
          </cell>
          <cell r="CN379">
            <v>114061</v>
          </cell>
          <cell r="CO379">
            <v>353314</v>
          </cell>
          <cell r="CP379">
            <v>822596</v>
          </cell>
          <cell r="CQ379">
            <v>100000</v>
          </cell>
          <cell r="CR379">
            <v>4567876</v>
          </cell>
          <cell r="CT379">
            <v>1250000</v>
          </cell>
          <cell r="CU379">
            <v>804000</v>
          </cell>
          <cell r="CV379">
            <v>0</v>
          </cell>
          <cell r="CX379">
            <v>2</v>
          </cell>
          <cell r="CY379" t="str">
            <v>C40-128</v>
          </cell>
          <cell r="CZ379">
            <v>103294380</v>
          </cell>
          <cell r="DA379">
            <v>25433376</v>
          </cell>
          <cell r="DB379">
            <v>15101362</v>
          </cell>
          <cell r="DC379">
            <v>3600000</v>
          </cell>
          <cell r="DE379">
            <v>2</v>
          </cell>
          <cell r="DG379">
            <v>3</v>
          </cell>
          <cell r="DH379" t="str">
            <v>C40-128</v>
          </cell>
          <cell r="DI379">
            <v>0</v>
          </cell>
          <cell r="DJ379">
            <v>0</v>
          </cell>
          <cell r="DK379">
            <v>0</v>
          </cell>
          <cell r="DL379">
            <v>1760379</v>
          </cell>
          <cell r="DM379">
            <v>1760379</v>
          </cell>
          <cell r="DO379">
            <v>4</v>
          </cell>
          <cell r="DP379" t="str">
            <v>C40-128</v>
          </cell>
          <cell r="DQ379">
            <v>4000</v>
          </cell>
          <cell r="DR379">
            <v>0</v>
          </cell>
          <cell r="DS379">
            <v>18698</v>
          </cell>
          <cell r="DT379">
            <v>75700</v>
          </cell>
          <cell r="DV379">
            <v>2942</v>
          </cell>
          <cell r="DW379">
            <v>101340</v>
          </cell>
          <cell r="DY379">
            <v>5</v>
          </cell>
        </row>
        <row r="380">
          <cell r="N380">
            <v>2</v>
          </cell>
          <cell r="O380">
            <v>14</v>
          </cell>
          <cell r="P380">
            <v>20118</v>
          </cell>
          <cell r="Q380">
            <v>7</v>
          </cell>
          <cell r="T380">
            <v>0</v>
          </cell>
          <cell r="U380" t="str">
            <v>無床</v>
          </cell>
          <cell r="W380" t="str">
            <v>3</v>
          </cell>
          <cell r="X380">
            <v>23</v>
          </cell>
          <cell r="Y380" t="str">
            <v>個人</v>
          </cell>
          <cell r="Z380">
            <v>2</v>
          </cell>
          <cell r="AA380">
            <v>53</v>
          </cell>
          <cell r="AB380">
            <v>8</v>
          </cell>
          <cell r="AC380">
            <v>0</v>
          </cell>
          <cell r="AD380">
            <v>1</v>
          </cell>
          <cell r="AE380">
            <v>0</v>
          </cell>
          <cell r="AF380">
            <v>0</v>
          </cell>
          <cell r="AH380">
            <v>66</v>
          </cell>
          <cell r="AL380">
            <v>2</v>
          </cell>
          <cell r="AM380">
            <v>53</v>
          </cell>
          <cell r="AN380">
            <v>8</v>
          </cell>
          <cell r="AO380">
            <v>55</v>
          </cell>
          <cell r="AP380">
            <v>1</v>
          </cell>
          <cell r="AR380">
            <v>1</v>
          </cell>
          <cell r="AT380">
            <v>980</v>
          </cell>
          <cell r="AU380">
            <v>1821</v>
          </cell>
          <cell r="AV380">
            <v>12.5</v>
          </cell>
          <cell r="AX380">
            <v>0</v>
          </cell>
          <cell r="AY380">
            <v>0</v>
          </cell>
          <cell r="BA380">
            <v>4</v>
          </cell>
          <cell r="BC380">
            <v>6</v>
          </cell>
          <cell r="BE380">
            <v>0</v>
          </cell>
          <cell r="BG380">
            <v>10</v>
          </cell>
          <cell r="BH380">
            <v>0</v>
          </cell>
          <cell r="BM380">
            <v>1</v>
          </cell>
          <cell r="BN380">
            <v>1</v>
          </cell>
          <cell r="BQ380">
            <v>1</v>
          </cell>
          <cell r="BR380">
            <v>1</v>
          </cell>
          <cell r="BS380">
            <v>0</v>
          </cell>
          <cell r="BT380">
            <v>0</v>
          </cell>
          <cell r="BU380">
            <v>0</v>
          </cell>
          <cell r="BZ380">
            <v>1</v>
          </cell>
          <cell r="CA380" t="str">
            <v>C14-066</v>
          </cell>
          <cell r="CB380">
            <v>9171770</v>
          </cell>
          <cell r="CC380">
            <v>0</v>
          </cell>
          <cell r="CD380">
            <v>0</v>
          </cell>
          <cell r="CE380">
            <v>0</v>
          </cell>
          <cell r="CF380">
            <v>9171770</v>
          </cell>
          <cell r="CG380">
            <v>1129870</v>
          </cell>
          <cell r="CH380">
            <v>200000</v>
          </cell>
          <cell r="CI380">
            <v>1885600</v>
          </cell>
          <cell r="CJ380">
            <v>162480</v>
          </cell>
          <cell r="CK380">
            <v>0</v>
          </cell>
          <cell r="CL380">
            <v>0</v>
          </cell>
          <cell r="CM380">
            <v>0</v>
          </cell>
          <cell r="CN380">
            <v>0</v>
          </cell>
          <cell r="CO380">
            <v>12872</v>
          </cell>
          <cell r="CP380">
            <v>412717</v>
          </cell>
          <cell r="CQ380">
            <v>222029</v>
          </cell>
          <cell r="CR380">
            <v>3603539</v>
          </cell>
          <cell r="CT380">
            <v>23013000</v>
          </cell>
          <cell r="CU380">
            <v>8255900</v>
          </cell>
          <cell r="CV380">
            <v>0</v>
          </cell>
          <cell r="CX380">
            <v>2</v>
          </cell>
          <cell r="CY380" t="str">
            <v>C14-066</v>
          </cell>
          <cell r="CZ380">
            <v>18452060</v>
          </cell>
          <cell r="DA380">
            <v>1151585</v>
          </cell>
          <cell r="DB380">
            <v>12588137</v>
          </cell>
          <cell r="DC380">
            <v>4214631</v>
          </cell>
          <cell r="DE380">
            <v>2</v>
          </cell>
          <cell r="DG380">
            <v>3</v>
          </cell>
          <cell r="DH380" t="str">
            <v>C14-066</v>
          </cell>
          <cell r="DI380">
            <v>0</v>
          </cell>
          <cell r="DJ380">
            <v>0</v>
          </cell>
          <cell r="DK380">
            <v>0</v>
          </cell>
          <cell r="DL380">
            <v>0</v>
          </cell>
          <cell r="DM380">
            <v>0</v>
          </cell>
          <cell r="DO380">
            <v>4</v>
          </cell>
          <cell r="DP380" t="str">
            <v>C14-066</v>
          </cell>
          <cell r="DQ380">
            <v>95647</v>
          </cell>
          <cell r="DR380">
            <v>0</v>
          </cell>
          <cell r="DS380">
            <v>10065</v>
          </cell>
          <cell r="DT380">
            <v>3347</v>
          </cell>
          <cell r="DU380">
            <v>0</v>
          </cell>
          <cell r="DV380">
            <v>11818</v>
          </cell>
          <cell r="DW380">
            <v>120877</v>
          </cell>
          <cell r="DY380">
            <v>5</v>
          </cell>
        </row>
        <row r="381">
          <cell r="N381">
            <v>2</v>
          </cell>
          <cell r="O381">
            <v>28</v>
          </cell>
          <cell r="P381">
            <v>66052</v>
          </cell>
          <cell r="Q381">
            <v>9</v>
          </cell>
          <cell r="T381">
            <v>0</v>
          </cell>
          <cell r="U381" t="str">
            <v>無床</v>
          </cell>
          <cell r="W381" t="str">
            <v>7</v>
          </cell>
          <cell r="X381">
            <v>6</v>
          </cell>
          <cell r="Y381" t="str">
            <v>その他</v>
          </cell>
          <cell r="Z381">
            <v>3</v>
          </cell>
          <cell r="AA381">
            <v>4</v>
          </cell>
          <cell r="AB381">
            <v>5</v>
          </cell>
          <cell r="AC381">
            <v>1</v>
          </cell>
          <cell r="AD381">
            <v>0</v>
          </cell>
          <cell r="AE381">
            <v>0</v>
          </cell>
          <cell r="AF381">
            <v>0</v>
          </cell>
          <cell r="AG381">
            <v>654</v>
          </cell>
          <cell r="AL381">
            <v>3</v>
          </cell>
          <cell r="AM381">
            <v>4</v>
          </cell>
          <cell r="AN381">
            <v>5</v>
          </cell>
          <cell r="AO381">
            <v>35</v>
          </cell>
          <cell r="AP381">
            <v>1</v>
          </cell>
          <cell r="AR381">
            <v>2</v>
          </cell>
          <cell r="AT381">
            <v>328</v>
          </cell>
          <cell r="AU381">
            <v>2944</v>
          </cell>
          <cell r="AV381">
            <v>5</v>
          </cell>
          <cell r="AX381">
            <v>0</v>
          </cell>
          <cell r="AY381">
            <v>2</v>
          </cell>
          <cell r="BA381">
            <v>3</v>
          </cell>
          <cell r="BC381">
            <v>4</v>
          </cell>
          <cell r="BE381">
            <v>1</v>
          </cell>
          <cell r="BG381">
            <v>10</v>
          </cell>
          <cell r="BH381">
            <v>0</v>
          </cell>
          <cell r="BO381">
            <v>1</v>
          </cell>
          <cell r="BQ381">
            <v>1</v>
          </cell>
          <cell r="BR381">
            <v>0</v>
          </cell>
          <cell r="BS381">
            <v>0</v>
          </cell>
          <cell r="BT381">
            <v>0</v>
          </cell>
          <cell r="BU381">
            <v>0</v>
          </cell>
          <cell r="BV381">
            <v>0</v>
          </cell>
          <cell r="BW381">
            <v>0</v>
          </cell>
          <cell r="BX381">
            <v>0</v>
          </cell>
          <cell r="BZ381">
            <v>1</v>
          </cell>
          <cell r="CA381" t="str">
            <v>C28-107</v>
          </cell>
          <cell r="CB381">
            <v>18996950</v>
          </cell>
          <cell r="CC381">
            <v>0</v>
          </cell>
          <cell r="CD381">
            <v>83154</v>
          </cell>
          <cell r="CE381">
            <v>1143937</v>
          </cell>
          <cell r="CF381">
            <v>20224041</v>
          </cell>
          <cell r="CG381">
            <v>7290882</v>
          </cell>
          <cell r="CH381">
            <v>0</v>
          </cell>
          <cell r="CI381">
            <v>4638615</v>
          </cell>
          <cell r="CJ381">
            <v>281994</v>
          </cell>
          <cell r="CK381">
            <v>292757</v>
          </cell>
          <cell r="CL381">
            <v>292757</v>
          </cell>
          <cell r="CM381">
            <v>0</v>
          </cell>
          <cell r="CN381">
            <v>0</v>
          </cell>
          <cell r="CO381">
            <v>0</v>
          </cell>
          <cell r="CP381">
            <v>1305848</v>
          </cell>
          <cell r="CQ381">
            <v>0</v>
          </cell>
          <cell r="CR381">
            <v>13810096</v>
          </cell>
          <cell r="CS381">
            <v>1</v>
          </cell>
          <cell r="CT381">
            <v>0</v>
          </cell>
          <cell r="CU381">
            <v>0</v>
          </cell>
          <cell r="CV381">
            <v>0</v>
          </cell>
          <cell r="CX381">
            <v>2</v>
          </cell>
          <cell r="CY381" t="str">
            <v>C28-107</v>
          </cell>
          <cell r="CZ381">
            <v>12000000</v>
          </cell>
          <cell r="DB381">
            <v>85738949</v>
          </cell>
          <cell r="DC381">
            <v>85738949</v>
          </cell>
          <cell r="DD381">
            <v>1</v>
          </cell>
          <cell r="DE381">
            <v>1</v>
          </cell>
          <cell r="DG381">
            <v>3</v>
          </cell>
          <cell r="DH381" t="str">
            <v>C28-107</v>
          </cell>
          <cell r="DI381">
            <v>0</v>
          </cell>
          <cell r="DJ381">
            <v>0</v>
          </cell>
          <cell r="DK381">
            <v>345897</v>
          </cell>
          <cell r="DL381">
            <v>0</v>
          </cell>
          <cell r="DM381">
            <v>345897</v>
          </cell>
          <cell r="DO381">
            <v>4</v>
          </cell>
          <cell r="DP381" t="str">
            <v>C28-107</v>
          </cell>
          <cell r="DQ381">
            <v>0</v>
          </cell>
          <cell r="DR381">
            <v>0</v>
          </cell>
          <cell r="DS381">
            <v>12936</v>
          </cell>
          <cell r="DT381">
            <v>0</v>
          </cell>
          <cell r="DU381">
            <v>0</v>
          </cell>
          <cell r="DV381">
            <v>369515</v>
          </cell>
          <cell r="DW381">
            <v>382451</v>
          </cell>
          <cell r="DY381">
            <v>5</v>
          </cell>
        </row>
        <row r="382">
          <cell r="N382">
            <v>2</v>
          </cell>
          <cell r="O382">
            <v>4</v>
          </cell>
          <cell r="P382">
            <v>63033</v>
          </cell>
          <cell r="Q382">
            <v>7</v>
          </cell>
          <cell r="T382">
            <v>1</v>
          </cell>
          <cell r="U382" t="str">
            <v>有床</v>
          </cell>
          <cell r="W382" t="str">
            <v>1</v>
          </cell>
          <cell r="X382">
            <v>6</v>
          </cell>
          <cell r="Y382" t="str">
            <v>その他</v>
          </cell>
          <cell r="Z382">
            <v>2</v>
          </cell>
          <cell r="AA382">
            <v>25</v>
          </cell>
          <cell r="AB382">
            <v>10</v>
          </cell>
          <cell r="AC382">
            <v>1</v>
          </cell>
          <cell r="AD382">
            <v>0</v>
          </cell>
          <cell r="AE382">
            <v>0</v>
          </cell>
          <cell r="AF382">
            <v>0</v>
          </cell>
          <cell r="AG382">
            <v>617</v>
          </cell>
          <cell r="AL382">
            <v>2</v>
          </cell>
          <cell r="AM382">
            <v>31</v>
          </cell>
          <cell r="AN382">
            <v>1</v>
          </cell>
          <cell r="AO382">
            <v>48</v>
          </cell>
          <cell r="AP382">
            <v>1</v>
          </cell>
          <cell r="AR382">
            <v>2</v>
          </cell>
          <cell r="AT382">
            <v>70</v>
          </cell>
          <cell r="AU382">
            <v>851</v>
          </cell>
          <cell r="AV382">
            <v>10</v>
          </cell>
          <cell r="AX382">
            <v>0</v>
          </cell>
          <cell r="AY382">
            <v>1</v>
          </cell>
          <cell r="BA382">
            <v>3</v>
          </cell>
          <cell r="BC382">
            <v>2</v>
          </cell>
          <cell r="BG382">
            <v>6</v>
          </cell>
          <cell r="BH382">
            <v>0</v>
          </cell>
          <cell r="BQ382">
            <v>0</v>
          </cell>
          <cell r="BR382">
            <v>0</v>
          </cell>
          <cell r="BZ382">
            <v>1</v>
          </cell>
          <cell r="CA382" t="str">
            <v>C04-046</v>
          </cell>
          <cell r="CB382">
            <v>6349085</v>
          </cell>
          <cell r="CE382">
            <v>82150</v>
          </cell>
          <cell r="CF382">
            <v>6431235</v>
          </cell>
          <cell r="CG382">
            <v>3134768</v>
          </cell>
          <cell r="CI382">
            <v>2666613</v>
          </cell>
          <cell r="CJ382">
            <v>227492</v>
          </cell>
          <cell r="CK382">
            <v>134708</v>
          </cell>
          <cell r="CL382">
            <v>68108</v>
          </cell>
          <cell r="CM382">
            <v>2772</v>
          </cell>
          <cell r="CN382">
            <v>63828</v>
          </cell>
          <cell r="CO382">
            <v>0</v>
          </cell>
          <cell r="CP382">
            <v>583935</v>
          </cell>
          <cell r="CR382">
            <v>6747516</v>
          </cell>
          <cell r="CS382">
            <v>1</v>
          </cell>
          <cell r="CX382">
            <v>2</v>
          </cell>
          <cell r="CY382" t="str">
            <v>C04-046</v>
          </cell>
          <cell r="DD382">
            <v>1</v>
          </cell>
          <cell r="DE382">
            <v>1</v>
          </cell>
          <cell r="DG382">
            <v>3</v>
          </cell>
          <cell r="DH382" t="str">
            <v>C04-046</v>
          </cell>
          <cell r="DJ382">
            <v>1253550</v>
          </cell>
          <cell r="DK382">
            <v>2316000</v>
          </cell>
          <cell r="DM382">
            <v>3569550</v>
          </cell>
          <cell r="DO382">
            <v>4</v>
          </cell>
          <cell r="DP382" t="str">
            <v>C04-046</v>
          </cell>
          <cell r="DW382">
            <v>0</v>
          </cell>
          <cell r="DY382">
            <v>5</v>
          </cell>
        </row>
        <row r="383">
          <cell r="N383">
            <v>2</v>
          </cell>
          <cell r="O383">
            <v>26</v>
          </cell>
          <cell r="P383">
            <v>1093</v>
          </cell>
          <cell r="Q383">
            <v>1</v>
          </cell>
          <cell r="T383">
            <v>0</v>
          </cell>
          <cell r="U383" t="str">
            <v>無床</v>
          </cell>
          <cell r="W383" t="str">
            <v>6</v>
          </cell>
          <cell r="X383">
            <v>23</v>
          </cell>
          <cell r="Y383" t="str">
            <v>個人</v>
          </cell>
          <cell r="Z383">
            <v>2</v>
          </cell>
          <cell r="AA383">
            <v>31</v>
          </cell>
          <cell r="AB383">
            <v>4</v>
          </cell>
          <cell r="AC383">
            <v>1</v>
          </cell>
          <cell r="AD383">
            <v>0</v>
          </cell>
          <cell r="AE383">
            <v>0</v>
          </cell>
          <cell r="AF383">
            <v>0</v>
          </cell>
          <cell r="AG383">
            <v>90</v>
          </cell>
          <cell r="AL383">
            <v>2</v>
          </cell>
          <cell r="AM383">
            <v>37</v>
          </cell>
          <cell r="AN383">
            <v>4</v>
          </cell>
          <cell r="AO383">
            <v>72</v>
          </cell>
          <cell r="AP383">
            <v>2</v>
          </cell>
          <cell r="AR383">
            <v>2</v>
          </cell>
          <cell r="AT383">
            <v>20</v>
          </cell>
          <cell r="AU383">
            <v>394</v>
          </cell>
          <cell r="AV383">
            <v>8</v>
          </cell>
          <cell r="AY383">
            <v>0</v>
          </cell>
          <cell r="BA383">
            <v>0</v>
          </cell>
          <cell r="BC383">
            <v>0</v>
          </cell>
          <cell r="BE383">
            <v>0</v>
          </cell>
          <cell r="BG383">
            <v>0</v>
          </cell>
          <cell r="BH383">
            <v>0</v>
          </cell>
          <cell r="BI383">
            <v>0</v>
          </cell>
          <cell r="BK383">
            <v>0</v>
          </cell>
          <cell r="BM383">
            <v>0</v>
          </cell>
          <cell r="BO383">
            <v>0</v>
          </cell>
          <cell r="BQ383">
            <v>0</v>
          </cell>
          <cell r="BR383">
            <v>0</v>
          </cell>
          <cell r="BS383">
            <v>2</v>
          </cell>
          <cell r="BU383">
            <v>2</v>
          </cell>
          <cell r="BV383">
            <v>63</v>
          </cell>
          <cell r="BX383">
            <v>63</v>
          </cell>
          <cell r="BZ383">
            <v>1</v>
          </cell>
          <cell r="CA383" t="str">
            <v>C26-001</v>
          </cell>
          <cell r="CB383">
            <v>2901500</v>
          </cell>
          <cell r="CC383">
            <v>0</v>
          </cell>
          <cell r="CD383">
            <v>0</v>
          </cell>
          <cell r="CE383">
            <v>0</v>
          </cell>
          <cell r="CF383">
            <v>2901500</v>
          </cell>
          <cell r="CG383">
            <v>0</v>
          </cell>
          <cell r="CH383">
            <v>0</v>
          </cell>
          <cell r="CI383">
            <v>668671</v>
          </cell>
          <cell r="CJ383">
            <v>19000</v>
          </cell>
          <cell r="CK383">
            <v>34335</v>
          </cell>
          <cell r="CL383">
            <v>34335</v>
          </cell>
          <cell r="CM383">
            <v>0</v>
          </cell>
          <cell r="CN383">
            <v>0</v>
          </cell>
          <cell r="CO383">
            <v>0</v>
          </cell>
          <cell r="CP383">
            <v>275317</v>
          </cell>
          <cell r="CQ383">
            <v>0</v>
          </cell>
          <cell r="CR383">
            <v>997323</v>
          </cell>
          <cell r="CT383">
            <v>1475400</v>
          </cell>
          <cell r="CU383">
            <v>927600</v>
          </cell>
          <cell r="CV383">
            <v>0</v>
          </cell>
          <cell r="CX383">
            <v>2</v>
          </cell>
          <cell r="CY383" t="str">
            <v>C26-001</v>
          </cell>
          <cell r="DB383">
            <v>0</v>
          </cell>
          <cell r="DC383">
            <v>0</v>
          </cell>
          <cell r="DE383">
            <v>3</v>
          </cell>
          <cell r="DG383">
            <v>3</v>
          </cell>
          <cell r="DH383" t="str">
            <v>C26-001</v>
          </cell>
          <cell r="DI383">
            <v>0</v>
          </cell>
          <cell r="DJ383">
            <v>0</v>
          </cell>
          <cell r="DK383">
            <v>0</v>
          </cell>
          <cell r="DL383">
            <v>0</v>
          </cell>
          <cell r="DM383">
            <v>0</v>
          </cell>
          <cell r="DO383">
            <v>4</v>
          </cell>
          <cell r="DP383" t="str">
            <v>C26-001</v>
          </cell>
          <cell r="DQ383">
            <v>0</v>
          </cell>
          <cell r="DR383">
            <v>0</v>
          </cell>
          <cell r="DS383">
            <v>73317</v>
          </cell>
          <cell r="DT383">
            <v>202000</v>
          </cell>
          <cell r="DU383">
            <v>0</v>
          </cell>
          <cell r="DV383">
            <v>0</v>
          </cell>
          <cell r="DW383">
            <v>275317</v>
          </cell>
          <cell r="DY383">
            <v>5</v>
          </cell>
        </row>
      </sheetData>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ウエイト計算３割高額単独"/>
      <sheetName val="給付率（入院・入院外）"/>
      <sheetName val="給付率（入院・入院外）高額のみ"/>
      <sheetName val="医療費一覧"/>
      <sheetName val="給付率（食事）"/>
      <sheetName val="国保"/>
      <sheetName val="政管"/>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mp;A表"/>
      <sheetName val="諸率【加入者計】"/>
      <sheetName val="諸率【被保険者70歳未満】"/>
      <sheetName val="諸率【被扶養者70歳未満（未就学児除く）】"/>
      <sheetName val="諸率【未就学児】"/>
      <sheetName val="諸率【70歳以上一般所得者】"/>
      <sheetName val="諸率【70歳以上現役並み所得者】"/>
      <sheetName val="データ"/>
    </sheetNames>
    <sheetDataSet>
      <sheetData sheetId="0"/>
      <sheetData sheetId="1"/>
      <sheetData sheetId="2"/>
      <sheetData sheetId="3"/>
      <sheetData sheetId="4"/>
      <sheetData sheetId="5"/>
      <sheetData sheetId="6"/>
      <sheetData sheetId="7">
        <row r="4">
          <cell r="B4" t="str">
            <v>組合</v>
          </cell>
        </row>
        <row r="5">
          <cell r="B5" t="str">
            <v>協会</v>
          </cell>
        </row>
        <row r="6">
          <cell r="B6" t="str">
            <v>船保</v>
          </cell>
        </row>
        <row r="7">
          <cell r="B7" t="str">
            <v>年報</v>
          </cell>
        </row>
        <row r="8">
          <cell r="B8" t="str">
            <v>保険者</v>
          </cell>
        </row>
        <row r="9">
          <cell r="B9" t="str">
            <v>非定型</v>
          </cell>
        </row>
        <row r="10">
          <cell r="B10" t="str">
            <v>組・協・船</v>
          </cell>
        </row>
        <row r="11">
          <cell r="B11" t="str">
            <v>ｴﾗｰ確認ﾒｰﾙ</v>
          </cell>
        </row>
        <row r="12">
          <cell r="B12" t="str">
            <v>環境</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者の見通し"/>
      <sheetName val="①全体結果表（③~⑨の和）"/>
      <sheetName val="→制度別長期推計（結果のコピー）"/>
      <sheetName val="③年金"/>
      <sheetName val="④医療"/>
      <sheetName val="⑤介護"/>
      <sheetName val="⑥子ども・子育て"/>
      <sheetName val="→左記以外の推計"/>
      <sheetName val="⑦その他医療"/>
      <sheetName val="⑧その他介護"/>
      <sheetName val="⑨その他"/>
      <sheetName val="⑩H30予算（⑦⑧⑨の推計用）"/>
      <sheetName val="⑪経済前提等（⑦⑧⑨の推計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 val="\\Fujita\c\GYOMU\科優\PRS\97PRS"/>
    </sheetNames>
    <definedNames>
      <definedName name="SSORT"/>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
      <sheetName val="01H病院"/>
      <sheetName val="02C一般"/>
      <sheetName val="03D歯科"/>
      <sheetName val="04P薬局"/>
      <sheetName val="県件数"/>
      <sheetName val="地域件数"/>
      <sheetName val="級地件数"/>
      <sheetName val="開設者件数"/>
    </sheetNames>
    <sheetDataSet>
      <sheetData sheetId="0" refreshError="1"/>
      <sheetData sheetId="1" refreshError="1"/>
      <sheetData sheetId="2" refreshError="1"/>
      <sheetData sheetId="3">
        <row r="1">
          <cell r="A1" t="str">
            <v>整理番号</v>
          </cell>
          <cell r="B1" t="str">
            <v>厚省番号</v>
          </cell>
          <cell r="C1" t="str">
            <v>施設番号</v>
          </cell>
          <cell r="D1" t="str">
            <v>施設CODE</v>
          </cell>
          <cell r="E1" t="str">
            <v>県CODE</v>
          </cell>
          <cell r="F1" t="str">
            <v>県内連番</v>
          </cell>
          <cell r="G1" t="str">
            <v>施設名</v>
          </cell>
          <cell r="H1" t="str">
            <v>都道府県名</v>
          </cell>
          <cell r="I1" t="str">
            <v>所在地</v>
          </cell>
          <cell r="J1" t="str">
            <v>院外処方</v>
          </cell>
          <cell r="K1" t="str">
            <v>地域</v>
          </cell>
          <cell r="L1" t="str">
            <v>級地</v>
          </cell>
          <cell r="M1" t="str">
            <v>歯科医師</v>
          </cell>
          <cell r="N1" t="str">
            <v>開設者</v>
          </cell>
          <cell r="O1" t="str">
            <v>行政CODE</v>
          </cell>
          <cell r="P1" t="str">
            <v>郵便番号</v>
          </cell>
        </row>
        <row r="2">
          <cell r="A2">
            <v>30001</v>
          </cell>
          <cell r="B2">
            <v>301011622</v>
          </cell>
          <cell r="C2" t="str">
            <v>D01-001</v>
          </cell>
          <cell r="D2" t="str">
            <v>D</v>
          </cell>
          <cell r="E2">
            <v>1</v>
          </cell>
          <cell r="F2">
            <v>1</v>
          </cell>
          <cell r="G2" t="str">
            <v>内海歯科医院</v>
          </cell>
          <cell r="H2" t="str">
            <v>北海道</v>
          </cell>
          <cell r="I2" t="str">
            <v>札幌市中央区大通西３丁目　明治生命ビル１０Ｆ</v>
          </cell>
          <cell r="J2">
            <v>2</v>
          </cell>
          <cell r="K2">
            <v>1</v>
          </cell>
          <cell r="L2">
            <v>4</v>
          </cell>
          <cell r="M2">
            <v>1</v>
          </cell>
          <cell r="N2">
            <v>25</v>
          </cell>
          <cell r="O2" t="str">
            <v>01101</v>
          </cell>
          <cell r="P2" t="str">
            <v>0600042</v>
          </cell>
        </row>
        <row r="3">
          <cell r="A3">
            <v>30002</v>
          </cell>
          <cell r="B3">
            <v>301012007</v>
          </cell>
          <cell r="C3" t="str">
            <v>D01-002</v>
          </cell>
          <cell r="D3" t="str">
            <v>D</v>
          </cell>
          <cell r="E3">
            <v>1</v>
          </cell>
          <cell r="F3">
            <v>2</v>
          </cell>
          <cell r="G3" t="str">
            <v>ライラック歯科医院</v>
          </cell>
          <cell r="H3" t="str">
            <v>北海道</v>
          </cell>
          <cell r="I3" t="str">
            <v>札幌市中央区大通西１４丁目２－２４</v>
          </cell>
          <cell r="J3">
            <v>1</v>
          </cell>
          <cell r="K3">
            <v>1</v>
          </cell>
          <cell r="L3">
            <v>4</v>
          </cell>
          <cell r="M3">
            <v>1</v>
          </cell>
          <cell r="N3">
            <v>19</v>
          </cell>
          <cell r="O3" t="str">
            <v>01101</v>
          </cell>
          <cell r="P3" t="str">
            <v>0600042</v>
          </cell>
        </row>
        <row r="4">
          <cell r="A4">
            <v>30003</v>
          </cell>
          <cell r="B4">
            <v>301012993</v>
          </cell>
          <cell r="C4" t="str">
            <v>D01-003</v>
          </cell>
          <cell r="D4" t="str">
            <v>D</v>
          </cell>
          <cell r="E4">
            <v>1</v>
          </cell>
          <cell r="F4">
            <v>3</v>
          </cell>
          <cell r="G4" t="str">
            <v>清水歯科医院</v>
          </cell>
          <cell r="H4" t="str">
            <v>北海道</v>
          </cell>
          <cell r="I4" t="str">
            <v>札幌市中央区北一条西２０丁目４６－２５６</v>
          </cell>
          <cell r="J4">
            <v>2</v>
          </cell>
          <cell r="K4">
            <v>1</v>
          </cell>
          <cell r="L4">
            <v>4</v>
          </cell>
          <cell r="M4">
            <v>1</v>
          </cell>
          <cell r="N4">
            <v>25</v>
          </cell>
          <cell r="O4" t="str">
            <v>01101</v>
          </cell>
          <cell r="P4" t="str">
            <v>0640821</v>
          </cell>
        </row>
        <row r="5">
          <cell r="A5">
            <v>30004</v>
          </cell>
          <cell r="B5">
            <v>301100258</v>
          </cell>
          <cell r="C5" t="str">
            <v>D01-004</v>
          </cell>
          <cell r="D5" t="str">
            <v>D</v>
          </cell>
          <cell r="E5">
            <v>1</v>
          </cell>
          <cell r="F5">
            <v>4</v>
          </cell>
          <cell r="G5" t="str">
            <v>円山サークル歯科医院</v>
          </cell>
          <cell r="H5" t="str">
            <v>北海道</v>
          </cell>
          <cell r="I5" t="str">
            <v>札幌市中央区北一条西２４丁目４番１号</v>
          </cell>
          <cell r="J5">
            <v>2</v>
          </cell>
          <cell r="K5">
            <v>1</v>
          </cell>
          <cell r="L5">
            <v>4</v>
          </cell>
          <cell r="M5">
            <v>1</v>
          </cell>
          <cell r="N5">
            <v>25</v>
          </cell>
          <cell r="O5" t="str">
            <v>01101</v>
          </cell>
          <cell r="P5" t="str">
            <v>0640821</v>
          </cell>
        </row>
        <row r="6">
          <cell r="A6">
            <v>30005</v>
          </cell>
          <cell r="B6">
            <v>301020501</v>
          </cell>
          <cell r="C6" t="str">
            <v>D01-005</v>
          </cell>
          <cell r="D6" t="str">
            <v>D</v>
          </cell>
          <cell r="E6">
            <v>1</v>
          </cell>
          <cell r="F6">
            <v>5</v>
          </cell>
          <cell r="G6" t="str">
            <v>砂山歯科医院</v>
          </cell>
          <cell r="H6" t="str">
            <v>北海道</v>
          </cell>
          <cell r="I6" t="str">
            <v>札幌市北区篠路三条７－９－１６</v>
          </cell>
          <cell r="J6">
            <v>2</v>
          </cell>
          <cell r="K6">
            <v>1</v>
          </cell>
          <cell r="L6">
            <v>4</v>
          </cell>
          <cell r="M6">
            <v>1</v>
          </cell>
          <cell r="N6">
            <v>25</v>
          </cell>
          <cell r="O6" t="str">
            <v>01102</v>
          </cell>
          <cell r="P6" t="str">
            <v>0028023</v>
          </cell>
        </row>
        <row r="7">
          <cell r="A7">
            <v>30006</v>
          </cell>
          <cell r="B7">
            <v>301021410</v>
          </cell>
          <cell r="C7" t="str">
            <v>D01-006</v>
          </cell>
          <cell r="D7" t="str">
            <v>D</v>
          </cell>
          <cell r="E7">
            <v>1</v>
          </cell>
          <cell r="F7">
            <v>6</v>
          </cell>
          <cell r="G7" t="str">
            <v>上林デンタルクリニック</v>
          </cell>
          <cell r="H7" t="str">
            <v>北海道</v>
          </cell>
          <cell r="I7" t="str">
            <v>札幌市北区北二十四条西６丁目２－２　チサンビル１Ｆ</v>
          </cell>
          <cell r="J7">
            <v>2</v>
          </cell>
          <cell r="K7">
            <v>1</v>
          </cell>
          <cell r="L7">
            <v>4</v>
          </cell>
          <cell r="M7">
            <v>1</v>
          </cell>
          <cell r="N7">
            <v>25</v>
          </cell>
          <cell r="O7" t="str">
            <v>01102</v>
          </cell>
          <cell r="P7" t="str">
            <v>0010024</v>
          </cell>
        </row>
        <row r="8">
          <cell r="A8">
            <v>30007</v>
          </cell>
          <cell r="B8">
            <v>301030634</v>
          </cell>
          <cell r="C8" t="str">
            <v>D01-007</v>
          </cell>
          <cell r="D8" t="str">
            <v>D</v>
          </cell>
          <cell r="E8">
            <v>1</v>
          </cell>
          <cell r="F8">
            <v>7</v>
          </cell>
          <cell r="G8" t="str">
            <v>医療法人社団　森田歯科医院</v>
          </cell>
          <cell r="H8" t="str">
            <v>北海道</v>
          </cell>
          <cell r="I8" t="str">
            <v>札幌市東区東苗穂九条３－５－５</v>
          </cell>
          <cell r="J8">
            <v>2</v>
          </cell>
          <cell r="K8">
            <v>1</v>
          </cell>
          <cell r="L8">
            <v>4</v>
          </cell>
          <cell r="M8">
            <v>1</v>
          </cell>
          <cell r="N8">
            <v>19</v>
          </cell>
          <cell r="O8" t="str">
            <v>01103</v>
          </cell>
          <cell r="P8" t="str">
            <v>0070809</v>
          </cell>
        </row>
        <row r="9">
          <cell r="A9">
            <v>30008</v>
          </cell>
          <cell r="B9">
            <v>301031413</v>
          </cell>
          <cell r="C9" t="str">
            <v>D01-008</v>
          </cell>
          <cell r="D9" t="str">
            <v>D</v>
          </cell>
          <cell r="E9">
            <v>1</v>
          </cell>
          <cell r="F9">
            <v>8</v>
          </cell>
          <cell r="G9" t="str">
            <v>はた歯科医院</v>
          </cell>
          <cell r="H9" t="str">
            <v>北海道</v>
          </cell>
          <cell r="I9" t="str">
            <v>札幌市東区本町一条４丁目７番１号</v>
          </cell>
          <cell r="J9">
            <v>1</v>
          </cell>
          <cell r="K9">
            <v>1</v>
          </cell>
          <cell r="L9">
            <v>4</v>
          </cell>
          <cell r="M9">
            <v>1</v>
          </cell>
          <cell r="N9">
            <v>25</v>
          </cell>
          <cell r="O9" t="str">
            <v>01103</v>
          </cell>
          <cell r="P9" t="str">
            <v>0650041</v>
          </cell>
        </row>
        <row r="10">
          <cell r="A10">
            <v>30009</v>
          </cell>
          <cell r="B10">
            <v>301031530</v>
          </cell>
          <cell r="C10" t="str">
            <v>D01-009</v>
          </cell>
          <cell r="D10" t="str">
            <v>D</v>
          </cell>
          <cell r="E10">
            <v>1</v>
          </cell>
          <cell r="F10">
            <v>9</v>
          </cell>
          <cell r="G10" t="str">
            <v>こやま歯科診療室</v>
          </cell>
          <cell r="H10" t="str">
            <v>北海道</v>
          </cell>
          <cell r="I10" t="str">
            <v>札幌市東区北四十八条東７丁目４番１０号</v>
          </cell>
          <cell r="J10">
            <v>2</v>
          </cell>
          <cell r="K10">
            <v>1</v>
          </cell>
          <cell r="L10">
            <v>4</v>
          </cell>
          <cell r="M10">
            <v>1</v>
          </cell>
          <cell r="N10">
            <v>25</v>
          </cell>
          <cell r="O10" t="str">
            <v>01103</v>
          </cell>
          <cell r="P10" t="str">
            <v>0070848</v>
          </cell>
        </row>
        <row r="11">
          <cell r="A11">
            <v>30010</v>
          </cell>
          <cell r="B11">
            <v>301041113</v>
          </cell>
          <cell r="C11" t="str">
            <v>D01-010</v>
          </cell>
          <cell r="D11" t="str">
            <v>D</v>
          </cell>
          <cell r="E11">
            <v>1</v>
          </cell>
          <cell r="F11">
            <v>10</v>
          </cell>
          <cell r="G11" t="str">
            <v>横山歯科</v>
          </cell>
          <cell r="H11" t="str">
            <v>北海道</v>
          </cell>
          <cell r="I11" t="str">
            <v>札幌市白石区北郷四条３丁目２番３３号</v>
          </cell>
          <cell r="J11">
            <v>2</v>
          </cell>
          <cell r="K11">
            <v>1</v>
          </cell>
          <cell r="L11">
            <v>4</v>
          </cell>
          <cell r="M11">
            <v>1</v>
          </cell>
          <cell r="N11">
            <v>25</v>
          </cell>
          <cell r="O11" t="str">
            <v>01104</v>
          </cell>
          <cell r="P11" t="str">
            <v>0030834</v>
          </cell>
        </row>
        <row r="12">
          <cell r="A12">
            <v>30011</v>
          </cell>
          <cell r="B12">
            <v>301050500</v>
          </cell>
          <cell r="C12" t="str">
            <v>D01-011</v>
          </cell>
          <cell r="D12" t="str">
            <v>D</v>
          </cell>
          <cell r="E12">
            <v>1</v>
          </cell>
          <cell r="F12">
            <v>11</v>
          </cell>
          <cell r="G12" t="str">
            <v>宇治歯科クリニック</v>
          </cell>
          <cell r="H12" t="str">
            <v>北海道</v>
          </cell>
          <cell r="I12" t="str">
            <v>札幌市豊平区西岡三条２丁目５７－１２</v>
          </cell>
          <cell r="J12">
            <v>2</v>
          </cell>
          <cell r="K12">
            <v>1</v>
          </cell>
          <cell r="L12">
            <v>4</v>
          </cell>
          <cell r="M12">
            <v>1</v>
          </cell>
          <cell r="N12">
            <v>25</v>
          </cell>
          <cell r="O12" t="str">
            <v>01105</v>
          </cell>
          <cell r="P12" t="str">
            <v>0620033</v>
          </cell>
        </row>
        <row r="13">
          <cell r="A13">
            <v>30012</v>
          </cell>
          <cell r="B13">
            <v>301051594</v>
          </cell>
          <cell r="C13" t="str">
            <v>D01-012</v>
          </cell>
          <cell r="D13" t="str">
            <v>D</v>
          </cell>
          <cell r="E13">
            <v>1</v>
          </cell>
          <cell r="F13">
            <v>12</v>
          </cell>
          <cell r="G13" t="str">
            <v>美園フラワー歯科</v>
          </cell>
          <cell r="H13" t="str">
            <v>北海道</v>
          </cell>
          <cell r="I13" t="str">
            <v>札幌市豊平区美園七条３丁目４番２４号</v>
          </cell>
          <cell r="J13">
            <v>2</v>
          </cell>
          <cell r="K13">
            <v>1</v>
          </cell>
          <cell r="L13">
            <v>4</v>
          </cell>
          <cell r="M13">
            <v>1</v>
          </cell>
          <cell r="N13">
            <v>25</v>
          </cell>
          <cell r="O13" t="str">
            <v>01105</v>
          </cell>
          <cell r="P13" t="str">
            <v>0620007</v>
          </cell>
        </row>
        <row r="14">
          <cell r="A14">
            <v>30013</v>
          </cell>
          <cell r="B14">
            <v>301100014</v>
          </cell>
          <cell r="C14" t="str">
            <v>D01-013</v>
          </cell>
          <cell r="D14" t="str">
            <v>D</v>
          </cell>
          <cell r="E14">
            <v>1</v>
          </cell>
          <cell r="F14">
            <v>13</v>
          </cell>
          <cell r="G14" t="str">
            <v>渡辺歯科</v>
          </cell>
          <cell r="H14" t="str">
            <v>北海道</v>
          </cell>
          <cell r="I14" t="str">
            <v>札幌市豊平区平岸四条１３丁目３番１６号</v>
          </cell>
          <cell r="J14">
            <v>2</v>
          </cell>
          <cell r="K14">
            <v>1</v>
          </cell>
          <cell r="L14">
            <v>4</v>
          </cell>
          <cell r="M14">
            <v>2</v>
          </cell>
          <cell r="N14">
            <v>25</v>
          </cell>
          <cell r="O14" t="str">
            <v>01105</v>
          </cell>
          <cell r="P14" t="str">
            <v>0620934</v>
          </cell>
        </row>
        <row r="15">
          <cell r="A15">
            <v>30014</v>
          </cell>
          <cell r="B15">
            <v>301060617</v>
          </cell>
          <cell r="C15" t="str">
            <v>D01-014</v>
          </cell>
          <cell r="D15" t="str">
            <v>D</v>
          </cell>
          <cell r="E15">
            <v>1</v>
          </cell>
          <cell r="F15">
            <v>14</v>
          </cell>
          <cell r="G15" t="str">
            <v>佐々木歯科医院</v>
          </cell>
          <cell r="H15" t="str">
            <v>北海道</v>
          </cell>
          <cell r="I15" t="str">
            <v>札幌市南区石山東５丁目１番３０号</v>
          </cell>
          <cell r="J15">
            <v>2</v>
          </cell>
          <cell r="K15">
            <v>1</v>
          </cell>
          <cell r="L15">
            <v>4</v>
          </cell>
          <cell r="M15">
            <v>1</v>
          </cell>
          <cell r="N15">
            <v>25</v>
          </cell>
          <cell r="O15" t="str">
            <v>01106</v>
          </cell>
          <cell r="P15" t="str">
            <v>0050850</v>
          </cell>
        </row>
        <row r="16">
          <cell r="A16">
            <v>30015</v>
          </cell>
          <cell r="B16">
            <v>301101040</v>
          </cell>
          <cell r="C16" t="str">
            <v>D01-015</v>
          </cell>
          <cell r="D16" t="str">
            <v>D</v>
          </cell>
          <cell r="E16">
            <v>1</v>
          </cell>
          <cell r="F16">
            <v>15</v>
          </cell>
          <cell r="G16" t="str">
            <v>つがねさわ歯科医院</v>
          </cell>
          <cell r="H16" t="str">
            <v>北海道</v>
          </cell>
          <cell r="I16" t="str">
            <v>札幌市南区真駒内上町４丁目６番４号</v>
          </cell>
          <cell r="J16">
            <v>2</v>
          </cell>
          <cell r="K16">
            <v>1</v>
          </cell>
          <cell r="L16">
            <v>4</v>
          </cell>
          <cell r="M16">
            <v>1</v>
          </cell>
          <cell r="N16">
            <v>25</v>
          </cell>
          <cell r="O16" t="str">
            <v>01106</v>
          </cell>
          <cell r="P16" t="str">
            <v>0050012</v>
          </cell>
        </row>
        <row r="17">
          <cell r="A17">
            <v>30016</v>
          </cell>
          <cell r="B17">
            <v>301071532</v>
          </cell>
          <cell r="C17" t="str">
            <v>D01-016</v>
          </cell>
          <cell r="D17" t="str">
            <v>D</v>
          </cell>
          <cell r="E17">
            <v>1</v>
          </cell>
          <cell r="F17">
            <v>16</v>
          </cell>
          <cell r="G17" t="str">
            <v>庄内こどもの歯科</v>
          </cell>
          <cell r="H17" t="str">
            <v>北海道</v>
          </cell>
          <cell r="I17" t="str">
            <v>札幌市西区西野五条３丁目７番１号</v>
          </cell>
          <cell r="J17">
            <v>1</v>
          </cell>
          <cell r="K17">
            <v>1</v>
          </cell>
          <cell r="L17">
            <v>4</v>
          </cell>
          <cell r="M17">
            <v>1</v>
          </cell>
          <cell r="N17">
            <v>25</v>
          </cell>
          <cell r="O17" t="str">
            <v>01107</v>
          </cell>
          <cell r="P17" t="str">
            <v>0630035</v>
          </cell>
        </row>
        <row r="18">
          <cell r="A18">
            <v>30017</v>
          </cell>
          <cell r="B18">
            <v>301071688</v>
          </cell>
          <cell r="C18" t="str">
            <v>D01-017</v>
          </cell>
          <cell r="D18" t="str">
            <v>D</v>
          </cell>
          <cell r="E18">
            <v>1</v>
          </cell>
          <cell r="F18">
            <v>17</v>
          </cell>
          <cell r="G18" t="str">
            <v>あべ歯科クリニック</v>
          </cell>
          <cell r="H18" t="str">
            <v>北海道</v>
          </cell>
          <cell r="I18" t="str">
            <v>札幌市西区八軒六条西７丁目１－３３</v>
          </cell>
          <cell r="J18">
            <v>2</v>
          </cell>
          <cell r="K18">
            <v>1</v>
          </cell>
          <cell r="L18">
            <v>4</v>
          </cell>
          <cell r="M18">
            <v>1</v>
          </cell>
          <cell r="N18">
            <v>25</v>
          </cell>
          <cell r="O18" t="str">
            <v>01107</v>
          </cell>
          <cell r="P18" t="str">
            <v>0630846</v>
          </cell>
        </row>
        <row r="19">
          <cell r="A19">
            <v>30018</v>
          </cell>
          <cell r="B19">
            <v>301040422</v>
          </cell>
          <cell r="C19" t="str">
            <v>D01-018</v>
          </cell>
          <cell r="D19" t="str">
            <v>D</v>
          </cell>
          <cell r="E19">
            <v>1</v>
          </cell>
          <cell r="F19">
            <v>18</v>
          </cell>
          <cell r="G19" t="str">
            <v>医療法人圭佑会サンピアザ歯科診療所</v>
          </cell>
          <cell r="H19" t="str">
            <v>北海道</v>
          </cell>
          <cell r="I19" t="str">
            <v>札幌市厚別区厚別中央二条５－７</v>
          </cell>
          <cell r="J19">
            <v>1</v>
          </cell>
          <cell r="K19">
            <v>1</v>
          </cell>
          <cell r="L19">
            <v>4</v>
          </cell>
          <cell r="M19">
            <v>2</v>
          </cell>
          <cell r="N19">
            <v>19</v>
          </cell>
          <cell r="O19" t="str">
            <v>01108</v>
          </cell>
          <cell r="P19" t="str">
            <v>0040052</v>
          </cell>
        </row>
        <row r="20">
          <cell r="A20">
            <v>30019</v>
          </cell>
          <cell r="B20">
            <v>301040927</v>
          </cell>
          <cell r="C20" t="str">
            <v>D01-019</v>
          </cell>
          <cell r="D20" t="str">
            <v>D</v>
          </cell>
          <cell r="E20">
            <v>1</v>
          </cell>
          <cell r="F20">
            <v>19</v>
          </cell>
          <cell r="G20" t="str">
            <v>くりかみ歯科</v>
          </cell>
          <cell r="H20" t="str">
            <v>北海道</v>
          </cell>
          <cell r="I20" t="str">
            <v>札幌市厚別区厚別南１丁目７番地</v>
          </cell>
          <cell r="J20">
            <v>2</v>
          </cell>
          <cell r="K20">
            <v>1</v>
          </cell>
          <cell r="L20">
            <v>4</v>
          </cell>
          <cell r="M20">
            <v>2</v>
          </cell>
          <cell r="N20">
            <v>25</v>
          </cell>
          <cell r="O20" t="str">
            <v>01108</v>
          </cell>
          <cell r="P20" t="str">
            <v>0040022</v>
          </cell>
        </row>
        <row r="21">
          <cell r="A21">
            <v>30020</v>
          </cell>
          <cell r="B21">
            <v>301070870</v>
          </cell>
          <cell r="C21" t="str">
            <v>D01-020</v>
          </cell>
          <cell r="D21" t="str">
            <v>D</v>
          </cell>
          <cell r="E21">
            <v>1</v>
          </cell>
          <cell r="F21">
            <v>20</v>
          </cell>
          <cell r="G21" t="str">
            <v>ながい歯科・矯正歯科</v>
          </cell>
          <cell r="H21" t="str">
            <v>北海道</v>
          </cell>
          <cell r="I21" t="str">
            <v>札幌市手稲区前田四条１４丁目</v>
          </cell>
          <cell r="J21">
            <v>2</v>
          </cell>
          <cell r="K21">
            <v>1</v>
          </cell>
          <cell r="L21">
            <v>4</v>
          </cell>
          <cell r="M21">
            <v>1</v>
          </cell>
          <cell r="N21">
            <v>25</v>
          </cell>
          <cell r="O21" t="str">
            <v>01109</v>
          </cell>
          <cell r="P21" t="str">
            <v>0060814</v>
          </cell>
        </row>
        <row r="22">
          <cell r="A22">
            <v>30021</v>
          </cell>
          <cell r="B22">
            <v>301370235</v>
          </cell>
          <cell r="C22" t="str">
            <v>D01-021</v>
          </cell>
          <cell r="D22" t="str">
            <v>D</v>
          </cell>
          <cell r="E22">
            <v>1</v>
          </cell>
          <cell r="F22">
            <v>21</v>
          </cell>
          <cell r="G22" t="str">
            <v>加藤歯科医院</v>
          </cell>
          <cell r="H22" t="str">
            <v>北海道</v>
          </cell>
          <cell r="I22" t="str">
            <v>函館市堀川町２２－２０</v>
          </cell>
          <cell r="J22">
            <v>2</v>
          </cell>
          <cell r="K22">
            <v>1</v>
          </cell>
          <cell r="L22">
            <v>5</v>
          </cell>
          <cell r="M22">
            <v>1</v>
          </cell>
          <cell r="N22">
            <v>25</v>
          </cell>
          <cell r="O22" t="str">
            <v>01202</v>
          </cell>
          <cell r="P22" t="str">
            <v>0400025</v>
          </cell>
        </row>
        <row r="23">
          <cell r="A23">
            <v>30022</v>
          </cell>
          <cell r="B23">
            <v>301371261</v>
          </cell>
          <cell r="C23" t="str">
            <v>D01-022</v>
          </cell>
          <cell r="D23" t="str">
            <v>D</v>
          </cell>
          <cell r="E23">
            <v>1</v>
          </cell>
          <cell r="F23">
            <v>22</v>
          </cell>
          <cell r="G23" t="str">
            <v>パーク歯科医院</v>
          </cell>
          <cell r="H23" t="str">
            <v>北海道</v>
          </cell>
          <cell r="I23" t="str">
            <v>函館市大縄町１０番１２号</v>
          </cell>
          <cell r="J23">
            <v>2</v>
          </cell>
          <cell r="K23">
            <v>1</v>
          </cell>
          <cell r="L23">
            <v>5</v>
          </cell>
          <cell r="M23">
            <v>1</v>
          </cell>
          <cell r="N23">
            <v>25</v>
          </cell>
          <cell r="O23" t="str">
            <v>01202</v>
          </cell>
          <cell r="P23" t="str">
            <v>0400062</v>
          </cell>
        </row>
        <row r="24">
          <cell r="A24">
            <v>30023</v>
          </cell>
          <cell r="B24">
            <v>301361242</v>
          </cell>
          <cell r="C24" t="str">
            <v>D01-023</v>
          </cell>
          <cell r="D24" t="str">
            <v>D</v>
          </cell>
          <cell r="E24">
            <v>1</v>
          </cell>
          <cell r="F24">
            <v>23</v>
          </cell>
          <cell r="G24" t="str">
            <v>石谷歯科医院</v>
          </cell>
          <cell r="H24" t="str">
            <v>北海道</v>
          </cell>
          <cell r="I24" t="str">
            <v>小樽市花園４丁目６番１８号</v>
          </cell>
          <cell r="J24">
            <v>1</v>
          </cell>
          <cell r="K24">
            <v>1</v>
          </cell>
          <cell r="L24">
            <v>5</v>
          </cell>
          <cell r="M24">
            <v>1</v>
          </cell>
          <cell r="N24">
            <v>25</v>
          </cell>
          <cell r="O24" t="str">
            <v>01203</v>
          </cell>
          <cell r="P24" t="str">
            <v>0470024</v>
          </cell>
        </row>
        <row r="25">
          <cell r="A25">
            <v>30024</v>
          </cell>
          <cell r="B25">
            <v>301620956</v>
          </cell>
          <cell r="C25" t="str">
            <v>D01-024</v>
          </cell>
          <cell r="D25" t="str">
            <v>D</v>
          </cell>
          <cell r="E25">
            <v>1</v>
          </cell>
          <cell r="F25">
            <v>24</v>
          </cell>
          <cell r="G25" t="str">
            <v>藤田歯科口腔外科医院</v>
          </cell>
          <cell r="H25" t="str">
            <v>北海道</v>
          </cell>
          <cell r="I25" t="str">
            <v>旭川市五条通７丁目左２号</v>
          </cell>
          <cell r="J25">
            <v>2</v>
          </cell>
          <cell r="K25">
            <v>1</v>
          </cell>
          <cell r="L25">
            <v>5</v>
          </cell>
          <cell r="M25">
            <v>1</v>
          </cell>
          <cell r="N25">
            <v>25</v>
          </cell>
          <cell r="O25" t="str">
            <v>01204</v>
          </cell>
          <cell r="P25" t="str">
            <v>0700035</v>
          </cell>
        </row>
        <row r="26">
          <cell r="A26">
            <v>30025</v>
          </cell>
          <cell r="B26">
            <v>301622077</v>
          </cell>
          <cell r="C26" t="str">
            <v>D01-025</v>
          </cell>
          <cell r="D26" t="str">
            <v>D</v>
          </cell>
          <cell r="E26">
            <v>1</v>
          </cell>
          <cell r="F26">
            <v>25</v>
          </cell>
          <cell r="G26" t="str">
            <v>医療法人社団杉村歯科医院</v>
          </cell>
          <cell r="H26" t="str">
            <v>北海道</v>
          </cell>
          <cell r="I26" t="str">
            <v>旭川市春光六区一条６丁目４６番地</v>
          </cell>
          <cell r="J26">
            <v>1</v>
          </cell>
          <cell r="K26">
            <v>1</v>
          </cell>
          <cell r="L26">
            <v>5</v>
          </cell>
          <cell r="M26">
            <v>1</v>
          </cell>
          <cell r="N26">
            <v>19</v>
          </cell>
          <cell r="O26" t="str">
            <v>01204</v>
          </cell>
          <cell r="P26" t="str">
            <v>0700991</v>
          </cell>
        </row>
        <row r="27">
          <cell r="A27">
            <v>30026</v>
          </cell>
          <cell r="B27">
            <v>301623074</v>
          </cell>
          <cell r="C27" t="str">
            <v>D01-026</v>
          </cell>
          <cell r="D27" t="str">
            <v>D</v>
          </cell>
          <cell r="E27">
            <v>1</v>
          </cell>
          <cell r="F27">
            <v>26</v>
          </cell>
          <cell r="G27" t="str">
            <v>いとさか歯科医院</v>
          </cell>
          <cell r="H27" t="str">
            <v>北海道</v>
          </cell>
          <cell r="I27" t="str">
            <v>旭川市永山四条１２丁目５番２号</v>
          </cell>
          <cell r="J27">
            <v>2</v>
          </cell>
          <cell r="K27">
            <v>1</v>
          </cell>
          <cell r="L27">
            <v>5</v>
          </cell>
          <cell r="M27">
            <v>1</v>
          </cell>
          <cell r="N27">
            <v>25</v>
          </cell>
          <cell r="O27" t="str">
            <v>01204</v>
          </cell>
          <cell r="P27" t="str">
            <v>0798414</v>
          </cell>
        </row>
        <row r="28">
          <cell r="A28">
            <v>30027</v>
          </cell>
          <cell r="B28">
            <v>301750523</v>
          </cell>
          <cell r="C28" t="str">
            <v>D01-027</v>
          </cell>
          <cell r="D28" t="str">
            <v>D</v>
          </cell>
          <cell r="E28">
            <v>1</v>
          </cell>
          <cell r="F28">
            <v>27</v>
          </cell>
          <cell r="G28" t="str">
            <v>和久歯科医院</v>
          </cell>
          <cell r="H28" t="str">
            <v>北海道</v>
          </cell>
          <cell r="I28" t="str">
            <v>室蘭市輪西町１丁目３７番８号</v>
          </cell>
          <cell r="J28">
            <v>1</v>
          </cell>
          <cell r="K28">
            <v>1</v>
          </cell>
          <cell r="L28">
            <v>5</v>
          </cell>
          <cell r="M28">
            <v>1</v>
          </cell>
          <cell r="N28">
            <v>25</v>
          </cell>
          <cell r="O28" t="str">
            <v>01205</v>
          </cell>
          <cell r="P28" t="str">
            <v>0500085</v>
          </cell>
        </row>
        <row r="29">
          <cell r="A29">
            <v>30028</v>
          </cell>
          <cell r="B29">
            <v>301751041</v>
          </cell>
          <cell r="C29" t="str">
            <v>D01-028</v>
          </cell>
          <cell r="D29" t="str">
            <v>D</v>
          </cell>
          <cell r="E29">
            <v>1</v>
          </cell>
          <cell r="F29">
            <v>28</v>
          </cell>
          <cell r="G29" t="str">
            <v>すずき歯科医院</v>
          </cell>
          <cell r="H29" t="str">
            <v>北海道</v>
          </cell>
          <cell r="I29" t="str">
            <v>室蘭市高砂町５丁目１２番１５号</v>
          </cell>
          <cell r="J29">
            <v>2</v>
          </cell>
          <cell r="K29">
            <v>1</v>
          </cell>
          <cell r="L29">
            <v>5</v>
          </cell>
          <cell r="M29">
            <v>1</v>
          </cell>
          <cell r="N29">
            <v>25</v>
          </cell>
          <cell r="O29" t="str">
            <v>01205</v>
          </cell>
          <cell r="P29" t="str">
            <v>0500072</v>
          </cell>
        </row>
        <row r="30">
          <cell r="A30">
            <v>30029</v>
          </cell>
          <cell r="B30">
            <v>301841469</v>
          </cell>
          <cell r="C30" t="str">
            <v>D01-029</v>
          </cell>
          <cell r="D30" t="str">
            <v>D</v>
          </cell>
          <cell r="E30">
            <v>1</v>
          </cell>
          <cell r="F30">
            <v>29</v>
          </cell>
          <cell r="G30" t="str">
            <v>つねかわ歯科なかよし小児歯科</v>
          </cell>
          <cell r="H30" t="str">
            <v>北海道</v>
          </cell>
          <cell r="I30" t="str">
            <v>釧路市星が浦大通１丁目７番</v>
          </cell>
          <cell r="J30">
            <v>2</v>
          </cell>
          <cell r="K30">
            <v>1</v>
          </cell>
          <cell r="L30">
            <v>5</v>
          </cell>
          <cell r="M30">
            <v>1</v>
          </cell>
          <cell r="N30">
            <v>25</v>
          </cell>
          <cell r="O30" t="str">
            <v>01206</v>
          </cell>
          <cell r="P30" t="str">
            <v>0840912</v>
          </cell>
        </row>
        <row r="31">
          <cell r="A31">
            <v>30030</v>
          </cell>
          <cell r="B31">
            <v>301900171</v>
          </cell>
          <cell r="C31" t="str">
            <v>D01-030</v>
          </cell>
          <cell r="D31" t="str">
            <v>D</v>
          </cell>
          <cell r="E31">
            <v>1</v>
          </cell>
          <cell r="F31">
            <v>30</v>
          </cell>
          <cell r="G31" t="str">
            <v>医療法人社団小西歯科医院</v>
          </cell>
          <cell r="H31" t="str">
            <v>北海道</v>
          </cell>
          <cell r="I31" t="str">
            <v>北見市本町４－２－９</v>
          </cell>
          <cell r="J31">
            <v>1</v>
          </cell>
          <cell r="K31">
            <v>1</v>
          </cell>
          <cell r="L31">
            <v>5</v>
          </cell>
          <cell r="M31">
            <v>1</v>
          </cell>
          <cell r="N31">
            <v>19</v>
          </cell>
          <cell r="O31" t="str">
            <v>01208</v>
          </cell>
          <cell r="P31" t="str">
            <v>0900818</v>
          </cell>
        </row>
        <row r="32">
          <cell r="A32">
            <v>30031</v>
          </cell>
          <cell r="B32">
            <v>301900719</v>
          </cell>
          <cell r="C32" t="str">
            <v>D01-031</v>
          </cell>
          <cell r="D32" t="str">
            <v>D</v>
          </cell>
          <cell r="E32">
            <v>1</v>
          </cell>
          <cell r="F32">
            <v>31</v>
          </cell>
          <cell r="G32" t="str">
            <v>みわ歯科クリニック</v>
          </cell>
          <cell r="H32" t="str">
            <v>北海道</v>
          </cell>
          <cell r="I32" t="str">
            <v>北見市三輪３０７番地３</v>
          </cell>
          <cell r="J32">
            <v>2</v>
          </cell>
          <cell r="K32">
            <v>1</v>
          </cell>
          <cell r="L32">
            <v>5</v>
          </cell>
          <cell r="M32">
            <v>1</v>
          </cell>
          <cell r="N32">
            <v>25</v>
          </cell>
          <cell r="O32" t="str">
            <v>01208</v>
          </cell>
          <cell r="P32" t="str">
            <v>0900836</v>
          </cell>
        </row>
        <row r="33">
          <cell r="A33">
            <v>30032</v>
          </cell>
          <cell r="B33">
            <v>301560032</v>
          </cell>
          <cell r="C33" t="str">
            <v>D01-032</v>
          </cell>
          <cell r="D33" t="str">
            <v>D</v>
          </cell>
          <cell r="E33">
            <v>1</v>
          </cell>
          <cell r="F33">
            <v>32</v>
          </cell>
          <cell r="G33" t="str">
            <v>木村歯科診療所</v>
          </cell>
          <cell r="H33" t="str">
            <v>北海道</v>
          </cell>
          <cell r="I33" t="str">
            <v>夕張市本町３－６３</v>
          </cell>
          <cell r="J33">
            <v>2</v>
          </cell>
          <cell r="K33">
            <v>1</v>
          </cell>
          <cell r="L33">
            <v>5</v>
          </cell>
          <cell r="M33">
            <v>2</v>
          </cell>
          <cell r="N33">
            <v>25</v>
          </cell>
          <cell r="O33" t="str">
            <v>01209</v>
          </cell>
          <cell r="P33" t="str">
            <v>0680403</v>
          </cell>
        </row>
        <row r="34">
          <cell r="A34">
            <v>30033</v>
          </cell>
          <cell r="B34">
            <v>301880116</v>
          </cell>
          <cell r="C34" t="str">
            <v>D01-033</v>
          </cell>
          <cell r="D34" t="str">
            <v>D</v>
          </cell>
          <cell r="E34">
            <v>1</v>
          </cell>
          <cell r="F34">
            <v>33</v>
          </cell>
          <cell r="G34" t="str">
            <v>吉田歯科医院</v>
          </cell>
          <cell r="H34" t="str">
            <v>北海道</v>
          </cell>
          <cell r="I34" t="str">
            <v>網走市南九条東３－４</v>
          </cell>
          <cell r="J34">
            <v>2</v>
          </cell>
          <cell r="K34">
            <v>1</v>
          </cell>
          <cell r="L34">
            <v>5</v>
          </cell>
          <cell r="M34">
            <v>1</v>
          </cell>
          <cell r="N34">
            <v>25</v>
          </cell>
          <cell r="O34" t="str">
            <v>01211</v>
          </cell>
          <cell r="P34" t="str">
            <v>0930009</v>
          </cell>
        </row>
        <row r="35">
          <cell r="A35">
            <v>30034</v>
          </cell>
          <cell r="B35">
            <v>301760760</v>
          </cell>
          <cell r="C35" t="str">
            <v>D01-034</v>
          </cell>
          <cell r="D35" t="str">
            <v>D</v>
          </cell>
          <cell r="E35">
            <v>1</v>
          </cell>
          <cell r="F35">
            <v>34</v>
          </cell>
          <cell r="G35" t="str">
            <v>医療法人社団玄洋会　佐藤歯科クリニック</v>
          </cell>
          <cell r="H35" t="str">
            <v>北海道</v>
          </cell>
          <cell r="I35" t="str">
            <v>苫小牧市青雲町２丁目２１－１７</v>
          </cell>
          <cell r="J35">
            <v>2</v>
          </cell>
          <cell r="K35">
            <v>1</v>
          </cell>
          <cell r="L35">
            <v>5</v>
          </cell>
          <cell r="M35">
            <v>2</v>
          </cell>
          <cell r="N35">
            <v>19</v>
          </cell>
          <cell r="O35" t="str">
            <v>01213</v>
          </cell>
          <cell r="P35" t="str">
            <v>0591263</v>
          </cell>
        </row>
        <row r="36">
          <cell r="A36">
            <v>30035</v>
          </cell>
          <cell r="B36">
            <v>301510125</v>
          </cell>
          <cell r="C36" t="str">
            <v>D01-035</v>
          </cell>
          <cell r="D36" t="str">
            <v>D</v>
          </cell>
          <cell r="E36">
            <v>1</v>
          </cell>
          <cell r="F36">
            <v>35</v>
          </cell>
          <cell r="G36" t="str">
            <v>青山歯科医院</v>
          </cell>
          <cell r="H36" t="str">
            <v>北海道</v>
          </cell>
          <cell r="I36" t="str">
            <v>江別市あけぼの町２７－１</v>
          </cell>
          <cell r="J36">
            <v>2</v>
          </cell>
          <cell r="K36">
            <v>1</v>
          </cell>
          <cell r="L36">
            <v>5</v>
          </cell>
          <cell r="M36">
            <v>1</v>
          </cell>
          <cell r="N36">
            <v>25</v>
          </cell>
          <cell r="O36" t="str">
            <v>01217</v>
          </cell>
          <cell r="P36" t="str">
            <v>0670025</v>
          </cell>
        </row>
        <row r="37">
          <cell r="A37">
            <v>30036</v>
          </cell>
          <cell r="B37">
            <v>301510532</v>
          </cell>
          <cell r="C37" t="str">
            <v>D01-036</v>
          </cell>
          <cell r="D37" t="str">
            <v>D</v>
          </cell>
          <cell r="E37">
            <v>1</v>
          </cell>
          <cell r="F37">
            <v>36</v>
          </cell>
          <cell r="G37" t="str">
            <v>アップル歯科</v>
          </cell>
          <cell r="H37" t="str">
            <v>北海道</v>
          </cell>
          <cell r="I37" t="str">
            <v>江別市野幌町５１－５</v>
          </cell>
          <cell r="J37">
            <v>1</v>
          </cell>
          <cell r="K37">
            <v>1</v>
          </cell>
          <cell r="L37">
            <v>5</v>
          </cell>
          <cell r="M37">
            <v>2</v>
          </cell>
          <cell r="N37">
            <v>25</v>
          </cell>
          <cell r="O37" t="str">
            <v>01217</v>
          </cell>
          <cell r="P37" t="str">
            <v>0690813</v>
          </cell>
        </row>
        <row r="38">
          <cell r="A38">
            <v>30037</v>
          </cell>
          <cell r="B38">
            <v>301530815</v>
          </cell>
          <cell r="C38" t="str">
            <v>D01-037</v>
          </cell>
          <cell r="D38" t="str">
            <v>D</v>
          </cell>
          <cell r="E38">
            <v>1</v>
          </cell>
          <cell r="F38">
            <v>37</v>
          </cell>
          <cell r="G38" t="str">
            <v>みぞぐち歯科クリニック</v>
          </cell>
          <cell r="H38" t="str">
            <v>北海道</v>
          </cell>
          <cell r="I38" t="str">
            <v>千歳市高台２丁目７－１６</v>
          </cell>
          <cell r="J38">
            <v>2</v>
          </cell>
          <cell r="K38">
            <v>1</v>
          </cell>
          <cell r="L38">
            <v>5</v>
          </cell>
          <cell r="M38">
            <v>1</v>
          </cell>
          <cell r="N38">
            <v>25</v>
          </cell>
          <cell r="O38" t="str">
            <v>01224</v>
          </cell>
          <cell r="P38" t="str">
            <v>0660035</v>
          </cell>
        </row>
        <row r="39">
          <cell r="A39">
            <v>30038</v>
          </cell>
          <cell r="B39">
            <v>301590174</v>
          </cell>
          <cell r="C39" t="str">
            <v>D01-038</v>
          </cell>
          <cell r="D39" t="str">
            <v>D</v>
          </cell>
          <cell r="E39">
            <v>1</v>
          </cell>
          <cell r="F39">
            <v>38</v>
          </cell>
          <cell r="G39" t="str">
            <v>杉村歯科医院</v>
          </cell>
          <cell r="H39" t="str">
            <v>北海道</v>
          </cell>
          <cell r="I39" t="str">
            <v>滝川市栄町１－７－２６</v>
          </cell>
          <cell r="J39">
            <v>1</v>
          </cell>
          <cell r="K39">
            <v>1</v>
          </cell>
          <cell r="L39">
            <v>5</v>
          </cell>
          <cell r="M39">
            <v>1</v>
          </cell>
          <cell r="N39">
            <v>25</v>
          </cell>
          <cell r="O39" t="str">
            <v>01225</v>
          </cell>
          <cell r="P39" t="str">
            <v>0730031</v>
          </cell>
        </row>
        <row r="40">
          <cell r="A40">
            <v>30039</v>
          </cell>
          <cell r="B40">
            <v>301520274</v>
          </cell>
          <cell r="C40" t="str">
            <v>D01-039</v>
          </cell>
          <cell r="D40" t="str">
            <v>D</v>
          </cell>
          <cell r="E40">
            <v>1</v>
          </cell>
          <cell r="F40">
            <v>39</v>
          </cell>
          <cell r="G40" t="str">
            <v>もちづき歯科医院</v>
          </cell>
          <cell r="H40" t="str">
            <v>北海道</v>
          </cell>
          <cell r="I40" t="str">
            <v>石狩市花畔４９９番地１</v>
          </cell>
          <cell r="J40">
            <v>2</v>
          </cell>
          <cell r="K40">
            <v>1</v>
          </cell>
          <cell r="L40">
            <v>5</v>
          </cell>
          <cell r="M40">
            <v>1</v>
          </cell>
          <cell r="N40">
            <v>25</v>
          </cell>
          <cell r="O40" t="str">
            <v>01235</v>
          </cell>
          <cell r="P40" t="str">
            <v>0613218</v>
          </cell>
        </row>
        <row r="41">
          <cell r="A41">
            <v>30040</v>
          </cell>
          <cell r="B41">
            <v>301730123</v>
          </cell>
          <cell r="C41" t="str">
            <v>D01-040</v>
          </cell>
          <cell r="D41" t="str">
            <v>D</v>
          </cell>
          <cell r="E41">
            <v>1</v>
          </cell>
          <cell r="F41">
            <v>40</v>
          </cell>
          <cell r="G41" t="str">
            <v>やぎ歯科医院</v>
          </cell>
          <cell r="H41" t="str">
            <v>北海道</v>
          </cell>
          <cell r="I41" t="str">
            <v>山越郡長万部町字長万部４１１の３０９</v>
          </cell>
          <cell r="J41">
            <v>2</v>
          </cell>
          <cell r="K41">
            <v>1</v>
          </cell>
          <cell r="L41">
            <v>5</v>
          </cell>
          <cell r="M41">
            <v>1</v>
          </cell>
          <cell r="N41">
            <v>25</v>
          </cell>
          <cell r="O41" t="str">
            <v>01347</v>
          </cell>
          <cell r="P41" t="str">
            <v>0493521</v>
          </cell>
        </row>
        <row r="42">
          <cell r="A42">
            <v>30041</v>
          </cell>
          <cell r="B42">
            <v>301680316</v>
          </cell>
          <cell r="C42" t="str">
            <v>D01-041</v>
          </cell>
          <cell r="D42" t="str">
            <v>D</v>
          </cell>
          <cell r="E42">
            <v>1</v>
          </cell>
          <cell r="F42">
            <v>41</v>
          </cell>
          <cell r="G42" t="str">
            <v>らんこし中央歯科</v>
          </cell>
          <cell r="H42" t="str">
            <v>北海道</v>
          </cell>
          <cell r="I42" t="str">
            <v>磯谷郡蘭越町蘭越町１０８番１</v>
          </cell>
          <cell r="J42">
            <v>2</v>
          </cell>
          <cell r="K42">
            <v>1</v>
          </cell>
          <cell r="L42">
            <v>5</v>
          </cell>
          <cell r="M42">
            <v>1</v>
          </cell>
          <cell r="N42">
            <v>25</v>
          </cell>
          <cell r="O42" t="str">
            <v>01394</v>
          </cell>
          <cell r="P42" t="str">
            <v>0481301</v>
          </cell>
        </row>
        <row r="43">
          <cell r="A43">
            <v>30042</v>
          </cell>
          <cell r="B43">
            <v>301540573</v>
          </cell>
          <cell r="C43" t="str">
            <v>D01-042</v>
          </cell>
          <cell r="D43" t="str">
            <v>D</v>
          </cell>
          <cell r="E43">
            <v>1</v>
          </cell>
          <cell r="F43">
            <v>42</v>
          </cell>
          <cell r="G43" t="str">
            <v>北村歯科医院</v>
          </cell>
          <cell r="H43" t="str">
            <v>北海道</v>
          </cell>
          <cell r="I43" t="str">
            <v>空知郡北村字赤川５８６番地４６</v>
          </cell>
          <cell r="J43">
            <v>2</v>
          </cell>
          <cell r="K43">
            <v>1</v>
          </cell>
          <cell r="L43">
            <v>5</v>
          </cell>
          <cell r="M43">
            <v>1</v>
          </cell>
          <cell r="N43">
            <v>25</v>
          </cell>
          <cell r="O43" t="str">
            <v>01421</v>
          </cell>
          <cell r="P43" t="str">
            <v>0681213</v>
          </cell>
        </row>
        <row r="44">
          <cell r="A44">
            <v>30043</v>
          </cell>
          <cell r="B44">
            <v>301590220</v>
          </cell>
          <cell r="C44" t="str">
            <v>D01-043</v>
          </cell>
          <cell r="D44" t="str">
            <v>D</v>
          </cell>
          <cell r="E44">
            <v>1</v>
          </cell>
          <cell r="F44">
            <v>43</v>
          </cell>
          <cell r="G44" t="str">
            <v>町立歯科診療所</v>
          </cell>
          <cell r="H44" t="str">
            <v>北海道</v>
          </cell>
          <cell r="I44" t="str">
            <v>樺戸郡新十津川町字中央３０９番地１</v>
          </cell>
          <cell r="J44">
            <v>2</v>
          </cell>
          <cell r="K44">
            <v>1</v>
          </cell>
          <cell r="L44">
            <v>5</v>
          </cell>
          <cell r="M44">
            <v>1</v>
          </cell>
          <cell r="N44">
            <v>6</v>
          </cell>
          <cell r="O44" t="str">
            <v>01432</v>
          </cell>
          <cell r="P44" t="str">
            <v>0731103</v>
          </cell>
        </row>
        <row r="45">
          <cell r="A45">
            <v>30044</v>
          </cell>
          <cell r="B45">
            <v>301622240</v>
          </cell>
          <cell r="C45" t="str">
            <v>D01-044</v>
          </cell>
          <cell r="D45" t="str">
            <v>D</v>
          </cell>
          <cell r="E45">
            <v>1</v>
          </cell>
          <cell r="F45">
            <v>44</v>
          </cell>
          <cell r="G45" t="str">
            <v>いちご歯科</v>
          </cell>
          <cell r="H45" t="str">
            <v>北海道</v>
          </cell>
          <cell r="I45" t="str">
            <v>上川郡比布町市街地３７１－１３５</v>
          </cell>
          <cell r="J45">
            <v>2</v>
          </cell>
          <cell r="K45">
            <v>1</v>
          </cell>
          <cell r="L45">
            <v>5</v>
          </cell>
          <cell r="M45">
            <v>1</v>
          </cell>
          <cell r="N45">
            <v>25</v>
          </cell>
          <cell r="O45" t="str">
            <v>01455</v>
          </cell>
          <cell r="P45" t="str">
            <v>0780341</v>
          </cell>
        </row>
        <row r="46">
          <cell r="A46">
            <v>30045</v>
          </cell>
          <cell r="B46">
            <v>301950163</v>
          </cell>
          <cell r="C46" t="str">
            <v>D01-045</v>
          </cell>
          <cell r="D46" t="str">
            <v>D</v>
          </cell>
          <cell r="E46">
            <v>1</v>
          </cell>
          <cell r="F46">
            <v>45</v>
          </cell>
          <cell r="G46" t="str">
            <v>三藤歯科医院</v>
          </cell>
          <cell r="H46" t="str">
            <v>北海道</v>
          </cell>
          <cell r="I46" t="str">
            <v>苫前郡羽幌町南三条２丁目２</v>
          </cell>
          <cell r="J46">
            <v>2</v>
          </cell>
          <cell r="K46">
            <v>1</v>
          </cell>
          <cell r="L46">
            <v>5</v>
          </cell>
          <cell r="M46">
            <v>1</v>
          </cell>
          <cell r="N46">
            <v>25</v>
          </cell>
          <cell r="O46" t="str">
            <v>01484</v>
          </cell>
          <cell r="P46" t="str">
            <v>0784103</v>
          </cell>
        </row>
        <row r="47">
          <cell r="A47">
            <v>30046</v>
          </cell>
          <cell r="B47">
            <v>301900650</v>
          </cell>
          <cell r="C47" t="str">
            <v>D01-046</v>
          </cell>
          <cell r="D47" t="str">
            <v>D</v>
          </cell>
          <cell r="E47">
            <v>1</v>
          </cell>
          <cell r="F47">
            <v>46</v>
          </cell>
          <cell r="G47" t="str">
            <v>るべしべ歯科医院</v>
          </cell>
          <cell r="H47" t="str">
            <v>北海道</v>
          </cell>
          <cell r="I47" t="str">
            <v>常呂郡留辺蘂町字栄町１１２番地５</v>
          </cell>
          <cell r="J47">
            <v>2</v>
          </cell>
          <cell r="K47">
            <v>1</v>
          </cell>
          <cell r="L47">
            <v>5</v>
          </cell>
          <cell r="M47">
            <v>2</v>
          </cell>
          <cell r="N47">
            <v>25</v>
          </cell>
          <cell r="O47" t="str">
            <v>01551</v>
          </cell>
          <cell r="P47" t="str">
            <v>0910005</v>
          </cell>
        </row>
        <row r="48">
          <cell r="A48">
            <v>30047</v>
          </cell>
          <cell r="B48">
            <v>301760672</v>
          </cell>
          <cell r="C48" t="str">
            <v>D01-047</v>
          </cell>
          <cell r="D48" t="str">
            <v>D</v>
          </cell>
          <cell r="E48">
            <v>1</v>
          </cell>
          <cell r="F48">
            <v>47</v>
          </cell>
          <cell r="G48" t="str">
            <v>鵡川歯科診療所</v>
          </cell>
          <cell r="H48" t="str">
            <v>北海道</v>
          </cell>
          <cell r="I48" t="str">
            <v>勇払郡鵡川町駒場町１９７</v>
          </cell>
          <cell r="J48">
            <v>2</v>
          </cell>
          <cell r="K48">
            <v>1</v>
          </cell>
          <cell r="L48">
            <v>5</v>
          </cell>
          <cell r="M48">
            <v>1</v>
          </cell>
          <cell r="N48">
            <v>25</v>
          </cell>
          <cell r="O48" t="str">
            <v>01582</v>
          </cell>
          <cell r="P48" t="str">
            <v>0540063</v>
          </cell>
        </row>
        <row r="49">
          <cell r="A49">
            <v>30048</v>
          </cell>
          <cell r="B49">
            <v>301770183</v>
          </cell>
          <cell r="C49" t="str">
            <v>D01-048</v>
          </cell>
          <cell r="D49" t="str">
            <v>D</v>
          </cell>
          <cell r="E49">
            <v>1</v>
          </cell>
          <cell r="F49">
            <v>48</v>
          </cell>
          <cell r="G49" t="str">
            <v>かつみ歯科医院</v>
          </cell>
          <cell r="H49" t="str">
            <v>北海道</v>
          </cell>
          <cell r="I49" t="str">
            <v>浦河郡浦河町築地３丁目５</v>
          </cell>
          <cell r="J49">
            <v>2</v>
          </cell>
          <cell r="K49">
            <v>1</v>
          </cell>
          <cell r="L49">
            <v>5</v>
          </cell>
          <cell r="M49">
            <v>1</v>
          </cell>
          <cell r="N49">
            <v>25</v>
          </cell>
          <cell r="O49" t="str">
            <v>01607</v>
          </cell>
          <cell r="P49" t="str">
            <v>0570024</v>
          </cell>
        </row>
        <row r="50">
          <cell r="A50">
            <v>30049</v>
          </cell>
          <cell r="B50">
            <v>301810131</v>
          </cell>
          <cell r="C50" t="str">
            <v>D01-049</v>
          </cell>
          <cell r="D50" t="str">
            <v>D</v>
          </cell>
          <cell r="E50">
            <v>1</v>
          </cell>
          <cell r="F50">
            <v>49</v>
          </cell>
          <cell r="G50" t="str">
            <v>医療法人仁愛会朴澤歯科クリニック</v>
          </cell>
          <cell r="H50" t="str">
            <v>北海道</v>
          </cell>
          <cell r="I50" t="str">
            <v>上川郡清水町字御影本通５丁目９番地</v>
          </cell>
          <cell r="J50">
            <v>2</v>
          </cell>
          <cell r="K50">
            <v>1</v>
          </cell>
          <cell r="L50">
            <v>5</v>
          </cell>
          <cell r="M50">
            <v>1</v>
          </cell>
          <cell r="N50">
            <v>19</v>
          </cell>
          <cell r="O50" t="str">
            <v>01636</v>
          </cell>
          <cell r="P50" t="str">
            <v>0890354</v>
          </cell>
        </row>
        <row r="51">
          <cell r="A51">
            <v>30050</v>
          </cell>
          <cell r="B51">
            <v>301791014</v>
          </cell>
          <cell r="C51" t="str">
            <v>D01-050</v>
          </cell>
          <cell r="D51" t="str">
            <v>D</v>
          </cell>
          <cell r="E51">
            <v>1</v>
          </cell>
          <cell r="F51">
            <v>50</v>
          </cell>
          <cell r="G51" t="str">
            <v>医療法人社団木下歯科医院</v>
          </cell>
          <cell r="H51" t="str">
            <v>北海道</v>
          </cell>
          <cell r="I51" t="str">
            <v>中川郡幕別町本町６１－１</v>
          </cell>
          <cell r="J51">
            <v>2</v>
          </cell>
          <cell r="K51">
            <v>1</v>
          </cell>
          <cell r="L51">
            <v>5</v>
          </cell>
          <cell r="M51">
            <v>1</v>
          </cell>
          <cell r="N51">
            <v>19</v>
          </cell>
          <cell r="O51" t="str">
            <v>01643</v>
          </cell>
          <cell r="P51" t="str">
            <v>0890603</v>
          </cell>
        </row>
        <row r="52">
          <cell r="A52">
            <v>30051</v>
          </cell>
          <cell r="B52">
            <v>301830182</v>
          </cell>
          <cell r="C52" t="str">
            <v>D01-051</v>
          </cell>
          <cell r="D52" t="str">
            <v>D</v>
          </cell>
          <cell r="E52">
            <v>1</v>
          </cell>
          <cell r="F52">
            <v>51</v>
          </cell>
          <cell r="G52" t="str">
            <v>足寄ファミリー歯科医院</v>
          </cell>
          <cell r="H52" t="str">
            <v>北海道</v>
          </cell>
          <cell r="I52" t="str">
            <v>足寄郡足寄町南四条３丁目１２－２</v>
          </cell>
          <cell r="J52">
            <v>1</v>
          </cell>
          <cell r="K52">
            <v>1</v>
          </cell>
          <cell r="L52">
            <v>5</v>
          </cell>
          <cell r="M52">
            <v>1</v>
          </cell>
          <cell r="N52">
            <v>25</v>
          </cell>
          <cell r="O52" t="str">
            <v>01647</v>
          </cell>
          <cell r="P52" t="str">
            <v>0893714</v>
          </cell>
        </row>
        <row r="53">
          <cell r="A53">
            <v>30052</v>
          </cell>
          <cell r="B53">
            <v>302010521</v>
          </cell>
          <cell r="C53" t="str">
            <v>D02-001</v>
          </cell>
          <cell r="D53" t="str">
            <v>D</v>
          </cell>
          <cell r="E53">
            <v>2</v>
          </cell>
          <cell r="F53">
            <v>1</v>
          </cell>
          <cell r="G53" t="str">
            <v>秋元歯科医院</v>
          </cell>
          <cell r="H53" t="str">
            <v>青森県</v>
          </cell>
          <cell r="I53" t="str">
            <v>青森市浪館字前田３３－２８</v>
          </cell>
          <cell r="J53">
            <v>2</v>
          </cell>
          <cell r="K53">
            <v>2</v>
          </cell>
          <cell r="L53">
            <v>5</v>
          </cell>
          <cell r="M53">
            <v>1</v>
          </cell>
          <cell r="N53">
            <v>25</v>
          </cell>
          <cell r="O53" t="str">
            <v>02201</v>
          </cell>
          <cell r="P53" t="str">
            <v>0380022</v>
          </cell>
        </row>
        <row r="54">
          <cell r="A54">
            <v>30053</v>
          </cell>
          <cell r="B54">
            <v>302011775</v>
          </cell>
          <cell r="C54" t="str">
            <v>D02-002</v>
          </cell>
          <cell r="D54" t="str">
            <v>D</v>
          </cell>
          <cell r="E54">
            <v>2</v>
          </cell>
          <cell r="F54">
            <v>2</v>
          </cell>
          <cell r="G54" t="str">
            <v>たしろ歯科医院</v>
          </cell>
          <cell r="H54" t="str">
            <v>青森県</v>
          </cell>
          <cell r="I54" t="str">
            <v>青森市篠田２丁目１８－８</v>
          </cell>
          <cell r="J54">
            <v>1</v>
          </cell>
          <cell r="K54">
            <v>2</v>
          </cell>
          <cell r="L54">
            <v>5</v>
          </cell>
          <cell r="M54">
            <v>1</v>
          </cell>
          <cell r="N54">
            <v>25</v>
          </cell>
          <cell r="O54" t="str">
            <v>02201</v>
          </cell>
          <cell r="P54" t="str">
            <v>0380011</v>
          </cell>
        </row>
        <row r="55">
          <cell r="A55">
            <v>30054</v>
          </cell>
          <cell r="B55">
            <v>302011892</v>
          </cell>
          <cell r="C55" t="str">
            <v>D02-003</v>
          </cell>
          <cell r="D55" t="str">
            <v>D</v>
          </cell>
          <cell r="E55">
            <v>2</v>
          </cell>
          <cell r="F55">
            <v>3</v>
          </cell>
          <cell r="G55" t="str">
            <v>ふじもと歯科医院</v>
          </cell>
          <cell r="H55" t="str">
            <v>青森県</v>
          </cell>
          <cell r="I55" t="str">
            <v>青森市大字荒川字柴田１５－２</v>
          </cell>
          <cell r="J55">
            <v>2</v>
          </cell>
          <cell r="K55">
            <v>2</v>
          </cell>
          <cell r="L55">
            <v>5</v>
          </cell>
          <cell r="M55">
            <v>1</v>
          </cell>
          <cell r="N55">
            <v>25</v>
          </cell>
          <cell r="O55" t="str">
            <v>02201</v>
          </cell>
          <cell r="P55" t="str">
            <v>0300111</v>
          </cell>
        </row>
        <row r="56">
          <cell r="A56">
            <v>30055</v>
          </cell>
          <cell r="B56">
            <v>302020087</v>
          </cell>
          <cell r="C56" t="str">
            <v>D02-004</v>
          </cell>
          <cell r="D56" t="str">
            <v>D</v>
          </cell>
          <cell r="E56">
            <v>2</v>
          </cell>
          <cell r="F56">
            <v>4</v>
          </cell>
          <cell r="G56" t="str">
            <v>波多野歯科医院</v>
          </cell>
          <cell r="H56" t="str">
            <v>青森県</v>
          </cell>
          <cell r="I56" t="str">
            <v>弘前市徳田町５</v>
          </cell>
          <cell r="J56">
            <v>1</v>
          </cell>
          <cell r="K56">
            <v>2</v>
          </cell>
          <cell r="L56">
            <v>5</v>
          </cell>
          <cell r="M56">
            <v>2</v>
          </cell>
          <cell r="N56">
            <v>25</v>
          </cell>
          <cell r="O56" t="str">
            <v>02202</v>
          </cell>
          <cell r="P56" t="str">
            <v>0368032</v>
          </cell>
        </row>
        <row r="57">
          <cell r="A57">
            <v>30056</v>
          </cell>
          <cell r="B57">
            <v>302030543</v>
          </cell>
          <cell r="C57" t="str">
            <v>D02-005</v>
          </cell>
          <cell r="D57" t="str">
            <v>D</v>
          </cell>
          <cell r="E57">
            <v>2</v>
          </cell>
          <cell r="F57">
            <v>5</v>
          </cell>
          <cell r="G57" t="str">
            <v>小泉歯科医院</v>
          </cell>
          <cell r="H57" t="str">
            <v>青森県</v>
          </cell>
          <cell r="I57" t="str">
            <v>八戸市小中野４－２－７</v>
          </cell>
          <cell r="J57">
            <v>2</v>
          </cell>
          <cell r="K57">
            <v>2</v>
          </cell>
          <cell r="L57">
            <v>5</v>
          </cell>
          <cell r="M57">
            <v>1</v>
          </cell>
          <cell r="N57">
            <v>25</v>
          </cell>
          <cell r="O57" t="str">
            <v>02203</v>
          </cell>
          <cell r="P57" t="str">
            <v>0310802</v>
          </cell>
        </row>
        <row r="58">
          <cell r="A58">
            <v>30057</v>
          </cell>
          <cell r="B58">
            <v>302030631</v>
          </cell>
          <cell r="C58" t="str">
            <v>D02-006</v>
          </cell>
          <cell r="D58" t="str">
            <v>D</v>
          </cell>
          <cell r="E58">
            <v>2</v>
          </cell>
          <cell r="F58">
            <v>6</v>
          </cell>
          <cell r="G58" t="str">
            <v>高山歯科医院</v>
          </cell>
          <cell r="H58" t="str">
            <v>青森県</v>
          </cell>
          <cell r="I58" t="str">
            <v>八戸市柏崎５丁目３－３５</v>
          </cell>
          <cell r="J58">
            <v>1</v>
          </cell>
          <cell r="K58">
            <v>2</v>
          </cell>
          <cell r="L58">
            <v>5</v>
          </cell>
          <cell r="M58">
            <v>1</v>
          </cell>
          <cell r="N58">
            <v>25</v>
          </cell>
          <cell r="O58" t="str">
            <v>02203</v>
          </cell>
          <cell r="P58" t="str">
            <v>0310081</v>
          </cell>
        </row>
        <row r="59">
          <cell r="A59">
            <v>30058</v>
          </cell>
          <cell r="B59">
            <v>302031322</v>
          </cell>
          <cell r="C59" t="str">
            <v>D02-007</v>
          </cell>
          <cell r="D59" t="str">
            <v>D</v>
          </cell>
          <cell r="E59">
            <v>2</v>
          </cell>
          <cell r="F59">
            <v>7</v>
          </cell>
          <cell r="G59" t="str">
            <v>滝沢北村歯科医院</v>
          </cell>
          <cell r="H59" t="str">
            <v>青森県</v>
          </cell>
          <cell r="I59" t="str">
            <v>八戸市売市２丁目１－６</v>
          </cell>
          <cell r="J59">
            <v>2</v>
          </cell>
          <cell r="K59">
            <v>2</v>
          </cell>
          <cell r="L59">
            <v>5</v>
          </cell>
          <cell r="M59">
            <v>2</v>
          </cell>
          <cell r="N59">
            <v>25</v>
          </cell>
          <cell r="O59" t="str">
            <v>02203</v>
          </cell>
          <cell r="P59" t="str">
            <v>0310073</v>
          </cell>
        </row>
        <row r="60">
          <cell r="A60">
            <v>30059</v>
          </cell>
          <cell r="B60">
            <v>302031423</v>
          </cell>
          <cell r="C60" t="str">
            <v>D02-008</v>
          </cell>
          <cell r="D60" t="str">
            <v>D</v>
          </cell>
          <cell r="E60">
            <v>2</v>
          </cell>
          <cell r="F60">
            <v>8</v>
          </cell>
          <cell r="G60" t="str">
            <v>伊藤歯科医院</v>
          </cell>
          <cell r="H60" t="str">
            <v>青森県</v>
          </cell>
          <cell r="I60" t="str">
            <v>八戸市青葉３－６－１３</v>
          </cell>
          <cell r="J60">
            <v>2</v>
          </cell>
          <cell r="K60">
            <v>2</v>
          </cell>
          <cell r="L60">
            <v>5</v>
          </cell>
          <cell r="M60">
            <v>1</v>
          </cell>
          <cell r="N60">
            <v>25</v>
          </cell>
          <cell r="O60" t="str">
            <v>02203</v>
          </cell>
          <cell r="P60" t="str">
            <v>0310804</v>
          </cell>
        </row>
        <row r="61">
          <cell r="A61">
            <v>30060</v>
          </cell>
          <cell r="B61">
            <v>302090147</v>
          </cell>
          <cell r="C61" t="str">
            <v>D02-009</v>
          </cell>
          <cell r="D61" t="str">
            <v>D</v>
          </cell>
          <cell r="E61">
            <v>2</v>
          </cell>
          <cell r="F61">
            <v>9</v>
          </cell>
          <cell r="G61" t="str">
            <v>渡辺歯科浜町診療所</v>
          </cell>
          <cell r="H61" t="str">
            <v>青森県</v>
          </cell>
          <cell r="I61" t="str">
            <v>むつ市大湊浜町２－２０</v>
          </cell>
          <cell r="J61">
            <v>2</v>
          </cell>
          <cell r="K61">
            <v>2</v>
          </cell>
          <cell r="L61">
            <v>5</v>
          </cell>
          <cell r="M61">
            <v>1</v>
          </cell>
          <cell r="N61">
            <v>25</v>
          </cell>
          <cell r="O61" t="str">
            <v>02208</v>
          </cell>
          <cell r="P61" t="str">
            <v>0350085</v>
          </cell>
        </row>
        <row r="62">
          <cell r="A62">
            <v>30061</v>
          </cell>
          <cell r="B62">
            <v>302050679</v>
          </cell>
          <cell r="C62" t="str">
            <v>D02-010</v>
          </cell>
          <cell r="D62" t="str">
            <v>D</v>
          </cell>
          <cell r="E62">
            <v>2</v>
          </cell>
          <cell r="F62">
            <v>10</v>
          </cell>
          <cell r="G62" t="str">
            <v>ゆみこ歯科クリニック</v>
          </cell>
          <cell r="H62" t="str">
            <v>青森県</v>
          </cell>
          <cell r="I62" t="str">
            <v>北津軽郡中里町中里字亀山４２５－２</v>
          </cell>
          <cell r="J62">
            <v>2</v>
          </cell>
          <cell r="K62">
            <v>2</v>
          </cell>
          <cell r="L62">
            <v>5</v>
          </cell>
          <cell r="M62">
            <v>1</v>
          </cell>
          <cell r="N62">
            <v>25</v>
          </cell>
          <cell r="O62" t="str">
            <v>02383</v>
          </cell>
          <cell r="P62" t="str">
            <v>0370305</v>
          </cell>
        </row>
        <row r="63">
          <cell r="A63">
            <v>30062</v>
          </cell>
          <cell r="B63">
            <v>303510796</v>
          </cell>
          <cell r="C63" t="str">
            <v>D03-001</v>
          </cell>
          <cell r="D63" t="str">
            <v>D</v>
          </cell>
          <cell r="E63">
            <v>3</v>
          </cell>
          <cell r="F63">
            <v>1</v>
          </cell>
          <cell r="G63" t="str">
            <v>中屋敷歯科医院</v>
          </cell>
          <cell r="H63" t="str">
            <v>岩手県</v>
          </cell>
          <cell r="I63" t="str">
            <v>盛岡市緑が丘１－１－７</v>
          </cell>
          <cell r="J63">
            <v>2</v>
          </cell>
          <cell r="K63">
            <v>2</v>
          </cell>
          <cell r="L63">
            <v>5</v>
          </cell>
          <cell r="M63">
            <v>1</v>
          </cell>
          <cell r="N63">
            <v>25</v>
          </cell>
          <cell r="O63" t="str">
            <v>03201</v>
          </cell>
          <cell r="P63" t="str">
            <v>0200117</v>
          </cell>
        </row>
        <row r="64">
          <cell r="A64">
            <v>30063</v>
          </cell>
          <cell r="B64">
            <v>303511328</v>
          </cell>
          <cell r="C64" t="str">
            <v>D03-002</v>
          </cell>
          <cell r="D64" t="str">
            <v>D</v>
          </cell>
          <cell r="E64">
            <v>3</v>
          </cell>
          <cell r="F64">
            <v>2</v>
          </cell>
          <cell r="G64" t="str">
            <v>近藤歯科クリニック</v>
          </cell>
          <cell r="H64" t="str">
            <v>岩手県</v>
          </cell>
          <cell r="I64" t="str">
            <v>盛岡市永井２２地割４２－２</v>
          </cell>
          <cell r="J64">
            <v>1</v>
          </cell>
          <cell r="K64">
            <v>2</v>
          </cell>
          <cell r="L64">
            <v>5</v>
          </cell>
          <cell r="M64">
            <v>1</v>
          </cell>
          <cell r="N64">
            <v>25</v>
          </cell>
          <cell r="O64" t="str">
            <v>03201</v>
          </cell>
          <cell r="P64" t="str">
            <v>0200834</v>
          </cell>
        </row>
        <row r="65">
          <cell r="A65">
            <v>30064</v>
          </cell>
          <cell r="B65">
            <v>303511751</v>
          </cell>
          <cell r="C65" t="str">
            <v>D03-003</v>
          </cell>
          <cell r="D65" t="str">
            <v>D</v>
          </cell>
          <cell r="E65">
            <v>3</v>
          </cell>
          <cell r="F65">
            <v>3</v>
          </cell>
          <cell r="G65" t="str">
            <v>攝待歯科医院</v>
          </cell>
          <cell r="H65" t="str">
            <v>岩手県</v>
          </cell>
          <cell r="I65" t="str">
            <v>盛岡市東松園３丁目２８－１</v>
          </cell>
          <cell r="J65">
            <v>2</v>
          </cell>
          <cell r="K65">
            <v>2</v>
          </cell>
          <cell r="L65">
            <v>5</v>
          </cell>
          <cell r="M65">
            <v>1</v>
          </cell>
          <cell r="N65">
            <v>25</v>
          </cell>
          <cell r="O65" t="str">
            <v>03201</v>
          </cell>
          <cell r="P65" t="str">
            <v>0200106</v>
          </cell>
        </row>
        <row r="66">
          <cell r="A66">
            <v>30065</v>
          </cell>
          <cell r="B66">
            <v>303512080</v>
          </cell>
          <cell r="C66" t="str">
            <v>D03-004</v>
          </cell>
          <cell r="D66" t="str">
            <v>D</v>
          </cell>
          <cell r="E66">
            <v>3</v>
          </cell>
          <cell r="F66">
            <v>4</v>
          </cell>
          <cell r="G66" t="str">
            <v>ささき歯科医院</v>
          </cell>
          <cell r="H66" t="str">
            <v>岩手県</v>
          </cell>
          <cell r="I66" t="str">
            <v>盛岡市三本柳３地割１２－７</v>
          </cell>
          <cell r="J66">
            <v>2</v>
          </cell>
          <cell r="K66">
            <v>2</v>
          </cell>
          <cell r="L66">
            <v>5</v>
          </cell>
          <cell r="M66">
            <v>2</v>
          </cell>
          <cell r="N66">
            <v>25</v>
          </cell>
          <cell r="O66" t="str">
            <v>03201</v>
          </cell>
          <cell r="P66" t="str">
            <v>0200831</v>
          </cell>
        </row>
        <row r="67">
          <cell r="A67">
            <v>30066</v>
          </cell>
          <cell r="B67">
            <v>303512514</v>
          </cell>
          <cell r="C67" t="str">
            <v>D03-005</v>
          </cell>
          <cell r="D67" t="str">
            <v>D</v>
          </cell>
          <cell r="E67">
            <v>3</v>
          </cell>
          <cell r="F67">
            <v>5</v>
          </cell>
          <cell r="G67" t="str">
            <v>加賀野歯科クリニック</v>
          </cell>
          <cell r="H67" t="str">
            <v>岩手県</v>
          </cell>
          <cell r="I67" t="str">
            <v>盛岡市加賀野２丁目８－２４</v>
          </cell>
          <cell r="J67">
            <v>2</v>
          </cell>
          <cell r="K67">
            <v>2</v>
          </cell>
          <cell r="L67">
            <v>5</v>
          </cell>
          <cell r="M67">
            <v>1</v>
          </cell>
          <cell r="N67">
            <v>25</v>
          </cell>
          <cell r="O67" t="str">
            <v>03201</v>
          </cell>
          <cell r="P67" t="str">
            <v>0200807</v>
          </cell>
        </row>
        <row r="68">
          <cell r="A68">
            <v>30067</v>
          </cell>
          <cell r="B68">
            <v>303620279</v>
          </cell>
          <cell r="C68" t="str">
            <v>D03-006</v>
          </cell>
          <cell r="D68" t="str">
            <v>D</v>
          </cell>
          <cell r="E68">
            <v>3</v>
          </cell>
          <cell r="F68">
            <v>6</v>
          </cell>
          <cell r="G68" t="str">
            <v>寿歯科医院</v>
          </cell>
          <cell r="H68" t="str">
            <v>岩手県</v>
          </cell>
          <cell r="I68" t="str">
            <v>宮古市黒田町２－２７</v>
          </cell>
          <cell r="J68">
            <v>2</v>
          </cell>
          <cell r="K68">
            <v>2</v>
          </cell>
          <cell r="L68">
            <v>5</v>
          </cell>
          <cell r="M68">
            <v>1</v>
          </cell>
          <cell r="N68">
            <v>25</v>
          </cell>
          <cell r="O68" t="str">
            <v>03202</v>
          </cell>
          <cell r="P68" t="str">
            <v>0270085</v>
          </cell>
        </row>
        <row r="69">
          <cell r="A69">
            <v>30068</v>
          </cell>
          <cell r="B69">
            <v>303550378</v>
          </cell>
          <cell r="C69" t="str">
            <v>D03-007</v>
          </cell>
          <cell r="D69" t="str">
            <v>D</v>
          </cell>
          <cell r="E69">
            <v>3</v>
          </cell>
          <cell r="F69">
            <v>7</v>
          </cell>
          <cell r="G69" t="str">
            <v>中田町歯科医院</v>
          </cell>
          <cell r="H69" t="str">
            <v>岩手県</v>
          </cell>
          <cell r="I69" t="str">
            <v>水沢市中田町３番２９号</v>
          </cell>
          <cell r="J69">
            <v>2</v>
          </cell>
          <cell r="K69">
            <v>2</v>
          </cell>
          <cell r="L69">
            <v>5</v>
          </cell>
          <cell r="M69">
            <v>1</v>
          </cell>
          <cell r="N69">
            <v>25</v>
          </cell>
          <cell r="O69" t="str">
            <v>03204</v>
          </cell>
          <cell r="P69" t="str">
            <v>0230826</v>
          </cell>
        </row>
        <row r="70">
          <cell r="A70">
            <v>30069</v>
          </cell>
          <cell r="B70">
            <v>303530301</v>
          </cell>
          <cell r="C70" t="str">
            <v>D03-008</v>
          </cell>
          <cell r="D70" t="str">
            <v>D</v>
          </cell>
          <cell r="E70">
            <v>3</v>
          </cell>
          <cell r="F70">
            <v>8</v>
          </cell>
          <cell r="G70" t="str">
            <v>八重樫歯科医院</v>
          </cell>
          <cell r="H70" t="str">
            <v>岩手県</v>
          </cell>
          <cell r="I70" t="str">
            <v>花巻市東町４番１１号</v>
          </cell>
          <cell r="J70">
            <v>2</v>
          </cell>
          <cell r="K70">
            <v>2</v>
          </cell>
          <cell r="L70">
            <v>5</v>
          </cell>
          <cell r="M70">
            <v>1</v>
          </cell>
          <cell r="N70">
            <v>25</v>
          </cell>
          <cell r="O70" t="str">
            <v>03205</v>
          </cell>
          <cell r="P70" t="str">
            <v>0250088</v>
          </cell>
        </row>
        <row r="71">
          <cell r="A71">
            <v>30070</v>
          </cell>
          <cell r="B71">
            <v>303650018</v>
          </cell>
          <cell r="C71" t="str">
            <v>D03-009</v>
          </cell>
          <cell r="D71" t="str">
            <v>D</v>
          </cell>
          <cell r="E71">
            <v>3</v>
          </cell>
          <cell r="F71">
            <v>9</v>
          </cell>
          <cell r="G71" t="str">
            <v>窪島歯科医院</v>
          </cell>
          <cell r="H71" t="str">
            <v>岩手県</v>
          </cell>
          <cell r="I71" t="str">
            <v>二戸市福岡字長嶺５５－４</v>
          </cell>
          <cell r="J71">
            <v>1</v>
          </cell>
          <cell r="K71">
            <v>2</v>
          </cell>
          <cell r="L71">
            <v>5</v>
          </cell>
          <cell r="M71">
            <v>1</v>
          </cell>
          <cell r="N71">
            <v>25</v>
          </cell>
          <cell r="O71" t="str">
            <v>03213</v>
          </cell>
          <cell r="P71" t="str">
            <v>0286101</v>
          </cell>
        </row>
        <row r="72">
          <cell r="A72">
            <v>30071</v>
          </cell>
          <cell r="B72">
            <v>303580276</v>
          </cell>
          <cell r="C72" t="str">
            <v>D03-010</v>
          </cell>
          <cell r="D72" t="str">
            <v>D</v>
          </cell>
          <cell r="E72">
            <v>3</v>
          </cell>
          <cell r="F72">
            <v>10</v>
          </cell>
          <cell r="G72" t="str">
            <v>佐藤歯科医院</v>
          </cell>
          <cell r="H72" t="str">
            <v>岩手県</v>
          </cell>
          <cell r="I72" t="str">
            <v>東磐井郡千厩町千厩字町浦４４番地１</v>
          </cell>
          <cell r="J72">
            <v>2</v>
          </cell>
          <cell r="K72">
            <v>2</v>
          </cell>
          <cell r="L72">
            <v>5</v>
          </cell>
          <cell r="M72">
            <v>1</v>
          </cell>
          <cell r="N72">
            <v>25</v>
          </cell>
          <cell r="O72" t="str">
            <v>03423</v>
          </cell>
          <cell r="P72" t="str">
            <v>0290803</v>
          </cell>
        </row>
        <row r="73">
          <cell r="A73">
            <v>30072</v>
          </cell>
          <cell r="B73">
            <v>303640259</v>
          </cell>
          <cell r="C73" t="str">
            <v>D03-011</v>
          </cell>
          <cell r="D73" t="str">
            <v>D</v>
          </cell>
          <cell r="E73">
            <v>3</v>
          </cell>
          <cell r="F73">
            <v>11</v>
          </cell>
          <cell r="G73" t="str">
            <v>青木歯科医院</v>
          </cell>
          <cell r="H73" t="str">
            <v>岩手県</v>
          </cell>
          <cell r="I73" t="str">
            <v>九戸郡種市町２３地割２９－９</v>
          </cell>
          <cell r="J73">
            <v>2</v>
          </cell>
          <cell r="K73">
            <v>2</v>
          </cell>
          <cell r="L73">
            <v>5</v>
          </cell>
          <cell r="M73">
            <v>2</v>
          </cell>
          <cell r="N73">
            <v>25</v>
          </cell>
          <cell r="O73" t="str">
            <v>03502</v>
          </cell>
          <cell r="P73" t="str">
            <v>0287900</v>
          </cell>
        </row>
        <row r="74">
          <cell r="A74">
            <v>30073</v>
          </cell>
          <cell r="B74">
            <v>304010440</v>
          </cell>
          <cell r="C74" t="str">
            <v>D04-001</v>
          </cell>
          <cell r="D74" t="str">
            <v>D</v>
          </cell>
          <cell r="E74">
            <v>4</v>
          </cell>
          <cell r="F74">
            <v>1</v>
          </cell>
          <cell r="G74" t="str">
            <v>上杉及川歯科医院</v>
          </cell>
          <cell r="H74" t="str">
            <v>宮城県</v>
          </cell>
          <cell r="I74" t="str">
            <v>仙台市青葉区上杉１丁目７－７　上杉ハイツ２０１号</v>
          </cell>
          <cell r="J74">
            <v>1</v>
          </cell>
          <cell r="K74">
            <v>2</v>
          </cell>
          <cell r="L74">
            <v>4</v>
          </cell>
          <cell r="M74">
            <v>1</v>
          </cell>
          <cell r="N74">
            <v>19</v>
          </cell>
          <cell r="O74" t="str">
            <v>04101</v>
          </cell>
          <cell r="P74" t="str">
            <v>9800011</v>
          </cell>
        </row>
        <row r="75">
          <cell r="A75">
            <v>30074</v>
          </cell>
          <cell r="B75">
            <v>304010929</v>
          </cell>
          <cell r="C75" t="str">
            <v>D04-002</v>
          </cell>
          <cell r="D75" t="str">
            <v>D</v>
          </cell>
          <cell r="E75">
            <v>4</v>
          </cell>
          <cell r="F75">
            <v>2</v>
          </cell>
          <cell r="G75" t="str">
            <v>すみれ歯科医院</v>
          </cell>
          <cell r="H75" t="str">
            <v>宮城県</v>
          </cell>
          <cell r="I75" t="str">
            <v>仙台市青葉区本町１－９－２　浜屋ビル２号館２Ｆ</v>
          </cell>
          <cell r="J75">
            <v>2</v>
          </cell>
          <cell r="K75">
            <v>2</v>
          </cell>
          <cell r="L75">
            <v>4</v>
          </cell>
          <cell r="M75">
            <v>1</v>
          </cell>
          <cell r="N75">
            <v>25</v>
          </cell>
          <cell r="O75" t="str">
            <v>04101</v>
          </cell>
          <cell r="P75" t="str">
            <v>9800014</v>
          </cell>
        </row>
        <row r="76">
          <cell r="A76">
            <v>30075</v>
          </cell>
          <cell r="B76">
            <v>304311150</v>
          </cell>
          <cell r="C76" t="str">
            <v>D04-003</v>
          </cell>
          <cell r="D76" t="str">
            <v>D</v>
          </cell>
          <cell r="E76">
            <v>4</v>
          </cell>
          <cell r="F76">
            <v>3</v>
          </cell>
          <cell r="G76" t="str">
            <v>吉田歯科医院</v>
          </cell>
          <cell r="H76" t="str">
            <v>宮城県</v>
          </cell>
          <cell r="I76" t="str">
            <v>仙台市青葉区本町３－１－２４</v>
          </cell>
          <cell r="J76">
            <v>2</v>
          </cell>
          <cell r="K76">
            <v>2</v>
          </cell>
          <cell r="L76">
            <v>4</v>
          </cell>
          <cell r="M76">
            <v>1</v>
          </cell>
          <cell r="N76">
            <v>25</v>
          </cell>
          <cell r="O76" t="str">
            <v>04101</v>
          </cell>
          <cell r="P76" t="str">
            <v>9800014</v>
          </cell>
        </row>
        <row r="77">
          <cell r="A77">
            <v>30076</v>
          </cell>
          <cell r="B77">
            <v>304311248</v>
          </cell>
          <cell r="C77" t="str">
            <v>D04-004</v>
          </cell>
          <cell r="D77" t="str">
            <v>D</v>
          </cell>
          <cell r="E77">
            <v>4</v>
          </cell>
          <cell r="F77">
            <v>4</v>
          </cell>
          <cell r="G77" t="str">
            <v>東邦歯科診療所</v>
          </cell>
          <cell r="H77" t="str">
            <v>宮城県</v>
          </cell>
          <cell r="I77" t="str">
            <v>仙台市青葉区大町１－１－１８</v>
          </cell>
          <cell r="J77">
            <v>2</v>
          </cell>
          <cell r="K77">
            <v>2</v>
          </cell>
          <cell r="L77">
            <v>4</v>
          </cell>
          <cell r="M77">
            <v>2</v>
          </cell>
          <cell r="N77">
            <v>25</v>
          </cell>
          <cell r="O77" t="str">
            <v>04101</v>
          </cell>
          <cell r="P77" t="str">
            <v>9800804</v>
          </cell>
        </row>
        <row r="78">
          <cell r="A78">
            <v>30077</v>
          </cell>
          <cell r="B78">
            <v>304330335</v>
          </cell>
          <cell r="C78" t="str">
            <v>D04-005</v>
          </cell>
          <cell r="D78" t="str">
            <v>D</v>
          </cell>
          <cell r="E78">
            <v>4</v>
          </cell>
          <cell r="F78">
            <v>5</v>
          </cell>
          <cell r="G78" t="str">
            <v>菅原歯科医院</v>
          </cell>
          <cell r="H78" t="str">
            <v>宮城県</v>
          </cell>
          <cell r="I78" t="str">
            <v>仙台市宮城野区幸町１－１７－１１</v>
          </cell>
          <cell r="J78">
            <v>2</v>
          </cell>
          <cell r="K78">
            <v>2</v>
          </cell>
          <cell r="L78">
            <v>4</v>
          </cell>
          <cell r="M78">
            <v>1</v>
          </cell>
          <cell r="N78">
            <v>25</v>
          </cell>
          <cell r="O78" t="str">
            <v>04102</v>
          </cell>
          <cell r="P78" t="str">
            <v>9830836</v>
          </cell>
        </row>
        <row r="79">
          <cell r="A79">
            <v>30078</v>
          </cell>
          <cell r="B79">
            <v>304320185</v>
          </cell>
          <cell r="C79" t="str">
            <v>D04-006</v>
          </cell>
          <cell r="D79" t="str">
            <v>D</v>
          </cell>
          <cell r="E79">
            <v>4</v>
          </cell>
          <cell r="F79">
            <v>6</v>
          </cell>
          <cell r="G79" t="str">
            <v>堀籠歯科医院</v>
          </cell>
          <cell r="H79" t="str">
            <v>宮城県</v>
          </cell>
          <cell r="I79" t="str">
            <v>仙台市若林区成田町４２</v>
          </cell>
          <cell r="J79">
            <v>2</v>
          </cell>
          <cell r="K79">
            <v>2</v>
          </cell>
          <cell r="L79">
            <v>4</v>
          </cell>
          <cell r="M79">
            <v>1</v>
          </cell>
          <cell r="N79">
            <v>25</v>
          </cell>
          <cell r="O79" t="str">
            <v>04103</v>
          </cell>
          <cell r="P79" t="str">
            <v>9840056</v>
          </cell>
        </row>
        <row r="80">
          <cell r="A80">
            <v>30079</v>
          </cell>
          <cell r="B80">
            <v>304040393</v>
          </cell>
          <cell r="C80" t="str">
            <v>D04-007</v>
          </cell>
          <cell r="D80" t="str">
            <v>D</v>
          </cell>
          <cell r="E80">
            <v>4</v>
          </cell>
          <cell r="F80">
            <v>7</v>
          </cell>
          <cell r="G80" t="str">
            <v>いずみざき歯科医院</v>
          </cell>
          <cell r="H80" t="str">
            <v>宮城県</v>
          </cell>
          <cell r="I80" t="str">
            <v>仙台市太白区泉崎１丁目１９－１　１９１ビル１０２号</v>
          </cell>
          <cell r="J80">
            <v>2</v>
          </cell>
          <cell r="K80">
            <v>2</v>
          </cell>
          <cell r="L80">
            <v>4</v>
          </cell>
          <cell r="M80">
            <v>1</v>
          </cell>
          <cell r="N80">
            <v>25</v>
          </cell>
          <cell r="O80" t="str">
            <v>04104</v>
          </cell>
          <cell r="P80" t="str">
            <v>9820031</v>
          </cell>
        </row>
        <row r="81">
          <cell r="A81">
            <v>30080</v>
          </cell>
          <cell r="B81">
            <v>304590087</v>
          </cell>
          <cell r="C81" t="str">
            <v>D04-008</v>
          </cell>
          <cell r="D81" t="str">
            <v>D</v>
          </cell>
          <cell r="E81">
            <v>4</v>
          </cell>
          <cell r="F81">
            <v>8</v>
          </cell>
          <cell r="G81" t="str">
            <v>島田歯科医院</v>
          </cell>
          <cell r="H81" t="str">
            <v>宮城県</v>
          </cell>
          <cell r="I81" t="str">
            <v>仙台市泉区八乙女中央３丁目２番２７号</v>
          </cell>
          <cell r="J81">
            <v>1</v>
          </cell>
          <cell r="K81">
            <v>2</v>
          </cell>
          <cell r="L81">
            <v>4</v>
          </cell>
          <cell r="M81">
            <v>1</v>
          </cell>
          <cell r="N81">
            <v>25</v>
          </cell>
          <cell r="O81" t="str">
            <v>04105</v>
          </cell>
          <cell r="P81" t="str">
            <v>9813135</v>
          </cell>
        </row>
        <row r="82">
          <cell r="A82">
            <v>30081</v>
          </cell>
          <cell r="B82">
            <v>304590524</v>
          </cell>
          <cell r="C82" t="str">
            <v>D04-009</v>
          </cell>
          <cell r="D82" t="str">
            <v>D</v>
          </cell>
          <cell r="E82">
            <v>4</v>
          </cell>
          <cell r="F82">
            <v>9</v>
          </cell>
          <cell r="G82" t="str">
            <v>松陵歯科医院</v>
          </cell>
          <cell r="H82" t="str">
            <v>宮城県</v>
          </cell>
          <cell r="I82" t="str">
            <v>仙台市泉区松陵５丁目４番地１号</v>
          </cell>
          <cell r="J82">
            <v>2</v>
          </cell>
          <cell r="K82">
            <v>2</v>
          </cell>
          <cell r="L82">
            <v>4</v>
          </cell>
          <cell r="M82">
            <v>1</v>
          </cell>
          <cell r="N82">
            <v>25</v>
          </cell>
          <cell r="O82" t="str">
            <v>04105</v>
          </cell>
          <cell r="P82" t="str">
            <v>9813108</v>
          </cell>
        </row>
        <row r="83">
          <cell r="A83">
            <v>30082</v>
          </cell>
          <cell r="B83">
            <v>304510621</v>
          </cell>
          <cell r="C83" t="str">
            <v>D04-010</v>
          </cell>
          <cell r="D83" t="str">
            <v>D</v>
          </cell>
          <cell r="E83">
            <v>4</v>
          </cell>
          <cell r="F83">
            <v>10</v>
          </cell>
          <cell r="G83" t="str">
            <v>星歯科医院</v>
          </cell>
          <cell r="H83" t="str">
            <v>宮城県</v>
          </cell>
          <cell r="I83" t="str">
            <v>石巻市八幡町２－５－２５</v>
          </cell>
          <cell r="J83">
            <v>2</v>
          </cell>
          <cell r="K83">
            <v>2</v>
          </cell>
          <cell r="L83">
            <v>5</v>
          </cell>
          <cell r="M83">
            <v>1</v>
          </cell>
          <cell r="N83">
            <v>25</v>
          </cell>
          <cell r="O83" t="str">
            <v>04202</v>
          </cell>
          <cell r="P83" t="str">
            <v>9860016</v>
          </cell>
        </row>
        <row r="84">
          <cell r="A84">
            <v>30083</v>
          </cell>
          <cell r="B84">
            <v>304511019</v>
          </cell>
          <cell r="C84" t="str">
            <v>D04-011</v>
          </cell>
          <cell r="D84" t="str">
            <v>D</v>
          </cell>
          <cell r="E84">
            <v>4</v>
          </cell>
          <cell r="F84">
            <v>11</v>
          </cell>
          <cell r="G84" t="str">
            <v>鈴木歯科</v>
          </cell>
          <cell r="H84" t="str">
            <v>宮城県</v>
          </cell>
          <cell r="I84" t="str">
            <v>石巻市立町１丁目３－３２</v>
          </cell>
          <cell r="J84">
            <v>1</v>
          </cell>
          <cell r="K84">
            <v>2</v>
          </cell>
          <cell r="L84">
            <v>5</v>
          </cell>
          <cell r="M84">
            <v>2</v>
          </cell>
          <cell r="N84">
            <v>25</v>
          </cell>
          <cell r="O84" t="str">
            <v>04202</v>
          </cell>
          <cell r="P84" t="str">
            <v>9860824</v>
          </cell>
        </row>
        <row r="85">
          <cell r="A85">
            <v>30084</v>
          </cell>
          <cell r="B85">
            <v>304580286</v>
          </cell>
          <cell r="C85" t="str">
            <v>D04-012</v>
          </cell>
          <cell r="D85" t="str">
            <v>D</v>
          </cell>
          <cell r="E85">
            <v>4</v>
          </cell>
          <cell r="F85">
            <v>12</v>
          </cell>
          <cell r="G85" t="str">
            <v>鈴木歯科医院</v>
          </cell>
          <cell r="H85" t="str">
            <v>宮城県</v>
          </cell>
          <cell r="I85" t="str">
            <v>名取市増田３丁目１０の２３</v>
          </cell>
          <cell r="J85">
            <v>2</v>
          </cell>
          <cell r="K85">
            <v>2</v>
          </cell>
          <cell r="L85">
            <v>5</v>
          </cell>
          <cell r="M85">
            <v>2</v>
          </cell>
          <cell r="N85">
            <v>25</v>
          </cell>
          <cell r="O85" t="str">
            <v>04207</v>
          </cell>
          <cell r="P85" t="str">
            <v>9811224</v>
          </cell>
        </row>
        <row r="86">
          <cell r="A86">
            <v>30085</v>
          </cell>
          <cell r="B86">
            <v>304560121</v>
          </cell>
          <cell r="C86" t="str">
            <v>D04-013</v>
          </cell>
          <cell r="D86" t="str">
            <v>D</v>
          </cell>
          <cell r="E86">
            <v>4</v>
          </cell>
          <cell r="F86">
            <v>13</v>
          </cell>
          <cell r="G86" t="str">
            <v>仙南歯科医院</v>
          </cell>
          <cell r="H86" t="str">
            <v>宮城県</v>
          </cell>
          <cell r="I86" t="str">
            <v>角田市角田字町２１７</v>
          </cell>
          <cell r="J86">
            <v>1</v>
          </cell>
          <cell r="K86">
            <v>2</v>
          </cell>
          <cell r="L86">
            <v>5</v>
          </cell>
          <cell r="M86">
            <v>1</v>
          </cell>
          <cell r="N86">
            <v>25</v>
          </cell>
          <cell r="O86" t="str">
            <v>04208</v>
          </cell>
          <cell r="P86" t="str">
            <v>9811505</v>
          </cell>
        </row>
        <row r="87">
          <cell r="A87">
            <v>30086</v>
          </cell>
          <cell r="B87">
            <v>304560479</v>
          </cell>
          <cell r="C87" t="str">
            <v>D04-014</v>
          </cell>
          <cell r="D87" t="str">
            <v>D</v>
          </cell>
          <cell r="E87">
            <v>4</v>
          </cell>
          <cell r="F87">
            <v>14</v>
          </cell>
          <cell r="G87" t="str">
            <v>内田歯科医院</v>
          </cell>
          <cell r="H87" t="str">
            <v>宮城県</v>
          </cell>
          <cell r="I87" t="str">
            <v>柴田郡柴田町大字船岡字若葉町１２－１</v>
          </cell>
          <cell r="J87">
            <v>2</v>
          </cell>
          <cell r="K87">
            <v>2</v>
          </cell>
          <cell r="L87">
            <v>5</v>
          </cell>
          <cell r="M87">
            <v>1</v>
          </cell>
          <cell r="N87">
            <v>25</v>
          </cell>
          <cell r="O87" t="str">
            <v>04323</v>
          </cell>
          <cell r="P87" t="str">
            <v>9891606</v>
          </cell>
        </row>
        <row r="88">
          <cell r="A88">
            <v>30087</v>
          </cell>
          <cell r="B88">
            <v>304520682</v>
          </cell>
          <cell r="C88" t="str">
            <v>D04-015</v>
          </cell>
          <cell r="D88" t="str">
            <v>D</v>
          </cell>
          <cell r="E88">
            <v>4</v>
          </cell>
          <cell r="F88">
            <v>15</v>
          </cell>
          <cell r="G88" t="str">
            <v>かぜの会　丘の上の歯科医院</v>
          </cell>
          <cell r="H88" t="str">
            <v>宮城県</v>
          </cell>
          <cell r="I88" t="str">
            <v>宮城郡利府町加瀬字野中沢１２５番１</v>
          </cell>
          <cell r="J88">
            <v>2</v>
          </cell>
          <cell r="K88">
            <v>2</v>
          </cell>
          <cell r="L88">
            <v>5</v>
          </cell>
          <cell r="M88">
            <v>1</v>
          </cell>
          <cell r="N88">
            <v>19</v>
          </cell>
          <cell r="O88" t="str">
            <v>04406</v>
          </cell>
          <cell r="P88" t="str">
            <v>9810111</v>
          </cell>
        </row>
        <row r="89">
          <cell r="A89">
            <v>30088</v>
          </cell>
          <cell r="B89">
            <v>304590247</v>
          </cell>
          <cell r="C89" t="str">
            <v>D04-016</v>
          </cell>
          <cell r="D89" t="str">
            <v>D</v>
          </cell>
          <cell r="E89">
            <v>4</v>
          </cell>
          <cell r="F89">
            <v>16</v>
          </cell>
          <cell r="G89" t="str">
            <v>内田歯科</v>
          </cell>
          <cell r="H89" t="str">
            <v>宮城県</v>
          </cell>
          <cell r="I89" t="str">
            <v>黒川郡富谷町三ノ関字太子堂下１１７－４４２</v>
          </cell>
          <cell r="J89">
            <v>2</v>
          </cell>
          <cell r="K89">
            <v>2</v>
          </cell>
          <cell r="L89">
            <v>5</v>
          </cell>
          <cell r="M89">
            <v>1</v>
          </cell>
          <cell r="N89">
            <v>25</v>
          </cell>
          <cell r="O89" t="str">
            <v>04423</v>
          </cell>
          <cell r="P89" t="str">
            <v>9813302</v>
          </cell>
        </row>
        <row r="90">
          <cell r="A90">
            <v>30089</v>
          </cell>
          <cell r="B90">
            <v>304530829</v>
          </cell>
          <cell r="C90" t="str">
            <v>D04-017</v>
          </cell>
          <cell r="D90" t="str">
            <v>D</v>
          </cell>
          <cell r="E90">
            <v>4</v>
          </cell>
          <cell r="F90">
            <v>17</v>
          </cell>
          <cell r="G90" t="str">
            <v>阿部歯科医院</v>
          </cell>
          <cell r="H90" t="str">
            <v>宮城県</v>
          </cell>
          <cell r="I90" t="str">
            <v>玉造郡鳴子町大口字馬場７３－２</v>
          </cell>
          <cell r="J90">
            <v>2</v>
          </cell>
          <cell r="K90">
            <v>2</v>
          </cell>
          <cell r="L90">
            <v>5</v>
          </cell>
          <cell r="M90">
            <v>1</v>
          </cell>
          <cell r="N90">
            <v>25</v>
          </cell>
          <cell r="O90" t="str">
            <v>04482</v>
          </cell>
          <cell r="P90" t="str">
            <v>9896711</v>
          </cell>
        </row>
        <row r="91">
          <cell r="A91">
            <v>30090</v>
          </cell>
          <cell r="B91">
            <v>304640429</v>
          </cell>
          <cell r="C91" t="str">
            <v>D04-018</v>
          </cell>
          <cell r="D91" t="str">
            <v>D</v>
          </cell>
          <cell r="E91">
            <v>4</v>
          </cell>
          <cell r="F91">
            <v>18</v>
          </cell>
          <cell r="G91" t="str">
            <v>さくら歯科医院</v>
          </cell>
          <cell r="H91" t="str">
            <v>宮城県</v>
          </cell>
          <cell r="I91" t="str">
            <v>登米郡迫町佐沼字錦１２１</v>
          </cell>
          <cell r="J91">
            <v>2</v>
          </cell>
          <cell r="K91">
            <v>2</v>
          </cell>
          <cell r="L91">
            <v>5</v>
          </cell>
          <cell r="M91">
            <v>1</v>
          </cell>
          <cell r="N91">
            <v>25</v>
          </cell>
          <cell r="O91" t="str">
            <v>04541</v>
          </cell>
          <cell r="P91" t="str">
            <v>9870511</v>
          </cell>
        </row>
        <row r="92">
          <cell r="A92">
            <v>30091</v>
          </cell>
          <cell r="B92">
            <v>305570482</v>
          </cell>
          <cell r="C92" t="str">
            <v>D05-001</v>
          </cell>
          <cell r="D92" t="str">
            <v>D</v>
          </cell>
          <cell r="E92">
            <v>5</v>
          </cell>
          <cell r="F92">
            <v>1</v>
          </cell>
          <cell r="G92" t="str">
            <v>中村歯科医院</v>
          </cell>
          <cell r="H92" t="str">
            <v>秋田県</v>
          </cell>
          <cell r="I92" t="str">
            <v>秋田市大町４－３－１４</v>
          </cell>
          <cell r="J92">
            <v>1</v>
          </cell>
          <cell r="K92">
            <v>2</v>
          </cell>
          <cell r="L92">
            <v>5</v>
          </cell>
          <cell r="M92">
            <v>1</v>
          </cell>
          <cell r="N92">
            <v>25</v>
          </cell>
          <cell r="O92" t="str">
            <v>05201</v>
          </cell>
          <cell r="P92" t="str">
            <v>0100921</v>
          </cell>
        </row>
        <row r="93">
          <cell r="A93">
            <v>30092</v>
          </cell>
          <cell r="B93">
            <v>305571001</v>
          </cell>
          <cell r="C93" t="str">
            <v>D05-002</v>
          </cell>
          <cell r="D93" t="str">
            <v>D</v>
          </cell>
          <cell r="E93">
            <v>5</v>
          </cell>
          <cell r="F93">
            <v>2</v>
          </cell>
          <cell r="G93" t="str">
            <v>石成歯科医院</v>
          </cell>
          <cell r="H93" t="str">
            <v>秋田県</v>
          </cell>
          <cell r="I93" t="str">
            <v>秋田市泉字三嶽根２－２７</v>
          </cell>
          <cell r="J93">
            <v>2</v>
          </cell>
          <cell r="K93">
            <v>2</v>
          </cell>
          <cell r="L93">
            <v>5</v>
          </cell>
          <cell r="M93">
            <v>1</v>
          </cell>
          <cell r="N93">
            <v>25</v>
          </cell>
          <cell r="O93" t="str">
            <v>05201</v>
          </cell>
          <cell r="P93" t="str">
            <v>0100816</v>
          </cell>
        </row>
        <row r="94">
          <cell r="A94">
            <v>30093</v>
          </cell>
          <cell r="B94">
            <v>305572226</v>
          </cell>
          <cell r="C94" t="str">
            <v>D05-003</v>
          </cell>
          <cell r="D94" t="str">
            <v>D</v>
          </cell>
          <cell r="E94">
            <v>5</v>
          </cell>
          <cell r="F94">
            <v>3</v>
          </cell>
          <cell r="G94" t="str">
            <v>遠藤歯科医院</v>
          </cell>
          <cell r="H94" t="str">
            <v>秋田県</v>
          </cell>
          <cell r="I94" t="str">
            <v>秋田市大町３丁目２番３５号</v>
          </cell>
          <cell r="J94">
            <v>2</v>
          </cell>
          <cell r="K94">
            <v>2</v>
          </cell>
          <cell r="L94">
            <v>5</v>
          </cell>
          <cell r="M94">
            <v>1</v>
          </cell>
          <cell r="N94">
            <v>19</v>
          </cell>
          <cell r="O94" t="str">
            <v>05201</v>
          </cell>
          <cell r="P94" t="str">
            <v>0100921</v>
          </cell>
        </row>
        <row r="95">
          <cell r="A95">
            <v>30094</v>
          </cell>
          <cell r="B95">
            <v>305572372</v>
          </cell>
          <cell r="C95" t="str">
            <v>D05-004</v>
          </cell>
          <cell r="D95" t="str">
            <v>D</v>
          </cell>
          <cell r="E95">
            <v>5</v>
          </cell>
          <cell r="F95">
            <v>4</v>
          </cell>
          <cell r="G95" t="str">
            <v>くまがい日吉歯科医院</v>
          </cell>
          <cell r="H95" t="str">
            <v>秋田県</v>
          </cell>
          <cell r="I95" t="str">
            <v>秋田市新屋町字関町後２０５番地１</v>
          </cell>
          <cell r="J95">
            <v>2</v>
          </cell>
          <cell r="K95">
            <v>2</v>
          </cell>
          <cell r="L95">
            <v>5</v>
          </cell>
          <cell r="M95">
            <v>2</v>
          </cell>
          <cell r="N95">
            <v>25</v>
          </cell>
          <cell r="O95" t="str">
            <v>05201</v>
          </cell>
          <cell r="P95" t="str">
            <v>0101623</v>
          </cell>
        </row>
        <row r="96">
          <cell r="A96">
            <v>30095</v>
          </cell>
          <cell r="B96">
            <v>305540324</v>
          </cell>
          <cell r="C96" t="str">
            <v>D05-005</v>
          </cell>
          <cell r="D96" t="str">
            <v>D</v>
          </cell>
          <cell r="E96">
            <v>5</v>
          </cell>
          <cell r="F96">
            <v>5</v>
          </cell>
          <cell r="G96" t="str">
            <v>森田歯科医院</v>
          </cell>
          <cell r="H96" t="str">
            <v>秋田県</v>
          </cell>
          <cell r="I96" t="str">
            <v>能代市落合字上前田１４１</v>
          </cell>
          <cell r="J96">
            <v>2</v>
          </cell>
          <cell r="K96">
            <v>2</v>
          </cell>
          <cell r="L96">
            <v>5</v>
          </cell>
          <cell r="M96">
            <v>1</v>
          </cell>
          <cell r="N96">
            <v>19</v>
          </cell>
          <cell r="O96" t="str">
            <v>05202</v>
          </cell>
          <cell r="P96" t="str">
            <v>0160014</v>
          </cell>
        </row>
        <row r="97">
          <cell r="A97">
            <v>30096</v>
          </cell>
          <cell r="B97">
            <v>305620329</v>
          </cell>
          <cell r="C97" t="str">
            <v>D05-006</v>
          </cell>
          <cell r="D97" t="str">
            <v>D</v>
          </cell>
          <cell r="E97">
            <v>5</v>
          </cell>
          <cell r="F97">
            <v>6</v>
          </cell>
          <cell r="G97" t="str">
            <v>渡部歯科医院</v>
          </cell>
          <cell r="H97" t="str">
            <v>秋田県</v>
          </cell>
          <cell r="I97" t="str">
            <v>横手市金沢本町字本町４</v>
          </cell>
          <cell r="J97">
            <v>2</v>
          </cell>
          <cell r="K97">
            <v>2</v>
          </cell>
          <cell r="L97">
            <v>5</v>
          </cell>
          <cell r="M97">
            <v>1</v>
          </cell>
          <cell r="N97">
            <v>25</v>
          </cell>
          <cell r="O97" t="str">
            <v>05203</v>
          </cell>
          <cell r="P97" t="str">
            <v>0130812</v>
          </cell>
        </row>
        <row r="98">
          <cell r="A98">
            <v>30097</v>
          </cell>
          <cell r="B98">
            <v>305580560</v>
          </cell>
          <cell r="C98" t="str">
            <v>D05-007</v>
          </cell>
          <cell r="D98" t="str">
            <v>D</v>
          </cell>
          <cell r="E98">
            <v>5</v>
          </cell>
          <cell r="F98">
            <v>7</v>
          </cell>
          <cell r="G98" t="str">
            <v>古田歯科医院</v>
          </cell>
          <cell r="H98" t="str">
            <v>秋田県</v>
          </cell>
          <cell r="I98" t="str">
            <v>由利郡象潟町字浜山５２番地１</v>
          </cell>
          <cell r="J98">
            <v>2</v>
          </cell>
          <cell r="K98">
            <v>2</v>
          </cell>
          <cell r="L98">
            <v>5</v>
          </cell>
          <cell r="M98">
            <v>1</v>
          </cell>
          <cell r="N98">
            <v>25</v>
          </cell>
          <cell r="O98" t="str">
            <v>05403</v>
          </cell>
          <cell r="P98" t="str">
            <v>0180101</v>
          </cell>
        </row>
        <row r="99">
          <cell r="A99">
            <v>30098</v>
          </cell>
          <cell r="B99">
            <v>306510032</v>
          </cell>
          <cell r="C99" t="str">
            <v>D06-001</v>
          </cell>
          <cell r="D99" t="str">
            <v>D</v>
          </cell>
          <cell r="E99">
            <v>6</v>
          </cell>
          <cell r="F99">
            <v>1</v>
          </cell>
          <cell r="G99" t="str">
            <v>五十嵐歯科医院</v>
          </cell>
          <cell r="H99" t="str">
            <v>山形県</v>
          </cell>
          <cell r="I99" t="str">
            <v>山形市本町１－７－３１</v>
          </cell>
          <cell r="J99">
            <v>1</v>
          </cell>
          <cell r="K99">
            <v>2</v>
          </cell>
          <cell r="L99">
            <v>5</v>
          </cell>
          <cell r="M99">
            <v>2</v>
          </cell>
          <cell r="N99">
            <v>25</v>
          </cell>
          <cell r="O99" t="str">
            <v>06201</v>
          </cell>
          <cell r="P99" t="str">
            <v>9900043</v>
          </cell>
        </row>
        <row r="100">
          <cell r="A100">
            <v>30099</v>
          </cell>
          <cell r="B100">
            <v>306510494</v>
          </cell>
          <cell r="C100" t="str">
            <v>D06-002</v>
          </cell>
          <cell r="D100" t="str">
            <v>D</v>
          </cell>
          <cell r="E100">
            <v>6</v>
          </cell>
          <cell r="F100">
            <v>2</v>
          </cell>
          <cell r="G100" t="str">
            <v>橋本歯科医院</v>
          </cell>
          <cell r="H100" t="str">
            <v>山形県</v>
          </cell>
          <cell r="I100" t="str">
            <v>山形市寿町１４－２９</v>
          </cell>
          <cell r="J100">
            <v>2</v>
          </cell>
          <cell r="K100">
            <v>2</v>
          </cell>
          <cell r="L100">
            <v>5</v>
          </cell>
          <cell r="M100">
            <v>1</v>
          </cell>
          <cell r="N100">
            <v>25</v>
          </cell>
          <cell r="O100" t="str">
            <v>06201</v>
          </cell>
          <cell r="P100" t="str">
            <v>9902414</v>
          </cell>
        </row>
        <row r="101">
          <cell r="A101">
            <v>30100</v>
          </cell>
          <cell r="B101">
            <v>306511273</v>
          </cell>
          <cell r="C101" t="str">
            <v>D06-003</v>
          </cell>
          <cell r="D101" t="str">
            <v>D</v>
          </cell>
          <cell r="E101">
            <v>6</v>
          </cell>
          <cell r="F101">
            <v>3</v>
          </cell>
          <cell r="G101" t="str">
            <v>相馬歯科医院</v>
          </cell>
          <cell r="H101" t="str">
            <v>山形県</v>
          </cell>
          <cell r="I101" t="str">
            <v>山形市元木１－１０－６２</v>
          </cell>
          <cell r="J101">
            <v>1</v>
          </cell>
          <cell r="K101">
            <v>2</v>
          </cell>
          <cell r="L101">
            <v>5</v>
          </cell>
          <cell r="M101">
            <v>1</v>
          </cell>
          <cell r="N101">
            <v>25</v>
          </cell>
          <cell r="O101" t="str">
            <v>06201</v>
          </cell>
          <cell r="P101" t="str">
            <v>9902447</v>
          </cell>
        </row>
        <row r="102">
          <cell r="A102">
            <v>30101</v>
          </cell>
          <cell r="B102">
            <v>306511677</v>
          </cell>
          <cell r="C102" t="str">
            <v>D06-004</v>
          </cell>
          <cell r="D102" t="str">
            <v>D</v>
          </cell>
          <cell r="E102">
            <v>6</v>
          </cell>
          <cell r="F102">
            <v>4</v>
          </cell>
          <cell r="G102" t="str">
            <v>成瀬歯科クリニック</v>
          </cell>
          <cell r="H102" t="str">
            <v>山形県</v>
          </cell>
          <cell r="I102" t="str">
            <v>山形市松波２丁目１－２５</v>
          </cell>
          <cell r="J102">
            <v>2</v>
          </cell>
          <cell r="K102">
            <v>2</v>
          </cell>
          <cell r="L102">
            <v>5</v>
          </cell>
          <cell r="M102">
            <v>1</v>
          </cell>
          <cell r="N102">
            <v>25</v>
          </cell>
          <cell r="O102" t="str">
            <v>06201</v>
          </cell>
          <cell r="P102" t="str">
            <v>9900023</v>
          </cell>
        </row>
        <row r="103">
          <cell r="A103">
            <v>30102</v>
          </cell>
          <cell r="B103">
            <v>306550148</v>
          </cell>
          <cell r="C103" t="str">
            <v>D06-005</v>
          </cell>
          <cell r="D103" t="str">
            <v>D</v>
          </cell>
          <cell r="E103">
            <v>6</v>
          </cell>
          <cell r="F103">
            <v>5</v>
          </cell>
          <cell r="G103" t="str">
            <v>山蔦歯科医院</v>
          </cell>
          <cell r="H103" t="str">
            <v>山形県</v>
          </cell>
          <cell r="I103" t="str">
            <v>酒田市千石町２－１５－３１</v>
          </cell>
          <cell r="J103">
            <v>2</v>
          </cell>
          <cell r="K103">
            <v>2</v>
          </cell>
          <cell r="L103">
            <v>5</v>
          </cell>
          <cell r="M103">
            <v>1</v>
          </cell>
          <cell r="N103">
            <v>25</v>
          </cell>
          <cell r="O103" t="str">
            <v>06204</v>
          </cell>
          <cell r="P103" t="str">
            <v>9980843</v>
          </cell>
        </row>
        <row r="104">
          <cell r="A104">
            <v>30103</v>
          </cell>
          <cell r="B104">
            <v>306520439</v>
          </cell>
          <cell r="C104" t="str">
            <v>D06-006</v>
          </cell>
          <cell r="D104" t="str">
            <v>D</v>
          </cell>
          <cell r="E104">
            <v>6</v>
          </cell>
          <cell r="F104">
            <v>6</v>
          </cell>
          <cell r="G104" t="str">
            <v>佐藤歯科医院</v>
          </cell>
          <cell r="H104" t="str">
            <v>山形県</v>
          </cell>
          <cell r="I104" t="str">
            <v>寒河江市大字島字島東７５</v>
          </cell>
          <cell r="J104">
            <v>2</v>
          </cell>
          <cell r="K104">
            <v>2</v>
          </cell>
          <cell r="L104">
            <v>5</v>
          </cell>
          <cell r="M104">
            <v>2</v>
          </cell>
          <cell r="N104">
            <v>19</v>
          </cell>
          <cell r="O104" t="str">
            <v>06206</v>
          </cell>
          <cell r="P104" t="str">
            <v>9910043</v>
          </cell>
        </row>
        <row r="105">
          <cell r="A105">
            <v>30104</v>
          </cell>
          <cell r="B105">
            <v>306520468</v>
          </cell>
          <cell r="C105" t="str">
            <v>D06-007</v>
          </cell>
          <cell r="D105" t="str">
            <v>D</v>
          </cell>
          <cell r="E105">
            <v>6</v>
          </cell>
          <cell r="F105">
            <v>7</v>
          </cell>
          <cell r="G105" t="str">
            <v>清野歯科医院</v>
          </cell>
          <cell r="H105" t="str">
            <v>山形県</v>
          </cell>
          <cell r="I105" t="str">
            <v>寒河江市大字寒河江字塩水５９－６</v>
          </cell>
          <cell r="J105">
            <v>2</v>
          </cell>
          <cell r="K105">
            <v>2</v>
          </cell>
          <cell r="L105">
            <v>5</v>
          </cell>
          <cell r="M105">
            <v>1</v>
          </cell>
          <cell r="N105">
            <v>25</v>
          </cell>
          <cell r="O105" t="str">
            <v>06206</v>
          </cell>
          <cell r="P105" t="str">
            <v>9910041</v>
          </cell>
        </row>
        <row r="106">
          <cell r="A106">
            <v>30105</v>
          </cell>
          <cell r="B106">
            <v>306590339</v>
          </cell>
          <cell r="C106" t="str">
            <v>D06-008</v>
          </cell>
          <cell r="D106" t="str">
            <v>D</v>
          </cell>
          <cell r="E106">
            <v>6</v>
          </cell>
          <cell r="F106">
            <v>8</v>
          </cell>
          <cell r="G106" t="str">
            <v>アカシア通り歯科クリニック</v>
          </cell>
          <cell r="H106" t="str">
            <v>山形県</v>
          </cell>
          <cell r="I106" t="str">
            <v>長井市舟場２１－１１</v>
          </cell>
          <cell r="J106">
            <v>1</v>
          </cell>
          <cell r="K106">
            <v>2</v>
          </cell>
          <cell r="L106">
            <v>5</v>
          </cell>
          <cell r="M106">
            <v>1</v>
          </cell>
          <cell r="N106">
            <v>25</v>
          </cell>
          <cell r="O106" t="str">
            <v>06209</v>
          </cell>
          <cell r="P106" t="str">
            <v>9930082</v>
          </cell>
        </row>
        <row r="107">
          <cell r="A107">
            <v>30106</v>
          </cell>
          <cell r="B107">
            <v>306580134</v>
          </cell>
          <cell r="C107" t="str">
            <v>D06-009</v>
          </cell>
          <cell r="D107" t="str">
            <v>D</v>
          </cell>
          <cell r="E107">
            <v>6</v>
          </cell>
          <cell r="F107">
            <v>9</v>
          </cell>
          <cell r="G107" t="str">
            <v>桜井歯科糠の目診療所</v>
          </cell>
          <cell r="H107" t="str">
            <v>山形県</v>
          </cell>
          <cell r="I107" t="str">
            <v>東置賜郡高畠町大字福沢８１－２</v>
          </cell>
          <cell r="J107">
            <v>2</v>
          </cell>
          <cell r="K107">
            <v>2</v>
          </cell>
          <cell r="L107">
            <v>5</v>
          </cell>
          <cell r="M107">
            <v>1</v>
          </cell>
          <cell r="N107">
            <v>25</v>
          </cell>
          <cell r="O107" t="str">
            <v>06381</v>
          </cell>
          <cell r="P107" t="str">
            <v>9992174</v>
          </cell>
        </row>
        <row r="108">
          <cell r="A108">
            <v>30107</v>
          </cell>
          <cell r="B108">
            <v>307510013</v>
          </cell>
          <cell r="C108" t="str">
            <v>D07-001</v>
          </cell>
          <cell r="D108" t="str">
            <v>D</v>
          </cell>
          <cell r="E108">
            <v>7</v>
          </cell>
          <cell r="F108">
            <v>1</v>
          </cell>
          <cell r="G108" t="str">
            <v>飯久保歯科医院</v>
          </cell>
          <cell r="H108" t="str">
            <v>福島県</v>
          </cell>
          <cell r="I108" t="str">
            <v>福島市南沢又下番匠田１８－６</v>
          </cell>
          <cell r="J108">
            <v>2</v>
          </cell>
          <cell r="K108">
            <v>2</v>
          </cell>
          <cell r="L108">
            <v>5</v>
          </cell>
          <cell r="M108">
            <v>1</v>
          </cell>
          <cell r="N108">
            <v>25</v>
          </cell>
          <cell r="O108" t="str">
            <v>07201</v>
          </cell>
          <cell r="P108" t="str">
            <v>9608254</v>
          </cell>
        </row>
        <row r="109">
          <cell r="A109">
            <v>30108</v>
          </cell>
          <cell r="B109">
            <v>307511238</v>
          </cell>
          <cell r="C109" t="str">
            <v>D07-002</v>
          </cell>
          <cell r="D109" t="str">
            <v>D</v>
          </cell>
          <cell r="E109">
            <v>7</v>
          </cell>
          <cell r="F109">
            <v>2</v>
          </cell>
          <cell r="G109" t="str">
            <v>宍戸歯科医院</v>
          </cell>
          <cell r="H109" t="str">
            <v>福島県</v>
          </cell>
          <cell r="I109" t="str">
            <v>福島市矢剣町２０－１１</v>
          </cell>
          <cell r="J109">
            <v>2</v>
          </cell>
          <cell r="K109">
            <v>2</v>
          </cell>
          <cell r="L109">
            <v>5</v>
          </cell>
          <cell r="M109">
            <v>2</v>
          </cell>
          <cell r="N109">
            <v>25</v>
          </cell>
          <cell r="O109" t="str">
            <v>07201</v>
          </cell>
          <cell r="P109" t="str">
            <v>9608066</v>
          </cell>
        </row>
        <row r="110">
          <cell r="A110">
            <v>30109</v>
          </cell>
          <cell r="B110">
            <v>307511342</v>
          </cell>
          <cell r="C110" t="str">
            <v>D07-003</v>
          </cell>
          <cell r="D110" t="str">
            <v>D</v>
          </cell>
          <cell r="E110">
            <v>7</v>
          </cell>
          <cell r="F110">
            <v>3</v>
          </cell>
          <cell r="G110" t="str">
            <v>すがや歯科</v>
          </cell>
          <cell r="H110" t="str">
            <v>福島県</v>
          </cell>
          <cell r="I110" t="str">
            <v>福島市北町４－２０</v>
          </cell>
          <cell r="J110">
            <v>2</v>
          </cell>
          <cell r="K110">
            <v>2</v>
          </cell>
          <cell r="L110">
            <v>5</v>
          </cell>
          <cell r="M110">
            <v>1</v>
          </cell>
          <cell r="N110">
            <v>25</v>
          </cell>
          <cell r="O110" t="str">
            <v>07201</v>
          </cell>
          <cell r="P110" t="str">
            <v>9608102</v>
          </cell>
        </row>
        <row r="111">
          <cell r="A111">
            <v>30110</v>
          </cell>
          <cell r="B111">
            <v>307600226</v>
          </cell>
          <cell r="C111" t="str">
            <v>D07-004</v>
          </cell>
          <cell r="D111" t="str">
            <v>D</v>
          </cell>
          <cell r="E111">
            <v>7</v>
          </cell>
          <cell r="F111">
            <v>4</v>
          </cell>
          <cell r="G111" t="str">
            <v>神尾歯科医院</v>
          </cell>
          <cell r="H111" t="str">
            <v>福島県</v>
          </cell>
          <cell r="I111" t="str">
            <v>会津若松市中央１－５－１５</v>
          </cell>
          <cell r="J111">
            <v>1</v>
          </cell>
          <cell r="K111">
            <v>2</v>
          </cell>
          <cell r="L111">
            <v>5</v>
          </cell>
          <cell r="M111">
            <v>1</v>
          </cell>
          <cell r="N111">
            <v>25</v>
          </cell>
          <cell r="O111" t="str">
            <v>07202</v>
          </cell>
          <cell r="P111" t="str">
            <v>9650037</v>
          </cell>
        </row>
        <row r="112">
          <cell r="A112">
            <v>30111</v>
          </cell>
          <cell r="B112">
            <v>307540940</v>
          </cell>
          <cell r="C112" t="str">
            <v>D07-005</v>
          </cell>
          <cell r="D112" t="str">
            <v>D</v>
          </cell>
          <cell r="E112">
            <v>7</v>
          </cell>
          <cell r="F112">
            <v>5</v>
          </cell>
          <cell r="G112" t="str">
            <v>鈴木歯科医院</v>
          </cell>
          <cell r="H112" t="str">
            <v>福島県</v>
          </cell>
          <cell r="I112" t="str">
            <v>郡山市台新１丁目３３－１</v>
          </cell>
          <cell r="J112">
            <v>2</v>
          </cell>
          <cell r="K112">
            <v>2</v>
          </cell>
          <cell r="L112">
            <v>5</v>
          </cell>
          <cell r="M112">
            <v>1</v>
          </cell>
          <cell r="N112">
            <v>25</v>
          </cell>
          <cell r="O112" t="str">
            <v>07203</v>
          </cell>
          <cell r="P112" t="str">
            <v>9638852</v>
          </cell>
        </row>
        <row r="113">
          <cell r="A113">
            <v>30112</v>
          </cell>
          <cell r="B113">
            <v>307541804</v>
          </cell>
          <cell r="C113" t="str">
            <v>D07-006</v>
          </cell>
          <cell r="D113" t="str">
            <v>D</v>
          </cell>
          <cell r="E113">
            <v>7</v>
          </cell>
          <cell r="F113">
            <v>6</v>
          </cell>
          <cell r="G113" t="str">
            <v>緑ケ丘歯科クリニック</v>
          </cell>
          <cell r="H113" t="str">
            <v>福島県</v>
          </cell>
          <cell r="I113" t="str">
            <v>郡山市緑ケ丘東３丁目１－６</v>
          </cell>
          <cell r="J113">
            <v>2</v>
          </cell>
          <cell r="K113">
            <v>2</v>
          </cell>
          <cell r="L113">
            <v>5</v>
          </cell>
          <cell r="M113">
            <v>1</v>
          </cell>
          <cell r="N113">
            <v>25</v>
          </cell>
          <cell r="O113" t="str">
            <v>07203</v>
          </cell>
          <cell r="P113" t="str">
            <v>9630702</v>
          </cell>
        </row>
        <row r="114">
          <cell r="A114">
            <v>30113</v>
          </cell>
          <cell r="B114">
            <v>307660048</v>
          </cell>
          <cell r="C114" t="str">
            <v>D07-007</v>
          </cell>
          <cell r="D114" t="str">
            <v>D</v>
          </cell>
          <cell r="E114">
            <v>7</v>
          </cell>
          <cell r="F114">
            <v>7</v>
          </cell>
          <cell r="G114" t="str">
            <v>織田歯科医院</v>
          </cell>
          <cell r="H114" t="str">
            <v>福島県</v>
          </cell>
          <cell r="I114" t="str">
            <v>いわき市平字南町５５</v>
          </cell>
          <cell r="J114">
            <v>2</v>
          </cell>
          <cell r="K114">
            <v>2</v>
          </cell>
          <cell r="L114">
            <v>5</v>
          </cell>
          <cell r="M114">
            <v>2</v>
          </cell>
          <cell r="N114">
            <v>25</v>
          </cell>
          <cell r="O114" t="str">
            <v>07204</v>
          </cell>
          <cell r="P114" t="str">
            <v>9708026</v>
          </cell>
        </row>
        <row r="115">
          <cell r="A115">
            <v>30114</v>
          </cell>
          <cell r="B115">
            <v>307660631</v>
          </cell>
          <cell r="C115" t="str">
            <v>D07-008</v>
          </cell>
          <cell r="D115" t="str">
            <v>D</v>
          </cell>
          <cell r="E115">
            <v>7</v>
          </cell>
          <cell r="F115">
            <v>8</v>
          </cell>
          <cell r="G115" t="str">
            <v>藁谷歯科医院</v>
          </cell>
          <cell r="H115" t="str">
            <v>福島県</v>
          </cell>
          <cell r="I115" t="str">
            <v>いわき市平字童子町４－１０</v>
          </cell>
          <cell r="J115">
            <v>2</v>
          </cell>
          <cell r="K115">
            <v>2</v>
          </cell>
          <cell r="L115">
            <v>5</v>
          </cell>
          <cell r="M115">
            <v>1</v>
          </cell>
          <cell r="N115">
            <v>25</v>
          </cell>
          <cell r="O115" t="str">
            <v>07204</v>
          </cell>
          <cell r="P115" t="str">
            <v>9708026</v>
          </cell>
        </row>
        <row r="116">
          <cell r="A116">
            <v>30115</v>
          </cell>
          <cell r="B116">
            <v>307680161</v>
          </cell>
          <cell r="C116" t="str">
            <v>D07-009</v>
          </cell>
          <cell r="D116" t="str">
            <v>D</v>
          </cell>
          <cell r="E116">
            <v>7</v>
          </cell>
          <cell r="F116">
            <v>9</v>
          </cell>
          <cell r="G116" t="str">
            <v>ウエダ歯科医院</v>
          </cell>
          <cell r="H116" t="str">
            <v>福島県</v>
          </cell>
          <cell r="I116" t="str">
            <v>いわき市中岡町５－１２－６</v>
          </cell>
          <cell r="J116">
            <v>2</v>
          </cell>
          <cell r="K116">
            <v>2</v>
          </cell>
          <cell r="L116">
            <v>5</v>
          </cell>
          <cell r="M116">
            <v>1</v>
          </cell>
          <cell r="N116">
            <v>25</v>
          </cell>
          <cell r="O116" t="str">
            <v>07204</v>
          </cell>
          <cell r="P116" t="str">
            <v>9748251</v>
          </cell>
        </row>
        <row r="117">
          <cell r="A117">
            <v>30116</v>
          </cell>
          <cell r="B117">
            <v>307580131</v>
          </cell>
          <cell r="C117" t="str">
            <v>D07-010</v>
          </cell>
          <cell r="D117" t="str">
            <v>D</v>
          </cell>
          <cell r="E117">
            <v>7</v>
          </cell>
          <cell r="F117">
            <v>10</v>
          </cell>
          <cell r="G117" t="str">
            <v>鈴木歯科医院</v>
          </cell>
          <cell r="H117" t="str">
            <v>福島県</v>
          </cell>
          <cell r="I117" t="str">
            <v>白河市立石１２７－１</v>
          </cell>
          <cell r="J117">
            <v>2</v>
          </cell>
          <cell r="K117">
            <v>2</v>
          </cell>
          <cell r="L117">
            <v>5</v>
          </cell>
          <cell r="M117">
            <v>1</v>
          </cell>
          <cell r="N117">
            <v>25</v>
          </cell>
          <cell r="O117" t="str">
            <v>07205</v>
          </cell>
          <cell r="P117" t="str">
            <v>9610972</v>
          </cell>
        </row>
        <row r="118">
          <cell r="A118">
            <v>30117</v>
          </cell>
          <cell r="B118">
            <v>307530295</v>
          </cell>
          <cell r="C118" t="str">
            <v>D07-011</v>
          </cell>
          <cell r="D118" t="str">
            <v>D</v>
          </cell>
          <cell r="E118">
            <v>7</v>
          </cell>
          <cell r="F118">
            <v>11</v>
          </cell>
          <cell r="G118" t="str">
            <v>みうら歯科医院</v>
          </cell>
          <cell r="H118" t="str">
            <v>福島県</v>
          </cell>
          <cell r="I118" t="str">
            <v>安達郡岩代町小浜字鳥居町１１８番地</v>
          </cell>
          <cell r="J118">
            <v>2</v>
          </cell>
          <cell r="K118">
            <v>2</v>
          </cell>
          <cell r="L118">
            <v>5</v>
          </cell>
          <cell r="M118">
            <v>1</v>
          </cell>
          <cell r="N118">
            <v>25</v>
          </cell>
          <cell r="O118" t="str">
            <v>07325</v>
          </cell>
          <cell r="P118" t="str">
            <v>9640313</v>
          </cell>
        </row>
        <row r="119">
          <cell r="A119">
            <v>30118</v>
          </cell>
          <cell r="B119">
            <v>307600617</v>
          </cell>
          <cell r="C119" t="str">
            <v>D07-012</v>
          </cell>
          <cell r="D119" t="str">
            <v>D</v>
          </cell>
          <cell r="E119">
            <v>7</v>
          </cell>
          <cell r="F119">
            <v>12</v>
          </cell>
          <cell r="G119" t="str">
            <v>河東歯科医院</v>
          </cell>
          <cell r="H119" t="str">
            <v>福島県</v>
          </cell>
          <cell r="I119" t="str">
            <v>河沼郡河東町大字広田字横堀２４６</v>
          </cell>
          <cell r="J119">
            <v>2</v>
          </cell>
          <cell r="K119">
            <v>2</v>
          </cell>
          <cell r="L119">
            <v>5</v>
          </cell>
          <cell r="M119">
            <v>1</v>
          </cell>
          <cell r="N119">
            <v>25</v>
          </cell>
          <cell r="O119" t="str">
            <v>07424</v>
          </cell>
          <cell r="P119" t="str">
            <v>9693471</v>
          </cell>
        </row>
        <row r="120">
          <cell r="A120">
            <v>30119</v>
          </cell>
          <cell r="B120">
            <v>307580317</v>
          </cell>
          <cell r="C120" t="str">
            <v>D07-013</v>
          </cell>
          <cell r="D120" t="str">
            <v>D</v>
          </cell>
          <cell r="E120">
            <v>7</v>
          </cell>
          <cell r="F120">
            <v>13</v>
          </cell>
          <cell r="G120" t="str">
            <v>斎須歯科医院</v>
          </cell>
          <cell r="H120" t="str">
            <v>福島県</v>
          </cell>
          <cell r="I120" t="str">
            <v>西白河郡表郷村大字金山字井戸尻１００番２</v>
          </cell>
          <cell r="J120">
            <v>2</v>
          </cell>
          <cell r="K120">
            <v>2</v>
          </cell>
          <cell r="L120">
            <v>5</v>
          </cell>
          <cell r="M120">
            <v>2</v>
          </cell>
          <cell r="N120">
            <v>25</v>
          </cell>
          <cell r="O120" t="str">
            <v>07462</v>
          </cell>
          <cell r="P120" t="str">
            <v>9610416</v>
          </cell>
        </row>
        <row r="121">
          <cell r="A121">
            <v>30120</v>
          </cell>
          <cell r="B121">
            <v>307720076</v>
          </cell>
          <cell r="C121" t="str">
            <v>D07-014</v>
          </cell>
          <cell r="D121" t="str">
            <v>D</v>
          </cell>
          <cell r="E121">
            <v>7</v>
          </cell>
          <cell r="F121">
            <v>14</v>
          </cell>
          <cell r="G121" t="str">
            <v>伊藤歯科医院</v>
          </cell>
          <cell r="H121" t="str">
            <v>福島県</v>
          </cell>
          <cell r="I121" t="str">
            <v>田村郡常葉町字荒町４８</v>
          </cell>
          <cell r="J121">
            <v>2</v>
          </cell>
          <cell r="K121">
            <v>2</v>
          </cell>
          <cell r="L121">
            <v>5</v>
          </cell>
          <cell r="M121">
            <v>1</v>
          </cell>
          <cell r="N121">
            <v>25</v>
          </cell>
          <cell r="O121" t="str">
            <v>07526</v>
          </cell>
          <cell r="P121" t="str">
            <v>9634600</v>
          </cell>
        </row>
        <row r="122">
          <cell r="A122">
            <v>30121</v>
          </cell>
          <cell r="B122">
            <v>307640390</v>
          </cell>
          <cell r="C122" t="str">
            <v>D07-015</v>
          </cell>
          <cell r="D122" t="str">
            <v>D</v>
          </cell>
          <cell r="E122">
            <v>7</v>
          </cell>
          <cell r="F122">
            <v>15</v>
          </cell>
          <cell r="G122" t="str">
            <v>大沼歯科医院</v>
          </cell>
          <cell r="H122" t="str">
            <v>福島県</v>
          </cell>
          <cell r="I122" t="str">
            <v>相馬郡鹿島町寺内字古川１６</v>
          </cell>
          <cell r="J122">
            <v>2</v>
          </cell>
          <cell r="K122">
            <v>2</v>
          </cell>
          <cell r="L122">
            <v>5</v>
          </cell>
          <cell r="M122">
            <v>1</v>
          </cell>
          <cell r="N122">
            <v>25</v>
          </cell>
          <cell r="O122" t="str">
            <v>07562</v>
          </cell>
          <cell r="P122" t="str">
            <v>9792333</v>
          </cell>
        </row>
        <row r="123">
          <cell r="A123">
            <v>30122</v>
          </cell>
          <cell r="B123">
            <v>308511004</v>
          </cell>
          <cell r="C123" t="str">
            <v>D08-001</v>
          </cell>
          <cell r="D123" t="str">
            <v>D</v>
          </cell>
          <cell r="E123">
            <v>8</v>
          </cell>
          <cell r="F123">
            <v>1</v>
          </cell>
          <cell r="G123" t="str">
            <v>和田歯科医院</v>
          </cell>
          <cell r="H123" t="str">
            <v>茨城県</v>
          </cell>
          <cell r="I123" t="str">
            <v>水戸市千波町２２６７－３</v>
          </cell>
          <cell r="J123">
            <v>2</v>
          </cell>
          <cell r="K123">
            <v>3</v>
          </cell>
          <cell r="L123">
            <v>5</v>
          </cell>
          <cell r="M123">
            <v>1</v>
          </cell>
          <cell r="N123">
            <v>25</v>
          </cell>
          <cell r="O123" t="str">
            <v>08201</v>
          </cell>
          <cell r="P123" t="str">
            <v>3100851</v>
          </cell>
        </row>
        <row r="124">
          <cell r="A124">
            <v>30123</v>
          </cell>
          <cell r="B124">
            <v>308512056</v>
          </cell>
          <cell r="C124" t="str">
            <v>D08-002</v>
          </cell>
          <cell r="D124" t="str">
            <v>D</v>
          </cell>
          <cell r="E124">
            <v>8</v>
          </cell>
          <cell r="F124">
            <v>2</v>
          </cell>
          <cell r="G124" t="str">
            <v>牧歯科医院</v>
          </cell>
          <cell r="H124" t="str">
            <v>茨城県</v>
          </cell>
          <cell r="I124" t="str">
            <v>水戸市上水戸１丁目７番３０号</v>
          </cell>
          <cell r="J124">
            <v>2</v>
          </cell>
          <cell r="K124">
            <v>3</v>
          </cell>
          <cell r="L124">
            <v>5</v>
          </cell>
          <cell r="M124">
            <v>1</v>
          </cell>
          <cell r="N124">
            <v>25</v>
          </cell>
          <cell r="O124" t="str">
            <v>08201</v>
          </cell>
          <cell r="P124" t="str">
            <v>3100041</v>
          </cell>
        </row>
        <row r="125">
          <cell r="A125">
            <v>30124</v>
          </cell>
          <cell r="B125">
            <v>308550227</v>
          </cell>
          <cell r="C125" t="str">
            <v>D08-003</v>
          </cell>
          <cell r="D125" t="str">
            <v>D</v>
          </cell>
          <cell r="E125">
            <v>8</v>
          </cell>
          <cell r="F125">
            <v>3</v>
          </cell>
          <cell r="G125" t="str">
            <v>高島歯科医院</v>
          </cell>
          <cell r="H125" t="str">
            <v>茨城県</v>
          </cell>
          <cell r="I125" t="str">
            <v>日立市若葉町１－３－８</v>
          </cell>
          <cell r="J125">
            <v>2</v>
          </cell>
          <cell r="K125">
            <v>3</v>
          </cell>
          <cell r="L125">
            <v>5</v>
          </cell>
          <cell r="M125">
            <v>1</v>
          </cell>
          <cell r="N125">
            <v>25</v>
          </cell>
          <cell r="O125" t="str">
            <v>08202</v>
          </cell>
          <cell r="P125" t="str">
            <v>3170063</v>
          </cell>
        </row>
        <row r="126">
          <cell r="A126">
            <v>30125</v>
          </cell>
          <cell r="B126">
            <v>308550719</v>
          </cell>
          <cell r="C126" t="str">
            <v>D08-004</v>
          </cell>
          <cell r="D126" t="str">
            <v>D</v>
          </cell>
          <cell r="E126">
            <v>8</v>
          </cell>
          <cell r="F126">
            <v>4</v>
          </cell>
          <cell r="G126" t="str">
            <v>征矢歯科医院</v>
          </cell>
          <cell r="H126" t="str">
            <v>茨城県</v>
          </cell>
          <cell r="I126" t="str">
            <v>日立市弁天町２－１１－８</v>
          </cell>
          <cell r="J126">
            <v>1</v>
          </cell>
          <cell r="K126">
            <v>3</v>
          </cell>
          <cell r="L126">
            <v>5</v>
          </cell>
          <cell r="M126">
            <v>1</v>
          </cell>
          <cell r="N126">
            <v>25</v>
          </cell>
          <cell r="O126" t="str">
            <v>08202</v>
          </cell>
          <cell r="P126" t="str">
            <v>3170072</v>
          </cell>
        </row>
        <row r="127">
          <cell r="A127">
            <v>30126</v>
          </cell>
          <cell r="B127">
            <v>308551282</v>
          </cell>
          <cell r="C127" t="str">
            <v>D08-005</v>
          </cell>
          <cell r="D127" t="str">
            <v>D</v>
          </cell>
          <cell r="E127">
            <v>8</v>
          </cell>
          <cell r="F127">
            <v>5</v>
          </cell>
          <cell r="G127" t="str">
            <v>わたなべ歯科クリニック</v>
          </cell>
          <cell r="H127" t="str">
            <v>茨城県</v>
          </cell>
          <cell r="I127" t="str">
            <v>日立市川尻町６－５２－１０</v>
          </cell>
          <cell r="J127">
            <v>2</v>
          </cell>
          <cell r="K127">
            <v>3</v>
          </cell>
          <cell r="L127">
            <v>5</v>
          </cell>
          <cell r="M127">
            <v>1</v>
          </cell>
          <cell r="N127">
            <v>25</v>
          </cell>
          <cell r="O127" t="str">
            <v>08202</v>
          </cell>
          <cell r="P127" t="str">
            <v>3191411</v>
          </cell>
        </row>
        <row r="128">
          <cell r="A128">
            <v>30127</v>
          </cell>
          <cell r="B128">
            <v>308590157</v>
          </cell>
          <cell r="C128" t="str">
            <v>D08-006</v>
          </cell>
          <cell r="D128" t="str">
            <v>D</v>
          </cell>
          <cell r="E128">
            <v>8</v>
          </cell>
          <cell r="F128">
            <v>6</v>
          </cell>
          <cell r="G128" t="str">
            <v>鈴木歯科医院</v>
          </cell>
          <cell r="H128" t="str">
            <v>茨城県</v>
          </cell>
          <cell r="I128" t="str">
            <v>土浦市荒川沖４０５</v>
          </cell>
          <cell r="J128">
            <v>1</v>
          </cell>
          <cell r="K128">
            <v>3</v>
          </cell>
          <cell r="L128">
            <v>5</v>
          </cell>
          <cell r="M128">
            <v>1</v>
          </cell>
          <cell r="N128">
            <v>25</v>
          </cell>
          <cell r="O128" t="str">
            <v>08203</v>
          </cell>
          <cell r="P128" t="str">
            <v>3000873</v>
          </cell>
        </row>
        <row r="129">
          <cell r="A129">
            <v>30128</v>
          </cell>
          <cell r="B129">
            <v>308591213</v>
          </cell>
          <cell r="C129" t="str">
            <v>D08-007</v>
          </cell>
          <cell r="D129" t="str">
            <v>D</v>
          </cell>
          <cell r="E129">
            <v>8</v>
          </cell>
          <cell r="F129">
            <v>7</v>
          </cell>
          <cell r="G129" t="str">
            <v>松橋歯科医院</v>
          </cell>
          <cell r="H129" t="str">
            <v>茨城県</v>
          </cell>
          <cell r="I129" t="str">
            <v>土浦市神立中央１－１４－１</v>
          </cell>
          <cell r="J129">
            <v>2</v>
          </cell>
          <cell r="K129">
            <v>3</v>
          </cell>
          <cell r="L129">
            <v>5</v>
          </cell>
          <cell r="M129">
            <v>1</v>
          </cell>
          <cell r="N129">
            <v>25</v>
          </cell>
          <cell r="O129" t="str">
            <v>08203</v>
          </cell>
          <cell r="P129" t="str">
            <v>3000011</v>
          </cell>
        </row>
        <row r="130">
          <cell r="A130">
            <v>30129</v>
          </cell>
          <cell r="B130">
            <v>308650013</v>
          </cell>
          <cell r="C130" t="str">
            <v>D08-008</v>
          </cell>
          <cell r="D130" t="str">
            <v>D</v>
          </cell>
          <cell r="E130">
            <v>8</v>
          </cell>
          <cell r="F130">
            <v>8</v>
          </cell>
          <cell r="G130" t="str">
            <v>新井歯科医院</v>
          </cell>
          <cell r="H130" t="str">
            <v>茨城県</v>
          </cell>
          <cell r="I130" t="str">
            <v>古河市本町１－３－１６</v>
          </cell>
          <cell r="J130">
            <v>1</v>
          </cell>
          <cell r="K130">
            <v>3</v>
          </cell>
          <cell r="L130">
            <v>5</v>
          </cell>
          <cell r="M130">
            <v>1</v>
          </cell>
          <cell r="N130">
            <v>25</v>
          </cell>
          <cell r="O130" t="str">
            <v>08204</v>
          </cell>
          <cell r="P130" t="str">
            <v>3060023</v>
          </cell>
        </row>
        <row r="131">
          <cell r="A131">
            <v>30130</v>
          </cell>
          <cell r="B131">
            <v>308650459</v>
          </cell>
          <cell r="C131" t="str">
            <v>D08-009</v>
          </cell>
          <cell r="D131" t="str">
            <v>D</v>
          </cell>
          <cell r="E131">
            <v>8</v>
          </cell>
          <cell r="F131">
            <v>9</v>
          </cell>
          <cell r="G131" t="str">
            <v>緒方歯科医院</v>
          </cell>
          <cell r="H131" t="str">
            <v>茨城県</v>
          </cell>
          <cell r="I131" t="str">
            <v>古河市松並１－６－２３</v>
          </cell>
          <cell r="J131">
            <v>2</v>
          </cell>
          <cell r="K131">
            <v>3</v>
          </cell>
          <cell r="L131">
            <v>5</v>
          </cell>
          <cell r="M131">
            <v>1</v>
          </cell>
          <cell r="N131">
            <v>19</v>
          </cell>
          <cell r="O131" t="str">
            <v>08204</v>
          </cell>
          <cell r="P131" t="str">
            <v>3060021</v>
          </cell>
        </row>
        <row r="132">
          <cell r="A132">
            <v>30131</v>
          </cell>
          <cell r="B132">
            <v>308600409</v>
          </cell>
          <cell r="C132" t="str">
            <v>D08-010</v>
          </cell>
          <cell r="D132" t="str">
            <v>D</v>
          </cell>
          <cell r="E132">
            <v>8</v>
          </cell>
          <cell r="F132">
            <v>10</v>
          </cell>
          <cell r="G132" t="str">
            <v>岩田歯科医院</v>
          </cell>
          <cell r="H132" t="str">
            <v>茨城県</v>
          </cell>
          <cell r="I132" t="str">
            <v>石岡市若松２丁目１０－７</v>
          </cell>
          <cell r="J132">
            <v>2</v>
          </cell>
          <cell r="K132">
            <v>3</v>
          </cell>
          <cell r="L132">
            <v>5</v>
          </cell>
          <cell r="M132">
            <v>1</v>
          </cell>
          <cell r="N132">
            <v>25</v>
          </cell>
          <cell r="O132" t="str">
            <v>08205</v>
          </cell>
          <cell r="P132" t="str">
            <v>3150018</v>
          </cell>
        </row>
        <row r="133">
          <cell r="A133">
            <v>30132</v>
          </cell>
          <cell r="B133">
            <v>308520417</v>
          </cell>
          <cell r="C133" t="str">
            <v>D08-011</v>
          </cell>
          <cell r="D133" t="str">
            <v>D</v>
          </cell>
          <cell r="E133">
            <v>8</v>
          </cell>
          <cell r="F133">
            <v>11</v>
          </cell>
          <cell r="G133" t="str">
            <v>かさま歯科</v>
          </cell>
          <cell r="H133" t="str">
            <v>茨城県</v>
          </cell>
          <cell r="I133" t="str">
            <v>笠間市笠間１５４２－５</v>
          </cell>
          <cell r="J133">
            <v>2</v>
          </cell>
          <cell r="K133">
            <v>3</v>
          </cell>
          <cell r="L133">
            <v>5</v>
          </cell>
          <cell r="M133">
            <v>2</v>
          </cell>
          <cell r="N133">
            <v>25</v>
          </cell>
          <cell r="O133" t="str">
            <v>08216</v>
          </cell>
          <cell r="P133" t="str">
            <v>3091611</v>
          </cell>
        </row>
        <row r="134">
          <cell r="A134">
            <v>30133</v>
          </cell>
          <cell r="B134">
            <v>308581164</v>
          </cell>
          <cell r="C134" t="str">
            <v>D08-012</v>
          </cell>
          <cell r="D134" t="str">
            <v>D</v>
          </cell>
          <cell r="E134">
            <v>8</v>
          </cell>
          <cell r="F134">
            <v>12</v>
          </cell>
          <cell r="G134" t="str">
            <v>泉矯正歯科</v>
          </cell>
          <cell r="H134" t="str">
            <v>茨城県</v>
          </cell>
          <cell r="I134" t="str">
            <v>取手市新町２丁目２－８　パークハイツ１０７号</v>
          </cell>
          <cell r="J134">
            <v>2</v>
          </cell>
          <cell r="K134">
            <v>3</v>
          </cell>
          <cell r="L134">
            <v>5</v>
          </cell>
          <cell r="M134">
            <v>1</v>
          </cell>
          <cell r="N134">
            <v>25</v>
          </cell>
          <cell r="O134" t="str">
            <v>08217</v>
          </cell>
          <cell r="P134" t="str">
            <v>3020024</v>
          </cell>
        </row>
        <row r="135">
          <cell r="A135">
            <v>30134</v>
          </cell>
          <cell r="B135">
            <v>308581135</v>
          </cell>
          <cell r="C135" t="str">
            <v>D08-013</v>
          </cell>
          <cell r="D135" t="str">
            <v>D</v>
          </cell>
          <cell r="E135">
            <v>8</v>
          </cell>
          <cell r="F135">
            <v>13</v>
          </cell>
          <cell r="G135" t="str">
            <v>飯島歯科医院</v>
          </cell>
          <cell r="H135" t="str">
            <v>茨城県</v>
          </cell>
          <cell r="I135" t="str">
            <v>牛久市中央４丁目２－１</v>
          </cell>
          <cell r="J135">
            <v>2</v>
          </cell>
          <cell r="K135">
            <v>3</v>
          </cell>
          <cell r="L135">
            <v>5</v>
          </cell>
          <cell r="M135">
            <v>2</v>
          </cell>
          <cell r="N135">
            <v>25</v>
          </cell>
          <cell r="O135" t="str">
            <v>08219</v>
          </cell>
          <cell r="P135" t="str">
            <v>3001234</v>
          </cell>
        </row>
        <row r="136">
          <cell r="A136">
            <v>30135</v>
          </cell>
          <cell r="B136">
            <v>308610561</v>
          </cell>
          <cell r="C136" t="str">
            <v>D08-014</v>
          </cell>
          <cell r="D136" t="str">
            <v>D</v>
          </cell>
          <cell r="E136">
            <v>8</v>
          </cell>
          <cell r="F136">
            <v>14</v>
          </cell>
          <cell r="G136" t="str">
            <v>ささもと歯科医院</v>
          </cell>
          <cell r="H136" t="str">
            <v>茨城県</v>
          </cell>
          <cell r="I136" t="str">
            <v>つくば市桜３－８－２</v>
          </cell>
          <cell r="J136">
            <v>2</v>
          </cell>
          <cell r="K136">
            <v>3</v>
          </cell>
          <cell r="L136">
            <v>4</v>
          </cell>
          <cell r="M136">
            <v>1</v>
          </cell>
          <cell r="N136">
            <v>25</v>
          </cell>
          <cell r="O136" t="str">
            <v>08220</v>
          </cell>
          <cell r="P136" t="str">
            <v>3050003</v>
          </cell>
        </row>
        <row r="137">
          <cell r="A137">
            <v>30136</v>
          </cell>
          <cell r="B137">
            <v>308610822</v>
          </cell>
          <cell r="C137" t="str">
            <v>D08-015</v>
          </cell>
          <cell r="D137" t="str">
            <v>D</v>
          </cell>
          <cell r="E137">
            <v>8</v>
          </cell>
          <cell r="F137">
            <v>15</v>
          </cell>
          <cell r="G137" t="str">
            <v>春日歯科医院</v>
          </cell>
          <cell r="H137" t="str">
            <v>茨城県</v>
          </cell>
          <cell r="I137" t="str">
            <v>つくば市東平塚だんご田６８４－１</v>
          </cell>
          <cell r="J137">
            <v>2</v>
          </cell>
          <cell r="K137">
            <v>3</v>
          </cell>
          <cell r="L137">
            <v>4</v>
          </cell>
          <cell r="M137">
            <v>2</v>
          </cell>
          <cell r="N137">
            <v>25</v>
          </cell>
          <cell r="O137" t="str">
            <v>08220</v>
          </cell>
          <cell r="P137" t="str">
            <v>3050812</v>
          </cell>
        </row>
        <row r="138">
          <cell r="A138">
            <v>30137</v>
          </cell>
          <cell r="B138">
            <v>308660511</v>
          </cell>
          <cell r="C138" t="str">
            <v>D08-016</v>
          </cell>
          <cell r="D138" t="str">
            <v>D</v>
          </cell>
          <cell r="E138">
            <v>8</v>
          </cell>
          <cell r="F138">
            <v>16</v>
          </cell>
          <cell r="G138" t="str">
            <v>三友歯科医院</v>
          </cell>
          <cell r="H138" t="str">
            <v>茨城県</v>
          </cell>
          <cell r="I138" t="str">
            <v>ひたちなか市東石川２－１－１</v>
          </cell>
          <cell r="J138">
            <v>2</v>
          </cell>
          <cell r="K138">
            <v>3</v>
          </cell>
          <cell r="L138">
            <v>5</v>
          </cell>
          <cell r="M138">
            <v>1</v>
          </cell>
          <cell r="N138">
            <v>25</v>
          </cell>
          <cell r="O138" t="str">
            <v>08221</v>
          </cell>
          <cell r="P138" t="str">
            <v>3120052</v>
          </cell>
        </row>
        <row r="139">
          <cell r="A139">
            <v>30138</v>
          </cell>
          <cell r="B139">
            <v>308700149</v>
          </cell>
          <cell r="C139" t="str">
            <v>D08-017</v>
          </cell>
          <cell r="D139" t="str">
            <v>D</v>
          </cell>
          <cell r="E139">
            <v>8</v>
          </cell>
          <cell r="F139">
            <v>17</v>
          </cell>
          <cell r="G139" t="str">
            <v>かむかむ歯科医院</v>
          </cell>
          <cell r="H139" t="str">
            <v>茨城県</v>
          </cell>
          <cell r="I139" t="str">
            <v>ひたちなか市西十三奉行１３２２８</v>
          </cell>
          <cell r="J139">
            <v>2</v>
          </cell>
          <cell r="K139">
            <v>3</v>
          </cell>
          <cell r="L139">
            <v>5</v>
          </cell>
          <cell r="M139">
            <v>2</v>
          </cell>
          <cell r="N139">
            <v>25</v>
          </cell>
          <cell r="O139" t="str">
            <v>08221</v>
          </cell>
          <cell r="P139" t="str">
            <v>3111206</v>
          </cell>
        </row>
        <row r="140">
          <cell r="A140">
            <v>30139</v>
          </cell>
          <cell r="B140">
            <v>308570757</v>
          </cell>
          <cell r="C140" t="str">
            <v>D08-018</v>
          </cell>
          <cell r="D140" t="str">
            <v>D</v>
          </cell>
          <cell r="E140">
            <v>8</v>
          </cell>
          <cell r="F140">
            <v>18</v>
          </cell>
          <cell r="G140" t="str">
            <v>こひなた歯科医院</v>
          </cell>
          <cell r="H140" t="str">
            <v>茨城県</v>
          </cell>
          <cell r="I140" t="str">
            <v>潮来市日の出７－１５－２４</v>
          </cell>
          <cell r="J140">
            <v>2</v>
          </cell>
          <cell r="K140">
            <v>3</v>
          </cell>
          <cell r="L140">
            <v>5</v>
          </cell>
          <cell r="M140">
            <v>1</v>
          </cell>
          <cell r="N140">
            <v>19</v>
          </cell>
          <cell r="O140" t="str">
            <v>08223</v>
          </cell>
          <cell r="P140" t="str">
            <v>3112423</v>
          </cell>
        </row>
        <row r="141">
          <cell r="A141">
            <v>30140</v>
          </cell>
          <cell r="B141">
            <v>308582002</v>
          </cell>
          <cell r="C141" t="str">
            <v>D08-019</v>
          </cell>
          <cell r="D141" t="str">
            <v>D</v>
          </cell>
          <cell r="E141">
            <v>8</v>
          </cell>
          <cell r="F141">
            <v>19</v>
          </cell>
          <cell r="G141" t="str">
            <v>京嶋歯科医院</v>
          </cell>
          <cell r="H141" t="str">
            <v>茨城県</v>
          </cell>
          <cell r="I141" t="str">
            <v>守谷市美園５－１－３</v>
          </cell>
          <cell r="J141">
            <v>2</v>
          </cell>
          <cell r="K141">
            <v>3</v>
          </cell>
          <cell r="L141">
            <v>5</v>
          </cell>
          <cell r="M141">
            <v>1</v>
          </cell>
          <cell r="N141">
            <v>25</v>
          </cell>
          <cell r="O141" t="str">
            <v>08224</v>
          </cell>
          <cell r="P141" t="str">
            <v>3020124</v>
          </cell>
        </row>
        <row r="142">
          <cell r="A142">
            <v>30141</v>
          </cell>
          <cell r="B142">
            <v>308520459</v>
          </cell>
          <cell r="C142" t="str">
            <v>D08-020</v>
          </cell>
          <cell r="D142" t="str">
            <v>D</v>
          </cell>
          <cell r="E142">
            <v>8</v>
          </cell>
          <cell r="F142">
            <v>20</v>
          </cell>
          <cell r="G142" t="str">
            <v>出久根歯科医院</v>
          </cell>
          <cell r="H142" t="str">
            <v>茨城県</v>
          </cell>
          <cell r="I142" t="str">
            <v>西茨城郡岩間町下郷４０７４－１</v>
          </cell>
          <cell r="J142">
            <v>2</v>
          </cell>
          <cell r="K142">
            <v>3</v>
          </cell>
          <cell r="L142">
            <v>5</v>
          </cell>
          <cell r="M142">
            <v>1</v>
          </cell>
          <cell r="N142">
            <v>25</v>
          </cell>
          <cell r="O142" t="str">
            <v>08322</v>
          </cell>
          <cell r="P142" t="str">
            <v>3190202</v>
          </cell>
        </row>
        <row r="143">
          <cell r="A143">
            <v>30142</v>
          </cell>
          <cell r="B143">
            <v>308700107</v>
          </cell>
          <cell r="C143" t="str">
            <v>D08-021</v>
          </cell>
          <cell r="D143" t="str">
            <v>D</v>
          </cell>
          <cell r="E143">
            <v>8</v>
          </cell>
          <cell r="F143">
            <v>21</v>
          </cell>
          <cell r="G143" t="str">
            <v>クラーク歯科</v>
          </cell>
          <cell r="H143" t="str">
            <v>茨城県</v>
          </cell>
          <cell r="I143" t="str">
            <v>那珂郡東海村舟石川５７２－２</v>
          </cell>
          <cell r="J143">
            <v>2</v>
          </cell>
          <cell r="K143">
            <v>3</v>
          </cell>
          <cell r="L143">
            <v>5</v>
          </cell>
          <cell r="M143">
            <v>1</v>
          </cell>
          <cell r="N143">
            <v>25</v>
          </cell>
          <cell r="O143" t="str">
            <v>08341</v>
          </cell>
          <cell r="P143" t="str">
            <v>3191111</v>
          </cell>
        </row>
        <row r="144">
          <cell r="A144">
            <v>30143</v>
          </cell>
          <cell r="B144">
            <v>308620636</v>
          </cell>
          <cell r="C144" t="str">
            <v>D08-022</v>
          </cell>
          <cell r="D144" t="str">
            <v>D</v>
          </cell>
          <cell r="E144">
            <v>8</v>
          </cell>
          <cell r="F144">
            <v>22</v>
          </cell>
          <cell r="G144" t="str">
            <v>医療法人社団青峰会　わかば歯科</v>
          </cell>
          <cell r="H144" t="str">
            <v>茨城県</v>
          </cell>
          <cell r="I144" t="str">
            <v>真壁郡明野町大字海老ケ島字東原７５４－４</v>
          </cell>
          <cell r="J144">
            <v>2</v>
          </cell>
          <cell r="K144">
            <v>3</v>
          </cell>
          <cell r="L144">
            <v>5</v>
          </cell>
          <cell r="M144">
            <v>1</v>
          </cell>
          <cell r="N144">
            <v>19</v>
          </cell>
          <cell r="O144" t="str">
            <v>08502</v>
          </cell>
          <cell r="P144" t="str">
            <v>3004517</v>
          </cell>
        </row>
        <row r="145">
          <cell r="A145">
            <v>30144</v>
          </cell>
          <cell r="B145">
            <v>308621268</v>
          </cell>
          <cell r="C145" t="str">
            <v>D08-023</v>
          </cell>
          <cell r="D145" t="str">
            <v>D</v>
          </cell>
          <cell r="E145">
            <v>8</v>
          </cell>
          <cell r="F145">
            <v>23</v>
          </cell>
          <cell r="G145" t="str">
            <v>酒寄歯科医院</v>
          </cell>
          <cell r="H145" t="str">
            <v>茨城県</v>
          </cell>
          <cell r="I145" t="str">
            <v>真壁郡明野町中根５１９</v>
          </cell>
          <cell r="J145">
            <v>2</v>
          </cell>
          <cell r="K145">
            <v>3</v>
          </cell>
          <cell r="L145">
            <v>5</v>
          </cell>
          <cell r="M145">
            <v>2</v>
          </cell>
          <cell r="N145">
            <v>25</v>
          </cell>
          <cell r="O145" t="str">
            <v>08502</v>
          </cell>
          <cell r="P145" t="str">
            <v>3004513</v>
          </cell>
        </row>
        <row r="146">
          <cell r="A146">
            <v>30145</v>
          </cell>
          <cell r="B146">
            <v>308630378</v>
          </cell>
          <cell r="C146" t="str">
            <v>D08-024</v>
          </cell>
          <cell r="D146" t="str">
            <v>D</v>
          </cell>
          <cell r="E146">
            <v>8</v>
          </cell>
          <cell r="F146">
            <v>24</v>
          </cell>
          <cell r="G146" t="str">
            <v>関井歯科医院</v>
          </cell>
          <cell r="H146" t="str">
            <v>茨城県</v>
          </cell>
          <cell r="I146" t="str">
            <v>結城郡石下町大字新石下１０１２－７</v>
          </cell>
          <cell r="J146">
            <v>2</v>
          </cell>
          <cell r="K146">
            <v>3</v>
          </cell>
          <cell r="L146">
            <v>5</v>
          </cell>
          <cell r="M146">
            <v>1</v>
          </cell>
          <cell r="N146">
            <v>25</v>
          </cell>
          <cell r="O146" t="str">
            <v>08523</v>
          </cell>
          <cell r="P146" t="str">
            <v>3002706</v>
          </cell>
        </row>
        <row r="147">
          <cell r="A147">
            <v>30146</v>
          </cell>
          <cell r="B147">
            <v>309510554</v>
          </cell>
          <cell r="C147" t="str">
            <v>D09-001</v>
          </cell>
          <cell r="D147" t="str">
            <v>D</v>
          </cell>
          <cell r="E147">
            <v>9</v>
          </cell>
          <cell r="F147">
            <v>1</v>
          </cell>
          <cell r="G147" t="str">
            <v>医療法人簗瀬会歯科医院</v>
          </cell>
          <cell r="H147" t="str">
            <v>栃木県</v>
          </cell>
          <cell r="I147" t="str">
            <v>宇都宮市二荒町１－１０</v>
          </cell>
          <cell r="J147">
            <v>1</v>
          </cell>
          <cell r="K147">
            <v>3</v>
          </cell>
          <cell r="L147">
            <v>5</v>
          </cell>
          <cell r="M147">
            <v>2</v>
          </cell>
          <cell r="N147">
            <v>19</v>
          </cell>
          <cell r="O147" t="str">
            <v>09201</v>
          </cell>
          <cell r="P147" t="str">
            <v>3200804</v>
          </cell>
        </row>
        <row r="148">
          <cell r="A148">
            <v>30147</v>
          </cell>
          <cell r="B148">
            <v>309510945</v>
          </cell>
          <cell r="C148" t="str">
            <v>D09-002</v>
          </cell>
          <cell r="D148" t="str">
            <v>D</v>
          </cell>
          <cell r="E148">
            <v>9</v>
          </cell>
          <cell r="F148">
            <v>2</v>
          </cell>
          <cell r="G148" t="str">
            <v>斉藤デンタルクリック</v>
          </cell>
          <cell r="H148" t="str">
            <v>栃木県</v>
          </cell>
          <cell r="I148" t="str">
            <v>宇都宮市峰４－２３－２２</v>
          </cell>
          <cell r="J148">
            <v>2</v>
          </cell>
          <cell r="K148">
            <v>3</v>
          </cell>
          <cell r="L148">
            <v>5</v>
          </cell>
          <cell r="M148">
            <v>1</v>
          </cell>
          <cell r="N148">
            <v>25</v>
          </cell>
          <cell r="O148" t="str">
            <v>09201</v>
          </cell>
          <cell r="P148" t="str">
            <v>3210942</v>
          </cell>
        </row>
        <row r="149">
          <cell r="A149">
            <v>30148</v>
          </cell>
          <cell r="B149">
            <v>309512109</v>
          </cell>
          <cell r="C149" t="str">
            <v>D09-003</v>
          </cell>
          <cell r="D149" t="str">
            <v>D</v>
          </cell>
          <cell r="E149">
            <v>9</v>
          </cell>
          <cell r="F149">
            <v>3</v>
          </cell>
          <cell r="G149" t="str">
            <v>野沢歯科医院</v>
          </cell>
          <cell r="H149" t="str">
            <v>栃木県</v>
          </cell>
          <cell r="I149" t="str">
            <v>宇都宮市鐺山町４２６－５</v>
          </cell>
          <cell r="J149">
            <v>2</v>
          </cell>
          <cell r="K149">
            <v>3</v>
          </cell>
          <cell r="L149">
            <v>5</v>
          </cell>
          <cell r="M149">
            <v>1</v>
          </cell>
          <cell r="N149">
            <v>25</v>
          </cell>
          <cell r="O149" t="str">
            <v>09201</v>
          </cell>
          <cell r="P149" t="str">
            <v>3213235</v>
          </cell>
        </row>
        <row r="150">
          <cell r="A150">
            <v>30149</v>
          </cell>
          <cell r="B150">
            <v>309512981</v>
          </cell>
          <cell r="C150" t="str">
            <v>D09-004</v>
          </cell>
          <cell r="D150" t="str">
            <v>D</v>
          </cell>
          <cell r="E150">
            <v>9</v>
          </cell>
          <cell r="F150">
            <v>4</v>
          </cell>
          <cell r="G150" t="str">
            <v>竹沢歯科クリニック</v>
          </cell>
          <cell r="H150" t="str">
            <v>栃木県</v>
          </cell>
          <cell r="I150" t="str">
            <v>宇都宮市砥上町２１４－１</v>
          </cell>
          <cell r="J150">
            <v>2</v>
          </cell>
          <cell r="K150">
            <v>3</v>
          </cell>
          <cell r="L150">
            <v>5</v>
          </cell>
          <cell r="M150">
            <v>1</v>
          </cell>
          <cell r="N150">
            <v>25</v>
          </cell>
          <cell r="O150" t="str">
            <v>09201</v>
          </cell>
          <cell r="P150" t="str">
            <v>3200856</v>
          </cell>
        </row>
        <row r="151">
          <cell r="A151">
            <v>30150</v>
          </cell>
          <cell r="B151">
            <v>309513151</v>
          </cell>
          <cell r="C151" t="str">
            <v>D09-005</v>
          </cell>
          <cell r="D151" t="str">
            <v>D</v>
          </cell>
          <cell r="E151">
            <v>9</v>
          </cell>
          <cell r="F151">
            <v>5</v>
          </cell>
          <cell r="G151" t="str">
            <v>角田歯科医院</v>
          </cell>
          <cell r="H151" t="str">
            <v>栃木県</v>
          </cell>
          <cell r="I151" t="str">
            <v>宇都宮市御幸本町４７３３－１３</v>
          </cell>
          <cell r="J151">
            <v>2</v>
          </cell>
          <cell r="K151">
            <v>3</v>
          </cell>
          <cell r="L151">
            <v>5</v>
          </cell>
          <cell r="M151">
            <v>2</v>
          </cell>
          <cell r="N151">
            <v>25</v>
          </cell>
          <cell r="O151" t="str">
            <v>09201</v>
          </cell>
          <cell r="P151" t="str">
            <v>3210983</v>
          </cell>
        </row>
        <row r="152">
          <cell r="A152">
            <v>30151</v>
          </cell>
          <cell r="B152">
            <v>309610207</v>
          </cell>
          <cell r="C152" t="str">
            <v>D09-006</v>
          </cell>
          <cell r="D152" t="str">
            <v>D</v>
          </cell>
          <cell r="E152">
            <v>9</v>
          </cell>
          <cell r="F152">
            <v>6</v>
          </cell>
          <cell r="G152" t="str">
            <v>多部田歯科医院</v>
          </cell>
          <cell r="H152" t="str">
            <v>栃木県</v>
          </cell>
          <cell r="I152" t="str">
            <v>足利市田中町１９６－３</v>
          </cell>
          <cell r="J152">
            <v>2</v>
          </cell>
          <cell r="K152">
            <v>3</v>
          </cell>
          <cell r="L152">
            <v>5</v>
          </cell>
          <cell r="M152">
            <v>1</v>
          </cell>
          <cell r="N152">
            <v>25</v>
          </cell>
          <cell r="O152" t="str">
            <v>09202</v>
          </cell>
          <cell r="P152" t="str">
            <v>3260822</v>
          </cell>
        </row>
        <row r="153">
          <cell r="A153">
            <v>30152</v>
          </cell>
          <cell r="B153">
            <v>309610773</v>
          </cell>
          <cell r="C153" t="str">
            <v>D09-007</v>
          </cell>
          <cell r="D153" t="str">
            <v>D</v>
          </cell>
          <cell r="E153">
            <v>9</v>
          </cell>
          <cell r="F153">
            <v>7</v>
          </cell>
          <cell r="G153" t="str">
            <v>２丁目石井歯科医院</v>
          </cell>
          <cell r="H153" t="str">
            <v>栃木県</v>
          </cell>
          <cell r="I153" t="str">
            <v>足利市葉鹿町２丁目２３番地３号</v>
          </cell>
          <cell r="J153">
            <v>2</v>
          </cell>
          <cell r="K153">
            <v>3</v>
          </cell>
          <cell r="L153">
            <v>5</v>
          </cell>
          <cell r="M153">
            <v>2</v>
          </cell>
          <cell r="N153">
            <v>25</v>
          </cell>
          <cell r="O153" t="str">
            <v>09202</v>
          </cell>
          <cell r="P153" t="str">
            <v>3260143</v>
          </cell>
        </row>
        <row r="154">
          <cell r="A154">
            <v>30153</v>
          </cell>
          <cell r="B154">
            <v>309540247</v>
          </cell>
          <cell r="C154" t="str">
            <v>D09-008</v>
          </cell>
          <cell r="D154" t="str">
            <v>D</v>
          </cell>
          <cell r="E154">
            <v>9</v>
          </cell>
          <cell r="F154">
            <v>8</v>
          </cell>
          <cell r="G154" t="str">
            <v>小平歯科医院</v>
          </cell>
          <cell r="H154" t="str">
            <v>栃木県</v>
          </cell>
          <cell r="I154" t="str">
            <v>栃木市野中町９５４</v>
          </cell>
          <cell r="J154">
            <v>2</v>
          </cell>
          <cell r="K154">
            <v>3</v>
          </cell>
          <cell r="L154">
            <v>5</v>
          </cell>
          <cell r="M154">
            <v>1</v>
          </cell>
          <cell r="N154">
            <v>25</v>
          </cell>
          <cell r="O154" t="str">
            <v>09203</v>
          </cell>
          <cell r="P154" t="str">
            <v>3280124</v>
          </cell>
        </row>
        <row r="155">
          <cell r="A155">
            <v>30154</v>
          </cell>
          <cell r="B155">
            <v>309520401</v>
          </cell>
          <cell r="C155" t="str">
            <v>D09-009</v>
          </cell>
          <cell r="D155" t="str">
            <v>D</v>
          </cell>
          <cell r="E155">
            <v>9</v>
          </cell>
          <cell r="F155">
            <v>9</v>
          </cell>
          <cell r="G155" t="str">
            <v>田代歯科医院</v>
          </cell>
          <cell r="H155" t="str">
            <v>栃木県</v>
          </cell>
          <cell r="I155" t="str">
            <v>鹿沼市上野町２２８－５</v>
          </cell>
          <cell r="J155">
            <v>2</v>
          </cell>
          <cell r="K155">
            <v>3</v>
          </cell>
          <cell r="L155">
            <v>5</v>
          </cell>
          <cell r="M155">
            <v>1</v>
          </cell>
          <cell r="N155">
            <v>25</v>
          </cell>
          <cell r="O155" t="str">
            <v>09205</v>
          </cell>
          <cell r="P155" t="str">
            <v>3220021</v>
          </cell>
        </row>
        <row r="156">
          <cell r="A156">
            <v>30155</v>
          </cell>
          <cell r="B156">
            <v>309620066</v>
          </cell>
          <cell r="C156" t="str">
            <v>D09-010</v>
          </cell>
          <cell r="D156" t="str">
            <v>D</v>
          </cell>
          <cell r="E156">
            <v>9</v>
          </cell>
          <cell r="F156">
            <v>10</v>
          </cell>
          <cell r="G156" t="str">
            <v>歯科医院クローズアップ</v>
          </cell>
          <cell r="H156" t="str">
            <v>栃木県</v>
          </cell>
          <cell r="I156" t="str">
            <v>今市市大字豊田字若林７９－１　ジャスコ今市店２階</v>
          </cell>
          <cell r="J156">
            <v>2</v>
          </cell>
          <cell r="K156">
            <v>3</v>
          </cell>
          <cell r="L156">
            <v>5</v>
          </cell>
          <cell r="M156">
            <v>1</v>
          </cell>
          <cell r="N156">
            <v>19</v>
          </cell>
          <cell r="O156" t="str">
            <v>09207</v>
          </cell>
          <cell r="P156" t="str">
            <v>3212414</v>
          </cell>
        </row>
        <row r="157">
          <cell r="A157">
            <v>30156</v>
          </cell>
          <cell r="B157">
            <v>309550152</v>
          </cell>
          <cell r="C157" t="str">
            <v>D09-011</v>
          </cell>
          <cell r="D157" t="str">
            <v>D</v>
          </cell>
          <cell r="E157">
            <v>9</v>
          </cell>
          <cell r="F157">
            <v>11</v>
          </cell>
          <cell r="G157" t="str">
            <v>長井歯科医院</v>
          </cell>
          <cell r="H157" t="str">
            <v>栃木県</v>
          </cell>
          <cell r="I157" t="str">
            <v>小山市花垣町２－９－３１</v>
          </cell>
          <cell r="J157">
            <v>1</v>
          </cell>
          <cell r="K157">
            <v>3</v>
          </cell>
          <cell r="L157">
            <v>5</v>
          </cell>
          <cell r="M157">
            <v>1</v>
          </cell>
          <cell r="N157">
            <v>25</v>
          </cell>
          <cell r="O157" t="str">
            <v>09208</v>
          </cell>
          <cell r="P157" t="str">
            <v>3230027</v>
          </cell>
        </row>
        <row r="158">
          <cell r="A158">
            <v>30157</v>
          </cell>
          <cell r="B158">
            <v>309550774</v>
          </cell>
          <cell r="C158" t="str">
            <v>D09-012</v>
          </cell>
          <cell r="D158" t="str">
            <v>D</v>
          </cell>
          <cell r="E158">
            <v>9</v>
          </cell>
          <cell r="F158">
            <v>12</v>
          </cell>
          <cell r="G158" t="str">
            <v>たての歯科医院</v>
          </cell>
          <cell r="H158" t="str">
            <v>栃木県</v>
          </cell>
          <cell r="I158" t="str">
            <v>小山市間々田１２６７</v>
          </cell>
          <cell r="J158">
            <v>2</v>
          </cell>
          <cell r="K158">
            <v>3</v>
          </cell>
          <cell r="L158">
            <v>5</v>
          </cell>
          <cell r="M158">
            <v>2</v>
          </cell>
          <cell r="N158">
            <v>25</v>
          </cell>
          <cell r="O158" t="str">
            <v>09208</v>
          </cell>
          <cell r="P158" t="str">
            <v>3290205</v>
          </cell>
        </row>
        <row r="159">
          <cell r="A159">
            <v>30158</v>
          </cell>
          <cell r="B159">
            <v>309580845</v>
          </cell>
          <cell r="C159" t="str">
            <v>D09-013</v>
          </cell>
          <cell r="D159" t="str">
            <v>D</v>
          </cell>
          <cell r="E159">
            <v>9</v>
          </cell>
          <cell r="F159">
            <v>13</v>
          </cell>
          <cell r="G159" t="str">
            <v>医療法人原歯科医院</v>
          </cell>
          <cell r="H159" t="str">
            <v>栃木県</v>
          </cell>
          <cell r="I159" t="str">
            <v>大田原市新富町１－３－２３</v>
          </cell>
          <cell r="J159">
            <v>2</v>
          </cell>
          <cell r="K159">
            <v>3</v>
          </cell>
          <cell r="L159">
            <v>5</v>
          </cell>
          <cell r="M159">
            <v>1</v>
          </cell>
          <cell r="N159">
            <v>19</v>
          </cell>
          <cell r="O159" t="str">
            <v>09210</v>
          </cell>
          <cell r="P159" t="str">
            <v>3240055</v>
          </cell>
        </row>
        <row r="160">
          <cell r="A160">
            <v>30159</v>
          </cell>
          <cell r="B160">
            <v>309551234</v>
          </cell>
          <cell r="C160" t="str">
            <v>D09-014</v>
          </cell>
          <cell r="D160" t="str">
            <v>D</v>
          </cell>
          <cell r="E160">
            <v>9</v>
          </cell>
          <cell r="F160">
            <v>14</v>
          </cell>
          <cell r="G160" t="str">
            <v>杉田歯科医院</v>
          </cell>
          <cell r="H160" t="str">
            <v>栃木県</v>
          </cell>
          <cell r="I160" t="str">
            <v>下都賀郡野木町丸林１５０－２</v>
          </cell>
          <cell r="J160">
            <v>2</v>
          </cell>
          <cell r="K160">
            <v>3</v>
          </cell>
          <cell r="L160">
            <v>5</v>
          </cell>
          <cell r="M160">
            <v>1</v>
          </cell>
          <cell r="N160">
            <v>25</v>
          </cell>
          <cell r="O160" t="str">
            <v>09364</v>
          </cell>
          <cell r="P160" t="str">
            <v>3290111</v>
          </cell>
        </row>
        <row r="161">
          <cell r="A161">
            <v>30160</v>
          </cell>
          <cell r="B161">
            <v>309541185</v>
          </cell>
          <cell r="C161" t="str">
            <v>D09-015</v>
          </cell>
          <cell r="D161" t="str">
            <v>D</v>
          </cell>
          <cell r="E161">
            <v>9</v>
          </cell>
          <cell r="F161">
            <v>15</v>
          </cell>
          <cell r="G161" t="str">
            <v>高際歯科医院</v>
          </cell>
          <cell r="H161" t="str">
            <v>栃木県</v>
          </cell>
          <cell r="I161" t="str">
            <v>下都賀郡藤岡町大字藤岡６４０６－６</v>
          </cell>
          <cell r="J161">
            <v>2</v>
          </cell>
          <cell r="K161">
            <v>3</v>
          </cell>
          <cell r="L161">
            <v>5</v>
          </cell>
          <cell r="M161">
            <v>1</v>
          </cell>
          <cell r="N161">
            <v>25</v>
          </cell>
          <cell r="O161" t="str">
            <v>09366</v>
          </cell>
          <cell r="P161" t="str">
            <v>3231104</v>
          </cell>
        </row>
        <row r="162">
          <cell r="A162">
            <v>30161</v>
          </cell>
          <cell r="B162">
            <v>309570347</v>
          </cell>
          <cell r="C162" t="str">
            <v>D09-016</v>
          </cell>
          <cell r="D162" t="str">
            <v>D</v>
          </cell>
          <cell r="E162">
            <v>9</v>
          </cell>
          <cell r="F162">
            <v>16</v>
          </cell>
          <cell r="G162" t="str">
            <v>高根沢歯科クリニック</v>
          </cell>
          <cell r="H162" t="str">
            <v>栃木県</v>
          </cell>
          <cell r="I162" t="str">
            <v>塩谷郡高根沢町大字花岡字中ノ沢１４６２－１</v>
          </cell>
          <cell r="J162">
            <v>2</v>
          </cell>
          <cell r="K162">
            <v>3</v>
          </cell>
          <cell r="L162">
            <v>5</v>
          </cell>
          <cell r="M162">
            <v>1</v>
          </cell>
          <cell r="N162">
            <v>25</v>
          </cell>
          <cell r="O162" t="str">
            <v>09386</v>
          </cell>
          <cell r="P162" t="str">
            <v>3291207</v>
          </cell>
        </row>
        <row r="163">
          <cell r="A163">
            <v>30162</v>
          </cell>
          <cell r="B163">
            <v>310010487</v>
          </cell>
          <cell r="C163" t="str">
            <v>D10-001</v>
          </cell>
          <cell r="D163" t="str">
            <v>D</v>
          </cell>
          <cell r="E163">
            <v>10</v>
          </cell>
          <cell r="F163">
            <v>1</v>
          </cell>
          <cell r="G163" t="str">
            <v>米田歯科医院</v>
          </cell>
          <cell r="H163" t="str">
            <v>群馬県</v>
          </cell>
          <cell r="I163" t="str">
            <v>前橋市青柳町３６０－４</v>
          </cell>
          <cell r="J163">
            <v>2</v>
          </cell>
          <cell r="K163">
            <v>3</v>
          </cell>
          <cell r="L163">
            <v>5</v>
          </cell>
          <cell r="M163">
            <v>1</v>
          </cell>
          <cell r="N163">
            <v>19</v>
          </cell>
          <cell r="O163" t="str">
            <v>10201</v>
          </cell>
          <cell r="P163" t="str">
            <v>3710056</v>
          </cell>
        </row>
        <row r="164">
          <cell r="A164">
            <v>30163</v>
          </cell>
          <cell r="B164">
            <v>310011732</v>
          </cell>
          <cell r="C164" t="str">
            <v>D10-002</v>
          </cell>
          <cell r="D164" t="str">
            <v>D</v>
          </cell>
          <cell r="E164">
            <v>10</v>
          </cell>
          <cell r="F164">
            <v>2</v>
          </cell>
          <cell r="G164" t="str">
            <v>桃木歯科医院</v>
          </cell>
          <cell r="H164" t="str">
            <v>群馬県</v>
          </cell>
          <cell r="I164" t="str">
            <v>前橋市下細井町５８５－４</v>
          </cell>
          <cell r="J164">
            <v>1</v>
          </cell>
          <cell r="K164">
            <v>3</v>
          </cell>
          <cell r="L164">
            <v>5</v>
          </cell>
          <cell r="M164">
            <v>1</v>
          </cell>
          <cell r="N164">
            <v>25</v>
          </cell>
          <cell r="O164" t="str">
            <v>10201</v>
          </cell>
          <cell r="P164" t="str">
            <v>3710054</v>
          </cell>
        </row>
        <row r="165">
          <cell r="A165">
            <v>30164</v>
          </cell>
          <cell r="B165">
            <v>310011745</v>
          </cell>
          <cell r="C165" t="str">
            <v>D10-003</v>
          </cell>
          <cell r="D165" t="str">
            <v>D</v>
          </cell>
          <cell r="E165">
            <v>10</v>
          </cell>
          <cell r="F165">
            <v>3</v>
          </cell>
          <cell r="G165" t="str">
            <v>宮崎歯科医院</v>
          </cell>
          <cell r="H165" t="str">
            <v>群馬県</v>
          </cell>
          <cell r="I165" t="str">
            <v>前橋市下新田町５９０－３</v>
          </cell>
          <cell r="J165">
            <v>2</v>
          </cell>
          <cell r="K165">
            <v>3</v>
          </cell>
          <cell r="L165">
            <v>5</v>
          </cell>
          <cell r="M165">
            <v>1</v>
          </cell>
          <cell r="N165">
            <v>25</v>
          </cell>
          <cell r="O165" t="str">
            <v>10201</v>
          </cell>
          <cell r="P165" t="str">
            <v>3710822</v>
          </cell>
        </row>
        <row r="166">
          <cell r="A166">
            <v>30165</v>
          </cell>
          <cell r="B166">
            <v>310021139</v>
          </cell>
          <cell r="C166" t="str">
            <v>D10-004</v>
          </cell>
          <cell r="D166" t="str">
            <v>D</v>
          </cell>
          <cell r="E166">
            <v>10</v>
          </cell>
          <cell r="F166">
            <v>4</v>
          </cell>
          <cell r="G166" t="str">
            <v>大沢歯科クリニック</v>
          </cell>
          <cell r="H166" t="str">
            <v>群馬県</v>
          </cell>
          <cell r="I166" t="str">
            <v>高崎市宮元町７－１</v>
          </cell>
          <cell r="J166">
            <v>2</v>
          </cell>
          <cell r="K166">
            <v>3</v>
          </cell>
          <cell r="L166">
            <v>5</v>
          </cell>
          <cell r="M166">
            <v>2</v>
          </cell>
          <cell r="N166">
            <v>19</v>
          </cell>
          <cell r="O166" t="str">
            <v>10202</v>
          </cell>
          <cell r="P166" t="str">
            <v>3700828</v>
          </cell>
        </row>
        <row r="167">
          <cell r="A167">
            <v>30166</v>
          </cell>
          <cell r="B167">
            <v>310021979</v>
          </cell>
          <cell r="C167" t="str">
            <v>D10-005</v>
          </cell>
          <cell r="D167" t="str">
            <v>D</v>
          </cell>
          <cell r="E167">
            <v>10</v>
          </cell>
          <cell r="F167">
            <v>5</v>
          </cell>
          <cell r="G167" t="str">
            <v>日比野歯科医院</v>
          </cell>
          <cell r="H167" t="str">
            <v>群馬県</v>
          </cell>
          <cell r="I167" t="str">
            <v>高崎市山名町６７４</v>
          </cell>
          <cell r="J167">
            <v>2</v>
          </cell>
          <cell r="K167">
            <v>3</v>
          </cell>
          <cell r="L167">
            <v>5</v>
          </cell>
          <cell r="M167">
            <v>1</v>
          </cell>
          <cell r="N167">
            <v>25</v>
          </cell>
          <cell r="O167" t="str">
            <v>10202</v>
          </cell>
          <cell r="P167" t="str">
            <v>3701213</v>
          </cell>
        </row>
        <row r="168">
          <cell r="A168">
            <v>30167</v>
          </cell>
          <cell r="B168">
            <v>310030483</v>
          </cell>
          <cell r="C168" t="str">
            <v>D10-006</v>
          </cell>
          <cell r="D168" t="str">
            <v>D</v>
          </cell>
          <cell r="E168">
            <v>10</v>
          </cell>
          <cell r="F168">
            <v>6</v>
          </cell>
          <cell r="G168" t="str">
            <v>百合歯科医院</v>
          </cell>
          <cell r="H168" t="str">
            <v>群馬県</v>
          </cell>
          <cell r="I168" t="str">
            <v>桐生市仲町３－３－３</v>
          </cell>
          <cell r="J168">
            <v>1</v>
          </cell>
          <cell r="K168">
            <v>3</v>
          </cell>
          <cell r="L168">
            <v>5</v>
          </cell>
          <cell r="M168">
            <v>2</v>
          </cell>
          <cell r="N168">
            <v>25</v>
          </cell>
          <cell r="O168" t="str">
            <v>10203</v>
          </cell>
          <cell r="P168" t="str">
            <v>3760035</v>
          </cell>
        </row>
        <row r="169">
          <cell r="A169">
            <v>30168</v>
          </cell>
          <cell r="B169">
            <v>310030959</v>
          </cell>
          <cell r="C169" t="str">
            <v>D10-007</v>
          </cell>
          <cell r="D169" t="str">
            <v>D</v>
          </cell>
          <cell r="E169">
            <v>10</v>
          </cell>
          <cell r="F169">
            <v>7</v>
          </cell>
          <cell r="G169" t="str">
            <v>須藤歯科医院</v>
          </cell>
          <cell r="H169" t="str">
            <v>群馬県</v>
          </cell>
          <cell r="I169" t="str">
            <v>桐生市東７－１－２１</v>
          </cell>
          <cell r="J169">
            <v>2</v>
          </cell>
          <cell r="K169">
            <v>3</v>
          </cell>
          <cell r="L169">
            <v>5</v>
          </cell>
          <cell r="M169">
            <v>1</v>
          </cell>
          <cell r="N169">
            <v>25</v>
          </cell>
          <cell r="O169" t="str">
            <v>10203</v>
          </cell>
          <cell r="P169" t="str">
            <v>3760034</v>
          </cell>
        </row>
        <row r="170">
          <cell r="A170">
            <v>30169</v>
          </cell>
          <cell r="B170">
            <v>310040893</v>
          </cell>
          <cell r="C170" t="str">
            <v>D10-008</v>
          </cell>
          <cell r="D170" t="str">
            <v>D</v>
          </cell>
          <cell r="E170">
            <v>10</v>
          </cell>
          <cell r="F170">
            <v>8</v>
          </cell>
          <cell r="G170" t="str">
            <v>さくら歯科クリニック</v>
          </cell>
          <cell r="H170" t="str">
            <v>群馬県</v>
          </cell>
          <cell r="I170" t="str">
            <v>伊勢崎市下植木町５２４－１</v>
          </cell>
          <cell r="J170">
            <v>2</v>
          </cell>
          <cell r="K170">
            <v>3</v>
          </cell>
          <cell r="L170">
            <v>5</v>
          </cell>
          <cell r="M170">
            <v>1</v>
          </cell>
          <cell r="N170">
            <v>25</v>
          </cell>
          <cell r="O170" t="str">
            <v>10204</v>
          </cell>
          <cell r="P170" t="str">
            <v>3720024</v>
          </cell>
        </row>
        <row r="171">
          <cell r="A171">
            <v>30170</v>
          </cell>
          <cell r="B171">
            <v>310051095</v>
          </cell>
          <cell r="C171" t="str">
            <v>D10-009</v>
          </cell>
          <cell r="D171" t="str">
            <v>D</v>
          </cell>
          <cell r="E171">
            <v>10</v>
          </cell>
          <cell r="F171">
            <v>9</v>
          </cell>
          <cell r="G171" t="str">
            <v>フカサワ歯科クリニック</v>
          </cell>
          <cell r="H171" t="str">
            <v>群馬県</v>
          </cell>
          <cell r="I171" t="str">
            <v>太田市沖野町１７９－１</v>
          </cell>
          <cell r="J171">
            <v>1</v>
          </cell>
          <cell r="K171">
            <v>3</v>
          </cell>
          <cell r="L171">
            <v>5</v>
          </cell>
          <cell r="M171">
            <v>1</v>
          </cell>
          <cell r="N171">
            <v>25</v>
          </cell>
          <cell r="O171" t="str">
            <v>10205</v>
          </cell>
          <cell r="P171" t="str">
            <v>3730045</v>
          </cell>
        </row>
        <row r="172">
          <cell r="A172">
            <v>30171</v>
          </cell>
          <cell r="B172">
            <v>310120117</v>
          </cell>
          <cell r="C172" t="str">
            <v>D10-010</v>
          </cell>
          <cell r="D172" t="str">
            <v>D</v>
          </cell>
          <cell r="E172">
            <v>10</v>
          </cell>
          <cell r="F172">
            <v>10</v>
          </cell>
          <cell r="G172" t="str">
            <v>島津歯科医院</v>
          </cell>
          <cell r="H172" t="str">
            <v>群馬県</v>
          </cell>
          <cell r="I172" t="str">
            <v>館林市本町２－３－３４</v>
          </cell>
          <cell r="J172">
            <v>2</v>
          </cell>
          <cell r="K172">
            <v>3</v>
          </cell>
          <cell r="L172">
            <v>5</v>
          </cell>
          <cell r="M172">
            <v>1</v>
          </cell>
          <cell r="N172">
            <v>25</v>
          </cell>
          <cell r="O172" t="str">
            <v>10207</v>
          </cell>
          <cell r="P172" t="str">
            <v>3740024</v>
          </cell>
        </row>
        <row r="173">
          <cell r="A173">
            <v>30172</v>
          </cell>
          <cell r="B173">
            <v>310060466</v>
          </cell>
          <cell r="C173" t="str">
            <v>D10-011</v>
          </cell>
          <cell r="D173" t="str">
            <v>D</v>
          </cell>
          <cell r="E173">
            <v>10</v>
          </cell>
          <cell r="F173">
            <v>11</v>
          </cell>
          <cell r="G173" t="str">
            <v>しまむら歯科医院</v>
          </cell>
          <cell r="H173" t="str">
            <v>群馬県</v>
          </cell>
          <cell r="I173" t="str">
            <v>渋川市八木原７００－２</v>
          </cell>
          <cell r="J173">
            <v>2</v>
          </cell>
          <cell r="K173">
            <v>3</v>
          </cell>
          <cell r="L173">
            <v>5</v>
          </cell>
          <cell r="M173">
            <v>2</v>
          </cell>
          <cell r="N173">
            <v>25</v>
          </cell>
          <cell r="O173" t="str">
            <v>10208</v>
          </cell>
          <cell r="P173" t="str">
            <v>3770003</v>
          </cell>
        </row>
        <row r="174">
          <cell r="A174">
            <v>30173</v>
          </cell>
          <cell r="B174">
            <v>310060277</v>
          </cell>
          <cell r="C174" t="str">
            <v>D10-012</v>
          </cell>
          <cell r="D174" t="str">
            <v>D</v>
          </cell>
          <cell r="E174">
            <v>10</v>
          </cell>
          <cell r="F174">
            <v>12</v>
          </cell>
          <cell r="G174" t="str">
            <v>医療法人石岡歯科医院</v>
          </cell>
          <cell r="H174" t="str">
            <v>群馬県</v>
          </cell>
          <cell r="I174" t="str">
            <v>勢多郡赤城村大字三原田６１８－３０</v>
          </cell>
          <cell r="J174">
            <v>2</v>
          </cell>
          <cell r="K174">
            <v>3</v>
          </cell>
          <cell r="L174">
            <v>5</v>
          </cell>
          <cell r="M174">
            <v>1</v>
          </cell>
          <cell r="N174">
            <v>19</v>
          </cell>
          <cell r="O174" t="str">
            <v>10302</v>
          </cell>
          <cell r="P174" t="str">
            <v>3791126</v>
          </cell>
        </row>
        <row r="175">
          <cell r="A175">
            <v>30174</v>
          </cell>
          <cell r="B175">
            <v>310020972</v>
          </cell>
          <cell r="C175" t="str">
            <v>D10-013</v>
          </cell>
          <cell r="D175" t="str">
            <v>D</v>
          </cell>
          <cell r="E175">
            <v>10</v>
          </cell>
          <cell r="F175">
            <v>13</v>
          </cell>
          <cell r="G175" t="str">
            <v>細谷歯科医院</v>
          </cell>
          <cell r="H175" t="str">
            <v>群馬県</v>
          </cell>
          <cell r="I175" t="str">
            <v>群馬郡榛名町本郷１４４０</v>
          </cell>
          <cell r="J175">
            <v>2</v>
          </cell>
          <cell r="K175">
            <v>3</v>
          </cell>
          <cell r="L175">
            <v>5</v>
          </cell>
          <cell r="M175">
            <v>1</v>
          </cell>
          <cell r="N175">
            <v>19</v>
          </cell>
          <cell r="O175" t="str">
            <v>10321</v>
          </cell>
          <cell r="P175" t="str">
            <v>3703334</v>
          </cell>
        </row>
        <row r="176">
          <cell r="A176">
            <v>30175</v>
          </cell>
          <cell r="B176">
            <v>310080505</v>
          </cell>
          <cell r="C176" t="str">
            <v>D10-014</v>
          </cell>
          <cell r="D176" t="str">
            <v>D</v>
          </cell>
          <cell r="E176">
            <v>10</v>
          </cell>
          <cell r="F176">
            <v>14</v>
          </cell>
          <cell r="G176" t="str">
            <v>ひらやなぎ歯科医院</v>
          </cell>
          <cell r="H176" t="str">
            <v>群馬県</v>
          </cell>
          <cell r="I176" t="str">
            <v>甘楽郡下仁田町大字下仁田４２９</v>
          </cell>
          <cell r="J176">
            <v>2</v>
          </cell>
          <cell r="K176">
            <v>3</v>
          </cell>
          <cell r="L176">
            <v>5</v>
          </cell>
          <cell r="M176">
            <v>1</v>
          </cell>
          <cell r="N176">
            <v>19</v>
          </cell>
          <cell r="O176" t="str">
            <v>10382</v>
          </cell>
          <cell r="P176" t="str">
            <v>3702601</v>
          </cell>
        </row>
        <row r="177">
          <cell r="A177">
            <v>30176</v>
          </cell>
          <cell r="B177">
            <v>310030643</v>
          </cell>
          <cell r="C177" t="str">
            <v>D10-015</v>
          </cell>
          <cell r="D177" t="str">
            <v>D</v>
          </cell>
          <cell r="E177">
            <v>10</v>
          </cell>
          <cell r="F177">
            <v>15</v>
          </cell>
          <cell r="G177" t="str">
            <v>笹井歯科医院</v>
          </cell>
          <cell r="H177" t="str">
            <v>群馬県</v>
          </cell>
          <cell r="I177" t="str">
            <v>山田郡大間々町大字大間々８８９</v>
          </cell>
          <cell r="J177">
            <v>1</v>
          </cell>
          <cell r="K177">
            <v>3</v>
          </cell>
          <cell r="L177">
            <v>5</v>
          </cell>
          <cell r="M177">
            <v>1</v>
          </cell>
          <cell r="N177">
            <v>25</v>
          </cell>
          <cell r="O177" t="str">
            <v>10501</v>
          </cell>
          <cell r="P177" t="str">
            <v>3760101</v>
          </cell>
        </row>
        <row r="178">
          <cell r="A178">
            <v>30177</v>
          </cell>
          <cell r="B178">
            <v>311543753</v>
          </cell>
          <cell r="C178" t="str">
            <v>D11-001</v>
          </cell>
          <cell r="D178" t="str">
            <v>D</v>
          </cell>
          <cell r="E178">
            <v>11</v>
          </cell>
          <cell r="F178">
            <v>1</v>
          </cell>
          <cell r="G178" t="str">
            <v>坂田歯科医院</v>
          </cell>
          <cell r="H178" t="str">
            <v>埼玉県</v>
          </cell>
          <cell r="I178" t="str">
            <v>さいたま市西区指扇１７５１</v>
          </cell>
          <cell r="J178">
            <v>2</v>
          </cell>
          <cell r="K178">
            <v>3</v>
          </cell>
          <cell r="L178">
            <v>3</v>
          </cell>
          <cell r="M178">
            <v>1</v>
          </cell>
          <cell r="N178">
            <v>19</v>
          </cell>
          <cell r="O178" t="str">
            <v>11101</v>
          </cell>
          <cell r="P178" t="str">
            <v>3310047</v>
          </cell>
        </row>
        <row r="179">
          <cell r="A179">
            <v>30178</v>
          </cell>
          <cell r="B179">
            <v>311540329</v>
          </cell>
          <cell r="C179" t="str">
            <v>D11-002</v>
          </cell>
          <cell r="D179" t="str">
            <v>D</v>
          </cell>
          <cell r="E179">
            <v>11</v>
          </cell>
          <cell r="F179">
            <v>2</v>
          </cell>
          <cell r="G179" t="str">
            <v>田中歯科医院</v>
          </cell>
          <cell r="H179" t="str">
            <v>埼玉県</v>
          </cell>
          <cell r="I179" t="str">
            <v>さいたま市北区本郷町３８</v>
          </cell>
          <cell r="J179">
            <v>2</v>
          </cell>
          <cell r="K179">
            <v>3</v>
          </cell>
          <cell r="L179">
            <v>3</v>
          </cell>
          <cell r="M179">
            <v>2</v>
          </cell>
          <cell r="N179">
            <v>25</v>
          </cell>
          <cell r="O179" t="str">
            <v>11102</v>
          </cell>
          <cell r="P179" t="str">
            <v>3310802</v>
          </cell>
        </row>
        <row r="180">
          <cell r="A180">
            <v>30179</v>
          </cell>
          <cell r="B180">
            <v>311541775</v>
          </cell>
          <cell r="C180" t="str">
            <v>D11-003</v>
          </cell>
          <cell r="D180" t="str">
            <v>D</v>
          </cell>
          <cell r="E180">
            <v>11</v>
          </cell>
          <cell r="F180">
            <v>3</v>
          </cell>
          <cell r="G180" t="str">
            <v>海老原歯科医院</v>
          </cell>
          <cell r="H180" t="str">
            <v>埼玉県</v>
          </cell>
          <cell r="I180" t="str">
            <v>さいたま市北区東大成町１－５３７－２</v>
          </cell>
          <cell r="J180">
            <v>1</v>
          </cell>
          <cell r="K180">
            <v>3</v>
          </cell>
          <cell r="L180">
            <v>3</v>
          </cell>
          <cell r="M180">
            <v>1</v>
          </cell>
          <cell r="N180">
            <v>25</v>
          </cell>
          <cell r="O180" t="str">
            <v>11102</v>
          </cell>
          <cell r="P180" t="str">
            <v>3310814</v>
          </cell>
        </row>
        <row r="181">
          <cell r="A181">
            <v>30180</v>
          </cell>
          <cell r="B181">
            <v>311540749</v>
          </cell>
          <cell r="C181" t="str">
            <v>D11-004</v>
          </cell>
          <cell r="D181" t="str">
            <v>D</v>
          </cell>
          <cell r="E181">
            <v>11</v>
          </cell>
          <cell r="F181">
            <v>4</v>
          </cell>
          <cell r="G181" t="str">
            <v>田口歯科医院</v>
          </cell>
          <cell r="H181" t="str">
            <v>埼玉県</v>
          </cell>
          <cell r="I181" t="str">
            <v>さいたま市大宮区大成町２－１９０－３</v>
          </cell>
          <cell r="J181">
            <v>2</v>
          </cell>
          <cell r="K181">
            <v>3</v>
          </cell>
          <cell r="L181">
            <v>3</v>
          </cell>
          <cell r="M181">
            <v>1</v>
          </cell>
          <cell r="N181">
            <v>25</v>
          </cell>
          <cell r="O181" t="str">
            <v>11103</v>
          </cell>
          <cell r="P181" t="str">
            <v>3300852</v>
          </cell>
        </row>
        <row r="182">
          <cell r="A182">
            <v>30181</v>
          </cell>
          <cell r="B182">
            <v>311542554</v>
          </cell>
          <cell r="C182" t="str">
            <v>D11-005</v>
          </cell>
          <cell r="D182" t="str">
            <v>D</v>
          </cell>
          <cell r="E182">
            <v>11</v>
          </cell>
          <cell r="F182">
            <v>5</v>
          </cell>
          <cell r="G182" t="str">
            <v>吉田歯科医院</v>
          </cell>
          <cell r="H182" t="str">
            <v>埼玉県</v>
          </cell>
          <cell r="I182" t="str">
            <v>さいたま市見沼区蓮沼１３５１－１</v>
          </cell>
          <cell r="J182">
            <v>2</v>
          </cell>
          <cell r="K182">
            <v>3</v>
          </cell>
          <cell r="L182">
            <v>3</v>
          </cell>
          <cell r="M182">
            <v>1</v>
          </cell>
          <cell r="N182">
            <v>25</v>
          </cell>
          <cell r="O182" t="str">
            <v>11104</v>
          </cell>
          <cell r="P182" t="str">
            <v>3370015</v>
          </cell>
        </row>
        <row r="183">
          <cell r="A183">
            <v>30182</v>
          </cell>
          <cell r="B183">
            <v>311513363</v>
          </cell>
          <cell r="C183" t="str">
            <v>D11-006</v>
          </cell>
          <cell r="D183" t="str">
            <v>D</v>
          </cell>
          <cell r="E183">
            <v>11</v>
          </cell>
          <cell r="F183">
            <v>6</v>
          </cell>
          <cell r="G183" t="str">
            <v>常盤パーク歯科</v>
          </cell>
          <cell r="H183" t="str">
            <v>埼玉県</v>
          </cell>
          <cell r="I183" t="str">
            <v>さいたま市浦和区常盤４－１１－２　倉林ビル１階</v>
          </cell>
          <cell r="J183">
            <v>2</v>
          </cell>
          <cell r="K183">
            <v>3</v>
          </cell>
          <cell r="L183">
            <v>3</v>
          </cell>
          <cell r="M183">
            <v>1</v>
          </cell>
          <cell r="N183">
            <v>25</v>
          </cell>
          <cell r="O183" t="str">
            <v>11107</v>
          </cell>
          <cell r="P183" t="str">
            <v>3300061</v>
          </cell>
        </row>
        <row r="184">
          <cell r="A184">
            <v>30183</v>
          </cell>
          <cell r="B184">
            <v>311511011</v>
          </cell>
          <cell r="C184" t="str">
            <v>D11-007</v>
          </cell>
          <cell r="D184" t="str">
            <v>D</v>
          </cell>
          <cell r="E184">
            <v>11</v>
          </cell>
          <cell r="F184">
            <v>7</v>
          </cell>
          <cell r="G184" t="str">
            <v>三枝歯科</v>
          </cell>
          <cell r="H184" t="str">
            <v>埼玉県</v>
          </cell>
          <cell r="I184" t="str">
            <v>さいたま市南区白幡１５０７－１</v>
          </cell>
          <cell r="J184">
            <v>2</v>
          </cell>
          <cell r="K184">
            <v>3</v>
          </cell>
          <cell r="L184">
            <v>3</v>
          </cell>
          <cell r="M184">
            <v>1</v>
          </cell>
          <cell r="N184">
            <v>25</v>
          </cell>
          <cell r="O184" t="str">
            <v>11108</v>
          </cell>
          <cell r="P184" t="str">
            <v>3360022</v>
          </cell>
        </row>
        <row r="185">
          <cell r="A185">
            <v>30184</v>
          </cell>
          <cell r="B185">
            <v>311512353</v>
          </cell>
          <cell r="C185" t="str">
            <v>D11-008</v>
          </cell>
          <cell r="D185" t="str">
            <v>D</v>
          </cell>
          <cell r="E185">
            <v>11</v>
          </cell>
          <cell r="F185">
            <v>8</v>
          </cell>
          <cell r="G185" t="str">
            <v>沼影歯科医院</v>
          </cell>
          <cell r="H185" t="str">
            <v>埼玉県</v>
          </cell>
          <cell r="I185" t="str">
            <v>さいたま市南区沼影１－６－２０</v>
          </cell>
          <cell r="J185">
            <v>2</v>
          </cell>
          <cell r="K185">
            <v>3</v>
          </cell>
          <cell r="L185">
            <v>3</v>
          </cell>
          <cell r="M185">
            <v>1</v>
          </cell>
          <cell r="N185">
            <v>25</v>
          </cell>
          <cell r="O185" t="str">
            <v>11108</v>
          </cell>
          <cell r="P185" t="str">
            <v>3360027</v>
          </cell>
        </row>
        <row r="186">
          <cell r="A186">
            <v>30185</v>
          </cell>
          <cell r="B186">
            <v>311580738</v>
          </cell>
          <cell r="C186" t="str">
            <v>D11-009</v>
          </cell>
          <cell r="D186" t="str">
            <v>D</v>
          </cell>
          <cell r="E186">
            <v>11</v>
          </cell>
          <cell r="F186">
            <v>9</v>
          </cell>
          <cell r="G186" t="str">
            <v>東歯科医院</v>
          </cell>
          <cell r="H186" t="str">
            <v>埼玉県</v>
          </cell>
          <cell r="I186" t="str">
            <v>川越市砂新田１－８－１９</v>
          </cell>
          <cell r="J186">
            <v>2</v>
          </cell>
          <cell r="K186">
            <v>3</v>
          </cell>
          <cell r="L186">
            <v>4</v>
          </cell>
          <cell r="M186">
            <v>1</v>
          </cell>
          <cell r="N186">
            <v>25</v>
          </cell>
          <cell r="O186" t="str">
            <v>11201</v>
          </cell>
          <cell r="P186" t="str">
            <v>3501137</v>
          </cell>
        </row>
        <row r="187">
          <cell r="A187">
            <v>30186</v>
          </cell>
          <cell r="B187">
            <v>311582875</v>
          </cell>
          <cell r="C187" t="str">
            <v>D11-010</v>
          </cell>
          <cell r="D187" t="str">
            <v>D</v>
          </cell>
          <cell r="E187">
            <v>11</v>
          </cell>
          <cell r="F187">
            <v>10</v>
          </cell>
          <cell r="G187" t="str">
            <v>医療法人明善会　あさひデンタルクリニック</v>
          </cell>
          <cell r="H187" t="str">
            <v>埼玉県</v>
          </cell>
          <cell r="I187" t="str">
            <v>川越市旭町３－２５－２</v>
          </cell>
          <cell r="J187">
            <v>1</v>
          </cell>
          <cell r="K187">
            <v>3</v>
          </cell>
          <cell r="L187">
            <v>4</v>
          </cell>
          <cell r="M187">
            <v>1</v>
          </cell>
          <cell r="N187">
            <v>19</v>
          </cell>
          <cell r="O187" t="str">
            <v>11201</v>
          </cell>
          <cell r="P187" t="str">
            <v>3501126</v>
          </cell>
        </row>
        <row r="188">
          <cell r="A188">
            <v>30187</v>
          </cell>
          <cell r="B188">
            <v>311583713</v>
          </cell>
          <cell r="C188" t="str">
            <v>D11-011</v>
          </cell>
          <cell r="D188" t="str">
            <v>D</v>
          </cell>
          <cell r="E188">
            <v>11</v>
          </cell>
          <cell r="F188">
            <v>11</v>
          </cell>
          <cell r="G188" t="str">
            <v>たかしな歯科医院</v>
          </cell>
          <cell r="H188" t="str">
            <v>埼玉県</v>
          </cell>
          <cell r="I188" t="str">
            <v>川越市砂新田５７－１２</v>
          </cell>
          <cell r="J188">
            <v>2</v>
          </cell>
          <cell r="K188">
            <v>3</v>
          </cell>
          <cell r="L188">
            <v>4</v>
          </cell>
          <cell r="M188">
            <v>1</v>
          </cell>
          <cell r="N188">
            <v>25</v>
          </cell>
          <cell r="O188" t="str">
            <v>11201</v>
          </cell>
          <cell r="P188" t="str">
            <v>3501137</v>
          </cell>
        </row>
        <row r="189">
          <cell r="A189">
            <v>30188</v>
          </cell>
          <cell r="B189">
            <v>311640636</v>
          </cell>
          <cell r="C189" t="str">
            <v>D11-012</v>
          </cell>
          <cell r="D189" t="str">
            <v>D</v>
          </cell>
          <cell r="E189">
            <v>11</v>
          </cell>
          <cell r="F189">
            <v>12</v>
          </cell>
          <cell r="G189" t="str">
            <v>樋口歯科医院</v>
          </cell>
          <cell r="H189" t="str">
            <v>埼玉県</v>
          </cell>
          <cell r="I189" t="str">
            <v>熊谷市大字上之８０７－１１</v>
          </cell>
          <cell r="J189">
            <v>2</v>
          </cell>
          <cell r="K189">
            <v>3</v>
          </cell>
          <cell r="L189">
            <v>5</v>
          </cell>
          <cell r="M189">
            <v>1</v>
          </cell>
          <cell r="N189">
            <v>19</v>
          </cell>
          <cell r="O189" t="str">
            <v>11202</v>
          </cell>
          <cell r="P189" t="str">
            <v>3600012</v>
          </cell>
        </row>
        <row r="190">
          <cell r="A190">
            <v>30189</v>
          </cell>
          <cell r="B190">
            <v>311640942</v>
          </cell>
          <cell r="C190" t="str">
            <v>D11-013</v>
          </cell>
          <cell r="D190" t="str">
            <v>D</v>
          </cell>
          <cell r="E190">
            <v>11</v>
          </cell>
          <cell r="F190">
            <v>13</v>
          </cell>
          <cell r="G190" t="str">
            <v>牛島歯科医院</v>
          </cell>
          <cell r="H190" t="str">
            <v>埼玉県</v>
          </cell>
          <cell r="I190" t="str">
            <v>熊谷市肥塚５８５－３</v>
          </cell>
          <cell r="J190">
            <v>1</v>
          </cell>
          <cell r="K190">
            <v>3</v>
          </cell>
          <cell r="L190">
            <v>5</v>
          </cell>
          <cell r="M190">
            <v>1</v>
          </cell>
          <cell r="N190">
            <v>25</v>
          </cell>
          <cell r="O190" t="str">
            <v>11202</v>
          </cell>
          <cell r="P190" t="str">
            <v>3600015</v>
          </cell>
        </row>
        <row r="191">
          <cell r="A191">
            <v>30190</v>
          </cell>
          <cell r="B191">
            <v>311641138</v>
          </cell>
          <cell r="C191" t="str">
            <v>D11-014</v>
          </cell>
          <cell r="D191" t="str">
            <v>D</v>
          </cell>
          <cell r="E191">
            <v>11</v>
          </cell>
          <cell r="F191">
            <v>14</v>
          </cell>
          <cell r="G191" t="str">
            <v>市川歯科診療所</v>
          </cell>
          <cell r="H191" t="str">
            <v>埼玉県</v>
          </cell>
          <cell r="I191" t="str">
            <v>熊谷市新堀新田３８６</v>
          </cell>
          <cell r="J191">
            <v>1</v>
          </cell>
          <cell r="K191">
            <v>3</v>
          </cell>
          <cell r="L191">
            <v>5</v>
          </cell>
          <cell r="M191">
            <v>2</v>
          </cell>
          <cell r="N191">
            <v>25</v>
          </cell>
          <cell r="O191" t="str">
            <v>11202</v>
          </cell>
          <cell r="P191" t="str">
            <v>3600842</v>
          </cell>
        </row>
        <row r="192">
          <cell r="A192">
            <v>30191</v>
          </cell>
          <cell r="B192">
            <v>311530283</v>
          </cell>
          <cell r="C192" t="str">
            <v>D11-015</v>
          </cell>
          <cell r="D192" t="str">
            <v>D</v>
          </cell>
          <cell r="E192">
            <v>11</v>
          </cell>
          <cell r="F192">
            <v>15</v>
          </cell>
          <cell r="G192" t="str">
            <v>高田歯科医院</v>
          </cell>
          <cell r="H192" t="str">
            <v>埼玉県</v>
          </cell>
          <cell r="I192" t="str">
            <v>川口市東本郷１０５９</v>
          </cell>
          <cell r="J192">
            <v>2</v>
          </cell>
          <cell r="K192">
            <v>3</v>
          </cell>
          <cell r="L192">
            <v>4</v>
          </cell>
          <cell r="M192">
            <v>1</v>
          </cell>
          <cell r="N192">
            <v>25</v>
          </cell>
          <cell r="O192" t="str">
            <v>11203</v>
          </cell>
          <cell r="P192" t="str">
            <v>3340063</v>
          </cell>
        </row>
        <row r="193">
          <cell r="A193">
            <v>30192</v>
          </cell>
          <cell r="B193">
            <v>311530834</v>
          </cell>
          <cell r="C193" t="str">
            <v>D11-016</v>
          </cell>
          <cell r="D193" t="str">
            <v>D</v>
          </cell>
          <cell r="E193">
            <v>11</v>
          </cell>
          <cell r="F193">
            <v>16</v>
          </cell>
          <cell r="G193" t="str">
            <v>小林歯科医院</v>
          </cell>
          <cell r="H193" t="str">
            <v>埼玉県</v>
          </cell>
          <cell r="I193" t="str">
            <v>川口市柳崎１－２９－２４</v>
          </cell>
          <cell r="J193">
            <v>1</v>
          </cell>
          <cell r="K193">
            <v>3</v>
          </cell>
          <cell r="L193">
            <v>4</v>
          </cell>
          <cell r="M193">
            <v>1</v>
          </cell>
          <cell r="N193">
            <v>25</v>
          </cell>
          <cell r="O193" t="str">
            <v>11203</v>
          </cell>
          <cell r="P193" t="str">
            <v>3330861</v>
          </cell>
        </row>
        <row r="194">
          <cell r="A194">
            <v>30193</v>
          </cell>
          <cell r="B194">
            <v>311531310</v>
          </cell>
          <cell r="C194" t="str">
            <v>D11-017</v>
          </cell>
          <cell r="D194" t="str">
            <v>D</v>
          </cell>
          <cell r="E194">
            <v>11</v>
          </cell>
          <cell r="F194">
            <v>17</v>
          </cell>
          <cell r="G194" t="str">
            <v>中田歯科医院</v>
          </cell>
          <cell r="H194" t="str">
            <v>埼玉県</v>
          </cell>
          <cell r="I194" t="str">
            <v>川口市戸塚東２－６－６</v>
          </cell>
          <cell r="J194">
            <v>1</v>
          </cell>
          <cell r="K194">
            <v>3</v>
          </cell>
          <cell r="L194">
            <v>4</v>
          </cell>
          <cell r="M194">
            <v>2</v>
          </cell>
          <cell r="N194">
            <v>19</v>
          </cell>
          <cell r="O194" t="str">
            <v>11203</v>
          </cell>
          <cell r="P194" t="str">
            <v>3330802</v>
          </cell>
        </row>
        <row r="195">
          <cell r="A195">
            <v>30194</v>
          </cell>
          <cell r="B195">
            <v>311532274</v>
          </cell>
          <cell r="C195" t="str">
            <v>D11-018</v>
          </cell>
          <cell r="D195" t="str">
            <v>D</v>
          </cell>
          <cell r="E195">
            <v>11</v>
          </cell>
          <cell r="F195">
            <v>18</v>
          </cell>
          <cell r="G195" t="str">
            <v>石川歯科医院</v>
          </cell>
          <cell r="H195" t="str">
            <v>埼玉県</v>
          </cell>
          <cell r="I195" t="str">
            <v>川口市西川口６－７－１２</v>
          </cell>
          <cell r="J195">
            <v>2</v>
          </cell>
          <cell r="K195">
            <v>3</v>
          </cell>
          <cell r="L195">
            <v>4</v>
          </cell>
          <cell r="M195">
            <v>1</v>
          </cell>
          <cell r="N195">
            <v>25</v>
          </cell>
          <cell r="O195" t="str">
            <v>11203</v>
          </cell>
          <cell r="P195" t="str">
            <v>3320021</v>
          </cell>
        </row>
        <row r="196">
          <cell r="A196">
            <v>30195</v>
          </cell>
          <cell r="B196">
            <v>311670736</v>
          </cell>
          <cell r="C196" t="str">
            <v>D11-019</v>
          </cell>
          <cell r="D196" t="str">
            <v>D</v>
          </cell>
          <cell r="E196">
            <v>11</v>
          </cell>
          <cell r="F196">
            <v>19</v>
          </cell>
          <cell r="G196" t="str">
            <v>松井歯科医院</v>
          </cell>
          <cell r="H196" t="str">
            <v>埼玉県</v>
          </cell>
          <cell r="I196" t="str">
            <v>行田市大字関根２２４番地１</v>
          </cell>
          <cell r="J196">
            <v>2</v>
          </cell>
          <cell r="K196">
            <v>3</v>
          </cell>
          <cell r="L196">
            <v>5</v>
          </cell>
          <cell r="M196">
            <v>1</v>
          </cell>
          <cell r="N196">
            <v>25</v>
          </cell>
          <cell r="O196" t="str">
            <v>11206</v>
          </cell>
          <cell r="P196" t="str">
            <v>3610015</v>
          </cell>
        </row>
        <row r="197">
          <cell r="A197">
            <v>30196</v>
          </cell>
          <cell r="B197">
            <v>311620249</v>
          </cell>
          <cell r="C197" t="str">
            <v>D11-020</v>
          </cell>
          <cell r="D197" t="str">
            <v>D</v>
          </cell>
          <cell r="E197">
            <v>11</v>
          </cell>
          <cell r="F197">
            <v>20</v>
          </cell>
          <cell r="G197" t="str">
            <v>原島歯科医院</v>
          </cell>
          <cell r="H197" t="str">
            <v>埼玉県</v>
          </cell>
          <cell r="I197" t="str">
            <v>秩父市大字上影森３３７</v>
          </cell>
          <cell r="J197">
            <v>2</v>
          </cell>
          <cell r="K197">
            <v>3</v>
          </cell>
          <cell r="L197">
            <v>5</v>
          </cell>
          <cell r="M197">
            <v>1</v>
          </cell>
          <cell r="N197">
            <v>25</v>
          </cell>
          <cell r="O197" t="str">
            <v>11207</v>
          </cell>
          <cell r="P197" t="str">
            <v>3691872</v>
          </cell>
        </row>
        <row r="198">
          <cell r="A198">
            <v>30197</v>
          </cell>
          <cell r="B198">
            <v>311591783</v>
          </cell>
          <cell r="C198" t="str">
            <v>D11-021</v>
          </cell>
          <cell r="D198" t="str">
            <v>D</v>
          </cell>
          <cell r="E198">
            <v>11</v>
          </cell>
          <cell r="F198">
            <v>21</v>
          </cell>
          <cell r="G198" t="str">
            <v>細川歯科医院</v>
          </cell>
          <cell r="H198" t="str">
            <v>埼玉県</v>
          </cell>
          <cell r="I198" t="str">
            <v>所沢市林２－１００－２３</v>
          </cell>
          <cell r="J198">
            <v>2</v>
          </cell>
          <cell r="K198">
            <v>3</v>
          </cell>
          <cell r="L198">
            <v>4</v>
          </cell>
          <cell r="M198">
            <v>1</v>
          </cell>
          <cell r="N198">
            <v>25</v>
          </cell>
          <cell r="O198" t="str">
            <v>11208</v>
          </cell>
          <cell r="P198" t="str">
            <v>3591167</v>
          </cell>
        </row>
        <row r="199">
          <cell r="A199">
            <v>30198</v>
          </cell>
          <cell r="B199">
            <v>311592937</v>
          </cell>
          <cell r="C199" t="str">
            <v>D11-022</v>
          </cell>
          <cell r="D199" t="str">
            <v>D</v>
          </cell>
          <cell r="E199">
            <v>11</v>
          </cell>
          <cell r="F199">
            <v>22</v>
          </cell>
          <cell r="G199" t="str">
            <v>グラシスタワー歯科</v>
          </cell>
          <cell r="H199" t="str">
            <v>埼玉県</v>
          </cell>
          <cell r="I199" t="str">
            <v>所沢市東町１１－１　グラシスタワー２０４</v>
          </cell>
          <cell r="J199">
            <v>2</v>
          </cell>
          <cell r="K199">
            <v>3</v>
          </cell>
          <cell r="L199">
            <v>4</v>
          </cell>
          <cell r="M199">
            <v>1</v>
          </cell>
          <cell r="N199">
            <v>25</v>
          </cell>
          <cell r="O199" t="str">
            <v>11208</v>
          </cell>
          <cell r="P199" t="str">
            <v>3591116</v>
          </cell>
        </row>
        <row r="200">
          <cell r="A200">
            <v>30199</v>
          </cell>
          <cell r="B200">
            <v>311681260</v>
          </cell>
          <cell r="C200" t="str">
            <v>D11-023</v>
          </cell>
          <cell r="D200" t="str">
            <v>D</v>
          </cell>
          <cell r="E200">
            <v>11</v>
          </cell>
          <cell r="F200">
            <v>23</v>
          </cell>
          <cell r="G200" t="str">
            <v>ひやり川歯科医院</v>
          </cell>
          <cell r="H200" t="str">
            <v>埼玉県</v>
          </cell>
          <cell r="I200" t="str">
            <v>加須市大字下樋遣川５７９９－１</v>
          </cell>
          <cell r="J200">
            <v>2</v>
          </cell>
          <cell r="K200">
            <v>3</v>
          </cell>
          <cell r="L200">
            <v>5</v>
          </cell>
          <cell r="M200">
            <v>1</v>
          </cell>
          <cell r="N200">
            <v>25</v>
          </cell>
          <cell r="O200" t="str">
            <v>11210</v>
          </cell>
          <cell r="P200" t="str">
            <v>3470005</v>
          </cell>
        </row>
        <row r="201">
          <cell r="A201">
            <v>30200</v>
          </cell>
          <cell r="B201">
            <v>311610666</v>
          </cell>
          <cell r="C201" t="str">
            <v>D11-024</v>
          </cell>
          <cell r="D201" t="str">
            <v>D</v>
          </cell>
          <cell r="E201">
            <v>11</v>
          </cell>
          <cell r="F201">
            <v>24</v>
          </cell>
          <cell r="G201" t="str">
            <v>杉澤歯科医院</v>
          </cell>
          <cell r="H201" t="str">
            <v>埼玉県</v>
          </cell>
          <cell r="I201" t="str">
            <v>東松山市材木町１３－３</v>
          </cell>
          <cell r="J201">
            <v>1</v>
          </cell>
          <cell r="K201">
            <v>3</v>
          </cell>
          <cell r="L201">
            <v>5</v>
          </cell>
          <cell r="M201">
            <v>1</v>
          </cell>
          <cell r="N201">
            <v>25</v>
          </cell>
          <cell r="O201" t="str">
            <v>11212</v>
          </cell>
          <cell r="P201" t="str">
            <v>3550016</v>
          </cell>
        </row>
        <row r="202">
          <cell r="A202">
            <v>30201</v>
          </cell>
          <cell r="B202">
            <v>311690309</v>
          </cell>
          <cell r="C202" t="str">
            <v>D11-025</v>
          </cell>
          <cell r="D202" t="str">
            <v>D</v>
          </cell>
          <cell r="E202">
            <v>11</v>
          </cell>
          <cell r="F202">
            <v>25</v>
          </cell>
          <cell r="G202" t="str">
            <v>原澤歯科医院</v>
          </cell>
          <cell r="H202" t="str">
            <v>埼玉県</v>
          </cell>
          <cell r="I202" t="str">
            <v>春日部市大枝４１４</v>
          </cell>
          <cell r="J202">
            <v>1</v>
          </cell>
          <cell r="K202">
            <v>3</v>
          </cell>
          <cell r="L202">
            <v>5</v>
          </cell>
          <cell r="M202">
            <v>1</v>
          </cell>
          <cell r="N202">
            <v>25</v>
          </cell>
          <cell r="O202" t="str">
            <v>11214</v>
          </cell>
          <cell r="P202" t="str">
            <v>3440023</v>
          </cell>
        </row>
        <row r="203">
          <cell r="A203">
            <v>30202</v>
          </cell>
          <cell r="B203">
            <v>311590975</v>
          </cell>
          <cell r="C203" t="str">
            <v>D11-026</v>
          </cell>
          <cell r="D203" t="str">
            <v>D</v>
          </cell>
          <cell r="E203">
            <v>11</v>
          </cell>
          <cell r="F203">
            <v>26</v>
          </cell>
          <cell r="G203" t="str">
            <v>島田歯科</v>
          </cell>
          <cell r="H203" t="str">
            <v>埼玉県</v>
          </cell>
          <cell r="I203" t="str">
            <v>狭山市大字広瀬字宮の脇１７５８－１９</v>
          </cell>
          <cell r="J203">
            <v>2</v>
          </cell>
          <cell r="K203">
            <v>3</v>
          </cell>
          <cell r="L203">
            <v>4</v>
          </cell>
          <cell r="M203">
            <v>2</v>
          </cell>
          <cell r="N203">
            <v>25</v>
          </cell>
          <cell r="O203" t="str">
            <v>11215</v>
          </cell>
          <cell r="P203" t="str">
            <v>3501319</v>
          </cell>
        </row>
        <row r="204">
          <cell r="A204">
            <v>30203</v>
          </cell>
          <cell r="B204">
            <v>311560989</v>
          </cell>
          <cell r="C204" t="str">
            <v>D11-027</v>
          </cell>
          <cell r="D204" t="str">
            <v>D</v>
          </cell>
          <cell r="E204">
            <v>11</v>
          </cell>
          <cell r="F204">
            <v>27</v>
          </cell>
          <cell r="G204" t="str">
            <v>橋本歯科</v>
          </cell>
          <cell r="H204" t="str">
            <v>埼玉県</v>
          </cell>
          <cell r="I204" t="str">
            <v>鴻巣市滝馬室１３７１－３</v>
          </cell>
          <cell r="J204">
            <v>2</v>
          </cell>
          <cell r="K204">
            <v>3</v>
          </cell>
          <cell r="L204">
            <v>5</v>
          </cell>
          <cell r="M204">
            <v>1</v>
          </cell>
          <cell r="N204">
            <v>25</v>
          </cell>
          <cell r="O204" t="str">
            <v>11217</v>
          </cell>
          <cell r="P204" t="str">
            <v>3650044</v>
          </cell>
        </row>
        <row r="205">
          <cell r="A205">
            <v>30204</v>
          </cell>
          <cell r="B205">
            <v>311650088</v>
          </cell>
          <cell r="C205" t="str">
            <v>D11-028</v>
          </cell>
          <cell r="D205" t="str">
            <v>D</v>
          </cell>
          <cell r="E205">
            <v>11</v>
          </cell>
          <cell r="F205">
            <v>28</v>
          </cell>
          <cell r="G205" t="str">
            <v>丸山歯科医院</v>
          </cell>
          <cell r="H205" t="str">
            <v>埼玉県</v>
          </cell>
          <cell r="I205" t="str">
            <v>深谷市上敷免３６５</v>
          </cell>
          <cell r="J205">
            <v>2</v>
          </cell>
          <cell r="K205">
            <v>3</v>
          </cell>
          <cell r="L205">
            <v>5</v>
          </cell>
          <cell r="M205">
            <v>2</v>
          </cell>
          <cell r="N205">
            <v>25</v>
          </cell>
          <cell r="O205" t="str">
            <v>11218</v>
          </cell>
          <cell r="P205" t="str">
            <v>3660029</v>
          </cell>
        </row>
        <row r="206">
          <cell r="A206">
            <v>30205</v>
          </cell>
          <cell r="B206">
            <v>311650365</v>
          </cell>
          <cell r="C206" t="str">
            <v>D11-029</v>
          </cell>
          <cell r="D206" t="str">
            <v>D</v>
          </cell>
          <cell r="E206">
            <v>11</v>
          </cell>
          <cell r="F206">
            <v>29</v>
          </cell>
          <cell r="G206" t="str">
            <v>中島歯科医院</v>
          </cell>
          <cell r="H206" t="str">
            <v>埼玉県</v>
          </cell>
          <cell r="I206" t="str">
            <v>深谷市栄町１番３３号</v>
          </cell>
          <cell r="J206">
            <v>2</v>
          </cell>
          <cell r="K206">
            <v>3</v>
          </cell>
          <cell r="L206">
            <v>5</v>
          </cell>
          <cell r="M206">
            <v>1</v>
          </cell>
          <cell r="N206">
            <v>25</v>
          </cell>
          <cell r="O206" t="str">
            <v>11218</v>
          </cell>
          <cell r="P206" t="str">
            <v>3660827</v>
          </cell>
        </row>
        <row r="207">
          <cell r="A207">
            <v>30206</v>
          </cell>
          <cell r="B207">
            <v>311541469</v>
          </cell>
          <cell r="C207" t="str">
            <v>D11-030</v>
          </cell>
          <cell r="D207" t="str">
            <v>D</v>
          </cell>
          <cell r="E207">
            <v>11</v>
          </cell>
          <cell r="F207">
            <v>30</v>
          </cell>
          <cell r="G207" t="str">
            <v>神田歯科医院</v>
          </cell>
          <cell r="H207" t="str">
            <v>埼玉県</v>
          </cell>
          <cell r="I207" t="str">
            <v>上尾市原新町１－８</v>
          </cell>
          <cell r="J207">
            <v>2</v>
          </cell>
          <cell r="K207">
            <v>3</v>
          </cell>
          <cell r="L207">
            <v>5</v>
          </cell>
          <cell r="M207">
            <v>1</v>
          </cell>
          <cell r="N207">
            <v>25</v>
          </cell>
          <cell r="O207" t="str">
            <v>11219</v>
          </cell>
          <cell r="P207" t="str">
            <v>3620016</v>
          </cell>
        </row>
        <row r="208">
          <cell r="A208">
            <v>30207</v>
          </cell>
          <cell r="B208">
            <v>311542929</v>
          </cell>
          <cell r="C208" t="str">
            <v>D11-031</v>
          </cell>
          <cell r="D208" t="str">
            <v>D</v>
          </cell>
          <cell r="E208">
            <v>11</v>
          </cell>
          <cell r="F208">
            <v>31</v>
          </cell>
          <cell r="G208" t="str">
            <v>渡辺歯科</v>
          </cell>
          <cell r="H208" t="str">
            <v>埼玉県</v>
          </cell>
          <cell r="I208" t="str">
            <v>上尾市柏座１－１０－３</v>
          </cell>
          <cell r="J208">
            <v>2</v>
          </cell>
          <cell r="K208">
            <v>3</v>
          </cell>
          <cell r="L208">
            <v>5</v>
          </cell>
          <cell r="M208">
            <v>2</v>
          </cell>
          <cell r="N208">
            <v>25</v>
          </cell>
          <cell r="O208" t="str">
            <v>11219</v>
          </cell>
          <cell r="P208" t="str">
            <v>3620075</v>
          </cell>
        </row>
        <row r="209">
          <cell r="A209">
            <v>30208</v>
          </cell>
          <cell r="B209">
            <v>311570894</v>
          </cell>
          <cell r="C209" t="str">
            <v>D11-032</v>
          </cell>
          <cell r="D209" t="str">
            <v>D</v>
          </cell>
          <cell r="E209">
            <v>11</v>
          </cell>
          <cell r="F209">
            <v>32</v>
          </cell>
          <cell r="G209" t="str">
            <v>株竹歯科医院</v>
          </cell>
          <cell r="H209" t="str">
            <v>埼玉県</v>
          </cell>
          <cell r="I209" t="str">
            <v>草加市高砂２－１６－１６</v>
          </cell>
          <cell r="J209">
            <v>2</v>
          </cell>
          <cell r="K209">
            <v>3</v>
          </cell>
          <cell r="L209">
            <v>4</v>
          </cell>
          <cell r="M209">
            <v>1</v>
          </cell>
          <cell r="N209">
            <v>25</v>
          </cell>
          <cell r="O209" t="str">
            <v>11221</v>
          </cell>
          <cell r="P209" t="str">
            <v>3400015</v>
          </cell>
        </row>
        <row r="210">
          <cell r="A210">
            <v>30209</v>
          </cell>
          <cell r="B210">
            <v>311700055</v>
          </cell>
          <cell r="C210" t="str">
            <v>D11-033</v>
          </cell>
          <cell r="D210" t="str">
            <v>D</v>
          </cell>
          <cell r="E210">
            <v>11</v>
          </cell>
          <cell r="F210">
            <v>33</v>
          </cell>
          <cell r="G210" t="str">
            <v>大塚歯科医院</v>
          </cell>
          <cell r="H210" t="str">
            <v>埼玉県</v>
          </cell>
          <cell r="I210" t="str">
            <v>越谷市越ケ谷本町１－１９</v>
          </cell>
          <cell r="J210">
            <v>1</v>
          </cell>
          <cell r="K210">
            <v>3</v>
          </cell>
          <cell r="L210">
            <v>4</v>
          </cell>
          <cell r="M210">
            <v>1</v>
          </cell>
          <cell r="N210">
            <v>25</v>
          </cell>
          <cell r="O210" t="str">
            <v>11222</v>
          </cell>
          <cell r="P210" t="str">
            <v>3430818</v>
          </cell>
        </row>
        <row r="211">
          <cell r="A211">
            <v>30210</v>
          </cell>
          <cell r="B211">
            <v>311700215</v>
          </cell>
          <cell r="C211" t="str">
            <v>D11-034</v>
          </cell>
          <cell r="D211" t="str">
            <v>D</v>
          </cell>
          <cell r="E211">
            <v>11</v>
          </cell>
          <cell r="F211">
            <v>34</v>
          </cell>
          <cell r="G211" t="str">
            <v>大沢歯科医院</v>
          </cell>
          <cell r="H211" t="str">
            <v>埼玉県</v>
          </cell>
          <cell r="I211" t="str">
            <v>越谷市越ケ谷本町８－１</v>
          </cell>
          <cell r="J211">
            <v>1</v>
          </cell>
          <cell r="K211">
            <v>3</v>
          </cell>
          <cell r="L211">
            <v>4</v>
          </cell>
          <cell r="M211">
            <v>2</v>
          </cell>
          <cell r="N211">
            <v>25</v>
          </cell>
          <cell r="O211" t="str">
            <v>11222</v>
          </cell>
          <cell r="P211" t="str">
            <v>3430818</v>
          </cell>
        </row>
        <row r="212">
          <cell r="A212">
            <v>30211</v>
          </cell>
          <cell r="B212">
            <v>311701270</v>
          </cell>
          <cell r="C212" t="str">
            <v>D11-035</v>
          </cell>
          <cell r="D212" t="str">
            <v>D</v>
          </cell>
          <cell r="E212">
            <v>11</v>
          </cell>
          <cell r="F212">
            <v>35</v>
          </cell>
          <cell r="G212" t="str">
            <v>マツナガ歯科医院</v>
          </cell>
          <cell r="H212" t="str">
            <v>埼玉県</v>
          </cell>
          <cell r="I212" t="str">
            <v>越谷市蒲生茜町２－１４</v>
          </cell>
          <cell r="J212">
            <v>2</v>
          </cell>
          <cell r="K212">
            <v>3</v>
          </cell>
          <cell r="L212">
            <v>4</v>
          </cell>
          <cell r="M212">
            <v>1</v>
          </cell>
          <cell r="N212">
            <v>25</v>
          </cell>
          <cell r="O212" t="str">
            <v>11222</v>
          </cell>
          <cell r="P212" t="str">
            <v>3430843</v>
          </cell>
        </row>
        <row r="213">
          <cell r="A213">
            <v>30212</v>
          </cell>
          <cell r="B213">
            <v>311520307</v>
          </cell>
          <cell r="C213" t="str">
            <v>D11-036</v>
          </cell>
          <cell r="D213" t="str">
            <v>D</v>
          </cell>
          <cell r="E213">
            <v>11</v>
          </cell>
          <cell r="F213">
            <v>36</v>
          </cell>
          <cell r="G213" t="str">
            <v>医療法人緑志会グリーン歯科医院</v>
          </cell>
          <cell r="H213" t="str">
            <v>埼玉県</v>
          </cell>
          <cell r="I213" t="str">
            <v>蕨市北町４－１０－２４</v>
          </cell>
          <cell r="J213">
            <v>1</v>
          </cell>
          <cell r="K213">
            <v>3</v>
          </cell>
          <cell r="L213">
            <v>5</v>
          </cell>
          <cell r="M213">
            <v>1</v>
          </cell>
          <cell r="N213">
            <v>19</v>
          </cell>
          <cell r="O213" t="str">
            <v>11223</v>
          </cell>
          <cell r="P213" t="str">
            <v>3350001</v>
          </cell>
        </row>
        <row r="214">
          <cell r="A214">
            <v>30213</v>
          </cell>
          <cell r="B214">
            <v>311591422</v>
          </cell>
          <cell r="C214" t="str">
            <v>D11-037</v>
          </cell>
          <cell r="D214" t="str">
            <v>D</v>
          </cell>
          <cell r="E214">
            <v>11</v>
          </cell>
          <cell r="F214">
            <v>37</v>
          </cell>
          <cell r="G214" t="str">
            <v>木下歯科医院</v>
          </cell>
          <cell r="H214" t="str">
            <v>埼玉県</v>
          </cell>
          <cell r="I214" t="str">
            <v>入間市大字二本木１０８５－３</v>
          </cell>
          <cell r="J214">
            <v>2</v>
          </cell>
          <cell r="K214">
            <v>3</v>
          </cell>
          <cell r="L214">
            <v>5</v>
          </cell>
          <cell r="M214">
            <v>2</v>
          </cell>
          <cell r="N214">
            <v>25</v>
          </cell>
          <cell r="O214" t="str">
            <v>11225</v>
          </cell>
          <cell r="P214" t="str">
            <v>3580015</v>
          </cell>
        </row>
        <row r="215">
          <cell r="A215">
            <v>30214</v>
          </cell>
          <cell r="B215">
            <v>311591611</v>
          </cell>
          <cell r="C215" t="str">
            <v>D11-038</v>
          </cell>
          <cell r="D215" t="str">
            <v>D</v>
          </cell>
          <cell r="E215">
            <v>11</v>
          </cell>
          <cell r="F215">
            <v>38</v>
          </cell>
          <cell r="G215" t="str">
            <v>シゲムラ歯科医院</v>
          </cell>
          <cell r="H215" t="str">
            <v>埼玉県</v>
          </cell>
          <cell r="I215" t="str">
            <v>入間市東町２－２－４０</v>
          </cell>
          <cell r="J215">
            <v>2</v>
          </cell>
          <cell r="K215">
            <v>3</v>
          </cell>
          <cell r="L215">
            <v>5</v>
          </cell>
          <cell r="M215">
            <v>1</v>
          </cell>
          <cell r="N215">
            <v>25</v>
          </cell>
          <cell r="O215" t="str">
            <v>11225</v>
          </cell>
          <cell r="P215" t="str">
            <v>3580002</v>
          </cell>
        </row>
        <row r="216">
          <cell r="A216">
            <v>30215</v>
          </cell>
          <cell r="B216">
            <v>311551707</v>
          </cell>
          <cell r="C216" t="str">
            <v>D11-039</v>
          </cell>
          <cell r="D216" t="str">
            <v>D</v>
          </cell>
          <cell r="E216">
            <v>11</v>
          </cell>
          <cell r="F216">
            <v>39</v>
          </cell>
          <cell r="G216" t="str">
            <v>溝沼歯科</v>
          </cell>
          <cell r="H216" t="str">
            <v>埼玉県</v>
          </cell>
          <cell r="I216" t="str">
            <v>朝霞市溝沼７－１－３</v>
          </cell>
          <cell r="J216">
            <v>1</v>
          </cell>
          <cell r="K216">
            <v>3</v>
          </cell>
          <cell r="L216">
            <v>4</v>
          </cell>
          <cell r="M216">
            <v>1</v>
          </cell>
          <cell r="N216">
            <v>25</v>
          </cell>
          <cell r="O216" t="str">
            <v>11227</v>
          </cell>
          <cell r="P216" t="str">
            <v>3510023</v>
          </cell>
        </row>
        <row r="217">
          <cell r="A217">
            <v>30216</v>
          </cell>
          <cell r="B217">
            <v>311551013</v>
          </cell>
          <cell r="C217" t="str">
            <v>D11-040</v>
          </cell>
          <cell r="D217" t="str">
            <v>D</v>
          </cell>
          <cell r="E217">
            <v>11</v>
          </cell>
          <cell r="F217">
            <v>40</v>
          </cell>
          <cell r="G217" t="str">
            <v>熊谷歯科医院</v>
          </cell>
          <cell r="H217" t="str">
            <v>埼玉県</v>
          </cell>
          <cell r="I217" t="str">
            <v>志木市中宗岡４－２１－１４　細田ビル１Ｆ</v>
          </cell>
          <cell r="J217">
            <v>2</v>
          </cell>
          <cell r="K217">
            <v>3</v>
          </cell>
          <cell r="L217">
            <v>4</v>
          </cell>
          <cell r="M217">
            <v>2</v>
          </cell>
          <cell r="N217">
            <v>25</v>
          </cell>
          <cell r="O217" t="str">
            <v>11228</v>
          </cell>
          <cell r="P217" t="str">
            <v>3530002</v>
          </cell>
        </row>
        <row r="218">
          <cell r="A218">
            <v>30217</v>
          </cell>
          <cell r="B218">
            <v>311551130</v>
          </cell>
          <cell r="C218" t="str">
            <v>D11-041</v>
          </cell>
          <cell r="D218" t="str">
            <v>D</v>
          </cell>
          <cell r="E218">
            <v>11</v>
          </cell>
          <cell r="F218">
            <v>41</v>
          </cell>
          <cell r="G218" t="str">
            <v>なかむら小児歯科医院</v>
          </cell>
          <cell r="H218" t="str">
            <v>埼玉県</v>
          </cell>
          <cell r="I218" t="str">
            <v>和光市本町６－９</v>
          </cell>
          <cell r="J218">
            <v>2</v>
          </cell>
          <cell r="K218">
            <v>3</v>
          </cell>
          <cell r="L218">
            <v>4</v>
          </cell>
          <cell r="M218">
            <v>1</v>
          </cell>
          <cell r="N218">
            <v>25</v>
          </cell>
          <cell r="O218" t="str">
            <v>11229</v>
          </cell>
          <cell r="P218" t="str">
            <v>3510114</v>
          </cell>
        </row>
        <row r="219">
          <cell r="A219">
            <v>30218</v>
          </cell>
          <cell r="B219">
            <v>311550784</v>
          </cell>
          <cell r="C219" t="str">
            <v>D11-042</v>
          </cell>
          <cell r="D219" t="str">
            <v>D</v>
          </cell>
          <cell r="E219">
            <v>11</v>
          </cell>
          <cell r="F219">
            <v>42</v>
          </cell>
          <cell r="G219" t="str">
            <v>宇津歯科医院</v>
          </cell>
          <cell r="H219" t="str">
            <v>埼玉県</v>
          </cell>
          <cell r="I219" t="str">
            <v>新座市栗原６－５－１６</v>
          </cell>
          <cell r="J219">
            <v>2</v>
          </cell>
          <cell r="K219">
            <v>3</v>
          </cell>
          <cell r="L219">
            <v>5</v>
          </cell>
          <cell r="M219">
            <v>1</v>
          </cell>
          <cell r="N219">
            <v>25</v>
          </cell>
          <cell r="O219" t="str">
            <v>11230</v>
          </cell>
          <cell r="P219" t="str">
            <v>3520035</v>
          </cell>
        </row>
        <row r="220">
          <cell r="A220">
            <v>30219</v>
          </cell>
          <cell r="B220">
            <v>311561218</v>
          </cell>
          <cell r="C220" t="str">
            <v>D11-043</v>
          </cell>
          <cell r="D220" t="str">
            <v>D</v>
          </cell>
          <cell r="E220">
            <v>11</v>
          </cell>
          <cell r="F220">
            <v>43</v>
          </cell>
          <cell r="G220" t="str">
            <v>北本歯科医院</v>
          </cell>
          <cell r="H220" t="str">
            <v>埼玉県</v>
          </cell>
          <cell r="I220" t="str">
            <v>北本市朝日２－２４０　ワコーレロイヤルガーデン北本アネックス棟１０</v>
          </cell>
          <cell r="J220">
            <v>1</v>
          </cell>
          <cell r="K220">
            <v>3</v>
          </cell>
          <cell r="L220">
            <v>5</v>
          </cell>
          <cell r="M220">
            <v>1</v>
          </cell>
          <cell r="N220">
            <v>25</v>
          </cell>
          <cell r="O220" t="str">
            <v>11233</v>
          </cell>
          <cell r="P220" t="str">
            <v>3640011</v>
          </cell>
        </row>
        <row r="221">
          <cell r="A221">
            <v>30220</v>
          </cell>
          <cell r="B221">
            <v>311720338</v>
          </cell>
          <cell r="C221" t="str">
            <v>D11-044</v>
          </cell>
          <cell r="D221" t="str">
            <v>D</v>
          </cell>
          <cell r="E221">
            <v>11</v>
          </cell>
          <cell r="F221">
            <v>44</v>
          </cell>
          <cell r="G221" t="str">
            <v>ウナイ歯科医院</v>
          </cell>
          <cell r="H221" t="str">
            <v>埼玉県</v>
          </cell>
          <cell r="I221" t="str">
            <v>三郷市早稲田１－１４－１　コーポワタナベ１階</v>
          </cell>
          <cell r="J221">
            <v>2</v>
          </cell>
          <cell r="K221">
            <v>3</v>
          </cell>
          <cell r="L221">
            <v>5</v>
          </cell>
          <cell r="M221">
            <v>1</v>
          </cell>
          <cell r="N221">
            <v>25</v>
          </cell>
          <cell r="O221" t="str">
            <v>11237</v>
          </cell>
          <cell r="P221" t="str">
            <v>3410018</v>
          </cell>
        </row>
        <row r="222">
          <cell r="A222">
            <v>30221</v>
          </cell>
          <cell r="B222">
            <v>311740129</v>
          </cell>
          <cell r="C222" t="str">
            <v>D11-045</v>
          </cell>
          <cell r="D222" t="str">
            <v>D</v>
          </cell>
          <cell r="E222">
            <v>11</v>
          </cell>
          <cell r="F222">
            <v>45</v>
          </cell>
          <cell r="G222" t="str">
            <v>おおば歯科クリニック</v>
          </cell>
          <cell r="H222" t="str">
            <v>埼玉県</v>
          </cell>
          <cell r="I222" t="str">
            <v>坂戸市上吉田２１０－１</v>
          </cell>
          <cell r="J222">
            <v>2</v>
          </cell>
          <cell r="K222">
            <v>3</v>
          </cell>
          <cell r="L222">
            <v>5</v>
          </cell>
          <cell r="M222">
            <v>1</v>
          </cell>
          <cell r="N222">
            <v>25</v>
          </cell>
          <cell r="O222" t="str">
            <v>11239</v>
          </cell>
          <cell r="P222" t="str">
            <v>3500271</v>
          </cell>
        </row>
        <row r="223">
          <cell r="A223">
            <v>30222</v>
          </cell>
          <cell r="B223">
            <v>311710175</v>
          </cell>
          <cell r="C223" t="str">
            <v>D11-046</v>
          </cell>
          <cell r="D223" t="str">
            <v>D</v>
          </cell>
          <cell r="E223">
            <v>11</v>
          </cell>
          <cell r="F223">
            <v>46</v>
          </cell>
          <cell r="G223" t="str">
            <v>高柳歯科医院</v>
          </cell>
          <cell r="H223" t="str">
            <v>埼玉県</v>
          </cell>
          <cell r="I223" t="str">
            <v>幸手市中３－１４－４</v>
          </cell>
          <cell r="J223">
            <v>1</v>
          </cell>
          <cell r="K223">
            <v>3</v>
          </cell>
          <cell r="L223">
            <v>5</v>
          </cell>
          <cell r="M223">
            <v>1</v>
          </cell>
          <cell r="N223">
            <v>25</v>
          </cell>
          <cell r="O223" t="str">
            <v>11240</v>
          </cell>
          <cell r="P223" t="str">
            <v>3400115</v>
          </cell>
        </row>
        <row r="224">
          <cell r="A224">
            <v>30223</v>
          </cell>
          <cell r="B224">
            <v>311581692</v>
          </cell>
          <cell r="C224" t="str">
            <v>D11-047</v>
          </cell>
          <cell r="D224" t="str">
            <v>D</v>
          </cell>
          <cell r="E224">
            <v>11</v>
          </cell>
          <cell r="F224">
            <v>47</v>
          </cell>
          <cell r="G224" t="str">
            <v>第一歯科医院</v>
          </cell>
          <cell r="H224" t="str">
            <v>埼玉県</v>
          </cell>
          <cell r="I224" t="str">
            <v>鶴ケ島市中新田５０－３</v>
          </cell>
          <cell r="J224">
            <v>2</v>
          </cell>
          <cell r="K224">
            <v>3</v>
          </cell>
          <cell r="L224">
            <v>5</v>
          </cell>
          <cell r="M224">
            <v>1</v>
          </cell>
          <cell r="N224">
            <v>25</v>
          </cell>
          <cell r="O224" t="str">
            <v>11241</v>
          </cell>
          <cell r="P224" t="str">
            <v>3502226</v>
          </cell>
        </row>
        <row r="225">
          <cell r="A225">
            <v>30224</v>
          </cell>
          <cell r="B225">
            <v>311720602</v>
          </cell>
          <cell r="C225" t="str">
            <v>D11-048</v>
          </cell>
          <cell r="D225" t="str">
            <v>D</v>
          </cell>
          <cell r="E225">
            <v>11</v>
          </cell>
          <cell r="F225">
            <v>48</v>
          </cell>
          <cell r="G225" t="str">
            <v>よしかわ歯科クリニック</v>
          </cell>
          <cell r="H225" t="str">
            <v>埼玉県</v>
          </cell>
          <cell r="I225" t="str">
            <v>吉川市保２７６－２　第１山室ビル３階</v>
          </cell>
          <cell r="J225">
            <v>2</v>
          </cell>
          <cell r="K225">
            <v>3</v>
          </cell>
          <cell r="L225">
            <v>5</v>
          </cell>
          <cell r="M225">
            <v>2</v>
          </cell>
          <cell r="N225">
            <v>25</v>
          </cell>
          <cell r="O225" t="str">
            <v>11243</v>
          </cell>
          <cell r="P225" t="str">
            <v>3420041</v>
          </cell>
        </row>
        <row r="226">
          <cell r="A226">
            <v>30225</v>
          </cell>
          <cell r="B226">
            <v>311560572</v>
          </cell>
          <cell r="C226" t="str">
            <v>D11-049</v>
          </cell>
          <cell r="D226" t="str">
            <v>D</v>
          </cell>
          <cell r="E226">
            <v>11</v>
          </cell>
          <cell r="F226">
            <v>49</v>
          </cell>
          <cell r="G226" t="str">
            <v>医療法人悠水会　佐藤歯科クリニック</v>
          </cell>
          <cell r="H226" t="str">
            <v>埼玉県</v>
          </cell>
          <cell r="I226" t="str">
            <v>北足立郡吹上町１－４</v>
          </cell>
          <cell r="J226">
            <v>1</v>
          </cell>
          <cell r="K226">
            <v>3</v>
          </cell>
          <cell r="L226">
            <v>5</v>
          </cell>
          <cell r="M226">
            <v>2</v>
          </cell>
          <cell r="N226">
            <v>19</v>
          </cell>
          <cell r="O226" t="str">
            <v>11304</v>
          </cell>
          <cell r="P226" t="str">
            <v>3690100</v>
          </cell>
        </row>
        <row r="227">
          <cell r="A227">
            <v>30226</v>
          </cell>
          <cell r="B227">
            <v>311610389</v>
          </cell>
          <cell r="C227" t="str">
            <v>D11-050</v>
          </cell>
          <cell r="D227" t="str">
            <v>D</v>
          </cell>
          <cell r="E227">
            <v>11</v>
          </cell>
          <cell r="F227">
            <v>50</v>
          </cell>
          <cell r="G227" t="str">
            <v>利根川歯科医院</v>
          </cell>
          <cell r="H227" t="str">
            <v>埼玉県</v>
          </cell>
          <cell r="I227" t="str">
            <v>比企郡川島町大字吹塚４０</v>
          </cell>
          <cell r="J227">
            <v>2</v>
          </cell>
          <cell r="K227">
            <v>3</v>
          </cell>
          <cell r="L227">
            <v>5</v>
          </cell>
          <cell r="M227">
            <v>1</v>
          </cell>
          <cell r="N227">
            <v>25</v>
          </cell>
          <cell r="O227" t="str">
            <v>11346</v>
          </cell>
          <cell r="P227" t="str">
            <v>3500164</v>
          </cell>
        </row>
        <row r="228">
          <cell r="A228">
            <v>30227</v>
          </cell>
          <cell r="B228">
            <v>311710465</v>
          </cell>
          <cell r="C228" t="str">
            <v>D11-051</v>
          </cell>
          <cell r="D228" t="str">
            <v>D</v>
          </cell>
          <cell r="E228">
            <v>11</v>
          </cell>
          <cell r="F228">
            <v>51</v>
          </cell>
          <cell r="G228" t="str">
            <v>ままだ歯科医院</v>
          </cell>
          <cell r="H228" t="str">
            <v>埼玉県</v>
          </cell>
          <cell r="I228" t="str">
            <v>北葛飾郡鷲宮町鷲宮１－２－２３</v>
          </cell>
          <cell r="J228">
            <v>2</v>
          </cell>
          <cell r="K228">
            <v>3</v>
          </cell>
          <cell r="L228">
            <v>5</v>
          </cell>
          <cell r="M228">
            <v>1</v>
          </cell>
          <cell r="N228">
            <v>25</v>
          </cell>
          <cell r="O228" t="str">
            <v>11462</v>
          </cell>
          <cell r="P228" t="str">
            <v>3400217</v>
          </cell>
        </row>
        <row r="229">
          <cell r="A229">
            <v>30228</v>
          </cell>
          <cell r="B229">
            <v>312310963</v>
          </cell>
          <cell r="C229" t="str">
            <v>D12-001</v>
          </cell>
          <cell r="D229" t="str">
            <v>D</v>
          </cell>
          <cell r="E229">
            <v>12</v>
          </cell>
          <cell r="F229">
            <v>1</v>
          </cell>
          <cell r="G229" t="str">
            <v>いずみ歯科</v>
          </cell>
          <cell r="H229" t="str">
            <v>千葉県</v>
          </cell>
          <cell r="I229" t="str">
            <v>千葉市中央区富士見２－７－１３　信和ビル２Ｆ</v>
          </cell>
          <cell r="J229">
            <v>2</v>
          </cell>
          <cell r="K229">
            <v>3</v>
          </cell>
          <cell r="L229">
            <v>3</v>
          </cell>
          <cell r="M229">
            <v>1</v>
          </cell>
          <cell r="N229">
            <v>25</v>
          </cell>
          <cell r="O229" t="str">
            <v>12101</v>
          </cell>
          <cell r="P229" t="str">
            <v>2600015</v>
          </cell>
        </row>
        <row r="230">
          <cell r="A230">
            <v>30229</v>
          </cell>
          <cell r="B230">
            <v>312311306</v>
          </cell>
          <cell r="C230" t="str">
            <v>D12-002</v>
          </cell>
          <cell r="D230" t="str">
            <v>D</v>
          </cell>
          <cell r="E230">
            <v>12</v>
          </cell>
          <cell r="F230">
            <v>2</v>
          </cell>
          <cell r="G230" t="str">
            <v>医療法人社団秀飛会　ポートスクエア歯科クリニック</v>
          </cell>
          <cell r="H230" t="str">
            <v>千葉県</v>
          </cell>
          <cell r="I230" t="str">
            <v>千葉市中央区問屋町１番３５号　千葉ポートサイドタワー５階</v>
          </cell>
          <cell r="J230">
            <v>2</v>
          </cell>
          <cell r="K230">
            <v>3</v>
          </cell>
          <cell r="L230">
            <v>3</v>
          </cell>
          <cell r="M230">
            <v>2</v>
          </cell>
          <cell r="N230">
            <v>19</v>
          </cell>
          <cell r="O230" t="str">
            <v>12101</v>
          </cell>
          <cell r="P230" t="str">
            <v>2600025</v>
          </cell>
        </row>
        <row r="231">
          <cell r="A231">
            <v>30230</v>
          </cell>
          <cell r="B231">
            <v>312510125</v>
          </cell>
          <cell r="C231" t="str">
            <v>D12-003</v>
          </cell>
          <cell r="D231" t="str">
            <v>D</v>
          </cell>
          <cell r="E231">
            <v>12</v>
          </cell>
          <cell r="F231">
            <v>3</v>
          </cell>
          <cell r="G231" t="str">
            <v>伊藤歯科医院</v>
          </cell>
          <cell r="H231" t="str">
            <v>千葉県</v>
          </cell>
          <cell r="I231" t="str">
            <v>千葉市中央区中央４－１０－６</v>
          </cell>
          <cell r="J231">
            <v>1</v>
          </cell>
          <cell r="K231">
            <v>3</v>
          </cell>
          <cell r="L231">
            <v>3</v>
          </cell>
          <cell r="M231">
            <v>1</v>
          </cell>
          <cell r="N231">
            <v>25</v>
          </cell>
          <cell r="O231" t="str">
            <v>12101</v>
          </cell>
          <cell r="P231" t="str">
            <v>2600013</v>
          </cell>
        </row>
        <row r="232">
          <cell r="A232">
            <v>30231</v>
          </cell>
          <cell r="B232">
            <v>312510486</v>
          </cell>
          <cell r="C232" t="str">
            <v>D12-004</v>
          </cell>
          <cell r="D232" t="str">
            <v>D</v>
          </cell>
          <cell r="E232">
            <v>12</v>
          </cell>
          <cell r="F232">
            <v>4</v>
          </cell>
          <cell r="G232" t="str">
            <v>小峯歯科医院</v>
          </cell>
          <cell r="H232" t="str">
            <v>千葉県</v>
          </cell>
          <cell r="I232" t="str">
            <v>千葉市中央区汐見丘町９－１７</v>
          </cell>
          <cell r="J232">
            <v>1</v>
          </cell>
          <cell r="K232">
            <v>3</v>
          </cell>
          <cell r="L232">
            <v>3</v>
          </cell>
          <cell r="M232">
            <v>2</v>
          </cell>
          <cell r="N232">
            <v>25</v>
          </cell>
          <cell r="O232" t="str">
            <v>12101</v>
          </cell>
          <cell r="P232" t="str">
            <v>2600034</v>
          </cell>
        </row>
        <row r="233">
          <cell r="A233">
            <v>30232</v>
          </cell>
          <cell r="B233">
            <v>312513113</v>
          </cell>
          <cell r="C233" t="str">
            <v>D12-005</v>
          </cell>
          <cell r="D233" t="str">
            <v>D</v>
          </cell>
          <cell r="E233">
            <v>12</v>
          </cell>
          <cell r="F233">
            <v>5</v>
          </cell>
          <cell r="G233" t="str">
            <v>太田歯科クリニック</v>
          </cell>
          <cell r="H233" t="str">
            <v>千葉県</v>
          </cell>
          <cell r="I233" t="str">
            <v>千葉市中央区都町２－２０－１６</v>
          </cell>
          <cell r="J233">
            <v>1</v>
          </cell>
          <cell r="K233">
            <v>3</v>
          </cell>
          <cell r="L233">
            <v>3</v>
          </cell>
          <cell r="M233">
            <v>1</v>
          </cell>
          <cell r="N233">
            <v>25</v>
          </cell>
          <cell r="O233" t="str">
            <v>12101</v>
          </cell>
          <cell r="P233" t="str">
            <v>2600001</v>
          </cell>
        </row>
        <row r="234">
          <cell r="A234">
            <v>30233</v>
          </cell>
          <cell r="B234">
            <v>312511193</v>
          </cell>
          <cell r="C234" t="str">
            <v>D12-006</v>
          </cell>
          <cell r="D234" t="str">
            <v>D</v>
          </cell>
          <cell r="E234">
            <v>12</v>
          </cell>
          <cell r="F234">
            <v>6</v>
          </cell>
          <cell r="G234" t="str">
            <v>粟根歯科</v>
          </cell>
          <cell r="H234" t="str">
            <v>千葉県</v>
          </cell>
          <cell r="I234" t="str">
            <v>千葉市稲毛区穴川３－１１－２２</v>
          </cell>
          <cell r="J234">
            <v>2</v>
          </cell>
          <cell r="K234">
            <v>3</v>
          </cell>
          <cell r="L234">
            <v>3</v>
          </cell>
          <cell r="M234">
            <v>1</v>
          </cell>
          <cell r="N234">
            <v>25</v>
          </cell>
          <cell r="O234" t="str">
            <v>12103</v>
          </cell>
          <cell r="P234" t="str">
            <v>2630024</v>
          </cell>
        </row>
        <row r="235">
          <cell r="A235">
            <v>30234</v>
          </cell>
          <cell r="B235">
            <v>312512770</v>
          </cell>
          <cell r="C235" t="str">
            <v>D12-007</v>
          </cell>
          <cell r="D235" t="str">
            <v>D</v>
          </cell>
          <cell r="E235">
            <v>12</v>
          </cell>
          <cell r="F235">
            <v>7</v>
          </cell>
          <cell r="G235" t="str">
            <v>こくまい歯科</v>
          </cell>
          <cell r="H235" t="str">
            <v>千葉県</v>
          </cell>
          <cell r="I235" t="str">
            <v>千葉市若葉区千城台南３－１－９</v>
          </cell>
          <cell r="J235">
            <v>2</v>
          </cell>
          <cell r="K235">
            <v>3</v>
          </cell>
          <cell r="L235">
            <v>3</v>
          </cell>
          <cell r="M235">
            <v>1</v>
          </cell>
          <cell r="N235">
            <v>25</v>
          </cell>
          <cell r="O235" t="str">
            <v>12104</v>
          </cell>
          <cell r="P235" t="str">
            <v>2640003</v>
          </cell>
        </row>
        <row r="236">
          <cell r="A236">
            <v>30235</v>
          </cell>
          <cell r="B236">
            <v>312513722</v>
          </cell>
          <cell r="C236" t="str">
            <v>D12-008</v>
          </cell>
          <cell r="D236" t="str">
            <v>D</v>
          </cell>
          <cell r="E236">
            <v>12</v>
          </cell>
          <cell r="F236">
            <v>8</v>
          </cell>
          <cell r="G236" t="str">
            <v>鎌取中央歯科医院</v>
          </cell>
          <cell r="H236" t="str">
            <v>千葉県</v>
          </cell>
          <cell r="I236" t="str">
            <v>千葉市緑区鎌取町１１４</v>
          </cell>
          <cell r="J236">
            <v>2</v>
          </cell>
          <cell r="K236">
            <v>3</v>
          </cell>
          <cell r="L236">
            <v>3</v>
          </cell>
          <cell r="M236">
            <v>1</v>
          </cell>
          <cell r="N236">
            <v>25</v>
          </cell>
          <cell r="O236" t="str">
            <v>12105</v>
          </cell>
          <cell r="P236" t="str">
            <v>2660011</v>
          </cell>
        </row>
        <row r="237">
          <cell r="A237">
            <v>30236</v>
          </cell>
          <cell r="B237">
            <v>312010885</v>
          </cell>
          <cell r="C237" t="str">
            <v>D12-009</v>
          </cell>
          <cell r="D237" t="str">
            <v>D</v>
          </cell>
          <cell r="E237">
            <v>12</v>
          </cell>
          <cell r="F237">
            <v>9</v>
          </cell>
          <cell r="G237" t="str">
            <v>こうず歯科医院</v>
          </cell>
          <cell r="H237" t="str">
            <v>千葉県</v>
          </cell>
          <cell r="I237" t="str">
            <v>千葉市美浜区稲毛海岸２－３－１０　パット稲毛Ａ１棟２階</v>
          </cell>
          <cell r="J237">
            <v>2</v>
          </cell>
          <cell r="K237">
            <v>3</v>
          </cell>
          <cell r="L237">
            <v>3</v>
          </cell>
          <cell r="M237">
            <v>1</v>
          </cell>
          <cell r="N237">
            <v>25</v>
          </cell>
          <cell r="O237" t="str">
            <v>12106</v>
          </cell>
          <cell r="P237" t="str">
            <v>2610005</v>
          </cell>
        </row>
        <row r="238">
          <cell r="A238">
            <v>30237</v>
          </cell>
          <cell r="B238">
            <v>312570080</v>
          </cell>
          <cell r="C238" t="str">
            <v>D12-010</v>
          </cell>
          <cell r="D238" t="str">
            <v>D</v>
          </cell>
          <cell r="E238">
            <v>12</v>
          </cell>
          <cell r="F238">
            <v>10</v>
          </cell>
          <cell r="G238" t="str">
            <v>関谷歯科医院</v>
          </cell>
          <cell r="H238" t="str">
            <v>千葉県</v>
          </cell>
          <cell r="I238" t="str">
            <v>銚子市双葉町１－５</v>
          </cell>
          <cell r="J238">
            <v>2</v>
          </cell>
          <cell r="K238">
            <v>3</v>
          </cell>
          <cell r="L238">
            <v>5</v>
          </cell>
          <cell r="M238">
            <v>2</v>
          </cell>
          <cell r="N238">
            <v>25</v>
          </cell>
          <cell r="O238" t="str">
            <v>12202</v>
          </cell>
          <cell r="P238" t="str">
            <v>2880048</v>
          </cell>
        </row>
        <row r="239">
          <cell r="A239">
            <v>30238</v>
          </cell>
          <cell r="B239">
            <v>312520375</v>
          </cell>
          <cell r="C239" t="str">
            <v>D12-011</v>
          </cell>
          <cell r="D239" t="str">
            <v>D</v>
          </cell>
          <cell r="E239">
            <v>12</v>
          </cell>
          <cell r="F239">
            <v>11</v>
          </cell>
          <cell r="G239" t="str">
            <v>鈴木歯科医院</v>
          </cell>
          <cell r="H239" t="str">
            <v>千葉県</v>
          </cell>
          <cell r="I239" t="str">
            <v>市川市新田２－２８－８</v>
          </cell>
          <cell r="J239">
            <v>1</v>
          </cell>
          <cell r="K239">
            <v>3</v>
          </cell>
          <cell r="L239">
            <v>4</v>
          </cell>
          <cell r="M239">
            <v>1</v>
          </cell>
          <cell r="N239">
            <v>25</v>
          </cell>
          <cell r="O239" t="str">
            <v>12203</v>
          </cell>
          <cell r="P239" t="str">
            <v>2720035</v>
          </cell>
        </row>
        <row r="240">
          <cell r="A240">
            <v>30239</v>
          </cell>
          <cell r="B240">
            <v>312520652</v>
          </cell>
          <cell r="C240" t="str">
            <v>D12-012</v>
          </cell>
          <cell r="D240" t="str">
            <v>D</v>
          </cell>
          <cell r="E240">
            <v>12</v>
          </cell>
          <cell r="F240">
            <v>12</v>
          </cell>
          <cell r="G240" t="str">
            <v>宇野沢歯科医院</v>
          </cell>
          <cell r="H240" t="str">
            <v>千葉県</v>
          </cell>
          <cell r="I240" t="str">
            <v>市川市真間２－１２－６</v>
          </cell>
          <cell r="J240">
            <v>2</v>
          </cell>
          <cell r="K240">
            <v>3</v>
          </cell>
          <cell r="L240">
            <v>4</v>
          </cell>
          <cell r="M240">
            <v>1</v>
          </cell>
          <cell r="N240">
            <v>25</v>
          </cell>
          <cell r="O240" t="str">
            <v>12203</v>
          </cell>
          <cell r="P240" t="str">
            <v>2720826</v>
          </cell>
        </row>
        <row r="241">
          <cell r="A241">
            <v>30240</v>
          </cell>
          <cell r="B241">
            <v>312522018</v>
          </cell>
          <cell r="C241" t="str">
            <v>D12-013</v>
          </cell>
          <cell r="D241" t="str">
            <v>D</v>
          </cell>
          <cell r="E241">
            <v>12</v>
          </cell>
          <cell r="F241">
            <v>13</v>
          </cell>
          <cell r="G241" t="str">
            <v>共田歯科医院</v>
          </cell>
          <cell r="H241" t="str">
            <v>千葉県</v>
          </cell>
          <cell r="I241" t="str">
            <v>市川市南大野２－２０－１２</v>
          </cell>
          <cell r="J241">
            <v>2</v>
          </cell>
          <cell r="K241">
            <v>3</v>
          </cell>
          <cell r="L241">
            <v>4</v>
          </cell>
          <cell r="M241">
            <v>1</v>
          </cell>
          <cell r="N241">
            <v>25</v>
          </cell>
          <cell r="O241" t="str">
            <v>12203</v>
          </cell>
          <cell r="P241" t="str">
            <v>2720804</v>
          </cell>
        </row>
        <row r="242">
          <cell r="A242">
            <v>30241</v>
          </cell>
          <cell r="B242">
            <v>312523015</v>
          </cell>
          <cell r="C242" t="str">
            <v>D12-014</v>
          </cell>
          <cell r="D242" t="str">
            <v>D</v>
          </cell>
          <cell r="E242">
            <v>12</v>
          </cell>
          <cell r="F242">
            <v>14</v>
          </cell>
          <cell r="G242" t="str">
            <v>医療法人社団翠希会　みどりかわ歯科クリニック</v>
          </cell>
          <cell r="H242" t="str">
            <v>千葉県</v>
          </cell>
          <cell r="I242" t="str">
            <v>市川市南行徳２－９－３５　中島ビル１Ｆ</v>
          </cell>
          <cell r="J242">
            <v>2</v>
          </cell>
          <cell r="K242">
            <v>3</v>
          </cell>
          <cell r="L242">
            <v>4</v>
          </cell>
          <cell r="M242">
            <v>2</v>
          </cell>
          <cell r="N242">
            <v>19</v>
          </cell>
          <cell r="O242" t="str">
            <v>12203</v>
          </cell>
          <cell r="P242" t="str">
            <v>2720138</v>
          </cell>
        </row>
        <row r="243">
          <cell r="A243">
            <v>30242</v>
          </cell>
          <cell r="B243">
            <v>312523132</v>
          </cell>
          <cell r="C243" t="str">
            <v>D12-015</v>
          </cell>
          <cell r="D243" t="str">
            <v>D</v>
          </cell>
          <cell r="E243">
            <v>12</v>
          </cell>
          <cell r="F243">
            <v>15</v>
          </cell>
          <cell r="G243" t="str">
            <v>須和田歯科医院</v>
          </cell>
          <cell r="H243" t="str">
            <v>千葉県</v>
          </cell>
          <cell r="I243" t="str">
            <v>市川市須和田１－８－１９</v>
          </cell>
          <cell r="J243">
            <v>2</v>
          </cell>
          <cell r="K243">
            <v>3</v>
          </cell>
          <cell r="L243">
            <v>4</v>
          </cell>
          <cell r="M243">
            <v>1</v>
          </cell>
          <cell r="N243">
            <v>25</v>
          </cell>
          <cell r="O243" t="str">
            <v>12203</v>
          </cell>
          <cell r="P243" t="str">
            <v>2720825</v>
          </cell>
        </row>
        <row r="244">
          <cell r="A244">
            <v>30243</v>
          </cell>
          <cell r="B244">
            <v>312660293</v>
          </cell>
          <cell r="C244" t="str">
            <v>D12-016</v>
          </cell>
          <cell r="D244" t="str">
            <v>D</v>
          </cell>
          <cell r="E244">
            <v>12</v>
          </cell>
          <cell r="F244">
            <v>16</v>
          </cell>
          <cell r="G244" t="str">
            <v>椎名歯科医院</v>
          </cell>
          <cell r="H244" t="str">
            <v>千葉県</v>
          </cell>
          <cell r="I244" t="str">
            <v>船橋市宮本７－２１－６</v>
          </cell>
          <cell r="J244">
            <v>2</v>
          </cell>
          <cell r="K244">
            <v>3</v>
          </cell>
          <cell r="L244">
            <v>4</v>
          </cell>
          <cell r="M244">
            <v>1</v>
          </cell>
          <cell r="N244">
            <v>25</v>
          </cell>
          <cell r="O244" t="str">
            <v>12204</v>
          </cell>
          <cell r="P244" t="str">
            <v>2730003</v>
          </cell>
        </row>
        <row r="245">
          <cell r="A245">
            <v>30244</v>
          </cell>
          <cell r="B245">
            <v>312660310</v>
          </cell>
          <cell r="C245" t="str">
            <v>D12-017</v>
          </cell>
          <cell r="D245" t="str">
            <v>D</v>
          </cell>
          <cell r="E245">
            <v>12</v>
          </cell>
          <cell r="F245">
            <v>17</v>
          </cell>
          <cell r="G245" t="str">
            <v>鈴木歯科医院</v>
          </cell>
          <cell r="H245" t="str">
            <v>千葉県</v>
          </cell>
          <cell r="I245" t="str">
            <v>船橋市藤原１－１０－３４</v>
          </cell>
          <cell r="J245">
            <v>1</v>
          </cell>
          <cell r="K245">
            <v>3</v>
          </cell>
          <cell r="L245">
            <v>4</v>
          </cell>
          <cell r="M245">
            <v>1</v>
          </cell>
          <cell r="N245">
            <v>25</v>
          </cell>
          <cell r="O245" t="str">
            <v>12204</v>
          </cell>
          <cell r="P245" t="str">
            <v>2730047</v>
          </cell>
        </row>
        <row r="246">
          <cell r="A246">
            <v>30245</v>
          </cell>
          <cell r="B246">
            <v>312662239</v>
          </cell>
          <cell r="C246" t="str">
            <v>D12-018</v>
          </cell>
          <cell r="D246" t="str">
            <v>D</v>
          </cell>
          <cell r="E246">
            <v>12</v>
          </cell>
          <cell r="F246">
            <v>18</v>
          </cell>
          <cell r="G246" t="str">
            <v>医療法人社団和洸会　習志野台歯科</v>
          </cell>
          <cell r="H246" t="str">
            <v>千葉県</v>
          </cell>
          <cell r="I246" t="str">
            <v>船橋市習志野台２－４８－１６</v>
          </cell>
          <cell r="J246">
            <v>2</v>
          </cell>
          <cell r="K246">
            <v>3</v>
          </cell>
          <cell r="L246">
            <v>4</v>
          </cell>
          <cell r="M246">
            <v>1</v>
          </cell>
          <cell r="N246">
            <v>19</v>
          </cell>
          <cell r="O246" t="str">
            <v>12204</v>
          </cell>
          <cell r="P246" t="str">
            <v>2740063</v>
          </cell>
        </row>
        <row r="247">
          <cell r="A247">
            <v>30246</v>
          </cell>
          <cell r="B247">
            <v>312662659</v>
          </cell>
          <cell r="C247" t="str">
            <v>D12-019</v>
          </cell>
          <cell r="D247" t="str">
            <v>D</v>
          </cell>
          <cell r="E247">
            <v>12</v>
          </cell>
          <cell r="F247">
            <v>19</v>
          </cell>
          <cell r="G247" t="str">
            <v>長野歯科医院</v>
          </cell>
          <cell r="H247" t="str">
            <v>千葉県</v>
          </cell>
          <cell r="I247" t="str">
            <v>船橋市上山町３－６４１－５</v>
          </cell>
          <cell r="J247">
            <v>2</v>
          </cell>
          <cell r="K247">
            <v>3</v>
          </cell>
          <cell r="L247">
            <v>4</v>
          </cell>
          <cell r="M247">
            <v>2</v>
          </cell>
          <cell r="N247">
            <v>25</v>
          </cell>
          <cell r="O247" t="str">
            <v>12204</v>
          </cell>
          <cell r="P247" t="str">
            <v>2730046</v>
          </cell>
        </row>
        <row r="248">
          <cell r="A248">
            <v>30247</v>
          </cell>
          <cell r="B248">
            <v>312663715</v>
          </cell>
          <cell r="C248" t="str">
            <v>D12-020</v>
          </cell>
          <cell r="D248" t="str">
            <v>D</v>
          </cell>
          <cell r="E248">
            <v>12</v>
          </cell>
          <cell r="F248">
            <v>20</v>
          </cell>
          <cell r="G248" t="str">
            <v>二和歯科医院</v>
          </cell>
          <cell r="H248" t="str">
            <v>千葉県</v>
          </cell>
          <cell r="I248" t="str">
            <v>船橋市二和東６丁目１７－３３</v>
          </cell>
          <cell r="J248">
            <v>2</v>
          </cell>
          <cell r="K248">
            <v>3</v>
          </cell>
          <cell r="L248">
            <v>4</v>
          </cell>
          <cell r="M248">
            <v>1</v>
          </cell>
          <cell r="N248">
            <v>25</v>
          </cell>
          <cell r="O248" t="str">
            <v>12204</v>
          </cell>
          <cell r="P248" t="str">
            <v>2740805</v>
          </cell>
        </row>
        <row r="249">
          <cell r="A249">
            <v>30248</v>
          </cell>
          <cell r="B249">
            <v>312664099</v>
          </cell>
          <cell r="C249" t="str">
            <v>D12-021</v>
          </cell>
          <cell r="D249" t="str">
            <v>D</v>
          </cell>
          <cell r="E249">
            <v>12</v>
          </cell>
          <cell r="F249">
            <v>21</v>
          </cell>
          <cell r="G249" t="str">
            <v>医療法人社団晟幸会　高根公団歯科クリニック</v>
          </cell>
          <cell r="H249" t="str">
            <v>千葉県</v>
          </cell>
          <cell r="I249" t="str">
            <v>船橋市高根台１－２　高根台団地２９３－１０３</v>
          </cell>
          <cell r="J249">
            <v>1</v>
          </cell>
          <cell r="K249">
            <v>3</v>
          </cell>
          <cell r="L249">
            <v>4</v>
          </cell>
          <cell r="M249">
            <v>2</v>
          </cell>
          <cell r="N249">
            <v>19</v>
          </cell>
          <cell r="O249" t="str">
            <v>12204</v>
          </cell>
          <cell r="P249" t="str">
            <v>2740065</v>
          </cell>
        </row>
        <row r="250">
          <cell r="A250">
            <v>30249</v>
          </cell>
          <cell r="B250">
            <v>312640154</v>
          </cell>
          <cell r="C250" t="str">
            <v>D12-022</v>
          </cell>
          <cell r="D250" t="str">
            <v>D</v>
          </cell>
          <cell r="E250">
            <v>12</v>
          </cell>
          <cell r="F250">
            <v>22</v>
          </cell>
          <cell r="G250" t="str">
            <v>水島歯科医院</v>
          </cell>
          <cell r="H250" t="str">
            <v>千葉県</v>
          </cell>
          <cell r="I250" t="str">
            <v>館山市館山１３９８</v>
          </cell>
          <cell r="J250">
            <v>2</v>
          </cell>
          <cell r="K250">
            <v>3</v>
          </cell>
          <cell r="L250">
            <v>5</v>
          </cell>
          <cell r="M250">
            <v>1</v>
          </cell>
          <cell r="N250">
            <v>25</v>
          </cell>
          <cell r="O250" t="str">
            <v>12205</v>
          </cell>
          <cell r="P250" t="str">
            <v>2940036</v>
          </cell>
        </row>
        <row r="251">
          <cell r="A251">
            <v>30250</v>
          </cell>
          <cell r="B251">
            <v>312631028</v>
          </cell>
          <cell r="C251" t="str">
            <v>D12-023</v>
          </cell>
          <cell r="D251" t="str">
            <v>D</v>
          </cell>
          <cell r="E251">
            <v>12</v>
          </cell>
          <cell r="F251">
            <v>23</v>
          </cell>
          <cell r="G251" t="str">
            <v>八幡台歯科医院</v>
          </cell>
          <cell r="H251" t="str">
            <v>千葉県</v>
          </cell>
          <cell r="I251" t="str">
            <v>木更津市八幡台３丁目１－３２</v>
          </cell>
          <cell r="J251">
            <v>2</v>
          </cell>
          <cell r="K251">
            <v>3</v>
          </cell>
          <cell r="L251">
            <v>5</v>
          </cell>
          <cell r="M251">
            <v>1</v>
          </cell>
          <cell r="N251">
            <v>25</v>
          </cell>
          <cell r="O251" t="str">
            <v>12206</v>
          </cell>
          <cell r="P251" t="str">
            <v>2920814</v>
          </cell>
        </row>
        <row r="252">
          <cell r="A252">
            <v>30251</v>
          </cell>
          <cell r="B252">
            <v>312530059</v>
          </cell>
          <cell r="C252" t="str">
            <v>D12-024</v>
          </cell>
          <cell r="D252" t="str">
            <v>D</v>
          </cell>
          <cell r="E252">
            <v>12</v>
          </cell>
          <cell r="F252">
            <v>24</v>
          </cell>
          <cell r="G252" t="str">
            <v>宇佐美歯科医院</v>
          </cell>
          <cell r="H252" t="str">
            <v>千葉県</v>
          </cell>
          <cell r="I252" t="str">
            <v>松戸市松戸１６８９</v>
          </cell>
          <cell r="J252">
            <v>2</v>
          </cell>
          <cell r="K252">
            <v>3</v>
          </cell>
          <cell r="L252">
            <v>4</v>
          </cell>
          <cell r="M252">
            <v>1</v>
          </cell>
          <cell r="N252">
            <v>25</v>
          </cell>
          <cell r="O252" t="str">
            <v>12207</v>
          </cell>
          <cell r="P252" t="str">
            <v>2710092</v>
          </cell>
        </row>
        <row r="253">
          <cell r="A253">
            <v>30252</v>
          </cell>
          <cell r="B253">
            <v>312531434</v>
          </cell>
          <cell r="C253" t="str">
            <v>D12-025</v>
          </cell>
          <cell r="D253" t="str">
            <v>D</v>
          </cell>
          <cell r="E253">
            <v>12</v>
          </cell>
          <cell r="F253">
            <v>25</v>
          </cell>
          <cell r="G253" t="str">
            <v>とうない歯科</v>
          </cell>
          <cell r="H253" t="str">
            <v>千葉県</v>
          </cell>
          <cell r="I253" t="str">
            <v>松戸市新松戸３－１８　幸谷ビル２Ｆ</v>
          </cell>
          <cell r="J253">
            <v>2</v>
          </cell>
          <cell r="K253">
            <v>3</v>
          </cell>
          <cell r="L253">
            <v>4</v>
          </cell>
          <cell r="M253">
            <v>1</v>
          </cell>
          <cell r="N253">
            <v>25</v>
          </cell>
          <cell r="O253" t="str">
            <v>12207</v>
          </cell>
          <cell r="P253" t="str">
            <v>2700034</v>
          </cell>
        </row>
        <row r="254">
          <cell r="A254">
            <v>30253</v>
          </cell>
          <cell r="B254">
            <v>312532372</v>
          </cell>
          <cell r="C254" t="str">
            <v>D12-026</v>
          </cell>
          <cell r="D254" t="str">
            <v>D</v>
          </cell>
          <cell r="E254">
            <v>12</v>
          </cell>
          <cell r="F254">
            <v>26</v>
          </cell>
          <cell r="G254" t="str">
            <v>すぎさき矯正歯科</v>
          </cell>
          <cell r="H254" t="str">
            <v>千葉県</v>
          </cell>
          <cell r="I254" t="str">
            <v>松戸市小金４４３－２８　ラビア北小金５階</v>
          </cell>
          <cell r="J254">
            <v>2</v>
          </cell>
          <cell r="K254">
            <v>3</v>
          </cell>
          <cell r="L254">
            <v>4</v>
          </cell>
          <cell r="M254">
            <v>1</v>
          </cell>
          <cell r="N254">
            <v>25</v>
          </cell>
          <cell r="O254" t="str">
            <v>12207</v>
          </cell>
          <cell r="P254" t="str">
            <v>2700014</v>
          </cell>
        </row>
        <row r="255">
          <cell r="A255">
            <v>30254</v>
          </cell>
          <cell r="B255">
            <v>312600530</v>
          </cell>
          <cell r="C255" t="str">
            <v>D12-027</v>
          </cell>
          <cell r="D255" t="str">
            <v>D</v>
          </cell>
          <cell r="E255">
            <v>12</v>
          </cell>
          <cell r="F255">
            <v>27</v>
          </cell>
          <cell r="G255" t="str">
            <v>東部台歯科医院</v>
          </cell>
          <cell r="H255" t="str">
            <v>千葉県</v>
          </cell>
          <cell r="I255" t="str">
            <v>茂原市東部台２－１２－１</v>
          </cell>
          <cell r="J255">
            <v>2</v>
          </cell>
          <cell r="K255">
            <v>3</v>
          </cell>
          <cell r="L255">
            <v>5</v>
          </cell>
          <cell r="M255">
            <v>1</v>
          </cell>
          <cell r="N255">
            <v>25</v>
          </cell>
          <cell r="O255" t="str">
            <v>12210</v>
          </cell>
          <cell r="P255" t="str">
            <v>2970015</v>
          </cell>
        </row>
        <row r="256">
          <cell r="A256">
            <v>30255</v>
          </cell>
          <cell r="B256">
            <v>312550101</v>
          </cell>
          <cell r="C256" t="str">
            <v>D12-028</v>
          </cell>
          <cell r="D256" t="str">
            <v>D</v>
          </cell>
          <cell r="E256">
            <v>12</v>
          </cell>
          <cell r="F256">
            <v>28</v>
          </cell>
          <cell r="G256" t="str">
            <v>平田歯科医院</v>
          </cell>
          <cell r="H256" t="str">
            <v>千葉県</v>
          </cell>
          <cell r="I256" t="str">
            <v>成田市飯田町１－１５　サクマビル２Ｆ</v>
          </cell>
          <cell r="J256">
            <v>2</v>
          </cell>
          <cell r="K256">
            <v>3</v>
          </cell>
          <cell r="L256">
            <v>5</v>
          </cell>
          <cell r="M256">
            <v>1</v>
          </cell>
          <cell r="N256">
            <v>25</v>
          </cell>
          <cell r="O256" t="str">
            <v>12211</v>
          </cell>
          <cell r="P256" t="str">
            <v>2860041</v>
          </cell>
        </row>
        <row r="257">
          <cell r="A257">
            <v>30256</v>
          </cell>
          <cell r="B257">
            <v>312552017</v>
          </cell>
          <cell r="C257" t="str">
            <v>D12-029</v>
          </cell>
          <cell r="D257" t="str">
            <v>D</v>
          </cell>
          <cell r="E257">
            <v>12</v>
          </cell>
          <cell r="F257">
            <v>29</v>
          </cell>
          <cell r="G257" t="str">
            <v>医療法人社団秋桜会　コスモス歯科馬橋クリニック</v>
          </cell>
          <cell r="H257" t="str">
            <v>千葉県</v>
          </cell>
          <cell r="I257" t="str">
            <v>成田市馬橋１－１３　江口ビル２Ｆ</v>
          </cell>
          <cell r="J257">
            <v>1</v>
          </cell>
          <cell r="K257">
            <v>3</v>
          </cell>
          <cell r="L257">
            <v>5</v>
          </cell>
          <cell r="M257">
            <v>2</v>
          </cell>
          <cell r="N257">
            <v>19</v>
          </cell>
          <cell r="O257" t="str">
            <v>12211</v>
          </cell>
          <cell r="P257" t="str">
            <v>2860034</v>
          </cell>
        </row>
        <row r="258">
          <cell r="A258">
            <v>30257</v>
          </cell>
          <cell r="B258">
            <v>312552987</v>
          </cell>
          <cell r="C258" t="str">
            <v>D12-030</v>
          </cell>
          <cell r="D258" t="str">
            <v>D</v>
          </cell>
          <cell r="E258">
            <v>12</v>
          </cell>
          <cell r="F258">
            <v>30</v>
          </cell>
          <cell r="G258" t="str">
            <v>とみさわ歯科医院</v>
          </cell>
          <cell r="H258" t="str">
            <v>千葉県</v>
          </cell>
          <cell r="I258" t="str">
            <v>成田市飯田町１３６－３２</v>
          </cell>
          <cell r="J258">
            <v>2</v>
          </cell>
          <cell r="K258">
            <v>3</v>
          </cell>
          <cell r="L258">
            <v>5</v>
          </cell>
          <cell r="M258">
            <v>1</v>
          </cell>
          <cell r="N258">
            <v>25</v>
          </cell>
          <cell r="O258" t="str">
            <v>12211</v>
          </cell>
          <cell r="P258" t="str">
            <v>2860041</v>
          </cell>
        </row>
        <row r="259">
          <cell r="A259">
            <v>30258</v>
          </cell>
          <cell r="B259">
            <v>312550358</v>
          </cell>
          <cell r="C259" t="str">
            <v>D12-031</v>
          </cell>
          <cell r="D259" t="str">
            <v>D</v>
          </cell>
          <cell r="E259">
            <v>12</v>
          </cell>
          <cell r="F259">
            <v>31</v>
          </cell>
          <cell r="G259" t="str">
            <v>猪野歯科医院</v>
          </cell>
          <cell r="H259" t="str">
            <v>千葉県</v>
          </cell>
          <cell r="I259" t="str">
            <v>佐倉市井野１３８７－１４</v>
          </cell>
          <cell r="J259">
            <v>1</v>
          </cell>
          <cell r="K259">
            <v>3</v>
          </cell>
          <cell r="L259">
            <v>5</v>
          </cell>
          <cell r="M259">
            <v>1</v>
          </cell>
          <cell r="N259">
            <v>25</v>
          </cell>
          <cell r="O259" t="str">
            <v>12212</v>
          </cell>
          <cell r="P259" t="str">
            <v>2850855</v>
          </cell>
        </row>
        <row r="260">
          <cell r="A260">
            <v>30259</v>
          </cell>
          <cell r="B260">
            <v>312551661</v>
          </cell>
          <cell r="C260" t="str">
            <v>D12-032</v>
          </cell>
          <cell r="D260" t="str">
            <v>D</v>
          </cell>
          <cell r="E260">
            <v>12</v>
          </cell>
          <cell r="F260">
            <v>32</v>
          </cell>
          <cell r="G260" t="str">
            <v>いのうえ歯科医院</v>
          </cell>
          <cell r="H260" t="str">
            <v>千葉県</v>
          </cell>
          <cell r="I260" t="str">
            <v>佐倉市中志津２－１４－４</v>
          </cell>
          <cell r="J260">
            <v>2</v>
          </cell>
          <cell r="K260">
            <v>3</v>
          </cell>
          <cell r="L260">
            <v>5</v>
          </cell>
          <cell r="M260">
            <v>1</v>
          </cell>
          <cell r="N260">
            <v>25</v>
          </cell>
          <cell r="O260" t="str">
            <v>12212</v>
          </cell>
          <cell r="P260" t="str">
            <v>2850843</v>
          </cell>
        </row>
        <row r="261">
          <cell r="A261">
            <v>30260</v>
          </cell>
          <cell r="B261">
            <v>312691260</v>
          </cell>
          <cell r="C261" t="str">
            <v>D12-033</v>
          </cell>
          <cell r="D261" t="str">
            <v>D</v>
          </cell>
          <cell r="E261">
            <v>12</v>
          </cell>
          <cell r="F261">
            <v>33</v>
          </cell>
          <cell r="G261" t="str">
            <v>細矢歯科診療所</v>
          </cell>
          <cell r="H261" t="str">
            <v>千葉県</v>
          </cell>
          <cell r="I261" t="str">
            <v>習志野市藤崎６－１９－２１</v>
          </cell>
          <cell r="J261">
            <v>1</v>
          </cell>
          <cell r="K261">
            <v>3</v>
          </cell>
          <cell r="L261">
            <v>4</v>
          </cell>
          <cell r="M261">
            <v>1</v>
          </cell>
          <cell r="N261">
            <v>25</v>
          </cell>
          <cell r="O261" t="str">
            <v>12216</v>
          </cell>
          <cell r="P261" t="str">
            <v>2750017</v>
          </cell>
        </row>
        <row r="262">
          <cell r="A262">
            <v>30261</v>
          </cell>
          <cell r="B262">
            <v>312691882</v>
          </cell>
          <cell r="C262" t="str">
            <v>D12-034</v>
          </cell>
          <cell r="D262" t="str">
            <v>D</v>
          </cell>
          <cell r="E262">
            <v>12</v>
          </cell>
          <cell r="F262">
            <v>34</v>
          </cell>
          <cell r="G262" t="str">
            <v>中山歯科クリニック</v>
          </cell>
          <cell r="H262" t="str">
            <v>千葉県</v>
          </cell>
          <cell r="I262" t="str">
            <v>習志野市東習志野３－１－２２　広瀬ビル２Ｆ</v>
          </cell>
          <cell r="J262">
            <v>2</v>
          </cell>
          <cell r="K262">
            <v>3</v>
          </cell>
          <cell r="L262">
            <v>4</v>
          </cell>
          <cell r="M262">
            <v>1</v>
          </cell>
          <cell r="N262">
            <v>25</v>
          </cell>
          <cell r="O262" t="str">
            <v>12216</v>
          </cell>
          <cell r="P262" t="str">
            <v>2750001</v>
          </cell>
        </row>
        <row r="263">
          <cell r="A263">
            <v>30262</v>
          </cell>
          <cell r="B263">
            <v>312680039</v>
          </cell>
          <cell r="C263" t="str">
            <v>D12-035</v>
          </cell>
          <cell r="D263" t="str">
            <v>D</v>
          </cell>
          <cell r="E263">
            <v>12</v>
          </cell>
          <cell r="F263">
            <v>35</v>
          </cell>
          <cell r="G263" t="str">
            <v>岩井歯科医院</v>
          </cell>
          <cell r="H263" t="str">
            <v>千葉県</v>
          </cell>
          <cell r="I263" t="str">
            <v>柏市旭町２－５－４</v>
          </cell>
          <cell r="J263">
            <v>1</v>
          </cell>
          <cell r="K263">
            <v>3</v>
          </cell>
          <cell r="L263">
            <v>4</v>
          </cell>
          <cell r="M263">
            <v>1</v>
          </cell>
          <cell r="N263">
            <v>25</v>
          </cell>
          <cell r="O263" t="str">
            <v>12217</v>
          </cell>
          <cell r="P263" t="str">
            <v>2770852</v>
          </cell>
        </row>
        <row r="264">
          <cell r="A264">
            <v>30263</v>
          </cell>
          <cell r="B264">
            <v>312680840</v>
          </cell>
          <cell r="C264" t="str">
            <v>D12-036</v>
          </cell>
          <cell r="D264" t="str">
            <v>D</v>
          </cell>
          <cell r="E264">
            <v>12</v>
          </cell>
          <cell r="F264">
            <v>36</v>
          </cell>
          <cell r="G264" t="str">
            <v>出口歯科医院</v>
          </cell>
          <cell r="H264" t="str">
            <v>千葉県</v>
          </cell>
          <cell r="I264" t="str">
            <v>柏市豊四季２０６</v>
          </cell>
          <cell r="J264">
            <v>2</v>
          </cell>
          <cell r="K264">
            <v>3</v>
          </cell>
          <cell r="L264">
            <v>4</v>
          </cell>
          <cell r="M264">
            <v>1</v>
          </cell>
          <cell r="N264">
            <v>25</v>
          </cell>
          <cell r="O264" t="str">
            <v>12217</v>
          </cell>
          <cell r="P264" t="str">
            <v>2770863</v>
          </cell>
        </row>
        <row r="265">
          <cell r="A265">
            <v>30264</v>
          </cell>
          <cell r="B265">
            <v>312683405</v>
          </cell>
          <cell r="C265" t="str">
            <v>D12-037</v>
          </cell>
          <cell r="D265" t="str">
            <v>D</v>
          </cell>
          <cell r="E265">
            <v>12</v>
          </cell>
          <cell r="F265">
            <v>37</v>
          </cell>
          <cell r="G265" t="str">
            <v>武田歯科医院</v>
          </cell>
          <cell r="H265" t="str">
            <v>千葉県</v>
          </cell>
          <cell r="I265" t="str">
            <v>柏市東中新宿４丁目６番１号</v>
          </cell>
          <cell r="J265">
            <v>2</v>
          </cell>
          <cell r="K265">
            <v>3</v>
          </cell>
          <cell r="L265">
            <v>4</v>
          </cell>
          <cell r="M265">
            <v>1</v>
          </cell>
          <cell r="N265">
            <v>25</v>
          </cell>
          <cell r="O265" t="str">
            <v>12217</v>
          </cell>
          <cell r="P265" t="str">
            <v>2770061</v>
          </cell>
        </row>
        <row r="266">
          <cell r="A266">
            <v>30265</v>
          </cell>
          <cell r="B266">
            <v>312620347</v>
          </cell>
          <cell r="C266" t="str">
            <v>D12-038</v>
          </cell>
          <cell r="D266" t="str">
            <v>D</v>
          </cell>
          <cell r="E266">
            <v>12</v>
          </cell>
          <cell r="F266">
            <v>38</v>
          </cell>
          <cell r="G266" t="str">
            <v>川上歯科医院</v>
          </cell>
          <cell r="H266" t="str">
            <v>千葉県</v>
          </cell>
          <cell r="I266" t="str">
            <v>市原市五井７０３４　ネモトビル６Ｆ</v>
          </cell>
          <cell r="J266">
            <v>2</v>
          </cell>
          <cell r="K266">
            <v>3</v>
          </cell>
          <cell r="L266">
            <v>5</v>
          </cell>
          <cell r="M266">
            <v>1</v>
          </cell>
          <cell r="N266">
            <v>25</v>
          </cell>
          <cell r="O266" t="str">
            <v>12219</v>
          </cell>
          <cell r="P266" t="str">
            <v>2900056</v>
          </cell>
        </row>
        <row r="267">
          <cell r="A267">
            <v>30266</v>
          </cell>
          <cell r="B267">
            <v>312621445</v>
          </cell>
          <cell r="C267" t="str">
            <v>D12-039</v>
          </cell>
          <cell r="D267" t="str">
            <v>D</v>
          </cell>
          <cell r="E267">
            <v>12</v>
          </cell>
          <cell r="F267">
            <v>39</v>
          </cell>
          <cell r="G267" t="str">
            <v>やまき歯科クリニック</v>
          </cell>
          <cell r="H267" t="str">
            <v>千葉県</v>
          </cell>
          <cell r="I267" t="str">
            <v>市原市姉崎８０５－５</v>
          </cell>
          <cell r="J267">
            <v>2</v>
          </cell>
          <cell r="K267">
            <v>3</v>
          </cell>
          <cell r="L267">
            <v>5</v>
          </cell>
          <cell r="M267">
            <v>1</v>
          </cell>
          <cell r="N267">
            <v>25</v>
          </cell>
          <cell r="O267" t="str">
            <v>12219</v>
          </cell>
          <cell r="P267" t="str">
            <v>2990111</v>
          </cell>
        </row>
        <row r="268">
          <cell r="A268">
            <v>30267</v>
          </cell>
          <cell r="B268">
            <v>312621474</v>
          </cell>
          <cell r="C268" t="str">
            <v>D12-040</v>
          </cell>
          <cell r="D268" t="str">
            <v>D</v>
          </cell>
          <cell r="E268">
            <v>12</v>
          </cell>
          <cell r="F268">
            <v>40</v>
          </cell>
          <cell r="G268" t="str">
            <v>中澤歯科医院</v>
          </cell>
          <cell r="H268" t="str">
            <v>千葉県</v>
          </cell>
          <cell r="I268" t="str">
            <v>市原市五井１４４６－５</v>
          </cell>
          <cell r="J268">
            <v>1</v>
          </cell>
          <cell r="K268">
            <v>3</v>
          </cell>
          <cell r="L268">
            <v>5</v>
          </cell>
          <cell r="M268">
            <v>1</v>
          </cell>
          <cell r="N268">
            <v>25</v>
          </cell>
          <cell r="O268" t="str">
            <v>12219</v>
          </cell>
          <cell r="P268" t="str">
            <v>2900056</v>
          </cell>
        </row>
        <row r="269">
          <cell r="A269">
            <v>30268</v>
          </cell>
          <cell r="B269">
            <v>312690670</v>
          </cell>
          <cell r="C269" t="str">
            <v>D12-041</v>
          </cell>
          <cell r="D269" t="str">
            <v>D</v>
          </cell>
          <cell r="E269">
            <v>12</v>
          </cell>
          <cell r="F269">
            <v>41</v>
          </cell>
          <cell r="G269" t="str">
            <v>城橋歯科医院</v>
          </cell>
          <cell r="H269" t="str">
            <v>千葉県</v>
          </cell>
          <cell r="I269" t="str">
            <v>八千代市米本２８</v>
          </cell>
          <cell r="J269">
            <v>2</v>
          </cell>
          <cell r="K269">
            <v>3</v>
          </cell>
          <cell r="L269">
            <v>4</v>
          </cell>
          <cell r="M269">
            <v>1</v>
          </cell>
          <cell r="N269">
            <v>25</v>
          </cell>
          <cell r="O269" t="str">
            <v>12221</v>
          </cell>
          <cell r="P269" t="str">
            <v>2760015</v>
          </cell>
        </row>
        <row r="270">
          <cell r="A270">
            <v>30269</v>
          </cell>
          <cell r="B270">
            <v>312663236</v>
          </cell>
          <cell r="C270" t="str">
            <v>D12-042</v>
          </cell>
          <cell r="D270" t="str">
            <v>D</v>
          </cell>
          <cell r="E270">
            <v>12</v>
          </cell>
          <cell r="F270">
            <v>42</v>
          </cell>
          <cell r="G270" t="str">
            <v>みつもり歯科医院</v>
          </cell>
          <cell r="H270" t="str">
            <v>千葉県</v>
          </cell>
          <cell r="I270" t="str">
            <v>鎌ケ谷市馬込沢２－１６</v>
          </cell>
          <cell r="J270">
            <v>2</v>
          </cell>
          <cell r="K270">
            <v>3</v>
          </cell>
          <cell r="L270">
            <v>5</v>
          </cell>
          <cell r="M270">
            <v>1</v>
          </cell>
          <cell r="N270">
            <v>25</v>
          </cell>
          <cell r="O270" t="str">
            <v>12224</v>
          </cell>
          <cell r="P270" t="str">
            <v>2730116</v>
          </cell>
        </row>
        <row r="271">
          <cell r="A271">
            <v>30270</v>
          </cell>
          <cell r="B271">
            <v>312523842</v>
          </cell>
          <cell r="C271" t="str">
            <v>D12-043</v>
          </cell>
          <cell r="D271" t="str">
            <v>D</v>
          </cell>
          <cell r="E271">
            <v>12</v>
          </cell>
          <cell r="F271">
            <v>43</v>
          </cell>
          <cell r="G271" t="str">
            <v>中島歯科医院</v>
          </cell>
          <cell r="H271" t="str">
            <v>千葉県</v>
          </cell>
          <cell r="I271" t="str">
            <v>浦安市猫実３－１５－７－１０２</v>
          </cell>
          <cell r="J271">
            <v>1</v>
          </cell>
          <cell r="K271">
            <v>3</v>
          </cell>
          <cell r="L271">
            <v>4</v>
          </cell>
          <cell r="M271">
            <v>1</v>
          </cell>
          <cell r="N271">
            <v>25</v>
          </cell>
          <cell r="O271" t="str">
            <v>12227</v>
          </cell>
          <cell r="P271" t="str">
            <v>2790004</v>
          </cell>
        </row>
        <row r="272">
          <cell r="A272">
            <v>30271</v>
          </cell>
          <cell r="B272">
            <v>312631347</v>
          </cell>
          <cell r="C272" t="str">
            <v>D12-044</v>
          </cell>
          <cell r="D272" t="str">
            <v>D</v>
          </cell>
          <cell r="E272">
            <v>12</v>
          </cell>
          <cell r="F272">
            <v>44</v>
          </cell>
          <cell r="G272" t="str">
            <v>医療法人社団アイ．ティーＩ．Ｔ．デンタルクリニック</v>
          </cell>
          <cell r="H272" t="str">
            <v>千葉県</v>
          </cell>
          <cell r="I272" t="str">
            <v>袖ケ浦市福王台２－１３－５</v>
          </cell>
          <cell r="J272">
            <v>2</v>
          </cell>
          <cell r="K272">
            <v>3</v>
          </cell>
          <cell r="L272">
            <v>5</v>
          </cell>
          <cell r="M272">
            <v>2</v>
          </cell>
          <cell r="N272">
            <v>19</v>
          </cell>
          <cell r="O272" t="str">
            <v>12229</v>
          </cell>
          <cell r="P272" t="str">
            <v>2990261</v>
          </cell>
        </row>
        <row r="273">
          <cell r="A273">
            <v>30272</v>
          </cell>
          <cell r="B273">
            <v>312681951</v>
          </cell>
          <cell r="C273" t="str">
            <v>D12-045</v>
          </cell>
          <cell r="D273" t="str">
            <v>D</v>
          </cell>
          <cell r="E273">
            <v>12</v>
          </cell>
          <cell r="F273">
            <v>45</v>
          </cell>
          <cell r="G273" t="str">
            <v>高柳歯科医院</v>
          </cell>
          <cell r="H273" t="str">
            <v>千葉県</v>
          </cell>
          <cell r="I273" t="str">
            <v>東葛飾郡沼南町高柳１４７８－４</v>
          </cell>
          <cell r="J273">
            <v>2</v>
          </cell>
          <cell r="K273">
            <v>3</v>
          </cell>
          <cell r="L273">
            <v>5</v>
          </cell>
          <cell r="M273">
            <v>1</v>
          </cell>
          <cell r="N273">
            <v>25</v>
          </cell>
          <cell r="O273" t="str">
            <v>12305</v>
          </cell>
          <cell r="P273" t="str">
            <v>2770941</v>
          </cell>
        </row>
        <row r="274">
          <cell r="A274">
            <v>30273</v>
          </cell>
          <cell r="B274">
            <v>312682525</v>
          </cell>
          <cell r="C274" t="str">
            <v>D12-046</v>
          </cell>
          <cell r="D274" t="str">
            <v>D</v>
          </cell>
          <cell r="E274">
            <v>12</v>
          </cell>
          <cell r="F274">
            <v>46</v>
          </cell>
          <cell r="G274" t="str">
            <v>大津ケ丘歯科クリニック</v>
          </cell>
          <cell r="H274" t="str">
            <v>千葉県</v>
          </cell>
          <cell r="I274" t="str">
            <v>東葛飾郡沼南町大津ケ丘３－７－３</v>
          </cell>
          <cell r="J274">
            <v>1</v>
          </cell>
          <cell r="K274">
            <v>3</v>
          </cell>
          <cell r="L274">
            <v>5</v>
          </cell>
          <cell r="M274">
            <v>1</v>
          </cell>
          <cell r="N274">
            <v>25</v>
          </cell>
          <cell r="O274" t="str">
            <v>12305</v>
          </cell>
          <cell r="P274" t="str">
            <v>2770921</v>
          </cell>
        </row>
        <row r="275">
          <cell r="A275">
            <v>30274</v>
          </cell>
          <cell r="B275">
            <v>312683522</v>
          </cell>
          <cell r="C275" t="str">
            <v>D12-047</v>
          </cell>
          <cell r="D275" t="str">
            <v>D</v>
          </cell>
          <cell r="E275">
            <v>12</v>
          </cell>
          <cell r="F275">
            <v>47</v>
          </cell>
          <cell r="G275" t="str">
            <v>高南台歯科医院</v>
          </cell>
          <cell r="H275" t="str">
            <v>千葉県</v>
          </cell>
          <cell r="I275" t="str">
            <v>東葛飾郡沼南町高南台３－４－５</v>
          </cell>
          <cell r="J275">
            <v>2</v>
          </cell>
          <cell r="K275">
            <v>3</v>
          </cell>
          <cell r="L275">
            <v>5</v>
          </cell>
          <cell r="M275">
            <v>1</v>
          </cell>
          <cell r="N275">
            <v>25</v>
          </cell>
          <cell r="O275" t="str">
            <v>12305</v>
          </cell>
          <cell r="P275" t="str">
            <v>2770942</v>
          </cell>
        </row>
        <row r="276">
          <cell r="A276">
            <v>30275</v>
          </cell>
          <cell r="B276">
            <v>312560739</v>
          </cell>
          <cell r="C276" t="str">
            <v>D12-048</v>
          </cell>
          <cell r="D276" t="str">
            <v>D</v>
          </cell>
          <cell r="E276">
            <v>12</v>
          </cell>
          <cell r="F276">
            <v>48</v>
          </cell>
          <cell r="G276" t="str">
            <v>田中歯科医院</v>
          </cell>
          <cell r="H276" t="str">
            <v>千葉県</v>
          </cell>
          <cell r="I276" t="str">
            <v>香取郡下総町猿山１３３８の１</v>
          </cell>
          <cell r="J276">
            <v>2</v>
          </cell>
          <cell r="K276">
            <v>3</v>
          </cell>
          <cell r="L276">
            <v>5</v>
          </cell>
          <cell r="M276">
            <v>1</v>
          </cell>
          <cell r="N276">
            <v>25</v>
          </cell>
          <cell r="O276" t="str">
            <v>12341</v>
          </cell>
          <cell r="P276" t="str">
            <v>2890107</v>
          </cell>
        </row>
        <row r="277">
          <cell r="A277">
            <v>30276</v>
          </cell>
          <cell r="B277">
            <v>312580256</v>
          </cell>
          <cell r="C277" t="str">
            <v>D12-049</v>
          </cell>
          <cell r="D277" t="str">
            <v>D</v>
          </cell>
          <cell r="E277">
            <v>12</v>
          </cell>
          <cell r="F277">
            <v>49</v>
          </cell>
          <cell r="G277" t="str">
            <v>宮負歯科医院</v>
          </cell>
          <cell r="H277" t="str">
            <v>千葉県</v>
          </cell>
          <cell r="I277" t="str">
            <v>香取郡干潟町入野７７６</v>
          </cell>
          <cell r="J277">
            <v>2</v>
          </cell>
          <cell r="K277">
            <v>3</v>
          </cell>
          <cell r="L277">
            <v>5</v>
          </cell>
          <cell r="M277">
            <v>1</v>
          </cell>
          <cell r="N277">
            <v>25</v>
          </cell>
          <cell r="O277" t="str">
            <v>12348</v>
          </cell>
          <cell r="P277" t="str">
            <v>2890515</v>
          </cell>
        </row>
        <row r="278">
          <cell r="A278">
            <v>30277</v>
          </cell>
          <cell r="B278">
            <v>312580429</v>
          </cell>
          <cell r="C278" t="str">
            <v>D12-050</v>
          </cell>
          <cell r="D278" t="str">
            <v>D</v>
          </cell>
          <cell r="E278">
            <v>12</v>
          </cell>
          <cell r="F278">
            <v>50</v>
          </cell>
          <cell r="G278" t="str">
            <v>大木歯科</v>
          </cell>
          <cell r="H278" t="str">
            <v>千葉県</v>
          </cell>
          <cell r="I278" t="str">
            <v>匝瑳郡光町木戸４５７７</v>
          </cell>
          <cell r="J278">
            <v>1</v>
          </cell>
          <cell r="K278">
            <v>3</v>
          </cell>
          <cell r="L278">
            <v>5</v>
          </cell>
          <cell r="M278">
            <v>1</v>
          </cell>
          <cell r="N278">
            <v>25</v>
          </cell>
          <cell r="O278" t="str">
            <v>12381</v>
          </cell>
          <cell r="P278" t="str">
            <v>2891726</v>
          </cell>
        </row>
        <row r="279">
          <cell r="A279">
            <v>30278</v>
          </cell>
          <cell r="B279">
            <v>313010329</v>
          </cell>
          <cell r="C279" t="str">
            <v>D13-001</v>
          </cell>
          <cell r="D279" t="str">
            <v>D</v>
          </cell>
          <cell r="E279">
            <v>13</v>
          </cell>
          <cell r="F279">
            <v>1</v>
          </cell>
          <cell r="G279" t="str">
            <v>鉄鋼ビル歯科診療所</v>
          </cell>
          <cell r="H279" t="str">
            <v>東京都</v>
          </cell>
          <cell r="I279" t="str">
            <v>千代田区丸の内１－８－２　鉄鋼ビル地階</v>
          </cell>
          <cell r="J279">
            <v>1</v>
          </cell>
          <cell r="K279">
            <v>3</v>
          </cell>
          <cell r="L279">
            <v>1</v>
          </cell>
          <cell r="M279">
            <v>1</v>
          </cell>
          <cell r="N279">
            <v>25</v>
          </cell>
          <cell r="O279" t="str">
            <v>13101</v>
          </cell>
          <cell r="P279" t="str">
            <v>1000005</v>
          </cell>
        </row>
        <row r="280">
          <cell r="A280">
            <v>30279</v>
          </cell>
          <cell r="B280">
            <v>313010550</v>
          </cell>
          <cell r="C280" t="str">
            <v>D13-002</v>
          </cell>
          <cell r="D280" t="str">
            <v>D</v>
          </cell>
          <cell r="E280">
            <v>13</v>
          </cell>
          <cell r="F280">
            <v>2</v>
          </cell>
          <cell r="G280" t="str">
            <v>財団法人日本歯科研究研修協会附属　霞が関歯科診療所</v>
          </cell>
          <cell r="H280" t="str">
            <v>東京都</v>
          </cell>
          <cell r="I280" t="str">
            <v>千代田区霞が関３－２－５　霞が関ビル１２Ｆ</v>
          </cell>
          <cell r="J280">
            <v>1</v>
          </cell>
          <cell r="K280">
            <v>3</v>
          </cell>
          <cell r="L280">
            <v>1</v>
          </cell>
          <cell r="M280">
            <v>2</v>
          </cell>
          <cell r="N280">
            <v>18</v>
          </cell>
          <cell r="O280" t="str">
            <v>13101</v>
          </cell>
          <cell r="P280" t="str">
            <v>1006012</v>
          </cell>
        </row>
        <row r="281">
          <cell r="A281">
            <v>30280</v>
          </cell>
          <cell r="B281">
            <v>313011241</v>
          </cell>
          <cell r="C281" t="str">
            <v>D13-003</v>
          </cell>
          <cell r="D281" t="str">
            <v>D</v>
          </cell>
          <cell r="E281">
            <v>13</v>
          </cell>
          <cell r="F281">
            <v>3</v>
          </cell>
          <cell r="G281" t="str">
            <v>小倉歯科医院</v>
          </cell>
          <cell r="H281" t="str">
            <v>東京都</v>
          </cell>
          <cell r="I281" t="str">
            <v>千代田区一番町８－１３　日興ロイヤルパレス一番町１Ｆ</v>
          </cell>
          <cell r="J281">
            <v>2</v>
          </cell>
          <cell r="K281">
            <v>3</v>
          </cell>
          <cell r="L281">
            <v>1</v>
          </cell>
          <cell r="M281">
            <v>1</v>
          </cell>
          <cell r="N281">
            <v>25</v>
          </cell>
          <cell r="O281" t="str">
            <v>13101</v>
          </cell>
          <cell r="P281" t="str">
            <v>1020082</v>
          </cell>
        </row>
        <row r="282">
          <cell r="A282">
            <v>30281</v>
          </cell>
          <cell r="B282">
            <v>313020696</v>
          </cell>
          <cell r="C282" t="str">
            <v>D13-004</v>
          </cell>
          <cell r="D282" t="str">
            <v>D</v>
          </cell>
          <cell r="E282">
            <v>13</v>
          </cell>
          <cell r="F282">
            <v>4</v>
          </cell>
          <cell r="G282" t="str">
            <v>医療法人社団嵐城会五十嵐歯科医院</v>
          </cell>
          <cell r="H282" t="str">
            <v>東京都</v>
          </cell>
          <cell r="I282" t="str">
            <v>千代田区神田紺屋町４３</v>
          </cell>
          <cell r="J282">
            <v>2</v>
          </cell>
          <cell r="K282">
            <v>3</v>
          </cell>
          <cell r="L282">
            <v>1</v>
          </cell>
          <cell r="M282">
            <v>2</v>
          </cell>
          <cell r="N282">
            <v>19</v>
          </cell>
          <cell r="O282" t="str">
            <v>13101</v>
          </cell>
          <cell r="P282" t="str">
            <v>1010035</v>
          </cell>
        </row>
        <row r="283">
          <cell r="A283">
            <v>30282</v>
          </cell>
          <cell r="B283">
            <v>313020843</v>
          </cell>
          <cell r="C283" t="str">
            <v>D13-005</v>
          </cell>
          <cell r="D283" t="str">
            <v>D</v>
          </cell>
          <cell r="E283">
            <v>13</v>
          </cell>
          <cell r="F283">
            <v>5</v>
          </cell>
          <cell r="G283" t="str">
            <v>笠島歯科医院</v>
          </cell>
          <cell r="H283" t="str">
            <v>東京都</v>
          </cell>
          <cell r="I283" t="str">
            <v>千代田区神田司町２－１９　丸越ビル２Ｆ</v>
          </cell>
          <cell r="J283">
            <v>2</v>
          </cell>
          <cell r="K283">
            <v>3</v>
          </cell>
          <cell r="L283">
            <v>1</v>
          </cell>
          <cell r="M283">
            <v>1</v>
          </cell>
          <cell r="N283">
            <v>25</v>
          </cell>
          <cell r="O283" t="str">
            <v>13101</v>
          </cell>
          <cell r="P283" t="str">
            <v>1010048</v>
          </cell>
        </row>
        <row r="284">
          <cell r="A284">
            <v>30283</v>
          </cell>
          <cell r="B284">
            <v>313021736</v>
          </cell>
          <cell r="C284" t="str">
            <v>D13-006</v>
          </cell>
          <cell r="D284" t="str">
            <v>D</v>
          </cell>
          <cell r="E284">
            <v>13</v>
          </cell>
          <cell r="F284">
            <v>6</v>
          </cell>
          <cell r="G284" t="str">
            <v>吉田歯科クリニック</v>
          </cell>
          <cell r="H284" t="str">
            <v>東京都</v>
          </cell>
          <cell r="I284" t="str">
            <v>千代田区神田神保町１－２－３　水野ビル２Ｆ</v>
          </cell>
          <cell r="J284">
            <v>1</v>
          </cell>
          <cell r="K284">
            <v>3</v>
          </cell>
          <cell r="L284">
            <v>1</v>
          </cell>
          <cell r="M284">
            <v>1</v>
          </cell>
          <cell r="N284">
            <v>25</v>
          </cell>
          <cell r="O284" t="str">
            <v>13101</v>
          </cell>
          <cell r="P284" t="str">
            <v>1010051</v>
          </cell>
        </row>
        <row r="285">
          <cell r="A285">
            <v>30284</v>
          </cell>
          <cell r="B285">
            <v>313022502</v>
          </cell>
          <cell r="C285" t="str">
            <v>D13-007</v>
          </cell>
          <cell r="D285" t="str">
            <v>D</v>
          </cell>
          <cell r="E285">
            <v>13</v>
          </cell>
          <cell r="F285">
            <v>7</v>
          </cell>
          <cell r="G285" t="str">
            <v>稲葉歯科医院</v>
          </cell>
          <cell r="H285" t="str">
            <v>東京都</v>
          </cell>
          <cell r="I285" t="str">
            <v>千代田区外神田４－７－３　田中ビル</v>
          </cell>
          <cell r="J285">
            <v>2</v>
          </cell>
          <cell r="K285">
            <v>3</v>
          </cell>
          <cell r="L285">
            <v>1</v>
          </cell>
          <cell r="M285">
            <v>1</v>
          </cell>
          <cell r="N285">
            <v>25</v>
          </cell>
          <cell r="O285" t="str">
            <v>13101</v>
          </cell>
          <cell r="P285" t="str">
            <v>1010021</v>
          </cell>
        </row>
        <row r="286">
          <cell r="A286">
            <v>30285</v>
          </cell>
          <cell r="B286">
            <v>313031797</v>
          </cell>
          <cell r="C286" t="str">
            <v>D13-008</v>
          </cell>
          <cell r="D286" t="str">
            <v>D</v>
          </cell>
          <cell r="E286">
            <v>13</v>
          </cell>
          <cell r="F286">
            <v>8</v>
          </cell>
          <cell r="G286" t="str">
            <v>医療法人社団朋友会　銀座セントレ歯科</v>
          </cell>
          <cell r="H286" t="str">
            <v>東京都</v>
          </cell>
          <cell r="I286" t="str">
            <v>中央区銀座８－８－１１</v>
          </cell>
          <cell r="J286">
            <v>1</v>
          </cell>
          <cell r="K286">
            <v>3</v>
          </cell>
          <cell r="L286">
            <v>1</v>
          </cell>
          <cell r="M286">
            <v>2</v>
          </cell>
          <cell r="N286">
            <v>19</v>
          </cell>
          <cell r="O286" t="str">
            <v>13102</v>
          </cell>
          <cell r="P286" t="str">
            <v>1040061</v>
          </cell>
        </row>
        <row r="287">
          <cell r="A287">
            <v>30286</v>
          </cell>
          <cell r="B287">
            <v>313031898</v>
          </cell>
          <cell r="C287" t="str">
            <v>D13-009</v>
          </cell>
          <cell r="D287" t="str">
            <v>D</v>
          </cell>
          <cell r="E287">
            <v>13</v>
          </cell>
          <cell r="F287">
            <v>9</v>
          </cell>
          <cell r="G287" t="str">
            <v>医療法人社団明邦会　酒井歯科医院</v>
          </cell>
          <cell r="H287" t="str">
            <v>東京都</v>
          </cell>
          <cell r="I287" t="str">
            <v>中央区銀座２－１２－８</v>
          </cell>
          <cell r="J287">
            <v>1</v>
          </cell>
          <cell r="K287">
            <v>3</v>
          </cell>
          <cell r="L287">
            <v>1</v>
          </cell>
          <cell r="M287">
            <v>1</v>
          </cell>
          <cell r="N287">
            <v>19</v>
          </cell>
          <cell r="O287" t="str">
            <v>13102</v>
          </cell>
          <cell r="P287" t="str">
            <v>1040061</v>
          </cell>
        </row>
        <row r="288">
          <cell r="A288">
            <v>30287</v>
          </cell>
          <cell r="B288">
            <v>313032358</v>
          </cell>
          <cell r="C288" t="str">
            <v>D13-010</v>
          </cell>
          <cell r="D288" t="str">
            <v>D</v>
          </cell>
          <cell r="E288">
            <v>13</v>
          </cell>
          <cell r="F288">
            <v>10</v>
          </cell>
          <cell r="G288" t="str">
            <v>横田歯科診療所</v>
          </cell>
          <cell r="H288" t="str">
            <v>東京都</v>
          </cell>
          <cell r="I288" t="str">
            <v>中央区銀座５－９－１３　中村ビル５階</v>
          </cell>
          <cell r="J288">
            <v>2</v>
          </cell>
          <cell r="K288">
            <v>3</v>
          </cell>
          <cell r="L288">
            <v>1</v>
          </cell>
          <cell r="M288">
            <v>1</v>
          </cell>
          <cell r="N288">
            <v>25</v>
          </cell>
          <cell r="O288" t="str">
            <v>13102</v>
          </cell>
          <cell r="P288" t="str">
            <v>1040061</v>
          </cell>
        </row>
        <row r="289">
          <cell r="A289">
            <v>30288</v>
          </cell>
          <cell r="B289">
            <v>313033977</v>
          </cell>
          <cell r="C289" t="str">
            <v>D13-011</v>
          </cell>
          <cell r="D289" t="str">
            <v>D</v>
          </cell>
          <cell r="E289">
            <v>13</v>
          </cell>
          <cell r="F289">
            <v>11</v>
          </cell>
          <cell r="G289" t="str">
            <v>稲川歯科医院</v>
          </cell>
          <cell r="H289" t="str">
            <v>東京都</v>
          </cell>
          <cell r="I289" t="str">
            <v>中央区銀座５－３－１２　壱番館ビル６Ｆ</v>
          </cell>
          <cell r="J289">
            <v>2</v>
          </cell>
          <cell r="K289">
            <v>3</v>
          </cell>
          <cell r="L289">
            <v>1</v>
          </cell>
          <cell r="M289">
            <v>2</v>
          </cell>
          <cell r="N289">
            <v>25</v>
          </cell>
          <cell r="O289" t="str">
            <v>13102</v>
          </cell>
          <cell r="P289" t="str">
            <v>1040061</v>
          </cell>
        </row>
        <row r="290">
          <cell r="A290">
            <v>30289</v>
          </cell>
          <cell r="B290">
            <v>313034248</v>
          </cell>
          <cell r="C290" t="str">
            <v>D13-012</v>
          </cell>
          <cell r="D290" t="str">
            <v>D</v>
          </cell>
          <cell r="E290">
            <v>13</v>
          </cell>
          <cell r="F290">
            <v>12</v>
          </cell>
          <cell r="G290" t="str">
            <v>医療法人社団高志会　茅場町デンタルクリニック第一診療所</v>
          </cell>
          <cell r="H290" t="str">
            <v>東京都</v>
          </cell>
          <cell r="I290" t="str">
            <v>中央区新川１－２１－５　茅場町タワー１０４号</v>
          </cell>
          <cell r="J290">
            <v>2</v>
          </cell>
          <cell r="K290">
            <v>3</v>
          </cell>
          <cell r="L290">
            <v>1</v>
          </cell>
          <cell r="M290">
            <v>1</v>
          </cell>
          <cell r="N290">
            <v>19</v>
          </cell>
          <cell r="O290" t="str">
            <v>13102</v>
          </cell>
          <cell r="P290" t="str">
            <v>1040033</v>
          </cell>
        </row>
        <row r="291">
          <cell r="A291">
            <v>30290</v>
          </cell>
          <cell r="B291">
            <v>313040315</v>
          </cell>
          <cell r="C291" t="str">
            <v>D13-013</v>
          </cell>
          <cell r="D291" t="str">
            <v>D</v>
          </cell>
          <cell r="E291">
            <v>13</v>
          </cell>
          <cell r="F291">
            <v>13</v>
          </cell>
          <cell r="G291" t="str">
            <v>鈴木坦歯科医院</v>
          </cell>
          <cell r="H291" t="str">
            <v>東京都</v>
          </cell>
          <cell r="I291" t="str">
            <v>中央区東日本橋１－１－１　鈴木ビル２Ｆ</v>
          </cell>
          <cell r="J291">
            <v>1</v>
          </cell>
          <cell r="K291">
            <v>3</v>
          </cell>
          <cell r="L291">
            <v>1</v>
          </cell>
          <cell r="M291">
            <v>1</v>
          </cell>
          <cell r="N291">
            <v>25</v>
          </cell>
          <cell r="O291" t="str">
            <v>13102</v>
          </cell>
          <cell r="P291" t="str">
            <v>1030004</v>
          </cell>
        </row>
        <row r="292">
          <cell r="A292">
            <v>30291</v>
          </cell>
          <cell r="B292">
            <v>313042540</v>
          </cell>
          <cell r="C292" t="str">
            <v>D13-014</v>
          </cell>
          <cell r="D292" t="str">
            <v>D</v>
          </cell>
          <cell r="E292">
            <v>13</v>
          </cell>
          <cell r="F292">
            <v>14</v>
          </cell>
          <cell r="G292" t="str">
            <v>松下デンタルクリニック</v>
          </cell>
          <cell r="H292" t="str">
            <v>東京都</v>
          </cell>
          <cell r="I292" t="str">
            <v>中央区日本橋茅場町２－７－９　コニーセントラルビル３Ｆ</v>
          </cell>
          <cell r="J292">
            <v>2</v>
          </cell>
          <cell r="K292">
            <v>3</v>
          </cell>
          <cell r="L292">
            <v>1</v>
          </cell>
          <cell r="M292">
            <v>1</v>
          </cell>
          <cell r="N292">
            <v>25</v>
          </cell>
          <cell r="O292" t="str">
            <v>13102</v>
          </cell>
          <cell r="P292" t="str">
            <v>1030025</v>
          </cell>
        </row>
        <row r="293">
          <cell r="A293">
            <v>30292</v>
          </cell>
          <cell r="B293">
            <v>313050813</v>
          </cell>
          <cell r="C293" t="str">
            <v>D13-015</v>
          </cell>
          <cell r="D293" t="str">
            <v>D</v>
          </cell>
          <cell r="E293">
            <v>13</v>
          </cell>
          <cell r="F293">
            <v>15</v>
          </cell>
          <cell r="G293" t="str">
            <v>光武歯科医院</v>
          </cell>
          <cell r="H293" t="str">
            <v>東京都</v>
          </cell>
          <cell r="I293" t="str">
            <v>港区芝大門１－１１－２　三條マンション１０１</v>
          </cell>
          <cell r="J293">
            <v>1</v>
          </cell>
          <cell r="K293">
            <v>3</v>
          </cell>
          <cell r="L293">
            <v>1</v>
          </cell>
          <cell r="M293">
            <v>1</v>
          </cell>
          <cell r="N293">
            <v>25</v>
          </cell>
          <cell r="O293" t="str">
            <v>13103</v>
          </cell>
          <cell r="P293" t="str">
            <v>1050012</v>
          </cell>
        </row>
        <row r="294">
          <cell r="A294">
            <v>30293</v>
          </cell>
          <cell r="B294">
            <v>313051605</v>
          </cell>
          <cell r="C294" t="str">
            <v>D13-016</v>
          </cell>
          <cell r="D294" t="str">
            <v>D</v>
          </cell>
          <cell r="E294">
            <v>13</v>
          </cell>
          <cell r="F294">
            <v>16</v>
          </cell>
          <cell r="G294" t="str">
            <v>医療法人社団真正会　正井歯科医院</v>
          </cell>
          <cell r="H294" t="str">
            <v>東京都</v>
          </cell>
          <cell r="I294" t="str">
            <v>港区西新橋１－７－１　虎ノ門セントラルビル９Ｆ</v>
          </cell>
          <cell r="J294">
            <v>1</v>
          </cell>
          <cell r="K294">
            <v>3</v>
          </cell>
          <cell r="L294">
            <v>1</v>
          </cell>
          <cell r="M294">
            <v>2</v>
          </cell>
          <cell r="N294">
            <v>19</v>
          </cell>
          <cell r="O294" t="str">
            <v>13103</v>
          </cell>
          <cell r="P294" t="str">
            <v>1050003</v>
          </cell>
        </row>
        <row r="295">
          <cell r="A295">
            <v>30294</v>
          </cell>
          <cell r="B295">
            <v>313051924</v>
          </cell>
          <cell r="C295" t="str">
            <v>D13-017</v>
          </cell>
          <cell r="D295" t="str">
            <v>D</v>
          </cell>
          <cell r="E295">
            <v>13</v>
          </cell>
          <cell r="F295">
            <v>17</v>
          </cell>
          <cell r="G295" t="str">
            <v>伊豆歯科医院</v>
          </cell>
          <cell r="H295" t="str">
            <v>東京都</v>
          </cell>
          <cell r="I295" t="str">
            <v>港区新橋６－２－８</v>
          </cell>
          <cell r="J295">
            <v>2</v>
          </cell>
          <cell r="K295">
            <v>3</v>
          </cell>
          <cell r="L295">
            <v>1</v>
          </cell>
          <cell r="M295">
            <v>1</v>
          </cell>
          <cell r="N295">
            <v>25</v>
          </cell>
          <cell r="O295" t="str">
            <v>13103</v>
          </cell>
          <cell r="P295" t="str">
            <v>1050004</v>
          </cell>
        </row>
        <row r="296">
          <cell r="A296">
            <v>30295</v>
          </cell>
          <cell r="B296">
            <v>313052471</v>
          </cell>
          <cell r="C296" t="str">
            <v>D13-018</v>
          </cell>
          <cell r="D296" t="str">
            <v>D</v>
          </cell>
          <cell r="E296">
            <v>13</v>
          </cell>
          <cell r="F296">
            <v>18</v>
          </cell>
          <cell r="G296" t="str">
            <v>ヨシエ歯科医院</v>
          </cell>
          <cell r="H296" t="str">
            <v>東京都</v>
          </cell>
          <cell r="I296" t="str">
            <v>港区芝３－２７－５</v>
          </cell>
          <cell r="J296">
            <v>2</v>
          </cell>
          <cell r="K296">
            <v>3</v>
          </cell>
          <cell r="L296">
            <v>1</v>
          </cell>
          <cell r="M296">
            <v>2</v>
          </cell>
          <cell r="N296">
            <v>25</v>
          </cell>
          <cell r="O296" t="str">
            <v>13103</v>
          </cell>
          <cell r="P296" t="str">
            <v>1050014</v>
          </cell>
        </row>
        <row r="297">
          <cell r="A297">
            <v>30296</v>
          </cell>
          <cell r="B297">
            <v>313053612</v>
          </cell>
          <cell r="C297" t="str">
            <v>D13-019</v>
          </cell>
          <cell r="D297" t="str">
            <v>D</v>
          </cell>
          <cell r="E297">
            <v>13</v>
          </cell>
          <cell r="F297">
            <v>19</v>
          </cell>
          <cell r="G297" t="str">
            <v>大倉歯科</v>
          </cell>
          <cell r="H297" t="str">
            <v>東京都</v>
          </cell>
          <cell r="I297" t="str">
            <v>港区三田３－１－１１　エック三田ビル５階</v>
          </cell>
          <cell r="J297">
            <v>2</v>
          </cell>
          <cell r="K297">
            <v>3</v>
          </cell>
          <cell r="L297">
            <v>1</v>
          </cell>
          <cell r="M297">
            <v>1</v>
          </cell>
          <cell r="N297">
            <v>25</v>
          </cell>
          <cell r="O297" t="str">
            <v>13103</v>
          </cell>
          <cell r="P297" t="str">
            <v>1080073</v>
          </cell>
        </row>
        <row r="298">
          <cell r="A298">
            <v>30297</v>
          </cell>
          <cell r="B298">
            <v>313060353</v>
          </cell>
          <cell r="C298" t="str">
            <v>D13-020</v>
          </cell>
          <cell r="D298" t="str">
            <v>D</v>
          </cell>
          <cell r="E298">
            <v>13</v>
          </cell>
          <cell r="F298">
            <v>20</v>
          </cell>
          <cell r="G298" t="str">
            <v>増田歯科</v>
          </cell>
          <cell r="H298" t="str">
            <v>東京都</v>
          </cell>
          <cell r="I298" t="str">
            <v>港区西麻布３－２０－１４　梅田ビル２Ｆ</v>
          </cell>
          <cell r="J298">
            <v>1</v>
          </cell>
          <cell r="K298">
            <v>3</v>
          </cell>
          <cell r="L298">
            <v>1</v>
          </cell>
          <cell r="M298">
            <v>1</v>
          </cell>
          <cell r="N298">
            <v>25</v>
          </cell>
          <cell r="O298" t="str">
            <v>13103</v>
          </cell>
          <cell r="P298" t="str">
            <v>1060031</v>
          </cell>
        </row>
        <row r="299">
          <cell r="A299">
            <v>30298</v>
          </cell>
          <cell r="B299">
            <v>313060760</v>
          </cell>
          <cell r="C299" t="str">
            <v>D13-021</v>
          </cell>
          <cell r="D299" t="str">
            <v>D</v>
          </cell>
          <cell r="E299">
            <v>13</v>
          </cell>
          <cell r="F299">
            <v>21</v>
          </cell>
          <cell r="G299" t="str">
            <v>ユニ六本木歯科</v>
          </cell>
          <cell r="H299" t="str">
            <v>東京都</v>
          </cell>
          <cell r="I299" t="str">
            <v>港区六本木７－１５－１７　ＵＮＩ六本木５階</v>
          </cell>
          <cell r="J299">
            <v>2</v>
          </cell>
          <cell r="K299">
            <v>3</v>
          </cell>
          <cell r="L299">
            <v>1</v>
          </cell>
          <cell r="M299">
            <v>1</v>
          </cell>
          <cell r="N299">
            <v>25</v>
          </cell>
          <cell r="O299" t="str">
            <v>13103</v>
          </cell>
          <cell r="P299" t="str">
            <v>1060032</v>
          </cell>
        </row>
        <row r="300">
          <cell r="A300">
            <v>30299</v>
          </cell>
          <cell r="B300">
            <v>313070532</v>
          </cell>
          <cell r="C300" t="str">
            <v>D13-022</v>
          </cell>
          <cell r="D300" t="str">
            <v>D</v>
          </cell>
          <cell r="E300">
            <v>13</v>
          </cell>
          <cell r="F300">
            <v>22</v>
          </cell>
          <cell r="G300" t="str">
            <v>いましろ歯科医院</v>
          </cell>
          <cell r="H300" t="str">
            <v>東京都</v>
          </cell>
          <cell r="I300" t="str">
            <v>港区南青山５－１６－１　青山ビル４Ｆ</v>
          </cell>
          <cell r="J300">
            <v>2</v>
          </cell>
          <cell r="K300">
            <v>3</v>
          </cell>
          <cell r="L300">
            <v>1</v>
          </cell>
          <cell r="M300">
            <v>1</v>
          </cell>
          <cell r="N300">
            <v>25</v>
          </cell>
          <cell r="O300" t="str">
            <v>13103</v>
          </cell>
          <cell r="P300" t="str">
            <v>1070062</v>
          </cell>
        </row>
        <row r="301">
          <cell r="A301">
            <v>30300</v>
          </cell>
          <cell r="B301">
            <v>313071773</v>
          </cell>
          <cell r="C301" t="str">
            <v>D13-023</v>
          </cell>
          <cell r="D301" t="str">
            <v>D</v>
          </cell>
          <cell r="E301">
            <v>13</v>
          </cell>
          <cell r="F301">
            <v>23</v>
          </cell>
          <cell r="G301" t="str">
            <v>あさか歯科医院</v>
          </cell>
          <cell r="H301" t="str">
            <v>東京都</v>
          </cell>
          <cell r="I301" t="str">
            <v>港区南青山３－１８－１９　君島ビル８Ｆ</v>
          </cell>
          <cell r="J301">
            <v>2</v>
          </cell>
          <cell r="K301">
            <v>3</v>
          </cell>
          <cell r="L301">
            <v>1</v>
          </cell>
          <cell r="M301">
            <v>1</v>
          </cell>
          <cell r="N301">
            <v>25</v>
          </cell>
          <cell r="O301" t="str">
            <v>13103</v>
          </cell>
          <cell r="P301" t="str">
            <v>1070062</v>
          </cell>
        </row>
        <row r="302">
          <cell r="A302">
            <v>30301</v>
          </cell>
          <cell r="B302">
            <v>313081297</v>
          </cell>
          <cell r="C302" t="str">
            <v>D13-024</v>
          </cell>
          <cell r="D302" t="str">
            <v>D</v>
          </cell>
          <cell r="E302">
            <v>13</v>
          </cell>
          <cell r="F302">
            <v>24</v>
          </cell>
          <cell r="G302" t="str">
            <v>ヨシザキ歯科</v>
          </cell>
          <cell r="H302" t="str">
            <v>東京都</v>
          </cell>
          <cell r="I302" t="str">
            <v>新宿区早稲田町５　早稲田ハイム２階</v>
          </cell>
          <cell r="J302">
            <v>2</v>
          </cell>
          <cell r="K302">
            <v>3</v>
          </cell>
          <cell r="L302">
            <v>1</v>
          </cell>
          <cell r="M302">
            <v>1</v>
          </cell>
          <cell r="N302">
            <v>25</v>
          </cell>
          <cell r="O302" t="str">
            <v>13104</v>
          </cell>
          <cell r="P302" t="str">
            <v>1620042</v>
          </cell>
        </row>
        <row r="303">
          <cell r="A303">
            <v>30302</v>
          </cell>
          <cell r="B303">
            <v>313081385</v>
          </cell>
          <cell r="C303" t="str">
            <v>D13-025</v>
          </cell>
          <cell r="D303" t="str">
            <v>D</v>
          </cell>
          <cell r="E303">
            <v>13</v>
          </cell>
          <cell r="F303">
            <v>25</v>
          </cell>
          <cell r="G303" t="str">
            <v>浅井歯科</v>
          </cell>
          <cell r="H303" t="str">
            <v>東京都</v>
          </cell>
          <cell r="I303" t="str">
            <v>新宿区赤城下町８０</v>
          </cell>
          <cell r="J303">
            <v>1</v>
          </cell>
          <cell r="K303">
            <v>3</v>
          </cell>
          <cell r="L303">
            <v>1</v>
          </cell>
          <cell r="M303">
            <v>1</v>
          </cell>
          <cell r="N303">
            <v>25</v>
          </cell>
          <cell r="O303" t="str">
            <v>13104</v>
          </cell>
          <cell r="P303" t="str">
            <v>1620803</v>
          </cell>
        </row>
        <row r="304">
          <cell r="A304">
            <v>30303</v>
          </cell>
          <cell r="B304">
            <v>313090479</v>
          </cell>
          <cell r="C304" t="str">
            <v>D13-026</v>
          </cell>
          <cell r="D304" t="str">
            <v>D</v>
          </cell>
          <cell r="E304">
            <v>13</v>
          </cell>
          <cell r="F304">
            <v>26</v>
          </cell>
          <cell r="G304" t="str">
            <v>中久木歯科</v>
          </cell>
          <cell r="H304" t="str">
            <v>東京都</v>
          </cell>
          <cell r="I304" t="str">
            <v>新宿区四谷１－１８　高山ビル５Ｆ</v>
          </cell>
          <cell r="J304">
            <v>2</v>
          </cell>
          <cell r="K304">
            <v>3</v>
          </cell>
          <cell r="L304">
            <v>1</v>
          </cell>
          <cell r="M304">
            <v>2</v>
          </cell>
          <cell r="N304">
            <v>25</v>
          </cell>
          <cell r="O304" t="str">
            <v>13104</v>
          </cell>
          <cell r="P304" t="str">
            <v>1600004</v>
          </cell>
        </row>
        <row r="305">
          <cell r="A305">
            <v>30304</v>
          </cell>
          <cell r="B305">
            <v>313091072</v>
          </cell>
          <cell r="C305" t="str">
            <v>D13-027</v>
          </cell>
          <cell r="D305" t="str">
            <v>D</v>
          </cell>
          <cell r="E305">
            <v>13</v>
          </cell>
          <cell r="F305">
            <v>27</v>
          </cell>
          <cell r="G305" t="str">
            <v>池田歯科医院</v>
          </cell>
          <cell r="H305" t="str">
            <v>東京都</v>
          </cell>
          <cell r="I305" t="str">
            <v>新宿区新宿２－１８－５　成光第２ビル１Ｆ</v>
          </cell>
          <cell r="J305">
            <v>1</v>
          </cell>
          <cell r="K305">
            <v>3</v>
          </cell>
          <cell r="L305">
            <v>1</v>
          </cell>
          <cell r="M305">
            <v>2</v>
          </cell>
          <cell r="N305">
            <v>25</v>
          </cell>
          <cell r="O305" t="str">
            <v>13104</v>
          </cell>
          <cell r="P305" t="str">
            <v>1600022</v>
          </cell>
        </row>
        <row r="306">
          <cell r="A306">
            <v>30305</v>
          </cell>
          <cell r="B306">
            <v>313100633</v>
          </cell>
          <cell r="C306" t="str">
            <v>D13-028</v>
          </cell>
          <cell r="D306" t="str">
            <v>D</v>
          </cell>
          <cell r="E306">
            <v>13</v>
          </cell>
          <cell r="F306">
            <v>28</v>
          </cell>
          <cell r="G306" t="str">
            <v>山田ビル歯科医院</v>
          </cell>
          <cell r="H306" t="str">
            <v>東京都</v>
          </cell>
          <cell r="I306" t="str">
            <v>新宿区大久保２－９－２</v>
          </cell>
          <cell r="J306">
            <v>2</v>
          </cell>
          <cell r="K306">
            <v>3</v>
          </cell>
          <cell r="L306">
            <v>1</v>
          </cell>
          <cell r="M306">
            <v>1</v>
          </cell>
          <cell r="N306">
            <v>25</v>
          </cell>
          <cell r="O306" t="str">
            <v>13104</v>
          </cell>
          <cell r="P306" t="str">
            <v>1690072</v>
          </cell>
        </row>
        <row r="307">
          <cell r="A307">
            <v>30306</v>
          </cell>
          <cell r="B307">
            <v>313102565</v>
          </cell>
          <cell r="C307" t="str">
            <v>D13-029</v>
          </cell>
          <cell r="D307" t="str">
            <v>D</v>
          </cell>
          <cell r="E307">
            <v>13</v>
          </cell>
          <cell r="F307">
            <v>29</v>
          </cell>
          <cell r="G307" t="str">
            <v>恵愛歯科西口診療所</v>
          </cell>
          <cell r="H307" t="str">
            <v>東京都</v>
          </cell>
          <cell r="I307" t="str">
            <v>新宿区西新宿７丁目１０番６号　西新宿小林ビル３階</v>
          </cell>
          <cell r="J307">
            <v>2</v>
          </cell>
          <cell r="K307">
            <v>3</v>
          </cell>
          <cell r="L307">
            <v>1</v>
          </cell>
          <cell r="M307">
            <v>1</v>
          </cell>
          <cell r="N307">
            <v>25</v>
          </cell>
          <cell r="O307" t="str">
            <v>13104</v>
          </cell>
          <cell r="P307" t="str">
            <v>1600023</v>
          </cell>
        </row>
        <row r="308">
          <cell r="A308">
            <v>30307</v>
          </cell>
          <cell r="B308">
            <v>313102871</v>
          </cell>
          <cell r="C308" t="str">
            <v>D13-030</v>
          </cell>
          <cell r="D308" t="str">
            <v>D</v>
          </cell>
          <cell r="E308">
            <v>13</v>
          </cell>
          <cell r="F308">
            <v>30</v>
          </cell>
          <cell r="G308" t="str">
            <v>山形歯科医院</v>
          </cell>
          <cell r="H308" t="str">
            <v>東京都</v>
          </cell>
          <cell r="I308" t="str">
            <v>新宿区西新宿８－５－３　渡辺ビル３階</v>
          </cell>
          <cell r="J308">
            <v>1</v>
          </cell>
          <cell r="K308">
            <v>3</v>
          </cell>
          <cell r="L308">
            <v>1</v>
          </cell>
          <cell r="M308">
            <v>1</v>
          </cell>
          <cell r="N308">
            <v>25</v>
          </cell>
          <cell r="O308" t="str">
            <v>13104</v>
          </cell>
          <cell r="P308" t="str">
            <v>1600023</v>
          </cell>
        </row>
        <row r="309">
          <cell r="A309">
            <v>30308</v>
          </cell>
          <cell r="B309">
            <v>313103979</v>
          </cell>
          <cell r="C309" t="str">
            <v>D13-031</v>
          </cell>
          <cell r="D309" t="str">
            <v>D</v>
          </cell>
          <cell r="E309">
            <v>13</v>
          </cell>
          <cell r="F309">
            <v>31</v>
          </cell>
          <cell r="G309" t="str">
            <v>飯森歯科医院</v>
          </cell>
          <cell r="H309" t="str">
            <v>東京都</v>
          </cell>
          <cell r="I309" t="str">
            <v>新宿区下落合１丁目３番２０号　キクチビル１階</v>
          </cell>
          <cell r="J309">
            <v>2</v>
          </cell>
          <cell r="K309">
            <v>3</v>
          </cell>
          <cell r="L309">
            <v>1</v>
          </cell>
          <cell r="M309">
            <v>1</v>
          </cell>
          <cell r="N309">
            <v>25</v>
          </cell>
          <cell r="O309" t="str">
            <v>13104</v>
          </cell>
          <cell r="P309" t="str">
            <v>1610033</v>
          </cell>
        </row>
        <row r="310">
          <cell r="A310">
            <v>30309</v>
          </cell>
          <cell r="B310">
            <v>313111428</v>
          </cell>
          <cell r="C310" t="str">
            <v>D13-032</v>
          </cell>
          <cell r="D310" t="str">
            <v>D</v>
          </cell>
          <cell r="E310">
            <v>13</v>
          </cell>
          <cell r="F310">
            <v>32</v>
          </cell>
          <cell r="G310" t="str">
            <v>チエデンタルクリニック</v>
          </cell>
          <cell r="H310" t="str">
            <v>東京都</v>
          </cell>
          <cell r="I310" t="str">
            <v>文京区小石川５－５－２　バンビビル２Ｆ</v>
          </cell>
          <cell r="J310">
            <v>1</v>
          </cell>
          <cell r="K310">
            <v>3</v>
          </cell>
          <cell r="L310">
            <v>1</v>
          </cell>
          <cell r="M310">
            <v>1</v>
          </cell>
          <cell r="N310">
            <v>25</v>
          </cell>
          <cell r="O310" t="str">
            <v>13105</v>
          </cell>
          <cell r="P310" t="str">
            <v>1120002</v>
          </cell>
        </row>
        <row r="311">
          <cell r="A311">
            <v>30310</v>
          </cell>
          <cell r="B311">
            <v>313120730</v>
          </cell>
          <cell r="C311" t="str">
            <v>D13-033</v>
          </cell>
          <cell r="D311" t="str">
            <v>D</v>
          </cell>
          <cell r="E311">
            <v>13</v>
          </cell>
          <cell r="F311">
            <v>33</v>
          </cell>
          <cell r="G311" t="str">
            <v>ファミリー歯科医院</v>
          </cell>
          <cell r="H311" t="str">
            <v>東京都</v>
          </cell>
          <cell r="I311" t="str">
            <v>文京区本郷２－２６－１１　種苗会館４Ｆ</v>
          </cell>
          <cell r="J311">
            <v>2</v>
          </cell>
          <cell r="K311">
            <v>3</v>
          </cell>
          <cell r="L311">
            <v>1</v>
          </cell>
          <cell r="M311">
            <v>1</v>
          </cell>
          <cell r="N311">
            <v>25</v>
          </cell>
          <cell r="O311" t="str">
            <v>13105</v>
          </cell>
          <cell r="P311" t="str">
            <v>1130033</v>
          </cell>
        </row>
        <row r="312">
          <cell r="A312">
            <v>30311</v>
          </cell>
          <cell r="B312">
            <v>313121681</v>
          </cell>
          <cell r="C312" t="str">
            <v>D13-034</v>
          </cell>
          <cell r="D312" t="str">
            <v>D</v>
          </cell>
          <cell r="E312">
            <v>13</v>
          </cell>
          <cell r="F312">
            <v>34</v>
          </cell>
          <cell r="G312" t="str">
            <v>飯島歯科医院</v>
          </cell>
          <cell r="H312" t="str">
            <v>東京都</v>
          </cell>
          <cell r="I312" t="str">
            <v>文京区湯島３－２１－４</v>
          </cell>
          <cell r="J312">
            <v>2</v>
          </cell>
          <cell r="K312">
            <v>3</v>
          </cell>
          <cell r="L312">
            <v>1</v>
          </cell>
          <cell r="M312">
            <v>2</v>
          </cell>
          <cell r="N312">
            <v>25</v>
          </cell>
          <cell r="O312" t="str">
            <v>13105</v>
          </cell>
          <cell r="P312" t="str">
            <v>1130034</v>
          </cell>
        </row>
        <row r="313">
          <cell r="A313">
            <v>30312</v>
          </cell>
          <cell r="B313">
            <v>313130762</v>
          </cell>
          <cell r="C313" t="str">
            <v>D13-035</v>
          </cell>
          <cell r="D313" t="str">
            <v>D</v>
          </cell>
          <cell r="E313">
            <v>13</v>
          </cell>
          <cell r="F313">
            <v>35</v>
          </cell>
          <cell r="G313" t="str">
            <v>橋本歯科医院</v>
          </cell>
          <cell r="H313" t="str">
            <v>東京都</v>
          </cell>
          <cell r="I313" t="str">
            <v>台東区三ノ輪２－１５－２</v>
          </cell>
          <cell r="J313">
            <v>1</v>
          </cell>
          <cell r="K313">
            <v>3</v>
          </cell>
          <cell r="L313">
            <v>1</v>
          </cell>
          <cell r="M313">
            <v>1</v>
          </cell>
          <cell r="N313">
            <v>25</v>
          </cell>
          <cell r="O313" t="str">
            <v>13106</v>
          </cell>
          <cell r="P313" t="str">
            <v>1100011</v>
          </cell>
        </row>
        <row r="314">
          <cell r="A314">
            <v>30313</v>
          </cell>
          <cell r="B314">
            <v>313130993</v>
          </cell>
          <cell r="C314" t="str">
            <v>D13-036</v>
          </cell>
          <cell r="D314" t="str">
            <v>D</v>
          </cell>
          <cell r="E314">
            <v>13</v>
          </cell>
          <cell r="F314">
            <v>36</v>
          </cell>
          <cell r="G314" t="str">
            <v>医療法人志皓会　理浩歯科クリニック</v>
          </cell>
          <cell r="H314" t="str">
            <v>東京都</v>
          </cell>
          <cell r="I314" t="str">
            <v>台東区東上野１－２－１３</v>
          </cell>
          <cell r="J314">
            <v>1</v>
          </cell>
          <cell r="K314">
            <v>3</v>
          </cell>
          <cell r="L314">
            <v>1</v>
          </cell>
          <cell r="M314">
            <v>2</v>
          </cell>
          <cell r="N314">
            <v>19</v>
          </cell>
          <cell r="O314" t="str">
            <v>13106</v>
          </cell>
          <cell r="P314" t="str">
            <v>1100015</v>
          </cell>
        </row>
        <row r="315">
          <cell r="A315">
            <v>30314</v>
          </cell>
          <cell r="B315">
            <v>313131147</v>
          </cell>
          <cell r="C315" t="str">
            <v>D13-037</v>
          </cell>
          <cell r="D315" t="str">
            <v>D</v>
          </cell>
          <cell r="E315">
            <v>13</v>
          </cell>
          <cell r="F315">
            <v>37</v>
          </cell>
          <cell r="G315" t="str">
            <v>医療法人社団徳洋会　大谷歯科クリニック</v>
          </cell>
          <cell r="H315" t="str">
            <v>東京都</v>
          </cell>
          <cell r="I315" t="str">
            <v>台東区下谷２－３－２</v>
          </cell>
          <cell r="J315">
            <v>2</v>
          </cell>
          <cell r="K315">
            <v>3</v>
          </cell>
          <cell r="L315">
            <v>1</v>
          </cell>
          <cell r="M315">
            <v>1</v>
          </cell>
          <cell r="N315">
            <v>19</v>
          </cell>
          <cell r="O315" t="str">
            <v>13106</v>
          </cell>
          <cell r="P315" t="str">
            <v>1100004</v>
          </cell>
        </row>
        <row r="316">
          <cell r="A316">
            <v>30315</v>
          </cell>
          <cell r="B316">
            <v>313141658</v>
          </cell>
          <cell r="C316" t="str">
            <v>D13-038</v>
          </cell>
          <cell r="D316" t="str">
            <v>D</v>
          </cell>
          <cell r="E316">
            <v>13</v>
          </cell>
          <cell r="F316">
            <v>38</v>
          </cell>
          <cell r="G316" t="str">
            <v>庄司歯科医院</v>
          </cell>
          <cell r="H316" t="str">
            <v>東京都</v>
          </cell>
          <cell r="I316" t="str">
            <v>台東区西浅草３－２０－８</v>
          </cell>
          <cell r="J316">
            <v>2</v>
          </cell>
          <cell r="K316">
            <v>3</v>
          </cell>
          <cell r="L316">
            <v>1</v>
          </cell>
          <cell r="M316">
            <v>1</v>
          </cell>
          <cell r="N316">
            <v>25</v>
          </cell>
          <cell r="O316" t="str">
            <v>13106</v>
          </cell>
          <cell r="P316" t="str">
            <v>1110035</v>
          </cell>
        </row>
        <row r="317">
          <cell r="A317">
            <v>30316</v>
          </cell>
          <cell r="B317">
            <v>313141906</v>
          </cell>
          <cell r="C317" t="str">
            <v>D13-039</v>
          </cell>
          <cell r="D317" t="str">
            <v>D</v>
          </cell>
          <cell r="E317">
            <v>13</v>
          </cell>
          <cell r="F317">
            <v>39</v>
          </cell>
          <cell r="G317" t="str">
            <v>佐藤歯科医院</v>
          </cell>
          <cell r="H317" t="str">
            <v>東京都</v>
          </cell>
          <cell r="I317" t="str">
            <v>台東区橋場２－２１－１０</v>
          </cell>
          <cell r="J317">
            <v>1</v>
          </cell>
          <cell r="K317">
            <v>3</v>
          </cell>
          <cell r="L317">
            <v>1</v>
          </cell>
          <cell r="M317">
            <v>1</v>
          </cell>
          <cell r="N317">
            <v>25</v>
          </cell>
          <cell r="O317" t="str">
            <v>13106</v>
          </cell>
          <cell r="P317" t="str">
            <v>1110023</v>
          </cell>
        </row>
        <row r="318">
          <cell r="A318">
            <v>30317</v>
          </cell>
          <cell r="B318">
            <v>313151303</v>
          </cell>
          <cell r="C318" t="str">
            <v>D13-040</v>
          </cell>
          <cell r="D318" t="str">
            <v>D</v>
          </cell>
          <cell r="E318">
            <v>13</v>
          </cell>
          <cell r="F318">
            <v>40</v>
          </cell>
          <cell r="G318" t="str">
            <v>今村歯科医院</v>
          </cell>
          <cell r="H318" t="str">
            <v>東京都</v>
          </cell>
          <cell r="I318" t="str">
            <v>墨田区文花１丁目１０番１号</v>
          </cell>
          <cell r="J318">
            <v>2</v>
          </cell>
          <cell r="K318">
            <v>3</v>
          </cell>
          <cell r="L318">
            <v>1</v>
          </cell>
          <cell r="M318">
            <v>1</v>
          </cell>
          <cell r="N318">
            <v>25</v>
          </cell>
          <cell r="O318" t="str">
            <v>13107</v>
          </cell>
          <cell r="P318" t="str">
            <v>1310044</v>
          </cell>
        </row>
        <row r="319">
          <cell r="A319">
            <v>30318</v>
          </cell>
          <cell r="B319">
            <v>313160758</v>
          </cell>
          <cell r="C319" t="str">
            <v>D13-041</v>
          </cell>
          <cell r="D319" t="str">
            <v>D</v>
          </cell>
          <cell r="E319">
            <v>13</v>
          </cell>
          <cell r="F319">
            <v>41</v>
          </cell>
          <cell r="G319" t="str">
            <v>前島歯科医院</v>
          </cell>
          <cell r="H319" t="str">
            <v>東京都</v>
          </cell>
          <cell r="I319" t="str">
            <v>墨田区菊川１－２－２</v>
          </cell>
          <cell r="J319">
            <v>1</v>
          </cell>
          <cell r="K319">
            <v>3</v>
          </cell>
          <cell r="L319">
            <v>1</v>
          </cell>
          <cell r="M319">
            <v>1</v>
          </cell>
          <cell r="N319">
            <v>25</v>
          </cell>
          <cell r="O319" t="str">
            <v>13107</v>
          </cell>
          <cell r="P319" t="str">
            <v>1300024</v>
          </cell>
        </row>
        <row r="320">
          <cell r="A320">
            <v>30319</v>
          </cell>
          <cell r="B320">
            <v>313170487</v>
          </cell>
          <cell r="C320" t="str">
            <v>D13-042</v>
          </cell>
          <cell r="D320" t="str">
            <v>D</v>
          </cell>
          <cell r="E320">
            <v>13</v>
          </cell>
          <cell r="F320">
            <v>42</v>
          </cell>
          <cell r="G320" t="str">
            <v>続歯科医院</v>
          </cell>
          <cell r="H320" t="str">
            <v>東京都</v>
          </cell>
          <cell r="I320" t="str">
            <v>江東区亀戸６－４２－１６</v>
          </cell>
          <cell r="J320">
            <v>2</v>
          </cell>
          <cell r="K320">
            <v>3</v>
          </cell>
          <cell r="L320">
            <v>1</v>
          </cell>
          <cell r="M320">
            <v>1</v>
          </cell>
          <cell r="N320">
            <v>25</v>
          </cell>
          <cell r="O320" t="str">
            <v>13108</v>
          </cell>
          <cell r="P320" t="str">
            <v>1360071</v>
          </cell>
        </row>
        <row r="321">
          <cell r="A321">
            <v>30320</v>
          </cell>
          <cell r="B321">
            <v>313171497</v>
          </cell>
          <cell r="C321" t="str">
            <v>D13-043</v>
          </cell>
          <cell r="D321" t="str">
            <v>D</v>
          </cell>
          <cell r="E321">
            <v>13</v>
          </cell>
          <cell r="F321">
            <v>43</v>
          </cell>
          <cell r="G321" t="str">
            <v>よしえ歯科医院</v>
          </cell>
          <cell r="H321" t="str">
            <v>東京都</v>
          </cell>
          <cell r="I321" t="str">
            <v>江東区亀戸５－３４－１８　永南ビル１Ｆ</v>
          </cell>
          <cell r="J321">
            <v>1</v>
          </cell>
          <cell r="K321">
            <v>3</v>
          </cell>
          <cell r="L321">
            <v>1</v>
          </cell>
          <cell r="M321">
            <v>1</v>
          </cell>
          <cell r="N321">
            <v>25</v>
          </cell>
          <cell r="O321" t="str">
            <v>13108</v>
          </cell>
          <cell r="P321" t="str">
            <v>1360071</v>
          </cell>
        </row>
        <row r="322">
          <cell r="A322">
            <v>30321</v>
          </cell>
          <cell r="B322">
            <v>313180725</v>
          </cell>
          <cell r="C322" t="str">
            <v>D13-044</v>
          </cell>
          <cell r="D322" t="str">
            <v>D</v>
          </cell>
          <cell r="E322">
            <v>13</v>
          </cell>
          <cell r="F322">
            <v>44</v>
          </cell>
          <cell r="G322" t="str">
            <v>八巻歯科診療所</v>
          </cell>
          <cell r="H322" t="str">
            <v>東京都</v>
          </cell>
          <cell r="I322" t="str">
            <v>江東区森下２丁目１９－１　森下キーコ－ポ内</v>
          </cell>
          <cell r="J322">
            <v>2</v>
          </cell>
          <cell r="K322">
            <v>3</v>
          </cell>
          <cell r="L322">
            <v>1</v>
          </cell>
          <cell r="M322">
            <v>1</v>
          </cell>
          <cell r="N322">
            <v>25</v>
          </cell>
          <cell r="O322" t="str">
            <v>13108</v>
          </cell>
          <cell r="P322" t="str">
            <v>1350004</v>
          </cell>
        </row>
        <row r="323">
          <cell r="A323">
            <v>30322</v>
          </cell>
          <cell r="B323">
            <v>313180741</v>
          </cell>
          <cell r="C323" t="str">
            <v>D13-045</v>
          </cell>
          <cell r="D323" t="str">
            <v>D</v>
          </cell>
          <cell r="E323">
            <v>13</v>
          </cell>
          <cell r="F323">
            <v>45</v>
          </cell>
          <cell r="G323" t="str">
            <v>小山歯科医院</v>
          </cell>
          <cell r="H323" t="str">
            <v>東京都</v>
          </cell>
          <cell r="I323" t="str">
            <v>江東区森下１－１５－３</v>
          </cell>
          <cell r="J323">
            <v>2</v>
          </cell>
          <cell r="K323">
            <v>3</v>
          </cell>
          <cell r="L323">
            <v>1</v>
          </cell>
          <cell r="M323">
            <v>2</v>
          </cell>
          <cell r="N323">
            <v>25</v>
          </cell>
          <cell r="O323" t="str">
            <v>13108</v>
          </cell>
          <cell r="P323" t="str">
            <v>1350004</v>
          </cell>
        </row>
        <row r="324">
          <cell r="A324">
            <v>30323</v>
          </cell>
          <cell r="B324">
            <v>313181373</v>
          </cell>
          <cell r="C324" t="str">
            <v>D13-046</v>
          </cell>
          <cell r="D324" t="str">
            <v>D</v>
          </cell>
          <cell r="E324">
            <v>13</v>
          </cell>
          <cell r="F324">
            <v>46</v>
          </cell>
          <cell r="G324" t="str">
            <v>井の瀬歯科口腔外科医院</v>
          </cell>
          <cell r="H324" t="str">
            <v>東京都</v>
          </cell>
          <cell r="I324" t="str">
            <v>江東区東陽２－４－２９</v>
          </cell>
          <cell r="J324">
            <v>1</v>
          </cell>
          <cell r="K324">
            <v>3</v>
          </cell>
          <cell r="L324">
            <v>1</v>
          </cell>
          <cell r="M324">
            <v>2</v>
          </cell>
          <cell r="N324">
            <v>25</v>
          </cell>
          <cell r="O324" t="str">
            <v>13108</v>
          </cell>
          <cell r="P324" t="str">
            <v>1350016</v>
          </cell>
        </row>
        <row r="325">
          <cell r="A325">
            <v>30324</v>
          </cell>
          <cell r="B325">
            <v>313190092</v>
          </cell>
          <cell r="C325" t="str">
            <v>D13-047</v>
          </cell>
          <cell r="D325" t="str">
            <v>D</v>
          </cell>
          <cell r="E325">
            <v>13</v>
          </cell>
          <cell r="F325">
            <v>47</v>
          </cell>
          <cell r="G325" t="str">
            <v>佐藤歯科医院</v>
          </cell>
          <cell r="H325" t="str">
            <v>東京都</v>
          </cell>
          <cell r="I325" t="str">
            <v>品川区南品川３－３－８</v>
          </cell>
          <cell r="J325">
            <v>1</v>
          </cell>
          <cell r="K325">
            <v>3</v>
          </cell>
          <cell r="L325">
            <v>1</v>
          </cell>
          <cell r="M325">
            <v>1</v>
          </cell>
          <cell r="N325">
            <v>25</v>
          </cell>
          <cell r="O325" t="str">
            <v>13109</v>
          </cell>
          <cell r="P325" t="str">
            <v>1400004</v>
          </cell>
        </row>
        <row r="326">
          <cell r="A326">
            <v>30325</v>
          </cell>
          <cell r="B326">
            <v>313190568</v>
          </cell>
          <cell r="C326" t="str">
            <v>D13-048</v>
          </cell>
          <cell r="D326" t="str">
            <v>D</v>
          </cell>
          <cell r="E326">
            <v>13</v>
          </cell>
          <cell r="F326">
            <v>48</v>
          </cell>
          <cell r="G326" t="str">
            <v>立會川診療所</v>
          </cell>
          <cell r="H326" t="str">
            <v>東京都</v>
          </cell>
          <cell r="I326" t="str">
            <v>品川区南大井４－４－７</v>
          </cell>
          <cell r="J326">
            <v>2</v>
          </cell>
          <cell r="K326">
            <v>3</v>
          </cell>
          <cell r="L326">
            <v>1</v>
          </cell>
          <cell r="M326">
            <v>1</v>
          </cell>
          <cell r="N326">
            <v>25</v>
          </cell>
          <cell r="O326" t="str">
            <v>13109</v>
          </cell>
          <cell r="P326" t="str">
            <v>1400013</v>
          </cell>
        </row>
        <row r="327">
          <cell r="A327">
            <v>30326</v>
          </cell>
          <cell r="B327">
            <v>313192461</v>
          </cell>
          <cell r="C327" t="str">
            <v>D13-049</v>
          </cell>
          <cell r="D327" t="str">
            <v>D</v>
          </cell>
          <cell r="E327">
            <v>13</v>
          </cell>
          <cell r="F327">
            <v>49</v>
          </cell>
          <cell r="G327" t="str">
            <v>さとう歯科クリニック</v>
          </cell>
          <cell r="H327" t="str">
            <v>東京都</v>
          </cell>
          <cell r="I327" t="str">
            <v>品川区東大井５－１４－１４　大井町ハウス１０３</v>
          </cell>
          <cell r="J327">
            <v>2</v>
          </cell>
          <cell r="K327">
            <v>3</v>
          </cell>
          <cell r="L327">
            <v>1</v>
          </cell>
          <cell r="M327">
            <v>1</v>
          </cell>
          <cell r="N327">
            <v>25</v>
          </cell>
          <cell r="O327" t="str">
            <v>13109</v>
          </cell>
          <cell r="P327" t="str">
            <v>1400011</v>
          </cell>
        </row>
        <row r="328">
          <cell r="A328">
            <v>30327</v>
          </cell>
          <cell r="B328">
            <v>313192751</v>
          </cell>
          <cell r="C328" t="str">
            <v>D13-050</v>
          </cell>
          <cell r="D328" t="str">
            <v>D</v>
          </cell>
          <cell r="E328">
            <v>13</v>
          </cell>
          <cell r="F328">
            <v>50</v>
          </cell>
          <cell r="G328" t="str">
            <v>ブラン鮎澤歯科・矯正歯科クリニック</v>
          </cell>
          <cell r="H328" t="str">
            <v>東京都</v>
          </cell>
          <cell r="I328" t="str">
            <v>品川区西五反田５－９－２　アスペンシティ３Ｆ</v>
          </cell>
          <cell r="J328">
            <v>1</v>
          </cell>
          <cell r="K328">
            <v>3</v>
          </cell>
          <cell r="L328">
            <v>1</v>
          </cell>
          <cell r="M328">
            <v>1</v>
          </cell>
          <cell r="N328">
            <v>25</v>
          </cell>
          <cell r="O328" t="str">
            <v>13109</v>
          </cell>
          <cell r="P328" t="str">
            <v>1410031</v>
          </cell>
        </row>
        <row r="329">
          <cell r="A329">
            <v>30328</v>
          </cell>
          <cell r="B329">
            <v>313201615</v>
          </cell>
          <cell r="C329" t="str">
            <v>D13-051</v>
          </cell>
          <cell r="D329" t="str">
            <v>D</v>
          </cell>
          <cell r="E329">
            <v>13</v>
          </cell>
          <cell r="F329">
            <v>51</v>
          </cell>
          <cell r="G329" t="str">
            <v>北村歯科クリニック</v>
          </cell>
          <cell r="H329" t="str">
            <v>東京都</v>
          </cell>
          <cell r="I329" t="str">
            <v>品川区旗の台１－８－１</v>
          </cell>
          <cell r="J329">
            <v>2</v>
          </cell>
          <cell r="K329">
            <v>3</v>
          </cell>
          <cell r="L329">
            <v>1</v>
          </cell>
          <cell r="M329">
            <v>1</v>
          </cell>
          <cell r="N329">
            <v>25</v>
          </cell>
          <cell r="O329" t="str">
            <v>13109</v>
          </cell>
          <cell r="P329" t="str">
            <v>1420064</v>
          </cell>
        </row>
        <row r="330">
          <cell r="A330">
            <v>30329</v>
          </cell>
          <cell r="B330">
            <v>313630060</v>
          </cell>
          <cell r="C330" t="str">
            <v>D13-052</v>
          </cell>
          <cell r="D330" t="str">
            <v>D</v>
          </cell>
          <cell r="E330">
            <v>13</v>
          </cell>
          <cell r="F330">
            <v>52</v>
          </cell>
          <cell r="G330" t="str">
            <v>菊地歯科医院</v>
          </cell>
          <cell r="H330" t="str">
            <v>東京都</v>
          </cell>
          <cell r="I330" t="str">
            <v>品川区南品川２－８－２２　Ｌ＆Ｌハウス１Ｆ</v>
          </cell>
          <cell r="J330">
            <v>2</v>
          </cell>
          <cell r="K330">
            <v>3</v>
          </cell>
          <cell r="L330">
            <v>1</v>
          </cell>
          <cell r="M330">
            <v>1</v>
          </cell>
          <cell r="N330">
            <v>25</v>
          </cell>
          <cell r="O330" t="str">
            <v>13109</v>
          </cell>
          <cell r="P330" t="str">
            <v>1400004</v>
          </cell>
        </row>
        <row r="331">
          <cell r="A331">
            <v>30330</v>
          </cell>
          <cell r="B331">
            <v>313211054</v>
          </cell>
          <cell r="C331" t="str">
            <v>D13-053</v>
          </cell>
          <cell r="D331" t="str">
            <v>D</v>
          </cell>
          <cell r="E331">
            <v>13</v>
          </cell>
          <cell r="F331">
            <v>53</v>
          </cell>
          <cell r="G331" t="str">
            <v>久保デンタルオフィス</v>
          </cell>
          <cell r="H331" t="str">
            <v>東京都</v>
          </cell>
          <cell r="I331" t="str">
            <v>目黒区青葉台１－２８－１　ペガサスマンション</v>
          </cell>
          <cell r="J331">
            <v>1</v>
          </cell>
          <cell r="K331">
            <v>3</v>
          </cell>
          <cell r="L331">
            <v>1</v>
          </cell>
          <cell r="M331">
            <v>1</v>
          </cell>
          <cell r="N331">
            <v>25</v>
          </cell>
          <cell r="O331" t="str">
            <v>13110</v>
          </cell>
          <cell r="P331" t="str">
            <v>1530042</v>
          </cell>
        </row>
        <row r="332">
          <cell r="A332">
            <v>30331</v>
          </cell>
          <cell r="B332">
            <v>313211777</v>
          </cell>
          <cell r="C332" t="str">
            <v>D13-054</v>
          </cell>
          <cell r="D332" t="str">
            <v>D</v>
          </cell>
          <cell r="E332">
            <v>13</v>
          </cell>
          <cell r="F332">
            <v>54</v>
          </cell>
          <cell r="G332" t="str">
            <v>坂東歯科</v>
          </cell>
          <cell r="H332" t="str">
            <v>東京都</v>
          </cell>
          <cell r="I332" t="str">
            <v>目黒区五本木１－３１－７　ファミーユ・ヴァンドウ１０１</v>
          </cell>
          <cell r="J332">
            <v>2</v>
          </cell>
          <cell r="K332">
            <v>3</v>
          </cell>
          <cell r="L332">
            <v>1</v>
          </cell>
          <cell r="M332">
            <v>1</v>
          </cell>
          <cell r="N332">
            <v>25</v>
          </cell>
          <cell r="O332" t="str">
            <v>13110</v>
          </cell>
          <cell r="P332" t="str">
            <v>1530053</v>
          </cell>
        </row>
        <row r="333">
          <cell r="A333">
            <v>30332</v>
          </cell>
          <cell r="B333">
            <v>313220308</v>
          </cell>
          <cell r="C333" t="str">
            <v>D13-055</v>
          </cell>
          <cell r="D333" t="str">
            <v>D</v>
          </cell>
          <cell r="E333">
            <v>13</v>
          </cell>
          <cell r="F333">
            <v>55</v>
          </cell>
          <cell r="G333" t="str">
            <v>佐藤歯科医院</v>
          </cell>
          <cell r="H333" t="str">
            <v>東京都</v>
          </cell>
          <cell r="I333" t="str">
            <v>目黒区鷹番２－１６－２</v>
          </cell>
          <cell r="J333">
            <v>2</v>
          </cell>
          <cell r="K333">
            <v>3</v>
          </cell>
          <cell r="L333">
            <v>1</v>
          </cell>
          <cell r="M333">
            <v>2</v>
          </cell>
          <cell r="N333">
            <v>25</v>
          </cell>
          <cell r="O333" t="str">
            <v>13110</v>
          </cell>
          <cell r="P333" t="str">
            <v>1520004</v>
          </cell>
        </row>
        <row r="334">
          <cell r="A334">
            <v>30333</v>
          </cell>
          <cell r="B334">
            <v>313220744</v>
          </cell>
          <cell r="C334" t="str">
            <v>D13-056</v>
          </cell>
          <cell r="D334" t="str">
            <v>D</v>
          </cell>
          <cell r="E334">
            <v>13</v>
          </cell>
          <cell r="F334">
            <v>56</v>
          </cell>
          <cell r="G334" t="str">
            <v>和久井歯科医院</v>
          </cell>
          <cell r="H334" t="str">
            <v>東京都</v>
          </cell>
          <cell r="I334" t="str">
            <v>目黒区鷹番３－７－５</v>
          </cell>
          <cell r="J334">
            <v>1</v>
          </cell>
          <cell r="K334">
            <v>3</v>
          </cell>
          <cell r="L334">
            <v>1</v>
          </cell>
          <cell r="M334">
            <v>2</v>
          </cell>
          <cell r="N334">
            <v>25</v>
          </cell>
          <cell r="O334" t="str">
            <v>13110</v>
          </cell>
          <cell r="P334" t="str">
            <v>1520004</v>
          </cell>
        </row>
        <row r="335">
          <cell r="A335">
            <v>30334</v>
          </cell>
          <cell r="B335">
            <v>313221871</v>
          </cell>
          <cell r="C335" t="str">
            <v>D13-057</v>
          </cell>
          <cell r="D335" t="str">
            <v>D</v>
          </cell>
          <cell r="E335">
            <v>13</v>
          </cell>
          <cell r="F335">
            <v>57</v>
          </cell>
          <cell r="G335" t="str">
            <v>福田歯科医院</v>
          </cell>
          <cell r="H335" t="str">
            <v>東京都</v>
          </cell>
          <cell r="I335" t="str">
            <v>目黒区洗足２－８－１１</v>
          </cell>
          <cell r="J335">
            <v>2</v>
          </cell>
          <cell r="K335">
            <v>3</v>
          </cell>
          <cell r="L335">
            <v>1</v>
          </cell>
          <cell r="M335">
            <v>1</v>
          </cell>
          <cell r="N335">
            <v>25</v>
          </cell>
          <cell r="O335" t="str">
            <v>13110</v>
          </cell>
          <cell r="P335" t="str">
            <v>1520012</v>
          </cell>
        </row>
        <row r="336">
          <cell r="A336">
            <v>30335</v>
          </cell>
          <cell r="B336">
            <v>313550326</v>
          </cell>
          <cell r="C336" t="str">
            <v>D13-058</v>
          </cell>
          <cell r="D336" t="str">
            <v>D</v>
          </cell>
          <cell r="E336">
            <v>13</v>
          </cell>
          <cell r="F336">
            <v>58</v>
          </cell>
          <cell r="G336" t="str">
            <v>小平ビル歯科医院</v>
          </cell>
          <cell r="H336" t="str">
            <v>東京都</v>
          </cell>
          <cell r="I336" t="str">
            <v>目黒区鷹番２－１７－１１</v>
          </cell>
          <cell r="J336">
            <v>2</v>
          </cell>
          <cell r="K336">
            <v>3</v>
          </cell>
          <cell r="L336">
            <v>1</v>
          </cell>
          <cell r="M336">
            <v>1</v>
          </cell>
          <cell r="N336">
            <v>25</v>
          </cell>
          <cell r="O336" t="str">
            <v>13110</v>
          </cell>
          <cell r="P336" t="str">
            <v>1520004</v>
          </cell>
        </row>
        <row r="337">
          <cell r="A337">
            <v>30336</v>
          </cell>
          <cell r="B337">
            <v>313230965</v>
          </cell>
          <cell r="C337" t="str">
            <v>D13-059</v>
          </cell>
          <cell r="D337" t="str">
            <v>D</v>
          </cell>
          <cell r="E337">
            <v>13</v>
          </cell>
          <cell r="F337">
            <v>59</v>
          </cell>
          <cell r="G337" t="str">
            <v>歯科三木医院</v>
          </cell>
          <cell r="H337" t="str">
            <v>東京都</v>
          </cell>
          <cell r="I337" t="str">
            <v>大田区北馬込２－１－２</v>
          </cell>
          <cell r="J337">
            <v>1</v>
          </cell>
          <cell r="K337">
            <v>3</v>
          </cell>
          <cell r="L337">
            <v>1</v>
          </cell>
          <cell r="M337">
            <v>1</v>
          </cell>
          <cell r="N337">
            <v>25</v>
          </cell>
          <cell r="O337" t="str">
            <v>13111</v>
          </cell>
          <cell r="P337" t="str">
            <v>1430021</v>
          </cell>
        </row>
        <row r="338">
          <cell r="A338">
            <v>30337</v>
          </cell>
          <cell r="B338">
            <v>313231728</v>
          </cell>
          <cell r="C338" t="str">
            <v>D13-060</v>
          </cell>
          <cell r="D338" t="str">
            <v>D</v>
          </cell>
          <cell r="E338">
            <v>13</v>
          </cell>
          <cell r="F338">
            <v>60</v>
          </cell>
          <cell r="G338" t="str">
            <v>医療法人社団惠燿会　安田歯科医院</v>
          </cell>
          <cell r="H338" t="str">
            <v>東京都</v>
          </cell>
          <cell r="I338" t="str">
            <v>大田区大森西５－９－１４　島田ビル２階</v>
          </cell>
          <cell r="J338">
            <v>2</v>
          </cell>
          <cell r="K338">
            <v>3</v>
          </cell>
          <cell r="L338">
            <v>1</v>
          </cell>
          <cell r="M338">
            <v>1</v>
          </cell>
          <cell r="N338">
            <v>19</v>
          </cell>
          <cell r="O338" t="str">
            <v>13111</v>
          </cell>
          <cell r="P338" t="str">
            <v>1430015</v>
          </cell>
        </row>
        <row r="339">
          <cell r="A339">
            <v>30338</v>
          </cell>
          <cell r="B339">
            <v>313241109</v>
          </cell>
          <cell r="C339" t="str">
            <v>D13-061</v>
          </cell>
          <cell r="D339" t="str">
            <v>D</v>
          </cell>
          <cell r="E339">
            <v>13</v>
          </cell>
          <cell r="F339">
            <v>61</v>
          </cell>
          <cell r="G339" t="str">
            <v>風間歯科医院</v>
          </cell>
          <cell r="H339" t="str">
            <v>東京都</v>
          </cell>
          <cell r="I339" t="str">
            <v>大田区南千束１－２－１</v>
          </cell>
          <cell r="J339">
            <v>2</v>
          </cell>
          <cell r="K339">
            <v>3</v>
          </cell>
          <cell r="L339">
            <v>1</v>
          </cell>
          <cell r="M339">
            <v>1</v>
          </cell>
          <cell r="N339">
            <v>25</v>
          </cell>
          <cell r="O339" t="str">
            <v>13111</v>
          </cell>
          <cell r="P339" t="str">
            <v>1450063</v>
          </cell>
        </row>
        <row r="340">
          <cell r="A340">
            <v>30339</v>
          </cell>
          <cell r="B340">
            <v>313241747</v>
          </cell>
          <cell r="C340" t="str">
            <v>D13-062</v>
          </cell>
          <cell r="D340" t="str">
            <v>D</v>
          </cell>
          <cell r="E340">
            <v>13</v>
          </cell>
          <cell r="F340">
            <v>62</v>
          </cell>
          <cell r="G340" t="str">
            <v>久が原駅前歯科</v>
          </cell>
          <cell r="H340" t="str">
            <v>東京都</v>
          </cell>
          <cell r="I340" t="str">
            <v>大田区南久が原２－７－３　セイジョービル２Ｆ</v>
          </cell>
          <cell r="J340">
            <v>1</v>
          </cell>
          <cell r="K340">
            <v>3</v>
          </cell>
          <cell r="L340">
            <v>1</v>
          </cell>
          <cell r="M340">
            <v>1</v>
          </cell>
          <cell r="N340">
            <v>25</v>
          </cell>
          <cell r="O340" t="str">
            <v>13111</v>
          </cell>
          <cell r="P340" t="str">
            <v>1460084</v>
          </cell>
        </row>
        <row r="341">
          <cell r="A341">
            <v>30340</v>
          </cell>
          <cell r="B341">
            <v>313251694</v>
          </cell>
          <cell r="C341" t="str">
            <v>D13-063</v>
          </cell>
          <cell r="D341" t="str">
            <v>D</v>
          </cell>
          <cell r="E341">
            <v>13</v>
          </cell>
          <cell r="F341">
            <v>63</v>
          </cell>
          <cell r="G341" t="str">
            <v>医療法人社団俊成会　大谷歯科医院</v>
          </cell>
          <cell r="H341" t="str">
            <v>東京都</v>
          </cell>
          <cell r="I341" t="str">
            <v>大田区西蒲田５－４－１０</v>
          </cell>
          <cell r="J341">
            <v>1</v>
          </cell>
          <cell r="K341">
            <v>3</v>
          </cell>
          <cell r="L341">
            <v>1</v>
          </cell>
          <cell r="M341">
            <v>2</v>
          </cell>
          <cell r="N341">
            <v>19</v>
          </cell>
          <cell r="O341" t="str">
            <v>13111</v>
          </cell>
          <cell r="P341" t="str">
            <v>1440051</v>
          </cell>
        </row>
        <row r="342">
          <cell r="A342">
            <v>30341</v>
          </cell>
          <cell r="B342">
            <v>313251971</v>
          </cell>
          <cell r="C342" t="str">
            <v>D13-064</v>
          </cell>
          <cell r="D342" t="str">
            <v>D</v>
          </cell>
          <cell r="E342">
            <v>13</v>
          </cell>
          <cell r="F342">
            <v>64</v>
          </cell>
          <cell r="G342" t="str">
            <v>医療法人社団星宏会　菅井歯科クリニック</v>
          </cell>
          <cell r="H342" t="str">
            <v>東京都</v>
          </cell>
          <cell r="I342" t="str">
            <v>大田区蒲田５－９－１０　大月ビル２Ｆ</v>
          </cell>
          <cell r="J342">
            <v>1</v>
          </cell>
          <cell r="K342">
            <v>3</v>
          </cell>
          <cell r="L342">
            <v>1</v>
          </cell>
          <cell r="M342">
            <v>1</v>
          </cell>
          <cell r="N342">
            <v>19</v>
          </cell>
          <cell r="O342" t="str">
            <v>13111</v>
          </cell>
          <cell r="P342" t="str">
            <v>1440052</v>
          </cell>
        </row>
        <row r="343">
          <cell r="A343">
            <v>30342</v>
          </cell>
          <cell r="B343">
            <v>313252008</v>
          </cell>
          <cell r="C343" t="str">
            <v>D13-065</v>
          </cell>
          <cell r="D343" t="str">
            <v>D</v>
          </cell>
          <cell r="E343">
            <v>13</v>
          </cell>
          <cell r="F343">
            <v>65</v>
          </cell>
          <cell r="G343" t="str">
            <v>さかい歯科医院</v>
          </cell>
          <cell r="H343" t="str">
            <v>東京都</v>
          </cell>
          <cell r="I343" t="str">
            <v>大田区蒲田１－３－７　ファミーユＴＡＫＡＤＡ１Ｆ</v>
          </cell>
          <cell r="J343">
            <v>2</v>
          </cell>
          <cell r="K343">
            <v>3</v>
          </cell>
          <cell r="L343">
            <v>1</v>
          </cell>
          <cell r="M343">
            <v>1</v>
          </cell>
          <cell r="N343">
            <v>25</v>
          </cell>
          <cell r="O343" t="str">
            <v>13111</v>
          </cell>
          <cell r="P343" t="str">
            <v>1440052</v>
          </cell>
        </row>
        <row r="344">
          <cell r="A344">
            <v>30343</v>
          </cell>
          <cell r="B344">
            <v>313271179</v>
          </cell>
          <cell r="C344" t="str">
            <v>D13-066</v>
          </cell>
          <cell r="D344" t="str">
            <v>D</v>
          </cell>
          <cell r="E344">
            <v>13</v>
          </cell>
          <cell r="F344">
            <v>66</v>
          </cell>
          <cell r="G344" t="str">
            <v>毛利歯科医院</v>
          </cell>
          <cell r="H344" t="str">
            <v>東京都</v>
          </cell>
          <cell r="I344" t="str">
            <v>世田谷区野沢４－２－１０</v>
          </cell>
          <cell r="J344">
            <v>2</v>
          </cell>
          <cell r="K344">
            <v>3</v>
          </cell>
          <cell r="L344">
            <v>1</v>
          </cell>
          <cell r="M344">
            <v>1</v>
          </cell>
          <cell r="N344">
            <v>25</v>
          </cell>
          <cell r="O344" t="str">
            <v>13112</v>
          </cell>
          <cell r="P344" t="str">
            <v>1540003</v>
          </cell>
        </row>
        <row r="345">
          <cell r="A345">
            <v>30344</v>
          </cell>
          <cell r="B345">
            <v>313271254</v>
          </cell>
          <cell r="C345" t="str">
            <v>D13-067</v>
          </cell>
          <cell r="D345" t="str">
            <v>D</v>
          </cell>
          <cell r="E345">
            <v>13</v>
          </cell>
          <cell r="F345">
            <v>67</v>
          </cell>
          <cell r="G345" t="str">
            <v>前田歯科医院</v>
          </cell>
          <cell r="H345" t="str">
            <v>東京都</v>
          </cell>
          <cell r="I345" t="str">
            <v>世田谷区上馬１丁目３２番１７号　ハイツ三軒茶屋２階</v>
          </cell>
          <cell r="J345">
            <v>1</v>
          </cell>
          <cell r="K345">
            <v>3</v>
          </cell>
          <cell r="L345">
            <v>1</v>
          </cell>
          <cell r="M345">
            <v>1</v>
          </cell>
          <cell r="N345">
            <v>25</v>
          </cell>
          <cell r="O345" t="str">
            <v>13112</v>
          </cell>
          <cell r="P345" t="str">
            <v>1540011</v>
          </cell>
        </row>
        <row r="346">
          <cell r="A346">
            <v>30345</v>
          </cell>
          <cell r="B346">
            <v>313272323</v>
          </cell>
          <cell r="C346" t="str">
            <v>D13-068</v>
          </cell>
          <cell r="D346" t="str">
            <v>D</v>
          </cell>
          <cell r="E346">
            <v>13</v>
          </cell>
          <cell r="F346">
            <v>68</v>
          </cell>
          <cell r="G346" t="str">
            <v>古屋歯科クリニック</v>
          </cell>
          <cell r="H346" t="str">
            <v>東京都</v>
          </cell>
          <cell r="I346" t="str">
            <v>世田谷区宮坂３－１８－４</v>
          </cell>
          <cell r="J346">
            <v>2</v>
          </cell>
          <cell r="K346">
            <v>3</v>
          </cell>
          <cell r="L346">
            <v>1</v>
          </cell>
          <cell r="M346">
            <v>2</v>
          </cell>
          <cell r="N346">
            <v>25</v>
          </cell>
          <cell r="O346" t="str">
            <v>13112</v>
          </cell>
          <cell r="P346" t="str">
            <v>1560051</v>
          </cell>
        </row>
        <row r="347">
          <cell r="A347">
            <v>30346</v>
          </cell>
          <cell r="B347">
            <v>313272828</v>
          </cell>
          <cell r="C347" t="str">
            <v>D13-069</v>
          </cell>
          <cell r="D347" t="str">
            <v>D</v>
          </cell>
          <cell r="E347">
            <v>13</v>
          </cell>
          <cell r="F347">
            <v>69</v>
          </cell>
          <cell r="G347" t="str">
            <v>名取歯科</v>
          </cell>
          <cell r="H347" t="str">
            <v>東京都</v>
          </cell>
          <cell r="I347" t="str">
            <v>世田谷区赤堤４－２０－１９</v>
          </cell>
          <cell r="J347">
            <v>2</v>
          </cell>
          <cell r="K347">
            <v>3</v>
          </cell>
          <cell r="L347">
            <v>1</v>
          </cell>
          <cell r="M347">
            <v>1</v>
          </cell>
          <cell r="N347">
            <v>25</v>
          </cell>
          <cell r="O347" t="str">
            <v>13112</v>
          </cell>
          <cell r="P347" t="str">
            <v>1560044</v>
          </cell>
        </row>
        <row r="348">
          <cell r="A348">
            <v>30347</v>
          </cell>
          <cell r="B348">
            <v>313280713</v>
          </cell>
          <cell r="C348" t="str">
            <v>D13-070</v>
          </cell>
          <cell r="D348" t="str">
            <v>D</v>
          </cell>
          <cell r="E348">
            <v>13</v>
          </cell>
          <cell r="F348">
            <v>70</v>
          </cell>
          <cell r="G348" t="str">
            <v>土方歯科医院</v>
          </cell>
          <cell r="H348" t="str">
            <v>東京都</v>
          </cell>
          <cell r="I348" t="str">
            <v>世田谷区上北沢５－３４－７</v>
          </cell>
          <cell r="J348">
            <v>1</v>
          </cell>
          <cell r="K348">
            <v>3</v>
          </cell>
          <cell r="L348">
            <v>1</v>
          </cell>
          <cell r="M348">
            <v>1</v>
          </cell>
          <cell r="N348">
            <v>25</v>
          </cell>
          <cell r="O348" t="str">
            <v>13112</v>
          </cell>
          <cell r="P348" t="str">
            <v>1560057</v>
          </cell>
        </row>
        <row r="349">
          <cell r="A349">
            <v>30348</v>
          </cell>
          <cell r="B349">
            <v>313280960</v>
          </cell>
          <cell r="C349" t="str">
            <v>D13-071</v>
          </cell>
          <cell r="D349" t="str">
            <v>D</v>
          </cell>
          <cell r="E349">
            <v>13</v>
          </cell>
          <cell r="F349">
            <v>71</v>
          </cell>
          <cell r="G349" t="str">
            <v>飯島歯科医院</v>
          </cell>
          <cell r="H349" t="str">
            <v>東京都</v>
          </cell>
          <cell r="I349" t="str">
            <v>世田谷区代沢５－２７－１０</v>
          </cell>
          <cell r="J349">
            <v>2</v>
          </cell>
          <cell r="K349">
            <v>3</v>
          </cell>
          <cell r="L349">
            <v>1</v>
          </cell>
          <cell r="M349">
            <v>1</v>
          </cell>
          <cell r="N349">
            <v>25</v>
          </cell>
          <cell r="O349" t="str">
            <v>13112</v>
          </cell>
          <cell r="P349" t="str">
            <v>1550032</v>
          </cell>
        </row>
        <row r="350">
          <cell r="A350">
            <v>30349</v>
          </cell>
          <cell r="B350">
            <v>313290628</v>
          </cell>
          <cell r="C350" t="str">
            <v>D13-072</v>
          </cell>
          <cell r="D350" t="str">
            <v>D</v>
          </cell>
          <cell r="E350">
            <v>13</v>
          </cell>
          <cell r="F350">
            <v>72</v>
          </cell>
          <cell r="G350" t="str">
            <v>桜町歯科医院</v>
          </cell>
          <cell r="H350" t="str">
            <v>東京都</v>
          </cell>
          <cell r="I350" t="str">
            <v>世田谷区桜新町１－２５－２０</v>
          </cell>
          <cell r="J350">
            <v>2</v>
          </cell>
          <cell r="K350">
            <v>3</v>
          </cell>
          <cell r="L350">
            <v>1</v>
          </cell>
          <cell r="M350">
            <v>1</v>
          </cell>
          <cell r="N350">
            <v>25</v>
          </cell>
          <cell r="O350" t="str">
            <v>13112</v>
          </cell>
          <cell r="P350" t="str">
            <v>1540015</v>
          </cell>
        </row>
        <row r="351">
          <cell r="A351">
            <v>30350</v>
          </cell>
          <cell r="B351">
            <v>313291377</v>
          </cell>
          <cell r="C351" t="str">
            <v>D13-073</v>
          </cell>
          <cell r="D351" t="str">
            <v>D</v>
          </cell>
          <cell r="E351">
            <v>13</v>
          </cell>
          <cell r="F351">
            <v>73</v>
          </cell>
          <cell r="G351" t="str">
            <v>田口小児歯科医院</v>
          </cell>
          <cell r="H351" t="str">
            <v>東京都</v>
          </cell>
          <cell r="I351" t="str">
            <v>世田谷区玉川３－２０－１１　アマノタマガワ第１－２０３</v>
          </cell>
          <cell r="J351">
            <v>1</v>
          </cell>
          <cell r="K351">
            <v>3</v>
          </cell>
          <cell r="L351">
            <v>1</v>
          </cell>
          <cell r="M351">
            <v>1</v>
          </cell>
          <cell r="N351">
            <v>25</v>
          </cell>
          <cell r="O351" t="str">
            <v>13112</v>
          </cell>
          <cell r="P351" t="str">
            <v>1580094</v>
          </cell>
        </row>
        <row r="352">
          <cell r="A352">
            <v>30351</v>
          </cell>
          <cell r="B352">
            <v>313291797</v>
          </cell>
          <cell r="C352" t="str">
            <v>D13-074</v>
          </cell>
          <cell r="D352" t="str">
            <v>D</v>
          </cell>
          <cell r="E352">
            <v>13</v>
          </cell>
          <cell r="F352">
            <v>74</v>
          </cell>
          <cell r="G352" t="str">
            <v>医療法人社団歯生会　真坂歯科医院</v>
          </cell>
          <cell r="H352" t="str">
            <v>東京都</v>
          </cell>
          <cell r="I352" t="str">
            <v>世田谷区奥沢５－２６－９　栄ビル３Ｆ</v>
          </cell>
          <cell r="J352">
            <v>1</v>
          </cell>
          <cell r="K352">
            <v>3</v>
          </cell>
          <cell r="L352">
            <v>1</v>
          </cell>
          <cell r="M352">
            <v>2</v>
          </cell>
          <cell r="N352">
            <v>19</v>
          </cell>
          <cell r="O352" t="str">
            <v>13112</v>
          </cell>
          <cell r="P352" t="str">
            <v>1580083</v>
          </cell>
        </row>
        <row r="353">
          <cell r="A353">
            <v>30352</v>
          </cell>
          <cell r="B353">
            <v>313300299</v>
          </cell>
          <cell r="C353" t="str">
            <v>D13-075</v>
          </cell>
          <cell r="D353" t="str">
            <v>D</v>
          </cell>
          <cell r="E353">
            <v>13</v>
          </cell>
          <cell r="F353">
            <v>75</v>
          </cell>
          <cell r="G353" t="str">
            <v>ミワデンタルクリニック</v>
          </cell>
          <cell r="H353" t="str">
            <v>東京都</v>
          </cell>
          <cell r="I353" t="str">
            <v>世田谷区成城６－１４－２</v>
          </cell>
          <cell r="J353">
            <v>2</v>
          </cell>
          <cell r="K353">
            <v>3</v>
          </cell>
          <cell r="L353">
            <v>1</v>
          </cell>
          <cell r="M353">
            <v>1</v>
          </cell>
          <cell r="N353">
            <v>25</v>
          </cell>
          <cell r="O353" t="str">
            <v>13112</v>
          </cell>
          <cell r="P353" t="str">
            <v>1570066</v>
          </cell>
        </row>
        <row r="354">
          <cell r="A354">
            <v>30353</v>
          </cell>
          <cell r="B354">
            <v>313301472</v>
          </cell>
          <cell r="C354" t="str">
            <v>D13-076</v>
          </cell>
          <cell r="D354" t="str">
            <v>D</v>
          </cell>
          <cell r="E354">
            <v>13</v>
          </cell>
          <cell r="F354">
            <v>76</v>
          </cell>
          <cell r="G354" t="str">
            <v>医療法人社団下田歯科医院</v>
          </cell>
          <cell r="H354" t="str">
            <v>東京都</v>
          </cell>
          <cell r="I354" t="str">
            <v>世田谷区喜多見９－１－８　喜多見ビル２Ｆ</v>
          </cell>
          <cell r="J354">
            <v>1</v>
          </cell>
          <cell r="K354">
            <v>3</v>
          </cell>
          <cell r="L354">
            <v>1</v>
          </cell>
          <cell r="M354">
            <v>1</v>
          </cell>
          <cell r="N354">
            <v>19</v>
          </cell>
          <cell r="O354" t="str">
            <v>13112</v>
          </cell>
          <cell r="P354" t="str">
            <v>1570067</v>
          </cell>
        </row>
        <row r="355">
          <cell r="A355">
            <v>30354</v>
          </cell>
          <cell r="B355">
            <v>313310250</v>
          </cell>
          <cell r="C355" t="str">
            <v>D13-077</v>
          </cell>
          <cell r="D355" t="str">
            <v>D</v>
          </cell>
          <cell r="E355">
            <v>13</v>
          </cell>
          <cell r="F355">
            <v>77</v>
          </cell>
          <cell r="G355" t="str">
            <v>中島歯科医院</v>
          </cell>
          <cell r="H355" t="str">
            <v>東京都</v>
          </cell>
          <cell r="I355" t="str">
            <v>渋谷区笹塚１－４７－２－３０４</v>
          </cell>
          <cell r="J355">
            <v>2</v>
          </cell>
          <cell r="K355">
            <v>3</v>
          </cell>
          <cell r="L355">
            <v>1</v>
          </cell>
          <cell r="M355">
            <v>1</v>
          </cell>
          <cell r="N355">
            <v>25</v>
          </cell>
          <cell r="O355" t="str">
            <v>13113</v>
          </cell>
          <cell r="P355" t="str">
            <v>1510073</v>
          </cell>
        </row>
        <row r="356">
          <cell r="A356">
            <v>30355</v>
          </cell>
          <cell r="B356">
            <v>313310511</v>
          </cell>
          <cell r="C356" t="str">
            <v>D13-078</v>
          </cell>
          <cell r="D356" t="str">
            <v>D</v>
          </cell>
          <cell r="E356">
            <v>13</v>
          </cell>
          <cell r="F356">
            <v>78</v>
          </cell>
          <cell r="G356" t="str">
            <v>鈴木歯科医院</v>
          </cell>
          <cell r="H356" t="str">
            <v>東京都</v>
          </cell>
          <cell r="I356" t="str">
            <v>渋谷区神宮前６－２３－５</v>
          </cell>
          <cell r="J356">
            <v>2</v>
          </cell>
          <cell r="K356">
            <v>3</v>
          </cell>
          <cell r="L356">
            <v>1</v>
          </cell>
          <cell r="M356">
            <v>2</v>
          </cell>
          <cell r="N356">
            <v>25</v>
          </cell>
          <cell r="O356" t="str">
            <v>13113</v>
          </cell>
          <cell r="P356" t="str">
            <v>1500001</v>
          </cell>
        </row>
        <row r="357">
          <cell r="A357">
            <v>30356</v>
          </cell>
          <cell r="B357">
            <v>313312342</v>
          </cell>
          <cell r="C357" t="str">
            <v>D13-079</v>
          </cell>
          <cell r="D357" t="str">
            <v>D</v>
          </cell>
          <cell r="E357">
            <v>13</v>
          </cell>
          <cell r="F357">
            <v>79</v>
          </cell>
          <cell r="G357" t="str">
            <v>勝浦歯科医院</v>
          </cell>
          <cell r="H357" t="str">
            <v>東京都</v>
          </cell>
          <cell r="I357" t="str">
            <v>渋谷区代々木１－３７－１</v>
          </cell>
          <cell r="J357">
            <v>2</v>
          </cell>
          <cell r="K357">
            <v>3</v>
          </cell>
          <cell r="L357">
            <v>1</v>
          </cell>
          <cell r="M357">
            <v>1</v>
          </cell>
          <cell r="N357">
            <v>25</v>
          </cell>
          <cell r="O357" t="str">
            <v>13113</v>
          </cell>
          <cell r="P357" t="str">
            <v>1510053</v>
          </cell>
        </row>
        <row r="358">
          <cell r="A358">
            <v>30357</v>
          </cell>
          <cell r="B358">
            <v>313313958</v>
          </cell>
          <cell r="C358" t="str">
            <v>D13-080</v>
          </cell>
          <cell r="D358" t="str">
            <v>D</v>
          </cell>
          <cell r="E358">
            <v>13</v>
          </cell>
          <cell r="F358">
            <v>80</v>
          </cell>
          <cell r="G358" t="str">
            <v>とがわ歯科</v>
          </cell>
          <cell r="H358" t="str">
            <v>東京都</v>
          </cell>
          <cell r="I358" t="str">
            <v>渋谷区道玄坂２－３－２</v>
          </cell>
          <cell r="J358">
            <v>1</v>
          </cell>
          <cell r="K358">
            <v>3</v>
          </cell>
          <cell r="L358">
            <v>1</v>
          </cell>
          <cell r="M358">
            <v>1</v>
          </cell>
          <cell r="N358">
            <v>25</v>
          </cell>
          <cell r="O358" t="str">
            <v>13113</v>
          </cell>
          <cell r="P358" t="str">
            <v>1500043</v>
          </cell>
        </row>
        <row r="359">
          <cell r="A359">
            <v>30358</v>
          </cell>
          <cell r="B359">
            <v>313313974</v>
          </cell>
          <cell r="C359" t="str">
            <v>D13-081</v>
          </cell>
          <cell r="D359" t="str">
            <v>D</v>
          </cell>
          <cell r="E359">
            <v>13</v>
          </cell>
          <cell r="F359">
            <v>81</v>
          </cell>
          <cell r="G359" t="str">
            <v>石上歯科</v>
          </cell>
          <cell r="H359" t="str">
            <v>東京都</v>
          </cell>
          <cell r="I359" t="str">
            <v>渋谷区神南１－２０－１５</v>
          </cell>
          <cell r="J359">
            <v>2</v>
          </cell>
          <cell r="K359">
            <v>3</v>
          </cell>
          <cell r="L359">
            <v>1</v>
          </cell>
          <cell r="M359">
            <v>1</v>
          </cell>
          <cell r="N359">
            <v>25</v>
          </cell>
          <cell r="O359" t="str">
            <v>13113</v>
          </cell>
          <cell r="P359" t="str">
            <v>1500041</v>
          </cell>
        </row>
        <row r="360">
          <cell r="A360">
            <v>30359</v>
          </cell>
          <cell r="B360">
            <v>313315167</v>
          </cell>
          <cell r="C360" t="str">
            <v>D13-082</v>
          </cell>
          <cell r="D360" t="str">
            <v>D</v>
          </cell>
          <cell r="E360">
            <v>13</v>
          </cell>
          <cell r="F360">
            <v>82</v>
          </cell>
          <cell r="G360" t="str">
            <v>村松歯科</v>
          </cell>
          <cell r="H360" t="str">
            <v>東京都</v>
          </cell>
          <cell r="I360" t="str">
            <v>渋谷区神南１－２０－９　パークウェイ渋谷７Ｆ</v>
          </cell>
          <cell r="J360">
            <v>2</v>
          </cell>
          <cell r="K360">
            <v>3</v>
          </cell>
          <cell r="L360">
            <v>1</v>
          </cell>
          <cell r="M360">
            <v>1</v>
          </cell>
          <cell r="N360">
            <v>25</v>
          </cell>
          <cell r="O360" t="str">
            <v>13113</v>
          </cell>
          <cell r="P360" t="str">
            <v>1500041</v>
          </cell>
        </row>
        <row r="361">
          <cell r="A361">
            <v>30360</v>
          </cell>
          <cell r="B361">
            <v>313320804</v>
          </cell>
          <cell r="C361" t="str">
            <v>D13-083</v>
          </cell>
          <cell r="D361" t="str">
            <v>D</v>
          </cell>
          <cell r="E361">
            <v>13</v>
          </cell>
          <cell r="F361">
            <v>83</v>
          </cell>
          <cell r="G361" t="str">
            <v>菅沼歯科</v>
          </cell>
          <cell r="H361" t="str">
            <v>東京都</v>
          </cell>
          <cell r="I361" t="str">
            <v>中野区中野３－３４－２９　中野パールスカイビル４Ｆ</v>
          </cell>
          <cell r="J361">
            <v>2</v>
          </cell>
          <cell r="K361">
            <v>3</v>
          </cell>
          <cell r="L361">
            <v>1</v>
          </cell>
          <cell r="M361">
            <v>1</v>
          </cell>
          <cell r="N361">
            <v>25</v>
          </cell>
          <cell r="O361" t="str">
            <v>13114</v>
          </cell>
          <cell r="P361" t="str">
            <v>1640001</v>
          </cell>
        </row>
        <row r="362">
          <cell r="A362">
            <v>30361</v>
          </cell>
          <cell r="B362">
            <v>313321436</v>
          </cell>
          <cell r="C362" t="str">
            <v>D13-084</v>
          </cell>
          <cell r="D362" t="str">
            <v>D</v>
          </cell>
          <cell r="E362">
            <v>13</v>
          </cell>
          <cell r="F362">
            <v>84</v>
          </cell>
          <cell r="G362" t="str">
            <v>医療法人社団土田歯科医院</v>
          </cell>
          <cell r="H362" t="str">
            <v>東京都</v>
          </cell>
          <cell r="I362" t="str">
            <v>中野区南台３－６－２５　タケヨシビル１Ｆ</v>
          </cell>
          <cell r="J362">
            <v>1</v>
          </cell>
          <cell r="K362">
            <v>3</v>
          </cell>
          <cell r="L362">
            <v>1</v>
          </cell>
          <cell r="M362">
            <v>2</v>
          </cell>
          <cell r="N362">
            <v>19</v>
          </cell>
          <cell r="O362" t="str">
            <v>13114</v>
          </cell>
          <cell r="P362" t="str">
            <v>1640014</v>
          </cell>
        </row>
        <row r="363">
          <cell r="A363">
            <v>30362</v>
          </cell>
          <cell r="B363">
            <v>313321872</v>
          </cell>
          <cell r="C363" t="str">
            <v>D13-085</v>
          </cell>
          <cell r="D363" t="str">
            <v>D</v>
          </cell>
          <cell r="E363">
            <v>13</v>
          </cell>
          <cell r="F363">
            <v>85</v>
          </cell>
          <cell r="G363" t="str">
            <v>あみなか歯科クリニック</v>
          </cell>
          <cell r="H363" t="str">
            <v>東京都</v>
          </cell>
          <cell r="I363" t="str">
            <v>中野区東中野３－１－１　寛栄ビル４Ｆ</v>
          </cell>
          <cell r="J363">
            <v>1</v>
          </cell>
          <cell r="K363">
            <v>3</v>
          </cell>
          <cell r="L363">
            <v>1</v>
          </cell>
          <cell r="M363">
            <v>1</v>
          </cell>
          <cell r="N363">
            <v>25</v>
          </cell>
          <cell r="O363" t="str">
            <v>13114</v>
          </cell>
          <cell r="P363" t="str">
            <v>1640003</v>
          </cell>
        </row>
        <row r="364">
          <cell r="A364">
            <v>30363</v>
          </cell>
          <cell r="B364">
            <v>313322000</v>
          </cell>
          <cell r="C364" t="str">
            <v>D13-086</v>
          </cell>
          <cell r="D364" t="str">
            <v>D</v>
          </cell>
          <cell r="E364">
            <v>13</v>
          </cell>
          <cell r="F364">
            <v>86</v>
          </cell>
          <cell r="G364" t="str">
            <v>大石歯科クリニック</v>
          </cell>
          <cell r="H364" t="str">
            <v>東京都</v>
          </cell>
          <cell r="I364" t="str">
            <v>中野区中野６－２８－８</v>
          </cell>
          <cell r="J364">
            <v>2</v>
          </cell>
          <cell r="K364">
            <v>3</v>
          </cell>
          <cell r="L364">
            <v>1</v>
          </cell>
          <cell r="M364">
            <v>2</v>
          </cell>
          <cell r="N364">
            <v>25</v>
          </cell>
          <cell r="O364" t="str">
            <v>13114</v>
          </cell>
          <cell r="P364" t="str">
            <v>1640001</v>
          </cell>
        </row>
        <row r="365">
          <cell r="A365">
            <v>30364</v>
          </cell>
          <cell r="B365">
            <v>313330852</v>
          </cell>
          <cell r="C365" t="str">
            <v>D13-087</v>
          </cell>
          <cell r="D365" t="str">
            <v>D</v>
          </cell>
          <cell r="E365">
            <v>13</v>
          </cell>
          <cell r="F365">
            <v>87</v>
          </cell>
          <cell r="G365" t="str">
            <v>松永歯科医院</v>
          </cell>
          <cell r="H365" t="str">
            <v>東京都</v>
          </cell>
          <cell r="I365" t="str">
            <v>中野区野方１－３０－１</v>
          </cell>
          <cell r="J365">
            <v>2</v>
          </cell>
          <cell r="K365">
            <v>3</v>
          </cell>
          <cell r="L365">
            <v>1</v>
          </cell>
          <cell r="M365">
            <v>1</v>
          </cell>
          <cell r="N365">
            <v>25</v>
          </cell>
          <cell r="O365" t="str">
            <v>13114</v>
          </cell>
          <cell r="P365" t="str">
            <v>1650027</v>
          </cell>
        </row>
        <row r="366">
          <cell r="A366">
            <v>30365</v>
          </cell>
          <cell r="B366">
            <v>313340871</v>
          </cell>
          <cell r="C366" t="str">
            <v>D13-088</v>
          </cell>
          <cell r="D366" t="str">
            <v>D</v>
          </cell>
          <cell r="E366">
            <v>13</v>
          </cell>
          <cell r="F366">
            <v>88</v>
          </cell>
          <cell r="G366" t="str">
            <v>山根歯科医院</v>
          </cell>
          <cell r="H366" t="str">
            <v>東京都</v>
          </cell>
          <cell r="I366" t="str">
            <v>杉並区上井草２－３４－８</v>
          </cell>
          <cell r="J366">
            <v>1</v>
          </cell>
          <cell r="K366">
            <v>3</v>
          </cell>
          <cell r="L366">
            <v>1</v>
          </cell>
          <cell r="M366">
            <v>1</v>
          </cell>
          <cell r="N366">
            <v>25</v>
          </cell>
          <cell r="O366" t="str">
            <v>13115</v>
          </cell>
          <cell r="P366" t="str">
            <v>1670023</v>
          </cell>
        </row>
        <row r="367">
          <cell r="A367">
            <v>30366</v>
          </cell>
          <cell r="B367">
            <v>313341416</v>
          </cell>
          <cell r="C367" t="str">
            <v>D13-089</v>
          </cell>
          <cell r="D367" t="str">
            <v>D</v>
          </cell>
          <cell r="E367">
            <v>13</v>
          </cell>
          <cell r="F367">
            <v>89</v>
          </cell>
          <cell r="G367" t="str">
            <v>田中歯科医院</v>
          </cell>
          <cell r="H367" t="str">
            <v>東京都</v>
          </cell>
          <cell r="I367" t="str">
            <v>杉並区上井草３－３３－１３</v>
          </cell>
          <cell r="J367">
            <v>2</v>
          </cell>
          <cell r="K367">
            <v>3</v>
          </cell>
          <cell r="L367">
            <v>1</v>
          </cell>
          <cell r="M367">
            <v>1</v>
          </cell>
          <cell r="N367">
            <v>25</v>
          </cell>
          <cell r="O367" t="str">
            <v>13115</v>
          </cell>
          <cell r="P367" t="str">
            <v>1670023</v>
          </cell>
        </row>
        <row r="368">
          <cell r="A368">
            <v>30367</v>
          </cell>
          <cell r="B368">
            <v>313350337</v>
          </cell>
          <cell r="C368" t="str">
            <v>D13-090</v>
          </cell>
          <cell r="D368" t="str">
            <v>D</v>
          </cell>
          <cell r="E368">
            <v>13</v>
          </cell>
          <cell r="F368">
            <v>90</v>
          </cell>
          <cell r="G368" t="str">
            <v>高橋歯科医院</v>
          </cell>
          <cell r="H368" t="str">
            <v>東京都</v>
          </cell>
          <cell r="I368" t="str">
            <v>杉並区浜田山３－１３－１１</v>
          </cell>
          <cell r="J368">
            <v>2</v>
          </cell>
          <cell r="K368">
            <v>3</v>
          </cell>
          <cell r="L368">
            <v>1</v>
          </cell>
          <cell r="M368">
            <v>1</v>
          </cell>
          <cell r="N368">
            <v>25</v>
          </cell>
          <cell r="O368" t="str">
            <v>13115</v>
          </cell>
          <cell r="P368" t="str">
            <v>1680065</v>
          </cell>
        </row>
        <row r="369">
          <cell r="A369">
            <v>30368</v>
          </cell>
          <cell r="B369">
            <v>313351549</v>
          </cell>
          <cell r="C369" t="str">
            <v>D13-091</v>
          </cell>
          <cell r="D369" t="str">
            <v>D</v>
          </cell>
          <cell r="E369">
            <v>13</v>
          </cell>
          <cell r="F369">
            <v>91</v>
          </cell>
          <cell r="G369" t="str">
            <v>古屋歯科医院</v>
          </cell>
          <cell r="H369" t="str">
            <v>東京都</v>
          </cell>
          <cell r="I369" t="str">
            <v>杉並区久我山４－１－５　田中ビル２０３</v>
          </cell>
          <cell r="J369">
            <v>1</v>
          </cell>
          <cell r="K369">
            <v>3</v>
          </cell>
          <cell r="L369">
            <v>1</v>
          </cell>
          <cell r="M369">
            <v>1</v>
          </cell>
          <cell r="N369">
            <v>25</v>
          </cell>
          <cell r="O369" t="str">
            <v>13115</v>
          </cell>
          <cell r="P369" t="str">
            <v>1680082</v>
          </cell>
        </row>
        <row r="370">
          <cell r="A370">
            <v>30369</v>
          </cell>
          <cell r="B370">
            <v>313360239</v>
          </cell>
          <cell r="C370" t="str">
            <v>D13-092</v>
          </cell>
          <cell r="D370" t="str">
            <v>D</v>
          </cell>
          <cell r="E370">
            <v>13</v>
          </cell>
          <cell r="F370">
            <v>92</v>
          </cell>
          <cell r="G370" t="str">
            <v>菅野歯科医院</v>
          </cell>
          <cell r="H370" t="str">
            <v>東京都</v>
          </cell>
          <cell r="I370" t="str">
            <v>杉並区高円寺北２－３５－１３</v>
          </cell>
          <cell r="J370">
            <v>2</v>
          </cell>
          <cell r="K370">
            <v>3</v>
          </cell>
          <cell r="L370">
            <v>1</v>
          </cell>
          <cell r="M370">
            <v>1</v>
          </cell>
          <cell r="N370">
            <v>25</v>
          </cell>
          <cell r="O370" t="str">
            <v>13115</v>
          </cell>
          <cell r="P370" t="str">
            <v>1660002</v>
          </cell>
        </row>
        <row r="371">
          <cell r="A371">
            <v>30370</v>
          </cell>
          <cell r="B371">
            <v>313361786</v>
          </cell>
          <cell r="C371" t="str">
            <v>D13-093</v>
          </cell>
          <cell r="D371" t="str">
            <v>D</v>
          </cell>
          <cell r="E371">
            <v>13</v>
          </cell>
          <cell r="F371">
            <v>93</v>
          </cell>
          <cell r="G371" t="str">
            <v>東高円寺歯科クリニック</v>
          </cell>
          <cell r="H371" t="str">
            <v>東京都</v>
          </cell>
          <cell r="I371" t="str">
            <v>杉並区和田３－５６－１３　ウィスタリア東高円寺２０１</v>
          </cell>
          <cell r="J371">
            <v>1</v>
          </cell>
          <cell r="K371">
            <v>3</v>
          </cell>
          <cell r="L371">
            <v>1</v>
          </cell>
          <cell r="M371">
            <v>2</v>
          </cell>
          <cell r="N371">
            <v>25</v>
          </cell>
          <cell r="O371" t="str">
            <v>13115</v>
          </cell>
          <cell r="P371" t="str">
            <v>1660012</v>
          </cell>
        </row>
        <row r="372">
          <cell r="A372">
            <v>30371</v>
          </cell>
          <cell r="B372">
            <v>313370694</v>
          </cell>
          <cell r="C372" t="str">
            <v>D13-094</v>
          </cell>
          <cell r="D372" t="str">
            <v>D</v>
          </cell>
          <cell r="E372">
            <v>13</v>
          </cell>
          <cell r="F372">
            <v>94</v>
          </cell>
          <cell r="G372" t="str">
            <v>伏見歯科医院</v>
          </cell>
          <cell r="H372" t="str">
            <v>東京都</v>
          </cell>
          <cell r="I372" t="str">
            <v>豊島区南大塚３－１３－２</v>
          </cell>
          <cell r="J372">
            <v>2</v>
          </cell>
          <cell r="K372">
            <v>3</v>
          </cell>
          <cell r="L372">
            <v>1</v>
          </cell>
          <cell r="M372">
            <v>1</v>
          </cell>
          <cell r="N372">
            <v>25</v>
          </cell>
          <cell r="O372" t="str">
            <v>13116</v>
          </cell>
          <cell r="P372" t="str">
            <v>1700005</v>
          </cell>
        </row>
        <row r="373">
          <cell r="A373">
            <v>30372</v>
          </cell>
          <cell r="B373">
            <v>313370896</v>
          </cell>
          <cell r="C373" t="str">
            <v>D13-095</v>
          </cell>
          <cell r="D373" t="str">
            <v>D</v>
          </cell>
          <cell r="E373">
            <v>13</v>
          </cell>
          <cell r="F373">
            <v>95</v>
          </cell>
          <cell r="G373" t="str">
            <v>市川歯科医院</v>
          </cell>
          <cell r="H373" t="str">
            <v>東京都</v>
          </cell>
          <cell r="I373" t="str">
            <v>豊島区西巣鴨２－６－１７</v>
          </cell>
          <cell r="J373">
            <v>1</v>
          </cell>
          <cell r="K373">
            <v>3</v>
          </cell>
          <cell r="L373">
            <v>1</v>
          </cell>
          <cell r="M373">
            <v>1</v>
          </cell>
          <cell r="N373">
            <v>25</v>
          </cell>
          <cell r="O373" t="str">
            <v>13116</v>
          </cell>
          <cell r="P373" t="str">
            <v>1700001</v>
          </cell>
        </row>
        <row r="374">
          <cell r="A374">
            <v>30373</v>
          </cell>
          <cell r="B374">
            <v>313372249</v>
          </cell>
          <cell r="C374" t="str">
            <v>D13-096</v>
          </cell>
          <cell r="D374" t="str">
            <v>D</v>
          </cell>
          <cell r="E374">
            <v>13</v>
          </cell>
          <cell r="F374">
            <v>96</v>
          </cell>
          <cell r="G374" t="str">
            <v>高草木歯科</v>
          </cell>
          <cell r="H374" t="str">
            <v>東京都</v>
          </cell>
          <cell r="I374" t="str">
            <v>豊島区東池袋１－１５－１　菱山ビル４Ｆ</v>
          </cell>
          <cell r="J374">
            <v>2</v>
          </cell>
          <cell r="K374">
            <v>3</v>
          </cell>
          <cell r="L374">
            <v>1</v>
          </cell>
          <cell r="M374">
            <v>2</v>
          </cell>
          <cell r="N374">
            <v>25</v>
          </cell>
          <cell r="O374" t="str">
            <v>13116</v>
          </cell>
          <cell r="P374" t="str">
            <v>1700013</v>
          </cell>
        </row>
        <row r="375">
          <cell r="A375">
            <v>30374</v>
          </cell>
          <cell r="B375">
            <v>313373132</v>
          </cell>
          <cell r="C375" t="str">
            <v>D13-097</v>
          </cell>
          <cell r="D375" t="str">
            <v>D</v>
          </cell>
          <cell r="E375">
            <v>13</v>
          </cell>
          <cell r="F375">
            <v>97</v>
          </cell>
          <cell r="G375" t="str">
            <v>中野歯科室</v>
          </cell>
          <cell r="H375" t="str">
            <v>東京都</v>
          </cell>
          <cell r="I375" t="str">
            <v>豊島区池袋２－１３－２　金子園ビル３Ｆ</v>
          </cell>
          <cell r="J375">
            <v>2</v>
          </cell>
          <cell r="K375">
            <v>3</v>
          </cell>
          <cell r="L375">
            <v>1</v>
          </cell>
          <cell r="M375">
            <v>1</v>
          </cell>
          <cell r="N375">
            <v>25</v>
          </cell>
          <cell r="O375" t="str">
            <v>13116</v>
          </cell>
          <cell r="P375" t="str">
            <v>1710014</v>
          </cell>
        </row>
        <row r="376">
          <cell r="A376">
            <v>30375</v>
          </cell>
          <cell r="B376">
            <v>313373350</v>
          </cell>
          <cell r="C376" t="str">
            <v>D13-098</v>
          </cell>
          <cell r="D376" t="str">
            <v>D</v>
          </cell>
          <cell r="E376">
            <v>13</v>
          </cell>
          <cell r="F376">
            <v>98</v>
          </cell>
          <cell r="G376" t="str">
            <v>平井歯科医院</v>
          </cell>
          <cell r="H376" t="str">
            <v>東京都</v>
          </cell>
          <cell r="I376" t="str">
            <v>豊島区巣鴨３－１８－１３　２Ｆ</v>
          </cell>
          <cell r="J376">
            <v>1</v>
          </cell>
          <cell r="K376">
            <v>3</v>
          </cell>
          <cell r="L376">
            <v>1</v>
          </cell>
          <cell r="M376">
            <v>1</v>
          </cell>
          <cell r="N376">
            <v>25</v>
          </cell>
          <cell r="O376" t="str">
            <v>13116</v>
          </cell>
          <cell r="P376" t="str">
            <v>1700002</v>
          </cell>
        </row>
        <row r="377">
          <cell r="A377">
            <v>30376</v>
          </cell>
          <cell r="B377">
            <v>313390951</v>
          </cell>
          <cell r="C377" t="str">
            <v>D13-099</v>
          </cell>
          <cell r="D377" t="str">
            <v>D</v>
          </cell>
          <cell r="E377">
            <v>13</v>
          </cell>
          <cell r="F377">
            <v>99</v>
          </cell>
          <cell r="G377" t="str">
            <v>医療法人社団慶美会　上十条歯科医院</v>
          </cell>
          <cell r="H377" t="str">
            <v>東京都</v>
          </cell>
          <cell r="I377" t="str">
            <v>北区上十条１丁目１９番８号</v>
          </cell>
          <cell r="J377">
            <v>2</v>
          </cell>
          <cell r="K377">
            <v>3</v>
          </cell>
          <cell r="L377">
            <v>1</v>
          </cell>
          <cell r="M377">
            <v>1</v>
          </cell>
          <cell r="N377">
            <v>19</v>
          </cell>
          <cell r="O377" t="str">
            <v>13117</v>
          </cell>
          <cell r="P377" t="str">
            <v>1140034</v>
          </cell>
        </row>
        <row r="378">
          <cell r="A378">
            <v>30377</v>
          </cell>
          <cell r="B378">
            <v>313391349</v>
          </cell>
          <cell r="C378" t="str">
            <v>D13-100</v>
          </cell>
          <cell r="D378" t="str">
            <v>D</v>
          </cell>
          <cell r="E378">
            <v>13</v>
          </cell>
          <cell r="F378">
            <v>100</v>
          </cell>
          <cell r="G378" t="str">
            <v>青木歯科</v>
          </cell>
          <cell r="H378" t="str">
            <v>東京都</v>
          </cell>
          <cell r="I378" t="str">
            <v>北区東十条３－１５－１０　ＢＯＸビル２Ｆ</v>
          </cell>
          <cell r="J378">
            <v>1</v>
          </cell>
          <cell r="K378">
            <v>3</v>
          </cell>
          <cell r="L378">
            <v>1</v>
          </cell>
          <cell r="M378">
            <v>1</v>
          </cell>
          <cell r="N378">
            <v>25</v>
          </cell>
          <cell r="O378" t="str">
            <v>13117</v>
          </cell>
          <cell r="P378" t="str">
            <v>1140001</v>
          </cell>
        </row>
        <row r="379">
          <cell r="A379">
            <v>30378</v>
          </cell>
          <cell r="B379">
            <v>313400232</v>
          </cell>
          <cell r="C379" t="str">
            <v>D13-101</v>
          </cell>
          <cell r="D379" t="str">
            <v>D</v>
          </cell>
          <cell r="E379">
            <v>13</v>
          </cell>
          <cell r="F379">
            <v>101</v>
          </cell>
          <cell r="G379" t="str">
            <v>佐藤歯科医院</v>
          </cell>
          <cell r="H379" t="str">
            <v>東京都</v>
          </cell>
          <cell r="I379" t="str">
            <v>北区浮間４－２－２</v>
          </cell>
          <cell r="J379">
            <v>1</v>
          </cell>
          <cell r="K379">
            <v>3</v>
          </cell>
          <cell r="L379">
            <v>1</v>
          </cell>
          <cell r="M379">
            <v>2</v>
          </cell>
          <cell r="N379">
            <v>25</v>
          </cell>
          <cell r="O379" t="str">
            <v>13117</v>
          </cell>
          <cell r="P379" t="str">
            <v>1150051</v>
          </cell>
        </row>
        <row r="380">
          <cell r="A380">
            <v>30379</v>
          </cell>
          <cell r="B380">
            <v>313410206</v>
          </cell>
          <cell r="C380" t="str">
            <v>D13-102</v>
          </cell>
          <cell r="D380" t="str">
            <v>D</v>
          </cell>
          <cell r="E380">
            <v>13</v>
          </cell>
          <cell r="F380">
            <v>102</v>
          </cell>
          <cell r="G380" t="str">
            <v>西ケ原歯科医院</v>
          </cell>
          <cell r="H380" t="str">
            <v>東京都</v>
          </cell>
          <cell r="I380" t="str">
            <v>北区西ケ原３－４－１５</v>
          </cell>
          <cell r="J380">
            <v>2</v>
          </cell>
          <cell r="K380">
            <v>3</v>
          </cell>
          <cell r="L380">
            <v>1</v>
          </cell>
          <cell r="M380">
            <v>1</v>
          </cell>
          <cell r="N380">
            <v>25</v>
          </cell>
          <cell r="O380" t="str">
            <v>13117</v>
          </cell>
          <cell r="P380" t="str">
            <v>1140024</v>
          </cell>
        </row>
        <row r="381">
          <cell r="A381">
            <v>30380</v>
          </cell>
          <cell r="B381">
            <v>313580035</v>
          </cell>
          <cell r="C381" t="str">
            <v>D13-103</v>
          </cell>
          <cell r="D381" t="str">
            <v>D</v>
          </cell>
          <cell r="E381">
            <v>13</v>
          </cell>
          <cell r="F381">
            <v>103</v>
          </cell>
          <cell r="G381" t="str">
            <v>ますだ歯科医院</v>
          </cell>
          <cell r="H381" t="str">
            <v>東京都</v>
          </cell>
          <cell r="I381" t="str">
            <v>北区赤羽２－９－１　渡辺ビル２０１</v>
          </cell>
          <cell r="J381">
            <v>1</v>
          </cell>
          <cell r="K381">
            <v>3</v>
          </cell>
          <cell r="L381">
            <v>1</v>
          </cell>
          <cell r="M381">
            <v>1</v>
          </cell>
          <cell r="N381">
            <v>25</v>
          </cell>
          <cell r="O381" t="str">
            <v>13117</v>
          </cell>
          <cell r="P381" t="str">
            <v>1150045</v>
          </cell>
        </row>
        <row r="382">
          <cell r="A382">
            <v>30381</v>
          </cell>
          <cell r="B382">
            <v>313580181</v>
          </cell>
          <cell r="C382" t="str">
            <v>D13-104</v>
          </cell>
          <cell r="D382" t="str">
            <v>D</v>
          </cell>
          <cell r="E382">
            <v>13</v>
          </cell>
          <cell r="F382">
            <v>104</v>
          </cell>
          <cell r="G382" t="str">
            <v>たいち歯科医院</v>
          </cell>
          <cell r="H382" t="str">
            <v>東京都</v>
          </cell>
          <cell r="I382" t="str">
            <v>北区滝野川３－４６－８</v>
          </cell>
          <cell r="J382">
            <v>2</v>
          </cell>
          <cell r="K382">
            <v>3</v>
          </cell>
          <cell r="L382">
            <v>1</v>
          </cell>
          <cell r="M382">
            <v>1</v>
          </cell>
          <cell r="N382">
            <v>25</v>
          </cell>
          <cell r="O382" t="str">
            <v>13117</v>
          </cell>
          <cell r="P382" t="str">
            <v>1140023</v>
          </cell>
        </row>
        <row r="383">
          <cell r="A383">
            <v>30382</v>
          </cell>
          <cell r="B383">
            <v>313421033</v>
          </cell>
          <cell r="C383" t="str">
            <v>D13-105</v>
          </cell>
          <cell r="D383" t="str">
            <v>D</v>
          </cell>
          <cell r="E383">
            <v>13</v>
          </cell>
          <cell r="F383">
            <v>105</v>
          </cell>
          <cell r="G383" t="str">
            <v>杉山歯科医院</v>
          </cell>
          <cell r="H383" t="str">
            <v>東京都</v>
          </cell>
          <cell r="I383" t="str">
            <v>荒川区南千住１－１８－６</v>
          </cell>
          <cell r="J383">
            <v>2</v>
          </cell>
          <cell r="K383">
            <v>3</v>
          </cell>
          <cell r="L383">
            <v>1</v>
          </cell>
          <cell r="M383">
            <v>1</v>
          </cell>
          <cell r="N383">
            <v>25</v>
          </cell>
          <cell r="O383" t="str">
            <v>13118</v>
          </cell>
          <cell r="P383" t="str">
            <v>1160003</v>
          </cell>
        </row>
        <row r="384">
          <cell r="A384">
            <v>30383</v>
          </cell>
          <cell r="B384">
            <v>313421886</v>
          </cell>
          <cell r="C384" t="str">
            <v>D13-106</v>
          </cell>
          <cell r="D384" t="str">
            <v>D</v>
          </cell>
          <cell r="E384">
            <v>13</v>
          </cell>
          <cell r="F384">
            <v>106</v>
          </cell>
          <cell r="G384" t="str">
            <v>南千住歯科</v>
          </cell>
          <cell r="H384" t="str">
            <v>東京都</v>
          </cell>
          <cell r="I384" t="str">
            <v>荒川区南千住２－２７－１０</v>
          </cell>
          <cell r="J384">
            <v>1</v>
          </cell>
          <cell r="K384">
            <v>3</v>
          </cell>
          <cell r="L384">
            <v>1</v>
          </cell>
          <cell r="M384">
            <v>1</v>
          </cell>
          <cell r="N384">
            <v>25</v>
          </cell>
          <cell r="O384" t="str">
            <v>13118</v>
          </cell>
          <cell r="P384" t="str">
            <v>1160003</v>
          </cell>
        </row>
        <row r="385">
          <cell r="A385">
            <v>30384</v>
          </cell>
          <cell r="B385">
            <v>313422144</v>
          </cell>
          <cell r="C385" t="str">
            <v>D13-107</v>
          </cell>
          <cell r="D385" t="str">
            <v>D</v>
          </cell>
          <cell r="E385">
            <v>13</v>
          </cell>
          <cell r="F385">
            <v>107</v>
          </cell>
          <cell r="G385" t="str">
            <v>医療法人敬歯会　汐入歯科医院</v>
          </cell>
          <cell r="H385" t="str">
            <v>東京都</v>
          </cell>
          <cell r="I385" t="str">
            <v>荒川区南千住８丁目７番８号　３街区Ｄ棟べるぽーと汐入西館２０７号</v>
          </cell>
          <cell r="J385">
            <v>2</v>
          </cell>
          <cell r="K385">
            <v>3</v>
          </cell>
          <cell r="L385">
            <v>1</v>
          </cell>
          <cell r="M385">
            <v>2</v>
          </cell>
          <cell r="N385">
            <v>19</v>
          </cell>
          <cell r="O385" t="str">
            <v>13118</v>
          </cell>
          <cell r="P385" t="str">
            <v>1160003</v>
          </cell>
        </row>
        <row r="386">
          <cell r="A386">
            <v>30385</v>
          </cell>
          <cell r="B386">
            <v>313430231</v>
          </cell>
          <cell r="C386" t="str">
            <v>D13-108</v>
          </cell>
          <cell r="D386" t="str">
            <v>D</v>
          </cell>
          <cell r="E386">
            <v>13</v>
          </cell>
          <cell r="F386">
            <v>108</v>
          </cell>
          <cell r="G386" t="str">
            <v>木村歯科医院</v>
          </cell>
          <cell r="H386" t="str">
            <v>東京都</v>
          </cell>
          <cell r="I386" t="str">
            <v>板橋区大山金井町５３－２</v>
          </cell>
          <cell r="J386">
            <v>2</v>
          </cell>
          <cell r="K386">
            <v>3</v>
          </cell>
          <cell r="L386">
            <v>1</v>
          </cell>
          <cell r="M386">
            <v>1</v>
          </cell>
          <cell r="N386">
            <v>25</v>
          </cell>
          <cell r="O386" t="str">
            <v>13119</v>
          </cell>
          <cell r="P386" t="str">
            <v>1730024</v>
          </cell>
        </row>
        <row r="387">
          <cell r="A387">
            <v>30386</v>
          </cell>
          <cell r="B387">
            <v>313431980</v>
          </cell>
          <cell r="C387" t="str">
            <v>D13-109</v>
          </cell>
          <cell r="D387" t="str">
            <v>D</v>
          </cell>
          <cell r="E387">
            <v>13</v>
          </cell>
          <cell r="F387">
            <v>109</v>
          </cell>
          <cell r="G387" t="str">
            <v>大谷口歯科</v>
          </cell>
          <cell r="H387" t="str">
            <v>東京都</v>
          </cell>
          <cell r="I387" t="str">
            <v>板橋区大山西町５９－７</v>
          </cell>
          <cell r="J387">
            <v>2</v>
          </cell>
          <cell r="K387">
            <v>3</v>
          </cell>
          <cell r="L387">
            <v>1</v>
          </cell>
          <cell r="M387">
            <v>1</v>
          </cell>
          <cell r="N387">
            <v>25</v>
          </cell>
          <cell r="O387" t="str">
            <v>13119</v>
          </cell>
          <cell r="P387" t="str">
            <v>1730033</v>
          </cell>
        </row>
        <row r="388">
          <cell r="A388">
            <v>30387</v>
          </cell>
          <cell r="B388">
            <v>313440885</v>
          </cell>
          <cell r="C388" t="str">
            <v>D13-110</v>
          </cell>
          <cell r="D388" t="str">
            <v>D</v>
          </cell>
          <cell r="E388">
            <v>13</v>
          </cell>
          <cell r="F388">
            <v>110</v>
          </cell>
          <cell r="G388" t="str">
            <v>尾上歯科医院</v>
          </cell>
          <cell r="H388" t="str">
            <v>東京都</v>
          </cell>
          <cell r="I388" t="str">
            <v>板橋区成増３－９－５</v>
          </cell>
          <cell r="J388">
            <v>1</v>
          </cell>
          <cell r="K388">
            <v>3</v>
          </cell>
          <cell r="L388">
            <v>1</v>
          </cell>
          <cell r="M388">
            <v>1</v>
          </cell>
          <cell r="N388">
            <v>25</v>
          </cell>
          <cell r="O388" t="str">
            <v>13119</v>
          </cell>
          <cell r="P388" t="str">
            <v>1750094</v>
          </cell>
        </row>
        <row r="389">
          <cell r="A389">
            <v>30388</v>
          </cell>
          <cell r="B389">
            <v>313450022</v>
          </cell>
          <cell r="C389" t="str">
            <v>D13-111</v>
          </cell>
          <cell r="D389" t="str">
            <v>D</v>
          </cell>
          <cell r="E389">
            <v>13</v>
          </cell>
          <cell r="F389">
            <v>111</v>
          </cell>
          <cell r="G389" t="str">
            <v>石毛歯科医院</v>
          </cell>
          <cell r="H389" t="str">
            <v>東京都</v>
          </cell>
          <cell r="I389" t="str">
            <v>板橋区清水町４３－１１</v>
          </cell>
          <cell r="J389">
            <v>2</v>
          </cell>
          <cell r="K389">
            <v>3</v>
          </cell>
          <cell r="L389">
            <v>1</v>
          </cell>
          <cell r="M389">
            <v>1</v>
          </cell>
          <cell r="N389">
            <v>25</v>
          </cell>
          <cell r="O389" t="str">
            <v>13119</v>
          </cell>
          <cell r="P389" t="str">
            <v>1740053</v>
          </cell>
        </row>
        <row r="390">
          <cell r="A390">
            <v>30389</v>
          </cell>
          <cell r="B390">
            <v>313460432</v>
          </cell>
          <cell r="C390" t="str">
            <v>D13-112</v>
          </cell>
          <cell r="D390" t="str">
            <v>D</v>
          </cell>
          <cell r="E390">
            <v>13</v>
          </cell>
          <cell r="F390">
            <v>112</v>
          </cell>
          <cell r="G390" t="str">
            <v>芳賀歯科医院</v>
          </cell>
          <cell r="H390" t="str">
            <v>東京都</v>
          </cell>
          <cell r="I390" t="str">
            <v>練馬区北町１－２９－７</v>
          </cell>
          <cell r="J390">
            <v>2</v>
          </cell>
          <cell r="K390">
            <v>3</v>
          </cell>
          <cell r="L390">
            <v>1</v>
          </cell>
          <cell r="M390">
            <v>1</v>
          </cell>
          <cell r="N390">
            <v>25</v>
          </cell>
          <cell r="O390" t="str">
            <v>13120</v>
          </cell>
          <cell r="P390" t="str">
            <v>1790081</v>
          </cell>
        </row>
        <row r="391">
          <cell r="A391">
            <v>30390</v>
          </cell>
          <cell r="B391">
            <v>313460634</v>
          </cell>
          <cell r="C391" t="str">
            <v>D13-113</v>
          </cell>
          <cell r="D391" t="str">
            <v>D</v>
          </cell>
          <cell r="E391">
            <v>13</v>
          </cell>
          <cell r="F391">
            <v>113</v>
          </cell>
          <cell r="G391" t="str">
            <v>小杉歯科医院</v>
          </cell>
          <cell r="H391" t="str">
            <v>東京都</v>
          </cell>
          <cell r="I391" t="str">
            <v>練馬区田柄２－２－１４</v>
          </cell>
          <cell r="J391">
            <v>1</v>
          </cell>
          <cell r="K391">
            <v>3</v>
          </cell>
          <cell r="L391">
            <v>1</v>
          </cell>
          <cell r="M391">
            <v>2</v>
          </cell>
          <cell r="N391">
            <v>25</v>
          </cell>
          <cell r="O391" t="str">
            <v>13120</v>
          </cell>
          <cell r="P391" t="str">
            <v>1790073</v>
          </cell>
        </row>
        <row r="392">
          <cell r="A392">
            <v>30391</v>
          </cell>
          <cell r="B392">
            <v>313461631</v>
          </cell>
          <cell r="C392" t="str">
            <v>D13-114</v>
          </cell>
          <cell r="D392" t="str">
            <v>D</v>
          </cell>
          <cell r="E392">
            <v>13</v>
          </cell>
          <cell r="F392">
            <v>114</v>
          </cell>
          <cell r="G392" t="str">
            <v>医療法人社団貴翔会　杉江歯科医院</v>
          </cell>
          <cell r="H392" t="str">
            <v>東京都</v>
          </cell>
          <cell r="I392" t="str">
            <v>練馬区早宮２丁目１７番３７号　サニーヒルズ平和台エリート２０３</v>
          </cell>
          <cell r="J392">
            <v>2</v>
          </cell>
          <cell r="K392">
            <v>3</v>
          </cell>
          <cell r="L392">
            <v>1</v>
          </cell>
          <cell r="M392">
            <v>1</v>
          </cell>
          <cell r="N392">
            <v>19</v>
          </cell>
          <cell r="O392" t="str">
            <v>13120</v>
          </cell>
          <cell r="P392" t="str">
            <v>1790085</v>
          </cell>
        </row>
        <row r="393">
          <cell r="A393">
            <v>30392</v>
          </cell>
          <cell r="B393">
            <v>313462609</v>
          </cell>
          <cell r="C393" t="str">
            <v>D13-115</v>
          </cell>
          <cell r="D393" t="str">
            <v>D</v>
          </cell>
          <cell r="E393">
            <v>13</v>
          </cell>
          <cell r="F393">
            <v>115</v>
          </cell>
          <cell r="G393" t="str">
            <v>セフティ豊玉歯科医院</v>
          </cell>
          <cell r="H393" t="str">
            <v>東京都</v>
          </cell>
          <cell r="I393" t="str">
            <v>練馬区豊玉中３－７－４　セフティ豊玉２Ｆ</v>
          </cell>
          <cell r="J393">
            <v>1</v>
          </cell>
          <cell r="K393">
            <v>3</v>
          </cell>
          <cell r="L393">
            <v>1</v>
          </cell>
          <cell r="M393">
            <v>1</v>
          </cell>
          <cell r="N393">
            <v>25</v>
          </cell>
          <cell r="O393" t="str">
            <v>13120</v>
          </cell>
          <cell r="P393" t="str">
            <v>1760013</v>
          </cell>
        </row>
        <row r="394">
          <cell r="A394">
            <v>30393</v>
          </cell>
          <cell r="B394">
            <v>313462885</v>
          </cell>
          <cell r="C394" t="str">
            <v>D13-116</v>
          </cell>
          <cell r="D394" t="str">
            <v>D</v>
          </cell>
          <cell r="E394">
            <v>13</v>
          </cell>
          <cell r="F394">
            <v>116</v>
          </cell>
          <cell r="G394" t="str">
            <v>浜田歯科</v>
          </cell>
          <cell r="H394" t="str">
            <v>東京都</v>
          </cell>
          <cell r="I394" t="str">
            <v>練馬区栄町３３－６</v>
          </cell>
          <cell r="J394">
            <v>2</v>
          </cell>
          <cell r="K394">
            <v>3</v>
          </cell>
          <cell r="L394">
            <v>1</v>
          </cell>
          <cell r="M394">
            <v>1</v>
          </cell>
          <cell r="N394">
            <v>25</v>
          </cell>
          <cell r="O394" t="str">
            <v>13120</v>
          </cell>
          <cell r="P394" t="str">
            <v>1760006</v>
          </cell>
        </row>
        <row r="395">
          <cell r="A395">
            <v>30394</v>
          </cell>
          <cell r="B395">
            <v>313471070</v>
          </cell>
          <cell r="C395" t="str">
            <v>D13-117</v>
          </cell>
          <cell r="D395" t="str">
            <v>D</v>
          </cell>
          <cell r="E395">
            <v>13</v>
          </cell>
          <cell r="F395">
            <v>117</v>
          </cell>
          <cell r="G395" t="str">
            <v>清水歯科クリニック</v>
          </cell>
          <cell r="H395" t="str">
            <v>東京都</v>
          </cell>
          <cell r="I395" t="str">
            <v>練馬区関町南２－２－６－２０４　善福寺コーポ</v>
          </cell>
          <cell r="J395">
            <v>2</v>
          </cell>
          <cell r="K395">
            <v>3</v>
          </cell>
          <cell r="L395">
            <v>1</v>
          </cell>
          <cell r="M395">
            <v>1</v>
          </cell>
          <cell r="N395">
            <v>25</v>
          </cell>
          <cell r="O395" t="str">
            <v>13120</v>
          </cell>
          <cell r="P395" t="str">
            <v>1770053</v>
          </cell>
        </row>
        <row r="396">
          <cell r="A396">
            <v>30395</v>
          </cell>
          <cell r="B396">
            <v>313472396</v>
          </cell>
          <cell r="C396" t="str">
            <v>D13-118</v>
          </cell>
          <cell r="D396" t="str">
            <v>D</v>
          </cell>
          <cell r="E396">
            <v>13</v>
          </cell>
          <cell r="F396">
            <v>118</v>
          </cell>
          <cell r="G396" t="str">
            <v>おおの歯科医院</v>
          </cell>
          <cell r="H396" t="str">
            <v>東京都</v>
          </cell>
          <cell r="I396" t="str">
            <v>練馬区下石神井４－５－２０　クロスポイント千川１０６号</v>
          </cell>
          <cell r="J396">
            <v>2</v>
          </cell>
          <cell r="K396">
            <v>3</v>
          </cell>
          <cell r="L396">
            <v>1</v>
          </cell>
          <cell r="M396">
            <v>1</v>
          </cell>
          <cell r="N396">
            <v>25</v>
          </cell>
          <cell r="O396" t="str">
            <v>13120</v>
          </cell>
          <cell r="P396" t="str">
            <v>1770042</v>
          </cell>
        </row>
        <row r="397">
          <cell r="A397">
            <v>30396</v>
          </cell>
          <cell r="B397">
            <v>313472468</v>
          </cell>
          <cell r="C397" t="str">
            <v>D13-119</v>
          </cell>
          <cell r="D397" t="str">
            <v>D</v>
          </cell>
          <cell r="E397">
            <v>13</v>
          </cell>
          <cell r="F397">
            <v>119</v>
          </cell>
          <cell r="G397" t="str">
            <v>かわらい歯科医院</v>
          </cell>
          <cell r="H397" t="str">
            <v>東京都</v>
          </cell>
          <cell r="I397" t="str">
            <v>練馬区大泉学園町５－６－２４　三浦ビル２Ｆ</v>
          </cell>
          <cell r="J397">
            <v>1</v>
          </cell>
          <cell r="K397">
            <v>3</v>
          </cell>
          <cell r="L397">
            <v>1</v>
          </cell>
          <cell r="M397">
            <v>1</v>
          </cell>
          <cell r="N397">
            <v>25</v>
          </cell>
          <cell r="O397" t="str">
            <v>13120</v>
          </cell>
          <cell r="P397" t="str">
            <v>1780061</v>
          </cell>
        </row>
        <row r="398">
          <cell r="A398">
            <v>30397</v>
          </cell>
          <cell r="B398">
            <v>313480526</v>
          </cell>
          <cell r="C398" t="str">
            <v>D13-120</v>
          </cell>
          <cell r="D398" t="str">
            <v>D</v>
          </cell>
          <cell r="E398">
            <v>13</v>
          </cell>
          <cell r="F398">
            <v>120</v>
          </cell>
          <cell r="G398" t="str">
            <v>窪田歯科医院</v>
          </cell>
          <cell r="H398" t="str">
            <v>東京都</v>
          </cell>
          <cell r="I398" t="str">
            <v>足立区中央本町２－２０－１８</v>
          </cell>
          <cell r="J398">
            <v>2</v>
          </cell>
          <cell r="K398">
            <v>3</v>
          </cell>
          <cell r="L398">
            <v>1</v>
          </cell>
          <cell r="M398">
            <v>2</v>
          </cell>
          <cell r="N398">
            <v>25</v>
          </cell>
          <cell r="O398" t="str">
            <v>13121</v>
          </cell>
          <cell r="P398" t="str">
            <v>1200011</v>
          </cell>
        </row>
        <row r="399">
          <cell r="A399">
            <v>30398</v>
          </cell>
          <cell r="B399">
            <v>313481334</v>
          </cell>
          <cell r="C399" t="str">
            <v>D13-121</v>
          </cell>
          <cell r="D399" t="str">
            <v>D</v>
          </cell>
          <cell r="E399">
            <v>13</v>
          </cell>
          <cell r="F399">
            <v>121</v>
          </cell>
          <cell r="G399" t="str">
            <v>福田歯科クリニック</v>
          </cell>
          <cell r="H399" t="str">
            <v>東京都</v>
          </cell>
          <cell r="I399" t="str">
            <v>足立区谷在家２－１７－６</v>
          </cell>
          <cell r="J399">
            <v>2</v>
          </cell>
          <cell r="K399">
            <v>3</v>
          </cell>
          <cell r="L399">
            <v>1</v>
          </cell>
          <cell r="M399">
            <v>1</v>
          </cell>
          <cell r="N399">
            <v>25</v>
          </cell>
          <cell r="O399" t="str">
            <v>13121</v>
          </cell>
          <cell r="P399" t="str">
            <v>1230863</v>
          </cell>
        </row>
        <row r="400">
          <cell r="A400">
            <v>30399</v>
          </cell>
          <cell r="B400">
            <v>313490053</v>
          </cell>
          <cell r="C400" t="str">
            <v>D13-122</v>
          </cell>
          <cell r="D400" t="str">
            <v>D</v>
          </cell>
          <cell r="E400">
            <v>13</v>
          </cell>
          <cell r="F400">
            <v>122</v>
          </cell>
          <cell r="G400" t="str">
            <v>毛利歯科医院</v>
          </cell>
          <cell r="H400" t="str">
            <v>東京都</v>
          </cell>
          <cell r="I400" t="str">
            <v>足立区日ノ出町１２－１</v>
          </cell>
          <cell r="J400">
            <v>1</v>
          </cell>
          <cell r="K400">
            <v>3</v>
          </cell>
          <cell r="L400">
            <v>1</v>
          </cell>
          <cell r="M400">
            <v>1</v>
          </cell>
          <cell r="N400">
            <v>25</v>
          </cell>
          <cell r="O400" t="str">
            <v>13121</v>
          </cell>
          <cell r="P400" t="str">
            <v>1200021</v>
          </cell>
        </row>
        <row r="401">
          <cell r="A401">
            <v>30400</v>
          </cell>
          <cell r="B401">
            <v>313490460</v>
          </cell>
          <cell r="C401" t="str">
            <v>D13-123</v>
          </cell>
          <cell r="D401" t="str">
            <v>D</v>
          </cell>
          <cell r="E401">
            <v>13</v>
          </cell>
          <cell r="F401">
            <v>123</v>
          </cell>
          <cell r="G401" t="str">
            <v>今村歯科医院</v>
          </cell>
          <cell r="H401" t="str">
            <v>東京都</v>
          </cell>
          <cell r="I401" t="str">
            <v>足立区江北３－２６－２</v>
          </cell>
          <cell r="J401">
            <v>2</v>
          </cell>
          <cell r="K401">
            <v>3</v>
          </cell>
          <cell r="L401">
            <v>1</v>
          </cell>
          <cell r="M401">
            <v>1</v>
          </cell>
          <cell r="N401">
            <v>25</v>
          </cell>
          <cell r="O401" t="str">
            <v>13121</v>
          </cell>
          <cell r="P401" t="str">
            <v>1230872</v>
          </cell>
        </row>
        <row r="402">
          <cell r="A402">
            <v>30401</v>
          </cell>
          <cell r="B402">
            <v>313491278</v>
          </cell>
          <cell r="C402" t="str">
            <v>D13-124</v>
          </cell>
          <cell r="D402" t="str">
            <v>D</v>
          </cell>
          <cell r="E402">
            <v>13</v>
          </cell>
          <cell r="F402">
            <v>124</v>
          </cell>
          <cell r="G402" t="str">
            <v>吉田歯科</v>
          </cell>
          <cell r="H402" t="str">
            <v>東京都</v>
          </cell>
          <cell r="I402" t="str">
            <v>足立区中央本町２－２４－１</v>
          </cell>
          <cell r="J402">
            <v>1</v>
          </cell>
          <cell r="K402">
            <v>3</v>
          </cell>
          <cell r="L402">
            <v>1</v>
          </cell>
          <cell r="M402">
            <v>2</v>
          </cell>
          <cell r="N402">
            <v>25</v>
          </cell>
          <cell r="O402" t="str">
            <v>13121</v>
          </cell>
          <cell r="P402" t="str">
            <v>1200011</v>
          </cell>
        </row>
        <row r="403">
          <cell r="A403">
            <v>30402</v>
          </cell>
          <cell r="B403">
            <v>313492174</v>
          </cell>
          <cell r="C403" t="str">
            <v>D13-125</v>
          </cell>
          <cell r="D403" t="str">
            <v>D</v>
          </cell>
          <cell r="E403">
            <v>13</v>
          </cell>
          <cell r="F403">
            <v>125</v>
          </cell>
          <cell r="G403" t="str">
            <v>西綾瀬歯科医院</v>
          </cell>
          <cell r="H403" t="str">
            <v>東京都</v>
          </cell>
          <cell r="I403" t="str">
            <v>足立区西綾瀬２丁目６番２０号</v>
          </cell>
          <cell r="J403">
            <v>2</v>
          </cell>
          <cell r="K403">
            <v>3</v>
          </cell>
          <cell r="L403">
            <v>1</v>
          </cell>
          <cell r="M403">
            <v>2</v>
          </cell>
          <cell r="N403">
            <v>25</v>
          </cell>
          <cell r="O403" t="str">
            <v>13121</v>
          </cell>
          <cell r="P403" t="str">
            <v>1200014</v>
          </cell>
        </row>
        <row r="404">
          <cell r="A404">
            <v>30403</v>
          </cell>
          <cell r="B404">
            <v>313492288</v>
          </cell>
          <cell r="C404" t="str">
            <v>D13-126</v>
          </cell>
          <cell r="D404" t="str">
            <v>D</v>
          </cell>
          <cell r="E404">
            <v>13</v>
          </cell>
          <cell r="F404">
            <v>126</v>
          </cell>
          <cell r="G404" t="str">
            <v>井上歯科医院</v>
          </cell>
          <cell r="H404" t="str">
            <v>東京都</v>
          </cell>
          <cell r="I404" t="str">
            <v>足立区神明南１丁目２番１２号</v>
          </cell>
          <cell r="J404">
            <v>2</v>
          </cell>
          <cell r="K404">
            <v>3</v>
          </cell>
          <cell r="L404">
            <v>1</v>
          </cell>
          <cell r="M404">
            <v>1</v>
          </cell>
          <cell r="N404">
            <v>25</v>
          </cell>
          <cell r="O404" t="str">
            <v>13121</v>
          </cell>
          <cell r="P404" t="str">
            <v>1210057</v>
          </cell>
        </row>
        <row r="405">
          <cell r="A405">
            <v>30404</v>
          </cell>
          <cell r="B405">
            <v>313500477</v>
          </cell>
          <cell r="C405" t="str">
            <v>D13-127</v>
          </cell>
          <cell r="D405" t="str">
            <v>D</v>
          </cell>
          <cell r="E405">
            <v>13</v>
          </cell>
          <cell r="F405">
            <v>127</v>
          </cell>
          <cell r="G405" t="str">
            <v>倉田歯科医院</v>
          </cell>
          <cell r="H405" t="str">
            <v>東京都</v>
          </cell>
          <cell r="I405" t="str">
            <v>葛飾区高砂５－３１－５</v>
          </cell>
          <cell r="J405">
            <v>1</v>
          </cell>
          <cell r="K405">
            <v>3</v>
          </cell>
          <cell r="L405">
            <v>1</v>
          </cell>
          <cell r="M405">
            <v>1</v>
          </cell>
          <cell r="N405">
            <v>25</v>
          </cell>
          <cell r="O405" t="str">
            <v>13122</v>
          </cell>
          <cell r="P405" t="str">
            <v>1250054</v>
          </cell>
        </row>
        <row r="406">
          <cell r="A406">
            <v>30405</v>
          </cell>
          <cell r="B406">
            <v>313501940</v>
          </cell>
          <cell r="C406" t="str">
            <v>D13-128</v>
          </cell>
          <cell r="D406" t="str">
            <v>D</v>
          </cell>
          <cell r="E406">
            <v>13</v>
          </cell>
          <cell r="F406">
            <v>128</v>
          </cell>
          <cell r="G406" t="str">
            <v>岡本デンタルクリニック</v>
          </cell>
          <cell r="H406" t="str">
            <v>東京都</v>
          </cell>
          <cell r="I406" t="str">
            <v>葛飾区青戸３－３５－１　安田生命葛飾ビル２Ｆ</v>
          </cell>
          <cell r="J406">
            <v>2</v>
          </cell>
          <cell r="K406">
            <v>3</v>
          </cell>
          <cell r="L406">
            <v>1</v>
          </cell>
          <cell r="M406">
            <v>1</v>
          </cell>
          <cell r="N406">
            <v>25</v>
          </cell>
          <cell r="O406" t="str">
            <v>13122</v>
          </cell>
          <cell r="P406" t="str">
            <v>1250062</v>
          </cell>
        </row>
        <row r="407">
          <cell r="A407">
            <v>30406</v>
          </cell>
          <cell r="B407">
            <v>313510483</v>
          </cell>
          <cell r="C407" t="str">
            <v>D13-129</v>
          </cell>
          <cell r="D407" t="str">
            <v>D</v>
          </cell>
          <cell r="E407">
            <v>13</v>
          </cell>
          <cell r="F407">
            <v>129</v>
          </cell>
          <cell r="G407" t="str">
            <v>白橋歯科医院</v>
          </cell>
          <cell r="H407" t="str">
            <v>東京都</v>
          </cell>
          <cell r="I407" t="str">
            <v>葛飾区亀有５－３０－１</v>
          </cell>
          <cell r="J407">
            <v>1</v>
          </cell>
          <cell r="K407">
            <v>3</v>
          </cell>
          <cell r="L407">
            <v>1</v>
          </cell>
          <cell r="M407">
            <v>1</v>
          </cell>
          <cell r="N407">
            <v>25</v>
          </cell>
          <cell r="O407" t="str">
            <v>13122</v>
          </cell>
          <cell r="P407" t="str">
            <v>1250061</v>
          </cell>
        </row>
        <row r="408">
          <cell r="A408">
            <v>30407</v>
          </cell>
          <cell r="B408">
            <v>313511262</v>
          </cell>
          <cell r="C408" t="str">
            <v>D13-130</v>
          </cell>
          <cell r="D408" t="str">
            <v>D</v>
          </cell>
          <cell r="E408">
            <v>13</v>
          </cell>
          <cell r="F408">
            <v>130</v>
          </cell>
          <cell r="G408" t="str">
            <v>工藤歯科</v>
          </cell>
          <cell r="H408" t="str">
            <v>東京都</v>
          </cell>
          <cell r="I408" t="str">
            <v>葛飾区西水元６丁目２番４号</v>
          </cell>
          <cell r="J408">
            <v>2</v>
          </cell>
          <cell r="K408">
            <v>3</v>
          </cell>
          <cell r="L408">
            <v>1</v>
          </cell>
          <cell r="M408">
            <v>1</v>
          </cell>
          <cell r="N408">
            <v>25</v>
          </cell>
          <cell r="O408" t="str">
            <v>13122</v>
          </cell>
          <cell r="P408" t="str">
            <v>1250031</v>
          </cell>
        </row>
        <row r="409">
          <cell r="A409">
            <v>30408</v>
          </cell>
          <cell r="B409">
            <v>313521555</v>
          </cell>
          <cell r="C409" t="str">
            <v>D13-131</v>
          </cell>
          <cell r="D409" t="str">
            <v>D</v>
          </cell>
          <cell r="E409">
            <v>13</v>
          </cell>
          <cell r="F409">
            <v>131</v>
          </cell>
          <cell r="G409" t="str">
            <v>田上歯科医院</v>
          </cell>
          <cell r="H409" t="str">
            <v>東京都</v>
          </cell>
          <cell r="I409" t="str">
            <v>江戸川区西葛西５－１－１１</v>
          </cell>
          <cell r="J409">
            <v>1</v>
          </cell>
          <cell r="K409">
            <v>3</v>
          </cell>
          <cell r="L409">
            <v>1</v>
          </cell>
          <cell r="M409">
            <v>1</v>
          </cell>
          <cell r="N409">
            <v>25</v>
          </cell>
          <cell r="O409" t="str">
            <v>13123</v>
          </cell>
          <cell r="P409" t="str">
            <v>1340088</v>
          </cell>
        </row>
        <row r="410">
          <cell r="A410">
            <v>30409</v>
          </cell>
          <cell r="B410">
            <v>313521601</v>
          </cell>
          <cell r="C410" t="str">
            <v>D13-132</v>
          </cell>
          <cell r="D410" t="str">
            <v>D</v>
          </cell>
          <cell r="E410">
            <v>13</v>
          </cell>
          <cell r="F410">
            <v>132</v>
          </cell>
          <cell r="G410" t="str">
            <v>うめむら歯科医院</v>
          </cell>
          <cell r="H410" t="str">
            <v>東京都</v>
          </cell>
          <cell r="I410" t="str">
            <v>江戸川区松江３－１１－８</v>
          </cell>
          <cell r="J410">
            <v>2</v>
          </cell>
          <cell r="K410">
            <v>3</v>
          </cell>
          <cell r="L410">
            <v>1</v>
          </cell>
          <cell r="M410">
            <v>1</v>
          </cell>
          <cell r="N410">
            <v>25</v>
          </cell>
          <cell r="O410" t="str">
            <v>13123</v>
          </cell>
          <cell r="P410" t="str">
            <v>1320025</v>
          </cell>
        </row>
        <row r="411">
          <cell r="A411">
            <v>30410</v>
          </cell>
          <cell r="B411">
            <v>313530333</v>
          </cell>
          <cell r="C411" t="str">
            <v>D13-133</v>
          </cell>
          <cell r="D411" t="str">
            <v>D</v>
          </cell>
          <cell r="E411">
            <v>13</v>
          </cell>
          <cell r="F411">
            <v>133</v>
          </cell>
          <cell r="G411" t="str">
            <v>片上歯科医院</v>
          </cell>
          <cell r="H411" t="str">
            <v>東京都</v>
          </cell>
          <cell r="I411" t="str">
            <v>江戸川区西小岩３－１２－１８</v>
          </cell>
          <cell r="J411">
            <v>1</v>
          </cell>
          <cell r="K411">
            <v>3</v>
          </cell>
          <cell r="L411">
            <v>1</v>
          </cell>
          <cell r="M411">
            <v>2</v>
          </cell>
          <cell r="N411">
            <v>25</v>
          </cell>
          <cell r="O411" t="str">
            <v>13123</v>
          </cell>
          <cell r="P411" t="str">
            <v>1330057</v>
          </cell>
        </row>
        <row r="412">
          <cell r="A412">
            <v>30411</v>
          </cell>
          <cell r="B412">
            <v>313530984</v>
          </cell>
          <cell r="C412" t="str">
            <v>D13-134</v>
          </cell>
          <cell r="D412" t="str">
            <v>D</v>
          </cell>
          <cell r="E412">
            <v>13</v>
          </cell>
          <cell r="F412">
            <v>134</v>
          </cell>
          <cell r="G412" t="str">
            <v>石坂歯科</v>
          </cell>
          <cell r="H412" t="str">
            <v>東京都</v>
          </cell>
          <cell r="I412" t="str">
            <v>江戸川区下篠崎町１５－４</v>
          </cell>
          <cell r="J412">
            <v>2</v>
          </cell>
          <cell r="K412">
            <v>3</v>
          </cell>
          <cell r="L412">
            <v>1</v>
          </cell>
          <cell r="M412">
            <v>2</v>
          </cell>
          <cell r="N412">
            <v>25</v>
          </cell>
          <cell r="O412" t="str">
            <v>13123</v>
          </cell>
          <cell r="P412" t="str">
            <v>1330064</v>
          </cell>
        </row>
        <row r="413">
          <cell r="A413">
            <v>30412</v>
          </cell>
          <cell r="B413">
            <v>313531109</v>
          </cell>
          <cell r="C413" t="str">
            <v>D13-135</v>
          </cell>
          <cell r="D413" t="str">
            <v>D</v>
          </cell>
          <cell r="E413">
            <v>13</v>
          </cell>
          <cell r="F413">
            <v>135</v>
          </cell>
          <cell r="G413" t="str">
            <v>永井歯科</v>
          </cell>
          <cell r="H413" t="str">
            <v>東京都</v>
          </cell>
          <cell r="I413" t="str">
            <v>江戸川区南小岩６－２５－２３</v>
          </cell>
          <cell r="J413">
            <v>2</v>
          </cell>
          <cell r="K413">
            <v>3</v>
          </cell>
          <cell r="L413">
            <v>1</v>
          </cell>
          <cell r="M413">
            <v>1</v>
          </cell>
          <cell r="N413">
            <v>25</v>
          </cell>
          <cell r="O413" t="str">
            <v>13123</v>
          </cell>
          <cell r="P413" t="str">
            <v>1330056</v>
          </cell>
        </row>
        <row r="414">
          <cell r="A414">
            <v>30413</v>
          </cell>
          <cell r="B414">
            <v>313531877</v>
          </cell>
          <cell r="C414" t="str">
            <v>D13-136</v>
          </cell>
          <cell r="D414" t="str">
            <v>D</v>
          </cell>
          <cell r="E414">
            <v>13</v>
          </cell>
          <cell r="F414">
            <v>136</v>
          </cell>
          <cell r="G414" t="str">
            <v>岡本歯科医院</v>
          </cell>
          <cell r="H414" t="str">
            <v>東京都</v>
          </cell>
          <cell r="I414" t="str">
            <v>江戸川区北小岩２－８－１６</v>
          </cell>
          <cell r="J414">
            <v>1</v>
          </cell>
          <cell r="K414">
            <v>3</v>
          </cell>
          <cell r="L414">
            <v>1</v>
          </cell>
          <cell r="M414">
            <v>1</v>
          </cell>
          <cell r="N414">
            <v>25</v>
          </cell>
          <cell r="O414" t="str">
            <v>13123</v>
          </cell>
          <cell r="P414" t="str">
            <v>1330051</v>
          </cell>
        </row>
        <row r="415">
          <cell r="A415">
            <v>30414</v>
          </cell>
          <cell r="B415">
            <v>313731039</v>
          </cell>
          <cell r="C415" t="str">
            <v>D13-137</v>
          </cell>
          <cell r="D415" t="str">
            <v>D</v>
          </cell>
          <cell r="E415">
            <v>13</v>
          </cell>
          <cell r="F415">
            <v>137</v>
          </cell>
          <cell r="G415" t="str">
            <v>富士見台歯科医院</v>
          </cell>
          <cell r="H415" t="str">
            <v>東京都</v>
          </cell>
          <cell r="I415" t="str">
            <v>八王子市大和田町５－３３－１７</v>
          </cell>
          <cell r="J415">
            <v>1</v>
          </cell>
          <cell r="K415">
            <v>3</v>
          </cell>
          <cell r="L415">
            <v>2</v>
          </cell>
          <cell r="M415">
            <v>1</v>
          </cell>
          <cell r="N415">
            <v>25</v>
          </cell>
          <cell r="O415" t="str">
            <v>13201</v>
          </cell>
          <cell r="P415" t="str">
            <v>1920045</v>
          </cell>
        </row>
        <row r="416">
          <cell r="A416">
            <v>30415</v>
          </cell>
          <cell r="B416">
            <v>313731202</v>
          </cell>
          <cell r="C416" t="str">
            <v>D13-138</v>
          </cell>
          <cell r="D416" t="str">
            <v>D</v>
          </cell>
          <cell r="E416">
            <v>13</v>
          </cell>
          <cell r="F416">
            <v>138</v>
          </cell>
          <cell r="G416" t="str">
            <v>枝歯科医院</v>
          </cell>
          <cell r="H416" t="str">
            <v>東京都</v>
          </cell>
          <cell r="I416" t="str">
            <v>八王子市横山町１１－５　斗南堂ビル２Ｆ</v>
          </cell>
          <cell r="J416">
            <v>2</v>
          </cell>
          <cell r="K416">
            <v>3</v>
          </cell>
          <cell r="L416">
            <v>2</v>
          </cell>
          <cell r="M416">
            <v>1</v>
          </cell>
          <cell r="N416">
            <v>25</v>
          </cell>
          <cell r="O416" t="str">
            <v>13201</v>
          </cell>
          <cell r="P416" t="str">
            <v>1920081</v>
          </cell>
        </row>
        <row r="417">
          <cell r="A417">
            <v>30416</v>
          </cell>
          <cell r="B417">
            <v>313732195</v>
          </cell>
          <cell r="C417" t="str">
            <v>D13-139</v>
          </cell>
          <cell r="D417" t="str">
            <v>D</v>
          </cell>
          <cell r="E417">
            <v>13</v>
          </cell>
          <cell r="F417">
            <v>139</v>
          </cell>
          <cell r="G417" t="str">
            <v>医療法人社団泰成会　久保寺歯科医院</v>
          </cell>
          <cell r="H417" t="str">
            <v>東京都</v>
          </cell>
          <cell r="I417" t="str">
            <v>八王子市滝山町２丁目４１３の３</v>
          </cell>
          <cell r="J417">
            <v>2</v>
          </cell>
          <cell r="K417">
            <v>3</v>
          </cell>
          <cell r="L417">
            <v>2</v>
          </cell>
          <cell r="M417">
            <v>1</v>
          </cell>
          <cell r="N417">
            <v>19</v>
          </cell>
          <cell r="O417" t="str">
            <v>13201</v>
          </cell>
          <cell r="P417" t="str">
            <v>1920011</v>
          </cell>
        </row>
        <row r="418">
          <cell r="A418">
            <v>30417</v>
          </cell>
          <cell r="B418">
            <v>313732980</v>
          </cell>
          <cell r="C418" t="str">
            <v>D13-140</v>
          </cell>
          <cell r="D418" t="str">
            <v>D</v>
          </cell>
          <cell r="E418">
            <v>13</v>
          </cell>
          <cell r="F418">
            <v>140</v>
          </cell>
          <cell r="G418" t="str">
            <v>田島歯科医院</v>
          </cell>
          <cell r="H418" t="str">
            <v>東京都</v>
          </cell>
          <cell r="I418" t="str">
            <v>八王子市大楽寺町１３５－２</v>
          </cell>
          <cell r="J418">
            <v>2</v>
          </cell>
          <cell r="K418">
            <v>3</v>
          </cell>
          <cell r="L418">
            <v>2</v>
          </cell>
          <cell r="M418">
            <v>2</v>
          </cell>
          <cell r="N418">
            <v>25</v>
          </cell>
          <cell r="O418" t="str">
            <v>13201</v>
          </cell>
          <cell r="P418" t="str">
            <v>1930816</v>
          </cell>
        </row>
        <row r="419">
          <cell r="A419">
            <v>30418</v>
          </cell>
          <cell r="B419">
            <v>313790548</v>
          </cell>
          <cell r="C419" t="str">
            <v>D13-141</v>
          </cell>
          <cell r="D419" t="str">
            <v>D</v>
          </cell>
          <cell r="E419">
            <v>13</v>
          </cell>
          <cell r="F419">
            <v>141</v>
          </cell>
          <cell r="G419" t="str">
            <v>柴崎歯科医院</v>
          </cell>
          <cell r="H419" t="str">
            <v>東京都</v>
          </cell>
          <cell r="I419" t="str">
            <v>立川市柴崎町３－９－６　高野ビル２階</v>
          </cell>
          <cell r="J419">
            <v>1</v>
          </cell>
          <cell r="K419">
            <v>3</v>
          </cell>
          <cell r="L419">
            <v>2</v>
          </cell>
          <cell r="M419">
            <v>1</v>
          </cell>
          <cell r="N419">
            <v>25</v>
          </cell>
          <cell r="O419" t="str">
            <v>13202</v>
          </cell>
          <cell r="P419" t="str">
            <v>1900023</v>
          </cell>
        </row>
        <row r="420">
          <cell r="A420">
            <v>30419</v>
          </cell>
          <cell r="B420">
            <v>313792470</v>
          </cell>
          <cell r="C420" t="str">
            <v>D13-142</v>
          </cell>
          <cell r="D420" t="str">
            <v>D</v>
          </cell>
          <cell r="E420">
            <v>13</v>
          </cell>
          <cell r="F420">
            <v>142</v>
          </cell>
          <cell r="G420" t="str">
            <v>天谷歯科医院</v>
          </cell>
          <cell r="H420" t="str">
            <v>東京都</v>
          </cell>
          <cell r="I420" t="str">
            <v>立川市柴崎町２－２－５　あすなろＴ２Ｆ</v>
          </cell>
          <cell r="J420">
            <v>2</v>
          </cell>
          <cell r="K420">
            <v>3</v>
          </cell>
          <cell r="L420">
            <v>2</v>
          </cell>
          <cell r="M420">
            <v>1</v>
          </cell>
          <cell r="N420">
            <v>25</v>
          </cell>
          <cell r="O420" t="str">
            <v>13202</v>
          </cell>
          <cell r="P420" t="str">
            <v>1900023</v>
          </cell>
        </row>
        <row r="421">
          <cell r="A421">
            <v>30420</v>
          </cell>
          <cell r="B421">
            <v>313800470</v>
          </cell>
          <cell r="C421" t="str">
            <v>D13-143</v>
          </cell>
          <cell r="D421" t="str">
            <v>D</v>
          </cell>
          <cell r="E421">
            <v>13</v>
          </cell>
          <cell r="F421">
            <v>143</v>
          </cell>
          <cell r="G421" t="str">
            <v>伊藤歯科医院</v>
          </cell>
          <cell r="H421" t="str">
            <v>東京都</v>
          </cell>
          <cell r="I421" t="str">
            <v>武蔵野市緑町１－６－２６</v>
          </cell>
          <cell r="J421">
            <v>2</v>
          </cell>
          <cell r="K421">
            <v>3</v>
          </cell>
          <cell r="L421">
            <v>2</v>
          </cell>
          <cell r="M421">
            <v>2</v>
          </cell>
          <cell r="N421">
            <v>25</v>
          </cell>
          <cell r="O421" t="str">
            <v>13203</v>
          </cell>
          <cell r="P421" t="str">
            <v>1800012</v>
          </cell>
        </row>
        <row r="422">
          <cell r="A422">
            <v>30421</v>
          </cell>
          <cell r="B422">
            <v>313801057</v>
          </cell>
          <cell r="C422" t="str">
            <v>D13-144</v>
          </cell>
          <cell r="D422" t="str">
            <v>D</v>
          </cell>
          <cell r="E422">
            <v>13</v>
          </cell>
          <cell r="F422">
            <v>144</v>
          </cell>
          <cell r="G422" t="str">
            <v>やまだ歯科クリニック</v>
          </cell>
          <cell r="H422" t="str">
            <v>東京都</v>
          </cell>
          <cell r="I422" t="str">
            <v>武蔵野市吉祥寺北町３－５－８</v>
          </cell>
          <cell r="J422">
            <v>1</v>
          </cell>
          <cell r="K422">
            <v>3</v>
          </cell>
          <cell r="L422">
            <v>2</v>
          </cell>
          <cell r="M422">
            <v>1</v>
          </cell>
          <cell r="N422">
            <v>25</v>
          </cell>
          <cell r="O422" t="str">
            <v>13203</v>
          </cell>
          <cell r="P422" t="str">
            <v>1800001</v>
          </cell>
        </row>
        <row r="423">
          <cell r="A423">
            <v>30422</v>
          </cell>
          <cell r="B423">
            <v>313801695</v>
          </cell>
          <cell r="C423" t="str">
            <v>D13-145</v>
          </cell>
          <cell r="D423" t="str">
            <v>D</v>
          </cell>
          <cell r="E423">
            <v>13</v>
          </cell>
          <cell r="F423">
            <v>145</v>
          </cell>
          <cell r="G423" t="str">
            <v>石田歯科医院</v>
          </cell>
          <cell r="H423" t="str">
            <v>東京都</v>
          </cell>
          <cell r="I423" t="str">
            <v>武蔵野市中町２－１６－１</v>
          </cell>
          <cell r="J423">
            <v>2</v>
          </cell>
          <cell r="K423">
            <v>3</v>
          </cell>
          <cell r="L423">
            <v>2</v>
          </cell>
          <cell r="M423">
            <v>1</v>
          </cell>
          <cell r="N423">
            <v>25</v>
          </cell>
          <cell r="O423" t="str">
            <v>13203</v>
          </cell>
          <cell r="P423" t="str">
            <v>1800006</v>
          </cell>
        </row>
        <row r="424">
          <cell r="A424">
            <v>30423</v>
          </cell>
          <cell r="B424">
            <v>313810747</v>
          </cell>
          <cell r="C424" t="str">
            <v>D13-146</v>
          </cell>
          <cell r="D424" t="str">
            <v>D</v>
          </cell>
          <cell r="E424">
            <v>13</v>
          </cell>
          <cell r="F424">
            <v>146</v>
          </cell>
          <cell r="G424" t="str">
            <v>ユーカリビルデンタルクリニック</v>
          </cell>
          <cell r="H424" t="str">
            <v>東京都</v>
          </cell>
          <cell r="I424" t="str">
            <v>三鷹市野崎１－１６－４</v>
          </cell>
          <cell r="J424">
            <v>1</v>
          </cell>
          <cell r="K424">
            <v>3</v>
          </cell>
          <cell r="L424">
            <v>2</v>
          </cell>
          <cell r="M424">
            <v>2</v>
          </cell>
          <cell r="N424">
            <v>25</v>
          </cell>
          <cell r="O424" t="str">
            <v>13204</v>
          </cell>
          <cell r="P424" t="str">
            <v>1810014</v>
          </cell>
        </row>
        <row r="425">
          <cell r="A425">
            <v>30424</v>
          </cell>
          <cell r="B425">
            <v>313761139</v>
          </cell>
          <cell r="C425" t="str">
            <v>D13-147</v>
          </cell>
          <cell r="D425" t="str">
            <v>D</v>
          </cell>
          <cell r="E425">
            <v>13</v>
          </cell>
          <cell r="F425">
            <v>147</v>
          </cell>
          <cell r="G425" t="str">
            <v>杉田歯科医院</v>
          </cell>
          <cell r="H425" t="str">
            <v>東京都</v>
          </cell>
          <cell r="I425" t="str">
            <v>府中市西府町２－１０－１</v>
          </cell>
          <cell r="J425">
            <v>2</v>
          </cell>
          <cell r="K425">
            <v>3</v>
          </cell>
          <cell r="L425">
            <v>2</v>
          </cell>
          <cell r="M425">
            <v>1</v>
          </cell>
          <cell r="N425">
            <v>25</v>
          </cell>
          <cell r="O425" t="str">
            <v>13206</v>
          </cell>
          <cell r="P425" t="str">
            <v>1830031</v>
          </cell>
        </row>
        <row r="426">
          <cell r="A426">
            <v>30425</v>
          </cell>
          <cell r="B426">
            <v>313761285</v>
          </cell>
          <cell r="C426" t="str">
            <v>D13-148</v>
          </cell>
          <cell r="D426" t="str">
            <v>D</v>
          </cell>
          <cell r="E426">
            <v>13</v>
          </cell>
          <cell r="F426">
            <v>148</v>
          </cell>
          <cell r="G426" t="str">
            <v>かねこ歯科</v>
          </cell>
          <cell r="H426" t="str">
            <v>東京都</v>
          </cell>
          <cell r="I426" t="str">
            <v>府中市白糸台４－１９－１　丸玉屋小勝ビル１０３号</v>
          </cell>
          <cell r="J426">
            <v>2</v>
          </cell>
          <cell r="K426">
            <v>3</v>
          </cell>
          <cell r="L426">
            <v>2</v>
          </cell>
          <cell r="M426">
            <v>2</v>
          </cell>
          <cell r="N426">
            <v>25</v>
          </cell>
          <cell r="O426" t="str">
            <v>13206</v>
          </cell>
          <cell r="P426" t="str">
            <v>1830011</v>
          </cell>
        </row>
        <row r="427">
          <cell r="A427">
            <v>30426</v>
          </cell>
          <cell r="B427">
            <v>313791037</v>
          </cell>
          <cell r="C427" t="str">
            <v>D13-149</v>
          </cell>
          <cell r="D427" t="str">
            <v>D</v>
          </cell>
          <cell r="E427">
            <v>13</v>
          </cell>
          <cell r="F427">
            <v>149</v>
          </cell>
          <cell r="G427" t="str">
            <v>武蔵野歯科</v>
          </cell>
          <cell r="H427" t="str">
            <v>東京都</v>
          </cell>
          <cell r="I427" t="str">
            <v>昭島市つつじが丘３－５－６</v>
          </cell>
          <cell r="J427">
            <v>2</v>
          </cell>
          <cell r="K427">
            <v>3</v>
          </cell>
          <cell r="L427">
            <v>4</v>
          </cell>
          <cell r="M427">
            <v>1</v>
          </cell>
          <cell r="N427">
            <v>25</v>
          </cell>
          <cell r="O427" t="str">
            <v>13207</v>
          </cell>
          <cell r="P427" t="str">
            <v>1960012</v>
          </cell>
        </row>
        <row r="428">
          <cell r="A428">
            <v>30427</v>
          </cell>
          <cell r="B428">
            <v>313792412</v>
          </cell>
          <cell r="C428" t="str">
            <v>D13-150</v>
          </cell>
          <cell r="D428" t="str">
            <v>D</v>
          </cell>
          <cell r="E428">
            <v>13</v>
          </cell>
          <cell r="F428">
            <v>150</v>
          </cell>
          <cell r="G428" t="str">
            <v>松原町歯科医院</v>
          </cell>
          <cell r="H428" t="str">
            <v>東京都</v>
          </cell>
          <cell r="I428" t="str">
            <v>昭島市松原町５丁目８番１７号　亀田ビル２Ｆ</v>
          </cell>
          <cell r="J428">
            <v>1</v>
          </cell>
          <cell r="K428">
            <v>3</v>
          </cell>
          <cell r="L428">
            <v>4</v>
          </cell>
          <cell r="M428">
            <v>2</v>
          </cell>
          <cell r="N428">
            <v>25</v>
          </cell>
          <cell r="O428" t="str">
            <v>13207</v>
          </cell>
          <cell r="P428" t="str">
            <v>1960003</v>
          </cell>
        </row>
        <row r="429">
          <cell r="A429">
            <v>30428</v>
          </cell>
          <cell r="B429">
            <v>313770294</v>
          </cell>
          <cell r="C429" t="str">
            <v>D13-151</v>
          </cell>
          <cell r="D429" t="str">
            <v>D</v>
          </cell>
          <cell r="E429">
            <v>13</v>
          </cell>
          <cell r="F429">
            <v>151</v>
          </cell>
          <cell r="G429" t="str">
            <v>酒井歯科医院</v>
          </cell>
          <cell r="H429" t="str">
            <v>東京都</v>
          </cell>
          <cell r="I429" t="str">
            <v>調布市柴崎２－４１－６</v>
          </cell>
          <cell r="J429">
            <v>1</v>
          </cell>
          <cell r="K429">
            <v>3</v>
          </cell>
          <cell r="L429">
            <v>2</v>
          </cell>
          <cell r="M429">
            <v>1</v>
          </cell>
          <cell r="N429">
            <v>25</v>
          </cell>
          <cell r="O429" t="str">
            <v>13208</v>
          </cell>
          <cell r="P429" t="str">
            <v>1820014</v>
          </cell>
        </row>
        <row r="430">
          <cell r="A430">
            <v>30429</v>
          </cell>
          <cell r="B430">
            <v>313950232</v>
          </cell>
          <cell r="C430" t="str">
            <v>D13-152</v>
          </cell>
          <cell r="D430" t="str">
            <v>D</v>
          </cell>
          <cell r="E430">
            <v>13</v>
          </cell>
          <cell r="F430">
            <v>152</v>
          </cell>
          <cell r="G430" t="str">
            <v>秋田歯科医院</v>
          </cell>
          <cell r="H430" t="str">
            <v>東京都</v>
          </cell>
          <cell r="I430" t="str">
            <v>調布市布田２－１６－２　ステックス３階</v>
          </cell>
          <cell r="J430">
            <v>1</v>
          </cell>
          <cell r="K430">
            <v>3</v>
          </cell>
          <cell r="L430">
            <v>2</v>
          </cell>
          <cell r="M430">
            <v>1</v>
          </cell>
          <cell r="N430">
            <v>25</v>
          </cell>
          <cell r="O430" t="str">
            <v>13208</v>
          </cell>
          <cell r="P430" t="str">
            <v>1820024</v>
          </cell>
        </row>
        <row r="431">
          <cell r="A431">
            <v>30430</v>
          </cell>
          <cell r="B431">
            <v>313751152</v>
          </cell>
          <cell r="C431" t="str">
            <v>D13-153</v>
          </cell>
          <cell r="D431" t="str">
            <v>D</v>
          </cell>
          <cell r="E431">
            <v>13</v>
          </cell>
          <cell r="F431">
            <v>153</v>
          </cell>
          <cell r="G431" t="str">
            <v>斉藤歯科医院</v>
          </cell>
          <cell r="H431" t="str">
            <v>東京都</v>
          </cell>
          <cell r="I431" t="str">
            <v>町田市成瀬台４－１９－６</v>
          </cell>
          <cell r="J431">
            <v>2</v>
          </cell>
          <cell r="K431">
            <v>3</v>
          </cell>
          <cell r="L431">
            <v>2</v>
          </cell>
          <cell r="M431">
            <v>1</v>
          </cell>
          <cell r="N431">
            <v>25</v>
          </cell>
          <cell r="O431" t="str">
            <v>13209</v>
          </cell>
          <cell r="P431" t="str">
            <v>1940043</v>
          </cell>
        </row>
        <row r="432">
          <cell r="A432">
            <v>30431</v>
          </cell>
          <cell r="B432">
            <v>313752407</v>
          </cell>
          <cell r="C432" t="str">
            <v>D13-154</v>
          </cell>
          <cell r="D432" t="str">
            <v>D</v>
          </cell>
          <cell r="E432">
            <v>13</v>
          </cell>
          <cell r="F432">
            <v>154</v>
          </cell>
          <cell r="G432" t="str">
            <v>北原歯科医院</v>
          </cell>
          <cell r="H432" t="str">
            <v>東京都</v>
          </cell>
          <cell r="I432" t="str">
            <v>町田市真光寺町１０１１－１０</v>
          </cell>
          <cell r="J432">
            <v>1</v>
          </cell>
          <cell r="K432">
            <v>3</v>
          </cell>
          <cell r="L432">
            <v>2</v>
          </cell>
          <cell r="M432">
            <v>2</v>
          </cell>
          <cell r="N432">
            <v>25</v>
          </cell>
          <cell r="O432" t="str">
            <v>13209</v>
          </cell>
          <cell r="P432" t="str">
            <v>1950051</v>
          </cell>
        </row>
        <row r="433">
          <cell r="A433">
            <v>30432</v>
          </cell>
          <cell r="B433">
            <v>313752595</v>
          </cell>
          <cell r="C433" t="str">
            <v>D13-155</v>
          </cell>
          <cell r="D433" t="str">
            <v>D</v>
          </cell>
          <cell r="E433">
            <v>13</v>
          </cell>
          <cell r="F433">
            <v>155</v>
          </cell>
          <cell r="G433" t="str">
            <v>町田高校前歯科</v>
          </cell>
          <cell r="H433" t="str">
            <v>東京都</v>
          </cell>
          <cell r="I433" t="str">
            <v>町田市中町４－１３－２２</v>
          </cell>
          <cell r="J433">
            <v>2</v>
          </cell>
          <cell r="K433">
            <v>3</v>
          </cell>
          <cell r="L433">
            <v>2</v>
          </cell>
          <cell r="M433">
            <v>1</v>
          </cell>
          <cell r="N433">
            <v>25</v>
          </cell>
          <cell r="O433" t="str">
            <v>13209</v>
          </cell>
          <cell r="P433" t="str">
            <v>1940021</v>
          </cell>
        </row>
        <row r="434">
          <cell r="A434">
            <v>30433</v>
          </cell>
          <cell r="B434">
            <v>313780356</v>
          </cell>
          <cell r="C434" t="str">
            <v>D13-156</v>
          </cell>
          <cell r="D434" t="str">
            <v>D</v>
          </cell>
          <cell r="E434">
            <v>13</v>
          </cell>
          <cell r="F434">
            <v>156</v>
          </cell>
          <cell r="G434" t="str">
            <v>おきつ歯科医院</v>
          </cell>
          <cell r="H434" t="str">
            <v>東京都</v>
          </cell>
          <cell r="I434" t="str">
            <v>小金井市中町４－１７－９</v>
          </cell>
          <cell r="J434">
            <v>2</v>
          </cell>
          <cell r="K434">
            <v>3</v>
          </cell>
          <cell r="L434">
            <v>2</v>
          </cell>
          <cell r="M434">
            <v>1</v>
          </cell>
          <cell r="N434">
            <v>25</v>
          </cell>
          <cell r="O434" t="str">
            <v>13210</v>
          </cell>
          <cell r="P434" t="str">
            <v>1840012</v>
          </cell>
        </row>
        <row r="435">
          <cell r="A435">
            <v>30434</v>
          </cell>
          <cell r="B435">
            <v>313830828</v>
          </cell>
          <cell r="C435" t="str">
            <v>D13-157</v>
          </cell>
          <cell r="D435" t="str">
            <v>D</v>
          </cell>
          <cell r="E435">
            <v>13</v>
          </cell>
          <cell r="F435">
            <v>157</v>
          </cell>
          <cell r="G435" t="str">
            <v>みはら歯科</v>
          </cell>
          <cell r="H435" t="str">
            <v>東京都</v>
          </cell>
          <cell r="I435" t="str">
            <v>小平市中島町２８－１０　師岡ビル２Ｆ２０１号</v>
          </cell>
          <cell r="J435">
            <v>2</v>
          </cell>
          <cell r="K435">
            <v>3</v>
          </cell>
          <cell r="L435">
            <v>4</v>
          </cell>
          <cell r="M435">
            <v>1</v>
          </cell>
          <cell r="N435">
            <v>25</v>
          </cell>
          <cell r="O435" t="str">
            <v>13211</v>
          </cell>
          <cell r="P435" t="str">
            <v>1870033</v>
          </cell>
        </row>
        <row r="436">
          <cell r="A436">
            <v>30435</v>
          </cell>
          <cell r="B436">
            <v>313741045</v>
          </cell>
          <cell r="C436" t="str">
            <v>D13-158</v>
          </cell>
          <cell r="D436" t="str">
            <v>D</v>
          </cell>
          <cell r="E436">
            <v>13</v>
          </cell>
          <cell r="F436">
            <v>158</v>
          </cell>
          <cell r="G436" t="str">
            <v>田中歯科医院</v>
          </cell>
          <cell r="H436" t="str">
            <v>東京都</v>
          </cell>
          <cell r="I436" t="str">
            <v>日野市多摩平１－２－９</v>
          </cell>
          <cell r="J436">
            <v>1</v>
          </cell>
          <cell r="K436">
            <v>3</v>
          </cell>
          <cell r="L436">
            <v>4</v>
          </cell>
          <cell r="M436">
            <v>1</v>
          </cell>
          <cell r="N436">
            <v>25</v>
          </cell>
          <cell r="O436" t="str">
            <v>13212</v>
          </cell>
          <cell r="P436" t="str">
            <v>1910062</v>
          </cell>
        </row>
        <row r="437">
          <cell r="A437">
            <v>30436</v>
          </cell>
          <cell r="B437">
            <v>313840153</v>
          </cell>
          <cell r="C437" t="str">
            <v>D13-159</v>
          </cell>
          <cell r="D437" t="str">
            <v>D</v>
          </cell>
          <cell r="E437">
            <v>13</v>
          </cell>
          <cell r="F437">
            <v>159</v>
          </cell>
          <cell r="G437" t="str">
            <v>渡辺歯科医院</v>
          </cell>
          <cell r="H437" t="str">
            <v>東京都</v>
          </cell>
          <cell r="I437" t="str">
            <v>東村山市富士見町５－５－３５</v>
          </cell>
          <cell r="J437">
            <v>1</v>
          </cell>
          <cell r="K437">
            <v>3</v>
          </cell>
          <cell r="L437">
            <v>4</v>
          </cell>
          <cell r="M437">
            <v>1</v>
          </cell>
          <cell r="N437">
            <v>25</v>
          </cell>
          <cell r="O437" t="str">
            <v>13213</v>
          </cell>
          <cell r="P437" t="str">
            <v>1890024</v>
          </cell>
        </row>
        <row r="438">
          <cell r="A438">
            <v>30437</v>
          </cell>
          <cell r="B438">
            <v>313781656</v>
          </cell>
          <cell r="C438" t="str">
            <v>D13-160</v>
          </cell>
          <cell r="D438" t="str">
            <v>D</v>
          </cell>
          <cell r="E438">
            <v>13</v>
          </cell>
          <cell r="F438">
            <v>160</v>
          </cell>
          <cell r="G438" t="str">
            <v>医療法人社団杉谷祐デンタルクリニック</v>
          </cell>
          <cell r="H438" t="str">
            <v>東京都</v>
          </cell>
          <cell r="I438" t="str">
            <v>国分寺市東元町２丁目７番１７号　バームステージ国分寺１０１</v>
          </cell>
          <cell r="J438">
            <v>2</v>
          </cell>
          <cell r="K438">
            <v>3</v>
          </cell>
          <cell r="L438">
            <v>2</v>
          </cell>
          <cell r="M438">
            <v>1</v>
          </cell>
          <cell r="N438">
            <v>19</v>
          </cell>
          <cell r="O438" t="str">
            <v>13214</v>
          </cell>
          <cell r="P438" t="str">
            <v>1850022</v>
          </cell>
        </row>
        <row r="439">
          <cell r="A439">
            <v>30438</v>
          </cell>
          <cell r="B439">
            <v>313920161</v>
          </cell>
          <cell r="C439" t="str">
            <v>D13-161</v>
          </cell>
          <cell r="D439" t="str">
            <v>D</v>
          </cell>
          <cell r="E439">
            <v>13</v>
          </cell>
          <cell r="F439">
            <v>161</v>
          </cell>
          <cell r="G439" t="str">
            <v>あきひろ歯科医院</v>
          </cell>
          <cell r="H439" t="str">
            <v>東京都</v>
          </cell>
          <cell r="I439" t="str">
            <v>国立市富士見台４丁目１番地５　ライフビル１階</v>
          </cell>
          <cell r="J439">
            <v>2</v>
          </cell>
          <cell r="K439">
            <v>3</v>
          </cell>
          <cell r="L439">
            <v>2</v>
          </cell>
          <cell r="M439">
            <v>1</v>
          </cell>
          <cell r="N439">
            <v>25</v>
          </cell>
          <cell r="O439" t="str">
            <v>13215</v>
          </cell>
          <cell r="P439" t="str">
            <v>1860003</v>
          </cell>
        </row>
        <row r="440">
          <cell r="A440">
            <v>30439</v>
          </cell>
          <cell r="B440">
            <v>313870107</v>
          </cell>
          <cell r="C440" t="str">
            <v>D13-162</v>
          </cell>
          <cell r="D440" t="str">
            <v>D</v>
          </cell>
          <cell r="E440">
            <v>13</v>
          </cell>
          <cell r="F440">
            <v>162</v>
          </cell>
          <cell r="G440" t="str">
            <v>早崎歯科医院</v>
          </cell>
          <cell r="H440" t="str">
            <v>東京都</v>
          </cell>
          <cell r="I440" t="str">
            <v>福生市志茂９７－２</v>
          </cell>
          <cell r="J440">
            <v>2</v>
          </cell>
          <cell r="K440">
            <v>3</v>
          </cell>
          <cell r="L440">
            <v>4</v>
          </cell>
          <cell r="M440">
            <v>1</v>
          </cell>
          <cell r="N440">
            <v>25</v>
          </cell>
          <cell r="O440" t="str">
            <v>13218</v>
          </cell>
          <cell r="P440" t="str">
            <v>1970023</v>
          </cell>
        </row>
        <row r="441">
          <cell r="A441">
            <v>30440</v>
          </cell>
          <cell r="B441">
            <v>313771174</v>
          </cell>
          <cell r="C441" t="str">
            <v>D13-163</v>
          </cell>
          <cell r="D441" t="str">
            <v>D</v>
          </cell>
          <cell r="E441">
            <v>13</v>
          </cell>
          <cell r="F441">
            <v>163</v>
          </cell>
          <cell r="G441" t="str">
            <v>杉田歯科医院</v>
          </cell>
          <cell r="H441" t="str">
            <v>東京都</v>
          </cell>
          <cell r="I441" t="str">
            <v>狛江市東野川３－１　鈴木ビル２Ｆ</v>
          </cell>
          <cell r="J441">
            <v>2</v>
          </cell>
          <cell r="K441">
            <v>3</v>
          </cell>
          <cell r="L441">
            <v>2</v>
          </cell>
          <cell r="M441">
            <v>1</v>
          </cell>
          <cell r="N441">
            <v>25</v>
          </cell>
          <cell r="O441" t="str">
            <v>13219</v>
          </cell>
          <cell r="P441" t="str">
            <v>2010002</v>
          </cell>
        </row>
        <row r="442">
          <cell r="A442">
            <v>30441</v>
          </cell>
          <cell r="B442">
            <v>313860683</v>
          </cell>
          <cell r="C442" t="str">
            <v>D13-164</v>
          </cell>
          <cell r="D442" t="str">
            <v>D</v>
          </cell>
          <cell r="E442">
            <v>13</v>
          </cell>
          <cell r="F442">
            <v>164</v>
          </cell>
          <cell r="G442" t="str">
            <v>石塚歯科医院</v>
          </cell>
          <cell r="H442" t="str">
            <v>東京都</v>
          </cell>
          <cell r="I442" t="str">
            <v>東久留米市大門町１丁目１番２４号</v>
          </cell>
          <cell r="J442">
            <v>1</v>
          </cell>
          <cell r="K442">
            <v>3</v>
          </cell>
          <cell r="L442">
            <v>5</v>
          </cell>
          <cell r="M442">
            <v>2</v>
          </cell>
          <cell r="N442">
            <v>25</v>
          </cell>
          <cell r="O442" t="str">
            <v>13222</v>
          </cell>
          <cell r="P442" t="str">
            <v>2030011</v>
          </cell>
        </row>
        <row r="443">
          <cell r="A443">
            <v>30442</v>
          </cell>
          <cell r="B443">
            <v>313741595</v>
          </cell>
          <cell r="C443" t="str">
            <v>D13-165</v>
          </cell>
          <cell r="D443" t="str">
            <v>D</v>
          </cell>
          <cell r="E443">
            <v>13</v>
          </cell>
          <cell r="F443">
            <v>165</v>
          </cell>
          <cell r="G443" t="str">
            <v>林歯科医院</v>
          </cell>
          <cell r="H443" t="str">
            <v>東京都</v>
          </cell>
          <cell r="I443" t="str">
            <v>多摩市一ノ宮２－１２－６　一ノ宮Ｓビル３Ｆ</v>
          </cell>
          <cell r="J443">
            <v>1</v>
          </cell>
          <cell r="K443">
            <v>3</v>
          </cell>
          <cell r="L443">
            <v>2</v>
          </cell>
          <cell r="M443">
            <v>1</v>
          </cell>
          <cell r="N443">
            <v>25</v>
          </cell>
          <cell r="O443" t="str">
            <v>13224</v>
          </cell>
          <cell r="P443" t="str">
            <v>2060002</v>
          </cell>
        </row>
        <row r="444">
          <cell r="A444">
            <v>30443</v>
          </cell>
          <cell r="B444">
            <v>313740918</v>
          </cell>
          <cell r="C444" t="str">
            <v>D13-166</v>
          </cell>
          <cell r="D444" t="str">
            <v>D</v>
          </cell>
          <cell r="E444">
            <v>13</v>
          </cell>
          <cell r="F444">
            <v>166</v>
          </cell>
          <cell r="G444" t="str">
            <v>やのくち歯科医院</v>
          </cell>
          <cell r="H444" t="str">
            <v>東京都</v>
          </cell>
          <cell r="I444" t="str">
            <v>稲城市矢野口３１３</v>
          </cell>
          <cell r="J444">
            <v>2</v>
          </cell>
          <cell r="K444">
            <v>3</v>
          </cell>
          <cell r="L444">
            <v>2</v>
          </cell>
          <cell r="M444">
            <v>1</v>
          </cell>
          <cell r="N444">
            <v>25</v>
          </cell>
          <cell r="O444" t="str">
            <v>13225</v>
          </cell>
          <cell r="P444" t="str">
            <v>2060812</v>
          </cell>
        </row>
        <row r="445">
          <cell r="A445">
            <v>30444</v>
          </cell>
          <cell r="B445">
            <v>313870729</v>
          </cell>
          <cell r="C445" t="str">
            <v>D13-167</v>
          </cell>
          <cell r="D445" t="str">
            <v>D</v>
          </cell>
          <cell r="E445">
            <v>13</v>
          </cell>
          <cell r="F445">
            <v>167</v>
          </cell>
          <cell r="G445" t="str">
            <v>あさひ公園通り歯科医院</v>
          </cell>
          <cell r="H445" t="str">
            <v>東京都</v>
          </cell>
          <cell r="I445" t="str">
            <v>羽村市富士見平２丁目１５－１</v>
          </cell>
          <cell r="J445">
            <v>1</v>
          </cell>
          <cell r="K445">
            <v>3</v>
          </cell>
          <cell r="L445">
            <v>5</v>
          </cell>
          <cell r="M445">
            <v>1</v>
          </cell>
          <cell r="N445">
            <v>25</v>
          </cell>
          <cell r="O445" t="str">
            <v>13227</v>
          </cell>
          <cell r="P445" t="str">
            <v>2050013</v>
          </cell>
        </row>
        <row r="446">
          <cell r="A446">
            <v>30445</v>
          </cell>
          <cell r="B446">
            <v>313720358</v>
          </cell>
          <cell r="C446" t="str">
            <v>D13-168</v>
          </cell>
          <cell r="D446" t="str">
            <v>D</v>
          </cell>
          <cell r="E446">
            <v>13</v>
          </cell>
          <cell r="F446">
            <v>168</v>
          </cell>
          <cell r="G446" t="str">
            <v>医療法人社団健医会　西瀬戸岡歯科医院</v>
          </cell>
          <cell r="H446" t="str">
            <v>東京都</v>
          </cell>
          <cell r="I446" t="str">
            <v>あきる野市秋川５－１０－１１</v>
          </cell>
          <cell r="J446">
            <v>2</v>
          </cell>
          <cell r="K446">
            <v>3</v>
          </cell>
          <cell r="L446">
            <v>4</v>
          </cell>
          <cell r="M446">
            <v>2</v>
          </cell>
          <cell r="N446">
            <v>19</v>
          </cell>
          <cell r="O446" t="str">
            <v>13228</v>
          </cell>
          <cell r="P446" t="str">
            <v>1970804</v>
          </cell>
        </row>
        <row r="447">
          <cell r="A447">
            <v>30446</v>
          </cell>
          <cell r="B447">
            <v>313720417</v>
          </cell>
          <cell r="C447" t="str">
            <v>D13-169</v>
          </cell>
          <cell r="D447" t="str">
            <v>D</v>
          </cell>
          <cell r="E447">
            <v>13</v>
          </cell>
          <cell r="F447">
            <v>169</v>
          </cell>
          <cell r="G447" t="str">
            <v>瀬沼歯科医院</v>
          </cell>
          <cell r="H447" t="str">
            <v>東京都</v>
          </cell>
          <cell r="I447" t="str">
            <v>あきる野市五日市８５１－３</v>
          </cell>
          <cell r="J447">
            <v>2</v>
          </cell>
          <cell r="K447">
            <v>3</v>
          </cell>
          <cell r="L447">
            <v>4</v>
          </cell>
          <cell r="M447">
            <v>1</v>
          </cell>
          <cell r="N447">
            <v>25</v>
          </cell>
          <cell r="O447" t="str">
            <v>13228</v>
          </cell>
          <cell r="P447" t="str">
            <v>1900164</v>
          </cell>
        </row>
        <row r="448">
          <cell r="A448">
            <v>30447</v>
          </cell>
          <cell r="B448">
            <v>313820232</v>
          </cell>
          <cell r="C448" t="str">
            <v>D13-170</v>
          </cell>
          <cell r="D448" t="str">
            <v>D</v>
          </cell>
          <cell r="E448">
            <v>13</v>
          </cell>
          <cell r="F448">
            <v>170</v>
          </cell>
          <cell r="G448" t="str">
            <v>南田歯科医院</v>
          </cell>
          <cell r="H448" t="str">
            <v>東京都</v>
          </cell>
          <cell r="I448" t="str">
            <v>西東京市南町１－５－９　富士マンション１階</v>
          </cell>
          <cell r="J448">
            <v>1</v>
          </cell>
          <cell r="K448">
            <v>3</v>
          </cell>
          <cell r="L448">
            <v>2</v>
          </cell>
          <cell r="M448">
            <v>1</v>
          </cell>
          <cell r="N448">
            <v>25</v>
          </cell>
          <cell r="O448" t="str">
            <v>13229</v>
          </cell>
          <cell r="P448" t="str">
            <v>1880012</v>
          </cell>
        </row>
        <row r="449">
          <cell r="A449">
            <v>30448</v>
          </cell>
          <cell r="B449">
            <v>313820737</v>
          </cell>
          <cell r="C449" t="str">
            <v>D13-171</v>
          </cell>
          <cell r="D449" t="str">
            <v>D</v>
          </cell>
          <cell r="E449">
            <v>13</v>
          </cell>
          <cell r="F449">
            <v>171</v>
          </cell>
          <cell r="G449" t="str">
            <v>いずみ歯科医院</v>
          </cell>
          <cell r="H449" t="str">
            <v>東京都</v>
          </cell>
          <cell r="I449" t="str">
            <v>西東京市芝久保町３－１９－５４</v>
          </cell>
          <cell r="J449">
            <v>2</v>
          </cell>
          <cell r="K449">
            <v>3</v>
          </cell>
          <cell r="L449">
            <v>2</v>
          </cell>
          <cell r="M449">
            <v>1</v>
          </cell>
          <cell r="N449">
            <v>25</v>
          </cell>
          <cell r="O449" t="str">
            <v>13229</v>
          </cell>
          <cell r="P449" t="str">
            <v>1880014</v>
          </cell>
        </row>
        <row r="450">
          <cell r="A450">
            <v>30449</v>
          </cell>
          <cell r="B450">
            <v>313850202</v>
          </cell>
          <cell r="C450" t="str">
            <v>D13-172</v>
          </cell>
          <cell r="D450" t="str">
            <v>D</v>
          </cell>
          <cell r="E450">
            <v>13</v>
          </cell>
          <cell r="F450">
            <v>172</v>
          </cell>
          <cell r="G450" t="str">
            <v>清水歯科医院</v>
          </cell>
          <cell r="H450" t="str">
            <v>東京都</v>
          </cell>
          <cell r="I450" t="str">
            <v>神津島村９８３</v>
          </cell>
          <cell r="J450">
            <v>2</v>
          </cell>
          <cell r="K450">
            <v>3</v>
          </cell>
          <cell r="L450">
            <v>5</v>
          </cell>
          <cell r="M450">
            <v>1</v>
          </cell>
          <cell r="N450">
            <v>25</v>
          </cell>
          <cell r="O450" t="str">
            <v>13364</v>
          </cell>
          <cell r="P450" t="str">
            <v>1000601</v>
          </cell>
        </row>
        <row r="451">
          <cell r="A451">
            <v>30450</v>
          </cell>
          <cell r="B451">
            <v>314010690</v>
          </cell>
          <cell r="C451" t="str">
            <v>D14-001</v>
          </cell>
          <cell r="D451" t="str">
            <v>D</v>
          </cell>
          <cell r="E451">
            <v>14</v>
          </cell>
          <cell r="F451">
            <v>1</v>
          </cell>
          <cell r="G451" t="str">
            <v>矢向駅前歯科</v>
          </cell>
          <cell r="H451" t="str">
            <v>神奈川県</v>
          </cell>
          <cell r="I451" t="str">
            <v>横浜市鶴見区矢向５－１３－４０</v>
          </cell>
          <cell r="J451">
            <v>2</v>
          </cell>
          <cell r="K451">
            <v>3</v>
          </cell>
          <cell r="L451">
            <v>2</v>
          </cell>
          <cell r="M451">
            <v>1</v>
          </cell>
          <cell r="N451">
            <v>25</v>
          </cell>
          <cell r="O451" t="str">
            <v>14101</v>
          </cell>
          <cell r="P451" t="str">
            <v>2300001</v>
          </cell>
        </row>
        <row r="452">
          <cell r="A452">
            <v>30451</v>
          </cell>
          <cell r="B452">
            <v>314020505</v>
          </cell>
          <cell r="C452" t="str">
            <v>D14-002</v>
          </cell>
          <cell r="D452" t="str">
            <v>D</v>
          </cell>
          <cell r="E452">
            <v>14</v>
          </cell>
          <cell r="F452">
            <v>2</v>
          </cell>
          <cell r="G452" t="str">
            <v>上村歯科医院</v>
          </cell>
          <cell r="H452" t="str">
            <v>神奈川県</v>
          </cell>
          <cell r="I452" t="str">
            <v>横浜市鶴見区生麦５－７－４１</v>
          </cell>
          <cell r="J452">
            <v>1</v>
          </cell>
          <cell r="K452">
            <v>3</v>
          </cell>
          <cell r="L452">
            <v>2</v>
          </cell>
          <cell r="M452">
            <v>1</v>
          </cell>
          <cell r="N452">
            <v>25</v>
          </cell>
          <cell r="O452" t="str">
            <v>14101</v>
          </cell>
          <cell r="P452" t="str">
            <v>2300052</v>
          </cell>
        </row>
        <row r="453">
          <cell r="A453">
            <v>30452</v>
          </cell>
          <cell r="B453">
            <v>314030319</v>
          </cell>
          <cell r="C453" t="str">
            <v>D14-003</v>
          </cell>
          <cell r="D453" t="str">
            <v>D</v>
          </cell>
          <cell r="E453">
            <v>14</v>
          </cell>
          <cell r="F453">
            <v>3</v>
          </cell>
          <cell r="G453" t="str">
            <v>小泉歯科医院</v>
          </cell>
          <cell r="H453" t="str">
            <v>神奈川県</v>
          </cell>
          <cell r="I453" t="str">
            <v>横浜市神奈川区白楽１００</v>
          </cell>
          <cell r="J453">
            <v>1</v>
          </cell>
          <cell r="K453">
            <v>3</v>
          </cell>
          <cell r="L453">
            <v>2</v>
          </cell>
          <cell r="M453">
            <v>2</v>
          </cell>
          <cell r="N453">
            <v>25</v>
          </cell>
          <cell r="O453" t="str">
            <v>14102</v>
          </cell>
          <cell r="P453" t="str">
            <v>2210065</v>
          </cell>
        </row>
        <row r="454">
          <cell r="A454">
            <v>30453</v>
          </cell>
          <cell r="B454">
            <v>314031185</v>
          </cell>
          <cell r="C454" t="str">
            <v>D14-004</v>
          </cell>
          <cell r="D454" t="str">
            <v>D</v>
          </cell>
          <cell r="E454">
            <v>14</v>
          </cell>
          <cell r="F454">
            <v>4</v>
          </cell>
          <cell r="G454" t="str">
            <v>医療法人社団白峯会　三ツ沢上町歯科医院</v>
          </cell>
          <cell r="H454" t="str">
            <v>神奈川県</v>
          </cell>
          <cell r="I454" t="str">
            <v>横浜市神奈川区三ツ沢上町２－７</v>
          </cell>
          <cell r="J454">
            <v>2</v>
          </cell>
          <cell r="K454">
            <v>3</v>
          </cell>
          <cell r="L454">
            <v>2</v>
          </cell>
          <cell r="M454">
            <v>2</v>
          </cell>
          <cell r="N454">
            <v>19</v>
          </cell>
          <cell r="O454" t="str">
            <v>14102</v>
          </cell>
          <cell r="P454" t="str">
            <v>2210856</v>
          </cell>
        </row>
        <row r="455">
          <cell r="A455">
            <v>30454</v>
          </cell>
          <cell r="B455">
            <v>314031433</v>
          </cell>
          <cell r="C455" t="str">
            <v>D14-005</v>
          </cell>
          <cell r="D455" t="str">
            <v>D</v>
          </cell>
          <cell r="E455">
            <v>14</v>
          </cell>
          <cell r="F455">
            <v>5</v>
          </cell>
          <cell r="G455" t="str">
            <v>冨田歯科医院</v>
          </cell>
          <cell r="H455" t="str">
            <v>神奈川県</v>
          </cell>
          <cell r="I455" t="str">
            <v>横浜市神奈川区白幡南町３５－５</v>
          </cell>
          <cell r="J455">
            <v>2</v>
          </cell>
          <cell r="K455">
            <v>3</v>
          </cell>
          <cell r="L455">
            <v>2</v>
          </cell>
          <cell r="M455">
            <v>1</v>
          </cell>
          <cell r="N455">
            <v>25</v>
          </cell>
          <cell r="O455" t="str">
            <v>14102</v>
          </cell>
          <cell r="P455" t="str">
            <v>2210073</v>
          </cell>
        </row>
        <row r="456">
          <cell r="A456">
            <v>30455</v>
          </cell>
          <cell r="B456">
            <v>314040556</v>
          </cell>
          <cell r="C456" t="str">
            <v>D14-006</v>
          </cell>
          <cell r="D456" t="str">
            <v>D</v>
          </cell>
          <cell r="E456">
            <v>14</v>
          </cell>
          <cell r="F456">
            <v>6</v>
          </cell>
          <cell r="G456" t="str">
            <v>第二長谷川歯科医院</v>
          </cell>
          <cell r="H456" t="str">
            <v>神奈川県</v>
          </cell>
          <cell r="I456" t="str">
            <v>横浜市西区藤棚町１－１１１</v>
          </cell>
          <cell r="J456">
            <v>1</v>
          </cell>
          <cell r="K456">
            <v>3</v>
          </cell>
          <cell r="L456">
            <v>2</v>
          </cell>
          <cell r="M456">
            <v>1</v>
          </cell>
          <cell r="N456">
            <v>25</v>
          </cell>
          <cell r="O456" t="str">
            <v>14103</v>
          </cell>
          <cell r="P456" t="str">
            <v>2200053</v>
          </cell>
        </row>
        <row r="457">
          <cell r="A457">
            <v>30456</v>
          </cell>
          <cell r="B457">
            <v>314050591</v>
          </cell>
          <cell r="C457" t="str">
            <v>D14-007</v>
          </cell>
          <cell r="D457" t="str">
            <v>D</v>
          </cell>
          <cell r="E457">
            <v>14</v>
          </cell>
          <cell r="F457">
            <v>7</v>
          </cell>
          <cell r="G457" t="str">
            <v>愛誠歯科</v>
          </cell>
          <cell r="H457" t="str">
            <v>神奈川県</v>
          </cell>
          <cell r="I457" t="str">
            <v>横浜市中区海岸通１－２　農協共済ビル３Ｆ</v>
          </cell>
          <cell r="J457">
            <v>2</v>
          </cell>
          <cell r="K457">
            <v>3</v>
          </cell>
          <cell r="L457">
            <v>2</v>
          </cell>
          <cell r="M457">
            <v>1</v>
          </cell>
          <cell r="N457">
            <v>19</v>
          </cell>
          <cell r="O457" t="str">
            <v>14104</v>
          </cell>
          <cell r="P457" t="str">
            <v>2310002</v>
          </cell>
        </row>
        <row r="458">
          <cell r="A458">
            <v>30457</v>
          </cell>
          <cell r="B458">
            <v>314051774</v>
          </cell>
          <cell r="C458" t="str">
            <v>D14-008</v>
          </cell>
          <cell r="D458" t="str">
            <v>D</v>
          </cell>
          <cell r="E458">
            <v>14</v>
          </cell>
          <cell r="F458">
            <v>8</v>
          </cell>
          <cell r="G458" t="str">
            <v>長谷川歯科医院</v>
          </cell>
          <cell r="H458" t="str">
            <v>神奈川県</v>
          </cell>
          <cell r="I458" t="str">
            <v>横浜市中区伊勢佐木町７－１４８</v>
          </cell>
          <cell r="J458">
            <v>1</v>
          </cell>
          <cell r="K458">
            <v>3</v>
          </cell>
          <cell r="L458">
            <v>2</v>
          </cell>
          <cell r="M458">
            <v>2</v>
          </cell>
          <cell r="N458">
            <v>25</v>
          </cell>
          <cell r="O458" t="str">
            <v>14104</v>
          </cell>
          <cell r="P458" t="str">
            <v>2310045</v>
          </cell>
        </row>
        <row r="459">
          <cell r="A459">
            <v>30458</v>
          </cell>
          <cell r="B459">
            <v>314052481</v>
          </cell>
          <cell r="C459" t="str">
            <v>D14-009</v>
          </cell>
          <cell r="D459" t="str">
            <v>D</v>
          </cell>
          <cell r="E459">
            <v>14</v>
          </cell>
          <cell r="F459">
            <v>9</v>
          </cell>
          <cell r="G459" t="str">
            <v>イチロウ歯科</v>
          </cell>
          <cell r="H459" t="str">
            <v>神奈川県</v>
          </cell>
          <cell r="I459" t="str">
            <v>横浜市中区伊勢佐木町４－１１４　ライオンズプラザ伊勢佐木町通り２０１</v>
          </cell>
          <cell r="J459">
            <v>1</v>
          </cell>
          <cell r="K459">
            <v>3</v>
          </cell>
          <cell r="L459">
            <v>2</v>
          </cell>
          <cell r="M459">
            <v>1</v>
          </cell>
          <cell r="N459">
            <v>25</v>
          </cell>
          <cell r="O459" t="str">
            <v>14104</v>
          </cell>
          <cell r="P459" t="str">
            <v>2310045</v>
          </cell>
        </row>
        <row r="460">
          <cell r="A460">
            <v>30459</v>
          </cell>
          <cell r="B460">
            <v>314052814</v>
          </cell>
          <cell r="C460" t="str">
            <v>D14-010</v>
          </cell>
          <cell r="D460" t="str">
            <v>D</v>
          </cell>
          <cell r="E460">
            <v>14</v>
          </cell>
          <cell r="F460">
            <v>10</v>
          </cell>
          <cell r="G460" t="str">
            <v>岩本歯科医院</v>
          </cell>
          <cell r="H460" t="str">
            <v>神奈川県</v>
          </cell>
          <cell r="I460" t="str">
            <v>横浜市中区不老町２－８－１　共同ビル１Ｆ（１０１号）</v>
          </cell>
          <cell r="J460">
            <v>2</v>
          </cell>
          <cell r="K460">
            <v>3</v>
          </cell>
          <cell r="L460">
            <v>2</v>
          </cell>
          <cell r="M460">
            <v>1</v>
          </cell>
          <cell r="N460">
            <v>19</v>
          </cell>
          <cell r="O460" t="str">
            <v>14104</v>
          </cell>
          <cell r="P460" t="str">
            <v>2310032</v>
          </cell>
        </row>
        <row r="461">
          <cell r="A461">
            <v>30460</v>
          </cell>
          <cell r="B461">
            <v>314080662</v>
          </cell>
          <cell r="C461" t="str">
            <v>D14-011</v>
          </cell>
          <cell r="D461" t="str">
            <v>D</v>
          </cell>
          <cell r="E461">
            <v>14</v>
          </cell>
          <cell r="F461">
            <v>11</v>
          </cell>
          <cell r="G461" t="str">
            <v>斉藤歯科医院</v>
          </cell>
          <cell r="H461" t="str">
            <v>神奈川県</v>
          </cell>
          <cell r="I461" t="str">
            <v>横浜市保土ケ谷区境木本町１－２８</v>
          </cell>
          <cell r="J461">
            <v>1</v>
          </cell>
          <cell r="K461">
            <v>3</v>
          </cell>
          <cell r="L461">
            <v>2</v>
          </cell>
          <cell r="M461">
            <v>1</v>
          </cell>
          <cell r="N461">
            <v>25</v>
          </cell>
          <cell r="O461" t="str">
            <v>14106</v>
          </cell>
          <cell r="P461" t="str">
            <v>2400033</v>
          </cell>
        </row>
        <row r="462">
          <cell r="A462">
            <v>30461</v>
          </cell>
          <cell r="B462">
            <v>314080923</v>
          </cell>
          <cell r="C462" t="str">
            <v>D14-012</v>
          </cell>
          <cell r="D462" t="str">
            <v>D</v>
          </cell>
          <cell r="E462">
            <v>14</v>
          </cell>
          <cell r="F462">
            <v>12</v>
          </cell>
          <cell r="G462" t="str">
            <v>田中歯科医院</v>
          </cell>
          <cell r="H462" t="str">
            <v>神奈川県</v>
          </cell>
          <cell r="I462" t="str">
            <v>横浜市保土ケ谷区保土ケ谷町１－３５</v>
          </cell>
          <cell r="J462">
            <v>2</v>
          </cell>
          <cell r="K462">
            <v>3</v>
          </cell>
          <cell r="L462">
            <v>2</v>
          </cell>
          <cell r="M462">
            <v>1</v>
          </cell>
          <cell r="N462">
            <v>25</v>
          </cell>
          <cell r="O462" t="str">
            <v>14106</v>
          </cell>
          <cell r="P462" t="str">
            <v>2400021</v>
          </cell>
        </row>
        <row r="463">
          <cell r="A463">
            <v>30462</v>
          </cell>
          <cell r="B463">
            <v>314100106</v>
          </cell>
          <cell r="C463" t="str">
            <v>D14-013</v>
          </cell>
          <cell r="D463" t="str">
            <v>D</v>
          </cell>
          <cell r="E463">
            <v>14</v>
          </cell>
          <cell r="F463">
            <v>13</v>
          </cell>
          <cell r="G463" t="str">
            <v>高橋歯科医院</v>
          </cell>
          <cell r="H463" t="str">
            <v>神奈川県</v>
          </cell>
          <cell r="I463" t="str">
            <v>横浜市磯子区森２－２５－１４</v>
          </cell>
          <cell r="J463">
            <v>1</v>
          </cell>
          <cell r="K463">
            <v>3</v>
          </cell>
          <cell r="L463">
            <v>2</v>
          </cell>
          <cell r="M463">
            <v>1</v>
          </cell>
          <cell r="N463">
            <v>25</v>
          </cell>
          <cell r="O463" t="str">
            <v>14107</v>
          </cell>
          <cell r="P463" t="str">
            <v>2350023</v>
          </cell>
        </row>
        <row r="464">
          <cell r="A464">
            <v>30463</v>
          </cell>
          <cell r="B464">
            <v>314100496</v>
          </cell>
          <cell r="C464" t="str">
            <v>D14-014</v>
          </cell>
          <cell r="D464" t="str">
            <v>D</v>
          </cell>
          <cell r="E464">
            <v>14</v>
          </cell>
          <cell r="F464">
            <v>14</v>
          </cell>
          <cell r="G464" t="str">
            <v>医療法人社団　窪田矯正歯科診療所</v>
          </cell>
          <cell r="H464" t="str">
            <v>神奈川県</v>
          </cell>
          <cell r="I464" t="str">
            <v>横浜市磯子区森３－３－５</v>
          </cell>
          <cell r="J464">
            <v>2</v>
          </cell>
          <cell r="K464">
            <v>3</v>
          </cell>
          <cell r="L464">
            <v>2</v>
          </cell>
          <cell r="M464">
            <v>1</v>
          </cell>
          <cell r="N464">
            <v>19</v>
          </cell>
          <cell r="O464" t="str">
            <v>14107</v>
          </cell>
          <cell r="P464" t="str">
            <v>2350023</v>
          </cell>
        </row>
        <row r="465">
          <cell r="A465">
            <v>30464</v>
          </cell>
          <cell r="B465">
            <v>314110688</v>
          </cell>
          <cell r="C465" t="str">
            <v>D14-015</v>
          </cell>
          <cell r="D465" t="str">
            <v>D</v>
          </cell>
          <cell r="E465">
            <v>14</v>
          </cell>
          <cell r="F465">
            <v>15</v>
          </cell>
          <cell r="G465" t="str">
            <v>ビアレ歯科</v>
          </cell>
          <cell r="H465" t="str">
            <v>神奈川県</v>
          </cell>
          <cell r="I465" t="str">
            <v>横浜市金沢区並木２－１３－５　ビアレヨコハマ３０６号</v>
          </cell>
          <cell r="J465">
            <v>1</v>
          </cell>
          <cell r="K465">
            <v>3</v>
          </cell>
          <cell r="L465">
            <v>2</v>
          </cell>
          <cell r="M465">
            <v>1</v>
          </cell>
          <cell r="N465">
            <v>25</v>
          </cell>
          <cell r="O465" t="str">
            <v>14108</v>
          </cell>
          <cell r="P465" t="str">
            <v>2360005</v>
          </cell>
        </row>
        <row r="466">
          <cell r="A466">
            <v>30465</v>
          </cell>
          <cell r="B466">
            <v>314120232</v>
          </cell>
          <cell r="C466" t="str">
            <v>D14-016</v>
          </cell>
          <cell r="D466" t="str">
            <v>D</v>
          </cell>
          <cell r="E466">
            <v>14</v>
          </cell>
          <cell r="F466">
            <v>16</v>
          </cell>
          <cell r="G466" t="str">
            <v>鏑木歯科医院</v>
          </cell>
          <cell r="H466" t="str">
            <v>神奈川県</v>
          </cell>
          <cell r="I466" t="str">
            <v>横浜市港北区日吉本町１－２５－３</v>
          </cell>
          <cell r="J466">
            <v>2</v>
          </cell>
          <cell r="K466">
            <v>3</v>
          </cell>
          <cell r="L466">
            <v>2</v>
          </cell>
          <cell r="M466">
            <v>1</v>
          </cell>
          <cell r="N466">
            <v>25</v>
          </cell>
          <cell r="O466" t="str">
            <v>14109</v>
          </cell>
          <cell r="P466" t="str">
            <v>2230062</v>
          </cell>
        </row>
        <row r="467">
          <cell r="A467">
            <v>30466</v>
          </cell>
          <cell r="B467">
            <v>314120968</v>
          </cell>
          <cell r="C467" t="str">
            <v>D14-017</v>
          </cell>
          <cell r="D467" t="str">
            <v>D</v>
          </cell>
          <cell r="E467">
            <v>14</v>
          </cell>
          <cell r="F467">
            <v>17</v>
          </cell>
          <cell r="G467" t="str">
            <v>よねやま歯科医院</v>
          </cell>
          <cell r="H467" t="str">
            <v>神奈川県</v>
          </cell>
          <cell r="I467" t="str">
            <v>横浜市港北区太尾町７３８－１　シャトレ大倉山</v>
          </cell>
          <cell r="J467">
            <v>1</v>
          </cell>
          <cell r="K467">
            <v>3</v>
          </cell>
          <cell r="L467">
            <v>2</v>
          </cell>
          <cell r="M467">
            <v>2</v>
          </cell>
          <cell r="N467">
            <v>25</v>
          </cell>
          <cell r="O467" t="str">
            <v>14109</v>
          </cell>
          <cell r="P467" t="str">
            <v>2220031</v>
          </cell>
        </row>
        <row r="468">
          <cell r="A468">
            <v>30467</v>
          </cell>
          <cell r="B468">
            <v>314121499</v>
          </cell>
          <cell r="C468" t="str">
            <v>D14-018</v>
          </cell>
          <cell r="D468" t="str">
            <v>D</v>
          </cell>
          <cell r="E468">
            <v>14</v>
          </cell>
          <cell r="F468">
            <v>18</v>
          </cell>
          <cell r="G468" t="str">
            <v>石川歯科医院</v>
          </cell>
          <cell r="H468" t="str">
            <v>神奈川県</v>
          </cell>
          <cell r="I468" t="str">
            <v>横浜市港北区綱島西１－１３－３　パールヒルズ</v>
          </cell>
          <cell r="J468">
            <v>1</v>
          </cell>
          <cell r="K468">
            <v>3</v>
          </cell>
          <cell r="L468">
            <v>2</v>
          </cell>
          <cell r="M468">
            <v>1</v>
          </cell>
          <cell r="N468">
            <v>25</v>
          </cell>
          <cell r="O468" t="str">
            <v>14109</v>
          </cell>
          <cell r="P468" t="str">
            <v>2230053</v>
          </cell>
        </row>
        <row r="469">
          <cell r="A469">
            <v>30468</v>
          </cell>
          <cell r="B469">
            <v>314141105</v>
          </cell>
          <cell r="C469" t="str">
            <v>D14-019</v>
          </cell>
          <cell r="D469" t="str">
            <v>D</v>
          </cell>
          <cell r="E469">
            <v>14</v>
          </cell>
          <cell r="F469">
            <v>19</v>
          </cell>
          <cell r="G469" t="str">
            <v>松山歯科</v>
          </cell>
          <cell r="H469" t="str">
            <v>神奈川県</v>
          </cell>
          <cell r="I469" t="str">
            <v>横浜市戸塚区戸塚町４７８９　松山ビル２Ｆ</v>
          </cell>
          <cell r="J469">
            <v>1</v>
          </cell>
          <cell r="K469">
            <v>3</v>
          </cell>
          <cell r="L469">
            <v>2</v>
          </cell>
          <cell r="M469">
            <v>1</v>
          </cell>
          <cell r="N469">
            <v>25</v>
          </cell>
          <cell r="O469" t="str">
            <v>14110</v>
          </cell>
          <cell r="P469" t="str">
            <v>2440003</v>
          </cell>
        </row>
        <row r="470">
          <cell r="A470">
            <v>30469</v>
          </cell>
          <cell r="B470">
            <v>314141785</v>
          </cell>
          <cell r="C470" t="str">
            <v>D14-020</v>
          </cell>
          <cell r="D470" t="str">
            <v>D</v>
          </cell>
          <cell r="E470">
            <v>14</v>
          </cell>
          <cell r="F470">
            <v>20</v>
          </cell>
          <cell r="G470" t="str">
            <v>たに歯科医院</v>
          </cell>
          <cell r="H470" t="str">
            <v>神奈川県</v>
          </cell>
          <cell r="I470" t="str">
            <v>横浜市戸塚区品濃町５１３－５　タウンコート常盤３Ｆ</v>
          </cell>
          <cell r="J470">
            <v>2</v>
          </cell>
          <cell r="K470">
            <v>3</v>
          </cell>
          <cell r="L470">
            <v>2</v>
          </cell>
          <cell r="M470">
            <v>1</v>
          </cell>
          <cell r="N470">
            <v>25</v>
          </cell>
          <cell r="O470" t="str">
            <v>14110</v>
          </cell>
          <cell r="P470" t="str">
            <v>2440801</v>
          </cell>
        </row>
        <row r="471">
          <cell r="A471">
            <v>30470</v>
          </cell>
          <cell r="B471">
            <v>314070207</v>
          </cell>
          <cell r="C471" t="str">
            <v>D14-021</v>
          </cell>
          <cell r="D471" t="str">
            <v>D</v>
          </cell>
          <cell r="E471">
            <v>14</v>
          </cell>
          <cell r="F471">
            <v>21</v>
          </cell>
          <cell r="G471" t="str">
            <v>国清歯科医院</v>
          </cell>
          <cell r="H471" t="str">
            <v>神奈川県</v>
          </cell>
          <cell r="I471" t="str">
            <v>横浜市港南区日野南６－３－７</v>
          </cell>
          <cell r="J471">
            <v>1</v>
          </cell>
          <cell r="K471">
            <v>3</v>
          </cell>
          <cell r="L471">
            <v>2</v>
          </cell>
          <cell r="M471">
            <v>1</v>
          </cell>
          <cell r="N471">
            <v>25</v>
          </cell>
          <cell r="O471" t="str">
            <v>14111</v>
          </cell>
          <cell r="P471" t="str">
            <v>2340055</v>
          </cell>
        </row>
        <row r="472">
          <cell r="A472">
            <v>30471</v>
          </cell>
          <cell r="B472">
            <v>314070669</v>
          </cell>
          <cell r="C472" t="str">
            <v>D14-022</v>
          </cell>
          <cell r="D472" t="str">
            <v>D</v>
          </cell>
          <cell r="E472">
            <v>14</v>
          </cell>
          <cell r="F472">
            <v>22</v>
          </cell>
          <cell r="G472" t="str">
            <v>江口歯科医院</v>
          </cell>
          <cell r="H472" t="str">
            <v>神奈川県</v>
          </cell>
          <cell r="I472" t="str">
            <v>横浜市港南区港南台７－４１－１０</v>
          </cell>
          <cell r="J472">
            <v>2</v>
          </cell>
          <cell r="K472">
            <v>3</v>
          </cell>
          <cell r="L472">
            <v>2</v>
          </cell>
          <cell r="M472">
            <v>1</v>
          </cell>
          <cell r="N472">
            <v>25</v>
          </cell>
          <cell r="O472" t="str">
            <v>14111</v>
          </cell>
          <cell r="P472" t="str">
            <v>2340054</v>
          </cell>
        </row>
        <row r="473">
          <cell r="A473">
            <v>30472</v>
          </cell>
          <cell r="B473">
            <v>314090160</v>
          </cell>
          <cell r="C473" t="str">
            <v>D14-023</v>
          </cell>
          <cell r="D473" t="str">
            <v>D</v>
          </cell>
          <cell r="E473">
            <v>14</v>
          </cell>
          <cell r="F473">
            <v>23</v>
          </cell>
          <cell r="G473" t="str">
            <v>医療法人社団　田口歯科医院</v>
          </cell>
          <cell r="H473" t="str">
            <v>神奈川県</v>
          </cell>
          <cell r="I473" t="str">
            <v>横浜市旭区鶴ケ峰２－６７－７</v>
          </cell>
          <cell r="J473">
            <v>1</v>
          </cell>
          <cell r="K473">
            <v>3</v>
          </cell>
          <cell r="L473">
            <v>2</v>
          </cell>
          <cell r="M473">
            <v>2</v>
          </cell>
          <cell r="N473">
            <v>19</v>
          </cell>
          <cell r="O473" t="str">
            <v>14112</v>
          </cell>
          <cell r="P473" t="str">
            <v>2410022</v>
          </cell>
        </row>
        <row r="474">
          <cell r="A474">
            <v>30473</v>
          </cell>
          <cell r="B474">
            <v>314090610</v>
          </cell>
          <cell r="C474" t="str">
            <v>D14-024</v>
          </cell>
          <cell r="D474" t="str">
            <v>D</v>
          </cell>
          <cell r="E474">
            <v>14</v>
          </cell>
          <cell r="F474">
            <v>24</v>
          </cell>
          <cell r="G474" t="str">
            <v>はま歯科医院</v>
          </cell>
          <cell r="H474" t="str">
            <v>神奈川県</v>
          </cell>
          <cell r="I474" t="str">
            <v>横浜市旭区笹野台１－５６－９</v>
          </cell>
          <cell r="J474">
            <v>2</v>
          </cell>
          <cell r="K474">
            <v>3</v>
          </cell>
          <cell r="L474">
            <v>2</v>
          </cell>
          <cell r="M474">
            <v>2</v>
          </cell>
          <cell r="N474">
            <v>19</v>
          </cell>
          <cell r="O474" t="str">
            <v>14112</v>
          </cell>
          <cell r="P474" t="str">
            <v>2410816</v>
          </cell>
        </row>
        <row r="475">
          <cell r="A475">
            <v>30474</v>
          </cell>
          <cell r="B475">
            <v>314131766</v>
          </cell>
          <cell r="C475" t="str">
            <v>D14-025</v>
          </cell>
          <cell r="D475" t="str">
            <v>D</v>
          </cell>
          <cell r="E475">
            <v>14</v>
          </cell>
          <cell r="F475">
            <v>25</v>
          </cell>
          <cell r="G475" t="str">
            <v>医療法人社団　緑生会やまだ歯科医院</v>
          </cell>
          <cell r="H475" t="str">
            <v>神奈川県</v>
          </cell>
          <cell r="I475" t="str">
            <v>横浜市緑区鴨居３－１－４　ユニオンビル２Ｆ</v>
          </cell>
          <cell r="J475">
            <v>2</v>
          </cell>
          <cell r="K475">
            <v>3</v>
          </cell>
          <cell r="L475">
            <v>2</v>
          </cell>
          <cell r="M475">
            <v>2</v>
          </cell>
          <cell r="N475">
            <v>19</v>
          </cell>
          <cell r="O475" t="str">
            <v>14113</v>
          </cell>
          <cell r="P475" t="str">
            <v>2260003</v>
          </cell>
        </row>
        <row r="476">
          <cell r="A476">
            <v>30475</v>
          </cell>
          <cell r="B476">
            <v>314132561</v>
          </cell>
          <cell r="C476" t="str">
            <v>D14-026</v>
          </cell>
          <cell r="D476" t="str">
            <v>D</v>
          </cell>
          <cell r="E476">
            <v>14</v>
          </cell>
          <cell r="F476">
            <v>26</v>
          </cell>
          <cell r="G476" t="str">
            <v>こいずみ歯科医院</v>
          </cell>
          <cell r="H476" t="str">
            <v>神奈川県</v>
          </cell>
          <cell r="I476" t="str">
            <v>横浜市緑区北八朔町１５９７－４</v>
          </cell>
          <cell r="J476">
            <v>2</v>
          </cell>
          <cell r="K476">
            <v>3</v>
          </cell>
          <cell r="L476">
            <v>2</v>
          </cell>
          <cell r="M476">
            <v>1</v>
          </cell>
          <cell r="N476">
            <v>25</v>
          </cell>
          <cell r="O476" t="str">
            <v>14113</v>
          </cell>
          <cell r="P476" t="str">
            <v>2260021</v>
          </cell>
        </row>
        <row r="477">
          <cell r="A477">
            <v>30476</v>
          </cell>
          <cell r="B477">
            <v>314131001</v>
          </cell>
          <cell r="C477" t="str">
            <v>D14-027</v>
          </cell>
          <cell r="D477" t="str">
            <v>D</v>
          </cell>
          <cell r="E477">
            <v>14</v>
          </cell>
          <cell r="F477">
            <v>27</v>
          </cell>
          <cell r="G477" t="str">
            <v>たまプラーザセラ歯科</v>
          </cell>
          <cell r="H477" t="str">
            <v>神奈川県</v>
          </cell>
          <cell r="I477" t="str">
            <v>横浜市青葉区美しが丘４－３２－３６</v>
          </cell>
          <cell r="J477">
            <v>1</v>
          </cell>
          <cell r="K477">
            <v>3</v>
          </cell>
          <cell r="L477">
            <v>2</v>
          </cell>
          <cell r="M477">
            <v>1</v>
          </cell>
          <cell r="N477">
            <v>25</v>
          </cell>
          <cell r="O477" t="str">
            <v>14117</v>
          </cell>
          <cell r="P477" t="str">
            <v>2250002</v>
          </cell>
        </row>
        <row r="478">
          <cell r="A478">
            <v>30477</v>
          </cell>
          <cell r="B478">
            <v>314131317</v>
          </cell>
          <cell r="C478" t="str">
            <v>D14-028</v>
          </cell>
          <cell r="D478" t="str">
            <v>D</v>
          </cell>
          <cell r="E478">
            <v>14</v>
          </cell>
          <cell r="F478">
            <v>28</v>
          </cell>
          <cell r="G478" t="str">
            <v>早乙女歯科医院</v>
          </cell>
          <cell r="H478" t="str">
            <v>神奈川県</v>
          </cell>
          <cell r="I478" t="str">
            <v>横浜市青葉区市ケ尾町１０６４－４　横山ビル２Ｆ</v>
          </cell>
          <cell r="J478">
            <v>2</v>
          </cell>
          <cell r="K478">
            <v>3</v>
          </cell>
          <cell r="L478">
            <v>2</v>
          </cell>
          <cell r="M478">
            <v>1</v>
          </cell>
          <cell r="N478">
            <v>25</v>
          </cell>
          <cell r="O478" t="str">
            <v>14117</v>
          </cell>
          <cell r="P478" t="str">
            <v>2250024</v>
          </cell>
        </row>
        <row r="479">
          <cell r="A479">
            <v>30478</v>
          </cell>
          <cell r="B479">
            <v>314270036</v>
          </cell>
          <cell r="C479" t="str">
            <v>D14-029</v>
          </cell>
          <cell r="D479" t="str">
            <v>D</v>
          </cell>
          <cell r="E479">
            <v>14</v>
          </cell>
          <cell r="F479">
            <v>29</v>
          </cell>
          <cell r="G479" t="str">
            <v>島田歯科診療室</v>
          </cell>
          <cell r="H479" t="str">
            <v>神奈川県</v>
          </cell>
          <cell r="I479" t="str">
            <v>横浜市青葉区あざみ野南２－４－２　シャルドービル２０１</v>
          </cell>
          <cell r="J479">
            <v>2</v>
          </cell>
          <cell r="K479">
            <v>3</v>
          </cell>
          <cell r="L479">
            <v>2</v>
          </cell>
          <cell r="M479">
            <v>1</v>
          </cell>
          <cell r="N479">
            <v>25</v>
          </cell>
          <cell r="O479" t="str">
            <v>14117</v>
          </cell>
          <cell r="P479" t="str">
            <v>2250012</v>
          </cell>
        </row>
        <row r="480">
          <cell r="A480">
            <v>30479</v>
          </cell>
          <cell r="B480">
            <v>314122018</v>
          </cell>
          <cell r="C480" t="str">
            <v>D14-030</v>
          </cell>
          <cell r="D480" t="str">
            <v>D</v>
          </cell>
          <cell r="E480">
            <v>14</v>
          </cell>
          <cell r="F480">
            <v>30</v>
          </cell>
          <cell r="G480" t="str">
            <v>まえだ歯科</v>
          </cell>
          <cell r="H480" t="str">
            <v>神奈川県</v>
          </cell>
          <cell r="I480" t="str">
            <v>横浜市都筑区牛久保西１－１０－９</v>
          </cell>
          <cell r="J480">
            <v>2</v>
          </cell>
          <cell r="K480">
            <v>3</v>
          </cell>
          <cell r="L480">
            <v>2</v>
          </cell>
          <cell r="M480">
            <v>1</v>
          </cell>
          <cell r="N480">
            <v>25</v>
          </cell>
          <cell r="O480" t="str">
            <v>14118</v>
          </cell>
          <cell r="P480" t="str">
            <v>2240015</v>
          </cell>
        </row>
        <row r="481">
          <cell r="A481">
            <v>30480</v>
          </cell>
          <cell r="B481">
            <v>314280228</v>
          </cell>
          <cell r="C481" t="str">
            <v>D14-031</v>
          </cell>
          <cell r="D481" t="str">
            <v>D</v>
          </cell>
          <cell r="E481">
            <v>14</v>
          </cell>
          <cell r="F481">
            <v>31</v>
          </cell>
          <cell r="G481" t="str">
            <v>井上歯科クリニック</v>
          </cell>
          <cell r="H481" t="str">
            <v>神奈川県</v>
          </cell>
          <cell r="I481" t="str">
            <v>横浜市都筑区牛久保１の２の９　メディコーポ都筑２０１号</v>
          </cell>
          <cell r="J481">
            <v>1</v>
          </cell>
          <cell r="K481">
            <v>3</v>
          </cell>
          <cell r="L481">
            <v>2</v>
          </cell>
          <cell r="M481">
            <v>1</v>
          </cell>
          <cell r="N481">
            <v>25</v>
          </cell>
          <cell r="O481" t="str">
            <v>14118</v>
          </cell>
          <cell r="P481" t="str">
            <v>2240012</v>
          </cell>
        </row>
        <row r="482">
          <cell r="A482">
            <v>30481</v>
          </cell>
          <cell r="B482">
            <v>314160742</v>
          </cell>
          <cell r="C482" t="str">
            <v>D14-032</v>
          </cell>
          <cell r="D482" t="str">
            <v>D</v>
          </cell>
          <cell r="E482">
            <v>14</v>
          </cell>
          <cell r="F482">
            <v>32</v>
          </cell>
          <cell r="G482" t="str">
            <v>安藤歯科医院</v>
          </cell>
          <cell r="H482" t="str">
            <v>神奈川県</v>
          </cell>
          <cell r="I482" t="str">
            <v>川崎市川崎区渡田２－１－１</v>
          </cell>
          <cell r="J482">
            <v>2</v>
          </cell>
          <cell r="K482">
            <v>3</v>
          </cell>
          <cell r="L482">
            <v>2</v>
          </cell>
          <cell r="M482">
            <v>1</v>
          </cell>
          <cell r="N482">
            <v>25</v>
          </cell>
          <cell r="O482" t="str">
            <v>14131</v>
          </cell>
          <cell r="P482" t="str">
            <v>2100837</v>
          </cell>
        </row>
        <row r="483">
          <cell r="A483">
            <v>30482</v>
          </cell>
          <cell r="B483">
            <v>314160784</v>
          </cell>
          <cell r="C483" t="str">
            <v>D14-033</v>
          </cell>
          <cell r="D483" t="str">
            <v>D</v>
          </cell>
          <cell r="E483">
            <v>14</v>
          </cell>
          <cell r="F483">
            <v>33</v>
          </cell>
          <cell r="G483" t="str">
            <v>林ビル歯科クリニック</v>
          </cell>
          <cell r="H483" t="str">
            <v>神奈川県</v>
          </cell>
          <cell r="I483" t="str">
            <v>川崎市川崎区砂子２－６－４５　林ビル８階</v>
          </cell>
          <cell r="J483">
            <v>1</v>
          </cell>
          <cell r="K483">
            <v>3</v>
          </cell>
          <cell r="L483">
            <v>2</v>
          </cell>
          <cell r="M483">
            <v>1</v>
          </cell>
          <cell r="N483">
            <v>25</v>
          </cell>
          <cell r="O483" t="str">
            <v>14131</v>
          </cell>
          <cell r="P483" t="str">
            <v>2100006</v>
          </cell>
        </row>
        <row r="484">
          <cell r="A484">
            <v>30483</v>
          </cell>
          <cell r="B484">
            <v>314190725</v>
          </cell>
          <cell r="C484" t="str">
            <v>D14-034</v>
          </cell>
          <cell r="D484" t="str">
            <v>D</v>
          </cell>
          <cell r="E484">
            <v>14</v>
          </cell>
          <cell r="F484">
            <v>34</v>
          </cell>
          <cell r="G484" t="str">
            <v>藤岡歯科医院</v>
          </cell>
          <cell r="H484" t="str">
            <v>神奈川県</v>
          </cell>
          <cell r="I484" t="str">
            <v>川崎市幸区小倉１－１　パークシティクリニック棟２１５</v>
          </cell>
          <cell r="J484">
            <v>1</v>
          </cell>
          <cell r="K484">
            <v>3</v>
          </cell>
          <cell r="L484">
            <v>2</v>
          </cell>
          <cell r="M484">
            <v>2</v>
          </cell>
          <cell r="N484">
            <v>25</v>
          </cell>
          <cell r="O484" t="str">
            <v>14132</v>
          </cell>
          <cell r="P484" t="str">
            <v>2120054</v>
          </cell>
        </row>
        <row r="485">
          <cell r="A485">
            <v>30484</v>
          </cell>
          <cell r="B485">
            <v>314200022</v>
          </cell>
          <cell r="C485" t="str">
            <v>D14-035</v>
          </cell>
          <cell r="D485" t="str">
            <v>D</v>
          </cell>
          <cell r="E485">
            <v>14</v>
          </cell>
          <cell r="F485">
            <v>35</v>
          </cell>
          <cell r="G485" t="str">
            <v>山口歯科医院</v>
          </cell>
          <cell r="H485" t="str">
            <v>神奈川県</v>
          </cell>
          <cell r="I485" t="str">
            <v>川崎市中原区北谷町９</v>
          </cell>
          <cell r="J485">
            <v>1</v>
          </cell>
          <cell r="K485">
            <v>3</v>
          </cell>
          <cell r="L485">
            <v>2</v>
          </cell>
          <cell r="M485">
            <v>1</v>
          </cell>
          <cell r="N485">
            <v>25</v>
          </cell>
          <cell r="O485" t="str">
            <v>14133</v>
          </cell>
          <cell r="P485" t="str">
            <v>2110015</v>
          </cell>
        </row>
        <row r="486">
          <cell r="A486">
            <v>30485</v>
          </cell>
          <cell r="B486">
            <v>314200149</v>
          </cell>
          <cell r="C486" t="str">
            <v>D14-036</v>
          </cell>
          <cell r="D486" t="str">
            <v>D</v>
          </cell>
          <cell r="E486">
            <v>14</v>
          </cell>
          <cell r="F486">
            <v>36</v>
          </cell>
          <cell r="G486" t="str">
            <v>早苗歯科診療所</v>
          </cell>
          <cell r="H486" t="str">
            <v>神奈川県</v>
          </cell>
          <cell r="I486" t="str">
            <v>川崎市中原区小杉町１－４０３</v>
          </cell>
          <cell r="J486">
            <v>2</v>
          </cell>
          <cell r="K486">
            <v>3</v>
          </cell>
          <cell r="L486">
            <v>2</v>
          </cell>
          <cell r="M486">
            <v>1</v>
          </cell>
          <cell r="N486">
            <v>25</v>
          </cell>
          <cell r="O486" t="str">
            <v>14133</v>
          </cell>
          <cell r="P486" t="str">
            <v>2110063</v>
          </cell>
        </row>
        <row r="487">
          <cell r="A487">
            <v>30486</v>
          </cell>
          <cell r="B487">
            <v>314200152</v>
          </cell>
          <cell r="C487" t="str">
            <v>D14-037</v>
          </cell>
          <cell r="D487" t="str">
            <v>D</v>
          </cell>
          <cell r="E487">
            <v>14</v>
          </cell>
          <cell r="F487">
            <v>37</v>
          </cell>
          <cell r="G487" t="str">
            <v>長野歯科医院</v>
          </cell>
          <cell r="H487" t="str">
            <v>神奈川県</v>
          </cell>
          <cell r="I487" t="str">
            <v>川崎市中原区小杉町１－５２６</v>
          </cell>
          <cell r="J487">
            <v>2</v>
          </cell>
          <cell r="K487">
            <v>3</v>
          </cell>
          <cell r="L487">
            <v>2</v>
          </cell>
          <cell r="M487">
            <v>2</v>
          </cell>
          <cell r="N487">
            <v>25</v>
          </cell>
          <cell r="O487" t="str">
            <v>14133</v>
          </cell>
          <cell r="P487" t="str">
            <v>2110063</v>
          </cell>
        </row>
        <row r="488">
          <cell r="A488">
            <v>30487</v>
          </cell>
          <cell r="B488">
            <v>314210012</v>
          </cell>
          <cell r="C488" t="str">
            <v>D14-038</v>
          </cell>
          <cell r="D488" t="str">
            <v>D</v>
          </cell>
          <cell r="E488">
            <v>14</v>
          </cell>
          <cell r="F488">
            <v>38</v>
          </cell>
          <cell r="G488" t="str">
            <v>石原歯科医院</v>
          </cell>
          <cell r="H488" t="str">
            <v>神奈川県</v>
          </cell>
          <cell r="I488" t="str">
            <v>川崎市高津区瀬田１０－２</v>
          </cell>
          <cell r="J488">
            <v>2</v>
          </cell>
          <cell r="K488">
            <v>3</v>
          </cell>
          <cell r="L488">
            <v>2</v>
          </cell>
          <cell r="M488">
            <v>1</v>
          </cell>
          <cell r="N488">
            <v>25</v>
          </cell>
          <cell r="O488" t="str">
            <v>14134</v>
          </cell>
          <cell r="P488" t="str">
            <v>2130003</v>
          </cell>
        </row>
        <row r="489">
          <cell r="A489">
            <v>30488</v>
          </cell>
          <cell r="B489">
            <v>314210416</v>
          </cell>
          <cell r="C489" t="str">
            <v>D14-039</v>
          </cell>
          <cell r="D489" t="str">
            <v>D</v>
          </cell>
          <cell r="E489">
            <v>14</v>
          </cell>
          <cell r="F489">
            <v>39</v>
          </cell>
          <cell r="G489" t="str">
            <v>ひさすえ歯科医院</v>
          </cell>
          <cell r="H489" t="str">
            <v>神奈川県</v>
          </cell>
          <cell r="I489" t="str">
            <v>川崎市高津区野川３９４６</v>
          </cell>
          <cell r="J489">
            <v>1</v>
          </cell>
          <cell r="K489">
            <v>3</v>
          </cell>
          <cell r="L489">
            <v>2</v>
          </cell>
          <cell r="M489">
            <v>1</v>
          </cell>
          <cell r="N489">
            <v>25</v>
          </cell>
          <cell r="O489" t="str">
            <v>14134</v>
          </cell>
          <cell r="P489" t="str">
            <v>2130027</v>
          </cell>
        </row>
        <row r="490">
          <cell r="A490">
            <v>30489</v>
          </cell>
          <cell r="B490">
            <v>314230920</v>
          </cell>
          <cell r="C490" t="str">
            <v>D14-040</v>
          </cell>
          <cell r="D490" t="str">
            <v>D</v>
          </cell>
          <cell r="E490">
            <v>14</v>
          </cell>
          <cell r="F490">
            <v>40</v>
          </cell>
          <cell r="G490" t="str">
            <v>おおかめ歯科クリニック</v>
          </cell>
          <cell r="H490" t="str">
            <v>神奈川県</v>
          </cell>
          <cell r="I490" t="str">
            <v>川崎市多摩区菅１－２－３１－２０２</v>
          </cell>
          <cell r="J490">
            <v>1</v>
          </cell>
          <cell r="K490">
            <v>3</v>
          </cell>
          <cell r="L490">
            <v>2</v>
          </cell>
          <cell r="M490">
            <v>1</v>
          </cell>
          <cell r="N490">
            <v>25</v>
          </cell>
          <cell r="O490" t="str">
            <v>14135</v>
          </cell>
          <cell r="P490" t="str">
            <v>2140001</v>
          </cell>
        </row>
        <row r="491">
          <cell r="A491">
            <v>30490</v>
          </cell>
          <cell r="B491">
            <v>314220552</v>
          </cell>
          <cell r="C491" t="str">
            <v>D14-041</v>
          </cell>
          <cell r="D491" t="str">
            <v>D</v>
          </cell>
          <cell r="E491">
            <v>14</v>
          </cell>
          <cell r="F491">
            <v>41</v>
          </cell>
          <cell r="G491" t="str">
            <v>井上歯科クリニック</v>
          </cell>
          <cell r="H491" t="str">
            <v>神奈川県</v>
          </cell>
          <cell r="I491" t="str">
            <v>川崎市宮前区有馬１－７－１　川野ビル３Ｆ</v>
          </cell>
          <cell r="J491">
            <v>1</v>
          </cell>
          <cell r="K491">
            <v>3</v>
          </cell>
          <cell r="L491">
            <v>2</v>
          </cell>
          <cell r="M491">
            <v>2</v>
          </cell>
          <cell r="N491">
            <v>19</v>
          </cell>
          <cell r="O491" t="str">
            <v>14136</v>
          </cell>
          <cell r="P491" t="str">
            <v>2160003</v>
          </cell>
        </row>
        <row r="492">
          <cell r="A492">
            <v>30491</v>
          </cell>
          <cell r="B492">
            <v>314220800</v>
          </cell>
          <cell r="C492" t="str">
            <v>D14-042</v>
          </cell>
          <cell r="D492" t="str">
            <v>D</v>
          </cell>
          <cell r="E492">
            <v>14</v>
          </cell>
          <cell r="F492">
            <v>42</v>
          </cell>
          <cell r="G492" t="str">
            <v>志岐歯科医院</v>
          </cell>
          <cell r="H492" t="str">
            <v>神奈川県</v>
          </cell>
          <cell r="I492" t="str">
            <v>川崎市宮前区宮崎６－８－７　プレステージ宮前平１０４</v>
          </cell>
          <cell r="J492">
            <v>2</v>
          </cell>
          <cell r="K492">
            <v>3</v>
          </cell>
          <cell r="L492">
            <v>2</v>
          </cell>
          <cell r="M492">
            <v>1</v>
          </cell>
          <cell r="N492">
            <v>25</v>
          </cell>
          <cell r="O492" t="str">
            <v>14136</v>
          </cell>
          <cell r="P492" t="str">
            <v>2160033</v>
          </cell>
        </row>
        <row r="493">
          <cell r="A493">
            <v>30492</v>
          </cell>
          <cell r="B493">
            <v>314240242</v>
          </cell>
          <cell r="C493" t="str">
            <v>D14-043</v>
          </cell>
          <cell r="D493" t="str">
            <v>D</v>
          </cell>
          <cell r="E493">
            <v>14</v>
          </cell>
          <cell r="F493">
            <v>43</v>
          </cell>
          <cell r="G493" t="str">
            <v>のぐち歯科</v>
          </cell>
          <cell r="H493" t="str">
            <v>神奈川県</v>
          </cell>
          <cell r="I493" t="str">
            <v>川崎市麻生区細山２－１２－４</v>
          </cell>
          <cell r="J493">
            <v>2</v>
          </cell>
          <cell r="K493">
            <v>3</v>
          </cell>
          <cell r="L493">
            <v>2</v>
          </cell>
          <cell r="M493">
            <v>1</v>
          </cell>
          <cell r="N493">
            <v>25</v>
          </cell>
          <cell r="O493" t="str">
            <v>14137</v>
          </cell>
          <cell r="P493" t="str">
            <v>2150001</v>
          </cell>
        </row>
        <row r="494">
          <cell r="A494">
            <v>30493</v>
          </cell>
          <cell r="B494">
            <v>314380926</v>
          </cell>
          <cell r="C494" t="str">
            <v>D14-044</v>
          </cell>
          <cell r="D494" t="str">
            <v>D</v>
          </cell>
          <cell r="E494">
            <v>14</v>
          </cell>
          <cell r="F494">
            <v>44</v>
          </cell>
          <cell r="G494" t="str">
            <v>医療法人社団アルファデンタルクリニック</v>
          </cell>
          <cell r="H494" t="str">
            <v>神奈川県</v>
          </cell>
          <cell r="I494" t="str">
            <v>横須賀市衣笠栄町１－１７</v>
          </cell>
          <cell r="J494">
            <v>2</v>
          </cell>
          <cell r="K494">
            <v>3</v>
          </cell>
          <cell r="L494">
            <v>2</v>
          </cell>
          <cell r="M494">
            <v>2</v>
          </cell>
          <cell r="N494">
            <v>19</v>
          </cell>
          <cell r="O494" t="str">
            <v>14201</v>
          </cell>
          <cell r="P494" t="str">
            <v>2380031</v>
          </cell>
        </row>
        <row r="495">
          <cell r="A495">
            <v>30494</v>
          </cell>
          <cell r="B495">
            <v>314381082</v>
          </cell>
          <cell r="C495" t="str">
            <v>D14-045</v>
          </cell>
          <cell r="D495" t="str">
            <v>D</v>
          </cell>
          <cell r="E495">
            <v>14</v>
          </cell>
          <cell r="F495">
            <v>45</v>
          </cell>
          <cell r="G495" t="str">
            <v>兒玉歯科医院</v>
          </cell>
          <cell r="H495" t="str">
            <v>神奈川県</v>
          </cell>
          <cell r="I495" t="str">
            <v>横須賀市根岸町４－１１－１８</v>
          </cell>
          <cell r="J495">
            <v>2</v>
          </cell>
          <cell r="K495">
            <v>3</v>
          </cell>
          <cell r="L495">
            <v>2</v>
          </cell>
          <cell r="M495">
            <v>1</v>
          </cell>
          <cell r="N495">
            <v>19</v>
          </cell>
          <cell r="O495" t="str">
            <v>14201</v>
          </cell>
          <cell r="P495" t="str">
            <v>2390807</v>
          </cell>
        </row>
        <row r="496">
          <cell r="A496">
            <v>30495</v>
          </cell>
          <cell r="B496">
            <v>314400226</v>
          </cell>
          <cell r="C496" t="str">
            <v>D14-046</v>
          </cell>
          <cell r="D496" t="str">
            <v>D</v>
          </cell>
          <cell r="E496">
            <v>14</v>
          </cell>
          <cell r="F496">
            <v>46</v>
          </cell>
          <cell r="G496" t="str">
            <v>タクマ歯科医院</v>
          </cell>
          <cell r="H496" t="str">
            <v>神奈川県</v>
          </cell>
          <cell r="I496" t="str">
            <v>横須賀市久里浜１－１－７</v>
          </cell>
          <cell r="J496">
            <v>1</v>
          </cell>
          <cell r="K496">
            <v>3</v>
          </cell>
          <cell r="L496">
            <v>2</v>
          </cell>
          <cell r="M496">
            <v>1</v>
          </cell>
          <cell r="N496">
            <v>19</v>
          </cell>
          <cell r="O496" t="str">
            <v>14201</v>
          </cell>
          <cell r="P496" t="str">
            <v>2390831</v>
          </cell>
        </row>
        <row r="497">
          <cell r="A497">
            <v>30496</v>
          </cell>
          <cell r="B497">
            <v>314400271</v>
          </cell>
          <cell r="C497" t="str">
            <v>D14-047</v>
          </cell>
          <cell r="D497" t="str">
            <v>D</v>
          </cell>
          <cell r="E497">
            <v>14</v>
          </cell>
          <cell r="F497">
            <v>47</v>
          </cell>
          <cell r="G497" t="str">
            <v>星陵歯科医院</v>
          </cell>
          <cell r="H497" t="str">
            <v>神奈川県</v>
          </cell>
          <cell r="I497" t="str">
            <v>横須賀市長沢１－３７－３</v>
          </cell>
          <cell r="J497">
            <v>2</v>
          </cell>
          <cell r="K497">
            <v>3</v>
          </cell>
          <cell r="L497">
            <v>2</v>
          </cell>
          <cell r="M497">
            <v>1</v>
          </cell>
          <cell r="N497">
            <v>25</v>
          </cell>
          <cell r="O497" t="str">
            <v>14201</v>
          </cell>
          <cell r="P497" t="str">
            <v>2390842</v>
          </cell>
        </row>
        <row r="498">
          <cell r="A498">
            <v>30497</v>
          </cell>
          <cell r="B498">
            <v>314510754</v>
          </cell>
          <cell r="C498" t="str">
            <v>D14-048</v>
          </cell>
          <cell r="D498" t="str">
            <v>D</v>
          </cell>
          <cell r="E498">
            <v>14</v>
          </cell>
          <cell r="F498">
            <v>48</v>
          </cell>
          <cell r="G498" t="str">
            <v>岡本歯科医院</v>
          </cell>
          <cell r="H498" t="str">
            <v>神奈川県</v>
          </cell>
          <cell r="I498" t="str">
            <v>平塚市宮の前３－７</v>
          </cell>
          <cell r="J498">
            <v>1</v>
          </cell>
          <cell r="K498">
            <v>3</v>
          </cell>
          <cell r="L498">
            <v>4</v>
          </cell>
          <cell r="M498">
            <v>1</v>
          </cell>
          <cell r="N498">
            <v>25</v>
          </cell>
          <cell r="O498" t="str">
            <v>14203</v>
          </cell>
          <cell r="P498" t="str">
            <v>2540035</v>
          </cell>
        </row>
        <row r="499">
          <cell r="A499">
            <v>30498</v>
          </cell>
          <cell r="B499">
            <v>314511373</v>
          </cell>
          <cell r="C499" t="str">
            <v>D14-049</v>
          </cell>
          <cell r="D499" t="str">
            <v>D</v>
          </cell>
          <cell r="E499">
            <v>14</v>
          </cell>
          <cell r="F499">
            <v>49</v>
          </cell>
          <cell r="G499" t="str">
            <v>長田歯科医院</v>
          </cell>
          <cell r="H499" t="str">
            <v>神奈川県</v>
          </cell>
          <cell r="I499" t="str">
            <v>平塚市横内４０８０</v>
          </cell>
          <cell r="J499">
            <v>2</v>
          </cell>
          <cell r="K499">
            <v>3</v>
          </cell>
          <cell r="L499">
            <v>4</v>
          </cell>
          <cell r="M499">
            <v>1</v>
          </cell>
          <cell r="N499">
            <v>25</v>
          </cell>
          <cell r="O499" t="str">
            <v>14203</v>
          </cell>
          <cell r="P499" t="str">
            <v>2540002</v>
          </cell>
        </row>
        <row r="500">
          <cell r="A500">
            <v>30499</v>
          </cell>
          <cell r="B500">
            <v>314520731</v>
          </cell>
          <cell r="C500" t="str">
            <v>D14-050</v>
          </cell>
          <cell r="D500" t="str">
            <v>D</v>
          </cell>
          <cell r="E500">
            <v>14</v>
          </cell>
          <cell r="F500">
            <v>50</v>
          </cell>
          <cell r="G500" t="str">
            <v>フジモト歯科医院</v>
          </cell>
          <cell r="H500" t="str">
            <v>神奈川県</v>
          </cell>
          <cell r="I500" t="str">
            <v>鎌倉市岡本１－３－２８</v>
          </cell>
          <cell r="J500">
            <v>1</v>
          </cell>
          <cell r="K500">
            <v>3</v>
          </cell>
          <cell r="L500">
            <v>2</v>
          </cell>
          <cell r="M500">
            <v>2</v>
          </cell>
          <cell r="N500">
            <v>25</v>
          </cell>
          <cell r="O500" t="str">
            <v>14204</v>
          </cell>
          <cell r="P500" t="str">
            <v>2470072</v>
          </cell>
        </row>
        <row r="501">
          <cell r="A501">
            <v>30500</v>
          </cell>
          <cell r="B501">
            <v>314521435</v>
          </cell>
          <cell r="C501" t="str">
            <v>D14-051</v>
          </cell>
          <cell r="D501" t="str">
            <v>D</v>
          </cell>
          <cell r="E501">
            <v>14</v>
          </cell>
          <cell r="F501">
            <v>51</v>
          </cell>
          <cell r="G501" t="str">
            <v>山本歯科</v>
          </cell>
          <cell r="H501" t="str">
            <v>神奈川県</v>
          </cell>
          <cell r="I501" t="str">
            <v>鎌倉市小町１－５－３０</v>
          </cell>
          <cell r="J501">
            <v>2</v>
          </cell>
          <cell r="K501">
            <v>3</v>
          </cell>
          <cell r="L501">
            <v>2</v>
          </cell>
          <cell r="M501">
            <v>1</v>
          </cell>
          <cell r="N501">
            <v>25</v>
          </cell>
          <cell r="O501" t="str">
            <v>14204</v>
          </cell>
          <cell r="P501" t="str">
            <v>2480006</v>
          </cell>
        </row>
        <row r="502">
          <cell r="A502">
            <v>30501</v>
          </cell>
          <cell r="B502">
            <v>314522083</v>
          </cell>
          <cell r="C502" t="str">
            <v>D14-052</v>
          </cell>
          <cell r="D502" t="str">
            <v>D</v>
          </cell>
          <cell r="E502">
            <v>14</v>
          </cell>
          <cell r="F502">
            <v>52</v>
          </cell>
          <cell r="G502" t="str">
            <v>遠藤歯科医院</v>
          </cell>
          <cell r="H502" t="str">
            <v>神奈川県</v>
          </cell>
          <cell r="I502" t="str">
            <v>鎌倉市小袋谷１－９－１８　高井医療ビル３Ｆ</v>
          </cell>
          <cell r="J502">
            <v>1</v>
          </cell>
          <cell r="K502">
            <v>3</v>
          </cell>
          <cell r="L502">
            <v>2</v>
          </cell>
          <cell r="M502">
            <v>1</v>
          </cell>
          <cell r="N502">
            <v>25</v>
          </cell>
          <cell r="O502" t="str">
            <v>14204</v>
          </cell>
          <cell r="P502" t="str">
            <v>2470055</v>
          </cell>
        </row>
        <row r="503">
          <cell r="A503">
            <v>30502</v>
          </cell>
          <cell r="B503">
            <v>314530499</v>
          </cell>
          <cell r="C503" t="str">
            <v>D14-053</v>
          </cell>
          <cell r="D503" t="str">
            <v>D</v>
          </cell>
          <cell r="E503">
            <v>14</v>
          </cell>
          <cell r="F503">
            <v>53</v>
          </cell>
          <cell r="G503" t="str">
            <v>西山歯科医院</v>
          </cell>
          <cell r="H503" t="str">
            <v>神奈川県</v>
          </cell>
          <cell r="I503" t="str">
            <v>藤沢市鵠沼桜が岡４－１２－３</v>
          </cell>
          <cell r="J503">
            <v>1</v>
          </cell>
          <cell r="K503">
            <v>3</v>
          </cell>
          <cell r="L503">
            <v>4</v>
          </cell>
          <cell r="M503">
            <v>2</v>
          </cell>
          <cell r="N503">
            <v>25</v>
          </cell>
          <cell r="O503" t="str">
            <v>14205</v>
          </cell>
          <cell r="P503" t="str">
            <v>2510027</v>
          </cell>
        </row>
        <row r="504">
          <cell r="A504">
            <v>30503</v>
          </cell>
          <cell r="B504">
            <v>314530994</v>
          </cell>
          <cell r="C504" t="str">
            <v>D14-054</v>
          </cell>
          <cell r="D504" t="str">
            <v>D</v>
          </cell>
          <cell r="E504">
            <v>14</v>
          </cell>
          <cell r="F504">
            <v>54</v>
          </cell>
          <cell r="G504" t="str">
            <v>藤沢中央歯科</v>
          </cell>
          <cell r="H504" t="str">
            <v>神奈川県</v>
          </cell>
          <cell r="I504" t="str">
            <v>藤沢市鵠沼石上１－７－２－２０１</v>
          </cell>
          <cell r="J504">
            <v>1</v>
          </cell>
          <cell r="K504">
            <v>3</v>
          </cell>
          <cell r="L504">
            <v>4</v>
          </cell>
          <cell r="M504">
            <v>1</v>
          </cell>
          <cell r="N504">
            <v>19</v>
          </cell>
          <cell r="O504" t="str">
            <v>14205</v>
          </cell>
          <cell r="P504" t="str">
            <v>2510025</v>
          </cell>
        </row>
        <row r="505">
          <cell r="A505">
            <v>30504</v>
          </cell>
          <cell r="B505">
            <v>314531311</v>
          </cell>
          <cell r="C505" t="str">
            <v>D14-055</v>
          </cell>
          <cell r="D505" t="str">
            <v>D</v>
          </cell>
          <cell r="E505">
            <v>14</v>
          </cell>
          <cell r="F505">
            <v>55</v>
          </cell>
          <cell r="G505" t="str">
            <v>まこと歯科クリニック</v>
          </cell>
          <cell r="H505" t="str">
            <v>神奈川県</v>
          </cell>
          <cell r="I505" t="str">
            <v>藤沢市善行７－４－１　斎ビル２０３号</v>
          </cell>
          <cell r="J505">
            <v>2</v>
          </cell>
          <cell r="K505">
            <v>3</v>
          </cell>
          <cell r="L505">
            <v>4</v>
          </cell>
          <cell r="M505">
            <v>1</v>
          </cell>
          <cell r="N505">
            <v>25</v>
          </cell>
          <cell r="O505" t="str">
            <v>14205</v>
          </cell>
          <cell r="P505" t="str">
            <v>2510871</v>
          </cell>
        </row>
        <row r="506">
          <cell r="A506">
            <v>30505</v>
          </cell>
          <cell r="B506">
            <v>314532871</v>
          </cell>
          <cell r="C506" t="str">
            <v>D14-056</v>
          </cell>
          <cell r="D506" t="str">
            <v>D</v>
          </cell>
          <cell r="E506">
            <v>14</v>
          </cell>
          <cell r="F506">
            <v>56</v>
          </cell>
          <cell r="G506" t="str">
            <v>片瀬歯科医院</v>
          </cell>
          <cell r="H506" t="str">
            <v>神奈川県</v>
          </cell>
          <cell r="I506" t="str">
            <v>藤沢市片瀬海岸１－１３－１５　ライオンズマンション湘南江の島２０４</v>
          </cell>
          <cell r="J506">
            <v>2</v>
          </cell>
          <cell r="K506">
            <v>3</v>
          </cell>
          <cell r="L506">
            <v>4</v>
          </cell>
          <cell r="M506">
            <v>1</v>
          </cell>
          <cell r="N506">
            <v>25</v>
          </cell>
          <cell r="O506" t="str">
            <v>14205</v>
          </cell>
          <cell r="P506" t="str">
            <v>2510035</v>
          </cell>
        </row>
        <row r="507">
          <cell r="A507">
            <v>30506</v>
          </cell>
          <cell r="B507">
            <v>314532956</v>
          </cell>
          <cell r="C507" t="str">
            <v>D14-057</v>
          </cell>
          <cell r="D507" t="str">
            <v>D</v>
          </cell>
          <cell r="E507">
            <v>14</v>
          </cell>
          <cell r="F507">
            <v>57</v>
          </cell>
          <cell r="G507" t="str">
            <v>たちばな歯科医院</v>
          </cell>
          <cell r="H507" t="str">
            <v>神奈川県</v>
          </cell>
          <cell r="I507" t="str">
            <v>藤沢市鵠沼橘２－１２－２６</v>
          </cell>
          <cell r="J507">
            <v>1</v>
          </cell>
          <cell r="K507">
            <v>3</v>
          </cell>
          <cell r="L507">
            <v>4</v>
          </cell>
          <cell r="M507">
            <v>1</v>
          </cell>
          <cell r="N507">
            <v>25</v>
          </cell>
          <cell r="O507" t="str">
            <v>14205</v>
          </cell>
          <cell r="P507" t="str">
            <v>2510024</v>
          </cell>
        </row>
        <row r="508">
          <cell r="A508">
            <v>30507</v>
          </cell>
          <cell r="B508">
            <v>314541415</v>
          </cell>
          <cell r="C508" t="str">
            <v>D14-058</v>
          </cell>
          <cell r="D508" t="str">
            <v>D</v>
          </cell>
          <cell r="E508">
            <v>14</v>
          </cell>
          <cell r="F508">
            <v>58</v>
          </cell>
          <cell r="G508" t="str">
            <v>そね矯正歯科診療所</v>
          </cell>
          <cell r="H508" t="str">
            <v>神奈川県</v>
          </cell>
          <cell r="I508" t="str">
            <v>小田原市板橋７６３－３０</v>
          </cell>
          <cell r="J508">
            <v>2</v>
          </cell>
          <cell r="K508">
            <v>3</v>
          </cell>
          <cell r="L508">
            <v>4</v>
          </cell>
          <cell r="M508">
            <v>2</v>
          </cell>
          <cell r="N508">
            <v>25</v>
          </cell>
          <cell r="O508" t="str">
            <v>14206</v>
          </cell>
          <cell r="P508" t="str">
            <v>2500034</v>
          </cell>
        </row>
        <row r="509">
          <cell r="A509">
            <v>30508</v>
          </cell>
          <cell r="B509">
            <v>314620543</v>
          </cell>
          <cell r="C509" t="str">
            <v>D14-059</v>
          </cell>
          <cell r="D509" t="str">
            <v>D</v>
          </cell>
          <cell r="E509">
            <v>14</v>
          </cell>
          <cell r="F509">
            <v>59</v>
          </cell>
          <cell r="G509" t="str">
            <v>佐々木歯科医院</v>
          </cell>
          <cell r="H509" t="str">
            <v>神奈川県</v>
          </cell>
          <cell r="I509" t="str">
            <v>茅ケ崎市東海岸北４－２－２１</v>
          </cell>
          <cell r="J509">
            <v>2</v>
          </cell>
          <cell r="K509">
            <v>3</v>
          </cell>
          <cell r="L509">
            <v>4</v>
          </cell>
          <cell r="M509">
            <v>1</v>
          </cell>
          <cell r="N509">
            <v>25</v>
          </cell>
          <cell r="O509" t="str">
            <v>14207</v>
          </cell>
          <cell r="P509" t="str">
            <v>2530053</v>
          </cell>
        </row>
        <row r="510">
          <cell r="A510">
            <v>30509</v>
          </cell>
          <cell r="B510">
            <v>314550310</v>
          </cell>
          <cell r="C510" t="str">
            <v>D14-060</v>
          </cell>
          <cell r="D510" t="str">
            <v>D</v>
          </cell>
          <cell r="E510">
            <v>14</v>
          </cell>
          <cell r="F510">
            <v>60</v>
          </cell>
          <cell r="G510" t="str">
            <v>長谷川歯科医院</v>
          </cell>
          <cell r="H510" t="str">
            <v>神奈川県</v>
          </cell>
          <cell r="I510" t="str">
            <v>相模原市橋本３－１０－５</v>
          </cell>
          <cell r="J510">
            <v>1</v>
          </cell>
          <cell r="K510">
            <v>3</v>
          </cell>
          <cell r="L510">
            <v>4</v>
          </cell>
          <cell r="M510">
            <v>2</v>
          </cell>
          <cell r="N510">
            <v>25</v>
          </cell>
          <cell r="O510" t="str">
            <v>14209</v>
          </cell>
          <cell r="P510" t="str">
            <v>2291103</v>
          </cell>
        </row>
        <row r="511">
          <cell r="A511">
            <v>30510</v>
          </cell>
          <cell r="B511">
            <v>314550336</v>
          </cell>
          <cell r="C511" t="str">
            <v>D14-061</v>
          </cell>
          <cell r="D511" t="str">
            <v>D</v>
          </cell>
          <cell r="E511">
            <v>14</v>
          </cell>
          <cell r="F511">
            <v>61</v>
          </cell>
          <cell r="G511" t="str">
            <v>檜原歯科医院</v>
          </cell>
          <cell r="H511" t="str">
            <v>神奈川県</v>
          </cell>
          <cell r="I511" t="str">
            <v>相模原市中央４－６－４</v>
          </cell>
          <cell r="J511">
            <v>1</v>
          </cell>
          <cell r="K511">
            <v>3</v>
          </cell>
          <cell r="L511">
            <v>4</v>
          </cell>
          <cell r="M511">
            <v>1</v>
          </cell>
          <cell r="N511">
            <v>25</v>
          </cell>
          <cell r="O511" t="str">
            <v>14209</v>
          </cell>
          <cell r="P511" t="str">
            <v>2290039</v>
          </cell>
        </row>
        <row r="512">
          <cell r="A512">
            <v>30511</v>
          </cell>
          <cell r="B512">
            <v>314550857</v>
          </cell>
          <cell r="C512" t="str">
            <v>D14-062</v>
          </cell>
          <cell r="D512" t="str">
            <v>D</v>
          </cell>
          <cell r="E512">
            <v>14</v>
          </cell>
          <cell r="F512">
            <v>62</v>
          </cell>
          <cell r="G512" t="str">
            <v>仲尾歯科医院</v>
          </cell>
          <cell r="H512" t="str">
            <v>神奈川県</v>
          </cell>
          <cell r="I512" t="str">
            <v>相模原市相模原２－３－１５</v>
          </cell>
          <cell r="J512">
            <v>2</v>
          </cell>
          <cell r="K512">
            <v>3</v>
          </cell>
          <cell r="L512">
            <v>4</v>
          </cell>
          <cell r="M512">
            <v>1</v>
          </cell>
          <cell r="N512">
            <v>25</v>
          </cell>
          <cell r="O512" t="str">
            <v>14209</v>
          </cell>
          <cell r="P512" t="str">
            <v>2290031</v>
          </cell>
        </row>
        <row r="513">
          <cell r="A513">
            <v>30512</v>
          </cell>
          <cell r="B513">
            <v>314552499</v>
          </cell>
          <cell r="C513" t="str">
            <v>D14-063</v>
          </cell>
          <cell r="D513" t="str">
            <v>D</v>
          </cell>
          <cell r="E513">
            <v>14</v>
          </cell>
          <cell r="F513">
            <v>63</v>
          </cell>
          <cell r="G513" t="str">
            <v>池田歯科医院</v>
          </cell>
          <cell r="H513" t="str">
            <v>神奈川県</v>
          </cell>
          <cell r="I513" t="str">
            <v>相模原市矢部１－１－１２－２０３</v>
          </cell>
          <cell r="J513">
            <v>1</v>
          </cell>
          <cell r="K513">
            <v>3</v>
          </cell>
          <cell r="L513">
            <v>4</v>
          </cell>
          <cell r="M513">
            <v>1</v>
          </cell>
          <cell r="N513">
            <v>25</v>
          </cell>
          <cell r="O513" t="str">
            <v>14209</v>
          </cell>
          <cell r="P513" t="str">
            <v>2290032</v>
          </cell>
        </row>
        <row r="514">
          <cell r="A514">
            <v>30513</v>
          </cell>
          <cell r="B514">
            <v>314552851</v>
          </cell>
          <cell r="C514" t="str">
            <v>D14-064</v>
          </cell>
          <cell r="D514" t="str">
            <v>D</v>
          </cell>
          <cell r="E514">
            <v>14</v>
          </cell>
          <cell r="F514">
            <v>64</v>
          </cell>
          <cell r="G514" t="str">
            <v>大槻歯科医院</v>
          </cell>
          <cell r="H514" t="str">
            <v>神奈川県</v>
          </cell>
          <cell r="I514" t="str">
            <v>相模原市相南１－２－３０</v>
          </cell>
          <cell r="J514">
            <v>2</v>
          </cell>
          <cell r="K514">
            <v>3</v>
          </cell>
          <cell r="L514">
            <v>4</v>
          </cell>
          <cell r="M514">
            <v>1</v>
          </cell>
          <cell r="N514">
            <v>25</v>
          </cell>
          <cell r="O514" t="str">
            <v>14209</v>
          </cell>
          <cell r="P514" t="str">
            <v>2280812</v>
          </cell>
        </row>
        <row r="515">
          <cell r="A515">
            <v>30514</v>
          </cell>
          <cell r="B515">
            <v>314600329</v>
          </cell>
          <cell r="C515" t="str">
            <v>D14-065</v>
          </cell>
          <cell r="D515" t="str">
            <v>D</v>
          </cell>
          <cell r="E515">
            <v>14</v>
          </cell>
          <cell r="F515">
            <v>65</v>
          </cell>
          <cell r="G515" t="str">
            <v>関歯科クリニック</v>
          </cell>
          <cell r="H515" t="str">
            <v>神奈川県</v>
          </cell>
          <cell r="I515" t="str">
            <v>秦野市寺山５２０</v>
          </cell>
          <cell r="J515">
            <v>2</v>
          </cell>
          <cell r="K515">
            <v>3</v>
          </cell>
          <cell r="L515">
            <v>5</v>
          </cell>
          <cell r="M515">
            <v>1</v>
          </cell>
          <cell r="N515">
            <v>25</v>
          </cell>
          <cell r="O515" t="str">
            <v>14211</v>
          </cell>
          <cell r="P515" t="str">
            <v>2570023</v>
          </cell>
        </row>
        <row r="516">
          <cell r="A516">
            <v>30515</v>
          </cell>
          <cell r="B516">
            <v>314611000</v>
          </cell>
          <cell r="C516" t="str">
            <v>D14-066</v>
          </cell>
          <cell r="D516" t="str">
            <v>D</v>
          </cell>
          <cell r="E516">
            <v>14</v>
          </cell>
          <cell r="F516">
            <v>66</v>
          </cell>
          <cell r="G516" t="str">
            <v>渡部歯科クリニック</v>
          </cell>
          <cell r="H516" t="str">
            <v>神奈川県</v>
          </cell>
          <cell r="I516" t="str">
            <v>大和市つきみ野５－２－２</v>
          </cell>
          <cell r="J516">
            <v>1</v>
          </cell>
          <cell r="K516">
            <v>3</v>
          </cell>
          <cell r="L516">
            <v>4</v>
          </cell>
          <cell r="M516">
            <v>1</v>
          </cell>
          <cell r="N516">
            <v>25</v>
          </cell>
          <cell r="O516" t="str">
            <v>14213</v>
          </cell>
          <cell r="P516" t="str">
            <v>2420002</v>
          </cell>
        </row>
        <row r="517">
          <cell r="A517">
            <v>30516</v>
          </cell>
          <cell r="B517">
            <v>314611231</v>
          </cell>
          <cell r="C517" t="str">
            <v>D14-067</v>
          </cell>
          <cell r="D517" t="str">
            <v>D</v>
          </cell>
          <cell r="E517">
            <v>14</v>
          </cell>
          <cell r="F517">
            <v>67</v>
          </cell>
          <cell r="G517" t="str">
            <v>友愛歯科クリニック</v>
          </cell>
          <cell r="H517" t="str">
            <v>神奈川県</v>
          </cell>
          <cell r="I517" t="str">
            <v>大和市福田２－２－３</v>
          </cell>
          <cell r="J517">
            <v>1</v>
          </cell>
          <cell r="K517">
            <v>3</v>
          </cell>
          <cell r="L517">
            <v>4</v>
          </cell>
          <cell r="M517">
            <v>2</v>
          </cell>
          <cell r="N517">
            <v>25</v>
          </cell>
          <cell r="O517" t="str">
            <v>14213</v>
          </cell>
          <cell r="P517" t="str">
            <v>2420024</v>
          </cell>
        </row>
        <row r="518">
          <cell r="A518">
            <v>30517</v>
          </cell>
          <cell r="B518">
            <v>314611332</v>
          </cell>
          <cell r="C518" t="str">
            <v>D14-068</v>
          </cell>
          <cell r="D518" t="str">
            <v>D</v>
          </cell>
          <cell r="E518">
            <v>14</v>
          </cell>
          <cell r="F518">
            <v>68</v>
          </cell>
          <cell r="G518" t="str">
            <v>はんだ矯正歯科医院</v>
          </cell>
          <cell r="H518" t="str">
            <v>神奈川県</v>
          </cell>
          <cell r="I518" t="str">
            <v>大和市大和東１－８－１０　サンホワイト大和２Ｆ</v>
          </cell>
          <cell r="J518">
            <v>2</v>
          </cell>
          <cell r="K518">
            <v>3</v>
          </cell>
          <cell r="L518">
            <v>4</v>
          </cell>
          <cell r="M518">
            <v>2</v>
          </cell>
          <cell r="N518">
            <v>25</v>
          </cell>
          <cell r="O518" t="str">
            <v>14213</v>
          </cell>
          <cell r="P518" t="str">
            <v>2420017</v>
          </cell>
        </row>
        <row r="519">
          <cell r="A519">
            <v>30518</v>
          </cell>
          <cell r="B519">
            <v>314570576</v>
          </cell>
          <cell r="C519" t="str">
            <v>D14-069</v>
          </cell>
          <cell r="D519" t="str">
            <v>D</v>
          </cell>
          <cell r="E519">
            <v>14</v>
          </cell>
          <cell r="F519">
            <v>69</v>
          </cell>
          <cell r="G519" t="str">
            <v>三宅歯科医院</v>
          </cell>
          <cell r="H519" t="str">
            <v>神奈川県</v>
          </cell>
          <cell r="I519" t="str">
            <v>海老名市さつき町１－２１－１０２</v>
          </cell>
          <cell r="J519">
            <v>2</v>
          </cell>
          <cell r="K519">
            <v>3</v>
          </cell>
          <cell r="L519">
            <v>4</v>
          </cell>
          <cell r="M519">
            <v>1</v>
          </cell>
          <cell r="N519">
            <v>25</v>
          </cell>
          <cell r="O519" t="str">
            <v>14215</v>
          </cell>
          <cell r="P519" t="str">
            <v>2430421</v>
          </cell>
        </row>
        <row r="520">
          <cell r="A520">
            <v>30519</v>
          </cell>
          <cell r="B520">
            <v>314570648</v>
          </cell>
          <cell r="C520" t="str">
            <v>D14-070</v>
          </cell>
          <cell r="D520" t="str">
            <v>D</v>
          </cell>
          <cell r="E520">
            <v>14</v>
          </cell>
          <cell r="F520">
            <v>70</v>
          </cell>
          <cell r="G520" t="str">
            <v>木村歯科医院</v>
          </cell>
          <cell r="H520" t="str">
            <v>神奈川県</v>
          </cell>
          <cell r="I520" t="str">
            <v>海老名市上河内３３７</v>
          </cell>
          <cell r="J520">
            <v>1</v>
          </cell>
          <cell r="K520">
            <v>3</v>
          </cell>
          <cell r="L520">
            <v>4</v>
          </cell>
          <cell r="M520">
            <v>1</v>
          </cell>
          <cell r="N520">
            <v>25</v>
          </cell>
          <cell r="O520" t="str">
            <v>14215</v>
          </cell>
          <cell r="P520" t="str">
            <v>2430415</v>
          </cell>
        </row>
        <row r="521">
          <cell r="A521">
            <v>30520</v>
          </cell>
          <cell r="B521">
            <v>314572828</v>
          </cell>
          <cell r="C521" t="str">
            <v>D14-071</v>
          </cell>
          <cell r="D521" t="str">
            <v>D</v>
          </cell>
          <cell r="E521">
            <v>14</v>
          </cell>
          <cell r="F521">
            <v>71</v>
          </cell>
          <cell r="G521" t="str">
            <v>もりた歯科医院</v>
          </cell>
          <cell r="H521" t="str">
            <v>神奈川県</v>
          </cell>
          <cell r="I521" t="str">
            <v>海老名市柏ケ谷１０５２－２</v>
          </cell>
          <cell r="J521">
            <v>2</v>
          </cell>
          <cell r="K521">
            <v>3</v>
          </cell>
          <cell r="L521">
            <v>4</v>
          </cell>
          <cell r="M521">
            <v>1</v>
          </cell>
          <cell r="N521">
            <v>25</v>
          </cell>
          <cell r="O521" t="str">
            <v>14215</v>
          </cell>
          <cell r="P521" t="str">
            <v>2430402</v>
          </cell>
        </row>
        <row r="522">
          <cell r="A522">
            <v>30521</v>
          </cell>
          <cell r="B522">
            <v>314571238</v>
          </cell>
          <cell r="C522" t="str">
            <v>D14-072</v>
          </cell>
          <cell r="D522" t="str">
            <v>D</v>
          </cell>
          <cell r="E522">
            <v>14</v>
          </cell>
          <cell r="F522">
            <v>72</v>
          </cell>
          <cell r="G522" t="str">
            <v>小早川歯科</v>
          </cell>
          <cell r="H522" t="str">
            <v>神奈川県</v>
          </cell>
          <cell r="I522" t="str">
            <v>座間市立野台３－５－３</v>
          </cell>
          <cell r="J522">
            <v>2</v>
          </cell>
          <cell r="K522">
            <v>3</v>
          </cell>
          <cell r="L522">
            <v>5</v>
          </cell>
          <cell r="M522">
            <v>1</v>
          </cell>
          <cell r="N522">
            <v>25</v>
          </cell>
          <cell r="O522" t="str">
            <v>14216</v>
          </cell>
          <cell r="P522" t="str">
            <v>2280023</v>
          </cell>
        </row>
        <row r="523">
          <cell r="A523">
            <v>30522</v>
          </cell>
          <cell r="B523">
            <v>314580306</v>
          </cell>
          <cell r="C523" t="str">
            <v>D14-073</v>
          </cell>
          <cell r="D523" t="str">
            <v>D</v>
          </cell>
          <cell r="E523">
            <v>14</v>
          </cell>
          <cell r="F523">
            <v>73</v>
          </cell>
          <cell r="G523" t="str">
            <v>萩原歯科医院</v>
          </cell>
          <cell r="H523" t="str">
            <v>神奈川県</v>
          </cell>
          <cell r="I523" t="str">
            <v>南足柄市飯沢３３－８</v>
          </cell>
          <cell r="J523">
            <v>1</v>
          </cell>
          <cell r="K523">
            <v>3</v>
          </cell>
          <cell r="L523">
            <v>5</v>
          </cell>
          <cell r="M523">
            <v>1</v>
          </cell>
          <cell r="N523">
            <v>25</v>
          </cell>
          <cell r="O523" t="str">
            <v>14217</v>
          </cell>
          <cell r="P523" t="str">
            <v>2500122</v>
          </cell>
        </row>
        <row r="524">
          <cell r="A524">
            <v>30523</v>
          </cell>
          <cell r="B524">
            <v>314610667</v>
          </cell>
          <cell r="C524" t="str">
            <v>D14-074</v>
          </cell>
          <cell r="D524" t="str">
            <v>D</v>
          </cell>
          <cell r="E524">
            <v>14</v>
          </cell>
          <cell r="F524">
            <v>74</v>
          </cell>
          <cell r="G524" t="str">
            <v>アヤセ歯科医院</v>
          </cell>
          <cell r="H524" t="str">
            <v>神奈川県</v>
          </cell>
          <cell r="I524" t="str">
            <v>綾瀬市吉岡１９７６－５</v>
          </cell>
          <cell r="J524">
            <v>1</v>
          </cell>
          <cell r="K524">
            <v>3</v>
          </cell>
          <cell r="L524">
            <v>5</v>
          </cell>
          <cell r="M524">
            <v>1</v>
          </cell>
          <cell r="N524">
            <v>25</v>
          </cell>
          <cell r="O524" t="str">
            <v>14218</v>
          </cell>
          <cell r="P524" t="str">
            <v>2521124</v>
          </cell>
        </row>
        <row r="525">
          <cell r="A525">
            <v>30524</v>
          </cell>
          <cell r="B525">
            <v>314611840</v>
          </cell>
          <cell r="C525" t="str">
            <v>D14-075</v>
          </cell>
          <cell r="D525" t="str">
            <v>D</v>
          </cell>
          <cell r="E525">
            <v>14</v>
          </cell>
          <cell r="F525">
            <v>75</v>
          </cell>
          <cell r="G525" t="str">
            <v>三木歯科クリニック</v>
          </cell>
          <cell r="H525" t="str">
            <v>神奈川県</v>
          </cell>
          <cell r="I525" t="str">
            <v>綾瀬市寺尾西３－１０－２１</v>
          </cell>
          <cell r="J525">
            <v>2</v>
          </cell>
          <cell r="K525">
            <v>3</v>
          </cell>
          <cell r="L525">
            <v>5</v>
          </cell>
          <cell r="M525">
            <v>1</v>
          </cell>
          <cell r="N525">
            <v>25</v>
          </cell>
          <cell r="O525" t="str">
            <v>14218</v>
          </cell>
          <cell r="P525" t="str">
            <v>2521136</v>
          </cell>
        </row>
        <row r="526">
          <cell r="A526">
            <v>30525</v>
          </cell>
          <cell r="B526">
            <v>314510901</v>
          </cell>
          <cell r="C526" t="str">
            <v>D14-076</v>
          </cell>
          <cell r="D526" t="str">
            <v>D</v>
          </cell>
          <cell r="E526">
            <v>14</v>
          </cell>
          <cell r="F526">
            <v>76</v>
          </cell>
          <cell r="G526" t="str">
            <v>スズキデンタルクリニック</v>
          </cell>
          <cell r="H526" t="str">
            <v>神奈川県</v>
          </cell>
          <cell r="I526" t="str">
            <v>中郡二宮町二宮１１５</v>
          </cell>
          <cell r="J526">
            <v>2</v>
          </cell>
          <cell r="K526">
            <v>3</v>
          </cell>
          <cell r="L526">
            <v>5</v>
          </cell>
          <cell r="M526">
            <v>1</v>
          </cell>
          <cell r="N526">
            <v>25</v>
          </cell>
          <cell r="O526" t="str">
            <v>14342</v>
          </cell>
          <cell r="P526" t="str">
            <v>2590123</v>
          </cell>
        </row>
        <row r="527">
          <cell r="A527">
            <v>30526</v>
          </cell>
          <cell r="B527">
            <v>314511735</v>
          </cell>
          <cell r="C527" t="str">
            <v>D14-077</v>
          </cell>
          <cell r="D527" t="str">
            <v>D</v>
          </cell>
          <cell r="E527">
            <v>14</v>
          </cell>
          <cell r="F527">
            <v>77</v>
          </cell>
          <cell r="G527" t="str">
            <v>医療法人社団親和会　和光歯科医院</v>
          </cell>
          <cell r="H527" t="str">
            <v>神奈川県</v>
          </cell>
          <cell r="I527" t="str">
            <v>中郡二宮町山西３１０　和光ビル３Ｆ</v>
          </cell>
          <cell r="J527">
            <v>2</v>
          </cell>
          <cell r="K527">
            <v>3</v>
          </cell>
          <cell r="L527">
            <v>5</v>
          </cell>
          <cell r="M527">
            <v>2</v>
          </cell>
          <cell r="N527">
            <v>19</v>
          </cell>
          <cell r="O527" t="str">
            <v>14342</v>
          </cell>
          <cell r="P527" t="str">
            <v>2590124</v>
          </cell>
        </row>
        <row r="528">
          <cell r="A528">
            <v>30527</v>
          </cell>
          <cell r="B528">
            <v>315310674</v>
          </cell>
          <cell r="C528" t="str">
            <v>D15-001</v>
          </cell>
          <cell r="D528" t="str">
            <v>D</v>
          </cell>
          <cell r="E528">
            <v>15</v>
          </cell>
          <cell r="F528">
            <v>1</v>
          </cell>
          <cell r="G528" t="str">
            <v>野田歯科医院</v>
          </cell>
          <cell r="H528" t="str">
            <v>新潟県</v>
          </cell>
          <cell r="I528" t="str">
            <v>新潟市女池１－１－９</v>
          </cell>
          <cell r="J528">
            <v>2</v>
          </cell>
          <cell r="K528">
            <v>3</v>
          </cell>
          <cell r="L528">
            <v>5</v>
          </cell>
          <cell r="M528">
            <v>1</v>
          </cell>
          <cell r="N528">
            <v>25</v>
          </cell>
          <cell r="O528" t="str">
            <v>15201</v>
          </cell>
          <cell r="P528" t="str">
            <v>9500941</v>
          </cell>
        </row>
        <row r="529">
          <cell r="A529">
            <v>30528</v>
          </cell>
          <cell r="B529">
            <v>315311219</v>
          </cell>
          <cell r="C529" t="str">
            <v>D15-002</v>
          </cell>
          <cell r="D529" t="str">
            <v>D</v>
          </cell>
          <cell r="E529">
            <v>15</v>
          </cell>
          <cell r="F529">
            <v>2</v>
          </cell>
          <cell r="G529" t="str">
            <v>いくの歯科医院</v>
          </cell>
          <cell r="H529" t="str">
            <v>新潟県</v>
          </cell>
          <cell r="I529" t="str">
            <v>新潟市鐙西２－１８－１４</v>
          </cell>
          <cell r="J529">
            <v>2</v>
          </cell>
          <cell r="K529">
            <v>3</v>
          </cell>
          <cell r="L529">
            <v>5</v>
          </cell>
          <cell r="M529">
            <v>2</v>
          </cell>
          <cell r="N529">
            <v>25</v>
          </cell>
          <cell r="O529" t="str">
            <v>15201</v>
          </cell>
          <cell r="P529" t="str">
            <v>9500915</v>
          </cell>
        </row>
        <row r="530">
          <cell r="A530">
            <v>30529</v>
          </cell>
          <cell r="B530">
            <v>315311466</v>
          </cell>
          <cell r="C530" t="str">
            <v>D15-003</v>
          </cell>
          <cell r="D530" t="str">
            <v>D</v>
          </cell>
          <cell r="E530">
            <v>15</v>
          </cell>
          <cell r="F530">
            <v>3</v>
          </cell>
          <cell r="G530" t="str">
            <v>はしもと歯科医院</v>
          </cell>
          <cell r="H530" t="str">
            <v>新潟県</v>
          </cell>
          <cell r="I530" t="str">
            <v>新潟市河渡本町１番１号</v>
          </cell>
          <cell r="J530">
            <v>2</v>
          </cell>
          <cell r="K530">
            <v>3</v>
          </cell>
          <cell r="L530">
            <v>5</v>
          </cell>
          <cell r="M530">
            <v>1</v>
          </cell>
          <cell r="N530">
            <v>25</v>
          </cell>
          <cell r="O530" t="str">
            <v>15201</v>
          </cell>
          <cell r="P530" t="str">
            <v>9500016</v>
          </cell>
        </row>
        <row r="531">
          <cell r="A531">
            <v>30530</v>
          </cell>
          <cell r="B531">
            <v>315320387</v>
          </cell>
          <cell r="C531" t="str">
            <v>D15-004</v>
          </cell>
          <cell r="D531" t="str">
            <v>D</v>
          </cell>
          <cell r="E531">
            <v>15</v>
          </cell>
          <cell r="F531">
            <v>4</v>
          </cell>
          <cell r="G531" t="str">
            <v>星野歯科医院</v>
          </cell>
          <cell r="H531" t="str">
            <v>新潟県</v>
          </cell>
          <cell r="I531" t="str">
            <v>新潟市東堀通１２番町２８２８</v>
          </cell>
          <cell r="J531">
            <v>2</v>
          </cell>
          <cell r="K531">
            <v>3</v>
          </cell>
          <cell r="L531">
            <v>5</v>
          </cell>
          <cell r="M531">
            <v>1</v>
          </cell>
          <cell r="N531">
            <v>25</v>
          </cell>
          <cell r="O531" t="str">
            <v>15201</v>
          </cell>
          <cell r="P531" t="str">
            <v>9518065</v>
          </cell>
        </row>
        <row r="532">
          <cell r="A532">
            <v>30531</v>
          </cell>
          <cell r="B532">
            <v>315321339</v>
          </cell>
          <cell r="C532" t="str">
            <v>D15-005</v>
          </cell>
          <cell r="D532" t="str">
            <v>D</v>
          </cell>
          <cell r="E532">
            <v>15</v>
          </cell>
          <cell r="F532">
            <v>5</v>
          </cell>
          <cell r="G532" t="str">
            <v>たざわ歯科医院</v>
          </cell>
          <cell r="H532" t="str">
            <v>新潟県</v>
          </cell>
          <cell r="I532" t="str">
            <v>新潟市小針南２１番１号</v>
          </cell>
          <cell r="J532">
            <v>2</v>
          </cell>
          <cell r="K532">
            <v>3</v>
          </cell>
          <cell r="L532">
            <v>5</v>
          </cell>
          <cell r="M532">
            <v>1</v>
          </cell>
          <cell r="N532">
            <v>25</v>
          </cell>
          <cell r="O532" t="str">
            <v>15201</v>
          </cell>
          <cell r="P532" t="str">
            <v>9502025</v>
          </cell>
        </row>
        <row r="533">
          <cell r="A533">
            <v>30532</v>
          </cell>
          <cell r="B533">
            <v>315530799</v>
          </cell>
          <cell r="C533" t="str">
            <v>D15-006</v>
          </cell>
          <cell r="D533" t="str">
            <v>D</v>
          </cell>
          <cell r="E533">
            <v>15</v>
          </cell>
          <cell r="F533">
            <v>6</v>
          </cell>
          <cell r="G533" t="str">
            <v>上野歯科医院</v>
          </cell>
          <cell r="H533" t="str">
            <v>新潟県</v>
          </cell>
          <cell r="I533" t="str">
            <v>新潟市寺地５４４－６</v>
          </cell>
          <cell r="J533">
            <v>2</v>
          </cell>
          <cell r="K533">
            <v>3</v>
          </cell>
          <cell r="L533">
            <v>5</v>
          </cell>
          <cell r="M533">
            <v>1</v>
          </cell>
          <cell r="N533">
            <v>25</v>
          </cell>
          <cell r="O533" t="str">
            <v>15201</v>
          </cell>
          <cell r="P533" t="str">
            <v>9501104</v>
          </cell>
        </row>
        <row r="534">
          <cell r="A534">
            <v>30533</v>
          </cell>
          <cell r="B534">
            <v>315570371</v>
          </cell>
          <cell r="C534" t="str">
            <v>D15-007</v>
          </cell>
          <cell r="D534" t="str">
            <v>D</v>
          </cell>
          <cell r="E534">
            <v>15</v>
          </cell>
          <cell r="F534">
            <v>7</v>
          </cell>
          <cell r="G534" t="str">
            <v>関歯科医院</v>
          </cell>
          <cell r="H534" t="str">
            <v>新潟県</v>
          </cell>
          <cell r="I534" t="str">
            <v>長岡市山田１－８－１０</v>
          </cell>
          <cell r="J534">
            <v>2</v>
          </cell>
          <cell r="K534">
            <v>3</v>
          </cell>
          <cell r="L534">
            <v>5</v>
          </cell>
          <cell r="M534">
            <v>1</v>
          </cell>
          <cell r="N534">
            <v>25</v>
          </cell>
          <cell r="O534" t="str">
            <v>15202</v>
          </cell>
          <cell r="P534" t="str">
            <v>9400097</v>
          </cell>
        </row>
        <row r="535">
          <cell r="A535">
            <v>30534</v>
          </cell>
          <cell r="B535">
            <v>315540792</v>
          </cell>
          <cell r="C535" t="str">
            <v>D15-008</v>
          </cell>
          <cell r="D535" t="str">
            <v>D</v>
          </cell>
          <cell r="E535">
            <v>15</v>
          </cell>
          <cell r="F535">
            <v>8</v>
          </cell>
          <cell r="G535" t="str">
            <v>桑原歯科医院</v>
          </cell>
          <cell r="H535" t="str">
            <v>新潟県</v>
          </cell>
          <cell r="I535" t="str">
            <v>三条市本町３丁目４番１号</v>
          </cell>
          <cell r="J535">
            <v>2</v>
          </cell>
          <cell r="K535">
            <v>3</v>
          </cell>
          <cell r="L535">
            <v>5</v>
          </cell>
          <cell r="M535">
            <v>1</v>
          </cell>
          <cell r="N535">
            <v>19</v>
          </cell>
          <cell r="O535" t="str">
            <v>15204</v>
          </cell>
          <cell r="P535" t="str">
            <v>9550071</v>
          </cell>
        </row>
        <row r="536">
          <cell r="A536">
            <v>30535</v>
          </cell>
          <cell r="B536">
            <v>315510142</v>
          </cell>
          <cell r="C536" t="str">
            <v>D15-009</v>
          </cell>
          <cell r="D536" t="str">
            <v>D</v>
          </cell>
          <cell r="E536">
            <v>15</v>
          </cell>
          <cell r="F536">
            <v>9</v>
          </cell>
          <cell r="G536" t="str">
            <v>西方歯科医院</v>
          </cell>
          <cell r="H536" t="str">
            <v>新潟県</v>
          </cell>
          <cell r="I536" t="str">
            <v>新発田市大手町２－９－１０</v>
          </cell>
          <cell r="J536">
            <v>1</v>
          </cell>
          <cell r="K536">
            <v>3</v>
          </cell>
          <cell r="L536">
            <v>5</v>
          </cell>
          <cell r="M536">
            <v>2</v>
          </cell>
          <cell r="N536">
            <v>19</v>
          </cell>
          <cell r="O536" t="str">
            <v>15206</v>
          </cell>
          <cell r="P536" t="str">
            <v>9570052</v>
          </cell>
        </row>
        <row r="537">
          <cell r="A537">
            <v>30536</v>
          </cell>
          <cell r="B537">
            <v>315511354</v>
          </cell>
          <cell r="C537" t="str">
            <v>D15-010</v>
          </cell>
          <cell r="D537" t="str">
            <v>D</v>
          </cell>
          <cell r="E537">
            <v>15</v>
          </cell>
          <cell r="F537">
            <v>10</v>
          </cell>
          <cell r="G537" t="str">
            <v>木戸歯科医院</v>
          </cell>
          <cell r="H537" t="str">
            <v>新潟県</v>
          </cell>
          <cell r="I537" t="str">
            <v>新発田市舟入町２－５－４</v>
          </cell>
          <cell r="J537">
            <v>2</v>
          </cell>
          <cell r="K537">
            <v>3</v>
          </cell>
          <cell r="L537">
            <v>5</v>
          </cell>
          <cell r="M537">
            <v>1</v>
          </cell>
          <cell r="N537">
            <v>25</v>
          </cell>
          <cell r="O537" t="str">
            <v>15206</v>
          </cell>
          <cell r="P537" t="str">
            <v>9570065</v>
          </cell>
        </row>
        <row r="538">
          <cell r="A538">
            <v>30537</v>
          </cell>
          <cell r="B538">
            <v>315520695</v>
          </cell>
          <cell r="C538" t="str">
            <v>D15-011</v>
          </cell>
          <cell r="D538" t="str">
            <v>D</v>
          </cell>
          <cell r="E538">
            <v>15</v>
          </cell>
          <cell r="F538">
            <v>11</v>
          </cell>
          <cell r="G538" t="str">
            <v>歯科小林医院</v>
          </cell>
          <cell r="H538" t="str">
            <v>新潟県</v>
          </cell>
          <cell r="I538" t="str">
            <v>新津市新町１丁目６番３２号</v>
          </cell>
          <cell r="J538">
            <v>1</v>
          </cell>
          <cell r="K538">
            <v>3</v>
          </cell>
          <cell r="L538">
            <v>5</v>
          </cell>
          <cell r="M538">
            <v>1</v>
          </cell>
          <cell r="N538">
            <v>19</v>
          </cell>
          <cell r="O538" t="str">
            <v>15207</v>
          </cell>
          <cell r="P538" t="str">
            <v>9560862</v>
          </cell>
        </row>
        <row r="539">
          <cell r="A539">
            <v>30538</v>
          </cell>
          <cell r="B539">
            <v>315520855</v>
          </cell>
          <cell r="C539" t="str">
            <v>D15-012</v>
          </cell>
          <cell r="D539" t="str">
            <v>D</v>
          </cell>
          <cell r="E539">
            <v>15</v>
          </cell>
          <cell r="F539">
            <v>12</v>
          </cell>
          <cell r="G539" t="str">
            <v>浦田歯科医院</v>
          </cell>
          <cell r="H539" t="str">
            <v>新潟県</v>
          </cell>
          <cell r="I539" t="str">
            <v>新津市田家２丁目２番２３号</v>
          </cell>
          <cell r="J539">
            <v>2</v>
          </cell>
          <cell r="K539">
            <v>3</v>
          </cell>
          <cell r="L539">
            <v>5</v>
          </cell>
          <cell r="M539">
            <v>2</v>
          </cell>
          <cell r="N539">
            <v>25</v>
          </cell>
          <cell r="O539" t="str">
            <v>15207</v>
          </cell>
          <cell r="P539" t="str">
            <v>9560836</v>
          </cell>
        </row>
        <row r="540">
          <cell r="A540">
            <v>30539</v>
          </cell>
          <cell r="B540">
            <v>315590247</v>
          </cell>
          <cell r="C540" t="str">
            <v>D15-013</v>
          </cell>
          <cell r="D540" t="str">
            <v>D</v>
          </cell>
          <cell r="E540">
            <v>15</v>
          </cell>
          <cell r="F540">
            <v>13</v>
          </cell>
          <cell r="G540" t="str">
            <v>宮歯科医院</v>
          </cell>
          <cell r="H540" t="str">
            <v>新潟県</v>
          </cell>
          <cell r="I540" t="str">
            <v>小千谷市東栄１丁目１０番２０号</v>
          </cell>
          <cell r="J540">
            <v>2</v>
          </cell>
          <cell r="K540">
            <v>3</v>
          </cell>
          <cell r="L540">
            <v>5</v>
          </cell>
          <cell r="M540">
            <v>2</v>
          </cell>
          <cell r="N540">
            <v>19</v>
          </cell>
          <cell r="O540" t="str">
            <v>15208</v>
          </cell>
          <cell r="P540" t="str">
            <v>9470004</v>
          </cell>
        </row>
        <row r="541">
          <cell r="A541">
            <v>30540</v>
          </cell>
          <cell r="B541">
            <v>315610071</v>
          </cell>
          <cell r="C541" t="str">
            <v>D15-014</v>
          </cell>
          <cell r="D541" t="str">
            <v>D</v>
          </cell>
          <cell r="E541">
            <v>15</v>
          </cell>
          <cell r="F541">
            <v>14</v>
          </cell>
          <cell r="G541" t="str">
            <v>山崎歯科医院</v>
          </cell>
          <cell r="H541" t="str">
            <v>新潟県</v>
          </cell>
          <cell r="I541" t="str">
            <v>十日町市泉町６２</v>
          </cell>
          <cell r="J541">
            <v>2</v>
          </cell>
          <cell r="K541">
            <v>3</v>
          </cell>
          <cell r="L541">
            <v>5</v>
          </cell>
          <cell r="M541">
            <v>1</v>
          </cell>
          <cell r="N541">
            <v>25</v>
          </cell>
          <cell r="O541" t="str">
            <v>15210</v>
          </cell>
          <cell r="P541" t="str">
            <v>9480062</v>
          </cell>
        </row>
        <row r="542">
          <cell r="A542">
            <v>30541</v>
          </cell>
          <cell r="B542">
            <v>315580042</v>
          </cell>
          <cell r="C542" t="str">
            <v>D15-015</v>
          </cell>
          <cell r="D542" t="str">
            <v>D</v>
          </cell>
          <cell r="E542">
            <v>15</v>
          </cell>
          <cell r="F542">
            <v>15</v>
          </cell>
          <cell r="G542" t="str">
            <v>広瀬歯科医院</v>
          </cell>
          <cell r="H542" t="str">
            <v>新潟県</v>
          </cell>
          <cell r="I542" t="str">
            <v>栃尾市表町３－１３</v>
          </cell>
          <cell r="J542">
            <v>2</v>
          </cell>
          <cell r="K542">
            <v>3</v>
          </cell>
          <cell r="L542">
            <v>5</v>
          </cell>
          <cell r="M542">
            <v>1</v>
          </cell>
          <cell r="N542">
            <v>25</v>
          </cell>
          <cell r="O542" t="str">
            <v>15215</v>
          </cell>
          <cell r="P542" t="str">
            <v>9400218</v>
          </cell>
        </row>
        <row r="543">
          <cell r="A543">
            <v>30542</v>
          </cell>
          <cell r="B543">
            <v>315690059</v>
          </cell>
          <cell r="C543" t="str">
            <v>D15-016</v>
          </cell>
          <cell r="D543" t="str">
            <v>D</v>
          </cell>
          <cell r="E543">
            <v>15</v>
          </cell>
          <cell r="F543">
            <v>16</v>
          </cell>
          <cell r="G543" t="str">
            <v>安藤歯科医院</v>
          </cell>
          <cell r="H543" t="str">
            <v>新潟県</v>
          </cell>
          <cell r="I543" t="str">
            <v>新井市中町４－２２</v>
          </cell>
          <cell r="J543">
            <v>2</v>
          </cell>
          <cell r="K543">
            <v>3</v>
          </cell>
          <cell r="L543">
            <v>5</v>
          </cell>
          <cell r="M543">
            <v>1</v>
          </cell>
          <cell r="N543">
            <v>25</v>
          </cell>
          <cell r="O543" t="str">
            <v>15217</v>
          </cell>
          <cell r="P543" t="str">
            <v>9440045</v>
          </cell>
        </row>
        <row r="544">
          <cell r="A544">
            <v>30543</v>
          </cell>
          <cell r="B544">
            <v>315521184</v>
          </cell>
          <cell r="C544" t="str">
            <v>D15-017</v>
          </cell>
          <cell r="D544" t="str">
            <v>D</v>
          </cell>
          <cell r="E544">
            <v>15</v>
          </cell>
          <cell r="F544">
            <v>17</v>
          </cell>
          <cell r="G544" t="str">
            <v>河辺歯科医院</v>
          </cell>
          <cell r="H544" t="str">
            <v>新潟県</v>
          </cell>
          <cell r="I544" t="str">
            <v>五泉市東本町２－８－４４</v>
          </cell>
          <cell r="J544">
            <v>2</v>
          </cell>
          <cell r="K544">
            <v>3</v>
          </cell>
          <cell r="L544">
            <v>5</v>
          </cell>
          <cell r="M544">
            <v>1</v>
          </cell>
          <cell r="N544">
            <v>25</v>
          </cell>
          <cell r="O544" t="str">
            <v>15218</v>
          </cell>
          <cell r="P544" t="str">
            <v>9591863</v>
          </cell>
        </row>
        <row r="545">
          <cell r="A545">
            <v>30544</v>
          </cell>
          <cell r="B545">
            <v>315510357</v>
          </cell>
          <cell r="C545" t="str">
            <v>D15-018</v>
          </cell>
          <cell r="D545" t="str">
            <v>D</v>
          </cell>
          <cell r="E545">
            <v>15</v>
          </cell>
          <cell r="F545">
            <v>18</v>
          </cell>
          <cell r="G545" t="str">
            <v>本間歯科医院</v>
          </cell>
          <cell r="H545" t="str">
            <v>新潟県</v>
          </cell>
          <cell r="I545" t="str">
            <v>豊栄市朝日町２－１－２</v>
          </cell>
          <cell r="J545">
            <v>2</v>
          </cell>
          <cell r="K545">
            <v>3</v>
          </cell>
          <cell r="L545">
            <v>5</v>
          </cell>
          <cell r="M545">
            <v>1</v>
          </cell>
          <cell r="N545">
            <v>19</v>
          </cell>
          <cell r="O545" t="str">
            <v>15221</v>
          </cell>
          <cell r="P545" t="str">
            <v>9503315</v>
          </cell>
        </row>
        <row r="546">
          <cell r="A546">
            <v>30545</v>
          </cell>
          <cell r="B546">
            <v>315690264</v>
          </cell>
          <cell r="C546" t="str">
            <v>D15-019</v>
          </cell>
          <cell r="D546" t="str">
            <v>D</v>
          </cell>
          <cell r="E546">
            <v>15</v>
          </cell>
          <cell r="F546">
            <v>19</v>
          </cell>
          <cell r="G546" t="str">
            <v>真保歯科医院</v>
          </cell>
          <cell r="H546" t="str">
            <v>新潟県</v>
          </cell>
          <cell r="I546" t="str">
            <v>上越市本町２－２－２</v>
          </cell>
          <cell r="J546">
            <v>1</v>
          </cell>
          <cell r="K546">
            <v>3</v>
          </cell>
          <cell r="L546">
            <v>5</v>
          </cell>
          <cell r="M546">
            <v>1</v>
          </cell>
          <cell r="N546">
            <v>25</v>
          </cell>
          <cell r="O546" t="str">
            <v>15222</v>
          </cell>
          <cell r="P546" t="str">
            <v>9430832</v>
          </cell>
        </row>
        <row r="547">
          <cell r="A547">
            <v>30546</v>
          </cell>
          <cell r="B547">
            <v>315660089</v>
          </cell>
          <cell r="C547" t="str">
            <v>D15-020</v>
          </cell>
          <cell r="D547" t="str">
            <v>D</v>
          </cell>
          <cell r="E547">
            <v>15</v>
          </cell>
          <cell r="F547">
            <v>20</v>
          </cell>
          <cell r="G547" t="str">
            <v>丸山歯科医院</v>
          </cell>
          <cell r="H547" t="str">
            <v>新潟県</v>
          </cell>
          <cell r="I547" t="str">
            <v>西頸城郡能生町大字能生２０７７－１８</v>
          </cell>
          <cell r="J547">
            <v>2</v>
          </cell>
          <cell r="K547">
            <v>3</v>
          </cell>
          <cell r="L547">
            <v>5</v>
          </cell>
          <cell r="M547">
            <v>1</v>
          </cell>
          <cell r="N547">
            <v>25</v>
          </cell>
          <cell r="O547" t="str">
            <v>15562</v>
          </cell>
          <cell r="P547" t="str">
            <v>9491352</v>
          </cell>
        </row>
        <row r="548">
          <cell r="A548">
            <v>30547</v>
          </cell>
          <cell r="B548">
            <v>316510660</v>
          </cell>
          <cell r="C548" t="str">
            <v>D16-001</v>
          </cell>
          <cell r="D548" t="str">
            <v>D</v>
          </cell>
          <cell r="E548">
            <v>16</v>
          </cell>
          <cell r="F548">
            <v>1</v>
          </cell>
          <cell r="G548" t="str">
            <v>医療法人社団森井歯科医院</v>
          </cell>
          <cell r="H548" t="str">
            <v>富山県</v>
          </cell>
          <cell r="I548" t="str">
            <v>富山市千代田町８－３０</v>
          </cell>
          <cell r="J548">
            <v>2</v>
          </cell>
          <cell r="K548">
            <v>5</v>
          </cell>
          <cell r="L548">
            <v>5</v>
          </cell>
          <cell r="M548">
            <v>1</v>
          </cell>
          <cell r="N548">
            <v>19</v>
          </cell>
          <cell r="O548" t="str">
            <v>16201</v>
          </cell>
          <cell r="P548" t="str">
            <v>9300811</v>
          </cell>
        </row>
        <row r="549">
          <cell r="A549">
            <v>30548</v>
          </cell>
          <cell r="B549">
            <v>316511625</v>
          </cell>
          <cell r="C549" t="str">
            <v>D16-002</v>
          </cell>
          <cell r="D549" t="str">
            <v>D</v>
          </cell>
          <cell r="E549">
            <v>16</v>
          </cell>
          <cell r="F549">
            <v>2</v>
          </cell>
          <cell r="G549" t="str">
            <v>吉田歯科医院</v>
          </cell>
          <cell r="H549" t="str">
            <v>富山県</v>
          </cell>
          <cell r="I549" t="str">
            <v>富山市西四十物町２－１６</v>
          </cell>
          <cell r="J549">
            <v>2</v>
          </cell>
          <cell r="K549">
            <v>5</v>
          </cell>
          <cell r="L549">
            <v>5</v>
          </cell>
          <cell r="M549">
            <v>1</v>
          </cell>
          <cell r="N549">
            <v>25</v>
          </cell>
          <cell r="O549" t="str">
            <v>16201</v>
          </cell>
          <cell r="P549" t="str">
            <v>9300068</v>
          </cell>
        </row>
        <row r="550">
          <cell r="A550">
            <v>30549</v>
          </cell>
          <cell r="B550">
            <v>316530057</v>
          </cell>
          <cell r="C550" t="str">
            <v>D16-003</v>
          </cell>
          <cell r="D550" t="str">
            <v>D</v>
          </cell>
          <cell r="E550">
            <v>16</v>
          </cell>
          <cell r="F550">
            <v>3</v>
          </cell>
          <cell r="G550" t="str">
            <v>浦野歯科医院</v>
          </cell>
          <cell r="H550" t="str">
            <v>富山県</v>
          </cell>
          <cell r="I550" t="str">
            <v>高岡市白金町５－３８</v>
          </cell>
          <cell r="J550">
            <v>2</v>
          </cell>
          <cell r="K550">
            <v>5</v>
          </cell>
          <cell r="L550">
            <v>5</v>
          </cell>
          <cell r="M550">
            <v>1</v>
          </cell>
          <cell r="N550">
            <v>25</v>
          </cell>
          <cell r="O550" t="str">
            <v>16202</v>
          </cell>
          <cell r="P550" t="str">
            <v>9330022</v>
          </cell>
        </row>
        <row r="551">
          <cell r="A551">
            <v>30550</v>
          </cell>
          <cell r="B551">
            <v>316531025</v>
          </cell>
          <cell r="C551" t="str">
            <v>D16-004</v>
          </cell>
          <cell r="D551" t="str">
            <v>D</v>
          </cell>
          <cell r="E551">
            <v>16</v>
          </cell>
          <cell r="F551">
            <v>4</v>
          </cell>
          <cell r="G551" t="str">
            <v>よねもり歯科</v>
          </cell>
          <cell r="H551" t="str">
            <v>富山県</v>
          </cell>
          <cell r="I551" t="str">
            <v>高岡市昭和町１－２－２</v>
          </cell>
          <cell r="J551">
            <v>2</v>
          </cell>
          <cell r="K551">
            <v>5</v>
          </cell>
          <cell r="L551">
            <v>5</v>
          </cell>
          <cell r="M551">
            <v>1</v>
          </cell>
          <cell r="N551">
            <v>25</v>
          </cell>
          <cell r="O551" t="str">
            <v>16202</v>
          </cell>
          <cell r="P551" t="str">
            <v>9330946</v>
          </cell>
        </row>
        <row r="552">
          <cell r="A552">
            <v>30551</v>
          </cell>
          <cell r="B552">
            <v>316600219</v>
          </cell>
          <cell r="C552" t="str">
            <v>D16-005</v>
          </cell>
          <cell r="D552" t="str">
            <v>D</v>
          </cell>
          <cell r="E552">
            <v>16</v>
          </cell>
          <cell r="F552">
            <v>5</v>
          </cell>
          <cell r="G552" t="str">
            <v>米田歯科医院</v>
          </cell>
          <cell r="H552" t="str">
            <v>富山県</v>
          </cell>
          <cell r="I552" t="str">
            <v>魚津市本江１４３０－１４</v>
          </cell>
          <cell r="J552">
            <v>2</v>
          </cell>
          <cell r="K552">
            <v>5</v>
          </cell>
          <cell r="L552">
            <v>5</v>
          </cell>
          <cell r="M552">
            <v>1</v>
          </cell>
          <cell r="N552">
            <v>25</v>
          </cell>
          <cell r="O552" t="str">
            <v>16204</v>
          </cell>
          <cell r="P552" t="str">
            <v>9370805</v>
          </cell>
        </row>
        <row r="553">
          <cell r="A553">
            <v>30552</v>
          </cell>
          <cell r="B553">
            <v>316520429</v>
          </cell>
          <cell r="C553" t="str">
            <v>D16-006</v>
          </cell>
          <cell r="D553" t="str">
            <v>D</v>
          </cell>
          <cell r="E553">
            <v>16</v>
          </cell>
          <cell r="F553">
            <v>6</v>
          </cell>
          <cell r="G553" t="str">
            <v>抽木歯科医院</v>
          </cell>
          <cell r="H553" t="str">
            <v>富山県</v>
          </cell>
          <cell r="I553" t="str">
            <v>下新川郡入善町入膳５２１８</v>
          </cell>
          <cell r="J553">
            <v>2</v>
          </cell>
          <cell r="K553">
            <v>5</v>
          </cell>
          <cell r="L553">
            <v>5</v>
          </cell>
          <cell r="M553">
            <v>2</v>
          </cell>
          <cell r="N553">
            <v>25</v>
          </cell>
          <cell r="O553" t="str">
            <v>16342</v>
          </cell>
          <cell r="P553" t="str">
            <v>9390626</v>
          </cell>
        </row>
        <row r="554">
          <cell r="A554">
            <v>30553</v>
          </cell>
          <cell r="B554">
            <v>316590071</v>
          </cell>
          <cell r="C554" t="str">
            <v>D16-007</v>
          </cell>
          <cell r="D554" t="str">
            <v>D</v>
          </cell>
          <cell r="E554">
            <v>16</v>
          </cell>
          <cell r="F554">
            <v>7</v>
          </cell>
          <cell r="G554" t="str">
            <v>山本歯科医院</v>
          </cell>
          <cell r="H554" t="str">
            <v>富山県</v>
          </cell>
          <cell r="I554" t="str">
            <v>婦負郡婦中町速星２５３－１</v>
          </cell>
          <cell r="J554">
            <v>1</v>
          </cell>
          <cell r="K554">
            <v>5</v>
          </cell>
          <cell r="L554">
            <v>5</v>
          </cell>
          <cell r="M554">
            <v>1</v>
          </cell>
          <cell r="N554">
            <v>25</v>
          </cell>
          <cell r="O554" t="str">
            <v>16362</v>
          </cell>
          <cell r="P554" t="str">
            <v>9392706</v>
          </cell>
        </row>
        <row r="555">
          <cell r="A555">
            <v>30554</v>
          </cell>
          <cell r="B555">
            <v>316560229</v>
          </cell>
          <cell r="C555" t="str">
            <v>D16-008</v>
          </cell>
          <cell r="D555" t="str">
            <v>D</v>
          </cell>
          <cell r="E555">
            <v>16</v>
          </cell>
          <cell r="F555">
            <v>8</v>
          </cell>
          <cell r="G555" t="str">
            <v>石崎歯科医院</v>
          </cell>
          <cell r="H555" t="str">
            <v>富山県</v>
          </cell>
          <cell r="I555" t="str">
            <v>西礪波郡福光町６７４１</v>
          </cell>
          <cell r="J555">
            <v>2</v>
          </cell>
          <cell r="K555">
            <v>5</v>
          </cell>
          <cell r="L555">
            <v>5</v>
          </cell>
          <cell r="M555">
            <v>1</v>
          </cell>
          <cell r="N555">
            <v>25</v>
          </cell>
          <cell r="O555" t="str">
            <v>16421</v>
          </cell>
          <cell r="P555" t="str">
            <v>9391610</v>
          </cell>
        </row>
        <row r="556">
          <cell r="A556">
            <v>30555</v>
          </cell>
          <cell r="B556">
            <v>317311213</v>
          </cell>
          <cell r="C556" t="str">
            <v>D17-001</v>
          </cell>
          <cell r="D556" t="str">
            <v>D</v>
          </cell>
          <cell r="E556">
            <v>17</v>
          </cell>
          <cell r="F556">
            <v>1</v>
          </cell>
          <cell r="G556" t="str">
            <v>歯科もりもと</v>
          </cell>
          <cell r="H556" t="str">
            <v>石川県</v>
          </cell>
          <cell r="I556" t="str">
            <v>金沢市安江町１１－６</v>
          </cell>
          <cell r="J556">
            <v>2</v>
          </cell>
          <cell r="K556">
            <v>5</v>
          </cell>
          <cell r="L556">
            <v>5</v>
          </cell>
          <cell r="M556">
            <v>1</v>
          </cell>
          <cell r="N556">
            <v>25</v>
          </cell>
          <cell r="O556" t="str">
            <v>17201</v>
          </cell>
          <cell r="P556" t="str">
            <v>9200854</v>
          </cell>
        </row>
        <row r="557">
          <cell r="A557">
            <v>30556</v>
          </cell>
          <cell r="B557">
            <v>317320600</v>
          </cell>
          <cell r="C557" t="str">
            <v>D17-002</v>
          </cell>
          <cell r="D557" t="str">
            <v>D</v>
          </cell>
          <cell r="E557">
            <v>17</v>
          </cell>
          <cell r="F557">
            <v>2</v>
          </cell>
          <cell r="G557" t="str">
            <v>江守歯科医院</v>
          </cell>
          <cell r="H557" t="str">
            <v>石川県</v>
          </cell>
          <cell r="I557" t="str">
            <v>金沢市直江町イ３０の３</v>
          </cell>
          <cell r="J557">
            <v>2</v>
          </cell>
          <cell r="K557">
            <v>5</v>
          </cell>
          <cell r="L557">
            <v>5</v>
          </cell>
          <cell r="M557">
            <v>2</v>
          </cell>
          <cell r="N557">
            <v>25</v>
          </cell>
          <cell r="O557" t="str">
            <v>17201</v>
          </cell>
          <cell r="P557" t="str">
            <v>9208216</v>
          </cell>
        </row>
        <row r="558">
          <cell r="A558">
            <v>30557</v>
          </cell>
          <cell r="B558">
            <v>317320668</v>
          </cell>
          <cell r="C558" t="str">
            <v>D17-003</v>
          </cell>
          <cell r="D558" t="str">
            <v>D</v>
          </cell>
          <cell r="E558">
            <v>17</v>
          </cell>
          <cell r="F558">
            <v>3</v>
          </cell>
          <cell r="G558" t="str">
            <v>北鳴歯科医院</v>
          </cell>
          <cell r="H558" t="str">
            <v>石川県</v>
          </cell>
          <cell r="I558" t="str">
            <v>金沢市神宮寺２丁目２９番８号</v>
          </cell>
          <cell r="J558">
            <v>2</v>
          </cell>
          <cell r="K558">
            <v>5</v>
          </cell>
          <cell r="L558">
            <v>5</v>
          </cell>
          <cell r="M558">
            <v>1</v>
          </cell>
          <cell r="N558">
            <v>25</v>
          </cell>
          <cell r="O558" t="str">
            <v>17201</v>
          </cell>
          <cell r="P558" t="str">
            <v>9200806</v>
          </cell>
        </row>
        <row r="559">
          <cell r="A559">
            <v>30558</v>
          </cell>
          <cell r="B559">
            <v>317510755</v>
          </cell>
          <cell r="C559" t="str">
            <v>D17-004</v>
          </cell>
          <cell r="D559" t="str">
            <v>D</v>
          </cell>
          <cell r="E559">
            <v>17</v>
          </cell>
          <cell r="F559">
            <v>4</v>
          </cell>
          <cell r="G559" t="str">
            <v>犬丸歯科医院</v>
          </cell>
          <cell r="H559" t="str">
            <v>石川県</v>
          </cell>
          <cell r="I559" t="str">
            <v>小松市芦田町１丁目７番地４７号</v>
          </cell>
          <cell r="J559">
            <v>2</v>
          </cell>
          <cell r="K559">
            <v>5</v>
          </cell>
          <cell r="L559">
            <v>5</v>
          </cell>
          <cell r="M559">
            <v>1</v>
          </cell>
          <cell r="N559">
            <v>25</v>
          </cell>
          <cell r="O559" t="str">
            <v>17203</v>
          </cell>
          <cell r="P559" t="str">
            <v>9230938</v>
          </cell>
        </row>
        <row r="560">
          <cell r="A560">
            <v>30559</v>
          </cell>
          <cell r="B560">
            <v>317530012</v>
          </cell>
          <cell r="C560" t="str">
            <v>D17-005</v>
          </cell>
          <cell r="D560" t="str">
            <v>D</v>
          </cell>
          <cell r="E560">
            <v>17</v>
          </cell>
          <cell r="F560">
            <v>5</v>
          </cell>
          <cell r="G560" t="str">
            <v>笠間歯科医院</v>
          </cell>
          <cell r="H560" t="str">
            <v>石川県</v>
          </cell>
          <cell r="I560" t="str">
            <v>加賀市大聖寺耳聞山町１０３</v>
          </cell>
          <cell r="J560">
            <v>1</v>
          </cell>
          <cell r="K560">
            <v>5</v>
          </cell>
          <cell r="L560">
            <v>5</v>
          </cell>
          <cell r="M560">
            <v>1</v>
          </cell>
          <cell r="N560">
            <v>25</v>
          </cell>
          <cell r="O560" t="str">
            <v>17206</v>
          </cell>
          <cell r="P560" t="str">
            <v>9220027</v>
          </cell>
        </row>
        <row r="561">
          <cell r="A561">
            <v>30560</v>
          </cell>
          <cell r="B561">
            <v>317540220</v>
          </cell>
          <cell r="C561" t="str">
            <v>D17-006</v>
          </cell>
          <cell r="D561" t="str">
            <v>D</v>
          </cell>
          <cell r="E561">
            <v>17</v>
          </cell>
          <cell r="F561">
            <v>6</v>
          </cell>
          <cell r="G561" t="str">
            <v>崎川歯科医院</v>
          </cell>
          <cell r="H561" t="str">
            <v>石川県</v>
          </cell>
          <cell r="I561" t="str">
            <v>松任市倉光６丁目３０</v>
          </cell>
          <cell r="J561">
            <v>2</v>
          </cell>
          <cell r="K561">
            <v>5</v>
          </cell>
          <cell r="L561">
            <v>5</v>
          </cell>
          <cell r="M561">
            <v>1</v>
          </cell>
          <cell r="N561">
            <v>19</v>
          </cell>
          <cell r="O561" t="str">
            <v>17208</v>
          </cell>
          <cell r="P561" t="str">
            <v>9240865</v>
          </cell>
        </row>
        <row r="562">
          <cell r="A562">
            <v>30561</v>
          </cell>
          <cell r="B562">
            <v>317570014</v>
          </cell>
          <cell r="C562" t="str">
            <v>D17-007</v>
          </cell>
          <cell r="D562" t="str">
            <v>D</v>
          </cell>
          <cell r="E562">
            <v>17</v>
          </cell>
          <cell r="F562">
            <v>7</v>
          </cell>
          <cell r="G562" t="str">
            <v>鶴沢歯科医院</v>
          </cell>
          <cell r="H562" t="str">
            <v>石川県</v>
          </cell>
          <cell r="I562" t="str">
            <v>羽咋郡富来町地頭町８－１９６</v>
          </cell>
          <cell r="J562">
            <v>2</v>
          </cell>
          <cell r="K562">
            <v>5</v>
          </cell>
          <cell r="L562">
            <v>5</v>
          </cell>
          <cell r="M562">
            <v>1</v>
          </cell>
          <cell r="N562">
            <v>25</v>
          </cell>
          <cell r="O562" t="str">
            <v>17382</v>
          </cell>
          <cell r="P562" t="str">
            <v>9250446</v>
          </cell>
        </row>
        <row r="563">
          <cell r="A563">
            <v>30562</v>
          </cell>
          <cell r="B563">
            <v>318510619</v>
          </cell>
          <cell r="C563" t="str">
            <v>D18-001</v>
          </cell>
          <cell r="D563" t="str">
            <v>D</v>
          </cell>
          <cell r="E563">
            <v>18</v>
          </cell>
          <cell r="F563">
            <v>1</v>
          </cell>
          <cell r="G563" t="str">
            <v>医療法人高橋歯科医院</v>
          </cell>
          <cell r="H563" t="str">
            <v>福井県</v>
          </cell>
          <cell r="I563" t="str">
            <v>福井市大手２－７－３</v>
          </cell>
          <cell r="J563">
            <v>1</v>
          </cell>
          <cell r="K563">
            <v>5</v>
          </cell>
          <cell r="L563">
            <v>5</v>
          </cell>
          <cell r="M563">
            <v>2</v>
          </cell>
          <cell r="N563">
            <v>19</v>
          </cell>
          <cell r="O563" t="str">
            <v>18201</v>
          </cell>
          <cell r="P563" t="str">
            <v>9100005</v>
          </cell>
        </row>
        <row r="564">
          <cell r="A564">
            <v>30563</v>
          </cell>
          <cell r="B564">
            <v>318510677</v>
          </cell>
          <cell r="C564" t="str">
            <v>D18-002</v>
          </cell>
          <cell r="D564" t="str">
            <v>D</v>
          </cell>
          <cell r="E564">
            <v>18</v>
          </cell>
          <cell r="F564">
            <v>2</v>
          </cell>
          <cell r="G564" t="str">
            <v>宮崎歯科医院</v>
          </cell>
          <cell r="H564" t="str">
            <v>福井県</v>
          </cell>
          <cell r="I564" t="str">
            <v>福井市中央１－２０－３</v>
          </cell>
          <cell r="J564">
            <v>2</v>
          </cell>
          <cell r="K564">
            <v>5</v>
          </cell>
          <cell r="L564">
            <v>5</v>
          </cell>
          <cell r="M564">
            <v>1</v>
          </cell>
          <cell r="N564">
            <v>25</v>
          </cell>
          <cell r="O564" t="str">
            <v>18201</v>
          </cell>
          <cell r="P564" t="str">
            <v>9100006</v>
          </cell>
        </row>
        <row r="565">
          <cell r="A565">
            <v>30564</v>
          </cell>
          <cell r="B565">
            <v>318550132</v>
          </cell>
          <cell r="C565" t="str">
            <v>D18-003</v>
          </cell>
          <cell r="D565" t="str">
            <v>D</v>
          </cell>
          <cell r="E565">
            <v>18</v>
          </cell>
          <cell r="F565">
            <v>3</v>
          </cell>
          <cell r="G565" t="str">
            <v>川畑歯科医院</v>
          </cell>
          <cell r="H565" t="str">
            <v>福井県</v>
          </cell>
          <cell r="I565" t="str">
            <v>鯖江市本町１－１－１２</v>
          </cell>
          <cell r="J565">
            <v>2</v>
          </cell>
          <cell r="K565">
            <v>5</v>
          </cell>
          <cell r="L565">
            <v>5</v>
          </cell>
          <cell r="M565">
            <v>2</v>
          </cell>
          <cell r="N565">
            <v>25</v>
          </cell>
          <cell r="O565" t="str">
            <v>18207</v>
          </cell>
          <cell r="P565" t="str">
            <v>9160026</v>
          </cell>
        </row>
        <row r="566">
          <cell r="A566">
            <v>30565</v>
          </cell>
          <cell r="B566">
            <v>318520289</v>
          </cell>
          <cell r="C566" t="str">
            <v>D18-004</v>
          </cell>
          <cell r="D566" t="str">
            <v>D</v>
          </cell>
          <cell r="E566">
            <v>18</v>
          </cell>
          <cell r="F566">
            <v>4</v>
          </cell>
          <cell r="G566" t="str">
            <v>向坂歯科医院</v>
          </cell>
          <cell r="H566" t="str">
            <v>福井県</v>
          </cell>
          <cell r="I566" t="str">
            <v>坂井郡三国町錦４－１－１２</v>
          </cell>
          <cell r="J566">
            <v>2</v>
          </cell>
          <cell r="K566">
            <v>5</v>
          </cell>
          <cell r="L566">
            <v>5</v>
          </cell>
          <cell r="M566">
            <v>1</v>
          </cell>
          <cell r="N566">
            <v>25</v>
          </cell>
          <cell r="O566" t="str">
            <v>18361</v>
          </cell>
          <cell r="P566" t="str">
            <v>9130043</v>
          </cell>
        </row>
        <row r="567">
          <cell r="A567">
            <v>30566</v>
          </cell>
          <cell r="B567">
            <v>318520146</v>
          </cell>
          <cell r="C567" t="str">
            <v>D18-005</v>
          </cell>
          <cell r="D567" t="str">
            <v>D</v>
          </cell>
          <cell r="E567">
            <v>18</v>
          </cell>
          <cell r="F567">
            <v>5</v>
          </cell>
          <cell r="G567" t="str">
            <v>梶川歯科医院</v>
          </cell>
          <cell r="H567" t="str">
            <v>福井県</v>
          </cell>
          <cell r="I567" t="str">
            <v>坂井郡丸岡町本町２－３８</v>
          </cell>
          <cell r="J567">
            <v>1</v>
          </cell>
          <cell r="K567">
            <v>5</v>
          </cell>
          <cell r="L567">
            <v>5</v>
          </cell>
          <cell r="M567">
            <v>1</v>
          </cell>
          <cell r="N567">
            <v>25</v>
          </cell>
          <cell r="O567" t="str">
            <v>18364</v>
          </cell>
          <cell r="P567" t="str">
            <v>9100236</v>
          </cell>
        </row>
        <row r="568">
          <cell r="A568">
            <v>30567</v>
          </cell>
          <cell r="B568">
            <v>318560379</v>
          </cell>
          <cell r="C568" t="str">
            <v>D18-006</v>
          </cell>
          <cell r="D568" t="str">
            <v>D</v>
          </cell>
          <cell r="E568">
            <v>18</v>
          </cell>
          <cell r="F568">
            <v>6</v>
          </cell>
          <cell r="G568" t="str">
            <v>斉藤歯科医院</v>
          </cell>
          <cell r="H568" t="str">
            <v>福井県</v>
          </cell>
          <cell r="I568" t="str">
            <v>南条郡今庄町今庄７６－３</v>
          </cell>
          <cell r="J568">
            <v>2</v>
          </cell>
          <cell r="K568">
            <v>5</v>
          </cell>
          <cell r="L568">
            <v>5</v>
          </cell>
          <cell r="M568">
            <v>1</v>
          </cell>
          <cell r="N568">
            <v>25</v>
          </cell>
          <cell r="O568" t="str">
            <v>18402</v>
          </cell>
          <cell r="P568" t="str">
            <v>9190131</v>
          </cell>
        </row>
        <row r="569">
          <cell r="A569">
            <v>30568</v>
          </cell>
          <cell r="B569">
            <v>319510300</v>
          </cell>
          <cell r="C569" t="str">
            <v>D19-001</v>
          </cell>
          <cell r="D569" t="str">
            <v>D</v>
          </cell>
          <cell r="E569">
            <v>19</v>
          </cell>
          <cell r="F569">
            <v>1</v>
          </cell>
          <cell r="G569" t="str">
            <v>須田歯科医院</v>
          </cell>
          <cell r="H569" t="str">
            <v>山梨県</v>
          </cell>
          <cell r="I569" t="str">
            <v>甲府市伊勢３－１４－６</v>
          </cell>
          <cell r="J569">
            <v>2</v>
          </cell>
          <cell r="K569">
            <v>3</v>
          </cell>
          <cell r="L569">
            <v>5</v>
          </cell>
          <cell r="M569">
            <v>1</v>
          </cell>
          <cell r="N569">
            <v>25</v>
          </cell>
          <cell r="O569" t="str">
            <v>19201</v>
          </cell>
          <cell r="P569" t="str">
            <v>4000856</v>
          </cell>
        </row>
        <row r="570">
          <cell r="A570">
            <v>30569</v>
          </cell>
          <cell r="B570">
            <v>319511466</v>
          </cell>
          <cell r="C570" t="str">
            <v>D19-002</v>
          </cell>
          <cell r="D570" t="str">
            <v>D</v>
          </cell>
          <cell r="E570">
            <v>19</v>
          </cell>
          <cell r="F570">
            <v>2</v>
          </cell>
          <cell r="G570" t="str">
            <v>あきやま歯科医院</v>
          </cell>
          <cell r="H570" t="str">
            <v>山梨県</v>
          </cell>
          <cell r="I570" t="str">
            <v>甲府市高畑１－２２－６</v>
          </cell>
          <cell r="J570">
            <v>2</v>
          </cell>
          <cell r="K570">
            <v>3</v>
          </cell>
          <cell r="L570">
            <v>5</v>
          </cell>
          <cell r="M570">
            <v>1</v>
          </cell>
          <cell r="N570">
            <v>25</v>
          </cell>
          <cell r="O570" t="str">
            <v>19201</v>
          </cell>
          <cell r="P570" t="str">
            <v>4000042</v>
          </cell>
        </row>
        <row r="571">
          <cell r="A571">
            <v>30570</v>
          </cell>
          <cell r="B571">
            <v>319570542</v>
          </cell>
          <cell r="C571" t="str">
            <v>D19-003</v>
          </cell>
          <cell r="D571" t="str">
            <v>D</v>
          </cell>
          <cell r="E571">
            <v>19</v>
          </cell>
          <cell r="F571">
            <v>3</v>
          </cell>
          <cell r="G571" t="str">
            <v>三浦一之歯科医院</v>
          </cell>
          <cell r="H571" t="str">
            <v>山梨県</v>
          </cell>
          <cell r="I571" t="str">
            <v>富士吉田市下吉田４５００の１０</v>
          </cell>
          <cell r="J571">
            <v>2</v>
          </cell>
          <cell r="K571">
            <v>3</v>
          </cell>
          <cell r="L571">
            <v>5</v>
          </cell>
          <cell r="M571">
            <v>1</v>
          </cell>
          <cell r="N571">
            <v>25</v>
          </cell>
          <cell r="O571" t="str">
            <v>19202</v>
          </cell>
          <cell r="P571" t="str">
            <v>4030004</v>
          </cell>
        </row>
        <row r="572">
          <cell r="A572">
            <v>30571</v>
          </cell>
          <cell r="B572">
            <v>319520068</v>
          </cell>
          <cell r="C572" t="str">
            <v>D19-004</v>
          </cell>
          <cell r="D572" t="str">
            <v>D</v>
          </cell>
          <cell r="E572">
            <v>19</v>
          </cell>
          <cell r="F572">
            <v>4</v>
          </cell>
          <cell r="G572" t="str">
            <v>三塚歯科医院</v>
          </cell>
          <cell r="H572" t="str">
            <v>山梨県</v>
          </cell>
          <cell r="I572" t="str">
            <v>塩山市上於曽１１２４</v>
          </cell>
          <cell r="J572">
            <v>1</v>
          </cell>
          <cell r="K572">
            <v>3</v>
          </cell>
          <cell r="L572">
            <v>5</v>
          </cell>
          <cell r="M572">
            <v>2</v>
          </cell>
          <cell r="N572">
            <v>25</v>
          </cell>
          <cell r="O572" t="str">
            <v>19203</v>
          </cell>
          <cell r="P572" t="str">
            <v>4040042</v>
          </cell>
        </row>
        <row r="573">
          <cell r="A573">
            <v>30572</v>
          </cell>
          <cell r="B573">
            <v>319520332</v>
          </cell>
          <cell r="C573" t="str">
            <v>D19-005</v>
          </cell>
          <cell r="D573" t="str">
            <v>D</v>
          </cell>
          <cell r="E573">
            <v>19</v>
          </cell>
          <cell r="F573">
            <v>5</v>
          </cell>
          <cell r="G573" t="str">
            <v>オギハラ歯科クリニック</v>
          </cell>
          <cell r="H573" t="str">
            <v>山梨県</v>
          </cell>
          <cell r="I573" t="str">
            <v>山梨市南１９４－１</v>
          </cell>
          <cell r="J573">
            <v>2</v>
          </cell>
          <cell r="K573">
            <v>3</v>
          </cell>
          <cell r="L573">
            <v>5</v>
          </cell>
          <cell r="M573">
            <v>1</v>
          </cell>
          <cell r="N573">
            <v>25</v>
          </cell>
          <cell r="O573" t="str">
            <v>19205</v>
          </cell>
          <cell r="P573" t="str">
            <v>4050042</v>
          </cell>
        </row>
        <row r="574">
          <cell r="A574">
            <v>30573</v>
          </cell>
          <cell r="B574">
            <v>319550357</v>
          </cell>
          <cell r="C574" t="str">
            <v>D19-006</v>
          </cell>
          <cell r="D574" t="str">
            <v>D</v>
          </cell>
          <cell r="E574">
            <v>19</v>
          </cell>
          <cell r="F574">
            <v>6</v>
          </cell>
          <cell r="G574" t="str">
            <v>石澤歯科クリニック</v>
          </cell>
          <cell r="H574" t="str">
            <v>山梨県</v>
          </cell>
          <cell r="I574" t="str">
            <v>南アルプス市藤田２６０９－５</v>
          </cell>
          <cell r="J574">
            <v>2</v>
          </cell>
          <cell r="K574">
            <v>3</v>
          </cell>
          <cell r="L574">
            <v>5</v>
          </cell>
          <cell r="M574">
            <v>1</v>
          </cell>
          <cell r="N574">
            <v>25</v>
          </cell>
          <cell r="O574" t="str">
            <v>19208</v>
          </cell>
          <cell r="P574" t="str">
            <v>4000334</v>
          </cell>
        </row>
        <row r="575">
          <cell r="A575">
            <v>30574</v>
          </cell>
          <cell r="B575">
            <v>319511219</v>
          </cell>
          <cell r="C575" t="str">
            <v>D19-007</v>
          </cell>
          <cell r="D575" t="str">
            <v>D</v>
          </cell>
          <cell r="E575">
            <v>19</v>
          </cell>
          <cell r="F575">
            <v>7</v>
          </cell>
          <cell r="G575" t="str">
            <v>畑歯科医院</v>
          </cell>
          <cell r="H575" t="str">
            <v>山梨県</v>
          </cell>
          <cell r="I575" t="str">
            <v>中巨摩郡竜王町篠原２５３１番地</v>
          </cell>
          <cell r="J575">
            <v>2</v>
          </cell>
          <cell r="K575">
            <v>3</v>
          </cell>
          <cell r="L575">
            <v>5</v>
          </cell>
          <cell r="M575">
            <v>2</v>
          </cell>
          <cell r="N575">
            <v>25</v>
          </cell>
          <cell r="O575" t="str">
            <v>19381</v>
          </cell>
          <cell r="P575" t="str">
            <v>4000115</v>
          </cell>
        </row>
        <row r="576">
          <cell r="A576">
            <v>30575</v>
          </cell>
          <cell r="B576">
            <v>319580284</v>
          </cell>
          <cell r="C576" t="str">
            <v>D19-008</v>
          </cell>
          <cell r="D576" t="str">
            <v>D</v>
          </cell>
          <cell r="E576">
            <v>19</v>
          </cell>
          <cell r="F576">
            <v>8</v>
          </cell>
          <cell r="G576" t="str">
            <v>上野原歯科医院</v>
          </cell>
          <cell r="H576" t="str">
            <v>山梨県</v>
          </cell>
          <cell r="I576" t="str">
            <v>北都留郡上野原町上野原１４４０番地</v>
          </cell>
          <cell r="J576">
            <v>1</v>
          </cell>
          <cell r="K576">
            <v>3</v>
          </cell>
          <cell r="L576">
            <v>5</v>
          </cell>
          <cell r="M576">
            <v>1</v>
          </cell>
          <cell r="N576">
            <v>19</v>
          </cell>
          <cell r="O576" t="str">
            <v>19441</v>
          </cell>
          <cell r="P576" t="str">
            <v>4090112</v>
          </cell>
        </row>
        <row r="577">
          <cell r="A577">
            <v>30576</v>
          </cell>
          <cell r="B577">
            <v>320620144</v>
          </cell>
          <cell r="C577" t="str">
            <v>D20-001</v>
          </cell>
          <cell r="D577" t="str">
            <v>D</v>
          </cell>
          <cell r="E577">
            <v>20</v>
          </cell>
          <cell r="F577">
            <v>1</v>
          </cell>
          <cell r="G577" t="str">
            <v>島田歯科医院</v>
          </cell>
          <cell r="H577" t="str">
            <v>長野県</v>
          </cell>
          <cell r="I577" t="str">
            <v>長野市川中島町原１２６２－６</v>
          </cell>
          <cell r="J577">
            <v>1</v>
          </cell>
          <cell r="K577">
            <v>3</v>
          </cell>
          <cell r="L577">
            <v>5</v>
          </cell>
          <cell r="M577">
            <v>2</v>
          </cell>
          <cell r="N577">
            <v>25</v>
          </cell>
          <cell r="O577" t="str">
            <v>20201</v>
          </cell>
          <cell r="P577" t="str">
            <v>3812224</v>
          </cell>
        </row>
        <row r="578">
          <cell r="A578">
            <v>30577</v>
          </cell>
          <cell r="B578">
            <v>320660452</v>
          </cell>
          <cell r="C578" t="str">
            <v>D20-002</v>
          </cell>
          <cell r="D578" t="str">
            <v>D</v>
          </cell>
          <cell r="E578">
            <v>20</v>
          </cell>
          <cell r="F578">
            <v>2</v>
          </cell>
          <cell r="G578" t="str">
            <v>西和田歯科医院</v>
          </cell>
          <cell r="H578" t="str">
            <v>長野県</v>
          </cell>
          <cell r="I578" t="str">
            <v>長野市西和田大道南４９－１２</v>
          </cell>
          <cell r="J578">
            <v>2</v>
          </cell>
          <cell r="K578">
            <v>3</v>
          </cell>
          <cell r="L578">
            <v>5</v>
          </cell>
          <cell r="M578">
            <v>2</v>
          </cell>
          <cell r="N578">
            <v>25</v>
          </cell>
          <cell r="O578" t="str">
            <v>20201</v>
          </cell>
          <cell r="P578" t="str">
            <v>3810037</v>
          </cell>
        </row>
        <row r="579">
          <cell r="A579">
            <v>30578</v>
          </cell>
          <cell r="B579">
            <v>320661505</v>
          </cell>
          <cell r="C579" t="str">
            <v>D20-003</v>
          </cell>
          <cell r="D579" t="str">
            <v>D</v>
          </cell>
          <cell r="E579">
            <v>20</v>
          </cell>
          <cell r="F579">
            <v>3</v>
          </cell>
          <cell r="G579" t="str">
            <v>ひさし歯科医院</v>
          </cell>
          <cell r="H579" t="str">
            <v>長野県</v>
          </cell>
          <cell r="I579" t="str">
            <v>長野市安茂里小市２－８－２７</v>
          </cell>
          <cell r="J579">
            <v>2</v>
          </cell>
          <cell r="K579">
            <v>3</v>
          </cell>
          <cell r="L579">
            <v>5</v>
          </cell>
          <cell r="M579">
            <v>1</v>
          </cell>
          <cell r="N579">
            <v>25</v>
          </cell>
          <cell r="O579" t="str">
            <v>20201</v>
          </cell>
          <cell r="P579" t="str">
            <v>3800961</v>
          </cell>
        </row>
        <row r="580">
          <cell r="A580">
            <v>30579</v>
          </cell>
          <cell r="B580">
            <v>320661909</v>
          </cell>
          <cell r="C580" t="str">
            <v>D20-004</v>
          </cell>
          <cell r="D580" t="str">
            <v>D</v>
          </cell>
          <cell r="E580">
            <v>20</v>
          </cell>
          <cell r="F580">
            <v>4</v>
          </cell>
          <cell r="G580" t="str">
            <v>山岸歯科医院</v>
          </cell>
          <cell r="H580" t="str">
            <v>長野県</v>
          </cell>
          <cell r="I580" t="str">
            <v>長野市上松３－１－１８</v>
          </cell>
          <cell r="J580">
            <v>1</v>
          </cell>
          <cell r="K580">
            <v>3</v>
          </cell>
          <cell r="L580">
            <v>5</v>
          </cell>
          <cell r="M580">
            <v>1</v>
          </cell>
          <cell r="N580">
            <v>25</v>
          </cell>
          <cell r="O580" t="str">
            <v>20201</v>
          </cell>
          <cell r="P580" t="str">
            <v>3800802</v>
          </cell>
        </row>
        <row r="581">
          <cell r="A581">
            <v>30580</v>
          </cell>
          <cell r="B581">
            <v>320530191</v>
          </cell>
          <cell r="C581" t="str">
            <v>D20-005</v>
          </cell>
          <cell r="D581" t="str">
            <v>D</v>
          </cell>
          <cell r="E581">
            <v>20</v>
          </cell>
          <cell r="F581">
            <v>5</v>
          </cell>
          <cell r="G581" t="str">
            <v>田中歯科医院</v>
          </cell>
          <cell r="H581" t="str">
            <v>長野県</v>
          </cell>
          <cell r="I581" t="str">
            <v>上田市三好町１１６４</v>
          </cell>
          <cell r="J581">
            <v>1</v>
          </cell>
          <cell r="K581">
            <v>3</v>
          </cell>
          <cell r="L581">
            <v>5</v>
          </cell>
          <cell r="M581">
            <v>1</v>
          </cell>
          <cell r="N581">
            <v>25</v>
          </cell>
          <cell r="O581" t="str">
            <v>20203</v>
          </cell>
          <cell r="P581" t="str">
            <v>3860000</v>
          </cell>
        </row>
        <row r="582">
          <cell r="A582">
            <v>30581</v>
          </cell>
          <cell r="B582">
            <v>320550230</v>
          </cell>
          <cell r="C582" t="str">
            <v>D20-006</v>
          </cell>
          <cell r="D582" t="str">
            <v>D</v>
          </cell>
          <cell r="E582">
            <v>20</v>
          </cell>
          <cell r="F582">
            <v>6</v>
          </cell>
          <cell r="G582" t="str">
            <v>小口歯科第２クリニック</v>
          </cell>
          <cell r="H582" t="str">
            <v>長野県</v>
          </cell>
          <cell r="I582" t="str">
            <v>岡谷市長地権現町２丁目１－５６</v>
          </cell>
          <cell r="J582">
            <v>2</v>
          </cell>
          <cell r="K582">
            <v>3</v>
          </cell>
          <cell r="L582">
            <v>5</v>
          </cell>
          <cell r="M582">
            <v>1</v>
          </cell>
          <cell r="N582">
            <v>25</v>
          </cell>
          <cell r="O582" t="str">
            <v>20204</v>
          </cell>
          <cell r="P582" t="str">
            <v>3940081</v>
          </cell>
        </row>
        <row r="583">
          <cell r="A583">
            <v>30582</v>
          </cell>
          <cell r="B583">
            <v>320540152</v>
          </cell>
          <cell r="C583" t="str">
            <v>D20-007</v>
          </cell>
          <cell r="D583" t="str">
            <v>D</v>
          </cell>
          <cell r="E583">
            <v>20</v>
          </cell>
          <cell r="F583">
            <v>7</v>
          </cell>
          <cell r="G583" t="str">
            <v>池田歯科医院</v>
          </cell>
          <cell r="H583" t="str">
            <v>長野県</v>
          </cell>
          <cell r="I583" t="str">
            <v>諏訪市諏訪２－９－７</v>
          </cell>
          <cell r="J583">
            <v>1</v>
          </cell>
          <cell r="K583">
            <v>3</v>
          </cell>
          <cell r="L583">
            <v>5</v>
          </cell>
          <cell r="M583">
            <v>2</v>
          </cell>
          <cell r="N583">
            <v>19</v>
          </cell>
          <cell r="O583" t="str">
            <v>20206</v>
          </cell>
          <cell r="P583" t="str">
            <v>3920004</v>
          </cell>
        </row>
        <row r="584">
          <cell r="A584">
            <v>30583</v>
          </cell>
          <cell r="B584">
            <v>320560695</v>
          </cell>
          <cell r="C584" t="str">
            <v>D20-008</v>
          </cell>
          <cell r="D584" t="str">
            <v>D</v>
          </cell>
          <cell r="E584">
            <v>20</v>
          </cell>
          <cell r="F584">
            <v>8</v>
          </cell>
          <cell r="G584" t="str">
            <v>池上歯科医院</v>
          </cell>
          <cell r="H584" t="str">
            <v>長野県</v>
          </cell>
          <cell r="I584" t="str">
            <v>駒ケ根市経塚７－１３</v>
          </cell>
          <cell r="J584">
            <v>1</v>
          </cell>
          <cell r="K584">
            <v>3</v>
          </cell>
          <cell r="L584">
            <v>5</v>
          </cell>
          <cell r="M584">
            <v>1</v>
          </cell>
          <cell r="N584">
            <v>25</v>
          </cell>
          <cell r="O584" t="str">
            <v>20210</v>
          </cell>
          <cell r="P584" t="str">
            <v>3994104</v>
          </cell>
        </row>
        <row r="585">
          <cell r="A585">
            <v>30584</v>
          </cell>
          <cell r="B585">
            <v>320650071</v>
          </cell>
          <cell r="C585" t="str">
            <v>D20-009</v>
          </cell>
          <cell r="D585" t="str">
            <v>D</v>
          </cell>
          <cell r="E585">
            <v>20</v>
          </cell>
          <cell r="F585">
            <v>9</v>
          </cell>
          <cell r="G585" t="str">
            <v>しみず歯科</v>
          </cell>
          <cell r="H585" t="str">
            <v>長野県</v>
          </cell>
          <cell r="I585" t="str">
            <v>中野市大字新井字大道下３７８－１０</v>
          </cell>
          <cell r="J585">
            <v>2</v>
          </cell>
          <cell r="K585">
            <v>3</v>
          </cell>
          <cell r="L585">
            <v>5</v>
          </cell>
          <cell r="M585">
            <v>1</v>
          </cell>
          <cell r="N585">
            <v>25</v>
          </cell>
          <cell r="O585" t="str">
            <v>20211</v>
          </cell>
          <cell r="P585" t="str">
            <v>3830064</v>
          </cell>
        </row>
        <row r="586">
          <cell r="A586">
            <v>30585</v>
          </cell>
          <cell r="B586">
            <v>320650172</v>
          </cell>
          <cell r="C586" t="str">
            <v>D20-010</v>
          </cell>
          <cell r="D586" t="str">
            <v>D</v>
          </cell>
          <cell r="E586">
            <v>20</v>
          </cell>
          <cell r="F586">
            <v>10</v>
          </cell>
          <cell r="G586" t="str">
            <v>畔上歯科医院</v>
          </cell>
          <cell r="H586" t="str">
            <v>長野県</v>
          </cell>
          <cell r="I586" t="str">
            <v>中野市中央１丁目６番１３号</v>
          </cell>
          <cell r="J586">
            <v>1</v>
          </cell>
          <cell r="K586">
            <v>3</v>
          </cell>
          <cell r="L586">
            <v>5</v>
          </cell>
          <cell r="M586">
            <v>1</v>
          </cell>
          <cell r="N586">
            <v>25</v>
          </cell>
          <cell r="O586" t="str">
            <v>20211</v>
          </cell>
          <cell r="P586" t="str">
            <v>3830022</v>
          </cell>
        </row>
        <row r="587">
          <cell r="A587">
            <v>30586</v>
          </cell>
          <cell r="B587">
            <v>320540282</v>
          </cell>
          <cell r="C587" t="str">
            <v>D20-011</v>
          </cell>
          <cell r="D587" t="str">
            <v>D</v>
          </cell>
          <cell r="E587">
            <v>20</v>
          </cell>
          <cell r="F587">
            <v>11</v>
          </cell>
          <cell r="G587" t="str">
            <v>寺田歯科医院</v>
          </cell>
          <cell r="H587" t="str">
            <v>長野県</v>
          </cell>
          <cell r="I587" t="str">
            <v>茅野市仲町１０－２</v>
          </cell>
          <cell r="J587">
            <v>1</v>
          </cell>
          <cell r="K587">
            <v>3</v>
          </cell>
          <cell r="L587">
            <v>5</v>
          </cell>
          <cell r="M587">
            <v>1</v>
          </cell>
          <cell r="N587">
            <v>25</v>
          </cell>
          <cell r="O587" t="str">
            <v>20214</v>
          </cell>
          <cell r="P587" t="str">
            <v>3910005</v>
          </cell>
        </row>
        <row r="588">
          <cell r="A588">
            <v>30587</v>
          </cell>
          <cell r="B588">
            <v>320591431</v>
          </cell>
          <cell r="C588" t="str">
            <v>D20-012</v>
          </cell>
          <cell r="D588" t="str">
            <v>D</v>
          </cell>
          <cell r="E588">
            <v>20</v>
          </cell>
          <cell r="F588">
            <v>12</v>
          </cell>
          <cell r="G588" t="str">
            <v>渡辺歯科医院</v>
          </cell>
          <cell r="H588" t="str">
            <v>長野県</v>
          </cell>
          <cell r="I588" t="str">
            <v>塩尻市片丘南内田堺沢４９４９－２</v>
          </cell>
          <cell r="J588">
            <v>2</v>
          </cell>
          <cell r="K588">
            <v>3</v>
          </cell>
          <cell r="L588">
            <v>5</v>
          </cell>
          <cell r="M588">
            <v>1</v>
          </cell>
          <cell r="N588">
            <v>25</v>
          </cell>
          <cell r="O588" t="str">
            <v>20215</v>
          </cell>
          <cell r="P588" t="str">
            <v>3990711</v>
          </cell>
        </row>
        <row r="589">
          <cell r="A589">
            <v>30588</v>
          </cell>
          <cell r="B589">
            <v>320510300</v>
          </cell>
          <cell r="C589" t="str">
            <v>D20-013</v>
          </cell>
          <cell r="D589" t="str">
            <v>D</v>
          </cell>
          <cell r="E589">
            <v>20</v>
          </cell>
          <cell r="F589">
            <v>13</v>
          </cell>
          <cell r="G589" t="str">
            <v>黒岩歯科医院</v>
          </cell>
          <cell r="H589" t="str">
            <v>長野県</v>
          </cell>
          <cell r="I589" t="str">
            <v>南佐久郡臼田町大字臼田１１９１－６</v>
          </cell>
          <cell r="J589">
            <v>2</v>
          </cell>
          <cell r="K589">
            <v>3</v>
          </cell>
          <cell r="L589">
            <v>5</v>
          </cell>
          <cell r="M589">
            <v>2</v>
          </cell>
          <cell r="N589">
            <v>25</v>
          </cell>
          <cell r="O589" t="str">
            <v>20301</v>
          </cell>
          <cell r="P589" t="str">
            <v>3840301</v>
          </cell>
        </row>
        <row r="590">
          <cell r="A590">
            <v>30589</v>
          </cell>
          <cell r="B590">
            <v>320510531</v>
          </cell>
          <cell r="C590" t="str">
            <v>D20-014</v>
          </cell>
          <cell r="D590" t="str">
            <v>D</v>
          </cell>
          <cell r="E590">
            <v>20</v>
          </cell>
          <cell r="F590">
            <v>14</v>
          </cell>
          <cell r="G590" t="str">
            <v>八千穂青森歯科医院</v>
          </cell>
          <cell r="H590" t="str">
            <v>長野県</v>
          </cell>
          <cell r="I590" t="str">
            <v>南佐久郡八千穂村大字穂積１３３５</v>
          </cell>
          <cell r="J590">
            <v>2</v>
          </cell>
          <cell r="K590">
            <v>3</v>
          </cell>
          <cell r="L590">
            <v>5</v>
          </cell>
          <cell r="M590">
            <v>1</v>
          </cell>
          <cell r="N590">
            <v>25</v>
          </cell>
          <cell r="O590" t="str">
            <v>20308</v>
          </cell>
          <cell r="P590" t="str">
            <v>3840702</v>
          </cell>
        </row>
        <row r="591">
          <cell r="A591">
            <v>30590</v>
          </cell>
          <cell r="B591">
            <v>320570920</v>
          </cell>
          <cell r="C591" t="str">
            <v>D20-015</v>
          </cell>
          <cell r="D591" t="str">
            <v>D</v>
          </cell>
          <cell r="E591">
            <v>20</v>
          </cell>
          <cell r="F591">
            <v>15</v>
          </cell>
          <cell r="G591" t="str">
            <v>米山歯科医院</v>
          </cell>
          <cell r="H591" t="str">
            <v>長野県</v>
          </cell>
          <cell r="I591" t="str">
            <v>下伊那郡松川町元大島３８０７－１</v>
          </cell>
          <cell r="J591">
            <v>1</v>
          </cell>
          <cell r="K591">
            <v>3</v>
          </cell>
          <cell r="L591">
            <v>5</v>
          </cell>
          <cell r="M591">
            <v>1</v>
          </cell>
          <cell r="N591">
            <v>25</v>
          </cell>
          <cell r="O591" t="str">
            <v>20402</v>
          </cell>
          <cell r="P591" t="str">
            <v>3993303</v>
          </cell>
        </row>
        <row r="592">
          <cell r="A592">
            <v>30591</v>
          </cell>
          <cell r="B592">
            <v>320580154</v>
          </cell>
          <cell r="C592" t="str">
            <v>D20-016</v>
          </cell>
          <cell r="D592" t="str">
            <v>D</v>
          </cell>
          <cell r="E592">
            <v>20</v>
          </cell>
          <cell r="F592">
            <v>16</v>
          </cell>
          <cell r="G592" t="str">
            <v>古谷歯科医院</v>
          </cell>
          <cell r="H592" t="str">
            <v>長野県</v>
          </cell>
          <cell r="I592" t="str">
            <v>木曽郡大桑村大字野尻１７９９</v>
          </cell>
          <cell r="J592">
            <v>2</v>
          </cell>
          <cell r="K592">
            <v>3</v>
          </cell>
          <cell r="L592">
            <v>5</v>
          </cell>
          <cell r="M592">
            <v>1</v>
          </cell>
          <cell r="N592">
            <v>25</v>
          </cell>
          <cell r="O592" t="str">
            <v>20430</v>
          </cell>
          <cell r="P592" t="str">
            <v>3995504</v>
          </cell>
        </row>
        <row r="593">
          <cell r="A593">
            <v>30592</v>
          </cell>
          <cell r="B593">
            <v>320600063</v>
          </cell>
          <cell r="C593" t="str">
            <v>D20-017</v>
          </cell>
          <cell r="D593" t="str">
            <v>D</v>
          </cell>
          <cell r="E593">
            <v>20</v>
          </cell>
          <cell r="F593">
            <v>17</v>
          </cell>
          <cell r="G593" t="str">
            <v>矢島歯科医院</v>
          </cell>
          <cell r="H593" t="str">
            <v>長野県</v>
          </cell>
          <cell r="I593" t="str">
            <v>南安曇郡豊科町４７９１</v>
          </cell>
          <cell r="J593">
            <v>1</v>
          </cell>
          <cell r="K593">
            <v>3</v>
          </cell>
          <cell r="L593">
            <v>5</v>
          </cell>
          <cell r="M593">
            <v>1</v>
          </cell>
          <cell r="N593">
            <v>25</v>
          </cell>
          <cell r="O593" t="str">
            <v>20461</v>
          </cell>
          <cell r="P593" t="str">
            <v>3998200</v>
          </cell>
        </row>
        <row r="594">
          <cell r="A594">
            <v>30593</v>
          </cell>
          <cell r="B594">
            <v>320600308</v>
          </cell>
          <cell r="C594" t="str">
            <v>D20-018</v>
          </cell>
          <cell r="D594" t="str">
            <v>D</v>
          </cell>
          <cell r="E594">
            <v>20</v>
          </cell>
          <cell r="F594">
            <v>18</v>
          </cell>
          <cell r="G594" t="str">
            <v>ヒカリ歯科医院</v>
          </cell>
          <cell r="H594" t="str">
            <v>長野県</v>
          </cell>
          <cell r="I594" t="str">
            <v>南安曇郡穂高町大字穂高５６８５－３</v>
          </cell>
          <cell r="J594">
            <v>2</v>
          </cell>
          <cell r="K594">
            <v>3</v>
          </cell>
          <cell r="L594">
            <v>5</v>
          </cell>
          <cell r="M594">
            <v>1</v>
          </cell>
          <cell r="N594">
            <v>25</v>
          </cell>
          <cell r="O594" t="str">
            <v>20462</v>
          </cell>
          <cell r="P594" t="str">
            <v>3998303</v>
          </cell>
        </row>
        <row r="595">
          <cell r="A595">
            <v>30594</v>
          </cell>
          <cell r="B595">
            <v>321310233</v>
          </cell>
          <cell r="C595" t="str">
            <v>D21-001</v>
          </cell>
          <cell r="D595" t="str">
            <v>D</v>
          </cell>
          <cell r="E595">
            <v>21</v>
          </cell>
          <cell r="F595">
            <v>1</v>
          </cell>
          <cell r="G595" t="str">
            <v>高井歯科医院</v>
          </cell>
          <cell r="H595" t="str">
            <v>岐阜県</v>
          </cell>
          <cell r="I595" t="str">
            <v>岐阜市柳町６</v>
          </cell>
          <cell r="J595">
            <v>2</v>
          </cell>
          <cell r="K595">
            <v>4</v>
          </cell>
          <cell r="L595">
            <v>5</v>
          </cell>
          <cell r="M595">
            <v>1</v>
          </cell>
          <cell r="N595">
            <v>25</v>
          </cell>
          <cell r="O595" t="str">
            <v>21201</v>
          </cell>
          <cell r="P595" t="str">
            <v>5008071</v>
          </cell>
        </row>
        <row r="596">
          <cell r="A596">
            <v>30595</v>
          </cell>
          <cell r="B596">
            <v>321311445</v>
          </cell>
          <cell r="C596" t="str">
            <v>D21-002</v>
          </cell>
          <cell r="D596" t="str">
            <v>D</v>
          </cell>
          <cell r="E596">
            <v>21</v>
          </cell>
          <cell r="F596">
            <v>2</v>
          </cell>
          <cell r="G596" t="str">
            <v>高田ファミリーデンタル</v>
          </cell>
          <cell r="H596" t="str">
            <v>岐阜県</v>
          </cell>
          <cell r="I596" t="str">
            <v>岐阜市伊奈波通３丁目１２番地の６</v>
          </cell>
          <cell r="J596">
            <v>2</v>
          </cell>
          <cell r="K596">
            <v>4</v>
          </cell>
          <cell r="L596">
            <v>5</v>
          </cell>
          <cell r="M596">
            <v>1</v>
          </cell>
          <cell r="N596">
            <v>19</v>
          </cell>
          <cell r="O596" t="str">
            <v>21201</v>
          </cell>
          <cell r="P596" t="str">
            <v>5008043</v>
          </cell>
        </row>
        <row r="597">
          <cell r="A597">
            <v>30596</v>
          </cell>
          <cell r="B597">
            <v>321311461</v>
          </cell>
          <cell r="C597" t="str">
            <v>D21-003</v>
          </cell>
          <cell r="D597" t="str">
            <v>D</v>
          </cell>
          <cell r="E597">
            <v>21</v>
          </cell>
          <cell r="F597">
            <v>3</v>
          </cell>
          <cell r="G597" t="str">
            <v>田島歯科医院</v>
          </cell>
          <cell r="H597" t="str">
            <v>岐阜県</v>
          </cell>
          <cell r="I597" t="str">
            <v>岐阜市吉野町５－１４　丸安ビル３Ｆ</v>
          </cell>
          <cell r="J597">
            <v>1</v>
          </cell>
          <cell r="K597">
            <v>4</v>
          </cell>
          <cell r="L597">
            <v>5</v>
          </cell>
          <cell r="M597">
            <v>1</v>
          </cell>
          <cell r="N597">
            <v>25</v>
          </cell>
          <cell r="O597" t="str">
            <v>21201</v>
          </cell>
          <cell r="P597" t="str">
            <v>5008844</v>
          </cell>
        </row>
        <row r="598">
          <cell r="A598">
            <v>30597</v>
          </cell>
          <cell r="B598">
            <v>321320122</v>
          </cell>
          <cell r="C598" t="str">
            <v>D21-004</v>
          </cell>
          <cell r="D598" t="str">
            <v>D</v>
          </cell>
          <cell r="E598">
            <v>21</v>
          </cell>
          <cell r="F598">
            <v>4</v>
          </cell>
          <cell r="G598" t="str">
            <v>富田歯科医院</v>
          </cell>
          <cell r="H598" t="str">
            <v>岐阜県</v>
          </cell>
          <cell r="I598" t="str">
            <v>岐阜市高砂町３－１４－２</v>
          </cell>
          <cell r="J598">
            <v>1</v>
          </cell>
          <cell r="K598">
            <v>4</v>
          </cell>
          <cell r="L598">
            <v>5</v>
          </cell>
          <cell r="M598">
            <v>2</v>
          </cell>
          <cell r="N598">
            <v>25</v>
          </cell>
          <cell r="O598" t="str">
            <v>21201</v>
          </cell>
          <cell r="P598" t="str">
            <v>5008407</v>
          </cell>
        </row>
        <row r="599">
          <cell r="A599">
            <v>30598</v>
          </cell>
          <cell r="B599">
            <v>321330141</v>
          </cell>
          <cell r="C599" t="str">
            <v>D21-005</v>
          </cell>
          <cell r="D599" t="str">
            <v>D</v>
          </cell>
          <cell r="E599">
            <v>21</v>
          </cell>
          <cell r="F599">
            <v>5</v>
          </cell>
          <cell r="G599" t="str">
            <v>あさの歯科医院</v>
          </cell>
          <cell r="H599" t="str">
            <v>岐阜県</v>
          </cell>
          <cell r="I599" t="str">
            <v>岐阜市粟野東４－７４　原尾ビル１Ｆ</v>
          </cell>
          <cell r="J599">
            <v>2</v>
          </cell>
          <cell r="K599">
            <v>4</v>
          </cell>
          <cell r="L599">
            <v>5</v>
          </cell>
          <cell r="M599">
            <v>1</v>
          </cell>
          <cell r="N599">
            <v>25</v>
          </cell>
          <cell r="O599" t="str">
            <v>21201</v>
          </cell>
          <cell r="P599" t="str">
            <v>5020002</v>
          </cell>
        </row>
        <row r="600">
          <cell r="A600">
            <v>30599</v>
          </cell>
          <cell r="B600">
            <v>321531876</v>
          </cell>
          <cell r="C600" t="str">
            <v>D21-006</v>
          </cell>
          <cell r="D600" t="str">
            <v>D</v>
          </cell>
          <cell r="E600">
            <v>21</v>
          </cell>
          <cell r="F600">
            <v>6</v>
          </cell>
          <cell r="G600" t="str">
            <v>マブチ歯科・矯正歯科医院</v>
          </cell>
          <cell r="H600" t="str">
            <v>岐阜県</v>
          </cell>
          <cell r="I600" t="str">
            <v>大垣市小野４－４２－１</v>
          </cell>
          <cell r="J600">
            <v>1</v>
          </cell>
          <cell r="K600">
            <v>4</v>
          </cell>
          <cell r="L600">
            <v>5</v>
          </cell>
          <cell r="M600">
            <v>1</v>
          </cell>
          <cell r="N600">
            <v>25</v>
          </cell>
          <cell r="O600" t="str">
            <v>21202</v>
          </cell>
          <cell r="P600" t="str">
            <v>5030803</v>
          </cell>
        </row>
        <row r="601">
          <cell r="A601">
            <v>30600</v>
          </cell>
          <cell r="B601">
            <v>321591018</v>
          </cell>
          <cell r="C601" t="str">
            <v>D21-007</v>
          </cell>
          <cell r="D601" t="str">
            <v>D</v>
          </cell>
          <cell r="E601">
            <v>21</v>
          </cell>
          <cell r="F601">
            <v>7</v>
          </cell>
          <cell r="G601" t="str">
            <v>松下歯科医院</v>
          </cell>
          <cell r="H601" t="str">
            <v>岐阜県</v>
          </cell>
          <cell r="I601" t="str">
            <v>多治見市大畑町５丁目２３４</v>
          </cell>
          <cell r="J601">
            <v>1</v>
          </cell>
          <cell r="K601">
            <v>4</v>
          </cell>
          <cell r="L601">
            <v>5</v>
          </cell>
          <cell r="M601">
            <v>1</v>
          </cell>
          <cell r="N601">
            <v>25</v>
          </cell>
          <cell r="O601" t="str">
            <v>21204</v>
          </cell>
          <cell r="P601" t="str">
            <v>5070818</v>
          </cell>
        </row>
        <row r="602">
          <cell r="A602">
            <v>30601</v>
          </cell>
          <cell r="B602">
            <v>321590659</v>
          </cell>
          <cell r="C602" t="str">
            <v>D21-008</v>
          </cell>
          <cell r="D602" t="str">
            <v>D</v>
          </cell>
          <cell r="E602">
            <v>21</v>
          </cell>
          <cell r="F602">
            <v>8</v>
          </cell>
          <cell r="G602" t="str">
            <v>林歯科医院</v>
          </cell>
          <cell r="H602" t="str">
            <v>岐阜県</v>
          </cell>
          <cell r="I602" t="str">
            <v>土岐市下石町１４１</v>
          </cell>
          <cell r="J602">
            <v>2</v>
          </cell>
          <cell r="K602">
            <v>4</v>
          </cell>
          <cell r="L602">
            <v>5</v>
          </cell>
          <cell r="M602">
            <v>1</v>
          </cell>
          <cell r="N602">
            <v>19</v>
          </cell>
          <cell r="O602" t="str">
            <v>21212</v>
          </cell>
          <cell r="P602" t="str">
            <v>5095202</v>
          </cell>
        </row>
        <row r="603">
          <cell r="A603">
            <v>30602</v>
          </cell>
          <cell r="B603">
            <v>321510277</v>
          </cell>
          <cell r="C603" t="str">
            <v>D21-009</v>
          </cell>
          <cell r="D603" t="str">
            <v>D</v>
          </cell>
          <cell r="E603">
            <v>21</v>
          </cell>
          <cell r="F603">
            <v>9</v>
          </cell>
          <cell r="G603" t="str">
            <v>アサヒ歯科医院</v>
          </cell>
          <cell r="H603" t="str">
            <v>岐阜県</v>
          </cell>
          <cell r="I603" t="str">
            <v>山県市高富１０９０－２</v>
          </cell>
          <cell r="J603">
            <v>2</v>
          </cell>
          <cell r="K603">
            <v>4</v>
          </cell>
          <cell r="L603">
            <v>5</v>
          </cell>
          <cell r="M603">
            <v>1</v>
          </cell>
          <cell r="N603">
            <v>25</v>
          </cell>
          <cell r="O603" t="str">
            <v>21215</v>
          </cell>
          <cell r="P603" t="str">
            <v>5012105</v>
          </cell>
        </row>
        <row r="604">
          <cell r="A604">
            <v>30603</v>
          </cell>
          <cell r="B604">
            <v>321520212</v>
          </cell>
          <cell r="C604" t="str">
            <v>D21-010</v>
          </cell>
          <cell r="D604" t="str">
            <v>D</v>
          </cell>
          <cell r="E604">
            <v>21</v>
          </cell>
          <cell r="F604">
            <v>10</v>
          </cell>
          <cell r="G604" t="str">
            <v>秋田歯科医院</v>
          </cell>
          <cell r="H604" t="str">
            <v>岐阜県</v>
          </cell>
          <cell r="I604" t="str">
            <v>羽島郡岐南町三宅２丁目１１９</v>
          </cell>
          <cell r="J604">
            <v>2</v>
          </cell>
          <cell r="K604">
            <v>4</v>
          </cell>
          <cell r="L604">
            <v>5</v>
          </cell>
          <cell r="M604">
            <v>2</v>
          </cell>
          <cell r="N604">
            <v>25</v>
          </cell>
          <cell r="O604" t="str">
            <v>21302</v>
          </cell>
          <cell r="P604" t="str">
            <v>5016002</v>
          </cell>
        </row>
        <row r="605">
          <cell r="A605">
            <v>30604</v>
          </cell>
          <cell r="B605">
            <v>321520397</v>
          </cell>
          <cell r="C605" t="str">
            <v>D21-011</v>
          </cell>
          <cell r="D605" t="str">
            <v>D</v>
          </cell>
          <cell r="E605">
            <v>21</v>
          </cell>
          <cell r="F605">
            <v>11</v>
          </cell>
          <cell r="G605" t="str">
            <v>医療法人社団恵眞会　三輪歯科医院</v>
          </cell>
          <cell r="H605" t="str">
            <v>岐阜県</v>
          </cell>
          <cell r="I605" t="str">
            <v>羽島郡笠松町円城寺８７３</v>
          </cell>
          <cell r="J605">
            <v>2</v>
          </cell>
          <cell r="K605">
            <v>4</v>
          </cell>
          <cell r="L605">
            <v>5</v>
          </cell>
          <cell r="M605">
            <v>1</v>
          </cell>
          <cell r="N605">
            <v>19</v>
          </cell>
          <cell r="O605" t="str">
            <v>21303</v>
          </cell>
          <cell r="P605" t="str">
            <v>5016035</v>
          </cell>
        </row>
        <row r="606">
          <cell r="A606">
            <v>30605</v>
          </cell>
          <cell r="B606">
            <v>321530781</v>
          </cell>
          <cell r="C606" t="str">
            <v>D21-012</v>
          </cell>
          <cell r="D606" t="str">
            <v>D</v>
          </cell>
          <cell r="E606">
            <v>21</v>
          </cell>
          <cell r="F606">
            <v>12</v>
          </cell>
          <cell r="G606" t="str">
            <v>安田歯科医院</v>
          </cell>
          <cell r="H606" t="str">
            <v>岐阜県</v>
          </cell>
          <cell r="I606" t="str">
            <v>不破郡垂井町１２８９－１</v>
          </cell>
          <cell r="J606">
            <v>2</v>
          </cell>
          <cell r="K606">
            <v>4</v>
          </cell>
          <cell r="L606">
            <v>5</v>
          </cell>
          <cell r="M606">
            <v>1</v>
          </cell>
          <cell r="N606">
            <v>19</v>
          </cell>
          <cell r="O606" t="str">
            <v>21361</v>
          </cell>
          <cell r="P606" t="str">
            <v>5032121</v>
          </cell>
        </row>
        <row r="607">
          <cell r="A607">
            <v>30606</v>
          </cell>
          <cell r="B607">
            <v>321531661</v>
          </cell>
          <cell r="C607" t="str">
            <v>D21-013</v>
          </cell>
          <cell r="D607" t="str">
            <v>D</v>
          </cell>
          <cell r="E607">
            <v>21</v>
          </cell>
          <cell r="F607">
            <v>13</v>
          </cell>
          <cell r="G607" t="str">
            <v>いまい歯科</v>
          </cell>
          <cell r="H607" t="str">
            <v>岐阜県</v>
          </cell>
          <cell r="I607" t="str">
            <v>安八郡安八町東結字芝原東１５１４－１</v>
          </cell>
          <cell r="J607">
            <v>2</v>
          </cell>
          <cell r="K607">
            <v>4</v>
          </cell>
          <cell r="L607">
            <v>5</v>
          </cell>
          <cell r="M607">
            <v>1</v>
          </cell>
          <cell r="N607">
            <v>25</v>
          </cell>
          <cell r="O607" t="str">
            <v>21383</v>
          </cell>
          <cell r="P607" t="str">
            <v>5030112</v>
          </cell>
        </row>
        <row r="608">
          <cell r="A608">
            <v>30607</v>
          </cell>
          <cell r="B608">
            <v>321550631</v>
          </cell>
          <cell r="C608" t="str">
            <v>D21-014</v>
          </cell>
          <cell r="D608" t="str">
            <v>D</v>
          </cell>
          <cell r="E608">
            <v>21</v>
          </cell>
          <cell r="F608">
            <v>14</v>
          </cell>
          <cell r="G608" t="str">
            <v>アメニティ歯科</v>
          </cell>
          <cell r="H608" t="str">
            <v>岐阜県</v>
          </cell>
          <cell r="I608" t="str">
            <v>揖斐郡大野町本庄１８９－３</v>
          </cell>
          <cell r="J608">
            <v>2</v>
          </cell>
          <cell r="K608">
            <v>4</v>
          </cell>
          <cell r="L608">
            <v>5</v>
          </cell>
          <cell r="M608">
            <v>1</v>
          </cell>
          <cell r="N608">
            <v>19</v>
          </cell>
          <cell r="O608" t="str">
            <v>21403</v>
          </cell>
          <cell r="P608" t="str">
            <v>5010533</v>
          </cell>
        </row>
        <row r="609">
          <cell r="A609">
            <v>30608</v>
          </cell>
          <cell r="B609">
            <v>321580555</v>
          </cell>
          <cell r="C609" t="str">
            <v>D21-015</v>
          </cell>
          <cell r="D609" t="str">
            <v>D</v>
          </cell>
          <cell r="E609">
            <v>21</v>
          </cell>
          <cell r="F609">
            <v>15</v>
          </cell>
          <cell r="G609" t="str">
            <v>太田歯科医院</v>
          </cell>
          <cell r="H609" t="str">
            <v>岐阜県</v>
          </cell>
          <cell r="I609" t="str">
            <v>可児郡兼山町字九郎七１１３２－４</v>
          </cell>
          <cell r="J609">
            <v>2</v>
          </cell>
          <cell r="K609">
            <v>4</v>
          </cell>
          <cell r="L609">
            <v>5</v>
          </cell>
          <cell r="M609">
            <v>1</v>
          </cell>
          <cell r="N609">
            <v>25</v>
          </cell>
          <cell r="O609" t="str">
            <v>21521</v>
          </cell>
          <cell r="P609" t="str">
            <v>5050100</v>
          </cell>
        </row>
        <row r="610">
          <cell r="A610">
            <v>30609</v>
          </cell>
          <cell r="B610">
            <v>321610034</v>
          </cell>
          <cell r="C610" t="str">
            <v>D21-016</v>
          </cell>
          <cell r="D610" t="str">
            <v>D</v>
          </cell>
          <cell r="E610">
            <v>21</v>
          </cell>
          <cell r="F610">
            <v>16</v>
          </cell>
          <cell r="G610" t="str">
            <v>富永歯科医院</v>
          </cell>
          <cell r="H610" t="str">
            <v>岐阜県</v>
          </cell>
          <cell r="I610" t="str">
            <v>益田郡萩原町萩原１２５３</v>
          </cell>
          <cell r="J610">
            <v>2</v>
          </cell>
          <cell r="K610">
            <v>4</v>
          </cell>
          <cell r="L610">
            <v>5</v>
          </cell>
          <cell r="M610">
            <v>1</v>
          </cell>
          <cell r="N610">
            <v>25</v>
          </cell>
          <cell r="O610" t="str">
            <v>21581</v>
          </cell>
          <cell r="P610" t="str">
            <v>5092517</v>
          </cell>
        </row>
        <row r="611">
          <cell r="A611">
            <v>30610</v>
          </cell>
          <cell r="B611">
            <v>322310256</v>
          </cell>
          <cell r="C611" t="str">
            <v>D22-001</v>
          </cell>
          <cell r="D611" t="str">
            <v>D</v>
          </cell>
          <cell r="E611">
            <v>22</v>
          </cell>
          <cell r="F611">
            <v>1</v>
          </cell>
          <cell r="G611" t="str">
            <v>澤野歯科医院</v>
          </cell>
          <cell r="H611" t="str">
            <v>静岡県</v>
          </cell>
          <cell r="I611" t="str">
            <v>静岡市用宗４－１０－３１</v>
          </cell>
          <cell r="J611">
            <v>2</v>
          </cell>
          <cell r="K611">
            <v>4</v>
          </cell>
          <cell r="L611">
            <v>4</v>
          </cell>
          <cell r="M611">
            <v>1</v>
          </cell>
          <cell r="N611">
            <v>25</v>
          </cell>
          <cell r="O611" t="str">
            <v>22201</v>
          </cell>
          <cell r="P611" t="str">
            <v>4210122</v>
          </cell>
        </row>
        <row r="612">
          <cell r="A612">
            <v>30611</v>
          </cell>
          <cell r="B612">
            <v>322310823</v>
          </cell>
          <cell r="C612" t="str">
            <v>D22-002</v>
          </cell>
          <cell r="D612" t="str">
            <v>D</v>
          </cell>
          <cell r="E612">
            <v>22</v>
          </cell>
          <cell r="F612">
            <v>2</v>
          </cell>
          <cell r="G612" t="str">
            <v>竹下歯科医院</v>
          </cell>
          <cell r="H612" t="str">
            <v>静岡県</v>
          </cell>
          <cell r="I612" t="str">
            <v>静岡市七間町１５－１</v>
          </cell>
          <cell r="J612">
            <v>1</v>
          </cell>
          <cell r="K612">
            <v>4</v>
          </cell>
          <cell r="L612">
            <v>4</v>
          </cell>
          <cell r="M612">
            <v>1</v>
          </cell>
          <cell r="N612">
            <v>25</v>
          </cell>
          <cell r="O612" t="str">
            <v>22201</v>
          </cell>
          <cell r="P612" t="str">
            <v>4200035</v>
          </cell>
        </row>
        <row r="613">
          <cell r="A613">
            <v>30612</v>
          </cell>
          <cell r="B613">
            <v>322312276</v>
          </cell>
          <cell r="C613" t="str">
            <v>D22-003</v>
          </cell>
          <cell r="D613" t="str">
            <v>D</v>
          </cell>
          <cell r="E613">
            <v>22</v>
          </cell>
          <cell r="F613">
            <v>3</v>
          </cell>
          <cell r="G613" t="str">
            <v>フカワ矯正歯科医院</v>
          </cell>
          <cell r="H613" t="str">
            <v>静岡県</v>
          </cell>
          <cell r="I613" t="str">
            <v>静岡市御幸町８番地１　大和銀行静岡ビル２階</v>
          </cell>
          <cell r="J613">
            <v>2</v>
          </cell>
          <cell r="K613">
            <v>4</v>
          </cell>
          <cell r="L613">
            <v>4</v>
          </cell>
          <cell r="M613">
            <v>1</v>
          </cell>
          <cell r="N613">
            <v>19</v>
          </cell>
          <cell r="O613" t="str">
            <v>22201</v>
          </cell>
          <cell r="P613" t="str">
            <v>4200857</v>
          </cell>
        </row>
        <row r="614">
          <cell r="A614">
            <v>30613</v>
          </cell>
          <cell r="B614">
            <v>322320800</v>
          </cell>
          <cell r="C614" t="str">
            <v>D22-004</v>
          </cell>
          <cell r="D614" t="str">
            <v>D</v>
          </cell>
          <cell r="E614">
            <v>22</v>
          </cell>
          <cell r="F614">
            <v>4</v>
          </cell>
          <cell r="G614" t="str">
            <v>オシカ歯科医院</v>
          </cell>
          <cell r="H614" t="str">
            <v>静岡県</v>
          </cell>
          <cell r="I614" t="str">
            <v>静岡市池田８６０－１</v>
          </cell>
          <cell r="J614">
            <v>1</v>
          </cell>
          <cell r="K614">
            <v>4</v>
          </cell>
          <cell r="L614">
            <v>4</v>
          </cell>
          <cell r="M614">
            <v>1</v>
          </cell>
          <cell r="N614">
            <v>19</v>
          </cell>
          <cell r="O614" t="str">
            <v>22201</v>
          </cell>
          <cell r="P614" t="str">
            <v>4228005</v>
          </cell>
        </row>
        <row r="615">
          <cell r="A615">
            <v>30614</v>
          </cell>
          <cell r="B615">
            <v>322600230</v>
          </cell>
          <cell r="C615" t="str">
            <v>D22-005</v>
          </cell>
          <cell r="D615" t="str">
            <v>D</v>
          </cell>
          <cell r="E615">
            <v>22</v>
          </cell>
          <cell r="F615">
            <v>5</v>
          </cell>
          <cell r="G615" t="str">
            <v>高木歯科医院</v>
          </cell>
          <cell r="H615" t="str">
            <v>静岡県</v>
          </cell>
          <cell r="I615" t="str">
            <v>静岡市清水興津中町１６３</v>
          </cell>
          <cell r="J615">
            <v>1</v>
          </cell>
          <cell r="K615">
            <v>4</v>
          </cell>
          <cell r="L615">
            <v>4</v>
          </cell>
          <cell r="M615">
            <v>1</v>
          </cell>
          <cell r="N615">
            <v>25</v>
          </cell>
          <cell r="O615" t="str">
            <v>22201</v>
          </cell>
          <cell r="P615" t="str">
            <v>4240204</v>
          </cell>
        </row>
        <row r="616">
          <cell r="A616">
            <v>30615</v>
          </cell>
          <cell r="B616">
            <v>322330151</v>
          </cell>
          <cell r="C616" t="str">
            <v>D22-006</v>
          </cell>
          <cell r="D616" t="str">
            <v>D</v>
          </cell>
          <cell r="E616">
            <v>22</v>
          </cell>
          <cell r="F616">
            <v>6</v>
          </cell>
          <cell r="G616" t="str">
            <v>糟谷歯科医院</v>
          </cell>
          <cell r="H616" t="str">
            <v>静岡県</v>
          </cell>
          <cell r="I616" t="str">
            <v>浜松市平田町３５－１</v>
          </cell>
          <cell r="J616">
            <v>1</v>
          </cell>
          <cell r="K616">
            <v>4</v>
          </cell>
          <cell r="L616">
            <v>5</v>
          </cell>
          <cell r="M616">
            <v>1</v>
          </cell>
          <cell r="N616">
            <v>25</v>
          </cell>
          <cell r="O616" t="str">
            <v>22202</v>
          </cell>
          <cell r="P616" t="str">
            <v>4328031</v>
          </cell>
        </row>
        <row r="617">
          <cell r="A617">
            <v>30616</v>
          </cell>
          <cell r="B617">
            <v>322330571</v>
          </cell>
          <cell r="C617" t="str">
            <v>D22-007</v>
          </cell>
          <cell r="D617" t="str">
            <v>D</v>
          </cell>
          <cell r="E617">
            <v>22</v>
          </cell>
          <cell r="F617">
            <v>7</v>
          </cell>
          <cell r="G617" t="str">
            <v>守屋歯科医院</v>
          </cell>
          <cell r="H617" t="str">
            <v>静岡県</v>
          </cell>
          <cell r="I617" t="str">
            <v>浜松市笠井町２６３</v>
          </cell>
          <cell r="J617">
            <v>1</v>
          </cell>
          <cell r="K617">
            <v>4</v>
          </cell>
          <cell r="L617">
            <v>5</v>
          </cell>
          <cell r="M617">
            <v>2</v>
          </cell>
          <cell r="N617">
            <v>25</v>
          </cell>
          <cell r="O617" t="str">
            <v>22202</v>
          </cell>
          <cell r="P617" t="str">
            <v>4313107</v>
          </cell>
        </row>
        <row r="618">
          <cell r="A618">
            <v>30617</v>
          </cell>
          <cell r="B618">
            <v>322330601</v>
          </cell>
          <cell r="C618" t="str">
            <v>D22-008</v>
          </cell>
          <cell r="D618" t="str">
            <v>D</v>
          </cell>
          <cell r="E618">
            <v>22</v>
          </cell>
          <cell r="F618">
            <v>8</v>
          </cell>
          <cell r="G618" t="str">
            <v>藤井歯科医院</v>
          </cell>
          <cell r="H618" t="str">
            <v>静岡県</v>
          </cell>
          <cell r="I618" t="str">
            <v>浜松市安間町５</v>
          </cell>
          <cell r="J618">
            <v>2</v>
          </cell>
          <cell r="K618">
            <v>4</v>
          </cell>
          <cell r="L618">
            <v>5</v>
          </cell>
          <cell r="M618">
            <v>2</v>
          </cell>
          <cell r="N618">
            <v>25</v>
          </cell>
          <cell r="O618" t="str">
            <v>22202</v>
          </cell>
          <cell r="P618" t="str">
            <v>4350012</v>
          </cell>
        </row>
        <row r="619">
          <cell r="A619">
            <v>30618</v>
          </cell>
          <cell r="B619">
            <v>322331679</v>
          </cell>
          <cell r="C619" t="str">
            <v>D22-009</v>
          </cell>
          <cell r="D619" t="str">
            <v>D</v>
          </cell>
          <cell r="E619">
            <v>22</v>
          </cell>
          <cell r="F619">
            <v>9</v>
          </cell>
          <cell r="G619" t="str">
            <v>すぎやま歯科医院</v>
          </cell>
          <cell r="H619" t="str">
            <v>静岡県</v>
          </cell>
          <cell r="I619" t="str">
            <v>浜松市蜆塚２－１４－１</v>
          </cell>
          <cell r="J619">
            <v>2</v>
          </cell>
          <cell r="K619">
            <v>4</v>
          </cell>
          <cell r="L619">
            <v>5</v>
          </cell>
          <cell r="M619">
            <v>1</v>
          </cell>
          <cell r="N619">
            <v>25</v>
          </cell>
          <cell r="O619" t="str">
            <v>22202</v>
          </cell>
          <cell r="P619" t="str">
            <v>4328018</v>
          </cell>
        </row>
        <row r="620">
          <cell r="A620">
            <v>30619</v>
          </cell>
          <cell r="B620">
            <v>322332807</v>
          </cell>
          <cell r="C620" t="str">
            <v>D22-010</v>
          </cell>
          <cell r="D620" t="str">
            <v>D</v>
          </cell>
          <cell r="E620">
            <v>22</v>
          </cell>
          <cell r="F620">
            <v>10</v>
          </cell>
          <cell r="G620" t="str">
            <v>たけうち歯科医院</v>
          </cell>
          <cell r="H620" t="str">
            <v>静岡県</v>
          </cell>
          <cell r="I620" t="str">
            <v>浜松市竜禅寺町２０５－１</v>
          </cell>
          <cell r="J620">
            <v>2</v>
          </cell>
          <cell r="K620">
            <v>4</v>
          </cell>
          <cell r="L620">
            <v>5</v>
          </cell>
          <cell r="M620">
            <v>1</v>
          </cell>
          <cell r="N620">
            <v>25</v>
          </cell>
          <cell r="O620" t="str">
            <v>22202</v>
          </cell>
          <cell r="P620" t="str">
            <v>4300924</v>
          </cell>
        </row>
        <row r="621">
          <cell r="A621">
            <v>30620</v>
          </cell>
          <cell r="B621">
            <v>322333048</v>
          </cell>
          <cell r="C621" t="str">
            <v>D22-011</v>
          </cell>
          <cell r="D621" t="str">
            <v>D</v>
          </cell>
          <cell r="E621">
            <v>22</v>
          </cell>
          <cell r="F621">
            <v>11</v>
          </cell>
          <cell r="G621" t="str">
            <v>清水歯科医院白羽診療所</v>
          </cell>
          <cell r="H621" t="str">
            <v>静岡県</v>
          </cell>
          <cell r="I621" t="str">
            <v>浜松市白羽町８０８－１</v>
          </cell>
          <cell r="J621">
            <v>1</v>
          </cell>
          <cell r="K621">
            <v>4</v>
          </cell>
          <cell r="L621">
            <v>5</v>
          </cell>
          <cell r="M621">
            <v>1</v>
          </cell>
          <cell r="N621">
            <v>19</v>
          </cell>
          <cell r="O621" t="str">
            <v>22202</v>
          </cell>
          <cell r="P621" t="str">
            <v>4300846</v>
          </cell>
        </row>
        <row r="622">
          <cell r="A622">
            <v>30621</v>
          </cell>
          <cell r="B622">
            <v>322560080</v>
          </cell>
          <cell r="C622" t="str">
            <v>D22-012</v>
          </cell>
          <cell r="D622" t="str">
            <v>D</v>
          </cell>
          <cell r="E622">
            <v>22</v>
          </cell>
          <cell r="F622">
            <v>12</v>
          </cell>
          <cell r="G622" t="str">
            <v>大津歯科医院</v>
          </cell>
          <cell r="H622" t="str">
            <v>静岡県</v>
          </cell>
          <cell r="I622" t="str">
            <v>沼津市真砂町７－９</v>
          </cell>
          <cell r="J622">
            <v>1</v>
          </cell>
          <cell r="K622">
            <v>4</v>
          </cell>
          <cell r="L622">
            <v>5</v>
          </cell>
          <cell r="M622">
            <v>2</v>
          </cell>
          <cell r="N622">
            <v>25</v>
          </cell>
          <cell r="O622" t="str">
            <v>22203</v>
          </cell>
          <cell r="P622" t="str">
            <v>4100861</v>
          </cell>
        </row>
        <row r="623">
          <cell r="A623">
            <v>30622</v>
          </cell>
          <cell r="B623">
            <v>322563065</v>
          </cell>
          <cell r="C623" t="str">
            <v>D22-013</v>
          </cell>
          <cell r="D623" t="str">
            <v>D</v>
          </cell>
          <cell r="E623">
            <v>22</v>
          </cell>
          <cell r="F623">
            <v>13</v>
          </cell>
          <cell r="G623" t="str">
            <v>梅田歯科医院</v>
          </cell>
          <cell r="H623" t="str">
            <v>静岡県</v>
          </cell>
          <cell r="I623" t="str">
            <v>沼津市高島町２－１０　梅田ビル５階</v>
          </cell>
          <cell r="J623">
            <v>2</v>
          </cell>
          <cell r="K623">
            <v>4</v>
          </cell>
          <cell r="L623">
            <v>5</v>
          </cell>
          <cell r="M623">
            <v>1</v>
          </cell>
          <cell r="N623">
            <v>25</v>
          </cell>
          <cell r="O623" t="str">
            <v>22203</v>
          </cell>
          <cell r="P623" t="str">
            <v>4100056</v>
          </cell>
        </row>
        <row r="624">
          <cell r="A624">
            <v>30623</v>
          </cell>
          <cell r="B624">
            <v>322530124</v>
          </cell>
          <cell r="C624" t="str">
            <v>D22-014</v>
          </cell>
          <cell r="D624" t="str">
            <v>D</v>
          </cell>
          <cell r="E624">
            <v>22</v>
          </cell>
          <cell r="F624">
            <v>14</v>
          </cell>
          <cell r="G624" t="str">
            <v>野本歯科医院</v>
          </cell>
          <cell r="H624" t="str">
            <v>静岡県</v>
          </cell>
          <cell r="I624" t="str">
            <v>熱海市清水町１－１４</v>
          </cell>
          <cell r="J624">
            <v>2</v>
          </cell>
          <cell r="K624">
            <v>4</v>
          </cell>
          <cell r="L624">
            <v>5</v>
          </cell>
          <cell r="M624">
            <v>1</v>
          </cell>
          <cell r="N624">
            <v>25</v>
          </cell>
          <cell r="O624" t="str">
            <v>22205</v>
          </cell>
          <cell r="P624" t="str">
            <v>4130021</v>
          </cell>
        </row>
        <row r="625">
          <cell r="A625">
            <v>30624</v>
          </cell>
          <cell r="B625">
            <v>322530935</v>
          </cell>
          <cell r="C625" t="str">
            <v>D22-015</v>
          </cell>
          <cell r="D625" t="str">
            <v>D</v>
          </cell>
          <cell r="E625">
            <v>22</v>
          </cell>
          <cell r="F625">
            <v>15</v>
          </cell>
          <cell r="G625" t="str">
            <v>みと歯科</v>
          </cell>
          <cell r="H625" t="str">
            <v>静岡県</v>
          </cell>
          <cell r="I625" t="str">
            <v>熱海市桃山町１６－３</v>
          </cell>
          <cell r="J625">
            <v>1</v>
          </cell>
          <cell r="K625">
            <v>4</v>
          </cell>
          <cell r="L625">
            <v>5</v>
          </cell>
          <cell r="M625">
            <v>1</v>
          </cell>
          <cell r="N625">
            <v>25</v>
          </cell>
          <cell r="O625" t="str">
            <v>22205</v>
          </cell>
          <cell r="P625" t="str">
            <v>4130006</v>
          </cell>
        </row>
        <row r="626">
          <cell r="A626">
            <v>30625</v>
          </cell>
          <cell r="B626">
            <v>322560862</v>
          </cell>
          <cell r="C626" t="str">
            <v>D22-016</v>
          </cell>
          <cell r="D626" t="str">
            <v>D</v>
          </cell>
          <cell r="E626">
            <v>22</v>
          </cell>
          <cell r="F626">
            <v>16</v>
          </cell>
          <cell r="G626" t="str">
            <v>竹花歯科医院</v>
          </cell>
          <cell r="H626" t="str">
            <v>静岡県</v>
          </cell>
          <cell r="I626" t="str">
            <v>三島市東本町１－１３－２３</v>
          </cell>
          <cell r="J626">
            <v>2</v>
          </cell>
          <cell r="K626">
            <v>4</v>
          </cell>
          <cell r="L626">
            <v>5</v>
          </cell>
          <cell r="M626">
            <v>1</v>
          </cell>
          <cell r="N626">
            <v>25</v>
          </cell>
          <cell r="O626" t="str">
            <v>22206</v>
          </cell>
          <cell r="P626" t="str">
            <v>4110831</v>
          </cell>
        </row>
        <row r="627">
          <cell r="A627">
            <v>30626</v>
          </cell>
          <cell r="B627">
            <v>322562185</v>
          </cell>
          <cell r="C627" t="str">
            <v>D22-017</v>
          </cell>
          <cell r="D627" t="str">
            <v>D</v>
          </cell>
          <cell r="E627">
            <v>22</v>
          </cell>
          <cell r="F627">
            <v>17</v>
          </cell>
          <cell r="G627" t="str">
            <v>遠藤歯科医院</v>
          </cell>
          <cell r="H627" t="str">
            <v>静岡県</v>
          </cell>
          <cell r="I627" t="str">
            <v>三島市佐野１９１－１</v>
          </cell>
          <cell r="J627">
            <v>2</v>
          </cell>
          <cell r="K627">
            <v>4</v>
          </cell>
          <cell r="L627">
            <v>5</v>
          </cell>
          <cell r="M627">
            <v>1</v>
          </cell>
          <cell r="N627">
            <v>25</v>
          </cell>
          <cell r="O627" t="str">
            <v>22206</v>
          </cell>
          <cell r="P627" t="str">
            <v>4110047</v>
          </cell>
        </row>
        <row r="628">
          <cell r="A628">
            <v>30627</v>
          </cell>
          <cell r="B628">
            <v>322590630</v>
          </cell>
          <cell r="C628" t="str">
            <v>D22-018</v>
          </cell>
          <cell r="D628" t="str">
            <v>D</v>
          </cell>
          <cell r="E628">
            <v>22</v>
          </cell>
          <cell r="F628">
            <v>18</v>
          </cell>
          <cell r="G628" t="str">
            <v>野中歯科クリニック</v>
          </cell>
          <cell r="H628" t="str">
            <v>静岡県</v>
          </cell>
          <cell r="I628" t="str">
            <v>富士宮市野中９１０の１</v>
          </cell>
          <cell r="J628">
            <v>2</v>
          </cell>
          <cell r="K628">
            <v>4</v>
          </cell>
          <cell r="L628">
            <v>5</v>
          </cell>
          <cell r="M628">
            <v>1</v>
          </cell>
          <cell r="N628">
            <v>19</v>
          </cell>
          <cell r="O628" t="str">
            <v>22207</v>
          </cell>
          <cell r="P628" t="str">
            <v>4180039</v>
          </cell>
        </row>
        <row r="629">
          <cell r="A629">
            <v>30628</v>
          </cell>
          <cell r="B629">
            <v>322620050</v>
          </cell>
          <cell r="C629" t="str">
            <v>D22-019</v>
          </cell>
          <cell r="D629" t="str">
            <v>D</v>
          </cell>
          <cell r="E629">
            <v>22</v>
          </cell>
          <cell r="F629">
            <v>19</v>
          </cell>
          <cell r="G629" t="str">
            <v>中島歯科医院</v>
          </cell>
          <cell r="H629" t="str">
            <v>静岡県</v>
          </cell>
          <cell r="I629" t="str">
            <v>島田市井口３４８</v>
          </cell>
          <cell r="J629">
            <v>2</v>
          </cell>
          <cell r="K629">
            <v>4</v>
          </cell>
          <cell r="L629">
            <v>5</v>
          </cell>
          <cell r="M629">
            <v>1</v>
          </cell>
          <cell r="N629">
            <v>25</v>
          </cell>
          <cell r="O629" t="str">
            <v>22209</v>
          </cell>
          <cell r="P629" t="str">
            <v>4270104</v>
          </cell>
        </row>
        <row r="630">
          <cell r="A630">
            <v>30629</v>
          </cell>
          <cell r="B630">
            <v>322620177</v>
          </cell>
          <cell r="C630" t="str">
            <v>D22-020</v>
          </cell>
          <cell r="D630" t="str">
            <v>D</v>
          </cell>
          <cell r="E630">
            <v>22</v>
          </cell>
          <cell r="F630">
            <v>20</v>
          </cell>
          <cell r="G630" t="str">
            <v>松下歯科分院</v>
          </cell>
          <cell r="H630" t="str">
            <v>静岡県</v>
          </cell>
          <cell r="I630" t="str">
            <v>島田市栄町４９２６－７</v>
          </cell>
          <cell r="J630">
            <v>1</v>
          </cell>
          <cell r="K630">
            <v>4</v>
          </cell>
          <cell r="L630">
            <v>5</v>
          </cell>
          <cell r="M630">
            <v>1</v>
          </cell>
          <cell r="N630">
            <v>25</v>
          </cell>
          <cell r="O630" t="str">
            <v>22209</v>
          </cell>
          <cell r="P630" t="str">
            <v>4270028</v>
          </cell>
        </row>
        <row r="631">
          <cell r="A631">
            <v>30630</v>
          </cell>
          <cell r="B631">
            <v>322580422</v>
          </cell>
          <cell r="C631" t="str">
            <v>D22-021</v>
          </cell>
          <cell r="D631" t="str">
            <v>D</v>
          </cell>
          <cell r="E631">
            <v>22</v>
          </cell>
          <cell r="F631">
            <v>21</v>
          </cell>
          <cell r="G631" t="str">
            <v>田辺歯科医院</v>
          </cell>
          <cell r="H631" t="str">
            <v>静岡県</v>
          </cell>
          <cell r="I631" t="str">
            <v>富士市永田町１丁目９０</v>
          </cell>
          <cell r="J631">
            <v>1</v>
          </cell>
          <cell r="K631">
            <v>4</v>
          </cell>
          <cell r="L631">
            <v>5</v>
          </cell>
          <cell r="M631">
            <v>1</v>
          </cell>
          <cell r="N631">
            <v>25</v>
          </cell>
          <cell r="O631" t="str">
            <v>22210</v>
          </cell>
          <cell r="P631" t="str">
            <v>4170055</v>
          </cell>
        </row>
        <row r="632">
          <cell r="A632">
            <v>30631</v>
          </cell>
          <cell r="B632">
            <v>322580695</v>
          </cell>
          <cell r="C632" t="str">
            <v>D22-022</v>
          </cell>
          <cell r="D632" t="str">
            <v>D</v>
          </cell>
          <cell r="E632">
            <v>22</v>
          </cell>
          <cell r="F632">
            <v>22</v>
          </cell>
          <cell r="G632" t="str">
            <v>吉田歯科医院</v>
          </cell>
          <cell r="H632" t="str">
            <v>静岡県</v>
          </cell>
          <cell r="I632" t="str">
            <v>富士市宮島８１８－６</v>
          </cell>
          <cell r="J632">
            <v>2</v>
          </cell>
          <cell r="K632">
            <v>4</v>
          </cell>
          <cell r="L632">
            <v>5</v>
          </cell>
          <cell r="M632">
            <v>1</v>
          </cell>
          <cell r="N632">
            <v>25</v>
          </cell>
          <cell r="O632" t="str">
            <v>22210</v>
          </cell>
          <cell r="P632" t="str">
            <v>4160945</v>
          </cell>
        </row>
        <row r="633">
          <cell r="A633">
            <v>30632</v>
          </cell>
          <cell r="B633">
            <v>322581272</v>
          </cell>
          <cell r="C633" t="str">
            <v>D22-023</v>
          </cell>
          <cell r="D633" t="str">
            <v>D</v>
          </cell>
          <cell r="E633">
            <v>22</v>
          </cell>
          <cell r="F633">
            <v>23</v>
          </cell>
          <cell r="G633" t="str">
            <v>窪田歯科医院</v>
          </cell>
          <cell r="H633" t="str">
            <v>静岡県</v>
          </cell>
          <cell r="I633" t="str">
            <v>富士市富士見台６丁目３－２</v>
          </cell>
          <cell r="J633">
            <v>2</v>
          </cell>
          <cell r="K633">
            <v>4</v>
          </cell>
          <cell r="L633">
            <v>5</v>
          </cell>
          <cell r="M633">
            <v>2</v>
          </cell>
          <cell r="N633">
            <v>25</v>
          </cell>
          <cell r="O633" t="str">
            <v>22210</v>
          </cell>
          <cell r="P633" t="str">
            <v>4170851</v>
          </cell>
        </row>
        <row r="634">
          <cell r="A634">
            <v>30633</v>
          </cell>
          <cell r="B634">
            <v>322730025</v>
          </cell>
          <cell r="C634" t="str">
            <v>D22-024</v>
          </cell>
          <cell r="D634" t="str">
            <v>D</v>
          </cell>
          <cell r="E634">
            <v>22</v>
          </cell>
          <cell r="F634">
            <v>24</v>
          </cell>
          <cell r="G634" t="str">
            <v>松浦矯正歯科</v>
          </cell>
          <cell r="H634" t="str">
            <v>静岡県</v>
          </cell>
          <cell r="I634" t="str">
            <v>磐田市二之宮４６－１－１　イーストフラット’９８アネックス１Ｆ</v>
          </cell>
          <cell r="J634">
            <v>2</v>
          </cell>
          <cell r="K634">
            <v>4</v>
          </cell>
          <cell r="L634">
            <v>5</v>
          </cell>
          <cell r="M634">
            <v>1</v>
          </cell>
          <cell r="N634">
            <v>25</v>
          </cell>
          <cell r="O634" t="str">
            <v>22211</v>
          </cell>
          <cell r="P634" t="str">
            <v>4380074</v>
          </cell>
        </row>
        <row r="635">
          <cell r="A635">
            <v>30634</v>
          </cell>
          <cell r="B635">
            <v>322610318</v>
          </cell>
          <cell r="C635" t="str">
            <v>D22-025</v>
          </cell>
          <cell r="D635" t="str">
            <v>D</v>
          </cell>
          <cell r="E635">
            <v>22</v>
          </cell>
          <cell r="F635">
            <v>25</v>
          </cell>
          <cell r="G635" t="str">
            <v>豊田歯科クリニック</v>
          </cell>
          <cell r="H635" t="str">
            <v>静岡県</v>
          </cell>
          <cell r="I635" t="str">
            <v>焼津市小土３００－５</v>
          </cell>
          <cell r="J635">
            <v>2</v>
          </cell>
          <cell r="K635">
            <v>4</v>
          </cell>
          <cell r="L635">
            <v>5</v>
          </cell>
          <cell r="M635">
            <v>1</v>
          </cell>
          <cell r="N635">
            <v>25</v>
          </cell>
          <cell r="O635" t="str">
            <v>22212</v>
          </cell>
          <cell r="P635" t="str">
            <v>4250086</v>
          </cell>
        </row>
        <row r="636">
          <cell r="A636">
            <v>30635</v>
          </cell>
          <cell r="B636">
            <v>322610712</v>
          </cell>
          <cell r="C636" t="str">
            <v>D22-026</v>
          </cell>
          <cell r="D636" t="str">
            <v>D</v>
          </cell>
          <cell r="E636">
            <v>22</v>
          </cell>
          <cell r="F636">
            <v>26</v>
          </cell>
          <cell r="G636" t="str">
            <v>伊東歯科医院</v>
          </cell>
          <cell r="H636" t="str">
            <v>静岡県</v>
          </cell>
          <cell r="I636" t="str">
            <v>焼津市三ケ名１２４９の１</v>
          </cell>
          <cell r="J636">
            <v>1</v>
          </cell>
          <cell r="K636">
            <v>4</v>
          </cell>
          <cell r="L636">
            <v>5</v>
          </cell>
          <cell r="M636">
            <v>2</v>
          </cell>
          <cell r="N636">
            <v>19</v>
          </cell>
          <cell r="O636" t="str">
            <v>22212</v>
          </cell>
          <cell r="P636" t="str">
            <v>4250071</v>
          </cell>
        </row>
        <row r="637">
          <cell r="A637">
            <v>30636</v>
          </cell>
          <cell r="B637">
            <v>322660674</v>
          </cell>
          <cell r="C637" t="str">
            <v>D22-027</v>
          </cell>
          <cell r="D637" t="str">
            <v>D</v>
          </cell>
          <cell r="E637">
            <v>22</v>
          </cell>
          <cell r="F637">
            <v>27</v>
          </cell>
          <cell r="G637" t="str">
            <v>野末歯科医院</v>
          </cell>
          <cell r="H637" t="str">
            <v>静岡県</v>
          </cell>
          <cell r="I637" t="str">
            <v>袋井市下山梨２００１－５</v>
          </cell>
          <cell r="J637">
            <v>1</v>
          </cell>
          <cell r="K637">
            <v>4</v>
          </cell>
          <cell r="L637">
            <v>5</v>
          </cell>
          <cell r="M637">
            <v>1</v>
          </cell>
          <cell r="N637">
            <v>25</v>
          </cell>
          <cell r="O637" t="str">
            <v>22216</v>
          </cell>
          <cell r="P637" t="str">
            <v>4370123</v>
          </cell>
        </row>
        <row r="638">
          <cell r="A638">
            <v>30637</v>
          </cell>
          <cell r="B638">
            <v>322670231</v>
          </cell>
          <cell r="C638" t="str">
            <v>D22-028</v>
          </cell>
          <cell r="D638" t="str">
            <v>D</v>
          </cell>
          <cell r="E638">
            <v>22</v>
          </cell>
          <cell r="F638">
            <v>28</v>
          </cell>
          <cell r="G638" t="str">
            <v>大城歯科医院内野診療所</v>
          </cell>
          <cell r="H638" t="str">
            <v>静岡県</v>
          </cell>
          <cell r="I638" t="str">
            <v>浜北市内野９３３－２</v>
          </cell>
          <cell r="J638">
            <v>2</v>
          </cell>
          <cell r="K638">
            <v>4</v>
          </cell>
          <cell r="L638">
            <v>5</v>
          </cell>
          <cell r="M638">
            <v>1</v>
          </cell>
          <cell r="N638">
            <v>25</v>
          </cell>
          <cell r="O638" t="str">
            <v>22218</v>
          </cell>
          <cell r="P638" t="str">
            <v>4340044</v>
          </cell>
        </row>
        <row r="639">
          <cell r="A639">
            <v>30638</v>
          </cell>
          <cell r="B639">
            <v>322561481</v>
          </cell>
          <cell r="C639" t="str">
            <v>D22-029</v>
          </cell>
          <cell r="D639" t="str">
            <v>D</v>
          </cell>
          <cell r="E639">
            <v>22</v>
          </cell>
          <cell r="F639">
            <v>29</v>
          </cell>
          <cell r="G639" t="str">
            <v>大城歯科医院</v>
          </cell>
          <cell r="H639" t="str">
            <v>静岡県</v>
          </cell>
          <cell r="I639" t="str">
            <v>駿東郡清水町新宿８１９－２</v>
          </cell>
          <cell r="J639">
            <v>1</v>
          </cell>
          <cell r="K639">
            <v>4</v>
          </cell>
          <cell r="L639">
            <v>5</v>
          </cell>
          <cell r="M639">
            <v>1</v>
          </cell>
          <cell r="N639">
            <v>25</v>
          </cell>
          <cell r="O639" t="str">
            <v>22341</v>
          </cell>
          <cell r="P639" t="str">
            <v>4110901</v>
          </cell>
        </row>
        <row r="640">
          <cell r="A640">
            <v>30639</v>
          </cell>
          <cell r="B640">
            <v>322640782</v>
          </cell>
          <cell r="C640" t="str">
            <v>D22-030</v>
          </cell>
          <cell r="D640" t="str">
            <v>D</v>
          </cell>
          <cell r="E640">
            <v>22</v>
          </cell>
          <cell r="F640">
            <v>30</v>
          </cell>
          <cell r="G640" t="str">
            <v>笠原歯科医院</v>
          </cell>
          <cell r="H640" t="str">
            <v>静岡県</v>
          </cell>
          <cell r="I640" t="str">
            <v>小笠郡菊川町本所１４４０－２</v>
          </cell>
          <cell r="J640">
            <v>2</v>
          </cell>
          <cell r="K640">
            <v>4</v>
          </cell>
          <cell r="L640">
            <v>5</v>
          </cell>
          <cell r="M640">
            <v>1</v>
          </cell>
          <cell r="N640">
            <v>25</v>
          </cell>
          <cell r="O640" t="str">
            <v>22446</v>
          </cell>
          <cell r="P640" t="str">
            <v>4390018</v>
          </cell>
        </row>
        <row r="641">
          <cell r="A641">
            <v>30640</v>
          </cell>
          <cell r="B641">
            <v>322670257</v>
          </cell>
          <cell r="C641" t="str">
            <v>D22-031</v>
          </cell>
          <cell r="D641" t="str">
            <v>D</v>
          </cell>
          <cell r="E641">
            <v>22</v>
          </cell>
          <cell r="F641">
            <v>31</v>
          </cell>
          <cell r="G641" t="str">
            <v>山下歯科医院</v>
          </cell>
          <cell r="H641" t="str">
            <v>静岡県</v>
          </cell>
          <cell r="I641" t="str">
            <v>磐田郡豊岡村新開４０７</v>
          </cell>
          <cell r="J641">
            <v>2</v>
          </cell>
          <cell r="K641">
            <v>4</v>
          </cell>
          <cell r="L641">
            <v>5</v>
          </cell>
          <cell r="M641">
            <v>2</v>
          </cell>
          <cell r="N641">
            <v>25</v>
          </cell>
          <cell r="O641" t="str">
            <v>22485</v>
          </cell>
          <cell r="P641" t="str">
            <v>4380113</v>
          </cell>
        </row>
        <row r="642">
          <cell r="A642">
            <v>30641</v>
          </cell>
          <cell r="B642">
            <v>323010768</v>
          </cell>
          <cell r="C642" t="str">
            <v>D23-001</v>
          </cell>
          <cell r="D642" t="str">
            <v>D</v>
          </cell>
          <cell r="E642">
            <v>23</v>
          </cell>
          <cell r="F642">
            <v>1</v>
          </cell>
          <cell r="G642" t="str">
            <v>青山歯科医院</v>
          </cell>
          <cell r="H642" t="str">
            <v>愛知県</v>
          </cell>
          <cell r="I642" t="str">
            <v>名古屋市千種区茶屋が坂通２－２８</v>
          </cell>
          <cell r="J642">
            <v>1</v>
          </cell>
          <cell r="K642">
            <v>4</v>
          </cell>
          <cell r="L642">
            <v>2</v>
          </cell>
          <cell r="M642">
            <v>1</v>
          </cell>
          <cell r="N642">
            <v>25</v>
          </cell>
          <cell r="O642" t="str">
            <v>23101</v>
          </cell>
          <cell r="P642" t="str">
            <v>4640093</v>
          </cell>
        </row>
        <row r="643">
          <cell r="A643">
            <v>30642</v>
          </cell>
          <cell r="B643">
            <v>323011055</v>
          </cell>
          <cell r="C643" t="str">
            <v>D23-002</v>
          </cell>
          <cell r="D643" t="str">
            <v>D</v>
          </cell>
          <cell r="E643">
            <v>23</v>
          </cell>
          <cell r="F643">
            <v>2</v>
          </cell>
          <cell r="G643" t="str">
            <v>長谷川歯科</v>
          </cell>
          <cell r="H643" t="str">
            <v>愛知県</v>
          </cell>
          <cell r="I643" t="str">
            <v>名古屋市千種区宮根台１－３－３４</v>
          </cell>
          <cell r="J643">
            <v>2</v>
          </cell>
          <cell r="K643">
            <v>4</v>
          </cell>
          <cell r="L643">
            <v>2</v>
          </cell>
          <cell r="M643">
            <v>1</v>
          </cell>
          <cell r="N643">
            <v>25</v>
          </cell>
          <cell r="O643" t="str">
            <v>23101</v>
          </cell>
          <cell r="P643" t="str">
            <v>4640008</v>
          </cell>
        </row>
        <row r="644">
          <cell r="A644">
            <v>30643</v>
          </cell>
          <cell r="B644">
            <v>323011387</v>
          </cell>
          <cell r="C644" t="str">
            <v>D23-003</v>
          </cell>
          <cell r="D644" t="str">
            <v>D</v>
          </cell>
          <cell r="E644">
            <v>23</v>
          </cell>
          <cell r="F644">
            <v>3</v>
          </cell>
          <cell r="G644" t="str">
            <v>安藤歯科医院</v>
          </cell>
          <cell r="H644" t="str">
            <v>愛知県</v>
          </cell>
          <cell r="I644" t="str">
            <v>名古屋市千種区猫洞通５－２５－２</v>
          </cell>
          <cell r="J644">
            <v>2</v>
          </cell>
          <cell r="K644">
            <v>4</v>
          </cell>
          <cell r="L644">
            <v>2</v>
          </cell>
          <cell r="M644">
            <v>2</v>
          </cell>
          <cell r="N644">
            <v>25</v>
          </cell>
          <cell r="O644" t="str">
            <v>23101</v>
          </cell>
          <cell r="P644" t="str">
            <v>4640032</v>
          </cell>
        </row>
        <row r="645">
          <cell r="A645">
            <v>30644</v>
          </cell>
          <cell r="B645">
            <v>323020673</v>
          </cell>
          <cell r="C645" t="str">
            <v>D23-004</v>
          </cell>
          <cell r="D645" t="str">
            <v>D</v>
          </cell>
          <cell r="E645">
            <v>23</v>
          </cell>
          <cell r="F645">
            <v>4</v>
          </cell>
          <cell r="G645" t="str">
            <v>グリーン歯科</v>
          </cell>
          <cell r="H645" t="str">
            <v>愛知県</v>
          </cell>
          <cell r="I645" t="str">
            <v>名古屋市東区葵２丁目４番５号　市原ビル２階</v>
          </cell>
          <cell r="J645">
            <v>2</v>
          </cell>
          <cell r="K645">
            <v>4</v>
          </cell>
          <cell r="L645">
            <v>2</v>
          </cell>
          <cell r="M645">
            <v>1</v>
          </cell>
          <cell r="N645">
            <v>25</v>
          </cell>
          <cell r="O645" t="str">
            <v>23102</v>
          </cell>
          <cell r="P645" t="str">
            <v>4610004</v>
          </cell>
        </row>
        <row r="646">
          <cell r="A646">
            <v>30645</v>
          </cell>
          <cell r="B646">
            <v>323030940</v>
          </cell>
          <cell r="C646" t="str">
            <v>D23-005</v>
          </cell>
          <cell r="D646" t="str">
            <v>D</v>
          </cell>
          <cell r="E646">
            <v>23</v>
          </cell>
          <cell r="F646">
            <v>5</v>
          </cell>
          <cell r="G646" t="str">
            <v>河村歯科医院</v>
          </cell>
          <cell r="H646" t="str">
            <v>愛知県</v>
          </cell>
          <cell r="I646" t="str">
            <v>名古屋市北区平安通１丁目２０　第５水光ビル５Ｆ</v>
          </cell>
          <cell r="J646">
            <v>2</v>
          </cell>
          <cell r="K646">
            <v>4</v>
          </cell>
          <cell r="L646">
            <v>2</v>
          </cell>
          <cell r="M646">
            <v>1</v>
          </cell>
          <cell r="N646">
            <v>25</v>
          </cell>
          <cell r="O646" t="str">
            <v>23103</v>
          </cell>
          <cell r="P646" t="str">
            <v>4620816</v>
          </cell>
        </row>
        <row r="647">
          <cell r="A647">
            <v>30646</v>
          </cell>
          <cell r="B647">
            <v>323040099</v>
          </cell>
          <cell r="C647" t="str">
            <v>D23-006</v>
          </cell>
          <cell r="D647" t="str">
            <v>D</v>
          </cell>
          <cell r="E647">
            <v>23</v>
          </cell>
          <cell r="F647">
            <v>6</v>
          </cell>
          <cell r="G647" t="str">
            <v>大野歯科医院</v>
          </cell>
          <cell r="H647" t="str">
            <v>愛知県</v>
          </cell>
          <cell r="I647" t="str">
            <v>名古屋市西区城西３－２１－７</v>
          </cell>
          <cell r="J647">
            <v>1</v>
          </cell>
          <cell r="K647">
            <v>4</v>
          </cell>
          <cell r="L647">
            <v>2</v>
          </cell>
          <cell r="M647">
            <v>1</v>
          </cell>
          <cell r="N647">
            <v>25</v>
          </cell>
          <cell r="O647" t="str">
            <v>23104</v>
          </cell>
          <cell r="P647" t="str">
            <v>4510031</v>
          </cell>
        </row>
        <row r="648">
          <cell r="A648">
            <v>30647</v>
          </cell>
          <cell r="B648">
            <v>323050151</v>
          </cell>
          <cell r="C648" t="str">
            <v>D23-007</v>
          </cell>
          <cell r="D648" t="str">
            <v>D</v>
          </cell>
          <cell r="E648">
            <v>23</v>
          </cell>
          <cell r="F648">
            <v>7</v>
          </cell>
          <cell r="G648" t="str">
            <v>水主町歯科</v>
          </cell>
          <cell r="H648" t="str">
            <v>愛知県</v>
          </cell>
          <cell r="I648" t="str">
            <v>名古屋市中村区名駅南３－１０－２</v>
          </cell>
          <cell r="J648">
            <v>2</v>
          </cell>
          <cell r="K648">
            <v>4</v>
          </cell>
          <cell r="L648">
            <v>2</v>
          </cell>
          <cell r="M648">
            <v>1</v>
          </cell>
          <cell r="N648">
            <v>25</v>
          </cell>
          <cell r="O648" t="str">
            <v>23105</v>
          </cell>
          <cell r="P648" t="str">
            <v>4500003</v>
          </cell>
        </row>
        <row r="649">
          <cell r="A649">
            <v>30648</v>
          </cell>
          <cell r="B649">
            <v>323051507</v>
          </cell>
          <cell r="C649" t="str">
            <v>D23-008</v>
          </cell>
          <cell r="D649" t="str">
            <v>D</v>
          </cell>
          <cell r="E649">
            <v>23</v>
          </cell>
          <cell r="F649">
            <v>8</v>
          </cell>
          <cell r="G649" t="str">
            <v>中部矯正歯科クリニック</v>
          </cell>
          <cell r="H649" t="str">
            <v>愛知県</v>
          </cell>
          <cell r="I649" t="str">
            <v>名古屋市中村区名駅３－２１－４　名鉄駅前ビル５階</v>
          </cell>
          <cell r="J649">
            <v>2</v>
          </cell>
          <cell r="K649">
            <v>4</v>
          </cell>
          <cell r="L649">
            <v>2</v>
          </cell>
          <cell r="M649">
            <v>1</v>
          </cell>
          <cell r="N649">
            <v>25</v>
          </cell>
          <cell r="O649" t="str">
            <v>23105</v>
          </cell>
          <cell r="P649" t="str">
            <v>4500002</v>
          </cell>
        </row>
        <row r="650">
          <cell r="A650">
            <v>30649</v>
          </cell>
          <cell r="B650">
            <v>323060486</v>
          </cell>
          <cell r="C650" t="str">
            <v>D23-009</v>
          </cell>
          <cell r="D650" t="str">
            <v>D</v>
          </cell>
          <cell r="E650">
            <v>23</v>
          </cell>
          <cell r="F650">
            <v>9</v>
          </cell>
          <cell r="G650" t="str">
            <v>成田歯科診療所</v>
          </cell>
          <cell r="H650" t="str">
            <v>愛知県</v>
          </cell>
          <cell r="I650" t="str">
            <v>名古屋市中区大須３－５－１３</v>
          </cell>
          <cell r="J650">
            <v>1</v>
          </cell>
          <cell r="K650">
            <v>4</v>
          </cell>
          <cell r="L650">
            <v>2</v>
          </cell>
          <cell r="M650">
            <v>1</v>
          </cell>
          <cell r="N650">
            <v>25</v>
          </cell>
          <cell r="O650" t="str">
            <v>23106</v>
          </cell>
          <cell r="P650" t="str">
            <v>4600011</v>
          </cell>
        </row>
        <row r="651">
          <cell r="A651">
            <v>30650</v>
          </cell>
          <cell r="B651">
            <v>323061076</v>
          </cell>
          <cell r="C651" t="str">
            <v>D23-010</v>
          </cell>
          <cell r="D651" t="str">
            <v>D</v>
          </cell>
          <cell r="E651">
            <v>23</v>
          </cell>
          <cell r="F651">
            <v>10</v>
          </cell>
          <cell r="G651" t="str">
            <v>カワバタ歯科医院</v>
          </cell>
          <cell r="H651" t="str">
            <v>愛知県</v>
          </cell>
          <cell r="I651" t="str">
            <v>名古屋市中区栄１－１３－９</v>
          </cell>
          <cell r="J651">
            <v>2</v>
          </cell>
          <cell r="K651">
            <v>4</v>
          </cell>
          <cell r="L651">
            <v>2</v>
          </cell>
          <cell r="M651">
            <v>2</v>
          </cell>
          <cell r="N651">
            <v>25</v>
          </cell>
          <cell r="O651" t="str">
            <v>23106</v>
          </cell>
          <cell r="P651" t="str">
            <v>4600008</v>
          </cell>
        </row>
        <row r="652">
          <cell r="A652">
            <v>30651</v>
          </cell>
          <cell r="B652">
            <v>323061164</v>
          </cell>
          <cell r="C652" t="str">
            <v>D23-011</v>
          </cell>
          <cell r="D652" t="str">
            <v>D</v>
          </cell>
          <cell r="E652">
            <v>23</v>
          </cell>
          <cell r="F652">
            <v>11</v>
          </cell>
          <cell r="G652" t="str">
            <v>水野歯科</v>
          </cell>
          <cell r="H652" t="str">
            <v>愛知県</v>
          </cell>
          <cell r="I652" t="str">
            <v>名古屋市中区千代田５－１５－１３</v>
          </cell>
          <cell r="J652">
            <v>2</v>
          </cell>
          <cell r="K652">
            <v>4</v>
          </cell>
          <cell r="L652">
            <v>2</v>
          </cell>
          <cell r="M652">
            <v>1</v>
          </cell>
          <cell r="N652">
            <v>25</v>
          </cell>
          <cell r="O652" t="str">
            <v>23106</v>
          </cell>
          <cell r="P652" t="str">
            <v>4600012</v>
          </cell>
        </row>
        <row r="653">
          <cell r="A653">
            <v>30652</v>
          </cell>
          <cell r="B653">
            <v>323061366</v>
          </cell>
          <cell r="C653" t="str">
            <v>D23-012</v>
          </cell>
          <cell r="D653" t="str">
            <v>D</v>
          </cell>
          <cell r="E653">
            <v>23</v>
          </cell>
          <cell r="F653">
            <v>12</v>
          </cell>
          <cell r="G653" t="str">
            <v>医療法人光風会　大須歯科医院</v>
          </cell>
          <cell r="H653" t="str">
            <v>愛知県</v>
          </cell>
          <cell r="I653" t="str">
            <v>名古屋市中区大須３丁目４４番４４号　明和ビル２Ｆ</v>
          </cell>
          <cell r="J653">
            <v>1</v>
          </cell>
          <cell r="K653">
            <v>4</v>
          </cell>
          <cell r="L653">
            <v>2</v>
          </cell>
          <cell r="M653">
            <v>2</v>
          </cell>
          <cell r="N653">
            <v>19</v>
          </cell>
          <cell r="O653" t="str">
            <v>23106</v>
          </cell>
          <cell r="P653" t="str">
            <v>4600011</v>
          </cell>
        </row>
        <row r="654">
          <cell r="A654">
            <v>30653</v>
          </cell>
          <cell r="B654">
            <v>323070362</v>
          </cell>
          <cell r="C654" t="str">
            <v>D23-013</v>
          </cell>
          <cell r="D654" t="str">
            <v>D</v>
          </cell>
          <cell r="E654">
            <v>23</v>
          </cell>
          <cell r="F654">
            <v>13</v>
          </cell>
          <cell r="G654" t="str">
            <v>柳瀬歯科医院</v>
          </cell>
          <cell r="H654" t="str">
            <v>愛知県</v>
          </cell>
          <cell r="I654" t="str">
            <v>名古屋市昭和区鶴舞３－２－１</v>
          </cell>
          <cell r="J654">
            <v>2</v>
          </cell>
          <cell r="K654">
            <v>4</v>
          </cell>
          <cell r="L654">
            <v>2</v>
          </cell>
          <cell r="M654">
            <v>1</v>
          </cell>
          <cell r="N654">
            <v>25</v>
          </cell>
          <cell r="O654" t="str">
            <v>23107</v>
          </cell>
          <cell r="P654" t="str">
            <v>4660064</v>
          </cell>
        </row>
        <row r="655">
          <cell r="A655">
            <v>30654</v>
          </cell>
          <cell r="B655">
            <v>323080453</v>
          </cell>
          <cell r="C655" t="str">
            <v>D23-014</v>
          </cell>
          <cell r="D655" t="str">
            <v>D</v>
          </cell>
          <cell r="E655">
            <v>23</v>
          </cell>
          <cell r="F655">
            <v>14</v>
          </cell>
          <cell r="G655" t="str">
            <v>あらたま歯科クリニック</v>
          </cell>
          <cell r="H655" t="str">
            <v>愛知県</v>
          </cell>
          <cell r="I655" t="str">
            <v>名古屋市瑞穂区洲山町２－３２</v>
          </cell>
          <cell r="J655">
            <v>2</v>
          </cell>
          <cell r="K655">
            <v>4</v>
          </cell>
          <cell r="L655">
            <v>2</v>
          </cell>
          <cell r="M655">
            <v>1</v>
          </cell>
          <cell r="N655">
            <v>25</v>
          </cell>
          <cell r="O655" t="str">
            <v>23108</v>
          </cell>
          <cell r="P655" t="str">
            <v>4670066</v>
          </cell>
        </row>
        <row r="656">
          <cell r="A656">
            <v>30655</v>
          </cell>
          <cell r="B656">
            <v>323090515</v>
          </cell>
          <cell r="C656" t="str">
            <v>D23-015</v>
          </cell>
          <cell r="D656" t="str">
            <v>D</v>
          </cell>
          <cell r="E656">
            <v>23</v>
          </cell>
          <cell r="F656">
            <v>15</v>
          </cell>
          <cell r="G656" t="str">
            <v>ほきもと歯科室</v>
          </cell>
          <cell r="H656" t="str">
            <v>愛知県</v>
          </cell>
          <cell r="I656" t="str">
            <v>名古屋市熱田区横田２－１－２９　石川ビル２Ｆ</v>
          </cell>
          <cell r="J656">
            <v>1</v>
          </cell>
          <cell r="K656">
            <v>4</v>
          </cell>
          <cell r="L656">
            <v>2</v>
          </cell>
          <cell r="M656">
            <v>1</v>
          </cell>
          <cell r="N656">
            <v>25</v>
          </cell>
          <cell r="O656" t="str">
            <v>23109</v>
          </cell>
          <cell r="P656" t="str">
            <v>4560022</v>
          </cell>
        </row>
        <row r="657">
          <cell r="A657">
            <v>30656</v>
          </cell>
          <cell r="B657">
            <v>323100229</v>
          </cell>
          <cell r="C657" t="str">
            <v>D23-016</v>
          </cell>
          <cell r="D657" t="str">
            <v>D</v>
          </cell>
          <cell r="E657">
            <v>23</v>
          </cell>
          <cell r="F657">
            <v>16</v>
          </cell>
          <cell r="G657" t="str">
            <v>アラキ齒科</v>
          </cell>
          <cell r="H657" t="str">
            <v>愛知県</v>
          </cell>
          <cell r="I657" t="str">
            <v>名古屋市中川区下之一色町宮分２０２</v>
          </cell>
          <cell r="J657">
            <v>2</v>
          </cell>
          <cell r="K657">
            <v>4</v>
          </cell>
          <cell r="L657">
            <v>2</v>
          </cell>
          <cell r="M657">
            <v>1</v>
          </cell>
          <cell r="N657">
            <v>25</v>
          </cell>
          <cell r="O657" t="str">
            <v>23110</v>
          </cell>
          <cell r="P657" t="str">
            <v>4540945</v>
          </cell>
        </row>
        <row r="658">
          <cell r="A658">
            <v>30657</v>
          </cell>
          <cell r="B658">
            <v>323110059</v>
          </cell>
          <cell r="C658" t="str">
            <v>D23-017</v>
          </cell>
          <cell r="D658" t="str">
            <v>D</v>
          </cell>
          <cell r="E658">
            <v>23</v>
          </cell>
          <cell r="F658">
            <v>17</v>
          </cell>
          <cell r="G658" t="str">
            <v>柴田歯科医院</v>
          </cell>
          <cell r="H658" t="str">
            <v>愛知県</v>
          </cell>
          <cell r="I658" t="str">
            <v>名古屋市港区名港２－１１－１６</v>
          </cell>
          <cell r="J658">
            <v>2</v>
          </cell>
          <cell r="K658">
            <v>4</v>
          </cell>
          <cell r="L658">
            <v>2</v>
          </cell>
          <cell r="M658">
            <v>1</v>
          </cell>
          <cell r="N658">
            <v>25</v>
          </cell>
          <cell r="O658" t="str">
            <v>23111</v>
          </cell>
          <cell r="P658" t="str">
            <v>4550037</v>
          </cell>
        </row>
        <row r="659">
          <cell r="A659">
            <v>30658</v>
          </cell>
          <cell r="B659">
            <v>323110466</v>
          </cell>
          <cell r="C659" t="str">
            <v>D23-018</v>
          </cell>
          <cell r="D659" t="str">
            <v>D</v>
          </cell>
          <cell r="E659">
            <v>23</v>
          </cell>
          <cell r="F659">
            <v>18</v>
          </cell>
          <cell r="G659" t="str">
            <v>医療法人純枝会　むらせ歯科</v>
          </cell>
          <cell r="H659" t="str">
            <v>愛知県</v>
          </cell>
          <cell r="I659" t="str">
            <v>名古屋市港区当知４丁目９０７－２</v>
          </cell>
          <cell r="J659">
            <v>2</v>
          </cell>
          <cell r="K659">
            <v>4</v>
          </cell>
          <cell r="L659">
            <v>2</v>
          </cell>
          <cell r="M659">
            <v>2</v>
          </cell>
          <cell r="N659">
            <v>19</v>
          </cell>
          <cell r="O659" t="str">
            <v>23111</v>
          </cell>
          <cell r="P659" t="str">
            <v>4550804</v>
          </cell>
        </row>
        <row r="660">
          <cell r="A660">
            <v>30659</v>
          </cell>
          <cell r="B660">
            <v>323120834</v>
          </cell>
          <cell r="C660" t="str">
            <v>D23-019</v>
          </cell>
          <cell r="D660" t="str">
            <v>D</v>
          </cell>
          <cell r="E660">
            <v>23</v>
          </cell>
          <cell r="F660">
            <v>19</v>
          </cell>
          <cell r="G660" t="str">
            <v>江口歯科医院</v>
          </cell>
          <cell r="H660" t="str">
            <v>愛知県</v>
          </cell>
          <cell r="I660" t="str">
            <v>名古屋市南区道徳通３－６２</v>
          </cell>
          <cell r="J660">
            <v>1</v>
          </cell>
          <cell r="K660">
            <v>4</v>
          </cell>
          <cell r="L660">
            <v>2</v>
          </cell>
          <cell r="M660">
            <v>1</v>
          </cell>
          <cell r="N660">
            <v>25</v>
          </cell>
          <cell r="O660" t="str">
            <v>23112</v>
          </cell>
          <cell r="P660" t="str">
            <v>4570846</v>
          </cell>
        </row>
        <row r="661">
          <cell r="A661">
            <v>30660</v>
          </cell>
          <cell r="B661">
            <v>323121004</v>
          </cell>
          <cell r="C661" t="str">
            <v>D23-020</v>
          </cell>
          <cell r="D661" t="str">
            <v>D</v>
          </cell>
          <cell r="E661">
            <v>23</v>
          </cell>
          <cell r="F661">
            <v>20</v>
          </cell>
          <cell r="G661" t="str">
            <v>あさの歯科</v>
          </cell>
          <cell r="H661" t="str">
            <v>愛知県</v>
          </cell>
          <cell r="I661" t="str">
            <v>名古屋市南区豊２丁目３４０９</v>
          </cell>
          <cell r="J661">
            <v>2</v>
          </cell>
          <cell r="K661">
            <v>4</v>
          </cell>
          <cell r="L661">
            <v>2</v>
          </cell>
          <cell r="M661">
            <v>1</v>
          </cell>
          <cell r="N661">
            <v>25</v>
          </cell>
          <cell r="O661" t="str">
            <v>23112</v>
          </cell>
          <cell r="P661" t="str">
            <v>4570863</v>
          </cell>
        </row>
        <row r="662">
          <cell r="A662">
            <v>30661</v>
          </cell>
          <cell r="B662">
            <v>323140407</v>
          </cell>
          <cell r="C662" t="str">
            <v>D23-021</v>
          </cell>
          <cell r="D662" t="str">
            <v>D</v>
          </cell>
          <cell r="E662">
            <v>23</v>
          </cell>
          <cell r="F662">
            <v>21</v>
          </cell>
          <cell r="G662" t="str">
            <v>はちや歯科</v>
          </cell>
          <cell r="H662" t="str">
            <v>愛知県</v>
          </cell>
          <cell r="I662" t="str">
            <v>名古屋市緑区有松愛宕３１５</v>
          </cell>
          <cell r="J662">
            <v>2</v>
          </cell>
          <cell r="K662">
            <v>4</v>
          </cell>
          <cell r="L662">
            <v>2</v>
          </cell>
          <cell r="M662">
            <v>1</v>
          </cell>
          <cell r="N662">
            <v>25</v>
          </cell>
          <cell r="O662" t="str">
            <v>23114</v>
          </cell>
          <cell r="P662" t="str">
            <v>4580903</v>
          </cell>
        </row>
        <row r="663">
          <cell r="A663">
            <v>30662</v>
          </cell>
          <cell r="B663">
            <v>323150497</v>
          </cell>
          <cell r="C663" t="str">
            <v>D23-022</v>
          </cell>
          <cell r="D663" t="str">
            <v>D</v>
          </cell>
          <cell r="E663">
            <v>23</v>
          </cell>
          <cell r="F663">
            <v>22</v>
          </cell>
          <cell r="G663" t="str">
            <v>伊澤歯科医院</v>
          </cell>
          <cell r="H663" t="str">
            <v>愛知県</v>
          </cell>
          <cell r="I663" t="str">
            <v>名古屋市名東区照が丘２５</v>
          </cell>
          <cell r="J663">
            <v>2</v>
          </cell>
          <cell r="K663">
            <v>4</v>
          </cell>
          <cell r="L663">
            <v>2</v>
          </cell>
          <cell r="M663">
            <v>1</v>
          </cell>
          <cell r="N663">
            <v>25</v>
          </cell>
          <cell r="O663" t="str">
            <v>23115</v>
          </cell>
          <cell r="P663" t="str">
            <v>4650042</v>
          </cell>
        </row>
        <row r="664">
          <cell r="A664">
            <v>30663</v>
          </cell>
          <cell r="B664">
            <v>323151120</v>
          </cell>
          <cell r="C664" t="str">
            <v>D23-023</v>
          </cell>
          <cell r="D664" t="str">
            <v>D</v>
          </cell>
          <cell r="E664">
            <v>23</v>
          </cell>
          <cell r="F664">
            <v>23</v>
          </cell>
          <cell r="G664" t="str">
            <v>大谷歯科医院</v>
          </cell>
          <cell r="H664" t="str">
            <v>愛知県</v>
          </cell>
          <cell r="I664" t="str">
            <v>名古屋市名東区高間町８５－４</v>
          </cell>
          <cell r="J664">
            <v>1</v>
          </cell>
          <cell r="K664">
            <v>4</v>
          </cell>
          <cell r="L664">
            <v>2</v>
          </cell>
          <cell r="M664">
            <v>1</v>
          </cell>
          <cell r="N664">
            <v>25</v>
          </cell>
          <cell r="O664" t="str">
            <v>23115</v>
          </cell>
          <cell r="P664" t="str">
            <v>4650081</v>
          </cell>
        </row>
        <row r="665">
          <cell r="A665">
            <v>30664</v>
          </cell>
          <cell r="B665">
            <v>323160298</v>
          </cell>
          <cell r="C665" t="str">
            <v>D23-024</v>
          </cell>
          <cell r="D665" t="str">
            <v>D</v>
          </cell>
          <cell r="E665">
            <v>23</v>
          </cell>
          <cell r="F665">
            <v>24</v>
          </cell>
          <cell r="G665" t="str">
            <v>てんぱく歯科</v>
          </cell>
          <cell r="H665" t="str">
            <v>愛知県</v>
          </cell>
          <cell r="I665" t="str">
            <v>名古屋市天白区原１丁目１４１１</v>
          </cell>
          <cell r="J665">
            <v>2</v>
          </cell>
          <cell r="K665">
            <v>4</v>
          </cell>
          <cell r="L665">
            <v>2</v>
          </cell>
          <cell r="M665">
            <v>1</v>
          </cell>
          <cell r="N665">
            <v>25</v>
          </cell>
          <cell r="O665" t="str">
            <v>23116</v>
          </cell>
          <cell r="P665" t="str">
            <v>4680015</v>
          </cell>
        </row>
        <row r="666">
          <cell r="A666">
            <v>30665</v>
          </cell>
          <cell r="B666">
            <v>323511395</v>
          </cell>
          <cell r="C666" t="str">
            <v>D23-025</v>
          </cell>
          <cell r="D666" t="str">
            <v>D</v>
          </cell>
          <cell r="E666">
            <v>23</v>
          </cell>
          <cell r="F666">
            <v>25</v>
          </cell>
          <cell r="G666" t="str">
            <v>服部歯科医院</v>
          </cell>
          <cell r="H666" t="str">
            <v>愛知県</v>
          </cell>
          <cell r="I666" t="str">
            <v>豊橋市浜道町薮合２５－２</v>
          </cell>
          <cell r="J666">
            <v>2</v>
          </cell>
          <cell r="K666">
            <v>4</v>
          </cell>
          <cell r="L666">
            <v>5</v>
          </cell>
          <cell r="M666">
            <v>1</v>
          </cell>
          <cell r="N666">
            <v>25</v>
          </cell>
          <cell r="O666" t="str">
            <v>23201</v>
          </cell>
          <cell r="P666" t="str">
            <v>4418117</v>
          </cell>
        </row>
        <row r="667">
          <cell r="A667">
            <v>30666</v>
          </cell>
          <cell r="B667">
            <v>323511526</v>
          </cell>
          <cell r="C667" t="str">
            <v>D23-026</v>
          </cell>
          <cell r="D667" t="str">
            <v>D</v>
          </cell>
          <cell r="E667">
            <v>23</v>
          </cell>
          <cell r="F667">
            <v>26</v>
          </cell>
          <cell r="G667" t="str">
            <v>おおすか歯科</v>
          </cell>
          <cell r="H667" t="str">
            <v>愛知県</v>
          </cell>
          <cell r="I667" t="str">
            <v>豊橋市船町８０番地</v>
          </cell>
          <cell r="J667">
            <v>1</v>
          </cell>
          <cell r="K667">
            <v>4</v>
          </cell>
          <cell r="L667">
            <v>5</v>
          </cell>
          <cell r="M667">
            <v>1</v>
          </cell>
          <cell r="N667">
            <v>25</v>
          </cell>
          <cell r="O667" t="str">
            <v>23201</v>
          </cell>
          <cell r="P667" t="str">
            <v>4400072</v>
          </cell>
        </row>
        <row r="668">
          <cell r="A668">
            <v>30667</v>
          </cell>
          <cell r="B668">
            <v>323512161</v>
          </cell>
          <cell r="C668" t="str">
            <v>D23-027</v>
          </cell>
          <cell r="D668" t="str">
            <v>D</v>
          </cell>
          <cell r="E668">
            <v>23</v>
          </cell>
          <cell r="F668">
            <v>27</v>
          </cell>
          <cell r="G668" t="str">
            <v>花中歯科クリニック</v>
          </cell>
          <cell r="H668" t="str">
            <v>愛知県</v>
          </cell>
          <cell r="I668" t="str">
            <v>豊橋市花中町８１－３</v>
          </cell>
          <cell r="J668">
            <v>2</v>
          </cell>
          <cell r="K668">
            <v>4</v>
          </cell>
          <cell r="L668">
            <v>5</v>
          </cell>
          <cell r="M668">
            <v>1</v>
          </cell>
          <cell r="N668">
            <v>25</v>
          </cell>
          <cell r="O668" t="str">
            <v>23201</v>
          </cell>
          <cell r="P668" t="str">
            <v>4418032</v>
          </cell>
        </row>
        <row r="669">
          <cell r="A669">
            <v>30668</v>
          </cell>
          <cell r="B669">
            <v>323520812</v>
          </cell>
          <cell r="C669" t="str">
            <v>D23-028</v>
          </cell>
          <cell r="D669" t="str">
            <v>D</v>
          </cell>
          <cell r="E669">
            <v>23</v>
          </cell>
          <cell r="F669">
            <v>28</v>
          </cell>
          <cell r="G669" t="str">
            <v>医療法人　市川歯科医院</v>
          </cell>
          <cell r="H669" t="str">
            <v>愛知県</v>
          </cell>
          <cell r="I669" t="str">
            <v>岡崎市魚町１－１１</v>
          </cell>
          <cell r="J669">
            <v>2</v>
          </cell>
          <cell r="K669">
            <v>4</v>
          </cell>
          <cell r="L669">
            <v>4</v>
          </cell>
          <cell r="M669">
            <v>1</v>
          </cell>
          <cell r="N669">
            <v>19</v>
          </cell>
          <cell r="O669" t="str">
            <v>23202</v>
          </cell>
          <cell r="P669" t="str">
            <v>4440058</v>
          </cell>
        </row>
        <row r="670">
          <cell r="A670">
            <v>30669</v>
          </cell>
          <cell r="B670">
            <v>323521822</v>
          </cell>
          <cell r="C670" t="str">
            <v>D23-029</v>
          </cell>
          <cell r="D670" t="str">
            <v>D</v>
          </cell>
          <cell r="E670">
            <v>23</v>
          </cell>
          <cell r="F670">
            <v>29</v>
          </cell>
          <cell r="G670" t="str">
            <v>光ケ丘歯科</v>
          </cell>
          <cell r="H670" t="str">
            <v>愛知県</v>
          </cell>
          <cell r="I670" t="str">
            <v>岡崎市戸崎町字藤狭２０－２５</v>
          </cell>
          <cell r="J670">
            <v>2</v>
          </cell>
          <cell r="K670">
            <v>4</v>
          </cell>
          <cell r="L670">
            <v>4</v>
          </cell>
          <cell r="M670">
            <v>1</v>
          </cell>
          <cell r="N670">
            <v>25</v>
          </cell>
          <cell r="O670" t="str">
            <v>23202</v>
          </cell>
          <cell r="P670" t="str">
            <v>4440841</v>
          </cell>
        </row>
        <row r="671">
          <cell r="A671">
            <v>30670</v>
          </cell>
          <cell r="B671">
            <v>323521981</v>
          </cell>
          <cell r="C671" t="str">
            <v>D23-030</v>
          </cell>
          <cell r="D671" t="str">
            <v>D</v>
          </cell>
          <cell r="E671">
            <v>23</v>
          </cell>
          <cell r="F671">
            <v>30</v>
          </cell>
          <cell r="G671" t="str">
            <v>岡崎友愛歯科</v>
          </cell>
          <cell r="H671" t="str">
            <v>愛知県</v>
          </cell>
          <cell r="I671" t="str">
            <v>岡崎市筒針町池田１４７－１、１４８</v>
          </cell>
          <cell r="J671">
            <v>1</v>
          </cell>
          <cell r="K671">
            <v>4</v>
          </cell>
          <cell r="L671">
            <v>4</v>
          </cell>
          <cell r="M671">
            <v>1</v>
          </cell>
          <cell r="N671">
            <v>25</v>
          </cell>
          <cell r="O671" t="str">
            <v>23202</v>
          </cell>
          <cell r="P671" t="str">
            <v>4440932</v>
          </cell>
        </row>
        <row r="672">
          <cell r="A672">
            <v>30671</v>
          </cell>
          <cell r="B672">
            <v>323530701</v>
          </cell>
          <cell r="C672" t="str">
            <v>D23-031</v>
          </cell>
          <cell r="D672" t="str">
            <v>D</v>
          </cell>
          <cell r="E672">
            <v>23</v>
          </cell>
          <cell r="F672">
            <v>31</v>
          </cell>
          <cell r="G672" t="str">
            <v>安藤歯科クリニック</v>
          </cell>
          <cell r="H672" t="str">
            <v>愛知県</v>
          </cell>
          <cell r="I672" t="str">
            <v>一宮市本町３－６－９</v>
          </cell>
          <cell r="J672">
            <v>2</v>
          </cell>
          <cell r="K672">
            <v>4</v>
          </cell>
          <cell r="L672">
            <v>5</v>
          </cell>
          <cell r="M672">
            <v>2</v>
          </cell>
          <cell r="N672">
            <v>25</v>
          </cell>
          <cell r="O672" t="str">
            <v>23203</v>
          </cell>
          <cell r="P672" t="str">
            <v>4910859</v>
          </cell>
        </row>
        <row r="673">
          <cell r="A673">
            <v>30672</v>
          </cell>
          <cell r="B673">
            <v>323530929</v>
          </cell>
          <cell r="C673" t="str">
            <v>D23-032</v>
          </cell>
          <cell r="D673" t="str">
            <v>D</v>
          </cell>
          <cell r="E673">
            <v>23</v>
          </cell>
          <cell r="F673">
            <v>32</v>
          </cell>
          <cell r="G673" t="str">
            <v>安輝歯科医院</v>
          </cell>
          <cell r="H673" t="str">
            <v>愛知県</v>
          </cell>
          <cell r="I673" t="str">
            <v>一宮市今伊勢町馬寄字上町屋３２－２</v>
          </cell>
          <cell r="J673">
            <v>2</v>
          </cell>
          <cell r="K673">
            <v>4</v>
          </cell>
          <cell r="L673">
            <v>5</v>
          </cell>
          <cell r="M673">
            <v>1</v>
          </cell>
          <cell r="N673">
            <v>25</v>
          </cell>
          <cell r="O673" t="str">
            <v>23203</v>
          </cell>
          <cell r="P673" t="str">
            <v>4910051</v>
          </cell>
        </row>
        <row r="674">
          <cell r="A674">
            <v>30673</v>
          </cell>
          <cell r="B674">
            <v>323531652</v>
          </cell>
          <cell r="C674" t="str">
            <v>D23-033</v>
          </cell>
          <cell r="D674" t="str">
            <v>D</v>
          </cell>
          <cell r="E674">
            <v>23</v>
          </cell>
          <cell r="F674">
            <v>33</v>
          </cell>
          <cell r="G674" t="str">
            <v>いとう歯科医院</v>
          </cell>
          <cell r="H674" t="str">
            <v>愛知県</v>
          </cell>
          <cell r="I674" t="str">
            <v>一宮市本町３－４－１４</v>
          </cell>
          <cell r="J674">
            <v>1</v>
          </cell>
          <cell r="K674">
            <v>4</v>
          </cell>
          <cell r="L674">
            <v>5</v>
          </cell>
          <cell r="M674">
            <v>2</v>
          </cell>
          <cell r="N674">
            <v>25</v>
          </cell>
          <cell r="O674" t="str">
            <v>23203</v>
          </cell>
          <cell r="P674" t="str">
            <v>4910859</v>
          </cell>
        </row>
        <row r="675">
          <cell r="A675">
            <v>30674</v>
          </cell>
          <cell r="B675">
            <v>323540270</v>
          </cell>
          <cell r="C675" t="str">
            <v>D23-034</v>
          </cell>
          <cell r="D675" t="str">
            <v>D</v>
          </cell>
          <cell r="E675">
            <v>23</v>
          </cell>
          <cell r="F675">
            <v>34</v>
          </cell>
          <cell r="G675" t="str">
            <v>鈴木歯科</v>
          </cell>
          <cell r="H675" t="str">
            <v>愛知県</v>
          </cell>
          <cell r="I675" t="str">
            <v>瀬戸市南山町１－１５７－１</v>
          </cell>
          <cell r="J675">
            <v>2</v>
          </cell>
          <cell r="K675">
            <v>4</v>
          </cell>
          <cell r="L675">
            <v>5</v>
          </cell>
          <cell r="M675">
            <v>1</v>
          </cell>
          <cell r="N675">
            <v>25</v>
          </cell>
          <cell r="O675" t="str">
            <v>23204</v>
          </cell>
          <cell r="P675" t="str">
            <v>4890986</v>
          </cell>
        </row>
        <row r="676">
          <cell r="A676">
            <v>30675</v>
          </cell>
          <cell r="B676">
            <v>323541352</v>
          </cell>
          <cell r="C676" t="str">
            <v>D23-035</v>
          </cell>
          <cell r="D676" t="str">
            <v>D</v>
          </cell>
          <cell r="E676">
            <v>23</v>
          </cell>
          <cell r="F676">
            <v>35</v>
          </cell>
          <cell r="G676" t="str">
            <v>なえば歯科</v>
          </cell>
          <cell r="H676" t="str">
            <v>愛知県</v>
          </cell>
          <cell r="I676" t="str">
            <v>瀬戸市苗場町１７２－１</v>
          </cell>
          <cell r="J676">
            <v>2</v>
          </cell>
          <cell r="K676">
            <v>4</v>
          </cell>
          <cell r="L676">
            <v>5</v>
          </cell>
          <cell r="M676">
            <v>1</v>
          </cell>
          <cell r="N676">
            <v>25</v>
          </cell>
          <cell r="O676" t="str">
            <v>23204</v>
          </cell>
          <cell r="P676" t="str">
            <v>4890983</v>
          </cell>
        </row>
        <row r="677">
          <cell r="A677">
            <v>30676</v>
          </cell>
          <cell r="B677">
            <v>323561084</v>
          </cell>
          <cell r="C677" t="str">
            <v>D23-036</v>
          </cell>
          <cell r="D677" t="str">
            <v>D</v>
          </cell>
          <cell r="E677">
            <v>23</v>
          </cell>
          <cell r="F677">
            <v>36</v>
          </cell>
          <cell r="G677" t="str">
            <v>三宅歯科クリニック</v>
          </cell>
          <cell r="H677" t="str">
            <v>愛知県</v>
          </cell>
          <cell r="I677" t="str">
            <v>春日井市不二ガ丘３丁目５番地</v>
          </cell>
          <cell r="J677">
            <v>2</v>
          </cell>
          <cell r="K677">
            <v>4</v>
          </cell>
          <cell r="L677">
            <v>5</v>
          </cell>
          <cell r="M677">
            <v>1</v>
          </cell>
          <cell r="N677">
            <v>25</v>
          </cell>
          <cell r="O677" t="str">
            <v>23206</v>
          </cell>
          <cell r="P677" t="str">
            <v>4870023</v>
          </cell>
        </row>
        <row r="678">
          <cell r="A678">
            <v>30677</v>
          </cell>
          <cell r="B678">
            <v>323561143</v>
          </cell>
          <cell r="C678" t="str">
            <v>D23-037</v>
          </cell>
          <cell r="D678" t="str">
            <v>D</v>
          </cell>
          <cell r="E678">
            <v>23</v>
          </cell>
          <cell r="F678">
            <v>37</v>
          </cell>
          <cell r="G678" t="str">
            <v>川口歯科医院</v>
          </cell>
          <cell r="H678" t="str">
            <v>愛知県</v>
          </cell>
          <cell r="I678" t="str">
            <v>春日井市割塚町１５５番地</v>
          </cell>
          <cell r="J678">
            <v>1</v>
          </cell>
          <cell r="K678">
            <v>4</v>
          </cell>
          <cell r="L678">
            <v>5</v>
          </cell>
          <cell r="M678">
            <v>1</v>
          </cell>
          <cell r="N678">
            <v>25</v>
          </cell>
          <cell r="O678" t="str">
            <v>23206</v>
          </cell>
          <cell r="P678" t="str">
            <v>4860824</v>
          </cell>
        </row>
        <row r="679">
          <cell r="A679">
            <v>30678</v>
          </cell>
          <cell r="B679">
            <v>323570136</v>
          </cell>
          <cell r="C679" t="str">
            <v>D23-038</v>
          </cell>
          <cell r="D679" t="str">
            <v>D</v>
          </cell>
          <cell r="E679">
            <v>23</v>
          </cell>
          <cell r="F679">
            <v>38</v>
          </cell>
          <cell r="G679" t="str">
            <v>医療法人桜木歯科桜木歯科医院</v>
          </cell>
          <cell r="H679" t="str">
            <v>愛知県</v>
          </cell>
          <cell r="I679" t="str">
            <v>豊川市桜木通５－２０－３</v>
          </cell>
          <cell r="J679">
            <v>2</v>
          </cell>
          <cell r="K679">
            <v>4</v>
          </cell>
          <cell r="L679">
            <v>5</v>
          </cell>
          <cell r="M679">
            <v>2</v>
          </cell>
          <cell r="N679">
            <v>19</v>
          </cell>
          <cell r="O679" t="str">
            <v>23207</v>
          </cell>
          <cell r="P679" t="str">
            <v>4420027</v>
          </cell>
        </row>
        <row r="680">
          <cell r="A680">
            <v>30679</v>
          </cell>
          <cell r="B680">
            <v>323570660</v>
          </cell>
          <cell r="C680" t="str">
            <v>D23-039</v>
          </cell>
          <cell r="D680" t="str">
            <v>D</v>
          </cell>
          <cell r="E680">
            <v>23</v>
          </cell>
          <cell r="F680">
            <v>39</v>
          </cell>
          <cell r="G680" t="str">
            <v>内藤歯科</v>
          </cell>
          <cell r="H680" t="str">
            <v>愛知県</v>
          </cell>
          <cell r="I680" t="str">
            <v>豊川市麻生田町大荒子２の１</v>
          </cell>
          <cell r="J680">
            <v>2</v>
          </cell>
          <cell r="K680">
            <v>4</v>
          </cell>
          <cell r="L680">
            <v>5</v>
          </cell>
          <cell r="M680">
            <v>1</v>
          </cell>
          <cell r="N680">
            <v>25</v>
          </cell>
          <cell r="O680" t="str">
            <v>23207</v>
          </cell>
          <cell r="P680" t="str">
            <v>4420802</v>
          </cell>
        </row>
        <row r="681">
          <cell r="A681">
            <v>30680</v>
          </cell>
          <cell r="B681">
            <v>323600051</v>
          </cell>
          <cell r="C681" t="str">
            <v>D23-040</v>
          </cell>
          <cell r="D681" t="str">
            <v>D</v>
          </cell>
          <cell r="E681">
            <v>23</v>
          </cell>
          <cell r="F681">
            <v>40</v>
          </cell>
          <cell r="G681" t="str">
            <v>杉山歯科医院</v>
          </cell>
          <cell r="H681" t="str">
            <v>愛知県</v>
          </cell>
          <cell r="I681" t="str">
            <v>豊田市喜多町３－６</v>
          </cell>
          <cell r="J681">
            <v>1</v>
          </cell>
          <cell r="K681">
            <v>4</v>
          </cell>
          <cell r="L681">
            <v>5</v>
          </cell>
          <cell r="M681">
            <v>1</v>
          </cell>
          <cell r="N681">
            <v>25</v>
          </cell>
          <cell r="O681" t="str">
            <v>23211</v>
          </cell>
          <cell r="P681" t="str">
            <v>4710027</v>
          </cell>
        </row>
        <row r="682">
          <cell r="A682">
            <v>30681</v>
          </cell>
          <cell r="B682">
            <v>323600279</v>
          </cell>
          <cell r="C682" t="str">
            <v>D23-041</v>
          </cell>
          <cell r="D682" t="str">
            <v>D</v>
          </cell>
          <cell r="E682">
            <v>23</v>
          </cell>
          <cell r="F682">
            <v>41</v>
          </cell>
          <cell r="G682" t="str">
            <v>カトウ歯科医院</v>
          </cell>
          <cell r="H682" t="str">
            <v>愛知県</v>
          </cell>
          <cell r="I682" t="str">
            <v>豊田市保見町清水尻６９－１０</v>
          </cell>
          <cell r="J682">
            <v>2</v>
          </cell>
          <cell r="K682">
            <v>4</v>
          </cell>
          <cell r="L682">
            <v>5</v>
          </cell>
          <cell r="M682">
            <v>1</v>
          </cell>
          <cell r="N682">
            <v>25</v>
          </cell>
          <cell r="O682" t="str">
            <v>23211</v>
          </cell>
          <cell r="P682" t="str">
            <v>4700344</v>
          </cell>
        </row>
        <row r="683">
          <cell r="A683">
            <v>30682</v>
          </cell>
          <cell r="B683">
            <v>323601188</v>
          </cell>
          <cell r="C683" t="str">
            <v>D23-042</v>
          </cell>
          <cell r="D683" t="str">
            <v>D</v>
          </cell>
          <cell r="E683">
            <v>23</v>
          </cell>
          <cell r="F683">
            <v>42</v>
          </cell>
          <cell r="G683" t="str">
            <v>コスモス歯科</v>
          </cell>
          <cell r="H683" t="str">
            <v>愛知県</v>
          </cell>
          <cell r="I683" t="str">
            <v>豊田市亀首町八ツ口洞７－４</v>
          </cell>
          <cell r="J683">
            <v>2</v>
          </cell>
          <cell r="K683">
            <v>4</v>
          </cell>
          <cell r="L683">
            <v>5</v>
          </cell>
          <cell r="M683">
            <v>2</v>
          </cell>
          <cell r="N683">
            <v>25</v>
          </cell>
          <cell r="O683" t="str">
            <v>23211</v>
          </cell>
          <cell r="P683" t="str">
            <v>4700375</v>
          </cell>
        </row>
        <row r="684">
          <cell r="A684">
            <v>30683</v>
          </cell>
          <cell r="B684">
            <v>323610399</v>
          </cell>
          <cell r="C684" t="str">
            <v>D23-043</v>
          </cell>
          <cell r="D684" t="str">
            <v>D</v>
          </cell>
          <cell r="E684">
            <v>23</v>
          </cell>
          <cell r="F684">
            <v>43</v>
          </cell>
          <cell r="G684" t="str">
            <v>久保田歯科医院</v>
          </cell>
          <cell r="H684" t="str">
            <v>愛知県</v>
          </cell>
          <cell r="I684" t="str">
            <v>安城市上条町西荒井１０－１</v>
          </cell>
          <cell r="J684">
            <v>2</v>
          </cell>
          <cell r="K684">
            <v>4</v>
          </cell>
          <cell r="L684">
            <v>5</v>
          </cell>
          <cell r="M684">
            <v>1</v>
          </cell>
          <cell r="N684">
            <v>25</v>
          </cell>
          <cell r="O684" t="str">
            <v>23212</v>
          </cell>
          <cell r="P684" t="str">
            <v>4460023</v>
          </cell>
        </row>
        <row r="685">
          <cell r="A685">
            <v>30684</v>
          </cell>
          <cell r="B685">
            <v>323630395</v>
          </cell>
          <cell r="C685" t="str">
            <v>D23-044</v>
          </cell>
          <cell r="D685" t="str">
            <v>D</v>
          </cell>
          <cell r="E685">
            <v>23</v>
          </cell>
          <cell r="F685">
            <v>44</v>
          </cell>
          <cell r="G685" t="str">
            <v>医療法人　稲吉歯科医院</v>
          </cell>
          <cell r="H685" t="str">
            <v>愛知県</v>
          </cell>
          <cell r="I685" t="str">
            <v>蒲郡市形原町前田１０－２</v>
          </cell>
          <cell r="J685">
            <v>1</v>
          </cell>
          <cell r="K685">
            <v>4</v>
          </cell>
          <cell r="L685">
            <v>5</v>
          </cell>
          <cell r="M685">
            <v>2</v>
          </cell>
          <cell r="N685">
            <v>19</v>
          </cell>
          <cell r="O685" t="str">
            <v>23214</v>
          </cell>
          <cell r="P685" t="str">
            <v>4430104</v>
          </cell>
        </row>
        <row r="686">
          <cell r="A686">
            <v>30685</v>
          </cell>
          <cell r="B686">
            <v>323640200</v>
          </cell>
          <cell r="C686" t="str">
            <v>D23-045</v>
          </cell>
          <cell r="D686" t="str">
            <v>D</v>
          </cell>
          <cell r="E686">
            <v>23</v>
          </cell>
          <cell r="F686">
            <v>45</v>
          </cell>
          <cell r="G686" t="str">
            <v>古田歯科医院</v>
          </cell>
          <cell r="H686" t="str">
            <v>愛知県</v>
          </cell>
          <cell r="I686" t="str">
            <v>江南市高屋町北上７４</v>
          </cell>
          <cell r="J686">
            <v>2</v>
          </cell>
          <cell r="K686">
            <v>4</v>
          </cell>
          <cell r="L686">
            <v>5</v>
          </cell>
          <cell r="M686">
            <v>1</v>
          </cell>
          <cell r="N686">
            <v>25</v>
          </cell>
          <cell r="O686" t="str">
            <v>23217</v>
          </cell>
          <cell r="P686" t="str">
            <v>4838087</v>
          </cell>
        </row>
        <row r="687">
          <cell r="A687">
            <v>30686</v>
          </cell>
          <cell r="B687">
            <v>323640864</v>
          </cell>
          <cell r="C687" t="str">
            <v>D23-046</v>
          </cell>
          <cell r="D687" t="str">
            <v>D</v>
          </cell>
          <cell r="E687">
            <v>23</v>
          </cell>
          <cell r="F687">
            <v>46</v>
          </cell>
          <cell r="G687" t="str">
            <v>たなか歯科クリニック</v>
          </cell>
          <cell r="H687" t="str">
            <v>愛知県</v>
          </cell>
          <cell r="I687" t="str">
            <v>江南市古知野町熱田５１</v>
          </cell>
          <cell r="J687">
            <v>1</v>
          </cell>
          <cell r="K687">
            <v>4</v>
          </cell>
          <cell r="L687">
            <v>5</v>
          </cell>
          <cell r="M687">
            <v>1</v>
          </cell>
          <cell r="N687">
            <v>25</v>
          </cell>
          <cell r="O687" t="str">
            <v>23217</v>
          </cell>
          <cell r="P687" t="str">
            <v>4838207</v>
          </cell>
        </row>
        <row r="688">
          <cell r="A688">
            <v>30687</v>
          </cell>
          <cell r="B688">
            <v>323740575</v>
          </cell>
          <cell r="C688" t="str">
            <v>D23-047</v>
          </cell>
          <cell r="D688" t="str">
            <v>D</v>
          </cell>
          <cell r="E688">
            <v>23</v>
          </cell>
          <cell r="F688">
            <v>47</v>
          </cell>
          <cell r="G688" t="str">
            <v>いわさきデンタルオフィス</v>
          </cell>
          <cell r="H688" t="str">
            <v>愛知県</v>
          </cell>
          <cell r="I688" t="str">
            <v>小牧市岩崎５丁目１４１</v>
          </cell>
          <cell r="J688">
            <v>2</v>
          </cell>
          <cell r="K688">
            <v>4</v>
          </cell>
          <cell r="L688">
            <v>5</v>
          </cell>
          <cell r="M688">
            <v>1</v>
          </cell>
          <cell r="N688">
            <v>25</v>
          </cell>
          <cell r="O688" t="str">
            <v>23219</v>
          </cell>
          <cell r="P688" t="str">
            <v>4850011</v>
          </cell>
        </row>
        <row r="689">
          <cell r="A689">
            <v>30688</v>
          </cell>
          <cell r="B689">
            <v>323660352</v>
          </cell>
          <cell r="C689" t="str">
            <v>D23-048</v>
          </cell>
          <cell r="D689" t="str">
            <v>D</v>
          </cell>
          <cell r="E689">
            <v>23</v>
          </cell>
          <cell r="F689">
            <v>48</v>
          </cell>
          <cell r="G689" t="str">
            <v>石黒歯科医院</v>
          </cell>
          <cell r="H689" t="str">
            <v>愛知県</v>
          </cell>
          <cell r="I689" t="str">
            <v>稲沢市下屋町３丁目８９番地</v>
          </cell>
          <cell r="J689">
            <v>2</v>
          </cell>
          <cell r="K689">
            <v>4</v>
          </cell>
          <cell r="L689">
            <v>5</v>
          </cell>
          <cell r="M689">
            <v>1</v>
          </cell>
          <cell r="N689">
            <v>25</v>
          </cell>
          <cell r="O689" t="str">
            <v>23220</v>
          </cell>
          <cell r="P689" t="str">
            <v>4928319</v>
          </cell>
        </row>
        <row r="690">
          <cell r="A690">
            <v>30689</v>
          </cell>
          <cell r="B690">
            <v>323680606</v>
          </cell>
          <cell r="C690" t="str">
            <v>D23-049</v>
          </cell>
          <cell r="D690" t="str">
            <v>D</v>
          </cell>
          <cell r="E690">
            <v>23</v>
          </cell>
          <cell r="F690">
            <v>49</v>
          </cell>
          <cell r="G690" t="str">
            <v>さいだ歯科医院</v>
          </cell>
          <cell r="H690" t="str">
            <v>愛知県</v>
          </cell>
          <cell r="I690" t="str">
            <v>知多市つつじが丘４－２１－６</v>
          </cell>
          <cell r="J690">
            <v>2</v>
          </cell>
          <cell r="K690">
            <v>4</v>
          </cell>
          <cell r="L690">
            <v>5</v>
          </cell>
          <cell r="M690">
            <v>1</v>
          </cell>
          <cell r="N690">
            <v>25</v>
          </cell>
          <cell r="O690" t="str">
            <v>23224</v>
          </cell>
          <cell r="P690" t="str">
            <v>4780054</v>
          </cell>
        </row>
        <row r="691">
          <cell r="A691">
            <v>30690</v>
          </cell>
          <cell r="B691">
            <v>323541088</v>
          </cell>
          <cell r="C691" t="str">
            <v>D23-050</v>
          </cell>
          <cell r="D691" t="str">
            <v>D</v>
          </cell>
          <cell r="E691">
            <v>23</v>
          </cell>
          <cell r="F691">
            <v>50</v>
          </cell>
          <cell r="G691" t="str">
            <v>ナルオカ歯科</v>
          </cell>
          <cell r="H691" t="str">
            <v>愛知県</v>
          </cell>
          <cell r="I691" t="str">
            <v>日進市赤池１－２８１２</v>
          </cell>
          <cell r="J691">
            <v>1</v>
          </cell>
          <cell r="K691">
            <v>4</v>
          </cell>
          <cell r="L691">
            <v>5</v>
          </cell>
          <cell r="M691">
            <v>1</v>
          </cell>
          <cell r="N691">
            <v>25</v>
          </cell>
          <cell r="O691" t="str">
            <v>23230</v>
          </cell>
          <cell r="P691" t="str">
            <v>4700125</v>
          </cell>
        </row>
        <row r="692">
          <cell r="A692">
            <v>30691</v>
          </cell>
          <cell r="B692">
            <v>323690292</v>
          </cell>
          <cell r="C692" t="str">
            <v>D23-051</v>
          </cell>
          <cell r="D692" t="str">
            <v>D</v>
          </cell>
          <cell r="E692">
            <v>23</v>
          </cell>
          <cell r="F692">
            <v>51</v>
          </cell>
          <cell r="G692" t="str">
            <v>鬼頭歯科医院</v>
          </cell>
          <cell r="H692" t="str">
            <v>愛知県</v>
          </cell>
          <cell r="I692" t="str">
            <v>西春日井郡清洲町大字清洲５４４</v>
          </cell>
          <cell r="J692">
            <v>1</v>
          </cell>
          <cell r="K692">
            <v>4</v>
          </cell>
          <cell r="L692">
            <v>5</v>
          </cell>
          <cell r="M692">
            <v>1</v>
          </cell>
          <cell r="N692">
            <v>25</v>
          </cell>
          <cell r="O692" t="str">
            <v>23346</v>
          </cell>
          <cell r="P692" t="str">
            <v>4520942</v>
          </cell>
        </row>
        <row r="693">
          <cell r="A693">
            <v>30692</v>
          </cell>
          <cell r="B693">
            <v>323690322</v>
          </cell>
          <cell r="C693" t="str">
            <v>D23-052</v>
          </cell>
          <cell r="D693" t="str">
            <v>D</v>
          </cell>
          <cell r="E693">
            <v>23</v>
          </cell>
          <cell r="F693">
            <v>52</v>
          </cell>
          <cell r="G693" t="str">
            <v>岡崎歯科</v>
          </cell>
          <cell r="H693" t="str">
            <v>愛知県</v>
          </cell>
          <cell r="I693" t="str">
            <v>西春日井郡清洲町大字清洲字下長者町１１８５　ルウ・ノーブル清洲２Ｆ</v>
          </cell>
          <cell r="J693">
            <v>2</v>
          </cell>
          <cell r="K693">
            <v>4</v>
          </cell>
          <cell r="L693">
            <v>5</v>
          </cell>
          <cell r="M693">
            <v>1</v>
          </cell>
          <cell r="N693">
            <v>25</v>
          </cell>
          <cell r="O693" t="str">
            <v>23346</v>
          </cell>
          <cell r="P693" t="str">
            <v>4520942</v>
          </cell>
        </row>
        <row r="694">
          <cell r="A694">
            <v>30693</v>
          </cell>
          <cell r="B694">
            <v>323641193</v>
          </cell>
          <cell r="C694" t="str">
            <v>D23-053</v>
          </cell>
          <cell r="D694" t="str">
            <v>D</v>
          </cell>
          <cell r="E694">
            <v>23</v>
          </cell>
          <cell r="F694">
            <v>53</v>
          </cell>
          <cell r="G694" t="str">
            <v>あまの歯科クリニック</v>
          </cell>
          <cell r="H694" t="str">
            <v>愛知県</v>
          </cell>
          <cell r="I694" t="str">
            <v>丹羽郡扶桑町大字南山名字仲畑１３６番地の１</v>
          </cell>
          <cell r="J694">
            <v>2</v>
          </cell>
          <cell r="K694">
            <v>4</v>
          </cell>
          <cell r="L694">
            <v>5</v>
          </cell>
          <cell r="M694">
            <v>1</v>
          </cell>
          <cell r="N694">
            <v>25</v>
          </cell>
          <cell r="O694" t="str">
            <v>23362</v>
          </cell>
          <cell r="P694" t="str">
            <v>4800105</v>
          </cell>
        </row>
        <row r="695">
          <cell r="A695">
            <v>30694</v>
          </cell>
          <cell r="B695">
            <v>323580605</v>
          </cell>
          <cell r="C695" t="str">
            <v>D23-054</v>
          </cell>
          <cell r="D695" t="str">
            <v>D</v>
          </cell>
          <cell r="E695">
            <v>23</v>
          </cell>
          <cell r="F695">
            <v>54</v>
          </cell>
          <cell r="G695" t="str">
            <v>佐屋歯科医院</v>
          </cell>
          <cell r="H695" t="str">
            <v>愛知県</v>
          </cell>
          <cell r="I695" t="str">
            <v>海部郡佐屋町大字北一色字証文１</v>
          </cell>
          <cell r="J695">
            <v>2</v>
          </cell>
          <cell r="K695">
            <v>4</v>
          </cell>
          <cell r="L695">
            <v>5</v>
          </cell>
          <cell r="M695">
            <v>1</v>
          </cell>
          <cell r="N695">
            <v>25</v>
          </cell>
          <cell r="O695" t="str">
            <v>23429</v>
          </cell>
          <cell r="P695" t="str">
            <v>4960905</v>
          </cell>
        </row>
        <row r="696">
          <cell r="A696">
            <v>30695</v>
          </cell>
          <cell r="B696">
            <v>323581426</v>
          </cell>
          <cell r="C696" t="str">
            <v>D23-055</v>
          </cell>
          <cell r="D696" t="str">
            <v>D</v>
          </cell>
          <cell r="E696">
            <v>23</v>
          </cell>
          <cell r="F696">
            <v>55</v>
          </cell>
          <cell r="G696" t="str">
            <v>八開歯科医院</v>
          </cell>
          <cell r="H696" t="str">
            <v>愛知県</v>
          </cell>
          <cell r="I696" t="str">
            <v>海部郡八開村大字二子定納２３６－１</v>
          </cell>
          <cell r="J696">
            <v>2</v>
          </cell>
          <cell r="K696">
            <v>4</v>
          </cell>
          <cell r="L696">
            <v>5</v>
          </cell>
          <cell r="M696">
            <v>1</v>
          </cell>
          <cell r="N696">
            <v>25</v>
          </cell>
          <cell r="O696" t="str">
            <v>23431</v>
          </cell>
          <cell r="P696" t="str">
            <v>4968038</v>
          </cell>
        </row>
        <row r="697">
          <cell r="A697">
            <v>30696</v>
          </cell>
          <cell r="B697">
            <v>323550550</v>
          </cell>
          <cell r="C697" t="str">
            <v>D23-056</v>
          </cell>
          <cell r="D697" t="str">
            <v>D</v>
          </cell>
          <cell r="E697">
            <v>23</v>
          </cell>
          <cell r="F697">
            <v>56</v>
          </cell>
          <cell r="G697" t="str">
            <v>石川歯科医院</v>
          </cell>
          <cell r="H697" t="str">
            <v>愛知県</v>
          </cell>
          <cell r="I697" t="str">
            <v>知多郡東浦町生路字門田７７－４</v>
          </cell>
          <cell r="J697">
            <v>2</v>
          </cell>
          <cell r="K697">
            <v>4</v>
          </cell>
          <cell r="L697">
            <v>5</v>
          </cell>
          <cell r="M697">
            <v>1</v>
          </cell>
          <cell r="N697">
            <v>25</v>
          </cell>
          <cell r="O697" t="str">
            <v>23442</v>
          </cell>
          <cell r="P697" t="str">
            <v>4702104</v>
          </cell>
        </row>
        <row r="698">
          <cell r="A698">
            <v>30697</v>
          </cell>
          <cell r="B698">
            <v>323700052</v>
          </cell>
          <cell r="C698" t="str">
            <v>D23-057</v>
          </cell>
          <cell r="D698" t="str">
            <v>D</v>
          </cell>
          <cell r="E698">
            <v>23</v>
          </cell>
          <cell r="F698">
            <v>57</v>
          </cell>
          <cell r="G698" t="str">
            <v>冨歯科医院</v>
          </cell>
          <cell r="H698" t="str">
            <v>愛知県</v>
          </cell>
          <cell r="I698" t="str">
            <v>知多郡南知多町大字内海字亥新田１００</v>
          </cell>
          <cell r="J698">
            <v>2</v>
          </cell>
          <cell r="K698">
            <v>4</v>
          </cell>
          <cell r="L698">
            <v>5</v>
          </cell>
          <cell r="M698">
            <v>2</v>
          </cell>
          <cell r="N698">
            <v>25</v>
          </cell>
          <cell r="O698" t="str">
            <v>23445</v>
          </cell>
          <cell r="P698" t="str">
            <v>4703321</v>
          </cell>
        </row>
        <row r="699">
          <cell r="A699">
            <v>30698</v>
          </cell>
          <cell r="B699">
            <v>323551355</v>
          </cell>
          <cell r="C699" t="str">
            <v>D23-058</v>
          </cell>
          <cell r="D699" t="str">
            <v>D</v>
          </cell>
          <cell r="E699">
            <v>23</v>
          </cell>
          <cell r="F699">
            <v>58</v>
          </cell>
          <cell r="G699" t="str">
            <v>テシマ歯科医院</v>
          </cell>
          <cell r="H699" t="str">
            <v>愛知県</v>
          </cell>
          <cell r="I699" t="str">
            <v>知多郡武豊町字中根４丁目７８番地の１</v>
          </cell>
          <cell r="J699">
            <v>2</v>
          </cell>
          <cell r="K699">
            <v>4</v>
          </cell>
          <cell r="L699">
            <v>5</v>
          </cell>
          <cell r="M699">
            <v>1</v>
          </cell>
          <cell r="N699">
            <v>25</v>
          </cell>
          <cell r="O699" t="str">
            <v>23447</v>
          </cell>
          <cell r="P699" t="str">
            <v>4702334</v>
          </cell>
        </row>
        <row r="700">
          <cell r="A700">
            <v>30699</v>
          </cell>
          <cell r="B700">
            <v>323620712</v>
          </cell>
          <cell r="C700" t="str">
            <v>D23-059</v>
          </cell>
          <cell r="D700" t="str">
            <v>D</v>
          </cell>
          <cell r="E700">
            <v>23</v>
          </cell>
          <cell r="F700">
            <v>59</v>
          </cell>
          <cell r="G700" t="str">
            <v>太田歯科</v>
          </cell>
          <cell r="H700" t="str">
            <v>愛知県</v>
          </cell>
          <cell r="I700" t="str">
            <v>幡豆郡吉良町大字富田字江ケ原１７－９</v>
          </cell>
          <cell r="J700">
            <v>1</v>
          </cell>
          <cell r="K700">
            <v>4</v>
          </cell>
          <cell r="L700">
            <v>5</v>
          </cell>
          <cell r="M700">
            <v>1</v>
          </cell>
          <cell r="N700">
            <v>25</v>
          </cell>
          <cell r="O700" t="str">
            <v>23482</v>
          </cell>
          <cell r="P700" t="str">
            <v>4440525</v>
          </cell>
        </row>
        <row r="701">
          <cell r="A701">
            <v>30700</v>
          </cell>
          <cell r="B701">
            <v>323601175</v>
          </cell>
          <cell r="C701" t="str">
            <v>D23-060</v>
          </cell>
          <cell r="D701" t="str">
            <v>D</v>
          </cell>
          <cell r="E701">
            <v>23</v>
          </cell>
          <cell r="F701">
            <v>60</v>
          </cell>
          <cell r="G701" t="str">
            <v>可児歯科医院</v>
          </cell>
          <cell r="H701" t="str">
            <v>愛知県</v>
          </cell>
          <cell r="I701" t="str">
            <v>西加茂郡小原村大字大草字尾崎８５５－６</v>
          </cell>
          <cell r="J701">
            <v>2</v>
          </cell>
          <cell r="K701">
            <v>4</v>
          </cell>
          <cell r="L701">
            <v>5</v>
          </cell>
          <cell r="M701">
            <v>1</v>
          </cell>
          <cell r="N701">
            <v>25</v>
          </cell>
          <cell r="O701" t="str">
            <v>23523</v>
          </cell>
          <cell r="P701" t="str">
            <v>4700531</v>
          </cell>
        </row>
        <row r="702">
          <cell r="A702">
            <v>30701</v>
          </cell>
          <cell r="B702">
            <v>323730048</v>
          </cell>
          <cell r="C702" t="str">
            <v>D23-061</v>
          </cell>
          <cell r="D702" t="str">
            <v>D</v>
          </cell>
          <cell r="E702">
            <v>23</v>
          </cell>
          <cell r="F702">
            <v>61</v>
          </cell>
          <cell r="G702" t="str">
            <v>佐野歯科医院</v>
          </cell>
          <cell r="H702" t="str">
            <v>愛知県</v>
          </cell>
          <cell r="I702" t="str">
            <v>渥美郡田原町大字田原字築出４２－１</v>
          </cell>
          <cell r="J702">
            <v>2</v>
          </cell>
          <cell r="K702">
            <v>4</v>
          </cell>
          <cell r="L702">
            <v>5</v>
          </cell>
          <cell r="M702">
            <v>1</v>
          </cell>
          <cell r="N702">
            <v>25</v>
          </cell>
          <cell r="O702" t="str">
            <v>23621</v>
          </cell>
          <cell r="P702" t="str">
            <v>4413421</v>
          </cell>
        </row>
        <row r="703">
          <cell r="A703">
            <v>30702</v>
          </cell>
          <cell r="B703">
            <v>324540860</v>
          </cell>
          <cell r="C703" t="str">
            <v>D24-001</v>
          </cell>
          <cell r="D703" t="str">
            <v>D</v>
          </cell>
          <cell r="E703">
            <v>24</v>
          </cell>
          <cell r="F703">
            <v>1</v>
          </cell>
          <cell r="G703" t="str">
            <v>スバル審美歯科</v>
          </cell>
          <cell r="H703" t="str">
            <v>三重県</v>
          </cell>
          <cell r="I703" t="str">
            <v>津市大谷町９４－７</v>
          </cell>
          <cell r="J703">
            <v>2</v>
          </cell>
          <cell r="K703">
            <v>4</v>
          </cell>
          <cell r="L703">
            <v>5</v>
          </cell>
          <cell r="M703">
            <v>1</v>
          </cell>
          <cell r="N703">
            <v>25</v>
          </cell>
          <cell r="O703" t="str">
            <v>24201</v>
          </cell>
          <cell r="P703" t="str">
            <v>5140007</v>
          </cell>
        </row>
        <row r="704">
          <cell r="A704">
            <v>30703</v>
          </cell>
          <cell r="B704">
            <v>324520763</v>
          </cell>
          <cell r="C704" t="str">
            <v>D24-002</v>
          </cell>
          <cell r="D704" t="str">
            <v>D</v>
          </cell>
          <cell r="E704">
            <v>24</v>
          </cell>
          <cell r="F704">
            <v>2</v>
          </cell>
          <cell r="G704" t="str">
            <v>谷口歯科</v>
          </cell>
          <cell r="H704" t="str">
            <v>三重県</v>
          </cell>
          <cell r="I704" t="str">
            <v>四日市市中川原１－６－２６</v>
          </cell>
          <cell r="J704">
            <v>2</v>
          </cell>
          <cell r="K704">
            <v>4</v>
          </cell>
          <cell r="L704">
            <v>5</v>
          </cell>
          <cell r="M704">
            <v>1</v>
          </cell>
          <cell r="N704">
            <v>25</v>
          </cell>
          <cell r="O704" t="str">
            <v>24202</v>
          </cell>
          <cell r="P704" t="str">
            <v>5100833</v>
          </cell>
        </row>
        <row r="705">
          <cell r="A705">
            <v>30704</v>
          </cell>
          <cell r="B705">
            <v>324570247</v>
          </cell>
          <cell r="C705" t="str">
            <v>D24-003</v>
          </cell>
          <cell r="D705" t="str">
            <v>D</v>
          </cell>
          <cell r="E705">
            <v>24</v>
          </cell>
          <cell r="F705">
            <v>3</v>
          </cell>
          <cell r="G705" t="str">
            <v>中村歯科</v>
          </cell>
          <cell r="H705" t="str">
            <v>三重県</v>
          </cell>
          <cell r="I705" t="str">
            <v>伊勢市吹上２－１－１９</v>
          </cell>
          <cell r="J705">
            <v>1</v>
          </cell>
          <cell r="K705">
            <v>4</v>
          </cell>
          <cell r="L705">
            <v>5</v>
          </cell>
          <cell r="M705">
            <v>1</v>
          </cell>
          <cell r="N705">
            <v>25</v>
          </cell>
          <cell r="O705" t="str">
            <v>24203</v>
          </cell>
          <cell r="P705" t="str">
            <v>5160073</v>
          </cell>
        </row>
        <row r="706">
          <cell r="A706">
            <v>30705</v>
          </cell>
          <cell r="B706">
            <v>324570931</v>
          </cell>
          <cell r="C706" t="str">
            <v>D24-004</v>
          </cell>
          <cell r="D706" t="str">
            <v>D</v>
          </cell>
          <cell r="E706">
            <v>24</v>
          </cell>
          <cell r="F706">
            <v>4</v>
          </cell>
          <cell r="G706" t="str">
            <v>いのうえ歯科医院</v>
          </cell>
          <cell r="H706" t="str">
            <v>三重県</v>
          </cell>
          <cell r="I706" t="str">
            <v>伊勢市西豊浜町２０１０－３</v>
          </cell>
          <cell r="J706">
            <v>2</v>
          </cell>
          <cell r="K706">
            <v>4</v>
          </cell>
          <cell r="L706">
            <v>5</v>
          </cell>
          <cell r="M706">
            <v>2</v>
          </cell>
          <cell r="N706">
            <v>25</v>
          </cell>
          <cell r="O706" t="str">
            <v>24203</v>
          </cell>
          <cell r="P706" t="str">
            <v>5150505</v>
          </cell>
        </row>
        <row r="707">
          <cell r="A707">
            <v>30706</v>
          </cell>
          <cell r="B707">
            <v>324510933</v>
          </cell>
          <cell r="C707" t="str">
            <v>D24-005</v>
          </cell>
          <cell r="D707" t="str">
            <v>D</v>
          </cell>
          <cell r="E707">
            <v>24</v>
          </cell>
          <cell r="F707">
            <v>5</v>
          </cell>
          <cell r="G707" t="str">
            <v>スマイル歯科</v>
          </cell>
          <cell r="H707" t="str">
            <v>三重県</v>
          </cell>
          <cell r="I707" t="str">
            <v>桑名市新西方４－８３</v>
          </cell>
          <cell r="J707">
            <v>1</v>
          </cell>
          <cell r="K707">
            <v>4</v>
          </cell>
          <cell r="L707">
            <v>5</v>
          </cell>
          <cell r="M707">
            <v>1</v>
          </cell>
          <cell r="N707">
            <v>25</v>
          </cell>
          <cell r="O707" t="str">
            <v>24205</v>
          </cell>
          <cell r="P707" t="str">
            <v>5110863</v>
          </cell>
        </row>
        <row r="708">
          <cell r="A708">
            <v>30707</v>
          </cell>
          <cell r="B708">
            <v>324530072</v>
          </cell>
          <cell r="C708" t="str">
            <v>D24-006</v>
          </cell>
          <cell r="D708" t="str">
            <v>D</v>
          </cell>
          <cell r="E708">
            <v>24</v>
          </cell>
          <cell r="F708">
            <v>6</v>
          </cell>
          <cell r="G708" t="str">
            <v>中道歯科医院</v>
          </cell>
          <cell r="H708" t="str">
            <v>三重県</v>
          </cell>
          <cell r="I708" t="str">
            <v>鈴鹿市神戸１－１３－２２</v>
          </cell>
          <cell r="J708">
            <v>2</v>
          </cell>
          <cell r="K708">
            <v>4</v>
          </cell>
          <cell r="L708">
            <v>5</v>
          </cell>
          <cell r="M708">
            <v>2</v>
          </cell>
          <cell r="N708">
            <v>25</v>
          </cell>
          <cell r="O708" t="str">
            <v>24207</v>
          </cell>
          <cell r="P708" t="str">
            <v>5130801</v>
          </cell>
        </row>
        <row r="709">
          <cell r="A709">
            <v>30708</v>
          </cell>
          <cell r="B709">
            <v>324530740</v>
          </cell>
          <cell r="C709" t="str">
            <v>D24-007</v>
          </cell>
          <cell r="D709" t="str">
            <v>D</v>
          </cell>
          <cell r="E709">
            <v>24</v>
          </cell>
          <cell r="F709">
            <v>7</v>
          </cell>
          <cell r="G709" t="str">
            <v>早川歯科医院</v>
          </cell>
          <cell r="H709" t="str">
            <v>三重県</v>
          </cell>
          <cell r="I709" t="str">
            <v>鈴鹿市長沢町１１６６番地の１</v>
          </cell>
          <cell r="J709">
            <v>2</v>
          </cell>
          <cell r="K709">
            <v>4</v>
          </cell>
          <cell r="L709">
            <v>5</v>
          </cell>
          <cell r="M709">
            <v>1</v>
          </cell>
          <cell r="N709">
            <v>25</v>
          </cell>
          <cell r="O709" t="str">
            <v>24207</v>
          </cell>
          <cell r="P709" t="str">
            <v>5190314</v>
          </cell>
        </row>
        <row r="710">
          <cell r="A710">
            <v>30709</v>
          </cell>
          <cell r="B710">
            <v>324531213</v>
          </cell>
          <cell r="C710" t="str">
            <v>D24-008</v>
          </cell>
          <cell r="D710" t="str">
            <v>D</v>
          </cell>
          <cell r="E710">
            <v>24</v>
          </cell>
          <cell r="F710">
            <v>8</v>
          </cell>
          <cell r="G710" t="str">
            <v>まちここども歯科</v>
          </cell>
          <cell r="H710" t="str">
            <v>三重県</v>
          </cell>
          <cell r="I710" t="str">
            <v>亀山市東台町１の１１</v>
          </cell>
          <cell r="J710">
            <v>1</v>
          </cell>
          <cell r="K710">
            <v>4</v>
          </cell>
          <cell r="L710">
            <v>5</v>
          </cell>
          <cell r="M710">
            <v>1</v>
          </cell>
          <cell r="N710">
            <v>25</v>
          </cell>
          <cell r="O710" t="str">
            <v>24210</v>
          </cell>
          <cell r="P710" t="str">
            <v>5190122</v>
          </cell>
        </row>
        <row r="711">
          <cell r="A711">
            <v>30710</v>
          </cell>
          <cell r="B711">
            <v>324510539</v>
          </cell>
          <cell r="C711" t="str">
            <v>D24-009</v>
          </cell>
          <cell r="D711" t="str">
            <v>D</v>
          </cell>
          <cell r="E711">
            <v>24</v>
          </cell>
          <cell r="F711">
            <v>9</v>
          </cell>
          <cell r="G711" t="str">
            <v>西村歯科</v>
          </cell>
          <cell r="H711" t="str">
            <v>三重県</v>
          </cell>
          <cell r="I711" t="str">
            <v>員弁郡東員町鳥取４３３－１</v>
          </cell>
          <cell r="J711">
            <v>2</v>
          </cell>
          <cell r="K711">
            <v>4</v>
          </cell>
          <cell r="L711">
            <v>5</v>
          </cell>
          <cell r="M711">
            <v>1</v>
          </cell>
          <cell r="N711">
            <v>25</v>
          </cell>
          <cell r="O711" t="str">
            <v>24324</v>
          </cell>
          <cell r="P711" t="str">
            <v>5110241</v>
          </cell>
        </row>
        <row r="712">
          <cell r="A712">
            <v>30711</v>
          </cell>
          <cell r="B712">
            <v>324521786</v>
          </cell>
          <cell r="C712" t="str">
            <v>D24-010</v>
          </cell>
          <cell r="D712" t="str">
            <v>D</v>
          </cell>
          <cell r="E712">
            <v>24</v>
          </cell>
          <cell r="F712">
            <v>10</v>
          </cell>
          <cell r="G712" t="str">
            <v>秋山歯科</v>
          </cell>
          <cell r="H712" t="str">
            <v>三重県</v>
          </cell>
          <cell r="I712" t="str">
            <v>三重郡菰野町大字大強原字牛池３８２７</v>
          </cell>
          <cell r="J712">
            <v>2</v>
          </cell>
          <cell r="K712">
            <v>4</v>
          </cell>
          <cell r="L712">
            <v>5</v>
          </cell>
          <cell r="M712">
            <v>1</v>
          </cell>
          <cell r="N712">
            <v>25</v>
          </cell>
          <cell r="O712" t="str">
            <v>24341</v>
          </cell>
          <cell r="P712" t="str">
            <v>5101222</v>
          </cell>
        </row>
        <row r="713">
          <cell r="A713">
            <v>30712</v>
          </cell>
          <cell r="B713">
            <v>324550427</v>
          </cell>
          <cell r="C713" t="str">
            <v>D24-011</v>
          </cell>
          <cell r="D713" t="str">
            <v>D</v>
          </cell>
          <cell r="E713">
            <v>24</v>
          </cell>
          <cell r="F713">
            <v>11</v>
          </cell>
          <cell r="G713" t="str">
            <v>林歯科医院</v>
          </cell>
          <cell r="H713" t="str">
            <v>三重県</v>
          </cell>
          <cell r="I713" t="str">
            <v>一志郡嬉野町須賀領５０７－１</v>
          </cell>
          <cell r="J713">
            <v>1</v>
          </cell>
          <cell r="K713">
            <v>4</v>
          </cell>
          <cell r="L713">
            <v>5</v>
          </cell>
          <cell r="M713">
            <v>2</v>
          </cell>
          <cell r="N713">
            <v>25</v>
          </cell>
          <cell r="O713" t="str">
            <v>24405</v>
          </cell>
          <cell r="P713" t="str">
            <v>5152331</v>
          </cell>
        </row>
        <row r="714">
          <cell r="A714">
            <v>30713</v>
          </cell>
          <cell r="B714">
            <v>324550342</v>
          </cell>
          <cell r="C714" t="str">
            <v>D24-012</v>
          </cell>
          <cell r="D714" t="str">
            <v>D</v>
          </cell>
          <cell r="E714">
            <v>24</v>
          </cell>
          <cell r="F714">
            <v>12</v>
          </cell>
          <cell r="G714" t="str">
            <v>大森歯科医院</v>
          </cell>
          <cell r="H714" t="str">
            <v>三重県</v>
          </cell>
          <cell r="I714" t="str">
            <v>一志郡三雲町大字小津字南浦５０４</v>
          </cell>
          <cell r="J714">
            <v>2</v>
          </cell>
          <cell r="K714">
            <v>4</v>
          </cell>
          <cell r="L714">
            <v>5</v>
          </cell>
          <cell r="M714">
            <v>1</v>
          </cell>
          <cell r="N714">
            <v>25</v>
          </cell>
          <cell r="O714" t="str">
            <v>24407</v>
          </cell>
          <cell r="P714" t="str">
            <v>5152114</v>
          </cell>
        </row>
        <row r="715">
          <cell r="A715">
            <v>30714</v>
          </cell>
          <cell r="B715">
            <v>324570481</v>
          </cell>
          <cell r="C715" t="str">
            <v>D24-013</v>
          </cell>
          <cell r="D715" t="str">
            <v>D</v>
          </cell>
          <cell r="E715">
            <v>24</v>
          </cell>
          <cell r="F715">
            <v>13</v>
          </cell>
          <cell r="G715" t="str">
            <v>歯科古川医院</v>
          </cell>
          <cell r="H715" t="str">
            <v>三重県</v>
          </cell>
          <cell r="I715" t="str">
            <v>度会郡二見町荘１４７０</v>
          </cell>
          <cell r="J715">
            <v>2</v>
          </cell>
          <cell r="K715">
            <v>4</v>
          </cell>
          <cell r="L715">
            <v>5</v>
          </cell>
          <cell r="M715">
            <v>1</v>
          </cell>
          <cell r="N715">
            <v>25</v>
          </cell>
          <cell r="O715" t="str">
            <v>24462</v>
          </cell>
          <cell r="P715" t="str">
            <v>5190606</v>
          </cell>
        </row>
        <row r="716">
          <cell r="A716">
            <v>30715</v>
          </cell>
          <cell r="B716">
            <v>324580383</v>
          </cell>
          <cell r="C716" t="str">
            <v>D24-014</v>
          </cell>
          <cell r="D716" t="str">
            <v>D</v>
          </cell>
          <cell r="E716">
            <v>24</v>
          </cell>
          <cell r="F716">
            <v>14</v>
          </cell>
          <cell r="G716" t="str">
            <v>冨嶋歯科医院</v>
          </cell>
          <cell r="H716" t="str">
            <v>三重県</v>
          </cell>
          <cell r="I716" t="str">
            <v>名賀郡青山町阿保１８３－２</v>
          </cell>
          <cell r="J716">
            <v>2</v>
          </cell>
          <cell r="K716">
            <v>4</v>
          </cell>
          <cell r="L716">
            <v>5</v>
          </cell>
          <cell r="M716">
            <v>1</v>
          </cell>
          <cell r="N716">
            <v>25</v>
          </cell>
          <cell r="O716" t="str">
            <v>24501</v>
          </cell>
          <cell r="P716" t="str">
            <v>5180226</v>
          </cell>
        </row>
        <row r="717">
          <cell r="A717">
            <v>30716</v>
          </cell>
          <cell r="B717">
            <v>324600247</v>
          </cell>
          <cell r="C717" t="str">
            <v>D24-015</v>
          </cell>
          <cell r="D717" t="str">
            <v>D</v>
          </cell>
          <cell r="E717">
            <v>24</v>
          </cell>
          <cell r="F717">
            <v>15</v>
          </cell>
          <cell r="G717" t="str">
            <v>宮原歯科医院</v>
          </cell>
          <cell r="H717" t="str">
            <v>三重県</v>
          </cell>
          <cell r="I717" t="str">
            <v>北牟婁郡紀伊長島町大字大向井２００８番地</v>
          </cell>
          <cell r="J717">
            <v>2</v>
          </cell>
          <cell r="K717">
            <v>4</v>
          </cell>
          <cell r="L717">
            <v>5</v>
          </cell>
          <cell r="M717">
            <v>1</v>
          </cell>
          <cell r="N717">
            <v>25</v>
          </cell>
          <cell r="O717" t="str">
            <v>24541</v>
          </cell>
          <cell r="P717" t="str">
            <v>5193200</v>
          </cell>
        </row>
        <row r="718">
          <cell r="A718">
            <v>30717</v>
          </cell>
          <cell r="B718">
            <v>325010209</v>
          </cell>
          <cell r="C718" t="str">
            <v>D25-001</v>
          </cell>
          <cell r="D718" t="str">
            <v>D</v>
          </cell>
          <cell r="E718">
            <v>25</v>
          </cell>
          <cell r="F718">
            <v>1</v>
          </cell>
          <cell r="G718" t="str">
            <v>松崎歯科医院</v>
          </cell>
          <cell r="H718" t="str">
            <v>滋賀県</v>
          </cell>
          <cell r="I718" t="str">
            <v>大津市桜野町１－９－１９</v>
          </cell>
          <cell r="J718">
            <v>2</v>
          </cell>
          <cell r="K718">
            <v>6</v>
          </cell>
          <cell r="L718">
            <v>4</v>
          </cell>
          <cell r="M718">
            <v>1</v>
          </cell>
          <cell r="N718">
            <v>25</v>
          </cell>
          <cell r="O718" t="str">
            <v>25201</v>
          </cell>
          <cell r="P718" t="str">
            <v>5200026</v>
          </cell>
        </row>
        <row r="719">
          <cell r="A719">
            <v>30718</v>
          </cell>
          <cell r="B719">
            <v>325010980</v>
          </cell>
          <cell r="C719" t="str">
            <v>D25-002</v>
          </cell>
          <cell r="D719" t="str">
            <v>D</v>
          </cell>
          <cell r="E719">
            <v>25</v>
          </cell>
          <cell r="F719">
            <v>2</v>
          </cell>
          <cell r="G719" t="str">
            <v>多田歯科医院</v>
          </cell>
          <cell r="H719" t="str">
            <v>滋賀県</v>
          </cell>
          <cell r="I719" t="str">
            <v>大津市中庄２丁目２０－１２</v>
          </cell>
          <cell r="J719">
            <v>1</v>
          </cell>
          <cell r="K719">
            <v>6</v>
          </cell>
          <cell r="L719">
            <v>4</v>
          </cell>
          <cell r="M719">
            <v>1</v>
          </cell>
          <cell r="N719">
            <v>25</v>
          </cell>
          <cell r="O719" t="str">
            <v>25201</v>
          </cell>
          <cell r="P719" t="str">
            <v>5200837</v>
          </cell>
        </row>
        <row r="720">
          <cell r="A720">
            <v>30719</v>
          </cell>
          <cell r="B720">
            <v>325011020</v>
          </cell>
          <cell r="C720" t="str">
            <v>D25-003</v>
          </cell>
          <cell r="D720" t="str">
            <v>D</v>
          </cell>
          <cell r="E720">
            <v>25</v>
          </cell>
          <cell r="F720">
            <v>3</v>
          </cell>
          <cell r="G720" t="str">
            <v>医療法人石田歯科医院</v>
          </cell>
          <cell r="H720" t="str">
            <v>滋賀県</v>
          </cell>
          <cell r="I720" t="str">
            <v>大津市中央１丁目７－３３</v>
          </cell>
          <cell r="J720">
            <v>1</v>
          </cell>
          <cell r="K720">
            <v>6</v>
          </cell>
          <cell r="L720">
            <v>4</v>
          </cell>
          <cell r="M720">
            <v>2</v>
          </cell>
          <cell r="N720">
            <v>19</v>
          </cell>
          <cell r="O720" t="str">
            <v>25201</v>
          </cell>
          <cell r="P720" t="str">
            <v>5200043</v>
          </cell>
        </row>
        <row r="721">
          <cell r="A721">
            <v>30720</v>
          </cell>
          <cell r="B721">
            <v>325011365</v>
          </cell>
          <cell r="C721" t="str">
            <v>D25-004</v>
          </cell>
          <cell r="D721" t="str">
            <v>D</v>
          </cell>
          <cell r="E721">
            <v>25</v>
          </cell>
          <cell r="F721">
            <v>4</v>
          </cell>
          <cell r="G721" t="str">
            <v>山田歯科</v>
          </cell>
          <cell r="H721" t="str">
            <v>滋賀県</v>
          </cell>
          <cell r="I721" t="str">
            <v>大津市皇子が丘３丁目８４－１－３０５Ａ</v>
          </cell>
          <cell r="J721">
            <v>2</v>
          </cell>
          <cell r="K721">
            <v>6</v>
          </cell>
          <cell r="L721">
            <v>4</v>
          </cell>
          <cell r="M721">
            <v>1</v>
          </cell>
          <cell r="N721">
            <v>25</v>
          </cell>
          <cell r="O721" t="str">
            <v>25201</v>
          </cell>
          <cell r="P721" t="str">
            <v>5200025</v>
          </cell>
        </row>
        <row r="722">
          <cell r="A722">
            <v>30721</v>
          </cell>
          <cell r="B722">
            <v>325020156</v>
          </cell>
          <cell r="C722" t="str">
            <v>D25-005</v>
          </cell>
          <cell r="D722" t="str">
            <v>D</v>
          </cell>
          <cell r="E722">
            <v>25</v>
          </cell>
          <cell r="F722">
            <v>5</v>
          </cell>
          <cell r="G722" t="str">
            <v>二宮第二歯科</v>
          </cell>
          <cell r="H722" t="str">
            <v>滋賀県</v>
          </cell>
          <cell r="I722" t="str">
            <v>草津市上笠２丁目７－１７</v>
          </cell>
          <cell r="J722">
            <v>2</v>
          </cell>
          <cell r="K722">
            <v>6</v>
          </cell>
          <cell r="L722">
            <v>5</v>
          </cell>
          <cell r="M722">
            <v>1</v>
          </cell>
          <cell r="N722">
            <v>25</v>
          </cell>
          <cell r="O722" t="str">
            <v>25206</v>
          </cell>
          <cell r="P722" t="str">
            <v>5250028</v>
          </cell>
        </row>
        <row r="723">
          <cell r="A723">
            <v>30722</v>
          </cell>
          <cell r="B723">
            <v>325020840</v>
          </cell>
          <cell r="C723" t="str">
            <v>D25-006</v>
          </cell>
          <cell r="D723" t="str">
            <v>D</v>
          </cell>
          <cell r="E723">
            <v>25</v>
          </cell>
          <cell r="F723">
            <v>6</v>
          </cell>
          <cell r="G723" t="str">
            <v>上野歯科医院</v>
          </cell>
          <cell r="H723" t="str">
            <v>滋賀県</v>
          </cell>
          <cell r="I723" t="str">
            <v>草津市若草５丁目８番２０号</v>
          </cell>
          <cell r="J723">
            <v>1</v>
          </cell>
          <cell r="K723">
            <v>6</v>
          </cell>
          <cell r="L723">
            <v>5</v>
          </cell>
          <cell r="M723">
            <v>1</v>
          </cell>
          <cell r="N723">
            <v>25</v>
          </cell>
          <cell r="O723" t="str">
            <v>25206</v>
          </cell>
          <cell r="P723" t="str">
            <v>5250045</v>
          </cell>
        </row>
        <row r="724">
          <cell r="A724">
            <v>30723</v>
          </cell>
          <cell r="B724">
            <v>325021166</v>
          </cell>
          <cell r="C724" t="str">
            <v>D25-007</v>
          </cell>
          <cell r="D724" t="str">
            <v>D</v>
          </cell>
          <cell r="E724">
            <v>25</v>
          </cell>
          <cell r="F724">
            <v>7</v>
          </cell>
          <cell r="G724" t="str">
            <v>加藤歯科医院</v>
          </cell>
          <cell r="H724" t="str">
            <v>滋賀県</v>
          </cell>
          <cell r="I724" t="str">
            <v>草津市野村６丁目１番３号</v>
          </cell>
          <cell r="J724">
            <v>2</v>
          </cell>
          <cell r="K724">
            <v>6</v>
          </cell>
          <cell r="L724">
            <v>5</v>
          </cell>
          <cell r="M724">
            <v>1</v>
          </cell>
          <cell r="N724">
            <v>25</v>
          </cell>
          <cell r="O724" t="str">
            <v>25206</v>
          </cell>
          <cell r="P724" t="str">
            <v>5250027</v>
          </cell>
        </row>
        <row r="725">
          <cell r="A725">
            <v>30724</v>
          </cell>
          <cell r="B725">
            <v>325030162</v>
          </cell>
          <cell r="C725" t="str">
            <v>D25-008</v>
          </cell>
          <cell r="D725" t="str">
            <v>D</v>
          </cell>
          <cell r="E725">
            <v>25</v>
          </cell>
          <cell r="F725">
            <v>8</v>
          </cell>
          <cell r="G725" t="str">
            <v>白木歯科医院</v>
          </cell>
          <cell r="H725" t="str">
            <v>滋賀県</v>
          </cell>
          <cell r="I725" t="str">
            <v>甲賀郡甲賀町大字上野１３６８番地</v>
          </cell>
          <cell r="J725">
            <v>2</v>
          </cell>
          <cell r="K725">
            <v>6</v>
          </cell>
          <cell r="L725">
            <v>5</v>
          </cell>
          <cell r="M725">
            <v>2</v>
          </cell>
          <cell r="N725">
            <v>25</v>
          </cell>
          <cell r="O725" t="str">
            <v>25365</v>
          </cell>
          <cell r="P725" t="str">
            <v>5203421</v>
          </cell>
        </row>
        <row r="726">
          <cell r="A726">
            <v>30725</v>
          </cell>
          <cell r="B726">
            <v>325040325</v>
          </cell>
          <cell r="C726" t="str">
            <v>D25-009</v>
          </cell>
          <cell r="D726" t="str">
            <v>D</v>
          </cell>
          <cell r="E726">
            <v>25</v>
          </cell>
          <cell r="F726">
            <v>9</v>
          </cell>
          <cell r="G726" t="str">
            <v>門坂歯科医院</v>
          </cell>
          <cell r="H726" t="str">
            <v>滋賀県</v>
          </cell>
          <cell r="I726" t="str">
            <v>蒲生郡日野町大字大窪２０３番地</v>
          </cell>
          <cell r="J726">
            <v>2</v>
          </cell>
          <cell r="K726">
            <v>6</v>
          </cell>
          <cell r="L726">
            <v>5</v>
          </cell>
          <cell r="M726">
            <v>1</v>
          </cell>
          <cell r="N726">
            <v>25</v>
          </cell>
          <cell r="O726" t="str">
            <v>25383</v>
          </cell>
          <cell r="P726" t="str">
            <v>5291603</v>
          </cell>
        </row>
        <row r="727">
          <cell r="A727">
            <v>30726</v>
          </cell>
          <cell r="B727">
            <v>325060725</v>
          </cell>
          <cell r="C727" t="str">
            <v>D25-010</v>
          </cell>
          <cell r="D727" t="str">
            <v>D</v>
          </cell>
          <cell r="E727">
            <v>25</v>
          </cell>
          <cell r="F727">
            <v>10</v>
          </cell>
          <cell r="G727" t="str">
            <v>ファミリー歯科</v>
          </cell>
          <cell r="H727" t="str">
            <v>滋賀県</v>
          </cell>
          <cell r="I727" t="str">
            <v>愛知郡愛知川町大字市蓮花１１６２－５</v>
          </cell>
          <cell r="J727">
            <v>2</v>
          </cell>
          <cell r="K727">
            <v>6</v>
          </cell>
          <cell r="L727">
            <v>5</v>
          </cell>
          <cell r="M727">
            <v>1</v>
          </cell>
          <cell r="N727">
            <v>25</v>
          </cell>
          <cell r="O727" t="str">
            <v>25424</v>
          </cell>
          <cell r="P727" t="str">
            <v>5291313</v>
          </cell>
        </row>
        <row r="728">
          <cell r="A728">
            <v>30727</v>
          </cell>
          <cell r="B728">
            <v>325080079</v>
          </cell>
          <cell r="C728" t="str">
            <v>D25-011</v>
          </cell>
          <cell r="D728" t="str">
            <v>D</v>
          </cell>
          <cell r="E728">
            <v>25</v>
          </cell>
          <cell r="F728">
            <v>11</v>
          </cell>
          <cell r="G728" t="str">
            <v>横井歯科医院</v>
          </cell>
          <cell r="H728" t="str">
            <v>滋賀県</v>
          </cell>
          <cell r="I728" t="str">
            <v>伊香郡木之本町木之本１７１０－１</v>
          </cell>
          <cell r="J728">
            <v>2</v>
          </cell>
          <cell r="K728">
            <v>6</v>
          </cell>
          <cell r="L728">
            <v>5</v>
          </cell>
          <cell r="M728">
            <v>1</v>
          </cell>
          <cell r="N728">
            <v>19</v>
          </cell>
          <cell r="O728" t="str">
            <v>25502</v>
          </cell>
          <cell r="P728" t="str">
            <v>5290425</v>
          </cell>
        </row>
        <row r="729">
          <cell r="A729">
            <v>30728</v>
          </cell>
          <cell r="B729">
            <v>326010958</v>
          </cell>
          <cell r="C729" t="str">
            <v>D26-001</v>
          </cell>
          <cell r="D729" t="str">
            <v>D</v>
          </cell>
          <cell r="E729">
            <v>26</v>
          </cell>
          <cell r="F729">
            <v>1</v>
          </cell>
          <cell r="G729" t="str">
            <v>鞍馬口デンタルクリニック</v>
          </cell>
          <cell r="H729" t="str">
            <v>京都府</v>
          </cell>
          <cell r="I729" t="str">
            <v>京都市北区鞍馬口通室町東入る小山町２２６　鞍楽ハウディ３Ｆ</v>
          </cell>
          <cell r="J729">
            <v>2</v>
          </cell>
          <cell r="K729">
            <v>6</v>
          </cell>
          <cell r="L729">
            <v>2</v>
          </cell>
          <cell r="M729">
            <v>2</v>
          </cell>
          <cell r="N729">
            <v>25</v>
          </cell>
          <cell r="O729" t="str">
            <v>26101</v>
          </cell>
          <cell r="P729" t="str">
            <v>6038152</v>
          </cell>
        </row>
        <row r="730">
          <cell r="A730">
            <v>30729</v>
          </cell>
          <cell r="B730">
            <v>326010987</v>
          </cell>
          <cell r="C730" t="str">
            <v>D26-002</v>
          </cell>
          <cell r="D730" t="str">
            <v>D</v>
          </cell>
          <cell r="E730">
            <v>26</v>
          </cell>
          <cell r="F730">
            <v>2</v>
          </cell>
          <cell r="G730" t="str">
            <v>稲塚歯科榊田診療所</v>
          </cell>
          <cell r="H730" t="str">
            <v>京都府</v>
          </cell>
          <cell r="I730" t="str">
            <v>京都市北区上賀茂榊田町８２</v>
          </cell>
          <cell r="J730">
            <v>2</v>
          </cell>
          <cell r="K730">
            <v>6</v>
          </cell>
          <cell r="L730">
            <v>2</v>
          </cell>
          <cell r="M730">
            <v>1</v>
          </cell>
          <cell r="N730">
            <v>25</v>
          </cell>
          <cell r="O730" t="str">
            <v>26101</v>
          </cell>
          <cell r="P730" t="str">
            <v>6038051</v>
          </cell>
        </row>
        <row r="731">
          <cell r="A731">
            <v>30730</v>
          </cell>
          <cell r="B731">
            <v>326030361</v>
          </cell>
          <cell r="C731" t="str">
            <v>D26-003</v>
          </cell>
          <cell r="D731" t="str">
            <v>D</v>
          </cell>
          <cell r="E731">
            <v>26</v>
          </cell>
          <cell r="F731">
            <v>3</v>
          </cell>
          <cell r="G731" t="str">
            <v>増田歯科医院</v>
          </cell>
          <cell r="H731" t="str">
            <v>京都府</v>
          </cell>
          <cell r="I731" t="str">
            <v>京都市左京区浄土寺西田町１０８－３</v>
          </cell>
          <cell r="J731">
            <v>2</v>
          </cell>
          <cell r="K731">
            <v>6</v>
          </cell>
          <cell r="L731">
            <v>2</v>
          </cell>
          <cell r="M731">
            <v>1</v>
          </cell>
          <cell r="N731">
            <v>25</v>
          </cell>
          <cell r="O731" t="str">
            <v>26103</v>
          </cell>
          <cell r="P731" t="str">
            <v>6068417</v>
          </cell>
        </row>
        <row r="732">
          <cell r="A732">
            <v>30731</v>
          </cell>
          <cell r="B732">
            <v>326040364</v>
          </cell>
          <cell r="C732" t="str">
            <v>D26-004</v>
          </cell>
          <cell r="D732" t="str">
            <v>D</v>
          </cell>
          <cell r="E732">
            <v>26</v>
          </cell>
          <cell r="F732">
            <v>4</v>
          </cell>
          <cell r="G732" t="str">
            <v>柳楽歯科医院</v>
          </cell>
          <cell r="H732" t="str">
            <v>京都府</v>
          </cell>
          <cell r="I732" t="str">
            <v>京都市中京区河原町六角東入る</v>
          </cell>
          <cell r="J732">
            <v>2</v>
          </cell>
          <cell r="K732">
            <v>6</v>
          </cell>
          <cell r="L732">
            <v>2</v>
          </cell>
          <cell r="M732">
            <v>1</v>
          </cell>
          <cell r="N732">
            <v>25</v>
          </cell>
          <cell r="O732" t="str">
            <v>26104</v>
          </cell>
          <cell r="P732" t="str">
            <v>6040000</v>
          </cell>
        </row>
        <row r="733">
          <cell r="A733">
            <v>30732</v>
          </cell>
          <cell r="B733">
            <v>326041619</v>
          </cell>
          <cell r="C733" t="str">
            <v>D26-005</v>
          </cell>
          <cell r="D733" t="str">
            <v>D</v>
          </cell>
          <cell r="E733">
            <v>26</v>
          </cell>
          <cell r="F733">
            <v>5</v>
          </cell>
          <cell r="G733" t="str">
            <v>藤村歯科医院</v>
          </cell>
          <cell r="H733" t="str">
            <v>京都府</v>
          </cell>
          <cell r="I733" t="str">
            <v>京都市中京区河原町通り三条上ル西側　グリント・ランドビル２Ｆ</v>
          </cell>
          <cell r="J733">
            <v>2</v>
          </cell>
          <cell r="K733">
            <v>6</v>
          </cell>
          <cell r="L733">
            <v>2</v>
          </cell>
          <cell r="M733">
            <v>1</v>
          </cell>
          <cell r="N733">
            <v>25</v>
          </cell>
          <cell r="O733" t="str">
            <v>26104</v>
          </cell>
          <cell r="P733" t="str">
            <v>6040000</v>
          </cell>
        </row>
        <row r="734">
          <cell r="A734">
            <v>30733</v>
          </cell>
          <cell r="B734">
            <v>326050396</v>
          </cell>
          <cell r="C734" t="str">
            <v>D26-006</v>
          </cell>
          <cell r="D734" t="str">
            <v>D</v>
          </cell>
          <cell r="E734">
            <v>26</v>
          </cell>
          <cell r="F734">
            <v>6</v>
          </cell>
          <cell r="G734" t="str">
            <v>後藤歯科医院</v>
          </cell>
          <cell r="H734" t="str">
            <v>京都府</v>
          </cell>
          <cell r="I734" t="str">
            <v>京都市東山区正面通本町東入茶屋町５０９</v>
          </cell>
          <cell r="J734">
            <v>1</v>
          </cell>
          <cell r="K734">
            <v>6</v>
          </cell>
          <cell r="L734">
            <v>2</v>
          </cell>
          <cell r="M734">
            <v>1</v>
          </cell>
          <cell r="N734">
            <v>25</v>
          </cell>
          <cell r="O734" t="str">
            <v>26105</v>
          </cell>
          <cell r="P734" t="str">
            <v>6050931</v>
          </cell>
        </row>
        <row r="735">
          <cell r="A735">
            <v>30734</v>
          </cell>
          <cell r="B735">
            <v>326070552</v>
          </cell>
          <cell r="C735" t="str">
            <v>D26-007</v>
          </cell>
          <cell r="D735" t="str">
            <v>D</v>
          </cell>
          <cell r="E735">
            <v>26</v>
          </cell>
          <cell r="F735">
            <v>7</v>
          </cell>
          <cell r="G735" t="str">
            <v>藤本歯科医院</v>
          </cell>
          <cell r="H735" t="str">
            <v>京都府</v>
          </cell>
          <cell r="I735" t="str">
            <v>京都市下京区七条大宮西入花畑町７５－２</v>
          </cell>
          <cell r="J735">
            <v>2</v>
          </cell>
          <cell r="K735">
            <v>6</v>
          </cell>
          <cell r="L735">
            <v>2</v>
          </cell>
          <cell r="M735">
            <v>2</v>
          </cell>
          <cell r="N735">
            <v>25</v>
          </cell>
          <cell r="O735" t="str">
            <v>26106</v>
          </cell>
          <cell r="P735" t="str">
            <v>6008831</v>
          </cell>
        </row>
        <row r="736">
          <cell r="A736">
            <v>30735</v>
          </cell>
          <cell r="B736">
            <v>326071100</v>
          </cell>
          <cell r="C736" t="str">
            <v>D26-008</v>
          </cell>
          <cell r="D736" t="str">
            <v>D</v>
          </cell>
          <cell r="E736">
            <v>26</v>
          </cell>
          <cell r="F736">
            <v>8</v>
          </cell>
          <cell r="G736" t="str">
            <v>畑山歯科医院</v>
          </cell>
          <cell r="H736" t="str">
            <v>京都府</v>
          </cell>
          <cell r="I736" t="str">
            <v>京都市下京区西七条名倉町２１番地の１０６</v>
          </cell>
          <cell r="J736">
            <v>2</v>
          </cell>
          <cell r="K736">
            <v>6</v>
          </cell>
          <cell r="L736">
            <v>2</v>
          </cell>
          <cell r="M736">
            <v>1</v>
          </cell>
          <cell r="N736">
            <v>25</v>
          </cell>
          <cell r="O736" t="str">
            <v>26106</v>
          </cell>
          <cell r="P736" t="str">
            <v>6008887</v>
          </cell>
        </row>
        <row r="737">
          <cell r="A737">
            <v>30736</v>
          </cell>
          <cell r="B737">
            <v>326090460</v>
          </cell>
          <cell r="C737" t="str">
            <v>D26-009</v>
          </cell>
          <cell r="D737" t="str">
            <v>D</v>
          </cell>
          <cell r="E737">
            <v>26</v>
          </cell>
          <cell r="F737">
            <v>9</v>
          </cell>
          <cell r="G737" t="str">
            <v>井上歯科医院</v>
          </cell>
          <cell r="H737" t="str">
            <v>京都府</v>
          </cell>
          <cell r="I737" t="str">
            <v>京都市右京区嵯峨広沢南下馬野町１９－６</v>
          </cell>
          <cell r="J737">
            <v>2</v>
          </cell>
          <cell r="K737">
            <v>6</v>
          </cell>
          <cell r="L737">
            <v>2</v>
          </cell>
          <cell r="M737">
            <v>1</v>
          </cell>
          <cell r="N737">
            <v>25</v>
          </cell>
          <cell r="O737" t="str">
            <v>26108</v>
          </cell>
          <cell r="P737" t="str">
            <v>6168303</v>
          </cell>
        </row>
        <row r="738">
          <cell r="A738">
            <v>30737</v>
          </cell>
          <cell r="B738">
            <v>326100552</v>
          </cell>
          <cell r="C738" t="str">
            <v>D26-010</v>
          </cell>
          <cell r="D738" t="str">
            <v>D</v>
          </cell>
          <cell r="E738">
            <v>26</v>
          </cell>
          <cell r="F738">
            <v>10</v>
          </cell>
          <cell r="G738" t="str">
            <v>三浦歯科医院</v>
          </cell>
          <cell r="H738" t="str">
            <v>京都府</v>
          </cell>
          <cell r="I738" t="str">
            <v>京都市伏見区深草堀田町１０　藤ノ森ローズセンターＣ棟２Ｆ</v>
          </cell>
          <cell r="J738">
            <v>2</v>
          </cell>
          <cell r="K738">
            <v>6</v>
          </cell>
          <cell r="L738">
            <v>2</v>
          </cell>
          <cell r="M738">
            <v>1</v>
          </cell>
          <cell r="N738">
            <v>25</v>
          </cell>
          <cell r="O738" t="str">
            <v>26109</v>
          </cell>
          <cell r="P738" t="str">
            <v>6120026</v>
          </cell>
        </row>
        <row r="739">
          <cell r="A739">
            <v>30738</v>
          </cell>
          <cell r="B739">
            <v>326060562</v>
          </cell>
          <cell r="C739" t="str">
            <v>D26-011</v>
          </cell>
          <cell r="D739" t="str">
            <v>D</v>
          </cell>
          <cell r="E739">
            <v>26</v>
          </cell>
          <cell r="F739">
            <v>11</v>
          </cell>
          <cell r="G739" t="str">
            <v>卜部歯科医院</v>
          </cell>
          <cell r="H739" t="str">
            <v>京都府</v>
          </cell>
          <cell r="I739" t="str">
            <v>京都市山科区西野大手先町２の２</v>
          </cell>
          <cell r="J739">
            <v>2</v>
          </cell>
          <cell r="K739">
            <v>6</v>
          </cell>
          <cell r="L739">
            <v>2</v>
          </cell>
          <cell r="M739">
            <v>1</v>
          </cell>
          <cell r="N739">
            <v>25</v>
          </cell>
          <cell r="O739" t="str">
            <v>26110</v>
          </cell>
          <cell r="P739" t="str">
            <v>6078344</v>
          </cell>
        </row>
        <row r="740">
          <cell r="A740">
            <v>30739</v>
          </cell>
          <cell r="B740">
            <v>326110193</v>
          </cell>
          <cell r="C740" t="str">
            <v>D26-012</v>
          </cell>
          <cell r="D740" t="str">
            <v>D</v>
          </cell>
          <cell r="E740">
            <v>26</v>
          </cell>
          <cell r="F740">
            <v>12</v>
          </cell>
          <cell r="G740" t="str">
            <v>水野歯科医院</v>
          </cell>
          <cell r="H740" t="str">
            <v>京都府</v>
          </cell>
          <cell r="I740" t="str">
            <v>京都市西京区上桂森下町１－１５２</v>
          </cell>
          <cell r="J740">
            <v>2</v>
          </cell>
          <cell r="K740">
            <v>6</v>
          </cell>
          <cell r="L740">
            <v>2</v>
          </cell>
          <cell r="M740">
            <v>1</v>
          </cell>
          <cell r="N740">
            <v>25</v>
          </cell>
          <cell r="O740" t="str">
            <v>26111</v>
          </cell>
          <cell r="P740" t="str">
            <v>6158225</v>
          </cell>
        </row>
        <row r="741">
          <cell r="A741">
            <v>30740</v>
          </cell>
          <cell r="B741">
            <v>326110281</v>
          </cell>
          <cell r="C741" t="str">
            <v>D26-013</v>
          </cell>
          <cell r="D741" t="str">
            <v>D</v>
          </cell>
          <cell r="E741">
            <v>26</v>
          </cell>
          <cell r="F741">
            <v>13</v>
          </cell>
          <cell r="G741" t="str">
            <v>東城歯科医院</v>
          </cell>
          <cell r="H741" t="str">
            <v>京都府</v>
          </cell>
          <cell r="I741" t="str">
            <v>京都市西京区大原野上里南ノ町５３</v>
          </cell>
          <cell r="J741">
            <v>1</v>
          </cell>
          <cell r="K741">
            <v>6</v>
          </cell>
          <cell r="L741">
            <v>2</v>
          </cell>
          <cell r="M741">
            <v>1</v>
          </cell>
          <cell r="N741">
            <v>25</v>
          </cell>
          <cell r="O741" t="str">
            <v>26111</v>
          </cell>
          <cell r="P741" t="str">
            <v>6101123</v>
          </cell>
        </row>
        <row r="742">
          <cell r="A742">
            <v>30741</v>
          </cell>
          <cell r="B742">
            <v>326110829</v>
          </cell>
          <cell r="C742" t="str">
            <v>D26-014</v>
          </cell>
          <cell r="D742" t="str">
            <v>D</v>
          </cell>
          <cell r="E742">
            <v>26</v>
          </cell>
          <cell r="F742">
            <v>14</v>
          </cell>
          <cell r="G742" t="str">
            <v>さかの歯科</v>
          </cell>
          <cell r="H742" t="str">
            <v>京都府</v>
          </cell>
          <cell r="I742" t="str">
            <v>京都市西京区大原野西境谷町２丁目１４番地１３</v>
          </cell>
          <cell r="J742">
            <v>2</v>
          </cell>
          <cell r="K742">
            <v>6</v>
          </cell>
          <cell r="L742">
            <v>2</v>
          </cell>
          <cell r="M742">
            <v>2</v>
          </cell>
          <cell r="N742">
            <v>25</v>
          </cell>
          <cell r="O742" t="str">
            <v>26111</v>
          </cell>
          <cell r="P742" t="str">
            <v>6101146</v>
          </cell>
        </row>
        <row r="743">
          <cell r="A743">
            <v>30742</v>
          </cell>
          <cell r="B743">
            <v>326580172</v>
          </cell>
          <cell r="C743" t="str">
            <v>D26-015</v>
          </cell>
          <cell r="D743" t="str">
            <v>D</v>
          </cell>
          <cell r="E743">
            <v>26</v>
          </cell>
          <cell r="F743">
            <v>15</v>
          </cell>
          <cell r="G743" t="str">
            <v>山口歯科医院</v>
          </cell>
          <cell r="H743" t="str">
            <v>京都府</v>
          </cell>
          <cell r="I743" t="str">
            <v>綾部市下八田町才ケ花１３番地の１</v>
          </cell>
          <cell r="J743">
            <v>2</v>
          </cell>
          <cell r="K743">
            <v>6</v>
          </cell>
          <cell r="L743">
            <v>5</v>
          </cell>
          <cell r="M743">
            <v>1</v>
          </cell>
          <cell r="N743">
            <v>25</v>
          </cell>
          <cell r="O743" t="str">
            <v>26203</v>
          </cell>
          <cell r="P743" t="str">
            <v>6230116</v>
          </cell>
        </row>
        <row r="744">
          <cell r="A744">
            <v>30743</v>
          </cell>
          <cell r="B744">
            <v>326520943</v>
          </cell>
          <cell r="C744" t="str">
            <v>D26-016</v>
          </cell>
          <cell r="D744" t="str">
            <v>D</v>
          </cell>
          <cell r="E744">
            <v>26</v>
          </cell>
          <cell r="F744">
            <v>16</v>
          </cell>
          <cell r="G744" t="str">
            <v>鈴木宏受歯科医院</v>
          </cell>
          <cell r="H744" t="str">
            <v>京都府</v>
          </cell>
          <cell r="I744" t="str">
            <v>宇治市神明宮東９９番地１５</v>
          </cell>
          <cell r="J744">
            <v>2</v>
          </cell>
          <cell r="K744">
            <v>6</v>
          </cell>
          <cell r="L744">
            <v>4</v>
          </cell>
          <cell r="M744">
            <v>1</v>
          </cell>
          <cell r="N744">
            <v>25</v>
          </cell>
          <cell r="O744" t="str">
            <v>26204</v>
          </cell>
          <cell r="P744" t="str">
            <v>6110025</v>
          </cell>
        </row>
        <row r="745">
          <cell r="A745">
            <v>30744</v>
          </cell>
          <cell r="B745">
            <v>326540154</v>
          </cell>
          <cell r="C745" t="str">
            <v>D26-017</v>
          </cell>
          <cell r="D745" t="str">
            <v>D</v>
          </cell>
          <cell r="E745">
            <v>26</v>
          </cell>
          <cell r="F745">
            <v>17</v>
          </cell>
          <cell r="G745" t="str">
            <v>浦田歯科医院</v>
          </cell>
          <cell r="H745" t="str">
            <v>京都府</v>
          </cell>
          <cell r="I745" t="str">
            <v>亀岡市河原町２３０－１０</v>
          </cell>
          <cell r="J745">
            <v>2</v>
          </cell>
          <cell r="K745">
            <v>6</v>
          </cell>
          <cell r="L745">
            <v>5</v>
          </cell>
          <cell r="M745">
            <v>1</v>
          </cell>
          <cell r="N745">
            <v>25</v>
          </cell>
          <cell r="O745" t="str">
            <v>26206</v>
          </cell>
          <cell r="P745" t="str">
            <v>6210803</v>
          </cell>
        </row>
        <row r="746">
          <cell r="A746">
            <v>30745</v>
          </cell>
          <cell r="B746">
            <v>326520754</v>
          </cell>
          <cell r="C746" t="str">
            <v>D26-018</v>
          </cell>
          <cell r="D746" t="str">
            <v>D</v>
          </cell>
          <cell r="E746">
            <v>26</v>
          </cell>
          <cell r="F746">
            <v>18</v>
          </cell>
          <cell r="G746" t="str">
            <v>医療法人フタニ歯科診療所</v>
          </cell>
          <cell r="H746" t="str">
            <v>京都府</v>
          </cell>
          <cell r="I746" t="str">
            <v>城陽市寺田西ノ口７－４　西邦ビル２Ｆ</v>
          </cell>
          <cell r="J746">
            <v>2</v>
          </cell>
          <cell r="K746">
            <v>6</v>
          </cell>
          <cell r="L746">
            <v>5</v>
          </cell>
          <cell r="M746">
            <v>1</v>
          </cell>
          <cell r="N746">
            <v>19</v>
          </cell>
          <cell r="O746" t="str">
            <v>26207</v>
          </cell>
          <cell r="P746" t="str">
            <v>6100121</v>
          </cell>
        </row>
        <row r="747">
          <cell r="A747">
            <v>30746</v>
          </cell>
          <cell r="B747">
            <v>326530757</v>
          </cell>
          <cell r="C747" t="str">
            <v>D26-019</v>
          </cell>
          <cell r="D747" t="str">
            <v>D</v>
          </cell>
          <cell r="E747">
            <v>26</v>
          </cell>
          <cell r="F747">
            <v>19</v>
          </cell>
          <cell r="G747" t="str">
            <v>医療法人一元会　西川歯科医院</v>
          </cell>
          <cell r="H747" t="str">
            <v>京都府</v>
          </cell>
          <cell r="I747" t="str">
            <v>京田辺市山手南１丁目３－１　Ｆ－Ｃｏｕｒｔ２０１</v>
          </cell>
          <cell r="J747">
            <v>1</v>
          </cell>
          <cell r="K747">
            <v>6</v>
          </cell>
          <cell r="L747">
            <v>5</v>
          </cell>
          <cell r="M747">
            <v>1</v>
          </cell>
          <cell r="N747">
            <v>19</v>
          </cell>
          <cell r="O747" t="str">
            <v>26211</v>
          </cell>
          <cell r="P747" t="str">
            <v>6100354</v>
          </cell>
        </row>
        <row r="748">
          <cell r="A748">
            <v>30747</v>
          </cell>
          <cell r="B748">
            <v>326630253</v>
          </cell>
          <cell r="C748" t="str">
            <v>D26-020</v>
          </cell>
          <cell r="D748" t="str">
            <v>D</v>
          </cell>
          <cell r="E748">
            <v>26</v>
          </cell>
          <cell r="F748">
            <v>20</v>
          </cell>
          <cell r="G748" t="str">
            <v>かみばやし歯科医院</v>
          </cell>
          <cell r="H748" t="str">
            <v>京都府</v>
          </cell>
          <cell r="I748" t="str">
            <v>相楽郡木津町州見台３丁目８－５　１０３号</v>
          </cell>
          <cell r="J748">
            <v>1</v>
          </cell>
          <cell r="K748">
            <v>6</v>
          </cell>
          <cell r="L748">
            <v>5</v>
          </cell>
          <cell r="M748">
            <v>1</v>
          </cell>
          <cell r="N748">
            <v>25</v>
          </cell>
          <cell r="O748" t="str">
            <v>26362</v>
          </cell>
          <cell r="P748" t="str">
            <v>6190216</v>
          </cell>
        </row>
        <row r="749">
          <cell r="A749">
            <v>30748</v>
          </cell>
          <cell r="B749">
            <v>326560219</v>
          </cell>
          <cell r="C749" t="str">
            <v>D26-021</v>
          </cell>
          <cell r="D749" t="str">
            <v>D</v>
          </cell>
          <cell r="E749">
            <v>26</v>
          </cell>
          <cell r="F749">
            <v>21</v>
          </cell>
          <cell r="G749" t="str">
            <v>河野歯科医院</v>
          </cell>
          <cell r="H749" t="str">
            <v>京都府</v>
          </cell>
          <cell r="I749" t="str">
            <v>船井郡園部町横田岸ノ上７－３</v>
          </cell>
          <cell r="J749">
            <v>2</v>
          </cell>
          <cell r="K749">
            <v>6</v>
          </cell>
          <cell r="L749">
            <v>5</v>
          </cell>
          <cell r="M749">
            <v>2</v>
          </cell>
          <cell r="N749">
            <v>25</v>
          </cell>
          <cell r="O749" t="str">
            <v>26401</v>
          </cell>
          <cell r="P749" t="str">
            <v>6220051</v>
          </cell>
        </row>
        <row r="750">
          <cell r="A750">
            <v>30749</v>
          </cell>
          <cell r="B750">
            <v>327020075</v>
          </cell>
          <cell r="C750" t="str">
            <v>D27-001</v>
          </cell>
          <cell r="D750" t="str">
            <v>D</v>
          </cell>
          <cell r="E750">
            <v>27</v>
          </cell>
          <cell r="F750">
            <v>1</v>
          </cell>
          <cell r="G750" t="str">
            <v>大野歯科医院</v>
          </cell>
          <cell r="H750" t="str">
            <v>大阪府</v>
          </cell>
          <cell r="I750" t="str">
            <v>大阪市都島区東野田町５－１－２２</v>
          </cell>
          <cell r="J750">
            <v>2</v>
          </cell>
          <cell r="K750">
            <v>6</v>
          </cell>
          <cell r="L750">
            <v>2</v>
          </cell>
          <cell r="M750">
            <v>1</v>
          </cell>
          <cell r="N750">
            <v>25</v>
          </cell>
          <cell r="O750" t="str">
            <v>27102</v>
          </cell>
          <cell r="P750" t="str">
            <v>5340024</v>
          </cell>
        </row>
        <row r="751">
          <cell r="A751">
            <v>30750</v>
          </cell>
          <cell r="B751">
            <v>327030456</v>
          </cell>
          <cell r="C751" t="str">
            <v>D27-002</v>
          </cell>
          <cell r="D751" t="str">
            <v>D</v>
          </cell>
          <cell r="E751">
            <v>27</v>
          </cell>
          <cell r="F751">
            <v>2</v>
          </cell>
          <cell r="G751" t="str">
            <v>村井歯科医院</v>
          </cell>
          <cell r="H751" t="str">
            <v>大阪府</v>
          </cell>
          <cell r="I751" t="str">
            <v>大阪市福島区福島２－３－２　村井ビル２Ｆ</v>
          </cell>
          <cell r="J751">
            <v>1</v>
          </cell>
          <cell r="K751">
            <v>6</v>
          </cell>
          <cell r="L751">
            <v>2</v>
          </cell>
          <cell r="M751">
            <v>1</v>
          </cell>
          <cell r="N751">
            <v>25</v>
          </cell>
          <cell r="O751" t="str">
            <v>27103</v>
          </cell>
          <cell r="P751" t="str">
            <v>5530003</v>
          </cell>
        </row>
        <row r="752">
          <cell r="A752">
            <v>30751</v>
          </cell>
          <cell r="B752">
            <v>327030889</v>
          </cell>
          <cell r="C752" t="str">
            <v>D27-003</v>
          </cell>
          <cell r="D752" t="str">
            <v>D</v>
          </cell>
          <cell r="E752">
            <v>27</v>
          </cell>
          <cell r="F752">
            <v>3</v>
          </cell>
          <cell r="G752" t="str">
            <v>おおつか歯科</v>
          </cell>
          <cell r="H752" t="str">
            <v>大阪府</v>
          </cell>
          <cell r="I752" t="str">
            <v>大阪市福島区玉川２－３－１６　ユニライフ福島店舗棟</v>
          </cell>
          <cell r="J752">
            <v>2</v>
          </cell>
          <cell r="K752">
            <v>6</v>
          </cell>
          <cell r="L752">
            <v>2</v>
          </cell>
          <cell r="M752">
            <v>1</v>
          </cell>
          <cell r="N752">
            <v>25</v>
          </cell>
          <cell r="O752" t="str">
            <v>27103</v>
          </cell>
          <cell r="P752" t="str">
            <v>5530004</v>
          </cell>
        </row>
        <row r="753">
          <cell r="A753">
            <v>30752</v>
          </cell>
          <cell r="B753">
            <v>327060921</v>
          </cell>
          <cell r="C753" t="str">
            <v>D27-004</v>
          </cell>
          <cell r="D753" t="str">
            <v>D</v>
          </cell>
          <cell r="E753">
            <v>27</v>
          </cell>
          <cell r="F753">
            <v>4</v>
          </cell>
          <cell r="G753" t="str">
            <v>西岡歯科医院</v>
          </cell>
          <cell r="H753" t="str">
            <v>大阪府</v>
          </cell>
          <cell r="I753" t="str">
            <v>大阪市西区九条南２丁目３３－１３</v>
          </cell>
          <cell r="J753">
            <v>1</v>
          </cell>
          <cell r="K753">
            <v>6</v>
          </cell>
          <cell r="L753">
            <v>2</v>
          </cell>
          <cell r="M753">
            <v>1</v>
          </cell>
          <cell r="N753">
            <v>25</v>
          </cell>
          <cell r="O753" t="str">
            <v>27106</v>
          </cell>
          <cell r="P753" t="str">
            <v>5500025</v>
          </cell>
        </row>
        <row r="754">
          <cell r="A754">
            <v>30753</v>
          </cell>
          <cell r="B754">
            <v>327061380</v>
          </cell>
          <cell r="C754" t="str">
            <v>D27-005</v>
          </cell>
          <cell r="D754" t="str">
            <v>D</v>
          </cell>
          <cell r="E754">
            <v>27</v>
          </cell>
          <cell r="F754">
            <v>5</v>
          </cell>
          <cell r="G754" t="str">
            <v>河野歯科医院</v>
          </cell>
          <cell r="H754" t="str">
            <v>大阪府</v>
          </cell>
          <cell r="I754" t="str">
            <v>大阪市西区千代崎２－９－１４</v>
          </cell>
          <cell r="J754">
            <v>2</v>
          </cell>
          <cell r="K754">
            <v>6</v>
          </cell>
          <cell r="L754">
            <v>2</v>
          </cell>
          <cell r="M754">
            <v>1</v>
          </cell>
          <cell r="N754">
            <v>25</v>
          </cell>
          <cell r="O754" t="str">
            <v>27106</v>
          </cell>
          <cell r="P754" t="str">
            <v>5500023</v>
          </cell>
        </row>
        <row r="755">
          <cell r="A755">
            <v>30754</v>
          </cell>
          <cell r="B755">
            <v>327090034</v>
          </cell>
          <cell r="C755" t="str">
            <v>D27-006</v>
          </cell>
          <cell r="D755" t="str">
            <v>D</v>
          </cell>
          <cell r="E755">
            <v>27</v>
          </cell>
          <cell r="F755">
            <v>6</v>
          </cell>
          <cell r="G755" t="str">
            <v>岩見歯科医院</v>
          </cell>
          <cell r="H755" t="str">
            <v>大阪府</v>
          </cell>
          <cell r="I755" t="str">
            <v>大阪市天王寺区悲田院町４－１６</v>
          </cell>
          <cell r="J755">
            <v>1</v>
          </cell>
          <cell r="K755">
            <v>6</v>
          </cell>
          <cell r="L755">
            <v>2</v>
          </cell>
          <cell r="M755">
            <v>1</v>
          </cell>
          <cell r="N755">
            <v>25</v>
          </cell>
          <cell r="O755" t="str">
            <v>27109</v>
          </cell>
          <cell r="P755" t="str">
            <v>5430055</v>
          </cell>
        </row>
        <row r="756">
          <cell r="A756">
            <v>30755</v>
          </cell>
          <cell r="B756">
            <v>327090337</v>
          </cell>
          <cell r="C756" t="str">
            <v>D27-007</v>
          </cell>
          <cell r="D756" t="str">
            <v>D</v>
          </cell>
          <cell r="E756">
            <v>27</v>
          </cell>
          <cell r="F756">
            <v>7</v>
          </cell>
          <cell r="G756" t="str">
            <v>医療法人崇仁会小室歯科上六診療所</v>
          </cell>
          <cell r="H756" t="str">
            <v>大阪府</v>
          </cell>
          <cell r="I756" t="str">
            <v>大阪市天王寺区上本町６－１－５５　近鉄デパート上本町店５Ｆ</v>
          </cell>
          <cell r="J756">
            <v>1</v>
          </cell>
          <cell r="K756">
            <v>6</v>
          </cell>
          <cell r="L756">
            <v>2</v>
          </cell>
          <cell r="M756">
            <v>2</v>
          </cell>
          <cell r="N756">
            <v>19</v>
          </cell>
          <cell r="O756" t="str">
            <v>27109</v>
          </cell>
          <cell r="P756" t="str">
            <v>5430001</v>
          </cell>
        </row>
        <row r="757">
          <cell r="A757">
            <v>30756</v>
          </cell>
          <cell r="B757">
            <v>327090539</v>
          </cell>
          <cell r="C757" t="str">
            <v>D27-008</v>
          </cell>
          <cell r="D757" t="str">
            <v>D</v>
          </cell>
          <cell r="E757">
            <v>27</v>
          </cell>
          <cell r="F757">
            <v>8</v>
          </cell>
          <cell r="G757" t="str">
            <v>伊藤歯科医院</v>
          </cell>
          <cell r="H757" t="str">
            <v>大阪府</v>
          </cell>
          <cell r="I757" t="str">
            <v>大阪市天王寺区玉造元町８－１５</v>
          </cell>
          <cell r="J757">
            <v>2</v>
          </cell>
          <cell r="K757">
            <v>6</v>
          </cell>
          <cell r="L757">
            <v>2</v>
          </cell>
          <cell r="M757">
            <v>1</v>
          </cell>
          <cell r="N757">
            <v>25</v>
          </cell>
          <cell r="O757" t="str">
            <v>27109</v>
          </cell>
          <cell r="P757" t="str">
            <v>5430014</v>
          </cell>
        </row>
        <row r="758">
          <cell r="A758">
            <v>30757</v>
          </cell>
          <cell r="B758">
            <v>327130082</v>
          </cell>
          <cell r="C758" t="str">
            <v>D27-009</v>
          </cell>
          <cell r="D758" t="str">
            <v>D</v>
          </cell>
          <cell r="E758">
            <v>27</v>
          </cell>
          <cell r="F758">
            <v>9</v>
          </cell>
          <cell r="G758" t="str">
            <v>田辺歯科医院</v>
          </cell>
          <cell r="H758" t="str">
            <v>大阪府</v>
          </cell>
          <cell r="I758" t="str">
            <v>大阪市西淀川区大和田４－１２－１４</v>
          </cell>
          <cell r="J758">
            <v>1</v>
          </cell>
          <cell r="K758">
            <v>6</v>
          </cell>
          <cell r="L758">
            <v>2</v>
          </cell>
          <cell r="M758">
            <v>1</v>
          </cell>
          <cell r="N758">
            <v>25</v>
          </cell>
          <cell r="O758" t="str">
            <v>27113</v>
          </cell>
          <cell r="P758" t="str">
            <v>5550032</v>
          </cell>
        </row>
        <row r="759">
          <cell r="A759">
            <v>30758</v>
          </cell>
          <cell r="B759">
            <v>327130529</v>
          </cell>
          <cell r="C759" t="str">
            <v>D27-010</v>
          </cell>
          <cell r="D759" t="str">
            <v>D</v>
          </cell>
          <cell r="E759">
            <v>27</v>
          </cell>
          <cell r="F759">
            <v>10</v>
          </cell>
          <cell r="G759" t="str">
            <v>かない歯科クリニック</v>
          </cell>
          <cell r="H759" t="str">
            <v>大阪府</v>
          </cell>
          <cell r="I759" t="str">
            <v>大阪市西淀川区姫島５丁目８－２</v>
          </cell>
          <cell r="J759">
            <v>2</v>
          </cell>
          <cell r="K759">
            <v>6</v>
          </cell>
          <cell r="L759">
            <v>2</v>
          </cell>
          <cell r="M759">
            <v>1</v>
          </cell>
          <cell r="N759">
            <v>25</v>
          </cell>
          <cell r="O759" t="str">
            <v>27113</v>
          </cell>
          <cell r="P759" t="str">
            <v>5550033</v>
          </cell>
        </row>
        <row r="760">
          <cell r="A760">
            <v>30759</v>
          </cell>
          <cell r="B760">
            <v>327150277</v>
          </cell>
          <cell r="C760" t="str">
            <v>D27-011</v>
          </cell>
          <cell r="D760" t="str">
            <v>D</v>
          </cell>
          <cell r="E760">
            <v>27</v>
          </cell>
          <cell r="F760">
            <v>11</v>
          </cell>
          <cell r="G760" t="str">
            <v>畑中歯科医院</v>
          </cell>
          <cell r="H760" t="str">
            <v>大阪府</v>
          </cell>
          <cell r="I760" t="str">
            <v>大阪市東成区大今里南４－２－４</v>
          </cell>
          <cell r="J760">
            <v>2</v>
          </cell>
          <cell r="K760">
            <v>6</v>
          </cell>
          <cell r="L760">
            <v>2</v>
          </cell>
          <cell r="M760">
            <v>1</v>
          </cell>
          <cell r="N760">
            <v>25</v>
          </cell>
          <cell r="O760" t="str">
            <v>27115</v>
          </cell>
          <cell r="P760" t="str">
            <v>5370013</v>
          </cell>
        </row>
        <row r="761">
          <cell r="A761">
            <v>30760</v>
          </cell>
          <cell r="B761">
            <v>327150352</v>
          </cell>
          <cell r="C761" t="str">
            <v>D27-012</v>
          </cell>
          <cell r="D761" t="str">
            <v>D</v>
          </cell>
          <cell r="E761">
            <v>27</v>
          </cell>
          <cell r="F761">
            <v>12</v>
          </cell>
          <cell r="G761" t="str">
            <v>内藤歯科医院</v>
          </cell>
          <cell r="H761" t="str">
            <v>大阪府</v>
          </cell>
          <cell r="I761" t="str">
            <v>大阪市東成区大今里南５－１－２</v>
          </cell>
          <cell r="J761">
            <v>1</v>
          </cell>
          <cell r="K761">
            <v>6</v>
          </cell>
          <cell r="L761">
            <v>2</v>
          </cell>
          <cell r="M761">
            <v>1</v>
          </cell>
          <cell r="N761">
            <v>25</v>
          </cell>
          <cell r="O761" t="str">
            <v>27115</v>
          </cell>
          <cell r="P761" t="str">
            <v>5370013</v>
          </cell>
        </row>
        <row r="762">
          <cell r="A762">
            <v>30761</v>
          </cell>
          <cell r="B762">
            <v>327160485</v>
          </cell>
          <cell r="C762" t="str">
            <v>D27-013</v>
          </cell>
          <cell r="D762" t="str">
            <v>D</v>
          </cell>
          <cell r="E762">
            <v>27</v>
          </cell>
          <cell r="F762">
            <v>13</v>
          </cell>
          <cell r="G762" t="str">
            <v>日笠歯科医院</v>
          </cell>
          <cell r="H762" t="str">
            <v>大阪府</v>
          </cell>
          <cell r="I762" t="str">
            <v>大阪市生野区桃谷２－１２－２７</v>
          </cell>
          <cell r="J762">
            <v>1</v>
          </cell>
          <cell r="K762">
            <v>6</v>
          </cell>
          <cell r="L762">
            <v>2</v>
          </cell>
          <cell r="M762">
            <v>2</v>
          </cell>
          <cell r="N762">
            <v>25</v>
          </cell>
          <cell r="O762" t="str">
            <v>27116</v>
          </cell>
          <cell r="P762" t="str">
            <v>5440034</v>
          </cell>
        </row>
        <row r="763">
          <cell r="A763">
            <v>30762</v>
          </cell>
          <cell r="B763">
            <v>327161349</v>
          </cell>
          <cell r="C763" t="str">
            <v>D27-014</v>
          </cell>
          <cell r="D763" t="str">
            <v>D</v>
          </cell>
          <cell r="E763">
            <v>27</v>
          </cell>
          <cell r="F763">
            <v>14</v>
          </cell>
          <cell r="G763" t="str">
            <v>かねむら歯科医院</v>
          </cell>
          <cell r="H763" t="str">
            <v>大阪府</v>
          </cell>
          <cell r="I763" t="str">
            <v>大阪市生野区巽北２－１７－１５</v>
          </cell>
          <cell r="J763">
            <v>2</v>
          </cell>
          <cell r="K763">
            <v>6</v>
          </cell>
          <cell r="L763">
            <v>2</v>
          </cell>
          <cell r="M763">
            <v>1</v>
          </cell>
          <cell r="N763">
            <v>25</v>
          </cell>
          <cell r="O763" t="str">
            <v>27116</v>
          </cell>
          <cell r="P763" t="str">
            <v>5440004</v>
          </cell>
        </row>
        <row r="764">
          <cell r="A764">
            <v>30763</v>
          </cell>
          <cell r="B764">
            <v>327161512</v>
          </cell>
          <cell r="C764" t="str">
            <v>D27-015</v>
          </cell>
          <cell r="D764" t="str">
            <v>D</v>
          </cell>
          <cell r="E764">
            <v>27</v>
          </cell>
          <cell r="F764">
            <v>15</v>
          </cell>
          <cell r="G764" t="str">
            <v>松下歯科医院</v>
          </cell>
          <cell r="H764" t="str">
            <v>大阪府</v>
          </cell>
          <cell r="I764" t="str">
            <v>大阪市生野区新今里３－２－８</v>
          </cell>
          <cell r="J764">
            <v>1</v>
          </cell>
          <cell r="K764">
            <v>6</v>
          </cell>
          <cell r="L764">
            <v>2</v>
          </cell>
          <cell r="M764">
            <v>1</v>
          </cell>
          <cell r="N764">
            <v>25</v>
          </cell>
          <cell r="O764" t="str">
            <v>27116</v>
          </cell>
          <cell r="P764" t="str">
            <v>5440001</v>
          </cell>
        </row>
        <row r="765">
          <cell r="A765">
            <v>30764</v>
          </cell>
          <cell r="B765">
            <v>327180120</v>
          </cell>
          <cell r="C765" t="str">
            <v>D27-016</v>
          </cell>
          <cell r="D765" t="str">
            <v>D</v>
          </cell>
          <cell r="E765">
            <v>27</v>
          </cell>
          <cell r="F765">
            <v>16</v>
          </cell>
          <cell r="G765" t="str">
            <v>河見歯科医院</v>
          </cell>
          <cell r="H765" t="str">
            <v>大阪府</v>
          </cell>
          <cell r="I765" t="str">
            <v>大阪市城東区諏訪４－２０－３０</v>
          </cell>
          <cell r="J765">
            <v>2</v>
          </cell>
          <cell r="K765">
            <v>6</v>
          </cell>
          <cell r="L765">
            <v>2</v>
          </cell>
          <cell r="M765">
            <v>1</v>
          </cell>
          <cell r="N765">
            <v>25</v>
          </cell>
          <cell r="O765" t="str">
            <v>27118</v>
          </cell>
          <cell r="P765" t="str">
            <v>5360021</v>
          </cell>
        </row>
        <row r="766">
          <cell r="A766">
            <v>30765</v>
          </cell>
          <cell r="B766">
            <v>327190080</v>
          </cell>
          <cell r="C766" t="str">
            <v>D27-017</v>
          </cell>
          <cell r="D766" t="str">
            <v>D</v>
          </cell>
          <cell r="E766">
            <v>27</v>
          </cell>
          <cell r="F766">
            <v>17</v>
          </cell>
          <cell r="G766" t="str">
            <v>大河歯科医院</v>
          </cell>
          <cell r="H766" t="str">
            <v>大阪府</v>
          </cell>
          <cell r="I766" t="str">
            <v>大阪市阿倍野区美章園２－２８－１０</v>
          </cell>
          <cell r="J766">
            <v>2</v>
          </cell>
          <cell r="K766">
            <v>6</v>
          </cell>
          <cell r="L766">
            <v>2</v>
          </cell>
          <cell r="M766">
            <v>1</v>
          </cell>
          <cell r="N766">
            <v>25</v>
          </cell>
          <cell r="O766" t="str">
            <v>27119</v>
          </cell>
          <cell r="P766" t="str">
            <v>5450003</v>
          </cell>
        </row>
        <row r="767">
          <cell r="A767">
            <v>30766</v>
          </cell>
          <cell r="B767">
            <v>327190178</v>
          </cell>
          <cell r="C767" t="str">
            <v>D27-018</v>
          </cell>
          <cell r="D767" t="str">
            <v>D</v>
          </cell>
          <cell r="E767">
            <v>27</v>
          </cell>
          <cell r="F767">
            <v>18</v>
          </cell>
          <cell r="G767" t="str">
            <v>河村歯科医院</v>
          </cell>
          <cell r="H767" t="str">
            <v>大阪府</v>
          </cell>
          <cell r="I767" t="str">
            <v>大阪市阿倍野区昭和町４－２－１</v>
          </cell>
          <cell r="J767">
            <v>2</v>
          </cell>
          <cell r="K767">
            <v>6</v>
          </cell>
          <cell r="L767">
            <v>2</v>
          </cell>
          <cell r="M767">
            <v>2</v>
          </cell>
          <cell r="N767">
            <v>25</v>
          </cell>
          <cell r="O767" t="str">
            <v>27119</v>
          </cell>
          <cell r="P767" t="str">
            <v>5450011</v>
          </cell>
        </row>
        <row r="768">
          <cell r="A768">
            <v>30767</v>
          </cell>
          <cell r="B768">
            <v>327190758</v>
          </cell>
          <cell r="C768" t="str">
            <v>D27-019</v>
          </cell>
          <cell r="D768" t="str">
            <v>D</v>
          </cell>
          <cell r="E768">
            <v>27</v>
          </cell>
          <cell r="F768">
            <v>19</v>
          </cell>
          <cell r="G768" t="str">
            <v>釜下歯科医院</v>
          </cell>
          <cell r="H768" t="str">
            <v>大阪府</v>
          </cell>
          <cell r="I768" t="str">
            <v>大阪市阿倍野区阿倍野筋１－３－２０　木村ビル４Ｆ</v>
          </cell>
          <cell r="J768">
            <v>1</v>
          </cell>
          <cell r="K768">
            <v>6</v>
          </cell>
          <cell r="L768">
            <v>2</v>
          </cell>
          <cell r="M768">
            <v>1</v>
          </cell>
          <cell r="N768">
            <v>25</v>
          </cell>
          <cell r="O768" t="str">
            <v>27119</v>
          </cell>
          <cell r="P768" t="str">
            <v>5450052</v>
          </cell>
        </row>
        <row r="769">
          <cell r="A769">
            <v>30768</v>
          </cell>
          <cell r="B769">
            <v>327191393</v>
          </cell>
          <cell r="C769" t="str">
            <v>D27-020</v>
          </cell>
          <cell r="D769" t="str">
            <v>D</v>
          </cell>
          <cell r="E769">
            <v>27</v>
          </cell>
          <cell r="F769">
            <v>20</v>
          </cell>
          <cell r="G769" t="str">
            <v>伊賀歯科医院</v>
          </cell>
          <cell r="H769" t="str">
            <v>大阪府</v>
          </cell>
          <cell r="I769" t="str">
            <v>大阪市阿倍野区松崎町３丁目１５－１４</v>
          </cell>
          <cell r="J769">
            <v>2</v>
          </cell>
          <cell r="K769">
            <v>6</v>
          </cell>
          <cell r="L769">
            <v>2</v>
          </cell>
          <cell r="M769">
            <v>1</v>
          </cell>
          <cell r="N769">
            <v>25</v>
          </cell>
          <cell r="O769" t="str">
            <v>27119</v>
          </cell>
          <cell r="P769" t="str">
            <v>5450053</v>
          </cell>
        </row>
        <row r="770">
          <cell r="A770">
            <v>30769</v>
          </cell>
          <cell r="B770">
            <v>327201195</v>
          </cell>
          <cell r="C770" t="str">
            <v>D27-021</v>
          </cell>
          <cell r="D770" t="str">
            <v>D</v>
          </cell>
          <cell r="E770">
            <v>27</v>
          </cell>
          <cell r="F770">
            <v>21</v>
          </cell>
          <cell r="G770" t="str">
            <v>阪本歯科医院</v>
          </cell>
          <cell r="H770" t="str">
            <v>大阪府</v>
          </cell>
          <cell r="I770" t="str">
            <v>大阪市住吉区長居３丁目１２－９　福徳マンション１Ｆ</v>
          </cell>
          <cell r="J770">
            <v>2</v>
          </cell>
          <cell r="K770">
            <v>6</v>
          </cell>
          <cell r="L770">
            <v>2</v>
          </cell>
          <cell r="M770">
            <v>1</v>
          </cell>
          <cell r="N770">
            <v>25</v>
          </cell>
          <cell r="O770" t="str">
            <v>27120</v>
          </cell>
          <cell r="P770" t="str">
            <v>5580003</v>
          </cell>
        </row>
        <row r="771">
          <cell r="A771">
            <v>30770</v>
          </cell>
          <cell r="B771">
            <v>327210393</v>
          </cell>
          <cell r="C771" t="str">
            <v>D27-022</v>
          </cell>
          <cell r="D771" t="str">
            <v>D</v>
          </cell>
          <cell r="E771">
            <v>27</v>
          </cell>
          <cell r="F771">
            <v>22</v>
          </cell>
          <cell r="G771" t="str">
            <v>宮脇歯科診療所</v>
          </cell>
          <cell r="H771" t="str">
            <v>大阪府</v>
          </cell>
          <cell r="I771" t="str">
            <v>大阪市東住吉区南田辺２－１－８</v>
          </cell>
          <cell r="J771">
            <v>1</v>
          </cell>
          <cell r="K771">
            <v>6</v>
          </cell>
          <cell r="L771">
            <v>2</v>
          </cell>
          <cell r="M771">
            <v>1</v>
          </cell>
          <cell r="N771">
            <v>25</v>
          </cell>
          <cell r="O771" t="str">
            <v>27121</v>
          </cell>
          <cell r="P771" t="str">
            <v>5460033</v>
          </cell>
        </row>
        <row r="772">
          <cell r="A772">
            <v>30771</v>
          </cell>
          <cell r="B772">
            <v>327220093</v>
          </cell>
          <cell r="C772" t="str">
            <v>D27-023</v>
          </cell>
          <cell r="D772" t="str">
            <v>D</v>
          </cell>
          <cell r="E772">
            <v>27</v>
          </cell>
          <cell r="F772">
            <v>23</v>
          </cell>
          <cell r="G772" t="str">
            <v>片岡歯科医院</v>
          </cell>
          <cell r="H772" t="str">
            <v>大阪府</v>
          </cell>
          <cell r="I772" t="str">
            <v>大阪市西成区鶴見橋３－８－１６</v>
          </cell>
          <cell r="J772">
            <v>2</v>
          </cell>
          <cell r="K772">
            <v>6</v>
          </cell>
          <cell r="L772">
            <v>2</v>
          </cell>
          <cell r="M772">
            <v>1</v>
          </cell>
          <cell r="N772">
            <v>25</v>
          </cell>
          <cell r="O772" t="str">
            <v>27122</v>
          </cell>
          <cell r="P772" t="str">
            <v>5570031</v>
          </cell>
        </row>
        <row r="773">
          <cell r="A773">
            <v>30772</v>
          </cell>
          <cell r="B773">
            <v>327221090</v>
          </cell>
          <cell r="C773" t="str">
            <v>D27-024</v>
          </cell>
          <cell r="D773" t="str">
            <v>D</v>
          </cell>
          <cell r="E773">
            <v>27</v>
          </cell>
          <cell r="F773">
            <v>24</v>
          </cell>
          <cell r="G773" t="str">
            <v>いのうえ歯科</v>
          </cell>
          <cell r="H773" t="str">
            <v>大阪府</v>
          </cell>
          <cell r="I773" t="str">
            <v>大阪市西成区玉出東１－１０－１０　溝川ビル１Ｆ</v>
          </cell>
          <cell r="J773">
            <v>1</v>
          </cell>
          <cell r="K773">
            <v>6</v>
          </cell>
          <cell r="L773">
            <v>2</v>
          </cell>
          <cell r="M773">
            <v>1</v>
          </cell>
          <cell r="N773">
            <v>25</v>
          </cell>
          <cell r="O773" t="str">
            <v>27122</v>
          </cell>
          <cell r="P773" t="str">
            <v>5570043</v>
          </cell>
        </row>
        <row r="774">
          <cell r="A774">
            <v>30773</v>
          </cell>
          <cell r="B774">
            <v>327231006</v>
          </cell>
          <cell r="C774" t="str">
            <v>D27-025</v>
          </cell>
          <cell r="D774" t="str">
            <v>D</v>
          </cell>
          <cell r="E774">
            <v>27</v>
          </cell>
          <cell r="F774">
            <v>25</v>
          </cell>
          <cell r="G774" t="str">
            <v>内橋歯科医院</v>
          </cell>
          <cell r="H774" t="str">
            <v>大阪府</v>
          </cell>
          <cell r="I774" t="str">
            <v>大阪市淀川区十三東３丁目５－９　大島紬ビル１Ｆ</v>
          </cell>
          <cell r="J774">
            <v>2</v>
          </cell>
          <cell r="K774">
            <v>6</v>
          </cell>
          <cell r="L774">
            <v>2</v>
          </cell>
          <cell r="M774">
            <v>1</v>
          </cell>
          <cell r="N774">
            <v>25</v>
          </cell>
          <cell r="O774" t="str">
            <v>27123</v>
          </cell>
          <cell r="P774" t="str">
            <v>5320023</v>
          </cell>
        </row>
        <row r="775">
          <cell r="A775">
            <v>30774</v>
          </cell>
          <cell r="B775">
            <v>327240448</v>
          </cell>
          <cell r="C775" t="str">
            <v>D27-026</v>
          </cell>
          <cell r="D775" t="str">
            <v>D</v>
          </cell>
          <cell r="E775">
            <v>27</v>
          </cell>
          <cell r="F775">
            <v>26</v>
          </cell>
          <cell r="G775" t="str">
            <v>かとう歯科医院</v>
          </cell>
          <cell r="H775" t="str">
            <v>大阪府</v>
          </cell>
          <cell r="I775" t="str">
            <v>大阪市鶴見区横堤２丁目２３－７　ＮＹＰビル２Ｆ</v>
          </cell>
          <cell r="J775">
            <v>2</v>
          </cell>
          <cell r="K775">
            <v>6</v>
          </cell>
          <cell r="L775">
            <v>2</v>
          </cell>
          <cell r="M775">
            <v>1</v>
          </cell>
          <cell r="N775">
            <v>25</v>
          </cell>
          <cell r="O775" t="str">
            <v>27124</v>
          </cell>
          <cell r="P775" t="str">
            <v>5380052</v>
          </cell>
        </row>
        <row r="776">
          <cell r="A776">
            <v>30775</v>
          </cell>
          <cell r="B776">
            <v>327250063</v>
          </cell>
          <cell r="C776" t="str">
            <v>D27-027</v>
          </cell>
          <cell r="D776" t="str">
            <v>D</v>
          </cell>
          <cell r="E776">
            <v>27</v>
          </cell>
          <cell r="F776">
            <v>27</v>
          </cell>
          <cell r="G776" t="str">
            <v>三光寺歯科診療所</v>
          </cell>
          <cell r="H776" t="str">
            <v>大阪府</v>
          </cell>
          <cell r="I776" t="str">
            <v>大阪市住之江区浜口西１－７－９</v>
          </cell>
          <cell r="J776">
            <v>1</v>
          </cell>
          <cell r="K776">
            <v>6</v>
          </cell>
          <cell r="L776">
            <v>2</v>
          </cell>
          <cell r="M776">
            <v>2</v>
          </cell>
          <cell r="N776">
            <v>25</v>
          </cell>
          <cell r="O776" t="str">
            <v>27125</v>
          </cell>
          <cell r="P776" t="str">
            <v>5590006</v>
          </cell>
        </row>
        <row r="777">
          <cell r="A777">
            <v>30776</v>
          </cell>
          <cell r="B777">
            <v>327250630</v>
          </cell>
          <cell r="C777" t="str">
            <v>D27-028</v>
          </cell>
          <cell r="D777" t="str">
            <v>D</v>
          </cell>
          <cell r="E777">
            <v>27</v>
          </cell>
          <cell r="F777">
            <v>28</v>
          </cell>
          <cell r="G777" t="str">
            <v>吉田歯科医院</v>
          </cell>
          <cell r="H777" t="str">
            <v>大阪府</v>
          </cell>
          <cell r="I777" t="str">
            <v>大阪市住之江区粉浜１丁目５－３６</v>
          </cell>
          <cell r="J777">
            <v>2</v>
          </cell>
          <cell r="K777">
            <v>6</v>
          </cell>
          <cell r="L777">
            <v>2</v>
          </cell>
          <cell r="M777">
            <v>2</v>
          </cell>
          <cell r="N777">
            <v>25</v>
          </cell>
          <cell r="O777" t="str">
            <v>27125</v>
          </cell>
          <cell r="P777" t="str">
            <v>5590001</v>
          </cell>
        </row>
        <row r="778">
          <cell r="A778">
            <v>30777</v>
          </cell>
          <cell r="B778">
            <v>327250669</v>
          </cell>
          <cell r="C778" t="str">
            <v>D27-029</v>
          </cell>
          <cell r="D778" t="str">
            <v>D</v>
          </cell>
          <cell r="E778">
            <v>27</v>
          </cell>
          <cell r="F778">
            <v>29</v>
          </cell>
          <cell r="G778" t="str">
            <v>福山歯科</v>
          </cell>
          <cell r="H778" t="str">
            <v>大阪府</v>
          </cell>
          <cell r="I778" t="str">
            <v>大阪市住之江区御崎５丁目１４－１１　フレセントマンション１Ｆ</v>
          </cell>
          <cell r="J778">
            <v>1</v>
          </cell>
          <cell r="K778">
            <v>6</v>
          </cell>
          <cell r="L778">
            <v>2</v>
          </cell>
          <cell r="M778">
            <v>1</v>
          </cell>
          <cell r="N778">
            <v>25</v>
          </cell>
          <cell r="O778" t="str">
            <v>27125</v>
          </cell>
          <cell r="P778" t="str">
            <v>5590013</v>
          </cell>
        </row>
        <row r="779">
          <cell r="A779">
            <v>30778</v>
          </cell>
          <cell r="B779">
            <v>327260460</v>
          </cell>
          <cell r="C779" t="str">
            <v>D27-030</v>
          </cell>
          <cell r="D779" t="str">
            <v>D</v>
          </cell>
          <cell r="E779">
            <v>27</v>
          </cell>
          <cell r="F779">
            <v>30</v>
          </cell>
          <cell r="G779" t="str">
            <v>今西歯科医院</v>
          </cell>
          <cell r="H779" t="str">
            <v>大阪府</v>
          </cell>
          <cell r="I779" t="str">
            <v>大阪市平野区西４－１０－１２　村上マンション</v>
          </cell>
          <cell r="J779">
            <v>2</v>
          </cell>
          <cell r="K779">
            <v>6</v>
          </cell>
          <cell r="L779">
            <v>2</v>
          </cell>
          <cell r="M779">
            <v>1</v>
          </cell>
          <cell r="N779">
            <v>25</v>
          </cell>
          <cell r="O779" t="str">
            <v>27126</v>
          </cell>
          <cell r="P779" t="str">
            <v>5470000</v>
          </cell>
        </row>
        <row r="780">
          <cell r="A780">
            <v>30779</v>
          </cell>
          <cell r="B780">
            <v>327010548</v>
          </cell>
          <cell r="C780" t="str">
            <v>D27-031</v>
          </cell>
          <cell r="D780" t="str">
            <v>D</v>
          </cell>
          <cell r="E780">
            <v>27</v>
          </cell>
          <cell r="F780">
            <v>31</v>
          </cell>
          <cell r="G780" t="str">
            <v>中野歯科</v>
          </cell>
          <cell r="H780" t="str">
            <v>大阪府</v>
          </cell>
          <cell r="I780" t="str">
            <v>大阪市北区曽根崎２－１０－１５　曽根崎センタービル６Ｆ</v>
          </cell>
          <cell r="J780">
            <v>2</v>
          </cell>
          <cell r="K780">
            <v>6</v>
          </cell>
          <cell r="L780">
            <v>2</v>
          </cell>
          <cell r="M780">
            <v>1</v>
          </cell>
          <cell r="N780">
            <v>25</v>
          </cell>
          <cell r="O780" t="str">
            <v>27127</v>
          </cell>
          <cell r="P780" t="str">
            <v>5300057</v>
          </cell>
        </row>
        <row r="781">
          <cell r="A781">
            <v>30780</v>
          </cell>
          <cell r="B781">
            <v>327011789</v>
          </cell>
          <cell r="C781" t="str">
            <v>D27-032</v>
          </cell>
          <cell r="D781" t="str">
            <v>D</v>
          </cell>
          <cell r="E781">
            <v>27</v>
          </cell>
          <cell r="F781">
            <v>32</v>
          </cell>
          <cell r="G781" t="str">
            <v>上田歯科</v>
          </cell>
          <cell r="H781" t="str">
            <v>大阪府</v>
          </cell>
          <cell r="I781" t="str">
            <v>大阪市北区梅田３－１－１　アクティ大阪１７Ｆ</v>
          </cell>
          <cell r="J781">
            <v>1</v>
          </cell>
          <cell r="K781">
            <v>6</v>
          </cell>
          <cell r="L781">
            <v>2</v>
          </cell>
          <cell r="M781">
            <v>2</v>
          </cell>
          <cell r="N781">
            <v>25</v>
          </cell>
          <cell r="O781" t="str">
            <v>27127</v>
          </cell>
          <cell r="P781" t="str">
            <v>5300001</v>
          </cell>
        </row>
        <row r="782">
          <cell r="A782">
            <v>30781</v>
          </cell>
          <cell r="B782">
            <v>327270229</v>
          </cell>
          <cell r="C782" t="str">
            <v>D27-033</v>
          </cell>
          <cell r="D782" t="str">
            <v>D</v>
          </cell>
          <cell r="E782">
            <v>27</v>
          </cell>
          <cell r="F782">
            <v>33</v>
          </cell>
          <cell r="G782" t="str">
            <v>尾辻歯科医院</v>
          </cell>
          <cell r="H782" t="str">
            <v>大阪府</v>
          </cell>
          <cell r="I782" t="str">
            <v>大阪市北区本庄東１丁目１－１０</v>
          </cell>
          <cell r="J782">
            <v>2</v>
          </cell>
          <cell r="K782">
            <v>6</v>
          </cell>
          <cell r="L782">
            <v>2</v>
          </cell>
          <cell r="M782">
            <v>1</v>
          </cell>
          <cell r="N782">
            <v>25</v>
          </cell>
          <cell r="O782" t="str">
            <v>27127</v>
          </cell>
          <cell r="P782" t="str">
            <v>5310074</v>
          </cell>
        </row>
        <row r="783">
          <cell r="A783">
            <v>30782</v>
          </cell>
          <cell r="B783">
            <v>327051390</v>
          </cell>
          <cell r="C783" t="str">
            <v>D27-034</v>
          </cell>
          <cell r="D783" t="str">
            <v>D</v>
          </cell>
          <cell r="E783">
            <v>27</v>
          </cell>
          <cell r="F783">
            <v>34</v>
          </cell>
          <cell r="G783" t="str">
            <v>春次歯科</v>
          </cell>
          <cell r="H783" t="str">
            <v>大阪府</v>
          </cell>
          <cell r="I783" t="str">
            <v>大阪市中央区博労町２－６－１</v>
          </cell>
          <cell r="J783">
            <v>2</v>
          </cell>
          <cell r="K783">
            <v>6</v>
          </cell>
          <cell r="L783">
            <v>2</v>
          </cell>
          <cell r="M783">
            <v>1</v>
          </cell>
          <cell r="N783">
            <v>25</v>
          </cell>
          <cell r="O783" t="str">
            <v>27128</v>
          </cell>
          <cell r="P783" t="str">
            <v>5410059</v>
          </cell>
        </row>
        <row r="784">
          <cell r="A784">
            <v>30783</v>
          </cell>
          <cell r="B784">
            <v>327100113</v>
          </cell>
          <cell r="C784" t="str">
            <v>D27-035</v>
          </cell>
          <cell r="D784" t="str">
            <v>D</v>
          </cell>
          <cell r="E784">
            <v>27</v>
          </cell>
          <cell r="F784">
            <v>35</v>
          </cell>
          <cell r="G784" t="str">
            <v>大谷歯科医院</v>
          </cell>
          <cell r="H784" t="str">
            <v>大阪府</v>
          </cell>
          <cell r="I784" t="str">
            <v>大阪市中央区南船場２－６－９大成ビル</v>
          </cell>
          <cell r="J784">
            <v>2</v>
          </cell>
          <cell r="K784">
            <v>6</v>
          </cell>
          <cell r="L784">
            <v>2</v>
          </cell>
          <cell r="M784">
            <v>2</v>
          </cell>
          <cell r="N784">
            <v>25</v>
          </cell>
          <cell r="O784" t="str">
            <v>27128</v>
          </cell>
          <cell r="P784" t="str">
            <v>5420081</v>
          </cell>
        </row>
        <row r="785">
          <cell r="A785">
            <v>30784</v>
          </cell>
          <cell r="B785">
            <v>327101224</v>
          </cell>
          <cell r="C785" t="str">
            <v>D27-036</v>
          </cell>
          <cell r="D785" t="str">
            <v>D</v>
          </cell>
          <cell r="E785">
            <v>27</v>
          </cell>
          <cell r="F785">
            <v>36</v>
          </cell>
          <cell r="G785" t="str">
            <v>鉄田歯科医院</v>
          </cell>
          <cell r="H785" t="str">
            <v>大阪府</v>
          </cell>
          <cell r="I785" t="str">
            <v>大阪市中央区南船場１－１６－２３パレロワイヤル順慶町２０２</v>
          </cell>
          <cell r="J785">
            <v>2</v>
          </cell>
          <cell r="K785">
            <v>6</v>
          </cell>
          <cell r="L785">
            <v>2</v>
          </cell>
          <cell r="M785">
            <v>1</v>
          </cell>
          <cell r="N785">
            <v>25</v>
          </cell>
          <cell r="O785" t="str">
            <v>27128</v>
          </cell>
          <cell r="P785" t="str">
            <v>5420081</v>
          </cell>
        </row>
        <row r="786">
          <cell r="A786">
            <v>30785</v>
          </cell>
          <cell r="B786">
            <v>327280206</v>
          </cell>
          <cell r="C786" t="str">
            <v>D27-037</v>
          </cell>
          <cell r="D786" t="str">
            <v>D</v>
          </cell>
          <cell r="E786">
            <v>27</v>
          </cell>
          <cell r="F786">
            <v>37</v>
          </cell>
          <cell r="G786" t="str">
            <v>医療法人別所歯科医院</v>
          </cell>
          <cell r="H786" t="str">
            <v>大阪府</v>
          </cell>
          <cell r="I786" t="str">
            <v>大阪市中央区南船場３丁目２－６</v>
          </cell>
          <cell r="J786">
            <v>2</v>
          </cell>
          <cell r="K786">
            <v>6</v>
          </cell>
          <cell r="L786">
            <v>2</v>
          </cell>
          <cell r="M786">
            <v>1</v>
          </cell>
          <cell r="N786">
            <v>19</v>
          </cell>
          <cell r="O786" t="str">
            <v>27128</v>
          </cell>
          <cell r="P786" t="str">
            <v>5420081</v>
          </cell>
        </row>
        <row r="787">
          <cell r="A787">
            <v>30786</v>
          </cell>
          <cell r="B787">
            <v>327280772</v>
          </cell>
          <cell r="C787" t="str">
            <v>D27-038</v>
          </cell>
          <cell r="D787" t="str">
            <v>D</v>
          </cell>
          <cell r="E787">
            <v>27</v>
          </cell>
          <cell r="F787">
            <v>38</v>
          </cell>
          <cell r="G787" t="str">
            <v>伊藤歯科医院</v>
          </cell>
          <cell r="H787" t="str">
            <v>大阪府</v>
          </cell>
          <cell r="I787" t="str">
            <v>大阪市中央区今橋１－７－２　山富ビル１階</v>
          </cell>
          <cell r="J787">
            <v>1</v>
          </cell>
          <cell r="K787">
            <v>6</v>
          </cell>
          <cell r="L787">
            <v>2</v>
          </cell>
          <cell r="M787">
            <v>1</v>
          </cell>
          <cell r="N787">
            <v>25</v>
          </cell>
          <cell r="O787" t="str">
            <v>27128</v>
          </cell>
          <cell r="P787" t="str">
            <v>5410042</v>
          </cell>
        </row>
        <row r="788">
          <cell r="A788">
            <v>30787</v>
          </cell>
          <cell r="B788">
            <v>327310509</v>
          </cell>
          <cell r="C788" t="str">
            <v>D27-039</v>
          </cell>
          <cell r="D788" t="str">
            <v>D</v>
          </cell>
          <cell r="E788">
            <v>27</v>
          </cell>
          <cell r="F788">
            <v>39</v>
          </cell>
          <cell r="G788" t="str">
            <v>池田歯科医院</v>
          </cell>
          <cell r="H788" t="str">
            <v>大阪府</v>
          </cell>
          <cell r="I788" t="str">
            <v>堺市福田５４５－３</v>
          </cell>
          <cell r="J788">
            <v>2</v>
          </cell>
          <cell r="K788">
            <v>6</v>
          </cell>
          <cell r="L788">
            <v>2</v>
          </cell>
          <cell r="M788">
            <v>1</v>
          </cell>
          <cell r="N788">
            <v>25</v>
          </cell>
          <cell r="O788" t="str">
            <v>27201</v>
          </cell>
          <cell r="P788" t="str">
            <v>5998241</v>
          </cell>
        </row>
        <row r="789">
          <cell r="A789">
            <v>30788</v>
          </cell>
          <cell r="B789">
            <v>327320586</v>
          </cell>
          <cell r="C789" t="str">
            <v>D27-040</v>
          </cell>
          <cell r="D789" t="str">
            <v>D</v>
          </cell>
          <cell r="E789">
            <v>27</v>
          </cell>
          <cell r="F789">
            <v>40</v>
          </cell>
          <cell r="G789" t="str">
            <v>新川歯科医院</v>
          </cell>
          <cell r="H789" t="str">
            <v>大阪府</v>
          </cell>
          <cell r="I789" t="str">
            <v>堺市鳳中町４－９３－１</v>
          </cell>
          <cell r="J789">
            <v>2</v>
          </cell>
          <cell r="K789">
            <v>6</v>
          </cell>
          <cell r="L789">
            <v>2</v>
          </cell>
          <cell r="M789">
            <v>1</v>
          </cell>
          <cell r="N789">
            <v>25</v>
          </cell>
          <cell r="O789" t="str">
            <v>27201</v>
          </cell>
          <cell r="P789" t="str">
            <v>5938327</v>
          </cell>
        </row>
        <row r="790">
          <cell r="A790">
            <v>30789</v>
          </cell>
          <cell r="B790">
            <v>327320805</v>
          </cell>
          <cell r="C790" t="str">
            <v>D27-041</v>
          </cell>
          <cell r="D790" t="str">
            <v>D</v>
          </cell>
          <cell r="E790">
            <v>27</v>
          </cell>
          <cell r="F790">
            <v>41</v>
          </cell>
          <cell r="G790" t="str">
            <v>医療法人　クレモト歯科診療所</v>
          </cell>
          <cell r="H790" t="str">
            <v>大阪府</v>
          </cell>
          <cell r="I790" t="str">
            <v>堺市津久野町２丁３－８</v>
          </cell>
          <cell r="J790">
            <v>2</v>
          </cell>
          <cell r="K790">
            <v>6</v>
          </cell>
          <cell r="L790">
            <v>2</v>
          </cell>
          <cell r="M790">
            <v>2</v>
          </cell>
          <cell r="N790">
            <v>19</v>
          </cell>
          <cell r="O790" t="str">
            <v>27201</v>
          </cell>
          <cell r="P790" t="str">
            <v>5938322</v>
          </cell>
        </row>
        <row r="791">
          <cell r="A791">
            <v>30790</v>
          </cell>
          <cell r="B791">
            <v>327330329</v>
          </cell>
          <cell r="C791" t="str">
            <v>D27-042</v>
          </cell>
          <cell r="D791" t="str">
            <v>D</v>
          </cell>
          <cell r="E791">
            <v>27</v>
          </cell>
          <cell r="F791">
            <v>42</v>
          </cell>
          <cell r="G791" t="str">
            <v>山口歯科医院</v>
          </cell>
          <cell r="H791" t="str">
            <v>大阪府</v>
          </cell>
          <cell r="I791" t="str">
            <v>堺市中三国ケ丘町６丁４－１４</v>
          </cell>
          <cell r="J791">
            <v>1</v>
          </cell>
          <cell r="K791">
            <v>6</v>
          </cell>
          <cell r="L791">
            <v>2</v>
          </cell>
          <cell r="M791">
            <v>1</v>
          </cell>
          <cell r="N791">
            <v>25</v>
          </cell>
          <cell r="O791" t="str">
            <v>27201</v>
          </cell>
          <cell r="P791" t="str">
            <v>5900022</v>
          </cell>
        </row>
        <row r="792">
          <cell r="A792">
            <v>30791</v>
          </cell>
          <cell r="B792">
            <v>327330983</v>
          </cell>
          <cell r="C792" t="str">
            <v>D27-043</v>
          </cell>
          <cell r="D792" t="str">
            <v>D</v>
          </cell>
          <cell r="E792">
            <v>27</v>
          </cell>
          <cell r="F792">
            <v>43</v>
          </cell>
          <cell r="G792" t="str">
            <v>松井歯科医院</v>
          </cell>
          <cell r="H792" t="str">
            <v>大阪府</v>
          </cell>
          <cell r="I792" t="str">
            <v>堺市北三国ケ丘町３－１－１０</v>
          </cell>
          <cell r="J792">
            <v>2</v>
          </cell>
          <cell r="K792">
            <v>6</v>
          </cell>
          <cell r="L792">
            <v>2</v>
          </cell>
          <cell r="M792">
            <v>1</v>
          </cell>
          <cell r="N792">
            <v>25</v>
          </cell>
          <cell r="O792" t="str">
            <v>27201</v>
          </cell>
          <cell r="P792" t="str">
            <v>5900021</v>
          </cell>
        </row>
        <row r="793">
          <cell r="A793">
            <v>30792</v>
          </cell>
          <cell r="B793">
            <v>327340322</v>
          </cell>
          <cell r="C793" t="str">
            <v>D27-044</v>
          </cell>
          <cell r="D793" t="str">
            <v>D</v>
          </cell>
          <cell r="E793">
            <v>27</v>
          </cell>
          <cell r="F793">
            <v>44</v>
          </cell>
          <cell r="G793" t="str">
            <v>坂本歯科医院</v>
          </cell>
          <cell r="H793" t="str">
            <v>大阪府</v>
          </cell>
          <cell r="I793" t="str">
            <v>堺市鴨谷台１丁４６－１</v>
          </cell>
          <cell r="J793">
            <v>2</v>
          </cell>
          <cell r="K793">
            <v>6</v>
          </cell>
          <cell r="L793">
            <v>2</v>
          </cell>
          <cell r="M793">
            <v>1</v>
          </cell>
          <cell r="N793">
            <v>25</v>
          </cell>
          <cell r="O793" t="str">
            <v>27201</v>
          </cell>
          <cell r="P793" t="str">
            <v>5900138</v>
          </cell>
        </row>
        <row r="794">
          <cell r="A794">
            <v>30793</v>
          </cell>
          <cell r="B794">
            <v>327370116</v>
          </cell>
          <cell r="C794" t="str">
            <v>D27-045</v>
          </cell>
          <cell r="D794" t="str">
            <v>D</v>
          </cell>
          <cell r="E794">
            <v>27</v>
          </cell>
          <cell r="F794">
            <v>45</v>
          </cell>
          <cell r="G794" t="str">
            <v>医療法人南野歯科医院</v>
          </cell>
          <cell r="H794" t="str">
            <v>大阪府</v>
          </cell>
          <cell r="I794" t="str">
            <v>堺市南花田口町２－２－７　南野ビル５Ｆ５０２</v>
          </cell>
          <cell r="J794">
            <v>1</v>
          </cell>
          <cell r="K794">
            <v>6</v>
          </cell>
          <cell r="L794">
            <v>2</v>
          </cell>
          <cell r="M794">
            <v>1</v>
          </cell>
          <cell r="N794">
            <v>19</v>
          </cell>
          <cell r="O794" t="str">
            <v>27201</v>
          </cell>
          <cell r="P794" t="str">
            <v>5900075</v>
          </cell>
        </row>
        <row r="795">
          <cell r="A795">
            <v>30794</v>
          </cell>
          <cell r="B795">
            <v>327680297</v>
          </cell>
          <cell r="C795" t="str">
            <v>D27-046</v>
          </cell>
          <cell r="D795" t="str">
            <v>D</v>
          </cell>
          <cell r="E795">
            <v>27</v>
          </cell>
          <cell r="F795">
            <v>46</v>
          </cell>
          <cell r="G795" t="str">
            <v>讃岐歯科医院</v>
          </cell>
          <cell r="H795" t="str">
            <v>大阪府</v>
          </cell>
          <cell r="I795" t="str">
            <v>岸和田市内畑町１４０９</v>
          </cell>
          <cell r="J795">
            <v>2</v>
          </cell>
          <cell r="K795">
            <v>6</v>
          </cell>
          <cell r="L795">
            <v>3</v>
          </cell>
          <cell r="M795">
            <v>1</v>
          </cell>
          <cell r="N795">
            <v>25</v>
          </cell>
          <cell r="O795" t="str">
            <v>27202</v>
          </cell>
          <cell r="P795" t="str">
            <v>5960105</v>
          </cell>
        </row>
        <row r="796">
          <cell r="A796">
            <v>30795</v>
          </cell>
          <cell r="B796">
            <v>327520214</v>
          </cell>
          <cell r="C796" t="str">
            <v>D27-047</v>
          </cell>
          <cell r="D796" t="str">
            <v>D</v>
          </cell>
          <cell r="E796">
            <v>27</v>
          </cell>
          <cell r="F796">
            <v>47</v>
          </cell>
          <cell r="G796" t="str">
            <v>山本歯科</v>
          </cell>
          <cell r="H796" t="str">
            <v>大阪府</v>
          </cell>
          <cell r="I796" t="str">
            <v>豊中市長興寺北３－２－８　キャッスル２４　１Ｆ</v>
          </cell>
          <cell r="J796">
            <v>2</v>
          </cell>
          <cell r="K796">
            <v>6</v>
          </cell>
          <cell r="L796">
            <v>2</v>
          </cell>
          <cell r="M796">
            <v>1</v>
          </cell>
          <cell r="N796">
            <v>25</v>
          </cell>
          <cell r="O796" t="str">
            <v>27203</v>
          </cell>
          <cell r="P796" t="str">
            <v>5610875</v>
          </cell>
        </row>
        <row r="797">
          <cell r="A797">
            <v>30796</v>
          </cell>
          <cell r="B797">
            <v>327521093</v>
          </cell>
          <cell r="C797" t="str">
            <v>D27-048</v>
          </cell>
          <cell r="D797" t="str">
            <v>D</v>
          </cell>
          <cell r="E797">
            <v>27</v>
          </cell>
          <cell r="F797">
            <v>48</v>
          </cell>
          <cell r="G797" t="str">
            <v>岡本歯科医院</v>
          </cell>
          <cell r="H797" t="str">
            <v>大阪府</v>
          </cell>
          <cell r="I797" t="str">
            <v>豊中市庄内西町２－４－３　庄内駅前ビル２Ｆ</v>
          </cell>
          <cell r="J797">
            <v>1</v>
          </cell>
          <cell r="K797">
            <v>6</v>
          </cell>
          <cell r="L797">
            <v>2</v>
          </cell>
          <cell r="M797">
            <v>1</v>
          </cell>
          <cell r="N797">
            <v>25</v>
          </cell>
          <cell r="O797" t="str">
            <v>27203</v>
          </cell>
          <cell r="P797" t="str">
            <v>5610832</v>
          </cell>
        </row>
        <row r="798">
          <cell r="A798">
            <v>30797</v>
          </cell>
          <cell r="B798">
            <v>327521745</v>
          </cell>
          <cell r="C798" t="str">
            <v>D27-049</v>
          </cell>
          <cell r="D798" t="str">
            <v>D</v>
          </cell>
          <cell r="E798">
            <v>27</v>
          </cell>
          <cell r="F798">
            <v>49</v>
          </cell>
          <cell r="G798" t="str">
            <v>諏訪歯科医院</v>
          </cell>
          <cell r="H798" t="str">
            <v>大阪府</v>
          </cell>
          <cell r="I798" t="str">
            <v>豊中市東豊中町６丁目１５－４５　千里ヒルトンハイム１－１０２</v>
          </cell>
          <cell r="J798">
            <v>2</v>
          </cell>
          <cell r="K798">
            <v>6</v>
          </cell>
          <cell r="L798">
            <v>2</v>
          </cell>
          <cell r="M798">
            <v>1</v>
          </cell>
          <cell r="N798">
            <v>25</v>
          </cell>
          <cell r="O798" t="str">
            <v>27203</v>
          </cell>
          <cell r="P798" t="str">
            <v>5600003</v>
          </cell>
        </row>
        <row r="799">
          <cell r="A799">
            <v>30798</v>
          </cell>
          <cell r="B799">
            <v>327522511</v>
          </cell>
          <cell r="C799" t="str">
            <v>D27-050</v>
          </cell>
          <cell r="D799" t="str">
            <v>D</v>
          </cell>
          <cell r="E799">
            <v>27</v>
          </cell>
          <cell r="F799">
            <v>50</v>
          </cell>
          <cell r="G799" t="str">
            <v>くにえ歯科医院</v>
          </cell>
          <cell r="H799" t="str">
            <v>大阪府</v>
          </cell>
          <cell r="I799" t="str">
            <v>豊中市原田元町３－３－１４　サニーサイド曽根１Ｆ</v>
          </cell>
          <cell r="J799">
            <v>2</v>
          </cell>
          <cell r="K799">
            <v>6</v>
          </cell>
          <cell r="L799">
            <v>2</v>
          </cell>
          <cell r="M799">
            <v>2</v>
          </cell>
          <cell r="N799">
            <v>25</v>
          </cell>
          <cell r="O799" t="str">
            <v>27203</v>
          </cell>
          <cell r="P799" t="str">
            <v>5610808</v>
          </cell>
        </row>
        <row r="800">
          <cell r="A800">
            <v>30799</v>
          </cell>
          <cell r="B800">
            <v>327511032</v>
          </cell>
          <cell r="C800" t="str">
            <v>D27-051</v>
          </cell>
          <cell r="D800" t="str">
            <v>D</v>
          </cell>
          <cell r="E800">
            <v>27</v>
          </cell>
          <cell r="F800">
            <v>51</v>
          </cell>
          <cell r="G800" t="str">
            <v>辰巳歯科医院</v>
          </cell>
          <cell r="H800" t="str">
            <v>大阪府</v>
          </cell>
          <cell r="I800" t="str">
            <v>池田市畑１丁目６－２５　松風ビル２Ｆ</v>
          </cell>
          <cell r="J800">
            <v>1</v>
          </cell>
          <cell r="K800">
            <v>6</v>
          </cell>
          <cell r="L800">
            <v>3</v>
          </cell>
          <cell r="M800">
            <v>1</v>
          </cell>
          <cell r="N800">
            <v>25</v>
          </cell>
          <cell r="O800" t="str">
            <v>27204</v>
          </cell>
          <cell r="P800" t="str">
            <v>5630021</v>
          </cell>
        </row>
        <row r="801">
          <cell r="A801">
            <v>30800</v>
          </cell>
          <cell r="B801">
            <v>327511058</v>
          </cell>
          <cell r="C801" t="str">
            <v>D27-052</v>
          </cell>
          <cell r="D801" t="str">
            <v>D</v>
          </cell>
          <cell r="E801">
            <v>27</v>
          </cell>
          <cell r="F801">
            <v>52</v>
          </cell>
          <cell r="G801" t="str">
            <v>吉野歯科医院</v>
          </cell>
          <cell r="H801" t="str">
            <v>大阪府</v>
          </cell>
          <cell r="I801" t="str">
            <v>池田市渋谷２丁目５－１５</v>
          </cell>
          <cell r="J801">
            <v>2</v>
          </cell>
          <cell r="K801">
            <v>6</v>
          </cell>
          <cell r="L801">
            <v>3</v>
          </cell>
          <cell r="M801">
            <v>1</v>
          </cell>
          <cell r="N801">
            <v>25</v>
          </cell>
          <cell r="O801" t="str">
            <v>27204</v>
          </cell>
          <cell r="P801" t="str">
            <v>5630028</v>
          </cell>
        </row>
        <row r="802">
          <cell r="A802">
            <v>30801</v>
          </cell>
          <cell r="B802">
            <v>327530044</v>
          </cell>
          <cell r="C802" t="str">
            <v>D27-053</v>
          </cell>
          <cell r="D802" t="str">
            <v>D</v>
          </cell>
          <cell r="E802">
            <v>27</v>
          </cell>
          <cell r="F802">
            <v>53</v>
          </cell>
          <cell r="G802" t="str">
            <v>青木歯科</v>
          </cell>
          <cell r="H802" t="str">
            <v>大阪府</v>
          </cell>
          <cell r="I802" t="str">
            <v>吹田市泉町４－３８－２４</v>
          </cell>
          <cell r="J802">
            <v>2</v>
          </cell>
          <cell r="K802">
            <v>6</v>
          </cell>
          <cell r="L802">
            <v>2</v>
          </cell>
          <cell r="M802">
            <v>1</v>
          </cell>
          <cell r="N802">
            <v>25</v>
          </cell>
          <cell r="O802" t="str">
            <v>27205</v>
          </cell>
          <cell r="P802" t="str">
            <v>5640041</v>
          </cell>
        </row>
        <row r="803">
          <cell r="A803">
            <v>30802</v>
          </cell>
          <cell r="B803">
            <v>327531344</v>
          </cell>
          <cell r="C803" t="str">
            <v>D27-054</v>
          </cell>
          <cell r="D803" t="str">
            <v>D</v>
          </cell>
          <cell r="E803">
            <v>27</v>
          </cell>
          <cell r="F803">
            <v>54</v>
          </cell>
          <cell r="G803" t="str">
            <v>田島歯科医院</v>
          </cell>
          <cell r="H803" t="str">
            <v>大阪府</v>
          </cell>
          <cell r="I803" t="str">
            <v>吹田市長野東１８－１１　千里セピアテラス２０１</v>
          </cell>
          <cell r="J803">
            <v>2</v>
          </cell>
          <cell r="K803">
            <v>6</v>
          </cell>
          <cell r="L803">
            <v>2</v>
          </cell>
          <cell r="M803">
            <v>1</v>
          </cell>
          <cell r="N803">
            <v>25</v>
          </cell>
          <cell r="O803" t="str">
            <v>27205</v>
          </cell>
          <cell r="P803" t="str">
            <v>5650816</v>
          </cell>
        </row>
        <row r="804">
          <cell r="A804">
            <v>30803</v>
          </cell>
          <cell r="B804">
            <v>327532224</v>
          </cell>
          <cell r="C804" t="str">
            <v>D27-055</v>
          </cell>
          <cell r="D804" t="str">
            <v>D</v>
          </cell>
          <cell r="E804">
            <v>27</v>
          </cell>
          <cell r="F804">
            <v>55</v>
          </cell>
          <cell r="G804" t="str">
            <v>飯島歯科医院</v>
          </cell>
          <cell r="H804" t="str">
            <v>大阪府</v>
          </cell>
          <cell r="I804" t="str">
            <v>吹田市山田西３－５７－１６　コモン山田ＷＥＳＴ１Ｆ</v>
          </cell>
          <cell r="J804">
            <v>2</v>
          </cell>
          <cell r="K804">
            <v>6</v>
          </cell>
          <cell r="L804">
            <v>2</v>
          </cell>
          <cell r="M804">
            <v>1</v>
          </cell>
          <cell r="N804">
            <v>25</v>
          </cell>
          <cell r="O804" t="str">
            <v>27205</v>
          </cell>
          <cell r="P804" t="str">
            <v>5650824</v>
          </cell>
        </row>
        <row r="805">
          <cell r="A805">
            <v>30804</v>
          </cell>
          <cell r="B805">
            <v>327532282</v>
          </cell>
          <cell r="C805" t="str">
            <v>D27-056</v>
          </cell>
          <cell r="D805" t="str">
            <v>D</v>
          </cell>
          <cell r="E805">
            <v>27</v>
          </cell>
          <cell r="F805">
            <v>56</v>
          </cell>
          <cell r="G805" t="str">
            <v>西浦歯科医院</v>
          </cell>
          <cell r="H805" t="str">
            <v>大阪府</v>
          </cell>
          <cell r="I805" t="str">
            <v>吹田市千里山西３－４０－１０</v>
          </cell>
          <cell r="J805">
            <v>1</v>
          </cell>
          <cell r="K805">
            <v>6</v>
          </cell>
          <cell r="L805">
            <v>2</v>
          </cell>
          <cell r="M805">
            <v>1</v>
          </cell>
          <cell r="N805">
            <v>25</v>
          </cell>
          <cell r="O805" t="str">
            <v>27205</v>
          </cell>
          <cell r="P805" t="str">
            <v>5650851</v>
          </cell>
        </row>
        <row r="806">
          <cell r="A806">
            <v>30805</v>
          </cell>
          <cell r="B806">
            <v>327670656</v>
          </cell>
          <cell r="C806" t="str">
            <v>D27-057</v>
          </cell>
          <cell r="D806" t="str">
            <v>D</v>
          </cell>
          <cell r="E806">
            <v>27</v>
          </cell>
          <cell r="F806">
            <v>57</v>
          </cell>
          <cell r="G806" t="str">
            <v>河合歯科医院</v>
          </cell>
          <cell r="H806" t="str">
            <v>大阪府</v>
          </cell>
          <cell r="I806" t="str">
            <v>泉大津市田中町１０－１　千百松ビル２Ｆ</v>
          </cell>
          <cell r="J806">
            <v>1</v>
          </cell>
          <cell r="K806">
            <v>6</v>
          </cell>
          <cell r="L806">
            <v>3</v>
          </cell>
          <cell r="M806">
            <v>1</v>
          </cell>
          <cell r="N806">
            <v>25</v>
          </cell>
          <cell r="O806" t="str">
            <v>27206</v>
          </cell>
          <cell r="P806" t="str">
            <v>5950062</v>
          </cell>
        </row>
        <row r="807">
          <cell r="A807">
            <v>30806</v>
          </cell>
          <cell r="B807">
            <v>327550053</v>
          </cell>
          <cell r="C807" t="str">
            <v>D27-058</v>
          </cell>
          <cell r="D807" t="str">
            <v>D</v>
          </cell>
          <cell r="E807">
            <v>27</v>
          </cell>
          <cell r="F807">
            <v>58</v>
          </cell>
          <cell r="G807" t="str">
            <v>山賀歯科クリニック</v>
          </cell>
          <cell r="H807" t="str">
            <v>大阪府</v>
          </cell>
          <cell r="I807" t="str">
            <v>高槻市赤大路町１８－２２</v>
          </cell>
          <cell r="J807">
            <v>1</v>
          </cell>
          <cell r="K807">
            <v>6</v>
          </cell>
          <cell r="L807">
            <v>2</v>
          </cell>
          <cell r="M807">
            <v>1</v>
          </cell>
          <cell r="N807">
            <v>25</v>
          </cell>
          <cell r="O807" t="str">
            <v>27207</v>
          </cell>
          <cell r="P807" t="str">
            <v>5691146</v>
          </cell>
        </row>
        <row r="808">
          <cell r="A808">
            <v>30807</v>
          </cell>
          <cell r="B808">
            <v>327550981</v>
          </cell>
          <cell r="C808" t="str">
            <v>D27-059</v>
          </cell>
          <cell r="D808" t="str">
            <v>D</v>
          </cell>
          <cell r="E808">
            <v>27</v>
          </cell>
          <cell r="F808">
            <v>59</v>
          </cell>
          <cell r="G808" t="str">
            <v>中歯科医院</v>
          </cell>
          <cell r="H808" t="str">
            <v>大阪府</v>
          </cell>
          <cell r="I808" t="str">
            <v>高槻市大畑町１２－１　プチプラザ摂津３０２</v>
          </cell>
          <cell r="J808">
            <v>2</v>
          </cell>
          <cell r="K808">
            <v>6</v>
          </cell>
          <cell r="L808">
            <v>2</v>
          </cell>
          <cell r="M808">
            <v>1</v>
          </cell>
          <cell r="N808">
            <v>25</v>
          </cell>
          <cell r="O808" t="str">
            <v>27207</v>
          </cell>
          <cell r="P808" t="str">
            <v>5691144</v>
          </cell>
        </row>
        <row r="809">
          <cell r="A809">
            <v>30808</v>
          </cell>
          <cell r="B809">
            <v>327552031</v>
          </cell>
          <cell r="C809" t="str">
            <v>D27-060</v>
          </cell>
          <cell r="D809" t="str">
            <v>D</v>
          </cell>
          <cell r="E809">
            <v>27</v>
          </cell>
          <cell r="F809">
            <v>60</v>
          </cell>
          <cell r="G809" t="str">
            <v>山邊歯科医院</v>
          </cell>
          <cell r="H809" t="str">
            <v>大阪府</v>
          </cell>
          <cell r="I809" t="str">
            <v>高槻市津之江町３－４９－１１</v>
          </cell>
          <cell r="J809">
            <v>2</v>
          </cell>
          <cell r="K809">
            <v>6</v>
          </cell>
          <cell r="L809">
            <v>2</v>
          </cell>
          <cell r="M809">
            <v>1</v>
          </cell>
          <cell r="N809">
            <v>25</v>
          </cell>
          <cell r="O809" t="str">
            <v>27207</v>
          </cell>
          <cell r="P809" t="str">
            <v>5690822</v>
          </cell>
        </row>
        <row r="810">
          <cell r="A810">
            <v>30809</v>
          </cell>
          <cell r="B810">
            <v>327580368</v>
          </cell>
          <cell r="C810" t="str">
            <v>D27-061</v>
          </cell>
          <cell r="D810" t="str">
            <v>D</v>
          </cell>
          <cell r="E810">
            <v>27</v>
          </cell>
          <cell r="F810">
            <v>61</v>
          </cell>
          <cell r="G810" t="str">
            <v>医療法人　木崎歯科</v>
          </cell>
          <cell r="H810" t="str">
            <v>大阪府</v>
          </cell>
          <cell r="I810" t="str">
            <v>守口市橋波東之町１－４－２６</v>
          </cell>
          <cell r="J810">
            <v>2</v>
          </cell>
          <cell r="K810">
            <v>6</v>
          </cell>
          <cell r="L810">
            <v>2</v>
          </cell>
          <cell r="M810">
            <v>1</v>
          </cell>
          <cell r="N810">
            <v>19</v>
          </cell>
          <cell r="O810" t="str">
            <v>27209</v>
          </cell>
          <cell r="P810" t="str">
            <v>5700031</v>
          </cell>
        </row>
        <row r="811">
          <cell r="A811">
            <v>30810</v>
          </cell>
          <cell r="B811">
            <v>327580443</v>
          </cell>
          <cell r="C811" t="str">
            <v>D27-062</v>
          </cell>
          <cell r="D811" t="str">
            <v>D</v>
          </cell>
          <cell r="E811">
            <v>27</v>
          </cell>
          <cell r="F811">
            <v>62</v>
          </cell>
          <cell r="G811" t="str">
            <v>寺田歯科医院</v>
          </cell>
          <cell r="H811" t="str">
            <v>大阪府</v>
          </cell>
          <cell r="I811" t="str">
            <v>守口市京阪本通２－１６－２１－２０３</v>
          </cell>
          <cell r="J811">
            <v>2</v>
          </cell>
          <cell r="K811">
            <v>6</v>
          </cell>
          <cell r="L811">
            <v>2</v>
          </cell>
          <cell r="M811">
            <v>2</v>
          </cell>
          <cell r="N811">
            <v>25</v>
          </cell>
          <cell r="O811" t="str">
            <v>27209</v>
          </cell>
          <cell r="P811" t="str">
            <v>5700083</v>
          </cell>
        </row>
        <row r="812">
          <cell r="A812">
            <v>30811</v>
          </cell>
          <cell r="B812">
            <v>327560069</v>
          </cell>
          <cell r="C812" t="str">
            <v>D27-063</v>
          </cell>
          <cell r="D812" t="str">
            <v>D</v>
          </cell>
          <cell r="E812">
            <v>27</v>
          </cell>
          <cell r="F812">
            <v>63</v>
          </cell>
          <cell r="G812" t="str">
            <v>千潟歯科医院</v>
          </cell>
          <cell r="H812" t="str">
            <v>大阪府</v>
          </cell>
          <cell r="I812" t="str">
            <v>枚方市岡東町１１－１２</v>
          </cell>
          <cell r="J812">
            <v>1</v>
          </cell>
          <cell r="K812">
            <v>6</v>
          </cell>
          <cell r="L812">
            <v>2</v>
          </cell>
          <cell r="M812">
            <v>2</v>
          </cell>
          <cell r="N812">
            <v>25</v>
          </cell>
          <cell r="O812" t="str">
            <v>27210</v>
          </cell>
          <cell r="P812" t="str">
            <v>5730032</v>
          </cell>
        </row>
        <row r="813">
          <cell r="A813">
            <v>30812</v>
          </cell>
          <cell r="B813">
            <v>327561095</v>
          </cell>
          <cell r="C813" t="str">
            <v>D27-064</v>
          </cell>
          <cell r="D813" t="str">
            <v>D</v>
          </cell>
          <cell r="E813">
            <v>27</v>
          </cell>
          <cell r="F813">
            <v>64</v>
          </cell>
          <cell r="G813" t="str">
            <v>濱口歯科医院</v>
          </cell>
          <cell r="H813" t="str">
            <v>大阪府</v>
          </cell>
          <cell r="I813" t="str">
            <v>枚方市田口３－１－２</v>
          </cell>
          <cell r="J813">
            <v>1</v>
          </cell>
          <cell r="K813">
            <v>6</v>
          </cell>
          <cell r="L813">
            <v>2</v>
          </cell>
          <cell r="M813">
            <v>1</v>
          </cell>
          <cell r="N813">
            <v>25</v>
          </cell>
          <cell r="O813" t="str">
            <v>27210</v>
          </cell>
          <cell r="P813" t="str">
            <v>5731162</v>
          </cell>
        </row>
        <row r="814">
          <cell r="A814">
            <v>30813</v>
          </cell>
          <cell r="B814">
            <v>327561297</v>
          </cell>
          <cell r="C814" t="str">
            <v>D27-065</v>
          </cell>
          <cell r="D814" t="str">
            <v>D</v>
          </cell>
          <cell r="E814">
            <v>27</v>
          </cell>
          <cell r="F814">
            <v>65</v>
          </cell>
          <cell r="G814" t="str">
            <v>芦原歯科診療所</v>
          </cell>
          <cell r="H814" t="str">
            <v>大阪府</v>
          </cell>
          <cell r="I814" t="str">
            <v>枚方市星丘２丁目１４－２３　清原ビル２Ｆ</v>
          </cell>
          <cell r="J814">
            <v>2</v>
          </cell>
          <cell r="K814">
            <v>6</v>
          </cell>
          <cell r="L814">
            <v>2</v>
          </cell>
          <cell r="M814">
            <v>1</v>
          </cell>
          <cell r="N814">
            <v>25</v>
          </cell>
          <cell r="O814" t="str">
            <v>27210</v>
          </cell>
          <cell r="P814" t="str">
            <v>5730013</v>
          </cell>
        </row>
        <row r="815">
          <cell r="A815">
            <v>30814</v>
          </cell>
          <cell r="B815">
            <v>327541002</v>
          </cell>
          <cell r="C815" t="str">
            <v>D27-066</v>
          </cell>
          <cell r="D815" t="str">
            <v>D</v>
          </cell>
          <cell r="E815">
            <v>27</v>
          </cell>
          <cell r="F815">
            <v>66</v>
          </cell>
          <cell r="G815" t="str">
            <v>宮崎歯科医院</v>
          </cell>
          <cell r="H815" t="str">
            <v>大阪府</v>
          </cell>
          <cell r="I815" t="str">
            <v>茨木市東中条町１０－１０　ドミール茨木１Ｆ</v>
          </cell>
          <cell r="J815">
            <v>2</v>
          </cell>
          <cell r="K815">
            <v>6</v>
          </cell>
          <cell r="L815">
            <v>2</v>
          </cell>
          <cell r="M815">
            <v>1</v>
          </cell>
          <cell r="N815">
            <v>25</v>
          </cell>
          <cell r="O815" t="str">
            <v>27211</v>
          </cell>
          <cell r="P815" t="str">
            <v>5670885</v>
          </cell>
        </row>
        <row r="816">
          <cell r="A816">
            <v>30815</v>
          </cell>
          <cell r="B816">
            <v>327621052</v>
          </cell>
          <cell r="C816" t="str">
            <v>D27-067</v>
          </cell>
          <cell r="D816" t="str">
            <v>D</v>
          </cell>
          <cell r="E816">
            <v>27</v>
          </cell>
          <cell r="F816">
            <v>67</v>
          </cell>
          <cell r="G816" t="str">
            <v>堀田歯科医院</v>
          </cell>
          <cell r="H816" t="str">
            <v>大阪府</v>
          </cell>
          <cell r="I816" t="str">
            <v>八尾市八尾木５－１５７</v>
          </cell>
          <cell r="J816">
            <v>2</v>
          </cell>
          <cell r="K816">
            <v>6</v>
          </cell>
          <cell r="L816">
            <v>3</v>
          </cell>
          <cell r="M816">
            <v>1</v>
          </cell>
          <cell r="N816">
            <v>25</v>
          </cell>
          <cell r="O816" t="str">
            <v>27212</v>
          </cell>
          <cell r="P816" t="str">
            <v>5810027</v>
          </cell>
        </row>
        <row r="817">
          <cell r="A817">
            <v>30816</v>
          </cell>
          <cell r="B817">
            <v>327621788</v>
          </cell>
          <cell r="C817" t="str">
            <v>D27-068</v>
          </cell>
          <cell r="D817" t="str">
            <v>D</v>
          </cell>
          <cell r="E817">
            <v>27</v>
          </cell>
          <cell r="F817">
            <v>68</v>
          </cell>
          <cell r="G817" t="str">
            <v>内野歯科クリニック</v>
          </cell>
          <cell r="H817" t="str">
            <v>大阪府</v>
          </cell>
          <cell r="I817" t="str">
            <v>八尾市安中町６丁目５－１４</v>
          </cell>
          <cell r="J817">
            <v>1</v>
          </cell>
          <cell r="K817">
            <v>6</v>
          </cell>
          <cell r="L817">
            <v>3</v>
          </cell>
          <cell r="M817">
            <v>1</v>
          </cell>
          <cell r="N817">
            <v>25</v>
          </cell>
          <cell r="O817" t="str">
            <v>27212</v>
          </cell>
          <cell r="P817" t="str">
            <v>5810085</v>
          </cell>
        </row>
        <row r="818">
          <cell r="A818">
            <v>30817</v>
          </cell>
          <cell r="B818">
            <v>327621993</v>
          </cell>
          <cell r="C818" t="str">
            <v>D27-069</v>
          </cell>
          <cell r="D818" t="str">
            <v>D</v>
          </cell>
          <cell r="E818">
            <v>27</v>
          </cell>
          <cell r="F818">
            <v>69</v>
          </cell>
          <cell r="G818" t="str">
            <v>医療法人森川歯科八尾本町診療所</v>
          </cell>
          <cell r="H818" t="str">
            <v>大阪府</v>
          </cell>
          <cell r="I818" t="str">
            <v>八尾市本町５－４－７　森川ビル１Ｆ</v>
          </cell>
          <cell r="J818">
            <v>2</v>
          </cell>
          <cell r="K818">
            <v>6</v>
          </cell>
          <cell r="L818">
            <v>3</v>
          </cell>
          <cell r="M818">
            <v>2</v>
          </cell>
          <cell r="N818">
            <v>19</v>
          </cell>
          <cell r="O818" t="str">
            <v>27212</v>
          </cell>
          <cell r="P818" t="str">
            <v>5810003</v>
          </cell>
        </row>
        <row r="819">
          <cell r="A819">
            <v>30818</v>
          </cell>
          <cell r="B819">
            <v>327700092</v>
          </cell>
          <cell r="C819" t="str">
            <v>D27-070</v>
          </cell>
          <cell r="D819" t="str">
            <v>D</v>
          </cell>
          <cell r="E819">
            <v>27</v>
          </cell>
          <cell r="F819">
            <v>70</v>
          </cell>
          <cell r="G819" t="str">
            <v>毛利歯科医院</v>
          </cell>
          <cell r="H819" t="str">
            <v>大阪府</v>
          </cell>
          <cell r="I819" t="str">
            <v>泉佐野市旭町９－３</v>
          </cell>
          <cell r="J819">
            <v>2</v>
          </cell>
          <cell r="K819">
            <v>6</v>
          </cell>
          <cell r="L819">
            <v>3</v>
          </cell>
          <cell r="M819">
            <v>1</v>
          </cell>
          <cell r="N819">
            <v>25</v>
          </cell>
          <cell r="O819" t="str">
            <v>27213</v>
          </cell>
          <cell r="P819" t="str">
            <v>5980052</v>
          </cell>
        </row>
        <row r="820">
          <cell r="A820">
            <v>30819</v>
          </cell>
          <cell r="B820">
            <v>327700210</v>
          </cell>
          <cell r="C820" t="str">
            <v>D27-071</v>
          </cell>
          <cell r="D820" t="str">
            <v>D</v>
          </cell>
          <cell r="E820">
            <v>27</v>
          </cell>
          <cell r="F820">
            <v>71</v>
          </cell>
          <cell r="G820" t="str">
            <v>奥野歯科医院</v>
          </cell>
          <cell r="H820" t="str">
            <v>大阪府</v>
          </cell>
          <cell r="I820" t="str">
            <v>泉佐野市高松南１－４－３９</v>
          </cell>
          <cell r="J820">
            <v>1</v>
          </cell>
          <cell r="K820">
            <v>6</v>
          </cell>
          <cell r="L820">
            <v>3</v>
          </cell>
          <cell r="M820">
            <v>1</v>
          </cell>
          <cell r="N820">
            <v>25</v>
          </cell>
          <cell r="O820" t="str">
            <v>27213</v>
          </cell>
          <cell r="P820" t="str">
            <v>5980015</v>
          </cell>
        </row>
        <row r="821">
          <cell r="A821">
            <v>30820</v>
          </cell>
          <cell r="B821">
            <v>327650142</v>
          </cell>
          <cell r="C821" t="str">
            <v>D27-072</v>
          </cell>
          <cell r="D821" t="str">
            <v>D</v>
          </cell>
          <cell r="E821">
            <v>27</v>
          </cell>
          <cell r="F821">
            <v>72</v>
          </cell>
          <cell r="G821" t="str">
            <v>山本歯科医院</v>
          </cell>
          <cell r="H821" t="str">
            <v>大阪府</v>
          </cell>
          <cell r="I821" t="str">
            <v>富田林市旭ケ丘町６－１７</v>
          </cell>
          <cell r="J821">
            <v>2</v>
          </cell>
          <cell r="K821">
            <v>6</v>
          </cell>
          <cell r="L821">
            <v>3</v>
          </cell>
          <cell r="M821">
            <v>1</v>
          </cell>
          <cell r="N821">
            <v>25</v>
          </cell>
          <cell r="O821" t="str">
            <v>27214</v>
          </cell>
          <cell r="P821" t="str">
            <v>5840006</v>
          </cell>
        </row>
        <row r="822">
          <cell r="A822">
            <v>30821</v>
          </cell>
          <cell r="B822">
            <v>327570974</v>
          </cell>
          <cell r="C822" t="str">
            <v>D27-073</v>
          </cell>
          <cell r="D822" t="str">
            <v>D</v>
          </cell>
          <cell r="E822">
            <v>27</v>
          </cell>
          <cell r="F822">
            <v>73</v>
          </cell>
          <cell r="G822" t="str">
            <v>山添歯科松屋町診療所</v>
          </cell>
          <cell r="H822" t="str">
            <v>大阪府</v>
          </cell>
          <cell r="I822" t="str">
            <v>寝屋川市松屋町１０－２６</v>
          </cell>
          <cell r="J822">
            <v>2</v>
          </cell>
          <cell r="K822">
            <v>6</v>
          </cell>
          <cell r="L822">
            <v>3</v>
          </cell>
          <cell r="M822">
            <v>1</v>
          </cell>
          <cell r="N822">
            <v>25</v>
          </cell>
          <cell r="O822" t="str">
            <v>27215</v>
          </cell>
          <cell r="P822" t="str">
            <v>5720086</v>
          </cell>
        </row>
        <row r="823">
          <cell r="A823">
            <v>30822</v>
          </cell>
          <cell r="B823">
            <v>327651006</v>
          </cell>
          <cell r="C823" t="str">
            <v>D27-074</v>
          </cell>
          <cell r="D823" t="str">
            <v>D</v>
          </cell>
          <cell r="E823">
            <v>27</v>
          </cell>
          <cell r="F823">
            <v>74</v>
          </cell>
          <cell r="G823" t="str">
            <v>木下歯科医院</v>
          </cell>
          <cell r="H823" t="str">
            <v>大阪府</v>
          </cell>
          <cell r="I823" t="str">
            <v>河内長野市清見台１丁目１６－１</v>
          </cell>
          <cell r="J823">
            <v>1</v>
          </cell>
          <cell r="K823">
            <v>6</v>
          </cell>
          <cell r="L823">
            <v>5</v>
          </cell>
          <cell r="M823">
            <v>1</v>
          </cell>
          <cell r="N823">
            <v>25</v>
          </cell>
          <cell r="O823" t="str">
            <v>27216</v>
          </cell>
          <cell r="P823" t="str">
            <v>5860043</v>
          </cell>
        </row>
        <row r="824">
          <cell r="A824">
            <v>30823</v>
          </cell>
          <cell r="B824">
            <v>327730479</v>
          </cell>
          <cell r="C824" t="str">
            <v>D27-075</v>
          </cell>
          <cell r="D824" t="str">
            <v>D</v>
          </cell>
          <cell r="E824">
            <v>27</v>
          </cell>
          <cell r="F824">
            <v>75</v>
          </cell>
          <cell r="G824" t="str">
            <v>岡田歯科医院</v>
          </cell>
          <cell r="H824" t="str">
            <v>大阪府</v>
          </cell>
          <cell r="I824" t="str">
            <v>松原市岡２丁目５－２</v>
          </cell>
          <cell r="J824">
            <v>1</v>
          </cell>
          <cell r="K824">
            <v>6</v>
          </cell>
          <cell r="L824">
            <v>5</v>
          </cell>
          <cell r="M824">
            <v>1</v>
          </cell>
          <cell r="N824">
            <v>25</v>
          </cell>
          <cell r="O824" t="str">
            <v>27217</v>
          </cell>
          <cell r="P824" t="str">
            <v>5800014</v>
          </cell>
        </row>
        <row r="825">
          <cell r="A825">
            <v>30824</v>
          </cell>
          <cell r="B825">
            <v>327730482</v>
          </cell>
          <cell r="C825" t="str">
            <v>D27-076</v>
          </cell>
          <cell r="D825" t="str">
            <v>D</v>
          </cell>
          <cell r="E825">
            <v>27</v>
          </cell>
          <cell r="F825">
            <v>76</v>
          </cell>
          <cell r="G825" t="str">
            <v>枝川歯科医院</v>
          </cell>
          <cell r="H825" t="str">
            <v>大阪府</v>
          </cell>
          <cell r="I825" t="str">
            <v>松原市田井城２丁目２－２　サンシテイ松原１０１</v>
          </cell>
          <cell r="J825">
            <v>2</v>
          </cell>
          <cell r="K825">
            <v>6</v>
          </cell>
          <cell r="L825">
            <v>5</v>
          </cell>
          <cell r="M825">
            <v>1</v>
          </cell>
          <cell r="N825">
            <v>25</v>
          </cell>
          <cell r="O825" t="str">
            <v>27217</v>
          </cell>
          <cell r="P825" t="str">
            <v>5800044</v>
          </cell>
        </row>
        <row r="826">
          <cell r="A826">
            <v>30825</v>
          </cell>
          <cell r="B826">
            <v>327660448</v>
          </cell>
          <cell r="C826" t="str">
            <v>D27-077</v>
          </cell>
          <cell r="D826" t="str">
            <v>D</v>
          </cell>
          <cell r="E826">
            <v>27</v>
          </cell>
          <cell r="F826">
            <v>77</v>
          </cell>
          <cell r="G826" t="str">
            <v>北坂歯科医院</v>
          </cell>
          <cell r="H826" t="str">
            <v>大阪府</v>
          </cell>
          <cell r="I826" t="str">
            <v>和泉市青葉台３－６－１０</v>
          </cell>
          <cell r="J826">
            <v>1</v>
          </cell>
          <cell r="K826">
            <v>6</v>
          </cell>
          <cell r="L826">
            <v>3</v>
          </cell>
          <cell r="M826">
            <v>2</v>
          </cell>
          <cell r="N826">
            <v>25</v>
          </cell>
          <cell r="O826" t="str">
            <v>27219</v>
          </cell>
          <cell r="P826" t="str">
            <v>5941153</v>
          </cell>
        </row>
        <row r="827">
          <cell r="A827">
            <v>30826</v>
          </cell>
          <cell r="B827">
            <v>327660712</v>
          </cell>
          <cell r="C827" t="str">
            <v>D27-078</v>
          </cell>
          <cell r="D827" t="str">
            <v>D</v>
          </cell>
          <cell r="E827">
            <v>27</v>
          </cell>
          <cell r="F827">
            <v>78</v>
          </cell>
          <cell r="G827" t="str">
            <v>麻野歯科医院</v>
          </cell>
          <cell r="H827" t="str">
            <v>大阪府</v>
          </cell>
          <cell r="I827" t="str">
            <v>和泉市黒鳥町１－１８－１４</v>
          </cell>
          <cell r="J827">
            <v>2</v>
          </cell>
          <cell r="K827">
            <v>6</v>
          </cell>
          <cell r="L827">
            <v>3</v>
          </cell>
          <cell r="M827">
            <v>1</v>
          </cell>
          <cell r="N827">
            <v>25</v>
          </cell>
          <cell r="O827" t="str">
            <v>27219</v>
          </cell>
          <cell r="P827" t="str">
            <v>5940022</v>
          </cell>
        </row>
        <row r="828">
          <cell r="A828">
            <v>30827</v>
          </cell>
          <cell r="B828">
            <v>327630162</v>
          </cell>
          <cell r="C828" t="str">
            <v>D27-079</v>
          </cell>
          <cell r="D828" t="str">
            <v>D</v>
          </cell>
          <cell r="E828">
            <v>27</v>
          </cell>
          <cell r="F828">
            <v>79</v>
          </cell>
          <cell r="G828" t="str">
            <v>加藤歯科医院</v>
          </cell>
          <cell r="H828" t="str">
            <v>大阪府</v>
          </cell>
          <cell r="I828" t="str">
            <v>羽曳野市栄町２－１</v>
          </cell>
          <cell r="J828">
            <v>2</v>
          </cell>
          <cell r="K828">
            <v>6</v>
          </cell>
          <cell r="L828">
            <v>4</v>
          </cell>
          <cell r="M828">
            <v>2</v>
          </cell>
          <cell r="N828">
            <v>25</v>
          </cell>
          <cell r="O828" t="str">
            <v>27222</v>
          </cell>
          <cell r="P828" t="str">
            <v>5830853</v>
          </cell>
        </row>
        <row r="829">
          <cell r="A829">
            <v>30828</v>
          </cell>
          <cell r="B829">
            <v>327630696</v>
          </cell>
          <cell r="C829" t="str">
            <v>D27-080</v>
          </cell>
          <cell r="D829" t="str">
            <v>D</v>
          </cell>
          <cell r="E829">
            <v>27</v>
          </cell>
          <cell r="F829">
            <v>80</v>
          </cell>
          <cell r="G829" t="str">
            <v>渡辺歯科医院</v>
          </cell>
          <cell r="H829" t="str">
            <v>大阪府</v>
          </cell>
          <cell r="I829" t="str">
            <v>羽曳野市古市４丁目１－４　大平ビル２Ｆ</v>
          </cell>
          <cell r="J829">
            <v>2</v>
          </cell>
          <cell r="K829">
            <v>6</v>
          </cell>
          <cell r="L829">
            <v>4</v>
          </cell>
          <cell r="M829">
            <v>1</v>
          </cell>
          <cell r="N829">
            <v>25</v>
          </cell>
          <cell r="O829" t="str">
            <v>27222</v>
          </cell>
          <cell r="P829" t="str">
            <v>5830852</v>
          </cell>
        </row>
        <row r="830">
          <cell r="A830">
            <v>30829</v>
          </cell>
          <cell r="B830">
            <v>327531168</v>
          </cell>
          <cell r="C830" t="str">
            <v>D27-081</v>
          </cell>
          <cell r="D830" t="str">
            <v>D</v>
          </cell>
          <cell r="E830">
            <v>27</v>
          </cell>
          <cell r="F830">
            <v>81</v>
          </cell>
          <cell r="G830" t="str">
            <v>杉本歯科診療所</v>
          </cell>
          <cell r="H830" t="str">
            <v>大阪府</v>
          </cell>
          <cell r="I830" t="str">
            <v>摂津市千里丘１－４－２０１</v>
          </cell>
          <cell r="J830">
            <v>1</v>
          </cell>
          <cell r="K830">
            <v>6</v>
          </cell>
          <cell r="L830">
            <v>5</v>
          </cell>
          <cell r="M830">
            <v>2</v>
          </cell>
          <cell r="N830">
            <v>25</v>
          </cell>
          <cell r="O830" t="str">
            <v>27224</v>
          </cell>
          <cell r="P830" t="str">
            <v>5660001</v>
          </cell>
        </row>
        <row r="831">
          <cell r="A831">
            <v>30830</v>
          </cell>
          <cell r="B831">
            <v>327420213</v>
          </cell>
          <cell r="C831" t="str">
            <v>D27-082</v>
          </cell>
          <cell r="D831" t="str">
            <v>D</v>
          </cell>
          <cell r="E831">
            <v>27</v>
          </cell>
          <cell r="F831">
            <v>82</v>
          </cell>
          <cell r="G831" t="str">
            <v>大住歯科医院</v>
          </cell>
          <cell r="H831" t="str">
            <v>大阪府</v>
          </cell>
          <cell r="I831" t="str">
            <v>東大阪市高井田本通７－７－１９　昌利ビル２Ｆ</v>
          </cell>
          <cell r="J831">
            <v>2</v>
          </cell>
          <cell r="K831">
            <v>6</v>
          </cell>
          <cell r="L831">
            <v>2</v>
          </cell>
          <cell r="M831">
            <v>1</v>
          </cell>
          <cell r="N831">
            <v>25</v>
          </cell>
          <cell r="O831" t="str">
            <v>27227</v>
          </cell>
          <cell r="P831" t="str">
            <v>5770066</v>
          </cell>
        </row>
        <row r="832">
          <cell r="A832">
            <v>30831</v>
          </cell>
          <cell r="B832">
            <v>327430375</v>
          </cell>
          <cell r="C832" t="str">
            <v>D27-083</v>
          </cell>
          <cell r="D832" t="str">
            <v>D</v>
          </cell>
          <cell r="E832">
            <v>27</v>
          </cell>
          <cell r="F832">
            <v>83</v>
          </cell>
          <cell r="G832" t="str">
            <v>西村歯科医院</v>
          </cell>
          <cell r="H832" t="str">
            <v>大阪府</v>
          </cell>
          <cell r="I832" t="str">
            <v>東大阪市中野４８－１</v>
          </cell>
          <cell r="J832">
            <v>1</v>
          </cell>
          <cell r="K832">
            <v>6</v>
          </cell>
          <cell r="L832">
            <v>2</v>
          </cell>
          <cell r="M832">
            <v>2</v>
          </cell>
          <cell r="N832">
            <v>25</v>
          </cell>
          <cell r="O832" t="str">
            <v>27227</v>
          </cell>
          <cell r="P832" t="str">
            <v>5780913</v>
          </cell>
        </row>
        <row r="833">
          <cell r="A833">
            <v>30832</v>
          </cell>
          <cell r="B833">
            <v>327600886</v>
          </cell>
          <cell r="C833" t="str">
            <v>D27-084</v>
          </cell>
          <cell r="D833" t="str">
            <v>D</v>
          </cell>
          <cell r="E833">
            <v>27</v>
          </cell>
          <cell r="F833">
            <v>84</v>
          </cell>
          <cell r="G833" t="str">
            <v>寺坂歯科医院</v>
          </cell>
          <cell r="H833" t="str">
            <v>大阪府</v>
          </cell>
          <cell r="I833" t="str">
            <v>東大阪市吉松１－１１－１１</v>
          </cell>
          <cell r="J833">
            <v>2</v>
          </cell>
          <cell r="K833">
            <v>6</v>
          </cell>
          <cell r="L833">
            <v>2</v>
          </cell>
          <cell r="M833">
            <v>1</v>
          </cell>
          <cell r="N833">
            <v>25</v>
          </cell>
          <cell r="O833" t="str">
            <v>27227</v>
          </cell>
          <cell r="P833" t="str">
            <v>5770821</v>
          </cell>
        </row>
        <row r="834">
          <cell r="A834">
            <v>30833</v>
          </cell>
          <cell r="B834">
            <v>327601551</v>
          </cell>
          <cell r="C834" t="str">
            <v>D27-085</v>
          </cell>
          <cell r="D834" t="str">
            <v>D</v>
          </cell>
          <cell r="E834">
            <v>27</v>
          </cell>
          <cell r="F834">
            <v>85</v>
          </cell>
          <cell r="G834" t="str">
            <v>医療法人　岩見歯科クリニック</v>
          </cell>
          <cell r="H834" t="str">
            <v>大阪府</v>
          </cell>
          <cell r="I834" t="str">
            <v>東大阪市近江堂２丁目１０－４９</v>
          </cell>
          <cell r="J834">
            <v>1</v>
          </cell>
          <cell r="K834">
            <v>6</v>
          </cell>
          <cell r="L834">
            <v>2</v>
          </cell>
          <cell r="M834">
            <v>1</v>
          </cell>
          <cell r="N834">
            <v>19</v>
          </cell>
          <cell r="O834" t="str">
            <v>27227</v>
          </cell>
          <cell r="P834" t="str">
            <v>5770817</v>
          </cell>
        </row>
        <row r="835">
          <cell r="A835">
            <v>30834</v>
          </cell>
          <cell r="B835">
            <v>327601942</v>
          </cell>
          <cell r="C835" t="str">
            <v>D27-086</v>
          </cell>
          <cell r="D835" t="str">
            <v>D</v>
          </cell>
          <cell r="E835">
            <v>27</v>
          </cell>
          <cell r="F835">
            <v>86</v>
          </cell>
          <cell r="G835" t="str">
            <v>城使歯科医院</v>
          </cell>
          <cell r="H835" t="str">
            <v>大阪府</v>
          </cell>
          <cell r="I835" t="str">
            <v>東大阪市御厨中１丁目１８－３８　大阪ビル１Ｆ</v>
          </cell>
          <cell r="J835">
            <v>2</v>
          </cell>
          <cell r="K835">
            <v>6</v>
          </cell>
          <cell r="L835">
            <v>2</v>
          </cell>
          <cell r="M835">
            <v>1</v>
          </cell>
          <cell r="N835">
            <v>25</v>
          </cell>
          <cell r="O835" t="str">
            <v>27227</v>
          </cell>
          <cell r="P835" t="str">
            <v>5770035</v>
          </cell>
        </row>
        <row r="836">
          <cell r="A836">
            <v>30835</v>
          </cell>
          <cell r="B836">
            <v>327590459</v>
          </cell>
          <cell r="C836" t="str">
            <v>D27-087</v>
          </cell>
          <cell r="D836" t="str">
            <v>D</v>
          </cell>
          <cell r="E836">
            <v>27</v>
          </cell>
          <cell r="F836">
            <v>87</v>
          </cell>
          <cell r="G836" t="str">
            <v>牧歯科医院</v>
          </cell>
          <cell r="H836" t="str">
            <v>大阪府</v>
          </cell>
          <cell r="I836" t="str">
            <v>交野市松塚３７－２０</v>
          </cell>
          <cell r="J836">
            <v>2</v>
          </cell>
          <cell r="K836">
            <v>6</v>
          </cell>
          <cell r="L836">
            <v>5</v>
          </cell>
          <cell r="M836">
            <v>1</v>
          </cell>
          <cell r="N836">
            <v>25</v>
          </cell>
          <cell r="O836" t="str">
            <v>27230</v>
          </cell>
          <cell r="P836" t="str">
            <v>5760043</v>
          </cell>
        </row>
        <row r="837">
          <cell r="A837">
            <v>30836</v>
          </cell>
          <cell r="B837">
            <v>327511511</v>
          </cell>
          <cell r="C837" t="str">
            <v>D27-088</v>
          </cell>
          <cell r="D837" t="str">
            <v>D</v>
          </cell>
          <cell r="E837">
            <v>27</v>
          </cell>
          <cell r="F837">
            <v>88</v>
          </cell>
          <cell r="G837" t="str">
            <v>柏木歯科医院</v>
          </cell>
          <cell r="H837" t="str">
            <v>大阪府</v>
          </cell>
          <cell r="I837" t="str">
            <v>豊能郡能勢町下田１２４－１　能勢観光ビル２Ｆ</v>
          </cell>
          <cell r="J837">
            <v>2</v>
          </cell>
          <cell r="K837">
            <v>6</v>
          </cell>
          <cell r="L837">
            <v>5</v>
          </cell>
          <cell r="M837">
            <v>1</v>
          </cell>
          <cell r="N837">
            <v>25</v>
          </cell>
          <cell r="O837" t="str">
            <v>27322</v>
          </cell>
          <cell r="P837" t="str">
            <v>5630355</v>
          </cell>
        </row>
        <row r="838">
          <cell r="A838">
            <v>30837</v>
          </cell>
          <cell r="B838">
            <v>327670803</v>
          </cell>
          <cell r="C838" t="str">
            <v>D27-089</v>
          </cell>
          <cell r="D838" t="str">
            <v>D</v>
          </cell>
          <cell r="E838">
            <v>27</v>
          </cell>
          <cell r="F838">
            <v>89</v>
          </cell>
          <cell r="G838" t="str">
            <v>タニ歯科医院</v>
          </cell>
          <cell r="H838" t="str">
            <v>大阪府</v>
          </cell>
          <cell r="I838" t="str">
            <v>泉北郡忠岡町忠岡中１丁目１１－２５　ロイヤルコーポ忠岡１Ｆ</v>
          </cell>
          <cell r="J838">
            <v>2</v>
          </cell>
          <cell r="K838">
            <v>6</v>
          </cell>
          <cell r="L838">
            <v>5</v>
          </cell>
          <cell r="M838">
            <v>1</v>
          </cell>
          <cell r="N838">
            <v>25</v>
          </cell>
          <cell r="O838" t="str">
            <v>27341</v>
          </cell>
          <cell r="P838" t="str">
            <v>5950812</v>
          </cell>
        </row>
        <row r="839">
          <cell r="A839">
            <v>30838</v>
          </cell>
          <cell r="B839">
            <v>327640383</v>
          </cell>
          <cell r="C839" t="str">
            <v>D27-090</v>
          </cell>
          <cell r="D839" t="str">
            <v>D</v>
          </cell>
          <cell r="E839">
            <v>27</v>
          </cell>
          <cell r="F839">
            <v>90</v>
          </cell>
          <cell r="G839" t="str">
            <v>豆野歯科医院</v>
          </cell>
          <cell r="H839" t="str">
            <v>大阪府</v>
          </cell>
          <cell r="I839" t="str">
            <v>南河内郡美原町北余部４９２－３　松本ビル２Ｆ</v>
          </cell>
          <cell r="J839">
            <v>2</v>
          </cell>
          <cell r="K839">
            <v>6</v>
          </cell>
          <cell r="L839">
            <v>5</v>
          </cell>
          <cell r="M839">
            <v>1</v>
          </cell>
          <cell r="N839">
            <v>25</v>
          </cell>
          <cell r="O839" t="str">
            <v>27385</v>
          </cell>
          <cell r="P839" t="str">
            <v>5870051</v>
          </cell>
        </row>
        <row r="840">
          <cell r="A840">
            <v>30839</v>
          </cell>
          <cell r="B840">
            <v>328010385</v>
          </cell>
          <cell r="C840" t="str">
            <v>D28-001</v>
          </cell>
          <cell r="D840" t="str">
            <v>D</v>
          </cell>
          <cell r="E840">
            <v>28</v>
          </cell>
          <cell r="F840">
            <v>1</v>
          </cell>
          <cell r="G840" t="str">
            <v>下井田歯科医院</v>
          </cell>
          <cell r="H840" t="str">
            <v>兵庫県</v>
          </cell>
          <cell r="I840" t="str">
            <v>神戸市東灘区本山南町２－６－１１</v>
          </cell>
          <cell r="J840">
            <v>2</v>
          </cell>
          <cell r="K840">
            <v>6</v>
          </cell>
          <cell r="L840">
            <v>2</v>
          </cell>
          <cell r="M840">
            <v>1</v>
          </cell>
          <cell r="N840">
            <v>25</v>
          </cell>
          <cell r="O840" t="str">
            <v>28101</v>
          </cell>
          <cell r="P840" t="str">
            <v>6580015</v>
          </cell>
        </row>
        <row r="841">
          <cell r="A841">
            <v>30840</v>
          </cell>
          <cell r="B841">
            <v>328011409</v>
          </cell>
          <cell r="C841" t="str">
            <v>D28-002</v>
          </cell>
          <cell r="D841" t="str">
            <v>D</v>
          </cell>
          <cell r="E841">
            <v>28</v>
          </cell>
          <cell r="F841">
            <v>2</v>
          </cell>
          <cell r="G841" t="str">
            <v>なかた歯科医院</v>
          </cell>
          <cell r="H841" t="str">
            <v>兵庫県</v>
          </cell>
          <cell r="I841" t="str">
            <v>神戸市東灘区甲南町３丁目１番２７号</v>
          </cell>
          <cell r="J841">
            <v>2</v>
          </cell>
          <cell r="K841">
            <v>6</v>
          </cell>
          <cell r="L841">
            <v>2</v>
          </cell>
          <cell r="M841">
            <v>1</v>
          </cell>
          <cell r="N841">
            <v>25</v>
          </cell>
          <cell r="O841" t="str">
            <v>28101</v>
          </cell>
          <cell r="P841" t="str">
            <v>6580084</v>
          </cell>
        </row>
        <row r="842">
          <cell r="A842">
            <v>30841</v>
          </cell>
          <cell r="B842">
            <v>328021024</v>
          </cell>
          <cell r="C842" t="str">
            <v>D28-003</v>
          </cell>
          <cell r="D842" t="str">
            <v>D</v>
          </cell>
          <cell r="E842">
            <v>28</v>
          </cell>
          <cell r="F842">
            <v>3</v>
          </cell>
          <cell r="G842" t="str">
            <v>高端歯科</v>
          </cell>
          <cell r="H842" t="str">
            <v>兵庫県</v>
          </cell>
          <cell r="I842" t="str">
            <v>神戸市灘区宮山町３丁目３－２９　六甲ヒルコート１０２号</v>
          </cell>
          <cell r="J842">
            <v>1</v>
          </cell>
          <cell r="K842">
            <v>6</v>
          </cell>
          <cell r="L842">
            <v>2</v>
          </cell>
          <cell r="M842">
            <v>1</v>
          </cell>
          <cell r="N842">
            <v>25</v>
          </cell>
          <cell r="O842" t="str">
            <v>28102</v>
          </cell>
          <cell r="P842" t="str">
            <v>6570065</v>
          </cell>
        </row>
        <row r="843">
          <cell r="A843">
            <v>30842</v>
          </cell>
          <cell r="B843">
            <v>328021138</v>
          </cell>
          <cell r="C843" t="str">
            <v>D28-004</v>
          </cell>
          <cell r="D843" t="str">
            <v>D</v>
          </cell>
          <cell r="E843">
            <v>28</v>
          </cell>
          <cell r="F843">
            <v>4</v>
          </cell>
          <cell r="G843" t="str">
            <v>石黒歯科医院</v>
          </cell>
          <cell r="H843" t="str">
            <v>兵庫県</v>
          </cell>
          <cell r="I843" t="str">
            <v>神戸市灘区王子町１－３－１４　ＰＡＲＣ王子２階</v>
          </cell>
          <cell r="J843">
            <v>2</v>
          </cell>
          <cell r="K843">
            <v>6</v>
          </cell>
          <cell r="L843">
            <v>2</v>
          </cell>
          <cell r="M843">
            <v>1</v>
          </cell>
          <cell r="N843">
            <v>25</v>
          </cell>
          <cell r="O843" t="str">
            <v>28102</v>
          </cell>
          <cell r="P843" t="str">
            <v>6570838</v>
          </cell>
        </row>
        <row r="844">
          <cell r="A844">
            <v>30843</v>
          </cell>
          <cell r="B844">
            <v>328060016</v>
          </cell>
          <cell r="C844" t="str">
            <v>D28-005</v>
          </cell>
          <cell r="D844" t="str">
            <v>D</v>
          </cell>
          <cell r="E844">
            <v>28</v>
          </cell>
          <cell r="F844">
            <v>5</v>
          </cell>
          <cell r="G844" t="str">
            <v>伊藤歯科医院</v>
          </cell>
          <cell r="H844" t="str">
            <v>兵庫県</v>
          </cell>
          <cell r="I844" t="str">
            <v>神戸市長田区五番町７－６３</v>
          </cell>
          <cell r="J844">
            <v>2</v>
          </cell>
          <cell r="K844">
            <v>6</v>
          </cell>
          <cell r="L844">
            <v>2</v>
          </cell>
          <cell r="M844">
            <v>1</v>
          </cell>
          <cell r="N844">
            <v>25</v>
          </cell>
          <cell r="O844" t="str">
            <v>28106</v>
          </cell>
          <cell r="P844" t="str">
            <v>6530003</v>
          </cell>
        </row>
        <row r="845">
          <cell r="A845">
            <v>30844</v>
          </cell>
          <cell r="B845">
            <v>328060221</v>
          </cell>
          <cell r="C845" t="str">
            <v>D28-006</v>
          </cell>
          <cell r="D845" t="str">
            <v>D</v>
          </cell>
          <cell r="E845">
            <v>28</v>
          </cell>
          <cell r="F845">
            <v>6</v>
          </cell>
          <cell r="G845" t="str">
            <v>田中歯科医院</v>
          </cell>
          <cell r="H845" t="str">
            <v>兵庫県</v>
          </cell>
          <cell r="I845" t="str">
            <v>神戸市長田区久保町８－４－１１</v>
          </cell>
          <cell r="J845">
            <v>2</v>
          </cell>
          <cell r="K845">
            <v>6</v>
          </cell>
          <cell r="L845">
            <v>2</v>
          </cell>
          <cell r="M845">
            <v>2</v>
          </cell>
          <cell r="N845">
            <v>25</v>
          </cell>
          <cell r="O845" t="str">
            <v>28106</v>
          </cell>
          <cell r="P845" t="str">
            <v>6530041</v>
          </cell>
        </row>
        <row r="846">
          <cell r="A846">
            <v>30845</v>
          </cell>
          <cell r="B846">
            <v>328070383</v>
          </cell>
          <cell r="C846" t="str">
            <v>D28-007</v>
          </cell>
          <cell r="D846" t="str">
            <v>D</v>
          </cell>
          <cell r="E846">
            <v>28</v>
          </cell>
          <cell r="F846">
            <v>7</v>
          </cell>
          <cell r="G846" t="str">
            <v>島谷歯科医院</v>
          </cell>
          <cell r="H846" t="str">
            <v>兵庫県</v>
          </cell>
          <cell r="I846" t="str">
            <v>神戸市須磨区白川台６丁目１７－１</v>
          </cell>
          <cell r="J846">
            <v>2</v>
          </cell>
          <cell r="K846">
            <v>6</v>
          </cell>
          <cell r="L846">
            <v>2</v>
          </cell>
          <cell r="M846">
            <v>1</v>
          </cell>
          <cell r="N846">
            <v>19</v>
          </cell>
          <cell r="O846" t="str">
            <v>28107</v>
          </cell>
          <cell r="P846" t="str">
            <v>6540103</v>
          </cell>
        </row>
        <row r="847">
          <cell r="A847">
            <v>30846</v>
          </cell>
          <cell r="B847">
            <v>328080487</v>
          </cell>
          <cell r="C847" t="str">
            <v>D28-008</v>
          </cell>
          <cell r="D847" t="str">
            <v>D</v>
          </cell>
          <cell r="E847">
            <v>28</v>
          </cell>
          <cell r="F847">
            <v>8</v>
          </cell>
          <cell r="G847" t="str">
            <v>藤井歯科医院</v>
          </cell>
          <cell r="H847" t="str">
            <v>兵庫県</v>
          </cell>
          <cell r="I847" t="str">
            <v>神戸市垂水区千鳥が丘１－１－１－１０１</v>
          </cell>
          <cell r="J847">
            <v>2</v>
          </cell>
          <cell r="K847">
            <v>6</v>
          </cell>
          <cell r="L847">
            <v>2</v>
          </cell>
          <cell r="M847">
            <v>1</v>
          </cell>
          <cell r="N847">
            <v>25</v>
          </cell>
          <cell r="O847" t="str">
            <v>28108</v>
          </cell>
          <cell r="P847" t="str">
            <v>6550011</v>
          </cell>
        </row>
        <row r="848">
          <cell r="A848">
            <v>30847</v>
          </cell>
          <cell r="B848">
            <v>328090015</v>
          </cell>
          <cell r="C848" t="str">
            <v>D28-009</v>
          </cell>
          <cell r="D848" t="str">
            <v>D</v>
          </cell>
          <cell r="E848">
            <v>28</v>
          </cell>
          <cell r="F848">
            <v>9</v>
          </cell>
          <cell r="G848" t="str">
            <v>太田歯科医院</v>
          </cell>
          <cell r="H848" t="str">
            <v>兵庫県</v>
          </cell>
          <cell r="I848" t="str">
            <v>神戸市北区山田町原野字長尾曽５３－４</v>
          </cell>
          <cell r="J848">
            <v>2</v>
          </cell>
          <cell r="K848">
            <v>6</v>
          </cell>
          <cell r="L848">
            <v>2</v>
          </cell>
          <cell r="M848">
            <v>1</v>
          </cell>
          <cell r="N848">
            <v>25</v>
          </cell>
          <cell r="O848" t="str">
            <v>28109</v>
          </cell>
          <cell r="P848" t="str">
            <v>6511252</v>
          </cell>
        </row>
        <row r="849">
          <cell r="A849">
            <v>30848</v>
          </cell>
          <cell r="B849">
            <v>328090305</v>
          </cell>
          <cell r="C849" t="str">
            <v>D28-010</v>
          </cell>
          <cell r="D849" t="str">
            <v>D</v>
          </cell>
          <cell r="E849">
            <v>28</v>
          </cell>
          <cell r="F849">
            <v>10</v>
          </cell>
          <cell r="G849" t="str">
            <v>タガミ歯科</v>
          </cell>
          <cell r="H849" t="str">
            <v>兵庫県</v>
          </cell>
          <cell r="I849" t="str">
            <v>神戸市北区甲栄台１－２－１　喜見ビル</v>
          </cell>
          <cell r="J849">
            <v>1</v>
          </cell>
          <cell r="K849">
            <v>6</v>
          </cell>
          <cell r="L849">
            <v>2</v>
          </cell>
          <cell r="M849">
            <v>1</v>
          </cell>
          <cell r="N849">
            <v>25</v>
          </cell>
          <cell r="O849" t="str">
            <v>28109</v>
          </cell>
          <cell r="P849" t="str">
            <v>6511142</v>
          </cell>
        </row>
        <row r="850">
          <cell r="A850">
            <v>30849</v>
          </cell>
          <cell r="B850">
            <v>328091083</v>
          </cell>
          <cell r="C850" t="str">
            <v>D28-011</v>
          </cell>
          <cell r="D850" t="str">
            <v>D</v>
          </cell>
          <cell r="E850">
            <v>28</v>
          </cell>
          <cell r="F850">
            <v>11</v>
          </cell>
          <cell r="G850" t="str">
            <v>とみた歯科医院</v>
          </cell>
          <cell r="H850" t="str">
            <v>兵庫県</v>
          </cell>
          <cell r="I850" t="str">
            <v>神戸市北区筑紫が丘４丁目２－５</v>
          </cell>
          <cell r="J850">
            <v>2</v>
          </cell>
          <cell r="K850">
            <v>6</v>
          </cell>
          <cell r="L850">
            <v>2</v>
          </cell>
          <cell r="M850">
            <v>1</v>
          </cell>
          <cell r="N850">
            <v>25</v>
          </cell>
          <cell r="O850" t="str">
            <v>28109</v>
          </cell>
          <cell r="P850" t="str">
            <v>6511212</v>
          </cell>
        </row>
        <row r="851">
          <cell r="A851">
            <v>30850</v>
          </cell>
          <cell r="B851">
            <v>328101683</v>
          </cell>
          <cell r="C851" t="str">
            <v>D28-012</v>
          </cell>
          <cell r="D851" t="str">
            <v>D</v>
          </cell>
          <cell r="E851">
            <v>28</v>
          </cell>
          <cell r="F851">
            <v>12</v>
          </cell>
          <cell r="G851" t="str">
            <v>森寺歯科</v>
          </cell>
          <cell r="H851" t="str">
            <v>兵庫県</v>
          </cell>
          <cell r="I851" t="str">
            <v>神戸市中央区港島中町３丁目１－２</v>
          </cell>
          <cell r="J851">
            <v>2</v>
          </cell>
          <cell r="K851">
            <v>6</v>
          </cell>
          <cell r="L851">
            <v>2</v>
          </cell>
          <cell r="M851">
            <v>1</v>
          </cell>
          <cell r="N851">
            <v>25</v>
          </cell>
          <cell r="O851" t="str">
            <v>28110</v>
          </cell>
          <cell r="P851" t="str">
            <v>6500046</v>
          </cell>
        </row>
        <row r="852">
          <cell r="A852">
            <v>30851</v>
          </cell>
          <cell r="B852">
            <v>328102361</v>
          </cell>
          <cell r="C852" t="str">
            <v>D28-013</v>
          </cell>
          <cell r="D852" t="str">
            <v>D</v>
          </cell>
          <cell r="E852">
            <v>28</v>
          </cell>
          <cell r="F852">
            <v>13</v>
          </cell>
          <cell r="G852" t="str">
            <v>磯島歯科医院</v>
          </cell>
          <cell r="H852" t="str">
            <v>兵庫県</v>
          </cell>
          <cell r="I852" t="str">
            <v>神戸市中央区東町１１６－１　シティライフ三宮ビル７階</v>
          </cell>
          <cell r="J852">
            <v>1</v>
          </cell>
          <cell r="K852">
            <v>6</v>
          </cell>
          <cell r="L852">
            <v>2</v>
          </cell>
          <cell r="M852">
            <v>2</v>
          </cell>
          <cell r="N852">
            <v>25</v>
          </cell>
          <cell r="O852" t="str">
            <v>28110</v>
          </cell>
          <cell r="P852" t="str">
            <v>6500031</v>
          </cell>
        </row>
        <row r="853">
          <cell r="A853">
            <v>30852</v>
          </cell>
          <cell r="B853">
            <v>328102879</v>
          </cell>
          <cell r="C853" t="str">
            <v>D28-014</v>
          </cell>
          <cell r="D853" t="str">
            <v>D</v>
          </cell>
          <cell r="E853">
            <v>28</v>
          </cell>
          <cell r="F853">
            <v>14</v>
          </cell>
          <cell r="G853" t="str">
            <v>拝歯科医院</v>
          </cell>
          <cell r="H853" t="str">
            <v>兵庫県</v>
          </cell>
          <cell r="I853" t="str">
            <v>神戸市中央区明石町１８番地　大日明石町ビル５階</v>
          </cell>
          <cell r="J853">
            <v>2</v>
          </cell>
          <cell r="K853">
            <v>6</v>
          </cell>
          <cell r="L853">
            <v>2</v>
          </cell>
          <cell r="M853">
            <v>1</v>
          </cell>
          <cell r="N853">
            <v>25</v>
          </cell>
          <cell r="O853" t="str">
            <v>28110</v>
          </cell>
          <cell r="P853" t="str">
            <v>6500037</v>
          </cell>
        </row>
        <row r="854">
          <cell r="A854">
            <v>30853</v>
          </cell>
          <cell r="B854">
            <v>328110634</v>
          </cell>
          <cell r="C854" t="str">
            <v>D28-015</v>
          </cell>
          <cell r="D854" t="str">
            <v>D</v>
          </cell>
          <cell r="E854">
            <v>28</v>
          </cell>
          <cell r="F854">
            <v>15</v>
          </cell>
          <cell r="G854" t="str">
            <v>西尾歯科医院</v>
          </cell>
          <cell r="H854" t="str">
            <v>兵庫県</v>
          </cell>
          <cell r="I854" t="str">
            <v>神戸市西区伊川谷町有瀬２５６－４</v>
          </cell>
          <cell r="J854">
            <v>1</v>
          </cell>
          <cell r="K854">
            <v>6</v>
          </cell>
          <cell r="L854">
            <v>2</v>
          </cell>
          <cell r="M854">
            <v>1</v>
          </cell>
          <cell r="N854">
            <v>25</v>
          </cell>
          <cell r="O854" t="str">
            <v>28111</v>
          </cell>
          <cell r="P854" t="str">
            <v>6512113</v>
          </cell>
        </row>
        <row r="855">
          <cell r="A855">
            <v>30854</v>
          </cell>
          <cell r="B855">
            <v>328310115</v>
          </cell>
          <cell r="C855" t="str">
            <v>D28-016</v>
          </cell>
          <cell r="D855" t="str">
            <v>D</v>
          </cell>
          <cell r="E855">
            <v>28</v>
          </cell>
          <cell r="F855">
            <v>16</v>
          </cell>
          <cell r="G855" t="str">
            <v>小田歯科医院</v>
          </cell>
          <cell r="H855" t="str">
            <v>兵庫県</v>
          </cell>
          <cell r="I855" t="str">
            <v>姫路市西八代町９－１</v>
          </cell>
          <cell r="J855">
            <v>1</v>
          </cell>
          <cell r="K855">
            <v>6</v>
          </cell>
          <cell r="L855">
            <v>4</v>
          </cell>
          <cell r="M855">
            <v>1</v>
          </cell>
          <cell r="N855">
            <v>25</v>
          </cell>
          <cell r="O855" t="str">
            <v>28201</v>
          </cell>
          <cell r="P855" t="str">
            <v>6700876</v>
          </cell>
        </row>
        <row r="856">
          <cell r="A856">
            <v>30855</v>
          </cell>
          <cell r="B856">
            <v>328310636</v>
          </cell>
          <cell r="C856" t="str">
            <v>D28-017</v>
          </cell>
          <cell r="D856" t="str">
            <v>D</v>
          </cell>
          <cell r="E856">
            <v>28</v>
          </cell>
          <cell r="F856">
            <v>17</v>
          </cell>
          <cell r="G856" t="str">
            <v>中西歯科診療所</v>
          </cell>
          <cell r="H856" t="str">
            <v>兵庫県</v>
          </cell>
          <cell r="I856" t="str">
            <v>姫路市十二所前町１０７</v>
          </cell>
          <cell r="J856">
            <v>2</v>
          </cell>
          <cell r="K856">
            <v>6</v>
          </cell>
          <cell r="L856">
            <v>4</v>
          </cell>
          <cell r="M856">
            <v>1</v>
          </cell>
          <cell r="N856">
            <v>25</v>
          </cell>
          <cell r="O856" t="str">
            <v>28201</v>
          </cell>
          <cell r="P856" t="str">
            <v>6700911</v>
          </cell>
        </row>
        <row r="857">
          <cell r="A857">
            <v>30856</v>
          </cell>
          <cell r="B857">
            <v>328311718</v>
          </cell>
          <cell r="C857" t="str">
            <v>D28-018</v>
          </cell>
          <cell r="D857" t="str">
            <v>D</v>
          </cell>
          <cell r="E857">
            <v>28</v>
          </cell>
          <cell r="F857">
            <v>18</v>
          </cell>
          <cell r="G857" t="str">
            <v>段歯科医院</v>
          </cell>
          <cell r="H857" t="str">
            <v>兵庫県</v>
          </cell>
          <cell r="I857" t="str">
            <v>姫路市西今宿３丁目１９－１</v>
          </cell>
          <cell r="J857">
            <v>2</v>
          </cell>
          <cell r="K857">
            <v>6</v>
          </cell>
          <cell r="L857">
            <v>4</v>
          </cell>
          <cell r="M857">
            <v>1</v>
          </cell>
          <cell r="N857">
            <v>25</v>
          </cell>
          <cell r="O857" t="str">
            <v>28201</v>
          </cell>
          <cell r="P857" t="str">
            <v>6700061</v>
          </cell>
        </row>
        <row r="858">
          <cell r="A858">
            <v>30857</v>
          </cell>
          <cell r="B858">
            <v>328312539</v>
          </cell>
          <cell r="C858" t="str">
            <v>D28-019</v>
          </cell>
          <cell r="D858" t="str">
            <v>D</v>
          </cell>
          <cell r="E858">
            <v>28</v>
          </cell>
          <cell r="F858">
            <v>19</v>
          </cell>
          <cell r="G858" t="str">
            <v>光川歯科医院</v>
          </cell>
          <cell r="H858" t="str">
            <v>兵庫県</v>
          </cell>
          <cell r="I858" t="str">
            <v>姫路市小姓町３５－１　船場西ビル２Ｆ１１号</v>
          </cell>
          <cell r="J858">
            <v>2</v>
          </cell>
          <cell r="K858">
            <v>6</v>
          </cell>
          <cell r="L858">
            <v>4</v>
          </cell>
          <cell r="M858">
            <v>1</v>
          </cell>
          <cell r="N858">
            <v>25</v>
          </cell>
          <cell r="O858" t="str">
            <v>28201</v>
          </cell>
          <cell r="P858" t="str">
            <v>6700043</v>
          </cell>
        </row>
        <row r="859">
          <cell r="A859">
            <v>30858</v>
          </cell>
          <cell r="B859">
            <v>328330355</v>
          </cell>
          <cell r="C859" t="str">
            <v>D28-020</v>
          </cell>
          <cell r="D859" t="str">
            <v>D</v>
          </cell>
          <cell r="E859">
            <v>28</v>
          </cell>
          <cell r="F859">
            <v>20</v>
          </cell>
          <cell r="G859" t="str">
            <v>安光歯科医院</v>
          </cell>
          <cell r="H859" t="str">
            <v>兵庫県</v>
          </cell>
          <cell r="I859" t="str">
            <v>尼崎市神田中通７－２５０</v>
          </cell>
          <cell r="J859">
            <v>2</v>
          </cell>
          <cell r="K859">
            <v>6</v>
          </cell>
          <cell r="L859">
            <v>2</v>
          </cell>
          <cell r="M859">
            <v>1</v>
          </cell>
          <cell r="N859">
            <v>25</v>
          </cell>
          <cell r="O859" t="str">
            <v>28202</v>
          </cell>
          <cell r="P859" t="str">
            <v>6600884</v>
          </cell>
        </row>
        <row r="860">
          <cell r="A860">
            <v>30859</v>
          </cell>
          <cell r="B860">
            <v>328330690</v>
          </cell>
          <cell r="C860" t="str">
            <v>D28-021</v>
          </cell>
          <cell r="D860" t="str">
            <v>D</v>
          </cell>
          <cell r="E860">
            <v>28</v>
          </cell>
          <cell r="F860">
            <v>21</v>
          </cell>
          <cell r="G860" t="str">
            <v>岡本歯科医院</v>
          </cell>
          <cell r="H860" t="str">
            <v>兵庫県</v>
          </cell>
          <cell r="I860" t="str">
            <v>尼崎市竹谷町１－１７</v>
          </cell>
          <cell r="J860">
            <v>2</v>
          </cell>
          <cell r="K860">
            <v>6</v>
          </cell>
          <cell r="L860">
            <v>2</v>
          </cell>
          <cell r="M860">
            <v>2</v>
          </cell>
          <cell r="N860">
            <v>25</v>
          </cell>
          <cell r="O860" t="str">
            <v>28202</v>
          </cell>
          <cell r="P860" t="str">
            <v>6600876</v>
          </cell>
        </row>
        <row r="861">
          <cell r="A861">
            <v>30860</v>
          </cell>
          <cell r="B861">
            <v>328341023</v>
          </cell>
          <cell r="C861" t="str">
            <v>D28-022</v>
          </cell>
          <cell r="D861" t="str">
            <v>D</v>
          </cell>
          <cell r="E861">
            <v>28</v>
          </cell>
          <cell r="F861">
            <v>22</v>
          </cell>
          <cell r="G861" t="str">
            <v>三山歯科</v>
          </cell>
          <cell r="H861" t="str">
            <v>兵庫県</v>
          </cell>
          <cell r="I861" t="str">
            <v>尼崎市南塚口町２－１７－９</v>
          </cell>
          <cell r="J861">
            <v>2</v>
          </cell>
          <cell r="K861">
            <v>6</v>
          </cell>
          <cell r="L861">
            <v>2</v>
          </cell>
          <cell r="M861">
            <v>1</v>
          </cell>
          <cell r="N861">
            <v>25</v>
          </cell>
          <cell r="O861" t="str">
            <v>28202</v>
          </cell>
          <cell r="P861" t="str">
            <v>6610012</v>
          </cell>
        </row>
        <row r="862">
          <cell r="A862">
            <v>30861</v>
          </cell>
          <cell r="B862">
            <v>328341834</v>
          </cell>
          <cell r="C862" t="str">
            <v>D28-023</v>
          </cell>
          <cell r="D862" t="str">
            <v>D</v>
          </cell>
          <cell r="E862">
            <v>28</v>
          </cell>
          <cell r="F862">
            <v>23</v>
          </cell>
          <cell r="G862" t="str">
            <v>どうがん歯科医院</v>
          </cell>
          <cell r="H862" t="str">
            <v>兵庫県</v>
          </cell>
          <cell r="I862" t="str">
            <v>尼崎市東園田町４－４－７　メゾンデュノール１Ｆ</v>
          </cell>
          <cell r="J862">
            <v>2</v>
          </cell>
          <cell r="K862">
            <v>6</v>
          </cell>
          <cell r="L862">
            <v>2</v>
          </cell>
          <cell r="M862">
            <v>1</v>
          </cell>
          <cell r="N862">
            <v>25</v>
          </cell>
          <cell r="O862" t="str">
            <v>28202</v>
          </cell>
          <cell r="P862" t="str">
            <v>6610953</v>
          </cell>
        </row>
        <row r="863">
          <cell r="A863">
            <v>30862</v>
          </cell>
          <cell r="B863">
            <v>328570708</v>
          </cell>
          <cell r="C863" t="str">
            <v>D28-024</v>
          </cell>
          <cell r="D863" t="str">
            <v>D</v>
          </cell>
          <cell r="E863">
            <v>28</v>
          </cell>
          <cell r="F863">
            <v>24</v>
          </cell>
          <cell r="G863" t="str">
            <v>倉橋歯科医院</v>
          </cell>
          <cell r="H863" t="str">
            <v>兵庫県</v>
          </cell>
          <cell r="I863" t="str">
            <v>明石市東人丸町３４－１</v>
          </cell>
          <cell r="J863">
            <v>1</v>
          </cell>
          <cell r="K863">
            <v>6</v>
          </cell>
          <cell r="L863">
            <v>5</v>
          </cell>
          <cell r="M863">
            <v>1</v>
          </cell>
          <cell r="N863">
            <v>25</v>
          </cell>
          <cell r="O863" t="str">
            <v>28203</v>
          </cell>
          <cell r="P863" t="str">
            <v>6730876</v>
          </cell>
        </row>
        <row r="864">
          <cell r="A864">
            <v>30863</v>
          </cell>
          <cell r="B864">
            <v>328571079</v>
          </cell>
          <cell r="C864" t="str">
            <v>D28-025</v>
          </cell>
          <cell r="D864" t="str">
            <v>D</v>
          </cell>
          <cell r="E864">
            <v>28</v>
          </cell>
          <cell r="F864">
            <v>25</v>
          </cell>
          <cell r="G864" t="str">
            <v>神戸医療生活協同組合協同歯科</v>
          </cell>
          <cell r="H864" t="str">
            <v>兵庫県</v>
          </cell>
          <cell r="I864" t="str">
            <v>明石市大蔵谷字狩口１９２－３</v>
          </cell>
          <cell r="J864">
            <v>2</v>
          </cell>
          <cell r="K864">
            <v>6</v>
          </cell>
          <cell r="L864">
            <v>5</v>
          </cell>
          <cell r="M864">
            <v>2</v>
          </cell>
          <cell r="N864">
            <v>24</v>
          </cell>
          <cell r="O864" t="str">
            <v>28203</v>
          </cell>
          <cell r="P864" t="str">
            <v>6730863</v>
          </cell>
        </row>
        <row r="865">
          <cell r="A865">
            <v>30864</v>
          </cell>
          <cell r="B865">
            <v>328571398</v>
          </cell>
          <cell r="C865" t="str">
            <v>D28-026</v>
          </cell>
          <cell r="D865" t="str">
            <v>D</v>
          </cell>
          <cell r="E865">
            <v>28</v>
          </cell>
          <cell r="F865">
            <v>26</v>
          </cell>
          <cell r="G865" t="str">
            <v>木村歯科医院</v>
          </cell>
          <cell r="H865" t="str">
            <v>兵庫県</v>
          </cell>
          <cell r="I865" t="str">
            <v>明石市大久保町大久保町字寺の上２９３の３</v>
          </cell>
          <cell r="J865">
            <v>2</v>
          </cell>
          <cell r="K865">
            <v>6</v>
          </cell>
          <cell r="L865">
            <v>5</v>
          </cell>
          <cell r="M865">
            <v>1</v>
          </cell>
          <cell r="N865">
            <v>25</v>
          </cell>
          <cell r="O865" t="str">
            <v>28203</v>
          </cell>
          <cell r="P865" t="str">
            <v>6740067</v>
          </cell>
        </row>
        <row r="866">
          <cell r="A866">
            <v>30865</v>
          </cell>
          <cell r="B866">
            <v>328510292</v>
          </cell>
          <cell r="C866" t="str">
            <v>D28-027</v>
          </cell>
          <cell r="D866" t="str">
            <v>D</v>
          </cell>
          <cell r="E866">
            <v>28</v>
          </cell>
          <cell r="F866">
            <v>27</v>
          </cell>
          <cell r="G866" t="str">
            <v>酒井歯科医院</v>
          </cell>
          <cell r="H866" t="str">
            <v>兵庫県</v>
          </cell>
          <cell r="I866" t="str">
            <v>西宮市大井手町３－２</v>
          </cell>
          <cell r="J866">
            <v>2</v>
          </cell>
          <cell r="K866">
            <v>6</v>
          </cell>
          <cell r="L866">
            <v>2</v>
          </cell>
          <cell r="M866">
            <v>1</v>
          </cell>
          <cell r="N866">
            <v>25</v>
          </cell>
          <cell r="O866" t="str">
            <v>28204</v>
          </cell>
          <cell r="P866" t="str">
            <v>6620036</v>
          </cell>
        </row>
        <row r="867">
          <cell r="A867">
            <v>30866</v>
          </cell>
          <cell r="B867">
            <v>328511680</v>
          </cell>
          <cell r="C867" t="str">
            <v>D28-028</v>
          </cell>
          <cell r="D867" t="str">
            <v>D</v>
          </cell>
          <cell r="E867">
            <v>28</v>
          </cell>
          <cell r="F867">
            <v>28</v>
          </cell>
          <cell r="G867" t="str">
            <v>高木歯科</v>
          </cell>
          <cell r="H867" t="str">
            <v>兵庫県</v>
          </cell>
          <cell r="I867" t="str">
            <v>西宮市甲子園網引町４－１７</v>
          </cell>
          <cell r="J867">
            <v>2</v>
          </cell>
          <cell r="K867">
            <v>6</v>
          </cell>
          <cell r="L867">
            <v>2</v>
          </cell>
          <cell r="M867">
            <v>1</v>
          </cell>
          <cell r="N867">
            <v>25</v>
          </cell>
          <cell r="O867" t="str">
            <v>28204</v>
          </cell>
          <cell r="P867" t="str">
            <v>6638156</v>
          </cell>
        </row>
        <row r="868">
          <cell r="A868">
            <v>30867</v>
          </cell>
          <cell r="B868">
            <v>328511811</v>
          </cell>
          <cell r="C868" t="str">
            <v>D28-029</v>
          </cell>
          <cell r="D868" t="str">
            <v>D</v>
          </cell>
          <cell r="E868">
            <v>28</v>
          </cell>
          <cell r="F868">
            <v>29</v>
          </cell>
          <cell r="G868" t="str">
            <v>益田歯科医院</v>
          </cell>
          <cell r="H868" t="str">
            <v>兵庫県</v>
          </cell>
          <cell r="I868" t="str">
            <v>西宮市久出ケ谷町１０－５９－１０５</v>
          </cell>
          <cell r="J868">
            <v>1</v>
          </cell>
          <cell r="K868">
            <v>6</v>
          </cell>
          <cell r="L868">
            <v>2</v>
          </cell>
          <cell r="M868">
            <v>1</v>
          </cell>
          <cell r="N868">
            <v>25</v>
          </cell>
          <cell r="O868" t="str">
            <v>28204</v>
          </cell>
          <cell r="P868" t="str">
            <v>6620077</v>
          </cell>
        </row>
        <row r="869">
          <cell r="A869">
            <v>30868</v>
          </cell>
          <cell r="B869">
            <v>328512674</v>
          </cell>
          <cell r="C869" t="str">
            <v>D28-030</v>
          </cell>
          <cell r="D869" t="str">
            <v>D</v>
          </cell>
          <cell r="E869">
            <v>28</v>
          </cell>
          <cell r="F869">
            <v>30</v>
          </cell>
          <cell r="G869" t="str">
            <v>キム矯正歯科医院</v>
          </cell>
          <cell r="H869" t="str">
            <v>兵庫県</v>
          </cell>
          <cell r="I869" t="str">
            <v>西宮市石刎町３－３　パイン苦楽園２Ｆ</v>
          </cell>
          <cell r="J869">
            <v>2</v>
          </cell>
          <cell r="K869">
            <v>6</v>
          </cell>
          <cell r="L869">
            <v>2</v>
          </cell>
          <cell r="M869">
            <v>1</v>
          </cell>
          <cell r="N869">
            <v>25</v>
          </cell>
          <cell r="O869" t="str">
            <v>28204</v>
          </cell>
          <cell r="P869" t="str">
            <v>6620074</v>
          </cell>
        </row>
        <row r="870">
          <cell r="A870">
            <v>30869</v>
          </cell>
          <cell r="B870">
            <v>328520295</v>
          </cell>
          <cell r="C870" t="str">
            <v>D28-031</v>
          </cell>
          <cell r="D870" t="str">
            <v>D</v>
          </cell>
          <cell r="E870">
            <v>28</v>
          </cell>
          <cell r="F870">
            <v>31</v>
          </cell>
          <cell r="G870" t="str">
            <v>木下歯科医院</v>
          </cell>
          <cell r="H870" t="str">
            <v>兵庫県</v>
          </cell>
          <cell r="I870" t="str">
            <v>芦屋市朝日ケ丘町２－１２</v>
          </cell>
          <cell r="J870">
            <v>2</v>
          </cell>
          <cell r="K870">
            <v>6</v>
          </cell>
          <cell r="L870">
            <v>2</v>
          </cell>
          <cell r="M870">
            <v>1</v>
          </cell>
          <cell r="N870">
            <v>25</v>
          </cell>
          <cell r="O870" t="str">
            <v>28206</v>
          </cell>
          <cell r="P870" t="str">
            <v>6590012</v>
          </cell>
        </row>
        <row r="871">
          <cell r="A871">
            <v>30870</v>
          </cell>
          <cell r="B871">
            <v>328530852</v>
          </cell>
          <cell r="C871" t="str">
            <v>D28-032</v>
          </cell>
          <cell r="D871" t="str">
            <v>D</v>
          </cell>
          <cell r="E871">
            <v>28</v>
          </cell>
          <cell r="F871">
            <v>32</v>
          </cell>
          <cell r="G871" t="str">
            <v>森田歯科医院</v>
          </cell>
          <cell r="H871" t="str">
            <v>兵庫県</v>
          </cell>
          <cell r="I871" t="str">
            <v>伊丹市北園３丁目３－３－２０１</v>
          </cell>
          <cell r="J871">
            <v>2</v>
          </cell>
          <cell r="K871">
            <v>6</v>
          </cell>
          <cell r="L871">
            <v>3</v>
          </cell>
          <cell r="M871">
            <v>1</v>
          </cell>
          <cell r="N871">
            <v>25</v>
          </cell>
          <cell r="O871" t="str">
            <v>28207</v>
          </cell>
          <cell r="P871" t="str">
            <v>6640891</v>
          </cell>
        </row>
        <row r="872">
          <cell r="A872">
            <v>30871</v>
          </cell>
          <cell r="B872">
            <v>328650107</v>
          </cell>
          <cell r="C872" t="str">
            <v>D28-033</v>
          </cell>
          <cell r="D872" t="str">
            <v>D</v>
          </cell>
          <cell r="E872">
            <v>28</v>
          </cell>
          <cell r="F872">
            <v>33</v>
          </cell>
          <cell r="G872" t="str">
            <v>大川歯科医院</v>
          </cell>
          <cell r="H872" t="str">
            <v>兵庫県</v>
          </cell>
          <cell r="I872" t="str">
            <v>相生市双葉２－１－３７</v>
          </cell>
          <cell r="J872">
            <v>2</v>
          </cell>
          <cell r="K872">
            <v>6</v>
          </cell>
          <cell r="L872">
            <v>5</v>
          </cell>
          <cell r="M872">
            <v>1</v>
          </cell>
          <cell r="N872">
            <v>25</v>
          </cell>
          <cell r="O872" t="str">
            <v>28208</v>
          </cell>
          <cell r="P872" t="str">
            <v>6780024</v>
          </cell>
        </row>
        <row r="873">
          <cell r="A873">
            <v>30872</v>
          </cell>
          <cell r="B873">
            <v>328581450</v>
          </cell>
          <cell r="C873" t="str">
            <v>D28-034</v>
          </cell>
          <cell r="D873" t="str">
            <v>D</v>
          </cell>
          <cell r="E873">
            <v>28</v>
          </cell>
          <cell r="F873">
            <v>34</v>
          </cell>
          <cell r="G873" t="str">
            <v>あたらし歯科医院</v>
          </cell>
          <cell r="H873" t="str">
            <v>兵庫県</v>
          </cell>
          <cell r="I873" t="str">
            <v>加古川市加古川町備後字田中６０－１</v>
          </cell>
          <cell r="J873">
            <v>2</v>
          </cell>
          <cell r="K873">
            <v>6</v>
          </cell>
          <cell r="L873">
            <v>5</v>
          </cell>
          <cell r="M873">
            <v>1</v>
          </cell>
          <cell r="N873">
            <v>25</v>
          </cell>
          <cell r="O873" t="str">
            <v>28210</v>
          </cell>
          <cell r="P873" t="str">
            <v>6750032</v>
          </cell>
        </row>
        <row r="874">
          <cell r="A874">
            <v>30873</v>
          </cell>
          <cell r="B874">
            <v>328640524</v>
          </cell>
          <cell r="C874" t="str">
            <v>D28-035</v>
          </cell>
          <cell r="D874" t="str">
            <v>D</v>
          </cell>
          <cell r="E874">
            <v>28</v>
          </cell>
          <cell r="F874">
            <v>35</v>
          </cell>
          <cell r="G874" t="str">
            <v>久保歯科医院</v>
          </cell>
          <cell r="H874" t="str">
            <v>兵庫県</v>
          </cell>
          <cell r="I874" t="str">
            <v>龍野市龍野町柳原３３－２</v>
          </cell>
          <cell r="J874">
            <v>2</v>
          </cell>
          <cell r="K874">
            <v>6</v>
          </cell>
          <cell r="L874">
            <v>5</v>
          </cell>
          <cell r="M874">
            <v>2</v>
          </cell>
          <cell r="N874">
            <v>25</v>
          </cell>
          <cell r="O874" t="str">
            <v>28211</v>
          </cell>
          <cell r="P874" t="str">
            <v>6794174</v>
          </cell>
        </row>
        <row r="875">
          <cell r="A875">
            <v>30874</v>
          </cell>
          <cell r="B875">
            <v>328540608</v>
          </cell>
          <cell r="C875" t="str">
            <v>D28-036</v>
          </cell>
          <cell r="D875" t="str">
            <v>D</v>
          </cell>
          <cell r="E875">
            <v>28</v>
          </cell>
          <cell r="F875">
            <v>36</v>
          </cell>
          <cell r="G875" t="str">
            <v>矢津田歯科医院</v>
          </cell>
          <cell r="H875" t="str">
            <v>兵庫県</v>
          </cell>
          <cell r="I875" t="str">
            <v>宝塚市小林２－６－２２</v>
          </cell>
          <cell r="J875">
            <v>2</v>
          </cell>
          <cell r="K875">
            <v>6</v>
          </cell>
          <cell r="L875">
            <v>2</v>
          </cell>
          <cell r="M875">
            <v>1</v>
          </cell>
          <cell r="N875">
            <v>19</v>
          </cell>
          <cell r="O875" t="str">
            <v>28214</v>
          </cell>
          <cell r="P875" t="str">
            <v>6650034</v>
          </cell>
        </row>
        <row r="876">
          <cell r="A876">
            <v>30875</v>
          </cell>
          <cell r="B876">
            <v>328541243</v>
          </cell>
          <cell r="C876" t="str">
            <v>D28-037</v>
          </cell>
          <cell r="D876" t="str">
            <v>D</v>
          </cell>
          <cell r="E876">
            <v>28</v>
          </cell>
          <cell r="F876">
            <v>37</v>
          </cell>
          <cell r="G876" t="str">
            <v>小田中歯科医院</v>
          </cell>
          <cell r="H876" t="str">
            <v>兵庫県</v>
          </cell>
          <cell r="I876" t="str">
            <v>宝塚市売布２丁目６番９号</v>
          </cell>
          <cell r="J876">
            <v>1</v>
          </cell>
          <cell r="K876">
            <v>6</v>
          </cell>
          <cell r="L876">
            <v>2</v>
          </cell>
          <cell r="M876">
            <v>1</v>
          </cell>
          <cell r="N876">
            <v>25</v>
          </cell>
          <cell r="O876" t="str">
            <v>28214</v>
          </cell>
          <cell r="P876" t="str">
            <v>6650852</v>
          </cell>
        </row>
        <row r="877">
          <cell r="A877">
            <v>30876</v>
          </cell>
          <cell r="B877">
            <v>328600476</v>
          </cell>
          <cell r="C877" t="str">
            <v>D28-038</v>
          </cell>
          <cell r="D877" t="str">
            <v>D</v>
          </cell>
          <cell r="E877">
            <v>28</v>
          </cell>
          <cell r="F877">
            <v>38</v>
          </cell>
          <cell r="G877" t="str">
            <v>藤本歯科</v>
          </cell>
          <cell r="H877" t="str">
            <v>兵庫県</v>
          </cell>
          <cell r="I877" t="str">
            <v>三木市末広２丁目４－２１</v>
          </cell>
          <cell r="J877">
            <v>2</v>
          </cell>
          <cell r="K877">
            <v>6</v>
          </cell>
          <cell r="L877">
            <v>5</v>
          </cell>
          <cell r="M877">
            <v>1</v>
          </cell>
          <cell r="N877">
            <v>25</v>
          </cell>
          <cell r="O877" t="str">
            <v>28215</v>
          </cell>
          <cell r="P877" t="str">
            <v>6730403</v>
          </cell>
        </row>
        <row r="878">
          <cell r="A878">
            <v>30877</v>
          </cell>
          <cell r="B878">
            <v>328610163</v>
          </cell>
          <cell r="C878" t="str">
            <v>D28-039</v>
          </cell>
          <cell r="D878" t="str">
            <v>D</v>
          </cell>
          <cell r="E878">
            <v>28</v>
          </cell>
          <cell r="F878">
            <v>39</v>
          </cell>
          <cell r="G878" t="str">
            <v>小林歯科医院</v>
          </cell>
          <cell r="H878" t="str">
            <v>兵庫県</v>
          </cell>
          <cell r="I878" t="str">
            <v>高砂市緑丘２－６－２８</v>
          </cell>
          <cell r="J878">
            <v>1</v>
          </cell>
          <cell r="K878">
            <v>6</v>
          </cell>
          <cell r="L878">
            <v>5</v>
          </cell>
          <cell r="M878">
            <v>2</v>
          </cell>
          <cell r="N878">
            <v>19</v>
          </cell>
          <cell r="O878" t="str">
            <v>28216</v>
          </cell>
          <cell r="P878" t="str">
            <v>6760019</v>
          </cell>
        </row>
        <row r="879">
          <cell r="A879">
            <v>30878</v>
          </cell>
          <cell r="B879">
            <v>328610482</v>
          </cell>
          <cell r="C879" t="str">
            <v>D28-040</v>
          </cell>
          <cell r="D879" t="str">
            <v>D</v>
          </cell>
          <cell r="E879">
            <v>28</v>
          </cell>
          <cell r="F879">
            <v>40</v>
          </cell>
          <cell r="G879" t="str">
            <v>松本歯科医院</v>
          </cell>
          <cell r="H879" t="str">
            <v>兵庫県</v>
          </cell>
          <cell r="I879" t="str">
            <v>高砂市荒井町東本町６の６</v>
          </cell>
          <cell r="J879">
            <v>1</v>
          </cell>
          <cell r="K879">
            <v>6</v>
          </cell>
          <cell r="L879">
            <v>5</v>
          </cell>
          <cell r="M879">
            <v>1</v>
          </cell>
          <cell r="N879">
            <v>25</v>
          </cell>
          <cell r="O879" t="str">
            <v>28216</v>
          </cell>
          <cell r="P879" t="str">
            <v>6760017</v>
          </cell>
        </row>
        <row r="880">
          <cell r="A880">
            <v>30879</v>
          </cell>
          <cell r="B880">
            <v>328550366</v>
          </cell>
          <cell r="C880" t="str">
            <v>D28-041</v>
          </cell>
          <cell r="D880" t="str">
            <v>D</v>
          </cell>
          <cell r="E880">
            <v>28</v>
          </cell>
          <cell r="F880">
            <v>41</v>
          </cell>
          <cell r="G880" t="str">
            <v>松添歯科医院</v>
          </cell>
          <cell r="H880" t="str">
            <v>兵庫県</v>
          </cell>
          <cell r="I880" t="str">
            <v>川西市多田桜木２丁目１番２１号　ディンプル多田２Ｆ</v>
          </cell>
          <cell r="J880">
            <v>2</v>
          </cell>
          <cell r="K880">
            <v>6</v>
          </cell>
          <cell r="L880">
            <v>5</v>
          </cell>
          <cell r="M880">
            <v>1</v>
          </cell>
          <cell r="N880">
            <v>25</v>
          </cell>
          <cell r="O880" t="str">
            <v>28217</v>
          </cell>
          <cell r="P880" t="str">
            <v>6660124</v>
          </cell>
        </row>
        <row r="881">
          <cell r="A881">
            <v>30880</v>
          </cell>
          <cell r="B881">
            <v>328630202</v>
          </cell>
          <cell r="C881" t="str">
            <v>D28-042</v>
          </cell>
          <cell r="D881" t="str">
            <v>D</v>
          </cell>
          <cell r="E881">
            <v>28</v>
          </cell>
          <cell r="F881">
            <v>42</v>
          </cell>
          <cell r="G881" t="str">
            <v>森岡歯科医院</v>
          </cell>
          <cell r="H881" t="str">
            <v>兵庫県</v>
          </cell>
          <cell r="I881" t="str">
            <v>小野市黒川町１２－１</v>
          </cell>
          <cell r="J881">
            <v>2</v>
          </cell>
          <cell r="K881">
            <v>6</v>
          </cell>
          <cell r="L881">
            <v>5</v>
          </cell>
          <cell r="M881">
            <v>1</v>
          </cell>
          <cell r="N881">
            <v>25</v>
          </cell>
          <cell r="O881" t="str">
            <v>28218</v>
          </cell>
          <cell r="P881" t="str">
            <v>6751371</v>
          </cell>
        </row>
        <row r="882">
          <cell r="A882">
            <v>30881</v>
          </cell>
          <cell r="B882">
            <v>328560428</v>
          </cell>
          <cell r="C882" t="str">
            <v>D28-043</v>
          </cell>
          <cell r="D882" t="str">
            <v>D</v>
          </cell>
          <cell r="E882">
            <v>28</v>
          </cell>
          <cell r="F882">
            <v>43</v>
          </cell>
          <cell r="G882" t="str">
            <v>小西デンタルクリニック</v>
          </cell>
          <cell r="H882" t="str">
            <v>兵庫県</v>
          </cell>
          <cell r="I882" t="str">
            <v>三田市木器２２２７－４</v>
          </cell>
          <cell r="J882">
            <v>2</v>
          </cell>
          <cell r="K882">
            <v>6</v>
          </cell>
          <cell r="L882">
            <v>5</v>
          </cell>
          <cell r="M882">
            <v>1</v>
          </cell>
          <cell r="N882">
            <v>25</v>
          </cell>
          <cell r="O882" t="str">
            <v>28219</v>
          </cell>
          <cell r="P882" t="str">
            <v>6691412</v>
          </cell>
        </row>
        <row r="883">
          <cell r="A883">
            <v>30882</v>
          </cell>
          <cell r="B883">
            <v>328580596</v>
          </cell>
          <cell r="C883" t="str">
            <v>D28-044</v>
          </cell>
          <cell r="D883" t="str">
            <v>D</v>
          </cell>
          <cell r="E883">
            <v>28</v>
          </cell>
          <cell r="F883">
            <v>44</v>
          </cell>
          <cell r="G883" t="str">
            <v>松本歯科医院</v>
          </cell>
          <cell r="H883" t="str">
            <v>兵庫県</v>
          </cell>
          <cell r="I883" t="str">
            <v>加古郡播磨町野添１７２８－２</v>
          </cell>
          <cell r="J883">
            <v>2</v>
          </cell>
          <cell r="K883">
            <v>6</v>
          </cell>
          <cell r="L883">
            <v>5</v>
          </cell>
          <cell r="M883">
            <v>1</v>
          </cell>
          <cell r="N883">
            <v>25</v>
          </cell>
          <cell r="O883" t="str">
            <v>28382</v>
          </cell>
          <cell r="P883" t="str">
            <v>6750151</v>
          </cell>
        </row>
        <row r="884">
          <cell r="A884">
            <v>30883</v>
          </cell>
          <cell r="B884">
            <v>328680180</v>
          </cell>
          <cell r="C884" t="str">
            <v>D28-045</v>
          </cell>
          <cell r="D884" t="str">
            <v>D</v>
          </cell>
          <cell r="E884">
            <v>28</v>
          </cell>
          <cell r="F884">
            <v>45</v>
          </cell>
          <cell r="G884" t="str">
            <v>かねこ歯科医院</v>
          </cell>
          <cell r="H884" t="str">
            <v>兵庫県</v>
          </cell>
          <cell r="I884" t="str">
            <v>宍粟郡安富町安志６００－１２６</v>
          </cell>
          <cell r="J884">
            <v>2</v>
          </cell>
          <cell r="K884">
            <v>6</v>
          </cell>
          <cell r="L884">
            <v>5</v>
          </cell>
          <cell r="M884">
            <v>1</v>
          </cell>
          <cell r="N884">
            <v>25</v>
          </cell>
          <cell r="O884" t="str">
            <v>28522</v>
          </cell>
          <cell r="P884" t="str">
            <v>6712401</v>
          </cell>
        </row>
        <row r="885">
          <cell r="A885">
            <v>30884</v>
          </cell>
          <cell r="B885">
            <v>328720226</v>
          </cell>
          <cell r="C885" t="str">
            <v>D28-046</v>
          </cell>
          <cell r="D885" t="str">
            <v>D</v>
          </cell>
          <cell r="E885">
            <v>28</v>
          </cell>
          <cell r="F885">
            <v>46</v>
          </cell>
          <cell r="G885" t="str">
            <v>近藤歯科医院</v>
          </cell>
          <cell r="H885" t="str">
            <v>兵庫県</v>
          </cell>
          <cell r="I885" t="str">
            <v>氷上郡氷上町石生１６６４</v>
          </cell>
          <cell r="J885">
            <v>2</v>
          </cell>
          <cell r="K885">
            <v>6</v>
          </cell>
          <cell r="L885">
            <v>5</v>
          </cell>
          <cell r="M885">
            <v>1</v>
          </cell>
          <cell r="N885">
            <v>25</v>
          </cell>
          <cell r="O885" t="str">
            <v>28642</v>
          </cell>
          <cell r="P885" t="str">
            <v>6693464</v>
          </cell>
        </row>
        <row r="886">
          <cell r="A886">
            <v>30885</v>
          </cell>
          <cell r="B886">
            <v>328750225</v>
          </cell>
          <cell r="C886" t="str">
            <v>D28-047</v>
          </cell>
          <cell r="D886" t="str">
            <v>D</v>
          </cell>
          <cell r="E886">
            <v>28</v>
          </cell>
          <cell r="F886">
            <v>47</v>
          </cell>
          <cell r="G886" t="str">
            <v>平井歯科医院</v>
          </cell>
          <cell r="H886" t="str">
            <v>兵庫県</v>
          </cell>
          <cell r="I886" t="str">
            <v>津名郡北淡町富島３９７</v>
          </cell>
          <cell r="J886">
            <v>2</v>
          </cell>
          <cell r="K886">
            <v>6</v>
          </cell>
          <cell r="L886">
            <v>5</v>
          </cell>
          <cell r="M886">
            <v>1</v>
          </cell>
          <cell r="N886">
            <v>25</v>
          </cell>
          <cell r="O886" t="str">
            <v>28683</v>
          </cell>
          <cell r="P886" t="str">
            <v>6561711</v>
          </cell>
        </row>
        <row r="887">
          <cell r="A887">
            <v>30886</v>
          </cell>
          <cell r="B887">
            <v>328750124</v>
          </cell>
          <cell r="C887" t="str">
            <v>D28-048</v>
          </cell>
          <cell r="D887" t="str">
            <v>D</v>
          </cell>
          <cell r="E887">
            <v>28</v>
          </cell>
          <cell r="F887">
            <v>48</v>
          </cell>
          <cell r="G887" t="str">
            <v>明石歯科医院</v>
          </cell>
          <cell r="H887" t="str">
            <v>兵庫県</v>
          </cell>
          <cell r="I887" t="str">
            <v>津名郡一宮町郡家８６－１３</v>
          </cell>
          <cell r="J887">
            <v>1</v>
          </cell>
          <cell r="K887">
            <v>6</v>
          </cell>
          <cell r="L887">
            <v>5</v>
          </cell>
          <cell r="M887">
            <v>1</v>
          </cell>
          <cell r="N887">
            <v>25</v>
          </cell>
          <cell r="O887" t="str">
            <v>28684</v>
          </cell>
          <cell r="P887" t="str">
            <v>6561511</v>
          </cell>
        </row>
        <row r="888">
          <cell r="A888">
            <v>30887</v>
          </cell>
          <cell r="B888">
            <v>329510202</v>
          </cell>
          <cell r="C888" t="str">
            <v>D29-001</v>
          </cell>
          <cell r="D888" t="str">
            <v>D</v>
          </cell>
          <cell r="E888">
            <v>29</v>
          </cell>
          <cell r="F888">
            <v>1</v>
          </cell>
          <cell r="G888" t="str">
            <v>高木歯科医院</v>
          </cell>
          <cell r="H888" t="str">
            <v>奈良県</v>
          </cell>
          <cell r="I888" t="str">
            <v>奈良市西大寺本町６－１</v>
          </cell>
          <cell r="J888">
            <v>2</v>
          </cell>
          <cell r="K888">
            <v>6</v>
          </cell>
          <cell r="L888">
            <v>4</v>
          </cell>
          <cell r="M888">
            <v>1</v>
          </cell>
          <cell r="N888">
            <v>25</v>
          </cell>
          <cell r="O888" t="str">
            <v>29201</v>
          </cell>
          <cell r="P888" t="str">
            <v>6310816</v>
          </cell>
        </row>
        <row r="889">
          <cell r="A889">
            <v>30888</v>
          </cell>
          <cell r="B889">
            <v>329510589</v>
          </cell>
          <cell r="C889" t="str">
            <v>D29-002</v>
          </cell>
          <cell r="D889" t="str">
            <v>D</v>
          </cell>
          <cell r="E889">
            <v>29</v>
          </cell>
          <cell r="F889">
            <v>2</v>
          </cell>
          <cell r="G889" t="str">
            <v>池田歯科医院</v>
          </cell>
          <cell r="H889" t="str">
            <v>奈良県</v>
          </cell>
          <cell r="I889" t="str">
            <v>奈良市帝塚山南３－１９－５</v>
          </cell>
          <cell r="J889">
            <v>2</v>
          </cell>
          <cell r="K889">
            <v>6</v>
          </cell>
          <cell r="L889">
            <v>4</v>
          </cell>
          <cell r="M889">
            <v>2</v>
          </cell>
          <cell r="N889">
            <v>25</v>
          </cell>
          <cell r="O889" t="str">
            <v>29201</v>
          </cell>
          <cell r="P889" t="str">
            <v>6310064</v>
          </cell>
        </row>
        <row r="890">
          <cell r="A890">
            <v>30889</v>
          </cell>
          <cell r="B890">
            <v>329511661</v>
          </cell>
          <cell r="C890" t="str">
            <v>D29-003</v>
          </cell>
          <cell r="D890" t="str">
            <v>D</v>
          </cell>
          <cell r="E890">
            <v>29</v>
          </cell>
          <cell r="F890">
            <v>3</v>
          </cell>
          <cell r="G890" t="str">
            <v>吉田歯科医院</v>
          </cell>
          <cell r="H890" t="str">
            <v>奈良県</v>
          </cell>
          <cell r="I890" t="str">
            <v>奈良市三条大路４丁目６番４号</v>
          </cell>
          <cell r="J890">
            <v>2</v>
          </cell>
          <cell r="K890">
            <v>6</v>
          </cell>
          <cell r="L890">
            <v>4</v>
          </cell>
          <cell r="M890">
            <v>1</v>
          </cell>
          <cell r="N890">
            <v>25</v>
          </cell>
          <cell r="O890" t="str">
            <v>29201</v>
          </cell>
          <cell r="P890" t="str">
            <v>6308013</v>
          </cell>
        </row>
        <row r="891">
          <cell r="A891">
            <v>30890</v>
          </cell>
          <cell r="B891">
            <v>329512466</v>
          </cell>
          <cell r="C891" t="str">
            <v>D29-004</v>
          </cell>
          <cell r="D891" t="str">
            <v>D</v>
          </cell>
          <cell r="E891">
            <v>29</v>
          </cell>
          <cell r="F891">
            <v>4</v>
          </cell>
          <cell r="G891" t="str">
            <v>ひろせ歯科クリニック</v>
          </cell>
          <cell r="H891" t="str">
            <v>奈良県</v>
          </cell>
          <cell r="I891" t="str">
            <v>奈良市神殿町２９７－２　シティコート広芝２０１Ｂ号</v>
          </cell>
          <cell r="J891">
            <v>1</v>
          </cell>
          <cell r="K891">
            <v>6</v>
          </cell>
          <cell r="L891">
            <v>4</v>
          </cell>
          <cell r="M891">
            <v>1</v>
          </cell>
          <cell r="N891">
            <v>25</v>
          </cell>
          <cell r="O891" t="str">
            <v>29201</v>
          </cell>
          <cell r="P891" t="str">
            <v>6308441</v>
          </cell>
        </row>
        <row r="892">
          <cell r="A892">
            <v>30891</v>
          </cell>
          <cell r="B892">
            <v>329520045</v>
          </cell>
          <cell r="C892" t="str">
            <v>D29-005</v>
          </cell>
          <cell r="D892" t="str">
            <v>D</v>
          </cell>
          <cell r="E892">
            <v>29</v>
          </cell>
          <cell r="F892">
            <v>5</v>
          </cell>
          <cell r="G892" t="str">
            <v>佐古歯科医院</v>
          </cell>
          <cell r="H892" t="str">
            <v>奈良県</v>
          </cell>
          <cell r="I892" t="str">
            <v>大和郡山市柳４－３５</v>
          </cell>
          <cell r="J892">
            <v>2</v>
          </cell>
          <cell r="K892">
            <v>6</v>
          </cell>
          <cell r="L892">
            <v>4</v>
          </cell>
          <cell r="M892">
            <v>1</v>
          </cell>
          <cell r="N892">
            <v>25</v>
          </cell>
          <cell r="O892" t="str">
            <v>29203</v>
          </cell>
          <cell r="P892" t="str">
            <v>6391134</v>
          </cell>
        </row>
        <row r="893">
          <cell r="A893">
            <v>30892</v>
          </cell>
          <cell r="B893">
            <v>329531827</v>
          </cell>
          <cell r="C893" t="str">
            <v>D29-006</v>
          </cell>
          <cell r="D893" t="str">
            <v>D</v>
          </cell>
          <cell r="E893">
            <v>29</v>
          </cell>
          <cell r="F893">
            <v>6</v>
          </cell>
          <cell r="G893" t="str">
            <v>かしはら矯正歯科</v>
          </cell>
          <cell r="H893" t="str">
            <v>奈良県</v>
          </cell>
          <cell r="I893" t="str">
            <v>橿原市久米町５４６　マンション竹内２号館１Ｆ</v>
          </cell>
          <cell r="J893">
            <v>2</v>
          </cell>
          <cell r="K893">
            <v>6</v>
          </cell>
          <cell r="L893">
            <v>5</v>
          </cell>
          <cell r="M893">
            <v>1</v>
          </cell>
          <cell r="N893">
            <v>25</v>
          </cell>
          <cell r="O893" t="str">
            <v>29205</v>
          </cell>
          <cell r="P893" t="str">
            <v>6340063</v>
          </cell>
        </row>
        <row r="894">
          <cell r="A894">
            <v>30893</v>
          </cell>
          <cell r="B894">
            <v>329550187</v>
          </cell>
          <cell r="C894" t="str">
            <v>D29-007</v>
          </cell>
          <cell r="D894" t="str">
            <v>D</v>
          </cell>
          <cell r="E894">
            <v>29</v>
          </cell>
          <cell r="F894">
            <v>7</v>
          </cell>
          <cell r="G894" t="str">
            <v>西尾歯科</v>
          </cell>
          <cell r="H894" t="str">
            <v>奈良県</v>
          </cell>
          <cell r="I894" t="str">
            <v>五條市本町１丁目５－２１</v>
          </cell>
          <cell r="J894">
            <v>2</v>
          </cell>
          <cell r="K894">
            <v>6</v>
          </cell>
          <cell r="L894">
            <v>5</v>
          </cell>
          <cell r="M894">
            <v>1</v>
          </cell>
          <cell r="N894">
            <v>25</v>
          </cell>
          <cell r="O894" t="str">
            <v>29207</v>
          </cell>
          <cell r="P894" t="str">
            <v>6370041</v>
          </cell>
        </row>
        <row r="895">
          <cell r="A895">
            <v>30894</v>
          </cell>
          <cell r="B895">
            <v>329521273</v>
          </cell>
          <cell r="C895" t="str">
            <v>D29-008</v>
          </cell>
          <cell r="D895" t="str">
            <v>D</v>
          </cell>
          <cell r="E895">
            <v>29</v>
          </cell>
          <cell r="F895">
            <v>8</v>
          </cell>
          <cell r="G895" t="str">
            <v>大谷歯科医院</v>
          </cell>
          <cell r="H895" t="str">
            <v>奈良県</v>
          </cell>
          <cell r="I895" t="str">
            <v>生駒市東生駒１－７７－７</v>
          </cell>
          <cell r="J895">
            <v>2</v>
          </cell>
          <cell r="K895">
            <v>6</v>
          </cell>
          <cell r="L895">
            <v>4</v>
          </cell>
          <cell r="M895">
            <v>1</v>
          </cell>
          <cell r="N895">
            <v>19</v>
          </cell>
          <cell r="O895" t="str">
            <v>29209</v>
          </cell>
          <cell r="P895" t="str">
            <v>6300213</v>
          </cell>
        </row>
        <row r="896">
          <cell r="A896">
            <v>30895</v>
          </cell>
          <cell r="B896">
            <v>329521039</v>
          </cell>
          <cell r="C896" t="str">
            <v>D29-009</v>
          </cell>
          <cell r="D896" t="str">
            <v>D</v>
          </cell>
          <cell r="E896">
            <v>29</v>
          </cell>
          <cell r="F896">
            <v>9</v>
          </cell>
          <cell r="G896" t="str">
            <v>船田歯科医院</v>
          </cell>
          <cell r="H896" t="str">
            <v>奈良県</v>
          </cell>
          <cell r="I896" t="str">
            <v>生駒郡斑鳩町興留９－４－２</v>
          </cell>
          <cell r="J896">
            <v>2</v>
          </cell>
          <cell r="K896">
            <v>6</v>
          </cell>
          <cell r="L896">
            <v>5</v>
          </cell>
          <cell r="M896">
            <v>1</v>
          </cell>
          <cell r="N896">
            <v>25</v>
          </cell>
          <cell r="O896" t="str">
            <v>29344</v>
          </cell>
          <cell r="P896" t="str">
            <v>6360123</v>
          </cell>
        </row>
        <row r="897">
          <cell r="A897">
            <v>30896</v>
          </cell>
          <cell r="B897">
            <v>329530732</v>
          </cell>
          <cell r="C897" t="str">
            <v>D29-010</v>
          </cell>
          <cell r="D897" t="str">
            <v>D</v>
          </cell>
          <cell r="E897">
            <v>29</v>
          </cell>
          <cell r="F897">
            <v>10</v>
          </cell>
          <cell r="G897" t="str">
            <v>松原歯科医院</v>
          </cell>
          <cell r="H897" t="str">
            <v>奈良県</v>
          </cell>
          <cell r="I897" t="str">
            <v>磯城郡田原本町大字阪手５３１</v>
          </cell>
          <cell r="J897">
            <v>2</v>
          </cell>
          <cell r="K897">
            <v>6</v>
          </cell>
          <cell r="L897">
            <v>5</v>
          </cell>
          <cell r="M897">
            <v>2</v>
          </cell>
          <cell r="N897">
            <v>25</v>
          </cell>
          <cell r="O897" t="str">
            <v>29363</v>
          </cell>
          <cell r="P897" t="str">
            <v>6360247</v>
          </cell>
        </row>
        <row r="898">
          <cell r="A898">
            <v>30897</v>
          </cell>
          <cell r="B898">
            <v>329531058</v>
          </cell>
          <cell r="C898" t="str">
            <v>D29-011</v>
          </cell>
          <cell r="D898" t="str">
            <v>D</v>
          </cell>
          <cell r="E898">
            <v>29</v>
          </cell>
          <cell r="F898">
            <v>11</v>
          </cell>
          <cell r="G898" t="str">
            <v>東榛原歯科医院</v>
          </cell>
          <cell r="H898" t="str">
            <v>奈良県</v>
          </cell>
          <cell r="I898" t="str">
            <v>宇陀郡榛原町天満台西３丁目８－１９</v>
          </cell>
          <cell r="J898">
            <v>2</v>
          </cell>
          <cell r="K898">
            <v>6</v>
          </cell>
          <cell r="L898">
            <v>5</v>
          </cell>
          <cell r="M898">
            <v>1</v>
          </cell>
          <cell r="N898">
            <v>25</v>
          </cell>
          <cell r="O898" t="str">
            <v>29383</v>
          </cell>
          <cell r="P898" t="str">
            <v>6330206</v>
          </cell>
        </row>
        <row r="899">
          <cell r="A899">
            <v>30898</v>
          </cell>
          <cell r="B899">
            <v>329541181</v>
          </cell>
          <cell r="C899" t="str">
            <v>D29-012</v>
          </cell>
          <cell r="D899" t="str">
            <v>D</v>
          </cell>
          <cell r="E899">
            <v>29</v>
          </cell>
          <cell r="F899">
            <v>12</v>
          </cell>
          <cell r="G899" t="str">
            <v>うめだ歯科</v>
          </cell>
          <cell r="H899" t="str">
            <v>奈良県</v>
          </cell>
          <cell r="I899" t="str">
            <v>北葛城郡新庄町疋田２０４－６</v>
          </cell>
          <cell r="J899">
            <v>2</v>
          </cell>
          <cell r="K899">
            <v>6</v>
          </cell>
          <cell r="L899">
            <v>5</v>
          </cell>
          <cell r="M899">
            <v>1</v>
          </cell>
          <cell r="N899">
            <v>25</v>
          </cell>
          <cell r="O899" t="str">
            <v>29421</v>
          </cell>
          <cell r="P899" t="str">
            <v>6392101</v>
          </cell>
        </row>
        <row r="900">
          <cell r="A900">
            <v>30899</v>
          </cell>
          <cell r="B900">
            <v>330311223</v>
          </cell>
          <cell r="C900" t="str">
            <v>D30-001</v>
          </cell>
          <cell r="D900" t="str">
            <v>D</v>
          </cell>
          <cell r="E900">
            <v>30</v>
          </cell>
          <cell r="F900">
            <v>1</v>
          </cell>
          <cell r="G900" t="str">
            <v>林歯科医院</v>
          </cell>
          <cell r="H900" t="str">
            <v>和歌山県</v>
          </cell>
          <cell r="I900" t="str">
            <v>和歌山市田中町２丁目４</v>
          </cell>
          <cell r="J900">
            <v>2</v>
          </cell>
          <cell r="K900">
            <v>6</v>
          </cell>
          <cell r="L900">
            <v>4</v>
          </cell>
          <cell r="M900">
            <v>1</v>
          </cell>
          <cell r="N900">
            <v>25</v>
          </cell>
          <cell r="O900" t="str">
            <v>30201</v>
          </cell>
          <cell r="P900" t="str">
            <v>6408329</v>
          </cell>
        </row>
        <row r="901">
          <cell r="A901">
            <v>30900</v>
          </cell>
          <cell r="B901">
            <v>330312044</v>
          </cell>
          <cell r="C901" t="str">
            <v>D30-002</v>
          </cell>
          <cell r="D901" t="str">
            <v>D</v>
          </cell>
          <cell r="E901">
            <v>30</v>
          </cell>
          <cell r="F901">
            <v>2</v>
          </cell>
          <cell r="G901" t="str">
            <v>明楽歯科医院</v>
          </cell>
          <cell r="H901" t="str">
            <v>和歌山県</v>
          </cell>
          <cell r="I901" t="str">
            <v>和歌山市大垣内６９０－７</v>
          </cell>
          <cell r="J901">
            <v>2</v>
          </cell>
          <cell r="K901">
            <v>6</v>
          </cell>
          <cell r="L901">
            <v>4</v>
          </cell>
          <cell r="M901">
            <v>1</v>
          </cell>
          <cell r="N901">
            <v>25</v>
          </cell>
          <cell r="O901" t="str">
            <v>30201</v>
          </cell>
          <cell r="P901" t="str">
            <v>6496272</v>
          </cell>
        </row>
        <row r="902">
          <cell r="A902">
            <v>30901</v>
          </cell>
          <cell r="B902">
            <v>330320245</v>
          </cell>
          <cell r="C902" t="str">
            <v>D30-003</v>
          </cell>
          <cell r="D902" t="str">
            <v>D</v>
          </cell>
          <cell r="E902">
            <v>30</v>
          </cell>
          <cell r="F902">
            <v>3</v>
          </cell>
          <cell r="G902" t="str">
            <v>山田歯科医院</v>
          </cell>
          <cell r="H902" t="str">
            <v>和歌山県</v>
          </cell>
          <cell r="I902" t="str">
            <v>和歌山市楠見中１２－７</v>
          </cell>
          <cell r="J902">
            <v>2</v>
          </cell>
          <cell r="K902">
            <v>6</v>
          </cell>
          <cell r="L902">
            <v>4</v>
          </cell>
          <cell r="M902">
            <v>1</v>
          </cell>
          <cell r="N902">
            <v>25</v>
          </cell>
          <cell r="O902" t="str">
            <v>30201</v>
          </cell>
          <cell r="P902" t="str">
            <v>6408463</v>
          </cell>
        </row>
        <row r="903">
          <cell r="A903">
            <v>30902</v>
          </cell>
          <cell r="B903">
            <v>330550060</v>
          </cell>
          <cell r="C903" t="str">
            <v>D30-004</v>
          </cell>
          <cell r="D903" t="str">
            <v>D</v>
          </cell>
          <cell r="E903">
            <v>30</v>
          </cell>
          <cell r="F903">
            <v>4</v>
          </cell>
          <cell r="G903" t="str">
            <v>瀬見歯科診療所</v>
          </cell>
          <cell r="H903" t="str">
            <v>和歌山県</v>
          </cell>
          <cell r="I903" t="str">
            <v>御坊市薗５３１</v>
          </cell>
          <cell r="J903">
            <v>2</v>
          </cell>
          <cell r="K903">
            <v>6</v>
          </cell>
          <cell r="L903">
            <v>5</v>
          </cell>
          <cell r="M903">
            <v>1</v>
          </cell>
          <cell r="N903">
            <v>25</v>
          </cell>
          <cell r="O903" t="str">
            <v>30205</v>
          </cell>
          <cell r="P903" t="str">
            <v>6440002</v>
          </cell>
        </row>
        <row r="904">
          <cell r="A904">
            <v>30903</v>
          </cell>
          <cell r="B904">
            <v>330560180</v>
          </cell>
          <cell r="C904" t="str">
            <v>D30-005</v>
          </cell>
          <cell r="D904" t="str">
            <v>D</v>
          </cell>
          <cell r="E904">
            <v>30</v>
          </cell>
          <cell r="F904">
            <v>5</v>
          </cell>
          <cell r="G904" t="str">
            <v>原歯科診療所</v>
          </cell>
          <cell r="H904" t="str">
            <v>和歌山県</v>
          </cell>
          <cell r="I904" t="str">
            <v>田辺市福路町５２</v>
          </cell>
          <cell r="J904">
            <v>1</v>
          </cell>
          <cell r="K904">
            <v>6</v>
          </cell>
          <cell r="L904">
            <v>5</v>
          </cell>
          <cell r="M904">
            <v>1</v>
          </cell>
          <cell r="N904">
            <v>25</v>
          </cell>
          <cell r="O904" t="str">
            <v>30206</v>
          </cell>
          <cell r="P904" t="str">
            <v>6460044</v>
          </cell>
        </row>
        <row r="905">
          <cell r="A905">
            <v>30904</v>
          </cell>
          <cell r="B905">
            <v>330580014</v>
          </cell>
          <cell r="C905" t="str">
            <v>D30-006</v>
          </cell>
          <cell r="D905" t="str">
            <v>D</v>
          </cell>
          <cell r="E905">
            <v>30</v>
          </cell>
          <cell r="F905">
            <v>6</v>
          </cell>
          <cell r="G905" t="str">
            <v>福辻歯科医院</v>
          </cell>
          <cell r="H905" t="str">
            <v>和歌山県</v>
          </cell>
          <cell r="I905" t="str">
            <v>新宮市新宮６９７５</v>
          </cell>
          <cell r="J905">
            <v>2</v>
          </cell>
          <cell r="K905">
            <v>6</v>
          </cell>
          <cell r="L905">
            <v>5</v>
          </cell>
          <cell r="M905">
            <v>1</v>
          </cell>
          <cell r="N905">
            <v>25</v>
          </cell>
          <cell r="O905" t="str">
            <v>30207</v>
          </cell>
          <cell r="P905" t="str">
            <v>6470081</v>
          </cell>
        </row>
        <row r="906">
          <cell r="A906">
            <v>30905</v>
          </cell>
          <cell r="B906">
            <v>330580489</v>
          </cell>
          <cell r="C906" t="str">
            <v>D30-007</v>
          </cell>
          <cell r="D906" t="str">
            <v>D</v>
          </cell>
          <cell r="E906">
            <v>30</v>
          </cell>
          <cell r="F906">
            <v>7</v>
          </cell>
          <cell r="G906" t="str">
            <v>ささや歯科医院</v>
          </cell>
          <cell r="H906" t="str">
            <v>和歌山県</v>
          </cell>
          <cell r="I906" t="str">
            <v>新宮市橋本２丁目１－６</v>
          </cell>
          <cell r="J906">
            <v>2</v>
          </cell>
          <cell r="K906">
            <v>6</v>
          </cell>
          <cell r="L906">
            <v>5</v>
          </cell>
          <cell r="M906">
            <v>2</v>
          </cell>
          <cell r="N906">
            <v>25</v>
          </cell>
          <cell r="O906" t="str">
            <v>30207</v>
          </cell>
          <cell r="P906" t="str">
            <v>6470052</v>
          </cell>
        </row>
        <row r="907">
          <cell r="A907">
            <v>30906</v>
          </cell>
          <cell r="B907">
            <v>330510329</v>
          </cell>
          <cell r="C907" t="str">
            <v>D30-008</v>
          </cell>
          <cell r="D907" t="str">
            <v>D</v>
          </cell>
          <cell r="E907">
            <v>30</v>
          </cell>
          <cell r="F907">
            <v>8</v>
          </cell>
          <cell r="G907" t="str">
            <v>池田歯科診療所</v>
          </cell>
          <cell r="H907" t="str">
            <v>和歌山県</v>
          </cell>
          <cell r="I907" t="str">
            <v>海草郡下津町小松原４－４</v>
          </cell>
          <cell r="J907">
            <v>1</v>
          </cell>
          <cell r="K907">
            <v>6</v>
          </cell>
          <cell r="L907">
            <v>5</v>
          </cell>
          <cell r="M907">
            <v>1</v>
          </cell>
          <cell r="N907">
            <v>25</v>
          </cell>
          <cell r="O907" t="str">
            <v>30301</v>
          </cell>
          <cell r="P907" t="str">
            <v>6490143</v>
          </cell>
        </row>
        <row r="908">
          <cell r="A908">
            <v>30907</v>
          </cell>
          <cell r="B908">
            <v>330520465</v>
          </cell>
          <cell r="C908" t="str">
            <v>D30-009</v>
          </cell>
          <cell r="D908" t="str">
            <v>D</v>
          </cell>
          <cell r="E908">
            <v>30</v>
          </cell>
          <cell r="F908">
            <v>9</v>
          </cell>
          <cell r="G908" t="str">
            <v>佐野歯科医院</v>
          </cell>
          <cell r="H908" t="str">
            <v>和歌山県</v>
          </cell>
          <cell r="I908" t="str">
            <v>那賀郡打田町豊田８５</v>
          </cell>
          <cell r="J908">
            <v>2</v>
          </cell>
          <cell r="K908">
            <v>6</v>
          </cell>
          <cell r="L908">
            <v>5</v>
          </cell>
          <cell r="M908">
            <v>1</v>
          </cell>
          <cell r="N908">
            <v>25</v>
          </cell>
          <cell r="O908" t="str">
            <v>30321</v>
          </cell>
          <cell r="P908" t="str">
            <v>6496445</v>
          </cell>
        </row>
        <row r="909">
          <cell r="A909">
            <v>30908</v>
          </cell>
          <cell r="B909">
            <v>331510560</v>
          </cell>
          <cell r="C909" t="str">
            <v>D31-001</v>
          </cell>
          <cell r="D909" t="str">
            <v>D</v>
          </cell>
          <cell r="E909">
            <v>31</v>
          </cell>
          <cell r="F909">
            <v>1</v>
          </cell>
          <cell r="G909" t="str">
            <v>よしだ歯科医院</v>
          </cell>
          <cell r="H909" t="str">
            <v>鳥取県</v>
          </cell>
          <cell r="I909" t="str">
            <v>鳥取市瓦町５０５</v>
          </cell>
          <cell r="J909">
            <v>1</v>
          </cell>
          <cell r="K909">
            <v>7</v>
          </cell>
          <cell r="L909">
            <v>5</v>
          </cell>
          <cell r="M909">
            <v>1</v>
          </cell>
          <cell r="N909">
            <v>25</v>
          </cell>
          <cell r="O909" t="str">
            <v>31201</v>
          </cell>
          <cell r="P909" t="str">
            <v>6800821</v>
          </cell>
        </row>
        <row r="910">
          <cell r="A910">
            <v>30909</v>
          </cell>
          <cell r="B910">
            <v>331540165</v>
          </cell>
          <cell r="C910" t="str">
            <v>D31-002</v>
          </cell>
          <cell r="D910" t="str">
            <v>D</v>
          </cell>
          <cell r="E910">
            <v>31</v>
          </cell>
          <cell r="F910">
            <v>2</v>
          </cell>
          <cell r="G910" t="str">
            <v>平林歯科医院</v>
          </cell>
          <cell r="H910" t="str">
            <v>鳥取県</v>
          </cell>
          <cell r="I910" t="str">
            <v>米子市糀町２－１２５</v>
          </cell>
          <cell r="J910">
            <v>1</v>
          </cell>
          <cell r="K910">
            <v>7</v>
          </cell>
          <cell r="L910">
            <v>5</v>
          </cell>
          <cell r="M910">
            <v>1</v>
          </cell>
          <cell r="N910">
            <v>25</v>
          </cell>
          <cell r="O910" t="str">
            <v>31202</v>
          </cell>
          <cell r="P910" t="str">
            <v>6830054</v>
          </cell>
        </row>
        <row r="911">
          <cell r="A911">
            <v>30910</v>
          </cell>
          <cell r="B911">
            <v>331540989</v>
          </cell>
          <cell r="C911" t="str">
            <v>D31-003</v>
          </cell>
          <cell r="D911" t="str">
            <v>D</v>
          </cell>
          <cell r="E911">
            <v>31</v>
          </cell>
          <cell r="F911">
            <v>3</v>
          </cell>
          <cell r="G911" t="str">
            <v>彦歯科医院</v>
          </cell>
          <cell r="H911" t="str">
            <v>鳥取県</v>
          </cell>
          <cell r="I911" t="str">
            <v>米子市東福原５６３－３</v>
          </cell>
          <cell r="J911">
            <v>2</v>
          </cell>
          <cell r="K911">
            <v>7</v>
          </cell>
          <cell r="L911">
            <v>5</v>
          </cell>
          <cell r="M911">
            <v>1</v>
          </cell>
          <cell r="N911">
            <v>19</v>
          </cell>
          <cell r="O911" t="str">
            <v>31202</v>
          </cell>
          <cell r="P911" t="str">
            <v>6830802</v>
          </cell>
        </row>
        <row r="912">
          <cell r="A912">
            <v>30911</v>
          </cell>
          <cell r="B912">
            <v>331520127</v>
          </cell>
          <cell r="C912" t="str">
            <v>D31-004</v>
          </cell>
          <cell r="D912" t="str">
            <v>D</v>
          </cell>
          <cell r="E912">
            <v>31</v>
          </cell>
          <cell r="F912">
            <v>4</v>
          </cell>
          <cell r="G912" t="str">
            <v>都橋歯科医院</v>
          </cell>
          <cell r="H912" t="str">
            <v>鳥取県</v>
          </cell>
          <cell r="I912" t="str">
            <v>八頭郡智頭町大字智頭１６５６</v>
          </cell>
          <cell r="J912">
            <v>2</v>
          </cell>
          <cell r="K912">
            <v>7</v>
          </cell>
          <cell r="L912">
            <v>5</v>
          </cell>
          <cell r="M912">
            <v>2</v>
          </cell>
          <cell r="N912">
            <v>25</v>
          </cell>
          <cell r="O912" t="str">
            <v>31328</v>
          </cell>
          <cell r="P912" t="str">
            <v>6891402</v>
          </cell>
        </row>
        <row r="913">
          <cell r="A913">
            <v>30912</v>
          </cell>
          <cell r="B913">
            <v>332510756</v>
          </cell>
          <cell r="C913" t="str">
            <v>D32-001</v>
          </cell>
          <cell r="D913" t="str">
            <v>D</v>
          </cell>
          <cell r="E913">
            <v>32</v>
          </cell>
          <cell r="F913">
            <v>1</v>
          </cell>
          <cell r="G913" t="str">
            <v>青木歯科医院</v>
          </cell>
          <cell r="H913" t="str">
            <v>島根県</v>
          </cell>
          <cell r="I913" t="str">
            <v>松江市八幡町２９０</v>
          </cell>
          <cell r="J913">
            <v>2</v>
          </cell>
          <cell r="K913">
            <v>7</v>
          </cell>
          <cell r="L913">
            <v>5</v>
          </cell>
          <cell r="M913">
            <v>1</v>
          </cell>
          <cell r="N913">
            <v>25</v>
          </cell>
          <cell r="O913" t="str">
            <v>32201</v>
          </cell>
          <cell r="P913" t="str">
            <v>6900025</v>
          </cell>
        </row>
        <row r="914">
          <cell r="A914">
            <v>30913</v>
          </cell>
          <cell r="B914">
            <v>332540074</v>
          </cell>
          <cell r="C914" t="str">
            <v>D32-002</v>
          </cell>
          <cell r="D914" t="str">
            <v>D</v>
          </cell>
          <cell r="E914">
            <v>32</v>
          </cell>
          <cell r="F914">
            <v>2</v>
          </cell>
          <cell r="G914" t="str">
            <v>佐和歯科医院</v>
          </cell>
          <cell r="H914" t="str">
            <v>島根県</v>
          </cell>
          <cell r="I914" t="str">
            <v>出雲市大津町２１０４</v>
          </cell>
          <cell r="J914">
            <v>1</v>
          </cell>
          <cell r="K914">
            <v>7</v>
          </cell>
          <cell r="L914">
            <v>5</v>
          </cell>
          <cell r="M914">
            <v>2</v>
          </cell>
          <cell r="N914">
            <v>25</v>
          </cell>
          <cell r="O914" t="str">
            <v>32203</v>
          </cell>
          <cell r="P914" t="str">
            <v>6930011</v>
          </cell>
        </row>
        <row r="915">
          <cell r="A915">
            <v>30914</v>
          </cell>
          <cell r="B915">
            <v>332580018</v>
          </cell>
          <cell r="C915" t="str">
            <v>D32-003</v>
          </cell>
          <cell r="D915" t="str">
            <v>D</v>
          </cell>
          <cell r="E915">
            <v>32</v>
          </cell>
          <cell r="F915">
            <v>3</v>
          </cell>
          <cell r="G915" t="str">
            <v>井上歯科医院</v>
          </cell>
          <cell r="H915" t="str">
            <v>島根県</v>
          </cell>
          <cell r="I915" t="str">
            <v>益田市中吉田町３３７－４</v>
          </cell>
          <cell r="J915">
            <v>1</v>
          </cell>
          <cell r="K915">
            <v>7</v>
          </cell>
          <cell r="L915">
            <v>5</v>
          </cell>
          <cell r="M915">
            <v>1</v>
          </cell>
          <cell r="N915">
            <v>25</v>
          </cell>
          <cell r="O915" t="str">
            <v>32204</v>
          </cell>
          <cell r="P915" t="str">
            <v>6980042</v>
          </cell>
        </row>
        <row r="916">
          <cell r="A916">
            <v>30915</v>
          </cell>
          <cell r="B916">
            <v>332570334</v>
          </cell>
          <cell r="C916" t="str">
            <v>D32-004</v>
          </cell>
          <cell r="D916" t="str">
            <v>D</v>
          </cell>
          <cell r="E916">
            <v>32</v>
          </cell>
          <cell r="F916">
            <v>4</v>
          </cell>
          <cell r="G916" t="str">
            <v>森脇歯科医院</v>
          </cell>
          <cell r="H916" t="str">
            <v>島根県</v>
          </cell>
          <cell r="I916" t="str">
            <v>江津市江津町８８１－１１</v>
          </cell>
          <cell r="J916">
            <v>2</v>
          </cell>
          <cell r="K916">
            <v>7</v>
          </cell>
          <cell r="L916">
            <v>5</v>
          </cell>
          <cell r="M916">
            <v>1</v>
          </cell>
          <cell r="N916">
            <v>25</v>
          </cell>
          <cell r="O916" t="str">
            <v>32207</v>
          </cell>
          <cell r="P916" t="str">
            <v>6950011</v>
          </cell>
        </row>
        <row r="917">
          <cell r="A917">
            <v>30916</v>
          </cell>
          <cell r="B917">
            <v>332540276</v>
          </cell>
          <cell r="C917" t="str">
            <v>D32-005</v>
          </cell>
          <cell r="D917" t="str">
            <v>D</v>
          </cell>
          <cell r="E917">
            <v>32</v>
          </cell>
          <cell r="F917">
            <v>5</v>
          </cell>
          <cell r="G917" t="str">
            <v>母里歯科医院</v>
          </cell>
          <cell r="H917" t="str">
            <v>島根県</v>
          </cell>
          <cell r="I917" t="str">
            <v>平田市平田町１０３２－１</v>
          </cell>
          <cell r="J917">
            <v>2</v>
          </cell>
          <cell r="K917">
            <v>7</v>
          </cell>
          <cell r="L917">
            <v>5</v>
          </cell>
          <cell r="M917">
            <v>1</v>
          </cell>
          <cell r="N917">
            <v>25</v>
          </cell>
          <cell r="O917" t="str">
            <v>32208</v>
          </cell>
          <cell r="P917" t="str">
            <v>6910001</v>
          </cell>
        </row>
        <row r="918">
          <cell r="A918">
            <v>30917</v>
          </cell>
          <cell r="B918">
            <v>333010367</v>
          </cell>
          <cell r="C918" t="str">
            <v>D33-001</v>
          </cell>
          <cell r="D918" t="str">
            <v>D</v>
          </cell>
          <cell r="E918">
            <v>33</v>
          </cell>
          <cell r="F918">
            <v>1</v>
          </cell>
          <cell r="G918" t="str">
            <v>大塚歯科医院</v>
          </cell>
          <cell r="H918" t="str">
            <v>岡山県</v>
          </cell>
          <cell r="I918" t="str">
            <v>岡山市築港新町６－６７</v>
          </cell>
          <cell r="J918">
            <v>1</v>
          </cell>
          <cell r="K918">
            <v>7</v>
          </cell>
          <cell r="L918">
            <v>4</v>
          </cell>
          <cell r="M918">
            <v>1</v>
          </cell>
          <cell r="N918">
            <v>25</v>
          </cell>
          <cell r="O918" t="str">
            <v>33201</v>
          </cell>
          <cell r="P918" t="str">
            <v>7028056</v>
          </cell>
        </row>
        <row r="919">
          <cell r="A919">
            <v>30918</v>
          </cell>
          <cell r="B919">
            <v>333011742</v>
          </cell>
          <cell r="C919" t="str">
            <v>D33-002</v>
          </cell>
          <cell r="D919" t="str">
            <v>D</v>
          </cell>
          <cell r="E919">
            <v>33</v>
          </cell>
          <cell r="F919">
            <v>2</v>
          </cell>
          <cell r="G919" t="str">
            <v>吉田歯科医院</v>
          </cell>
          <cell r="H919" t="str">
            <v>岡山県</v>
          </cell>
          <cell r="I919" t="str">
            <v>岡山市田町２－１０－１５</v>
          </cell>
          <cell r="J919">
            <v>1</v>
          </cell>
          <cell r="K919">
            <v>7</v>
          </cell>
          <cell r="L919">
            <v>4</v>
          </cell>
          <cell r="M919">
            <v>2</v>
          </cell>
          <cell r="N919">
            <v>25</v>
          </cell>
          <cell r="O919" t="str">
            <v>33201</v>
          </cell>
          <cell r="P919" t="str">
            <v>7000825</v>
          </cell>
        </row>
        <row r="920">
          <cell r="A920">
            <v>30919</v>
          </cell>
          <cell r="B920">
            <v>333013094</v>
          </cell>
          <cell r="C920" t="str">
            <v>D33-003</v>
          </cell>
          <cell r="D920" t="str">
            <v>D</v>
          </cell>
          <cell r="E920">
            <v>33</v>
          </cell>
          <cell r="F920">
            <v>3</v>
          </cell>
          <cell r="G920" t="str">
            <v>井上歯科医院</v>
          </cell>
          <cell r="H920" t="str">
            <v>岡山県</v>
          </cell>
          <cell r="I920" t="str">
            <v>岡山市津島新野１－６－３８</v>
          </cell>
          <cell r="J920">
            <v>2</v>
          </cell>
          <cell r="K920">
            <v>7</v>
          </cell>
          <cell r="L920">
            <v>4</v>
          </cell>
          <cell r="M920">
            <v>1</v>
          </cell>
          <cell r="N920">
            <v>25</v>
          </cell>
          <cell r="O920" t="str">
            <v>33201</v>
          </cell>
          <cell r="P920" t="str">
            <v>7000083</v>
          </cell>
        </row>
        <row r="921">
          <cell r="A921">
            <v>30920</v>
          </cell>
          <cell r="B921">
            <v>333013498</v>
          </cell>
          <cell r="C921" t="str">
            <v>D33-004</v>
          </cell>
          <cell r="D921" t="str">
            <v>D</v>
          </cell>
          <cell r="E921">
            <v>33</v>
          </cell>
          <cell r="F921">
            <v>4</v>
          </cell>
          <cell r="G921" t="str">
            <v>カワムラ歯科医院</v>
          </cell>
          <cell r="H921" t="str">
            <v>岡山県</v>
          </cell>
          <cell r="I921" t="str">
            <v>岡山市江崎１０５－７</v>
          </cell>
          <cell r="J921">
            <v>1</v>
          </cell>
          <cell r="K921">
            <v>7</v>
          </cell>
          <cell r="L921">
            <v>4</v>
          </cell>
          <cell r="M921">
            <v>1</v>
          </cell>
          <cell r="N921">
            <v>25</v>
          </cell>
          <cell r="O921" t="str">
            <v>33201</v>
          </cell>
          <cell r="P921" t="str">
            <v>7028005</v>
          </cell>
        </row>
        <row r="922">
          <cell r="A922">
            <v>30921</v>
          </cell>
          <cell r="B922">
            <v>333014600</v>
          </cell>
          <cell r="C922" t="str">
            <v>D33-005</v>
          </cell>
          <cell r="D922" t="str">
            <v>D</v>
          </cell>
          <cell r="E922">
            <v>33</v>
          </cell>
          <cell r="F922">
            <v>5</v>
          </cell>
          <cell r="G922" t="str">
            <v>矢尾デンタルクリニック</v>
          </cell>
          <cell r="H922" t="str">
            <v>岡山県</v>
          </cell>
          <cell r="I922" t="str">
            <v>岡山市庭瀬５４０</v>
          </cell>
          <cell r="J922">
            <v>2</v>
          </cell>
          <cell r="K922">
            <v>7</v>
          </cell>
          <cell r="L922">
            <v>4</v>
          </cell>
          <cell r="M922">
            <v>1</v>
          </cell>
          <cell r="N922">
            <v>19</v>
          </cell>
          <cell r="O922" t="str">
            <v>33201</v>
          </cell>
          <cell r="P922" t="str">
            <v>7010153</v>
          </cell>
        </row>
        <row r="923">
          <cell r="A923">
            <v>30922</v>
          </cell>
          <cell r="B923">
            <v>333017047</v>
          </cell>
          <cell r="C923" t="str">
            <v>D33-006</v>
          </cell>
          <cell r="D923" t="str">
            <v>D</v>
          </cell>
          <cell r="E923">
            <v>33</v>
          </cell>
          <cell r="F923">
            <v>6</v>
          </cell>
          <cell r="G923" t="str">
            <v>市場歯科医院</v>
          </cell>
          <cell r="H923" t="str">
            <v>岡山県</v>
          </cell>
          <cell r="I923" t="str">
            <v>岡山市西大寺中２－１０－５</v>
          </cell>
          <cell r="J923">
            <v>2</v>
          </cell>
          <cell r="K923">
            <v>7</v>
          </cell>
          <cell r="L923">
            <v>4</v>
          </cell>
          <cell r="M923">
            <v>1</v>
          </cell>
          <cell r="N923">
            <v>25</v>
          </cell>
          <cell r="O923" t="str">
            <v>33201</v>
          </cell>
          <cell r="P923" t="str">
            <v>7048116</v>
          </cell>
        </row>
        <row r="924">
          <cell r="A924">
            <v>30923</v>
          </cell>
          <cell r="B924">
            <v>333017164</v>
          </cell>
          <cell r="C924" t="str">
            <v>D33-007</v>
          </cell>
          <cell r="D924" t="str">
            <v>D</v>
          </cell>
          <cell r="E924">
            <v>33</v>
          </cell>
          <cell r="F924">
            <v>7</v>
          </cell>
          <cell r="G924" t="str">
            <v>奥田歯科医院</v>
          </cell>
          <cell r="H924" t="str">
            <v>岡山県</v>
          </cell>
          <cell r="I924" t="str">
            <v>岡山市西大寺中１－１－２１</v>
          </cell>
          <cell r="J924">
            <v>2</v>
          </cell>
          <cell r="K924">
            <v>7</v>
          </cell>
          <cell r="L924">
            <v>4</v>
          </cell>
          <cell r="M924">
            <v>2</v>
          </cell>
          <cell r="N924">
            <v>25</v>
          </cell>
          <cell r="O924" t="str">
            <v>33201</v>
          </cell>
          <cell r="P924" t="str">
            <v>7048116</v>
          </cell>
        </row>
        <row r="925">
          <cell r="A925">
            <v>30924</v>
          </cell>
          <cell r="B925">
            <v>333020517</v>
          </cell>
          <cell r="C925" t="str">
            <v>D33-008</v>
          </cell>
          <cell r="D925" t="str">
            <v>D</v>
          </cell>
          <cell r="E925">
            <v>33</v>
          </cell>
          <cell r="F925">
            <v>8</v>
          </cell>
          <cell r="G925" t="str">
            <v>アキラ歯科診療所</v>
          </cell>
          <cell r="H925" t="str">
            <v>岡山県</v>
          </cell>
          <cell r="I925" t="str">
            <v>倉敷市児島下の町１丁目１２－２８</v>
          </cell>
          <cell r="J925">
            <v>2</v>
          </cell>
          <cell r="K925">
            <v>7</v>
          </cell>
          <cell r="L925">
            <v>5</v>
          </cell>
          <cell r="M925">
            <v>1</v>
          </cell>
          <cell r="N925">
            <v>25</v>
          </cell>
          <cell r="O925" t="str">
            <v>33202</v>
          </cell>
          <cell r="P925" t="str">
            <v>7110906</v>
          </cell>
        </row>
        <row r="926">
          <cell r="A926">
            <v>30925</v>
          </cell>
          <cell r="B926">
            <v>333020591</v>
          </cell>
          <cell r="C926" t="str">
            <v>D33-009</v>
          </cell>
          <cell r="D926" t="str">
            <v>D</v>
          </cell>
          <cell r="E926">
            <v>33</v>
          </cell>
          <cell r="F926">
            <v>9</v>
          </cell>
          <cell r="G926" t="str">
            <v>医療生協　児島歯科診療所</v>
          </cell>
          <cell r="H926" t="str">
            <v>岡山県</v>
          </cell>
          <cell r="I926" t="str">
            <v>倉敷市児島駅前１－５３－３</v>
          </cell>
          <cell r="J926">
            <v>2</v>
          </cell>
          <cell r="K926">
            <v>7</v>
          </cell>
          <cell r="L926">
            <v>5</v>
          </cell>
          <cell r="M926">
            <v>2</v>
          </cell>
          <cell r="N926">
            <v>24</v>
          </cell>
          <cell r="O926" t="str">
            <v>33202</v>
          </cell>
          <cell r="P926" t="str">
            <v>7110921</v>
          </cell>
        </row>
        <row r="927">
          <cell r="A927">
            <v>30926</v>
          </cell>
          <cell r="B927">
            <v>333024892</v>
          </cell>
          <cell r="C927" t="str">
            <v>D33-010</v>
          </cell>
          <cell r="D927" t="str">
            <v>D</v>
          </cell>
          <cell r="E927">
            <v>33</v>
          </cell>
          <cell r="F927">
            <v>10</v>
          </cell>
          <cell r="G927" t="str">
            <v>てらち歯科医院</v>
          </cell>
          <cell r="H927" t="str">
            <v>岡山県</v>
          </cell>
          <cell r="I927" t="str">
            <v>倉敷市南畝７－１－３６</v>
          </cell>
          <cell r="J927">
            <v>2</v>
          </cell>
          <cell r="K927">
            <v>7</v>
          </cell>
          <cell r="L927">
            <v>5</v>
          </cell>
          <cell r="M927">
            <v>1</v>
          </cell>
          <cell r="N927">
            <v>25</v>
          </cell>
          <cell r="O927" t="str">
            <v>33202</v>
          </cell>
          <cell r="P927" t="str">
            <v>7128055</v>
          </cell>
        </row>
        <row r="928">
          <cell r="A928">
            <v>30927</v>
          </cell>
          <cell r="B928">
            <v>333024948</v>
          </cell>
          <cell r="C928" t="str">
            <v>D33-011</v>
          </cell>
          <cell r="D928" t="str">
            <v>D</v>
          </cell>
          <cell r="E928">
            <v>33</v>
          </cell>
          <cell r="F928">
            <v>11</v>
          </cell>
          <cell r="G928" t="str">
            <v>早瀬歯科医院</v>
          </cell>
          <cell r="H928" t="str">
            <v>岡山県</v>
          </cell>
          <cell r="I928" t="str">
            <v>倉敷市水島東栄町２－１０</v>
          </cell>
          <cell r="J928">
            <v>1</v>
          </cell>
          <cell r="K928">
            <v>7</v>
          </cell>
          <cell r="L928">
            <v>5</v>
          </cell>
          <cell r="M928">
            <v>1</v>
          </cell>
          <cell r="N928">
            <v>25</v>
          </cell>
          <cell r="O928" t="str">
            <v>33202</v>
          </cell>
          <cell r="P928" t="str">
            <v>7128033</v>
          </cell>
        </row>
        <row r="929">
          <cell r="A929">
            <v>30928</v>
          </cell>
          <cell r="B929">
            <v>333030682</v>
          </cell>
          <cell r="C929" t="str">
            <v>D33-012</v>
          </cell>
          <cell r="D929" t="str">
            <v>D</v>
          </cell>
          <cell r="E929">
            <v>33</v>
          </cell>
          <cell r="F929">
            <v>12</v>
          </cell>
          <cell r="G929" t="str">
            <v>城北歯科クリニック</v>
          </cell>
          <cell r="H929" t="str">
            <v>岡山県</v>
          </cell>
          <cell r="I929" t="str">
            <v>津山市山北１２３</v>
          </cell>
          <cell r="J929">
            <v>2</v>
          </cell>
          <cell r="K929">
            <v>7</v>
          </cell>
          <cell r="L929">
            <v>5</v>
          </cell>
          <cell r="M929">
            <v>1</v>
          </cell>
          <cell r="N929">
            <v>25</v>
          </cell>
          <cell r="O929" t="str">
            <v>33203</v>
          </cell>
          <cell r="P929" t="str">
            <v>7080004</v>
          </cell>
        </row>
        <row r="930">
          <cell r="A930">
            <v>30929</v>
          </cell>
          <cell r="B930">
            <v>333060216</v>
          </cell>
          <cell r="C930" t="str">
            <v>D33-013</v>
          </cell>
          <cell r="D930" t="str">
            <v>D</v>
          </cell>
          <cell r="E930">
            <v>33</v>
          </cell>
          <cell r="F930">
            <v>13</v>
          </cell>
          <cell r="G930" t="str">
            <v>鈴木歯科医院</v>
          </cell>
          <cell r="H930" t="str">
            <v>岡山県</v>
          </cell>
          <cell r="I930" t="str">
            <v>井原市井原町１１７７</v>
          </cell>
          <cell r="J930">
            <v>1</v>
          </cell>
          <cell r="K930">
            <v>7</v>
          </cell>
          <cell r="L930">
            <v>5</v>
          </cell>
          <cell r="M930">
            <v>1</v>
          </cell>
          <cell r="N930">
            <v>25</v>
          </cell>
          <cell r="O930" t="str">
            <v>33207</v>
          </cell>
          <cell r="P930" t="str">
            <v>7150019</v>
          </cell>
        </row>
        <row r="931">
          <cell r="A931">
            <v>30930</v>
          </cell>
          <cell r="B931">
            <v>333070365</v>
          </cell>
          <cell r="C931" t="str">
            <v>D33-014</v>
          </cell>
          <cell r="D931" t="str">
            <v>D</v>
          </cell>
          <cell r="E931">
            <v>33</v>
          </cell>
          <cell r="F931">
            <v>14</v>
          </cell>
          <cell r="G931" t="str">
            <v>たんぽぽ歯科クリニック</v>
          </cell>
          <cell r="H931" t="str">
            <v>岡山県</v>
          </cell>
          <cell r="I931" t="str">
            <v>総社市小寺９８５－１</v>
          </cell>
          <cell r="J931">
            <v>2</v>
          </cell>
          <cell r="K931">
            <v>7</v>
          </cell>
          <cell r="L931">
            <v>5</v>
          </cell>
          <cell r="M931">
            <v>1</v>
          </cell>
          <cell r="N931">
            <v>25</v>
          </cell>
          <cell r="O931" t="str">
            <v>33208</v>
          </cell>
          <cell r="P931" t="str">
            <v>7191155</v>
          </cell>
        </row>
        <row r="932">
          <cell r="A932">
            <v>30931</v>
          </cell>
          <cell r="B932">
            <v>333200034</v>
          </cell>
          <cell r="C932" t="str">
            <v>D33-015</v>
          </cell>
          <cell r="D932" t="str">
            <v>D</v>
          </cell>
          <cell r="E932">
            <v>33</v>
          </cell>
          <cell r="F932">
            <v>15</v>
          </cell>
          <cell r="G932" t="str">
            <v>早瀬歯科診療所</v>
          </cell>
          <cell r="H932" t="str">
            <v>岡山県</v>
          </cell>
          <cell r="I932" t="str">
            <v>和気郡吉永町吉永中８２８</v>
          </cell>
          <cell r="J932">
            <v>2</v>
          </cell>
          <cell r="K932">
            <v>7</v>
          </cell>
          <cell r="L932">
            <v>5</v>
          </cell>
          <cell r="M932">
            <v>1</v>
          </cell>
          <cell r="N932">
            <v>25</v>
          </cell>
          <cell r="O932" t="str">
            <v>33344</v>
          </cell>
          <cell r="P932" t="str">
            <v>7090224</v>
          </cell>
        </row>
        <row r="933">
          <cell r="A933">
            <v>30932</v>
          </cell>
          <cell r="B933">
            <v>333360088</v>
          </cell>
          <cell r="C933" t="str">
            <v>D33-016</v>
          </cell>
          <cell r="D933" t="str">
            <v>D</v>
          </cell>
          <cell r="E933">
            <v>33</v>
          </cell>
          <cell r="F933">
            <v>16</v>
          </cell>
          <cell r="G933" t="str">
            <v>さだかね歯科医院</v>
          </cell>
          <cell r="H933" t="str">
            <v>岡山県</v>
          </cell>
          <cell r="I933" t="str">
            <v>浅口郡里庄町里見９２８３番地の６</v>
          </cell>
          <cell r="J933">
            <v>2</v>
          </cell>
          <cell r="K933">
            <v>7</v>
          </cell>
          <cell r="L933">
            <v>5</v>
          </cell>
          <cell r="M933">
            <v>2</v>
          </cell>
          <cell r="N933">
            <v>25</v>
          </cell>
          <cell r="O933" t="str">
            <v>33445</v>
          </cell>
          <cell r="P933" t="str">
            <v>7190301</v>
          </cell>
        </row>
        <row r="934">
          <cell r="A934">
            <v>30933</v>
          </cell>
          <cell r="B934">
            <v>333520020</v>
          </cell>
          <cell r="C934" t="str">
            <v>D33-017</v>
          </cell>
          <cell r="D934" t="str">
            <v>D</v>
          </cell>
          <cell r="E934">
            <v>33</v>
          </cell>
          <cell r="F934">
            <v>17</v>
          </cell>
          <cell r="G934" t="str">
            <v>道満歯科医院</v>
          </cell>
          <cell r="H934" t="str">
            <v>岡山県</v>
          </cell>
          <cell r="I934" t="str">
            <v>真庭郡落合町大字西原７２－４</v>
          </cell>
          <cell r="J934">
            <v>2</v>
          </cell>
          <cell r="K934">
            <v>7</v>
          </cell>
          <cell r="L934">
            <v>5</v>
          </cell>
          <cell r="M934">
            <v>1</v>
          </cell>
          <cell r="N934">
            <v>25</v>
          </cell>
          <cell r="O934" t="str">
            <v>33582</v>
          </cell>
          <cell r="P934" t="str">
            <v>7193105</v>
          </cell>
        </row>
        <row r="935">
          <cell r="A935">
            <v>30934</v>
          </cell>
          <cell r="B935">
            <v>334004721</v>
          </cell>
          <cell r="C935" t="str">
            <v>D34-001</v>
          </cell>
          <cell r="D935" t="str">
            <v>D</v>
          </cell>
          <cell r="E935">
            <v>34</v>
          </cell>
          <cell r="F935">
            <v>1</v>
          </cell>
          <cell r="G935" t="str">
            <v>中村歯科医院</v>
          </cell>
          <cell r="H935" t="str">
            <v>広島県</v>
          </cell>
          <cell r="I935" t="str">
            <v>広島市中区東白島町１３－５</v>
          </cell>
          <cell r="J935">
            <v>1</v>
          </cell>
          <cell r="K935">
            <v>7</v>
          </cell>
          <cell r="L935">
            <v>4</v>
          </cell>
          <cell r="M935">
            <v>1</v>
          </cell>
          <cell r="N935">
            <v>25</v>
          </cell>
          <cell r="O935" t="str">
            <v>34101</v>
          </cell>
          <cell r="P935" t="str">
            <v>7300004</v>
          </cell>
        </row>
        <row r="936">
          <cell r="A936">
            <v>30935</v>
          </cell>
          <cell r="B936">
            <v>334007966</v>
          </cell>
          <cell r="C936" t="str">
            <v>D34-002</v>
          </cell>
          <cell r="D936" t="str">
            <v>D</v>
          </cell>
          <cell r="E936">
            <v>34</v>
          </cell>
          <cell r="F936">
            <v>2</v>
          </cell>
          <cell r="G936" t="str">
            <v>大石歯科医院</v>
          </cell>
          <cell r="H936" t="str">
            <v>広島県</v>
          </cell>
          <cell r="I936" t="str">
            <v>広島市中区新天地６－１２　米田ビル２Ｆ</v>
          </cell>
          <cell r="J936">
            <v>2</v>
          </cell>
          <cell r="K936">
            <v>7</v>
          </cell>
          <cell r="L936">
            <v>4</v>
          </cell>
          <cell r="M936">
            <v>1</v>
          </cell>
          <cell r="N936">
            <v>25</v>
          </cell>
          <cell r="O936" t="str">
            <v>34101</v>
          </cell>
          <cell r="P936" t="str">
            <v>7300034</v>
          </cell>
        </row>
        <row r="937">
          <cell r="A937">
            <v>30936</v>
          </cell>
          <cell r="B937">
            <v>334011765</v>
          </cell>
          <cell r="C937" t="str">
            <v>D34-003</v>
          </cell>
          <cell r="D937" t="str">
            <v>D</v>
          </cell>
          <cell r="E937">
            <v>34</v>
          </cell>
          <cell r="F937">
            <v>3</v>
          </cell>
          <cell r="G937" t="str">
            <v>住田歯科</v>
          </cell>
          <cell r="H937" t="str">
            <v>広島県</v>
          </cell>
          <cell r="I937" t="str">
            <v>広島市中区袋町７－３</v>
          </cell>
          <cell r="J937">
            <v>1</v>
          </cell>
          <cell r="K937">
            <v>7</v>
          </cell>
          <cell r="L937">
            <v>4</v>
          </cell>
          <cell r="M937">
            <v>1</v>
          </cell>
          <cell r="N937">
            <v>25</v>
          </cell>
          <cell r="O937" t="str">
            <v>34101</v>
          </cell>
          <cell r="P937" t="str">
            <v>7300036</v>
          </cell>
        </row>
        <row r="938">
          <cell r="A938">
            <v>30937</v>
          </cell>
          <cell r="B938">
            <v>334013802</v>
          </cell>
          <cell r="C938" t="str">
            <v>D34-004</v>
          </cell>
          <cell r="D938" t="str">
            <v>D</v>
          </cell>
          <cell r="E938">
            <v>34</v>
          </cell>
          <cell r="F938">
            <v>4</v>
          </cell>
          <cell r="G938" t="str">
            <v>のぶもと歯科</v>
          </cell>
          <cell r="H938" t="str">
            <v>広島県</v>
          </cell>
          <cell r="I938" t="str">
            <v>広島市中区宝町９－２５</v>
          </cell>
          <cell r="J938">
            <v>1</v>
          </cell>
          <cell r="K938">
            <v>7</v>
          </cell>
          <cell r="L938">
            <v>4</v>
          </cell>
          <cell r="M938">
            <v>2</v>
          </cell>
          <cell r="N938">
            <v>25</v>
          </cell>
          <cell r="O938" t="str">
            <v>34101</v>
          </cell>
          <cell r="P938" t="str">
            <v>7300044</v>
          </cell>
        </row>
        <row r="939">
          <cell r="A939">
            <v>30938</v>
          </cell>
          <cell r="B939">
            <v>334016252</v>
          </cell>
          <cell r="C939" t="str">
            <v>D34-005</v>
          </cell>
          <cell r="D939" t="str">
            <v>D</v>
          </cell>
          <cell r="E939">
            <v>34</v>
          </cell>
          <cell r="F939">
            <v>5</v>
          </cell>
          <cell r="G939" t="str">
            <v>石嶋歯科医院</v>
          </cell>
          <cell r="H939" t="str">
            <v>広島県</v>
          </cell>
          <cell r="I939" t="str">
            <v>広島市中区江波西１丁目２５－６</v>
          </cell>
          <cell r="J939">
            <v>2</v>
          </cell>
          <cell r="K939">
            <v>7</v>
          </cell>
          <cell r="L939">
            <v>4</v>
          </cell>
          <cell r="M939">
            <v>1</v>
          </cell>
          <cell r="N939">
            <v>25</v>
          </cell>
          <cell r="O939" t="str">
            <v>34101</v>
          </cell>
          <cell r="P939" t="str">
            <v>7300831</v>
          </cell>
        </row>
        <row r="940">
          <cell r="A940">
            <v>30939</v>
          </cell>
          <cell r="B940">
            <v>334018461</v>
          </cell>
          <cell r="C940" t="str">
            <v>D34-006</v>
          </cell>
          <cell r="D940" t="str">
            <v>D</v>
          </cell>
          <cell r="E940">
            <v>34</v>
          </cell>
          <cell r="F940">
            <v>6</v>
          </cell>
          <cell r="G940" t="str">
            <v>カトレア歯科</v>
          </cell>
          <cell r="H940" t="str">
            <v>広島県</v>
          </cell>
          <cell r="I940" t="str">
            <v>広島市南区向洋新町２丁目１－７</v>
          </cell>
          <cell r="J940">
            <v>1</v>
          </cell>
          <cell r="K940">
            <v>7</v>
          </cell>
          <cell r="L940">
            <v>4</v>
          </cell>
          <cell r="M940">
            <v>1</v>
          </cell>
          <cell r="N940">
            <v>25</v>
          </cell>
          <cell r="O940" t="str">
            <v>34103</v>
          </cell>
          <cell r="P940" t="str">
            <v>7340055</v>
          </cell>
        </row>
        <row r="941">
          <cell r="A941">
            <v>30940</v>
          </cell>
          <cell r="B941">
            <v>334012690</v>
          </cell>
          <cell r="C941" t="str">
            <v>D34-007</v>
          </cell>
          <cell r="D941" t="str">
            <v>D</v>
          </cell>
          <cell r="E941">
            <v>34</v>
          </cell>
          <cell r="F941">
            <v>7</v>
          </cell>
          <cell r="G941" t="str">
            <v>沖歯科医院</v>
          </cell>
          <cell r="H941" t="str">
            <v>広島県</v>
          </cell>
          <cell r="I941" t="str">
            <v>広島市西区己斐本町２－１２－３０</v>
          </cell>
          <cell r="J941">
            <v>2</v>
          </cell>
          <cell r="K941">
            <v>7</v>
          </cell>
          <cell r="L941">
            <v>4</v>
          </cell>
          <cell r="M941">
            <v>1</v>
          </cell>
          <cell r="N941">
            <v>25</v>
          </cell>
          <cell r="O941" t="str">
            <v>34104</v>
          </cell>
          <cell r="P941" t="str">
            <v>7330812</v>
          </cell>
        </row>
        <row r="942">
          <cell r="A942">
            <v>30941</v>
          </cell>
          <cell r="B942">
            <v>334017419</v>
          </cell>
          <cell r="C942" t="str">
            <v>D34-008</v>
          </cell>
          <cell r="D942" t="str">
            <v>D</v>
          </cell>
          <cell r="E942">
            <v>34</v>
          </cell>
          <cell r="F942">
            <v>8</v>
          </cell>
          <cell r="G942" t="str">
            <v>己斐上椿田歯科医院</v>
          </cell>
          <cell r="H942" t="str">
            <v>広島県</v>
          </cell>
          <cell r="I942" t="str">
            <v>広島市西区己斐上１丁目１０－３</v>
          </cell>
          <cell r="J942">
            <v>2</v>
          </cell>
          <cell r="K942">
            <v>7</v>
          </cell>
          <cell r="L942">
            <v>4</v>
          </cell>
          <cell r="M942">
            <v>2</v>
          </cell>
          <cell r="N942">
            <v>19</v>
          </cell>
          <cell r="O942" t="str">
            <v>34104</v>
          </cell>
          <cell r="P942" t="str">
            <v>7330815</v>
          </cell>
        </row>
        <row r="943">
          <cell r="A943">
            <v>30942</v>
          </cell>
          <cell r="B943">
            <v>334018911</v>
          </cell>
          <cell r="C943" t="str">
            <v>D34-009</v>
          </cell>
          <cell r="D943" t="str">
            <v>D</v>
          </cell>
          <cell r="E943">
            <v>34</v>
          </cell>
          <cell r="F943">
            <v>9</v>
          </cell>
          <cell r="G943" t="str">
            <v>祇園歯科クリニック</v>
          </cell>
          <cell r="H943" t="str">
            <v>広島県</v>
          </cell>
          <cell r="I943" t="str">
            <v>広島市安佐南区西原５丁目１７－１</v>
          </cell>
          <cell r="J943">
            <v>2</v>
          </cell>
          <cell r="K943">
            <v>7</v>
          </cell>
          <cell r="L943">
            <v>4</v>
          </cell>
          <cell r="M943">
            <v>1</v>
          </cell>
          <cell r="N943">
            <v>25</v>
          </cell>
          <cell r="O943" t="str">
            <v>34105</v>
          </cell>
          <cell r="P943" t="str">
            <v>7310113</v>
          </cell>
        </row>
        <row r="944">
          <cell r="A944">
            <v>30943</v>
          </cell>
          <cell r="B944">
            <v>334022970</v>
          </cell>
          <cell r="C944" t="str">
            <v>D34-010</v>
          </cell>
          <cell r="D944" t="str">
            <v>D</v>
          </cell>
          <cell r="E944">
            <v>34</v>
          </cell>
          <cell r="F944">
            <v>10</v>
          </cell>
          <cell r="G944" t="str">
            <v>くすのき歯科医院</v>
          </cell>
          <cell r="H944" t="str">
            <v>広島県</v>
          </cell>
          <cell r="I944" t="str">
            <v>広島市安芸区船越南２丁目１８番２０号</v>
          </cell>
          <cell r="J944">
            <v>2</v>
          </cell>
          <cell r="K944">
            <v>7</v>
          </cell>
          <cell r="L944">
            <v>4</v>
          </cell>
          <cell r="M944">
            <v>1</v>
          </cell>
          <cell r="N944">
            <v>25</v>
          </cell>
          <cell r="O944" t="str">
            <v>34107</v>
          </cell>
          <cell r="P944" t="str">
            <v>7360082</v>
          </cell>
        </row>
        <row r="945">
          <cell r="A945">
            <v>30944</v>
          </cell>
          <cell r="B945">
            <v>334020875</v>
          </cell>
          <cell r="C945" t="str">
            <v>D34-011</v>
          </cell>
          <cell r="D945" t="str">
            <v>D</v>
          </cell>
          <cell r="E945">
            <v>34</v>
          </cell>
          <cell r="F945">
            <v>11</v>
          </cell>
          <cell r="G945" t="str">
            <v>石本歯科クリニック</v>
          </cell>
          <cell r="H945" t="str">
            <v>広島県</v>
          </cell>
          <cell r="I945" t="str">
            <v>広島市佐伯区海老山町３－８　クレスト木屋１Ｆ</v>
          </cell>
          <cell r="J945">
            <v>2</v>
          </cell>
          <cell r="K945">
            <v>7</v>
          </cell>
          <cell r="L945">
            <v>4</v>
          </cell>
          <cell r="M945">
            <v>1</v>
          </cell>
          <cell r="N945">
            <v>25</v>
          </cell>
          <cell r="O945" t="str">
            <v>34108</v>
          </cell>
          <cell r="P945" t="str">
            <v>7315134</v>
          </cell>
        </row>
        <row r="946">
          <cell r="A946">
            <v>30945</v>
          </cell>
          <cell r="B946">
            <v>334015444</v>
          </cell>
          <cell r="C946" t="str">
            <v>D34-012</v>
          </cell>
          <cell r="D946" t="str">
            <v>D</v>
          </cell>
          <cell r="E946">
            <v>34</v>
          </cell>
          <cell r="F946">
            <v>12</v>
          </cell>
          <cell r="G946" t="str">
            <v>イチカワ歯科クリニック</v>
          </cell>
          <cell r="H946" t="str">
            <v>広島県</v>
          </cell>
          <cell r="I946" t="str">
            <v>呉市広古新開１丁目３－１－３０２</v>
          </cell>
          <cell r="J946">
            <v>2</v>
          </cell>
          <cell r="K946">
            <v>7</v>
          </cell>
          <cell r="L946">
            <v>5</v>
          </cell>
          <cell r="M946">
            <v>1</v>
          </cell>
          <cell r="N946">
            <v>25</v>
          </cell>
          <cell r="O946" t="str">
            <v>34202</v>
          </cell>
          <cell r="P946" t="str">
            <v>7370112</v>
          </cell>
        </row>
        <row r="947">
          <cell r="A947">
            <v>30946</v>
          </cell>
          <cell r="B947">
            <v>334017507</v>
          </cell>
          <cell r="C947" t="str">
            <v>D34-013</v>
          </cell>
          <cell r="D947" t="str">
            <v>D</v>
          </cell>
          <cell r="E947">
            <v>34</v>
          </cell>
          <cell r="F947">
            <v>13</v>
          </cell>
          <cell r="G947" t="str">
            <v>ひろ歯科医院</v>
          </cell>
          <cell r="H947" t="str">
            <v>広島県</v>
          </cell>
          <cell r="I947" t="str">
            <v>呉市広本町１丁目１２－９</v>
          </cell>
          <cell r="J947">
            <v>2</v>
          </cell>
          <cell r="K947">
            <v>7</v>
          </cell>
          <cell r="L947">
            <v>5</v>
          </cell>
          <cell r="M947">
            <v>1</v>
          </cell>
          <cell r="N947">
            <v>25</v>
          </cell>
          <cell r="O947" t="str">
            <v>34202</v>
          </cell>
          <cell r="P947" t="str">
            <v>7370125</v>
          </cell>
        </row>
        <row r="948">
          <cell r="A948">
            <v>30947</v>
          </cell>
          <cell r="B948">
            <v>334022749</v>
          </cell>
          <cell r="C948" t="str">
            <v>D34-014</v>
          </cell>
          <cell r="D948" t="str">
            <v>D</v>
          </cell>
          <cell r="E948">
            <v>34</v>
          </cell>
          <cell r="F948">
            <v>14</v>
          </cell>
          <cell r="G948" t="str">
            <v>亀本歯科クリニック</v>
          </cell>
          <cell r="H948" t="str">
            <v>広島県</v>
          </cell>
          <cell r="I948" t="str">
            <v>呉市吉浦中町１丁目４－１</v>
          </cell>
          <cell r="J948">
            <v>2</v>
          </cell>
          <cell r="K948">
            <v>7</v>
          </cell>
          <cell r="L948">
            <v>5</v>
          </cell>
          <cell r="M948">
            <v>1</v>
          </cell>
          <cell r="N948">
            <v>19</v>
          </cell>
          <cell r="O948" t="str">
            <v>34202</v>
          </cell>
          <cell r="P948" t="str">
            <v>7370853</v>
          </cell>
        </row>
        <row r="949">
          <cell r="A949">
            <v>30948</v>
          </cell>
          <cell r="B949">
            <v>334010351</v>
          </cell>
          <cell r="C949" t="str">
            <v>D34-015</v>
          </cell>
          <cell r="D949" t="str">
            <v>D</v>
          </cell>
          <cell r="E949">
            <v>34</v>
          </cell>
          <cell r="F949">
            <v>15</v>
          </cell>
          <cell r="G949" t="str">
            <v>平山歯科医院</v>
          </cell>
          <cell r="H949" t="str">
            <v>広島県</v>
          </cell>
          <cell r="I949" t="str">
            <v>三原市幸崎町能地３５４２－４</v>
          </cell>
          <cell r="J949">
            <v>2</v>
          </cell>
          <cell r="K949">
            <v>7</v>
          </cell>
          <cell r="L949">
            <v>5</v>
          </cell>
          <cell r="M949">
            <v>1</v>
          </cell>
          <cell r="N949">
            <v>25</v>
          </cell>
          <cell r="O949" t="str">
            <v>34204</v>
          </cell>
          <cell r="P949" t="str">
            <v>7292252</v>
          </cell>
        </row>
        <row r="950">
          <cell r="A950">
            <v>30949</v>
          </cell>
          <cell r="B950">
            <v>334002251</v>
          </cell>
          <cell r="C950" t="str">
            <v>D34-016</v>
          </cell>
          <cell r="D950" t="str">
            <v>D</v>
          </cell>
          <cell r="E950">
            <v>34</v>
          </cell>
          <cell r="F950">
            <v>16</v>
          </cell>
          <cell r="G950" t="str">
            <v>長岡歯科医院</v>
          </cell>
          <cell r="H950" t="str">
            <v>広島県</v>
          </cell>
          <cell r="I950" t="str">
            <v>尾道市久保２－２５－７</v>
          </cell>
          <cell r="J950">
            <v>2</v>
          </cell>
          <cell r="K950">
            <v>7</v>
          </cell>
          <cell r="L950">
            <v>5</v>
          </cell>
          <cell r="M950">
            <v>1</v>
          </cell>
          <cell r="N950">
            <v>25</v>
          </cell>
          <cell r="O950" t="str">
            <v>34205</v>
          </cell>
          <cell r="P950" t="str">
            <v>7220045</v>
          </cell>
        </row>
        <row r="951">
          <cell r="A951">
            <v>30950</v>
          </cell>
          <cell r="B951">
            <v>334002394</v>
          </cell>
          <cell r="C951" t="str">
            <v>D34-017</v>
          </cell>
          <cell r="D951" t="str">
            <v>D</v>
          </cell>
          <cell r="E951">
            <v>34</v>
          </cell>
          <cell r="F951">
            <v>17</v>
          </cell>
          <cell r="G951" t="str">
            <v>柏原歯科医院</v>
          </cell>
          <cell r="H951" t="str">
            <v>広島県</v>
          </cell>
          <cell r="I951" t="str">
            <v>因島市重井町３３１４－３</v>
          </cell>
          <cell r="J951">
            <v>1</v>
          </cell>
          <cell r="K951">
            <v>7</v>
          </cell>
          <cell r="L951">
            <v>5</v>
          </cell>
          <cell r="M951">
            <v>1</v>
          </cell>
          <cell r="N951">
            <v>25</v>
          </cell>
          <cell r="O951" t="str">
            <v>34206</v>
          </cell>
          <cell r="P951" t="str">
            <v>7222102</v>
          </cell>
        </row>
        <row r="952">
          <cell r="A952">
            <v>30951</v>
          </cell>
          <cell r="B952">
            <v>334002844</v>
          </cell>
          <cell r="C952" t="str">
            <v>D34-018</v>
          </cell>
          <cell r="D952" t="str">
            <v>D</v>
          </cell>
          <cell r="E952">
            <v>34</v>
          </cell>
          <cell r="F952">
            <v>18</v>
          </cell>
          <cell r="G952" t="str">
            <v>桑田歯科医院</v>
          </cell>
          <cell r="H952" t="str">
            <v>広島県</v>
          </cell>
          <cell r="I952" t="str">
            <v>福山市御船町１－７－２４</v>
          </cell>
          <cell r="J952">
            <v>1</v>
          </cell>
          <cell r="K952">
            <v>7</v>
          </cell>
          <cell r="L952">
            <v>5</v>
          </cell>
          <cell r="M952">
            <v>2</v>
          </cell>
          <cell r="N952">
            <v>25</v>
          </cell>
          <cell r="O952" t="str">
            <v>34207</v>
          </cell>
          <cell r="P952" t="str">
            <v>7200042</v>
          </cell>
        </row>
        <row r="953">
          <cell r="A953">
            <v>30952</v>
          </cell>
          <cell r="B953">
            <v>334013567</v>
          </cell>
          <cell r="C953" t="str">
            <v>D34-019</v>
          </cell>
          <cell r="D953" t="str">
            <v>D</v>
          </cell>
          <cell r="E953">
            <v>34</v>
          </cell>
          <cell r="F953">
            <v>19</v>
          </cell>
          <cell r="G953" t="str">
            <v>大杉小児歯科医院</v>
          </cell>
          <cell r="H953" t="str">
            <v>広島県</v>
          </cell>
          <cell r="I953" t="str">
            <v>福山市沖野上町２－９－２１</v>
          </cell>
          <cell r="J953">
            <v>2</v>
          </cell>
          <cell r="K953">
            <v>7</v>
          </cell>
          <cell r="L953">
            <v>5</v>
          </cell>
          <cell r="M953">
            <v>1</v>
          </cell>
          <cell r="N953">
            <v>25</v>
          </cell>
          <cell r="O953" t="str">
            <v>34207</v>
          </cell>
          <cell r="P953" t="str">
            <v>7200825</v>
          </cell>
        </row>
        <row r="954">
          <cell r="A954">
            <v>30953</v>
          </cell>
          <cell r="B954">
            <v>334019237</v>
          </cell>
          <cell r="C954" t="str">
            <v>D34-020</v>
          </cell>
          <cell r="D954" t="str">
            <v>D</v>
          </cell>
          <cell r="E954">
            <v>34</v>
          </cell>
          <cell r="F954">
            <v>20</v>
          </cell>
          <cell r="G954" t="str">
            <v>医療法人社団モノベ歯科医院</v>
          </cell>
          <cell r="H954" t="str">
            <v>広島県</v>
          </cell>
          <cell r="I954" t="str">
            <v>福山市千田町薮路２２７－８</v>
          </cell>
          <cell r="J954">
            <v>2</v>
          </cell>
          <cell r="K954">
            <v>7</v>
          </cell>
          <cell r="L954">
            <v>5</v>
          </cell>
          <cell r="M954">
            <v>1</v>
          </cell>
          <cell r="N954">
            <v>19</v>
          </cell>
          <cell r="O954" t="str">
            <v>34207</v>
          </cell>
          <cell r="P954" t="str">
            <v>7200014</v>
          </cell>
        </row>
        <row r="955">
          <cell r="A955">
            <v>30954</v>
          </cell>
          <cell r="B955">
            <v>334020699</v>
          </cell>
          <cell r="C955" t="str">
            <v>D34-021</v>
          </cell>
          <cell r="D955" t="str">
            <v>D</v>
          </cell>
          <cell r="E955">
            <v>34</v>
          </cell>
          <cell r="F955">
            <v>21</v>
          </cell>
          <cell r="G955" t="str">
            <v>林歯科医院</v>
          </cell>
          <cell r="H955" t="str">
            <v>広島県</v>
          </cell>
          <cell r="I955" t="str">
            <v>三次市十日市西１丁目２－１０</v>
          </cell>
          <cell r="J955">
            <v>2</v>
          </cell>
          <cell r="K955">
            <v>7</v>
          </cell>
          <cell r="L955">
            <v>5</v>
          </cell>
          <cell r="M955">
            <v>1</v>
          </cell>
          <cell r="N955">
            <v>25</v>
          </cell>
          <cell r="O955" t="str">
            <v>34209</v>
          </cell>
          <cell r="P955" t="str">
            <v>7280011</v>
          </cell>
        </row>
        <row r="956">
          <cell r="A956">
            <v>30955</v>
          </cell>
          <cell r="B956">
            <v>334014580</v>
          </cell>
          <cell r="C956" t="str">
            <v>D34-022</v>
          </cell>
          <cell r="D956" t="str">
            <v>D</v>
          </cell>
          <cell r="E956">
            <v>34</v>
          </cell>
          <cell r="F956">
            <v>22</v>
          </cell>
          <cell r="G956" t="str">
            <v>医療法人　角田歯科医院</v>
          </cell>
          <cell r="H956" t="str">
            <v>広島県</v>
          </cell>
          <cell r="I956" t="str">
            <v>大竹市本町２－９－９</v>
          </cell>
          <cell r="J956">
            <v>2</v>
          </cell>
          <cell r="K956">
            <v>7</v>
          </cell>
          <cell r="L956">
            <v>5</v>
          </cell>
          <cell r="M956">
            <v>2</v>
          </cell>
          <cell r="N956">
            <v>19</v>
          </cell>
          <cell r="O956" t="str">
            <v>34211</v>
          </cell>
          <cell r="P956" t="str">
            <v>7390613</v>
          </cell>
        </row>
        <row r="957">
          <cell r="A957">
            <v>30956</v>
          </cell>
          <cell r="B957">
            <v>334010814</v>
          </cell>
          <cell r="C957" t="str">
            <v>D34-023</v>
          </cell>
          <cell r="D957" t="str">
            <v>D</v>
          </cell>
          <cell r="E957">
            <v>34</v>
          </cell>
          <cell r="F957">
            <v>23</v>
          </cell>
          <cell r="G957" t="str">
            <v>チャイルド歯科医院</v>
          </cell>
          <cell r="H957" t="str">
            <v>広島県</v>
          </cell>
          <cell r="I957" t="str">
            <v>廿日市市住吉１丁目３番３１号</v>
          </cell>
          <cell r="J957">
            <v>1</v>
          </cell>
          <cell r="K957">
            <v>7</v>
          </cell>
          <cell r="L957">
            <v>5</v>
          </cell>
          <cell r="M957">
            <v>1</v>
          </cell>
          <cell r="N957">
            <v>25</v>
          </cell>
          <cell r="O957" t="str">
            <v>34213</v>
          </cell>
          <cell r="P957" t="str">
            <v>7380014</v>
          </cell>
        </row>
        <row r="958">
          <cell r="A958">
            <v>30957</v>
          </cell>
          <cell r="B958">
            <v>334014838</v>
          </cell>
          <cell r="C958" t="str">
            <v>D34-024</v>
          </cell>
          <cell r="D958" t="str">
            <v>D</v>
          </cell>
          <cell r="E958">
            <v>34</v>
          </cell>
          <cell r="F958">
            <v>24</v>
          </cell>
          <cell r="G958" t="str">
            <v>西川歯科医院</v>
          </cell>
          <cell r="H958" t="str">
            <v>広島県</v>
          </cell>
          <cell r="I958" t="str">
            <v>安芸郡府中町大須１－１７－２３</v>
          </cell>
          <cell r="J958">
            <v>1</v>
          </cell>
          <cell r="K958">
            <v>7</v>
          </cell>
          <cell r="L958">
            <v>5</v>
          </cell>
          <cell r="M958">
            <v>1</v>
          </cell>
          <cell r="N958">
            <v>25</v>
          </cell>
          <cell r="O958" t="str">
            <v>34302</v>
          </cell>
          <cell r="P958" t="str">
            <v>7350021</v>
          </cell>
        </row>
        <row r="959">
          <cell r="A959">
            <v>30958</v>
          </cell>
          <cell r="B959">
            <v>334020888</v>
          </cell>
          <cell r="C959" t="str">
            <v>D34-025</v>
          </cell>
          <cell r="D959" t="str">
            <v>D</v>
          </cell>
          <cell r="E959">
            <v>34</v>
          </cell>
          <cell r="F959">
            <v>25</v>
          </cell>
          <cell r="G959" t="str">
            <v>佐久間歯科医院</v>
          </cell>
          <cell r="H959" t="str">
            <v>広島県</v>
          </cell>
          <cell r="I959" t="str">
            <v>安芸郡府中町みくまり２丁目１７４９</v>
          </cell>
          <cell r="J959">
            <v>1</v>
          </cell>
          <cell r="K959">
            <v>7</v>
          </cell>
          <cell r="L959">
            <v>5</v>
          </cell>
          <cell r="M959">
            <v>1</v>
          </cell>
          <cell r="N959">
            <v>25</v>
          </cell>
          <cell r="O959" t="str">
            <v>34302</v>
          </cell>
          <cell r="P959" t="str">
            <v>7350003</v>
          </cell>
        </row>
        <row r="960">
          <cell r="A960">
            <v>30959</v>
          </cell>
          <cell r="B960">
            <v>335310351</v>
          </cell>
          <cell r="C960" t="str">
            <v>D35-001</v>
          </cell>
          <cell r="D960" t="str">
            <v>D</v>
          </cell>
          <cell r="E960">
            <v>35</v>
          </cell>
          <cell r="F960">
            <v>1</v>
          </cell>
          <cell r="G960" t="str">
            <v>田中歯科医院</v>
          </cell>
          <cell r="H960" t="str">
            <v>山口県</v>
          </cell>
          <cell r="I960" t="str">
            <v>下関市後田町１－８－１４</v>
          </cell>
          <cell r="J960">
            <v>1</v>
          </cell>
          <cell r="K960">
            <v>7</v>
          </cell>
          <cell r="L960">
            <v>5</v>
          </cell>
          <cell r="M960">
            <v>2</v>
          </cell>
          <cell r="N960">
            <v>25</v>
          </cell>
          <cell r="O960" t="str">
            <v>35201</v>
          </cell>
          <cell r="P960" t="str">
            <v>7510826</v>
          </cell>
        </row>
        <row r="961">
          <cell r="A961">
            <v>30960</v>
          </cell>
          <cell r="B961">
            <v>335310481</v>
          </cell>
          <cell r="C961" t="str">
            <v>D35-002</v>
          </cell>
          <cell r="D961" t="str">
            <v>D</v>
          </cell>
          <cell r="E961">
            <v>35</v>
          </cell>
          <cell r="F961">
            <v>2</v>
          </cell>
          <cell r="G961" t="str">
            <v>西嶋歯科医院</v>
          </cell>
          <cell r="H961" t="str">
            <v>山口県</v>
          </cell>
          <cell r="I961" t="str">
            <v>下関市安岡駅前１－８－１６</v>
          </cell>
          <cell r="J961">
            <v>2</v>
          </cell>
          <cell r="K961">
            <v>7</v>
          </cell>
          <cell r="L961">
            <v>5</v>
          </cell>
          <cell r="M961">
            <v>2</v>
          </cell>
          <cell r="N961">
            <v>25</v>
          </cell>
          <cell r="O961" t="str">
            <v>35201</v>
          </cell>
          <cell r="P961" t="str">
            <v>7596612</v>
          </cell>
        </row>
        <row r="962">
          <cell r="A962">
            <v>30961</v>
          </cell>
          <cell r="B962">
            <v>335311244</v>
          </cell>
          <cell r="C962" t="str">
            <v>D35-003</v>
          </cell>
          <cell r="D962" t="str">
            <v>D</v>
          </cell>
          <cell r="E962">
            <v>35</v>
          </cell>
          <cell r="F962">
            <v>3</v>
          </cell>
          <cell r="G962" t="str">
            <v>水嶋歯科医院</v>
          </cell>
          <cell r="H962" t="str">
            <v>山口県</v>
          </cell>
          <cell r="I962" t="str">
            <v>下関市新垢田南町１－１１－１１</v>
          </cell>
          <cell r="J962">
            <v>2</v>
          </cell>
          <cell r="K962">
            <v>7</v>
          </cell>
          <cell r="L962">
            <v>5</v>
          </cell>
          <cell r="M962">
            <v>1</v>
          </cell>
          <cell r="N962">
            <v>25</v>
          </cell>
          <cell r="O962" t="str">
            <v>35201</v>
          </cell>
          <cell r="P962" t="str">
            <v>7510842</v>
          </cell>
        </row>
        <row r="963">
          <cell r="A963">
            <v>30962</v>
          </cell>
          <cell r="B963">
            <v>335581436</v>
          </cell>
          <cell r="C963" t="str">
            <v>D35-004</v>
          </cell>
          <cell r="D963" t="str">
            <v>D</v>
          </cell>
          <cell r="E963">
            <v>35</v>
          </cell>
          <cell r="F963">
            <v>4</v>
          </cell>
          <cell r="G963" t="str">
            <v>かねこ歯科医院</v>
          </cell>
          <cell r="H963" t="str">
            <v>山口県</v>
          </cell>
          <cell r="I963" t="str">
            <v>宇部市恩田町３丁目８－１９</v>
          </cell>
          <cell r="J963">
            <v>1</v>
          </cell>
          <cell r="K963">
            <v>7</v>
          </cell>
          <cell r="L963">
            <v>5</v>
          </cell>
          <cell r="M963">
            <v>1</v>
          </cell>
          <cell r="N963">
            <v>25</v>
          </cell>
          <cell r="O963" t="str">
            <v>35202</v>
          </cell>
          <cell r="P963" t="str">
            <v>7550023</v>
          </cell>
        </row>
        <row r="964">
          <cell r="A964">
            <v>30963</v>
          </cell>
          <cell r="B964">
            <v>335570250</v>
          </cell>
          <cell r="C964" t="str">
            <v>D35-005</v>
          </cell>
          <cell r="D964" t="str">
            <v>D</v>
          </cell>
          <cell r="E964">
            <v>35</v>
          </cell>
          <cell r="F964">
            <v>5</v>
          </cell>
          <cell r="G964" t="str">
            <v>川元歯科医院</v>
          </cell>
          <cell r="H964" t="str">
            <v>山口県</v>
          </cell>
          <cell r="I964" t="str">
            <v>山口市中央３－３－１０</v>
          </cell>
          <cell r="J964">
            <v>1</v>
          </cell>
          <cell r="K964">
            <v>7</v>
          </cell>
          <cell r="L964">
            <v>5</v>
          </cell>
          <cell r="M964">
            <v>1</v>
          </cell>
          <cell r="N964">
            <v>25</v>
          </cell>
          <cell r="O964" t="str">
            <v>35203</v>
          </cell>
          <cell r="P964" t="str">
            <v>7530074</v>
          </cell>
        </row>
        <row r="965">
          <cell r="A965">
            <v>30964</v>
          </cell>
          <cell r="B965">
            <v>335570856</v>
          </cell>
          <cell r="C965" t="str">
            <v>D35-006</v>
          </cell>
          <cell r="D965" t="str">
            <v>D</v>
          </cell>
          <cell r="E965">
            <v>35</v>
          </cell>
          <cell r="F965">
            <v>6</v>
          </cell>
          <cell r="G965" t="str">
            <v>内田歯科医院</v>
          </cell>
          <cell r="H965" t="str">
            <v>山口県</v>
          </cell>
          <cell r="I965" t="str">
            <v>山口市鋳銭司下中津５６７２－１</v>
          </cell>
          <cell r="J965">
            <v>1</v>
          </cell>
          <cell r="K965">
            <v>7</v>
          </cell>
          <cell r="L965">
            <v>5</v>
          </cell>
          <cell r="M965">
            <v>2</v>
          </cell>
          <cell r="N965">
            <v>19</v>
          </cell>
          <cell r="O965" t="str">
            <v>35203</v>
          </cell>
          <cell r="P965" t="str">
            <v>7471221</v>
          </cell>
        </row>
        <row r="966">
          <cell r="A966">
            <v>30965</v>
          </cell>
          <cell r="B966">
            <v>335520763</v>
          </cell>
          <cell r="C966" t="str">
            <v>D35-007</v>
          </cell>
          <cell r="D966" t="str">
            <v>D</v>
          </cell>
          <cell r="E966">
            <v>35</v>
          </cell>
          <cell r="F966">
            <v>7</v>
          </cell>
          <cell r="G966" t="str">
            <v>今津歯科</v>
          </cell>
          <cell r="H966" t="str">
            <v>山口県</v>
          </cell>
          <cell r="I966" t="str">
            <v>岩国市今津町３－１２－１０</v>
          </cell>
          <cell r="J966">
            <v>2</v>
          </cell>
          <cell r="K966">
            <v>7</v>
          </cell>
          <cell r="L966">
            <v>5</v>
          </cell>
          <cell r="M966">
            <v>1</v>
          </cell>
          <cell r="N966">
            <v>25</v>
          </cell>
          <cell r="O966" t="str">
            <v>35208</v>
          </cell>
          <cell r="P966" t="str">
            <v>7400017</v>
          </cell>
        </row>
        <row r="967">
          <cell r="A967">
            <v>30966</v>
          </cell>
          <cell r="B967">
            <v>335550690</v>
          </cell>
          <cell r="C967" t="str">
            <v>D35-008</v>
          </cell>
          <cell r="D967" t="str">
            <v>D</v>
          </cell>
          <cell r="E967">
            <v>35</v>
          </cell>
          <cell r="F967">
            <v>8</v>
          </cell>
          <cell r="G967" t="str">
            <v>森本歯科医院</v>
          </cell>
          <cell r="H967" t="str">
            <v>山口県</v>
          </cell>
          <cell r="I967" t="str">
            <v>光市光井３－１１－１１</v>
          </cell>
          <cell r="J967">
            <v>1</v>
          </cell>
          <cell r="K967">
            <v>7</v>
          </cell>
          <cell r="L967">
            <v>5</v>
          </cell>
          <cell r="M967">
            <v>1</v>
          </cell>
          <cell r="N967">
            <v>25</v>
          </cell>
          <cell r="O967" t="str">
            <v>35210</v>
          </cell>
          <cell r="P967" t="str">
            <v>7430011</v>
          </cell>
        </row>
        <row r="968">
          <cell r="A968">
            <v>30967</v>
          </cell>
          <cell r="B968">
            <v>335551176</v>
          </cell>
          <cell r="C968" t="str">
            <v>D35-009</v>
          </cell>
          <cell r="D968" t="str">
            <v>D</v>
          </cell>
          <cell r="E968">
            <v>35</v>
          </cell>
          <cell r="F968">
            <v>9</v>
          </cell>
          <cell r="G968" t="str">
            <v>清木歯科医院</v>
          </cell>
          <cell r="H968" t="str">
            <v>山口県</v>
          </cell>
          <cell r="I968" t="str">
            <v>光市大字三井字川久保９７４－２３</v>
          </cell>
          <cell r="J968">
            <v>2</v>
          </cell>
          <cell r="K968">
            <v>7</v>
          </cell>
          <cell r="L968">
            <v>5</v>
          </cell>
          <cell r="M968">
            <v>1</v>
          </cell>
          <cell r="N968">
            <v>25</v>
          </cell>
          <cell r="O968" t="str">
            <v>35210</v>
          </cell>
          <cell r="P968" t="str">
            <v>7430052</v>
          </cell>
        </row>
        <row r="969">
          <cell r="A969">
            <v>30968</v>
          </cell>
          <cell r="B969">
            <v>335620184</v>
          </cell>
          <cell r="C969" t="str">
            <v>D35-010</v>
          </cell>
          <cell r="D969" t="str">
            <v>D</v>
          </cell>
          <cell r="E969">
            <v>35</v>
          </cell>
          <cell r="F969">
            <v>10</v>
          </cell>
          <cell r="G969" t="str">
            <v>きじま歯科クリニック</v>
          </cell>
          <cell r="H969" t="str">
            <v>山口県</v>
          </cell>
          <cell r="I969" t="str">
            <v>美祢市大嶺町東分字沖田１３８４の１</v>
          </cell>
          <cell r="J969">
            <v>2</v>
          </cell>
          <cell r="K969">
            <v>7</v>
          </cell>
          <cell r="L969">
            <v>5</v>
          </cell>
          <cell r="M969">
            <v>2</v>
          </cell>
          <cell r="N969">
            <v>25</v>
          </cell>
          <cell r="O969" t="str">
            <v>35213</v>
          </cell>
          <cell r="P969" t="str">
            <v>7592212</v>
          </cell>
        </row>
        <row r="970">
          <cell r="A970">
            <v>30969</v>
          </cell>
          <cell r="B970">
            <v>335510148</v>
          </cell>
          <cell r="C970" t="str">
            <v>D35-011</v>
          </cell>
          <cell r="D970" t="str">
            <v>D</v>
          </cell>
          <cell r="E970">
            <v>35</v>
          </cell>
          <cell r="F970">
            <v>11</v>
          </cell>
          <cell r="G970" t="str">
            <v>河合歯科医院</v>
          </cell>
          <cell r="H970" t="str">
            <v>山口県</v>
          </cell>
          <cell r="I970" t="str">
            <v>大島郡東和町大字平野２６９番の３２</v>
          </cell>
          <cell r="J970">
            <v>1</v>
          </cell>
          <cell r="K970">
            <v>7</v>
          </cell>
          <cell r="L970">
            <v>5</v>
          </cell>
          <cell r="M970">
            <v>1</v>
          </cell>
          <cell r="N970">
            <v>25</v>
          </cell>
          <cell r="O970" t="str">
            <v>35303</v>
          </cell>
          <cell r="P970" t="str">
            <v>7422512</v>
          </cell>
        </row>
        <row r="971">
          <cell r="A971">
            <v>30970</v>
          </cell>
          <cell r="B971">
            <v>335570739</v>
          </cell>
          <cell r="C971" t="str">
            <v>D35-012</v>
          </cell>
          <cell r="D971" t="str">
            <v>D</v>
          </cell>
          <cell r="E971">
            <v>35</v>
          </cell>
          <cell r="F971">
            <v>12</v>
          </cell>
          <cell r="G971" t="str">
            <v>医療法人サンデンタルクリニック</v>
          </cell>
          <cell r="H971" t="str">
            <v>山口県</v>
          </cell>
          <cell r="I971" t="str">
            <v>吉敷郡阿知須町２６６２－８</v>
          </cell>
          <cell r="J971">
            <v>2</v>
          </cell>
          <cell r="K971">
            <v>7</v>
          </cell>
          <cell r="L971">
            <v>5</v>
          </cell>
          <cell r="M971">
            <v>1</v>
          </cell>
          <cell r="N971">
            <v>19</v>
          </cell>
          <cell r="O971" t="str">
            <v>35403</v>
          </cell>
          <cell r="P971" t="str">
            <v>7541200</v>
          </cell>
        </row>
        <row r="972">
          <cell r="A972">
            <v>30971</v>
          </cell>
          <cell r="B972">
            <v>335581407</v>
          </cell>
          <cell r="C972" t="str">
            <v>D35-013</v>
          </cell>
          <cell r="D972" t="str">
            <v>D</v>
          </cell>
          <cell r="E972">
            <v>35</v>
          </cell>
          <cell r="F972">
            <v>13</v>
          </cell>
          <cell r="G972" t="str">
            <v>しもかど歯科医院</v>
          </cell>
          <cell r="H972" t="str">
            <v>山口県</v>
          </cell>
          <cell r="I972" t="str">
            <v>厚狭郡山陽町大字郡字東為政３９５－６</v>
          </cell>
          <cell r="J972">
            <v>2</v>
          </cell>
          <cell r="K972">
            <v>7</v>
          </cell>
          <cell r="L972">
            <v>5</v>
          </cell>
          <cell r="M972">
            <v>1</v>
          </cell>
          <cell r="N972">
            <v>25</v>
          </cell>
          <cell r="O972" t="str">
            <v>35422</v>
          </cell>
          <cell r="P972" t="str">
            <v>7570002</v>
          </cell>
        </row>
        <row r="973">
          <cell r="A973">
            <v>30972</v>
          </cell>
          <cell r="B973">
            <v>336511357</v>
          </cell>
          <cell r="C973" t="str">
            <v>D36-001</v>
          </cell>
          <cell r="D973" t="str">
            <v>D</v>
          </cell>
          <cell r="E973">
            <v>36</v>
          </cell>
          <cell r="F973">
            <v>1</v>
          </cell>
          <cell r="G973" t="str">
            <v>高田歯科医院</v>
          </cell>
          <cell r="H973" t="str">
            <v>徳島県</v>
          </cell>
          <cell r="I973" t="str">
            <v>徳島市庄町３－２１－３</v>
          </cell>
          <cell r="J973">
            <v>2</v>
          </cell>
          <cell r="K973">
            <v>8</v>
          </cell>
          <cell r="L973">
            <v>5</v>
          </cell>
          <cell r="M973">
            <v>1</v>
          </cell>
          <cell r="N973">
            <v>25</v>
          </cell>
          <cell r="O973" t="str">
            <v>36201</v>
          </cell>
          <cell r="P973" t="str">
            <v>7700044</v>
          </cell>
        </row>
        <row r="974">
          <cell r="A974">
            <v>30973</v>
          </cell>
          <cell r="B974">
            <v>336512354</v>
          </cell>
          <cell r="C974" t="str">
            <v>D36-002</v>
          </cell>
          <cell r="D974" t="str">
            <v>D</v>
          </cell>
          <cell r="E974">
            <v>36</v>
          </cell>
          <cell r="F974">
            <v>2</v>
          </cell>
          <cell r="G974" t="str">
            <v>しまだ歯科</v>
          </cell>
          <cell r="H974" t="str">
            <v>徳島県</v>
          </cell>
          <cell r="I974" t="str">
            <v>徳島市徳島町２丁目３５</v>
          </cell>
          <cell r="J974">
            <v>1</v>
          </cell>
          <cell r="K974">
            <v>8</v>
          </cell>
          <cell r="L974">
            <v>5</v>
          </cell>
          <cell r="M974">
            <v>1</v>
          </cell>
          <cell r="N974">
            <v>25</v>
          </cell>
          <cell r="O974" t="str">
            <v>36201</v>
          </cell>
          <cell r="P974" t="str">
            <v>7700852</v>
          </cell>
        </row>
        <row r="975">
          <cell r="A975">
            <v>30974</v>
          </cell>
          <cell r="B975">
            <v>336520308</v>
          </cell>
          <cell r="C975" t="str">
            <v>D36-003</v>
          </cell>
          <cell r="D975" t="str">
            <v>D</v>
          </cell>
          <cell r="E975">
            <v>36</v>
          </cell>
          <cell r="F975">
            <v>3</v>
          </cell>
          <cell r="G975" t="str">
            <v>原歯科瀬戸クリニック</v>
          </cell>
          <cell r="H975" t="str">
            <v>徳島県</v>
          </cell>
          <cell r="I975" t="str">
            <v>鳴門市瀬戸町明神字鳴谷１１４番地の７</v>
          </cell>
          <cell r="J975">
            <v>2</v>
          </cell>
          <cell r="K975">
            <v>8</v>
          </cell>
          <cell r="L975">
            <v>5</v>
          </cell>
          <cell r="M975">
            <v>2</v>
          </cell>
          <cell r="N975">
            <v>19</v>
          </cell>
          <cell r="O975" t="str">
            <v>36202</v>
          </cell>
          <cell r="P975" t="str">
            <v>7710360</v>
          </cell>
        </row>
        <row r="976">
          <cell r="A976">
            <v>30975</v>
          </cell>
          <cell r="B976">
            <v>336530125</v>
          </cell>
          <cell r="C976" t="str">
            <v>D36-004</v>
          </cell>
          <cell r="D976" t="str">
            <v>D</v>
          </cell>
          <cell r="E976">
            <v>36</v>
          </cell>
          <cell r="F976">
            <v>4</v>
          </cell>
          <cell r="G976" t="str">
            <v>須原歯科医院</v>
          </cell>
          <cell r="H976" t="str">
            <v>徳島県</v>
          </cell>
          <cell r="I976" t="str">
            <v>小松島市南小松島町１－３２</v>
          </cell>
          <cell r="J976">
            <v>2</v>
          </cell>
          <cell r="K976">
            <v>8</v>
          </cell>
          <cell r="L976">
            <v>5</v>
          </cell>
          <cell r="M976">
            <v>1</v>
          </cell>
          <cell r="N976">
            <v>19</v>
          </cell>
          <cell r="O976" t="str">
            <v>36203</v>
          </cell>
          <cell r="P976" t="str">
            <v>7730005</v>
          </cell>
        </row>
        <row r="977">
          <cell r="A977">
            <v>30976</v>
          </cell>
          <cell r="B977">
            <v>336512211</v>
          </cell>
          <cell r="C977" t="str">
            <v>D36-005</v>
          </cell>
          <cell r="D977" t="str">
            <v>D</v>
          </cell>
          <cell r="E977">
            <v>36</v>
          </cell>
          <cell r="F977">
            <v>5</v>
          </cell>
          <cell r="G977" t="str">
            <v>宮本歯科</v>
          </cell>
          <cell r="H977" t="str">
            <v>徳島県</v>
          </cell>
          <cell r="I977" t="str">
            <v>名西郡石井町石井字石井３８８－２５</v>
          </cell>
          <cell r="J977">
            <v>2</v>
          </cell>
          <cell r="K977">
            <v>8</v>
          </cell>
          <cell r="L977">
            <v>5</v>
          </cell>
          <cell r="M977">
            <v>1</v>
          </cell>
          <cell r="N977">
            <v>25</v>
          </cell>
          <cell r="O977" t="str">
            <v>36341</v>
          </cell>
          <cell r="P977" t="str">
            <v>7793233</v>
          </cell>
        </row>
        <row r="978">
          <cell r="A978">
            <v>30977</v>
          </cell>
          <cell r="B978">
            <v>336570462</v>
          </cell>
          <cell r="C978" t="str">
            <v>D36-006</v>
          </cell>
          <cell r="D978" t="str">
            <v>D</v>
          </cell>
          <cell r="E978">
            <v>36</v>
          </cell>
          <cell r="F978">
            <v>6</v>
          </cell>
          <cell r="G978" t="str">
            <v>安田歯科</v>
          </cell>
          <cell r="H978" t="str">
            <v>徳島県</v>
          </cell>
          <cell r="I978" t="str">
            <v>阿波郡阿波町大原９３－１</v>
          </cell>
          <cell r="J978">
            <v>2</v>
          </cell>
          <cell r="K978">
            <v>8</v>
          </cell>
          <cell r="L978">
            <v>5</v>
          </cell>
          <cell r="M978">
            <v>1</v>
          </cell>
          <cell r="N978">
            <v>19</v>
          </cell>
          <cell r="O978" t="str">
            <v>36422</v>
          </cell>
          <cell r="P978" t="str">
            <v>7711701</v>
          </cell>
        </row>
        <row r="979">
          <cell r="A979">
            <v>30978</v>
          </cell>
          <cell r="B979">
            <v>337530265</v>
          </cell>
          <cell r="C979" t="str">
            <v>D37-001</v>
          </cell>
          <cell r="D979" t="str">
            <v>D</v>
          </cell>
          <cell r="E979">
            <v>37</v>
          </cell>
          <cell r="F979">
            <v>1</v>
          </cell>
          <cell r="G979" t="str">
            <v>ナガオ歯科医院</v>
          </cell>
          <cell r="H979" t="str">
            <v>香川県</v>
          </cell>
          <cell r="I979" t="str">
            <v>高松市室町１９０５</v>
          </cell>
          <cell r="J979">
            <v>1</v>
          </cell>
          <cell r="K979">
            <v>8</v>
          </cell>
          <cell r="L979">
            <v>5</v>
          </cell>
          <cell r="M979">
            <v>1</v>
          </cell>
          <cell r="N979">
            <v>25</v>
          </cell>
          <cell r="O979" t="str">
            <v>37201</v>
          </cell>
          <cell r="P979" t="str">
            <v>7618061</v>
          </cell>
        </row>
        <row r="980">
          <cell r="A980">
            <v>30979</v>
          </cell>
          <cell r="B980">
            <v>337531507</v>
          </cell>
          <cell r="C980" t="str">
            <v>D37-002</v>
          </cell>
          <cell r="D980" t="str">
            <v>D</v>
          </cell>
          <cell r="E980">
            <v>37</v>
          </cell>
          <cell r="F980">
            <v>2</v>
          </cell>
          <cell r="G980" t="str">
            <v>医療法人社団　植田歯科医院</v>
          </cell>
          <cell r="H980" t="str">
            <v>香川県</v>
          </cell>
          <cell r="I980" t="str">
            <v>高松市上福岡町７０４－２　池添ビル２Ｆ</v>
          </cell>
          <cell r="J980">
            <v>1</v>
          </cell>
          <cell r="K980">
            <v>8</v>
          </cell>
          <cell r="L980">
            <v>5</v>
          </cell>
          <cell r="M980">
            <v>2</v>
          </cell>
          <cell r="N980">
            <v>19</v>
          </cell>
          <cell r="O980" t="str">
            <v>37201</v>
          </cell>
          <cell r="P980" t="str">
            <v>7600077</v>
          </cell>
        </row>
        <row r="981">
          <cell r="A981">
            <v>30980</v>
          </cell>
          <cell r="B981">
            <v>337531640</v>
          </cell>
          <cell r="C981" t="str">
            <v>D37-003</v>
          </cell>
          <cell r="D981" t="str">
            <v>D</v>
          </cell>
          <cell r="E981">
            <v>37</v>
          </cell>
          <cell r="F981">
            <v>3</v>
          </cell>
          <cell r="G981" t="str">
            <v>池上歯科医院</v>
          </cell>
          <cell r="H981" t="str">
            <v>香川県</v>
          </cell>
          <cell r="I981" t="str">
            <v>高松市西山崎町１８２－７</v>
          </cell>
          <cell r="J981">
            <v>2</v>
          </cell>
          <cell r="K981">
            <v>8</v>
          </cell>
          <cell r="L981">
            <v>5</v>
          </cell>
          <cell r="M981">
            <v>1</v>
          </cell>
          <cell r="N981">
            <v>25</v>
          </cell>
          <cell r="O981" t="str">
            <v>37201</v>
          </cell>
          <cell r="P981" t="str">
            <v>7618045</v>
          </cell>
        </row>
        <row r="982">
          <cell r="A982">
            <v>30981</v>
          </cell>
          <cell r="B982">
            <v>337550027</v>
          </cell>
          <cell r="C982" t="str">
            <v>D37-004</v>
          </cell>
          <cell r="D982" t="str">
            <v>D</v>
          </cell>
          <cell r="E982">
            <v>37</v>
          </cell>
          <cell r="F982">
            <v>4</v>
          </cell>
          <cell r="G982" t="str">
            <v>岩山歯科医院</v>
          </cell>
          <cell r="H982" t="str">
            <v>香川県</v>
          </cell>
          <cell r="I982" t="str">
            <v>丸亀市今津町字経田７４８－４</v>
          </cell>
          <cell r="J982">
            <v>1</v>
          </cell>
          <cell r="K982">
            <v>8</v>
          </cell>
          <cell r="L982">
            <v>5</v>
          </cell>
          <cell r="M982">
            <v>1</v>
          </cell>
          <cell r="N982">
            <v>25</v>
          </cell>
          <cell r="O982" t="str">
            <v>37202</v>
          </cell>
          <cell r="P982" t="str">
            <v>7630051</v>
          </cell>
        </row>
        <row r="983">
          <cell r="A983">
            <v>30982</v>
          </cell>
          <cell r="B983">
            <v>337540242</v>
          </cell>
          <cell r="C983" t="str">
            <v>D37-005</v>
          </cell>
          <cell r="D983" t="str">
            <v>D</v>
          </cell>
          <cell r="E983">
            <v>37</v>
          </cell>
          <cell r="F983">
            <v>5</v>
          </cell>
          <cell r="G983" t="str">
            <v>入江歯科医院</v>
          </cell>
          <cell r="H983" t="str">
            <v>香川県</v>
          </cell>
          <cell r="I983" t="str">
            <v>坂出市新浜町１－８</v>
          </cell>
          <cell r="J983">
            <v>2</v>
          </cell>
          <cell r="K983">
            <v>8</v>
          </cell>
          <cell r="L983">
            <v>5</v>
          </cell>
          <cell r="M983">
            <v>1</v>
          </cell>
          <cell r="N983">
            <v>25</v>
          </cell>
          <cell r="O983" t="str">
            <v>37203</v>
          </cell>
          <cell r="P983" t="str">
            <v>7620047</v>
          </cell>
        </row>
        <row r="984">
          <cell r="A984">
            <v>30983</v>
          </cell>
          <cell r="B984">
            <v>337510357</v>
          </cell>
          <cell r="C984" t="str">
            <v>D37-006</v>
          </cell>
          <cell r="D984" t="str">
            <v>D</v>
          </cell>
          <cell r="E984">
            <v>37</v>
          </cell>
          <cell r="F984">
            <v>6</v>
          </cell>
          <cell r="G984" t="str">
            <v>加地歯科医院</v>
          </cell>
          <cell r="H984" t="str">
            <v>香川県</v>
          </cell>
          <cell r="I984" t="str">
            <v>さぬき市志度１９０４－１６　ミツワビル２階</v>
          </cell>
          <cell r="J984">
            <v>2</v>
          </cell>
          <cell r="K984">
            <v>8</v>
          </cell>
          <cell r="L984">
            <v>5</v>
          </cell>
          <cell r="M984">
            <v>1</v>
          </cell>
          <cell r="N984">
            <v>25</v>
          </cell>
          <cell r="O984" t="str">
            <v>37206</v>
          </cell>
          <cell r="P984" t="str">
            <v>7692101</v>
          </cell>
        </row>
        <row r="985">
          <cell r="A985">
            <v>30984</v>
          </cell>
          <cell r="B985">
            <v>337540431</v>
          </cell>
          <cell r="C985" t="str">
            <v>D37-007</v>
          </cell>
          <cell r="D985" t="str">
            <v>D</v>
          </cell>
          <cell r="E985">
            <v>37</v>
          </cell>
          <cell r="F985">
            <v>7</v>
          </cell>
          <cell r="G985" t="str">
            <v>つつみ歯科医院</v>
          </cell>
          <cell r="H985" t="str">
            <v>香川県</v>
          </cell>
          <cell r="I985" t="str">
            <v>綾歌郡国分寺町新名４４０－９</v>
          </cell>
          <cell r="J985">
            <v>2</v>
          </cell>
          <cell r="K985">
            <v>8</v>
          </cell>
          <cell r="L985">
            <v>5</v>
          </cell>
          <cell r="M985">
            <v>2</v>
          </cell>
          <cell r="N985">
            <v>25</v>
          </cell>
          <cell r="O985" t="str">
            <v>37383</v>
          </cell>
          <cell r="P985" t="str">
            <v>7690104</v>
          </cell>
        </row>
        <row r="986">
          <cell r="A986">
            <v>30985</v>
          </cell>
          <cell r="B986">
            <v>337560150</v>
          </cell>
          <cell r="C986" t="str">
            <v>D37-008</v>
          </cell>
          <cell r="D986" t="str">
            <v>D</v>
          </cell>
          <cell r="E986">
            <v>37</v>
          </cell>
          <cell r="F986">
            <v>8</v>
          </cell>
          <cell r="G986" t="str">
            <v>安部歯科医院</v>
          </cell>
          <cell r="H986" t="str">
            <v>香川県</v>
          </cell>
          <cell r="I986" t="str">
            <v>綾歌郡綾歌町栗熊東４９４－２</v>
          </cell>
          <cell r="J986">
            <v>2</v>
          </cell>
          <cell r="K986">
            <v>8</v>
          </cell>
          <cell r="L986">
            <v>5</v>
          </cell>
          <cell r="M986">
            <v>1</v>
          </cell>
          <cell r="N986">
            <v>25</v>
          </cell>
          <cell r="O986" t="str">
            <v>37384</v>
          </cell>
          <cell r="P986" t="str">
            <v>7612406</v>
          </cell>
        </row>
        <row r="987">
          <cell r="A987">
            <v>30986</v>
          </cell>
          <cell r="B987">
            <v>338560580</v>
          </cell>
          <cell r="C987" t="str">
            <v>D38-001</v>
          </cell>
          <cell r="D987" t="str">
            <v>D</v>
          </cell>
          <cell r="E987">
            <v>38</v>
          </cell>
          <cell r="F987">
            <v>1</v>
          </cell>
          <cell r="G987" t="str">
            <v>吉田歯科医院</v>
          </cell>
          <cell r="H987" t="str">
            <v>愛媛県</v>
          </cell>
          <cell r="I987" t="str">
            <v>松山市柳井町１－１５－３</v>
          </cell>
          <cell r="J987">
            <v>2</v>
          </cell>
          <cell r="K987">
            <v>8</v>
          </cell>
          <cell r="L987">
            <v>5</v>
          </cell>
          <cell r="M987">
            <v>1</v>
          </cell>
          <cell r="N987">
            <v>25</v>
          </cell>
          <cell r="O987" t="str">
            <v>38201</v>
          </cell>
          <cell r="P987" t="str">
            <v>7900014</v>
          </cell>
        </row>
        <row r="988">
          <cell r="A988">
            <v>30987</v>
          </cell>
          <cell r="B988">
            <v>338561662</v>
          </cell>
          <cell r="C988" t="str">
            <v>D38-002</v>
          </cell>
          <cell r="D988" t="str">
            <v>D</v>
          </cell>
          <cell r="E988">
            <v>38</v>
          </cell>
          <cell r="F988">
            <v>2</v>
          </cell>
          <cell r="G988" t="str">
            <v>石川歯科</v>
          </cell>
          <cell r="H988" t="str">
            <v>愛媛県</v>
          </cell>
          <cell r="I988" t="str">
            <v>松山市溝辺町３２３－１２</v>
          </cell>
          <cell r="J988">
            <v>2</v>
          </cell>
          <cell r="K988">
            <v>8</v>
          </cell>
          <cell r="L988">
            <v>5</v>
          </cell>
          <cell r="M988">
            <v>1</v>
          </cell>
          <cell r="N988">
            <v>19</v>
          </cell>
          <cell r="O988" t="str">
            <v>38201</v>
          </cell>
          <cell r="P988" t="str">
            <v>7910101</v>
          </cell>
        </row>
        <row r="989">
          <cell r="A989">
            <v>30988</v>
          </cell>
          <cell r="B989">
            <v>338562353</v>
          </cell>
          <cell r="C989" t="str">
            <v>D38-003</v>
          </cell>
          <cell r="D989" t="str">
            <v>D</v>
          </cell>
          <cell r="E989">
            <v>38</v>
          </cell>
          <cell r="F989">
            <v>3</v>
          </cell>
          <cell r="G989" t="str">
            <v>中野歯科医院</v>
          </cell>
          <cell r="H989" t="str">
            <v>愛媛県</v>
          </cell>
          <cell r="I989" t="str">
            <v>松山市山西町６７８－４</v>
          </cell>
          <cell r="J989">
            <v>2</v>
          </cell>
          <cell r="K989">
            <v>8</v>
          </cell>
          <cell r="L989">
            <v>5</v>
          </cell>
          <cell r="M989">
            <v>1</v>
          </cell>
          <cell r="N989">
            <v>25</v>
          </cell>
          <cell r="O989" t="str">
            <v>38201</v>
          </cell>
          <cell r="P989" t="str">
            <v>7918026</v>
          </cell>
        </row>
        <row r="990">
          <cell r="A990">
            <v>30989</v>
          </cell>
          <cell r="B990">
            <v>338550806</v>
          </cell>
          <cell r="C990" t="str">
            <v>D38-004</v>
          </cell>
          <cell r="D990" t="str">
            <v>D</v>
          </cell>
          <cell r="E990">
            <v>38</v>
          </cell>
          <cell r="F990">
            <v>4</v>
          </cell>
          <cell r="G990" t="str">
            <v>村上歯科医院</v>
          </cell>
          <cell r="H990" t="str">
            <v>愛媛県</v>
          </cell>
          <cell r="I990" t="str">
            <v>今治市常盤町４丁目３－１７</v>
          </cell>
          <cell r="J990">
            <v>2</v>
          </cell>
          <cell r="K990">
            <v>8</v>
          </cell>
          <cell r="L990">
            <v>5</v>
          </cell>
          <cell r="M990">
            <v>1</v>
          </cell>
          <cell r="N990">
            <v>25</v>
          </cell>
          <cell r="O990" t="str">
            <v>38202</v>
          </cell>
          <cell r="P990" t="str">
            <v>7940015</v>
          </cell>
        </row>
        <row r="991">
          <cell r="A991">
            <v>30990</v>
          </cell>
          <cell r="B991">
            <v>338630540</v>
          </cell>
          <cell r="C991" t="str">
            <v>D38-005</v>
          </cell>
          <cell r="D991" t="str">
            <v>D</v>
          </cell>
          <cell r="E991">
            <v>38</v>
          </cell>
          <cell r="F991">
            <v>5</v>
          </cell>
          <cell r="G991" t="str">
            <v>上田歯科クリニック</v>
          </cell>
          <cell r="H991" t="str">
            <v>愛媛県</v>
          </cell>
          <cell r="I991" t="str">
            <v>宇和島市愛宕町３－２－１０</v>
          </cell>
          <cell r="J991">
            <v>1</v>
          </cell>
          <cell r="K991">
            <v>8</v>
          </cell>
          <cell r="L991">
            <v>5</v>
          </cell>
          <cell r="M991">
            <v>1</v>
          </cell>
          <cell r="N991">
            <v>25</v>
          </cell>
          <cell r="O991" t="str">
            <v>38203</v>
          </cell>
          <cell r="P991" t="str">
            <v>7980042</v>
          </cell>
        </row>
        <row r="992">
          <cell r="A992">
            <v>30991</v>
          </cell>
          <cell r="B992">
            <v>338530187</v>
          </cell>
          <cell r="C992" t="str">
            <v>D38-006</v>
          </cell>
          <cell r="D992" t="str">
            <v>D</v>
          </cell>
          <cell r="E992">
            <v>38</v>
          </cell>
          <cell r="F992">
            <v>6</v>
          </cell>
          <cell r="G992" t="str">
            <v>能智歯科医院</v>
          </cell>
          <cell r="H992" t="str">
            <v>愛媛県</v>
          </cell>
          <cell r="I992" t="str">
            <v>西条市氷見乙１００１番地</v>
          </cell>
          <cell r="J992">
            <v>2</v>
          </cell>
          <cell r="K992">
            <v>8</v>
          </cell>
          <cell r="L992">
            <v>5</v>
          </cell>
          <cell r="M992">
            <v>1</v>
          </cell>
          <cell r="N992">
            <v>25</v>
          </cell>
          <cell r="O992" t="str">
            <v>38206</v>
          </cell>
          <cell r="P992" t="str">
            <v>7930072</v>
          </cell>
        </row>
        <row r="993">
          <cell r="A993">
            <v>30992</v>
          </cell>
          <cell r="B993">
            <v>338510240</v>
          </cell>
          <cell r="C993" t="str">
            <v>D38-007</v>
          </cell>
          <cell r="D993" t="str">
            <v>D</v>
          </cell>
          <cell r="E993">
            <v>38</v>
          </cell>
          <cell r="F993">
            <v>7</v>
          </cell>
          <cell r="G993" t="str">
            <v>医療法人鎌倉歯科医院</v>
          </cell>
          <cell r="H993" t="str">
            <v>愛媛県</v>
          </cell>
          <cell r="I993" t="str">
            <v>伊予三島市中央５丁目９－２１</v>
          </cell>
          <cell r="J993">
            <v>2</v>
          </cell>
          <cell r="K993">
            <v>8</v>
          </cell>
          <cell r="L993">
            <v>5</v>
          </cell>
          <cell r="M993">
            <v>1</v>
          </cell>
          <cell r="N993">
            <v>19</v>
          </cell>
          <cell r="O993" t="str">
            <v>38209</v>
          </cell>
          <cell r="P993" t="str">
            <v>7990405</v>
          </cell>
        </row>
        <row r="994">
          <cell r="A994">
            <v>30993</v>
          </cell>
          <cell r="B994">
            <v>338540164</v>
          </cell>
          <cell r="C994" t="str">
            <v>D38-008</v>
          </cell>
          <cell r="D994" t="str">
            <v>D</v>
          </cell>
          <cell r="E994">
            <v>38</v>
          </cell>
          <cell r="F994">
            <v>8</v>
          </cell>
          <cell r="G994" t="str">
            <v>杉歯科医院</v>
          </cell>
          <cell r="H994" t="str">
            <v>愛媛県</v>
          </cell>
          <cell r="I994" t="str">
            <v>東予市丹海寺町１６－３</v>
          </cell>
          <cell r="J994">
            <v>1</v>
          </cell>
          <cell r="K994">
            <v>8</v>
          </cell>
          <cell r="L994">
            <v>5</v>
          </cell>
          <cell r="M994">
            <v>1</v>
          </cell>
          <cell r="N994">
            <v>25</v>
          </cell>
          <cell r="O994" t="str">
            <v>38212</v>
          </cell>
          <cell r="P994" t="str">
            <v>7991300</v>
          </cell>
        </row>
        <row r="995">
          <cell r="A995">
            <v>30994</v>
          </cell>
          <cell r="B995">
            <v>338550587</v>
          </cell>
          <cell r="C995" t="str">
            <v>D38-009</v>
          </cell>
          <cell r="D995" t="str">
            <v>D</v>
          </cell>
          <cell r="E995">
            <v>38</v>
          </cell>
          <cell r="F995">
            <v>9</v>
          </cell>
          <cell r="G995" t="str">
            <v>太田歯科医院</v>
          </cell>
          <cell r="H995" t="str">
            <v>愛媛県</v>
          </cell>
          <cell r="I995" t="str">
            <v>越智郡大西町新町甲４５－６</v>
          </cell>
          <cell r="J995">
            <v>2</v>
          </cell>
          <cell r="K995">
            <v>8</v>
          </cell>
          <cell r="L995">
            <v>5</v>
          </cell>
          <cell r="M995">
            <v>2</v>
          </cell>
          <cell r="N995">
            <v>25</v>
          </cell>
          <cell r="O995" t="str">
            <v>38344</v>
          </cell>
          <cell r="P995" t="str">
            <v>7992203</v>
          </cell>
        </row>
        <row r="996">
          <cell r="A996">
            <v>30995</v>
          </cell>
          <cell r="B996">
            <v>338580153</v>
          </cell>
          <cell r="C996" t="str">
            <v>D38-010</v>
          </cell>
          <cell r="D996" t="str">
            <v>D</v>
          </cell>
          <cell r="E996">
            <v>38</v>
          </cell>
          <cell r="F996">
            <v>10</v>
          </cell>
          <cell r="G996" t="str">
            <v>宮田歯科医院</v>
          </cell>
          <cell r="H996" t="str">
            <v>愛媛県</v>
          </cell>
          <cell r="I996" t="str">
            <v>伊予郡双海町大字上灘甲５４４６－１</v>
          </cell>
          <cell r="J996">
            <v>2</v>
          </cell>
          <cell r="K996">
            <v>8</v>
          </cell>
          <cell r="L996">
            <v>5</v>
          </cell>
          <cell r="M996">
            <v>1</v>
          </cell>
          <cell r="N996">
            <v>25</v>
          </cell>
          <cell r="O996" t="str">
            <v>38405</v>
          </cell>
          <cell r="P996" t="str">
            <v>7993202</v>
          </cell>
        </row>
        <row r="997">
          <cell r="A997">
            <v>30996</v>
          </cell>
          <cell r="B997">
            <v>338600280</v>
          </cell>
          <cell r="C997" t="str">
            <v>D38-011</v>
          </cell>
          <cell r="D997" t="str">
            <v>D</v>
          </cell>
          <cell r="E997">
            <v>38</v>
          </cell>
          <cell r="F997">
            <v>11</v>
          </cell>
          <cell r="G997" t="str">
            <v>医療法人エルム会　菊池歯科医院</v>
          </cell>
          <cell r="H997" t="str">
            <v>愛媛県</v>
          </cell>
          <cell r="I997" t="str">
            <v>西宇和郡三瓶町大字朝立１－３１０－４８</v>
          </cell>
          <cell r="J997">
            <v>2</v>
          </cell>
          <cell r="K997">
            <v>8</v>
          </cell>
          <cell r="L997">
            <v>5</v>
          </cell>
          <cell r="M997">
            <v>1</v>
          </cell>
          <cell r="N997">
            <v>19</v>
          </cell>
          <cell r="O997" t="str">
            <v>38445</v>
          </cell>
          <cell r="P997" t="str">
            <v>7960907</v>
          </cell>
        </row>
        <row r="998">
          <cell r="A998">
            <v>30997</v>
          </cell>
          <cell r="B998">
            <v>338630348</v>
          </cell>
          <cell r="C998" t="str">
            <v>D38-012</v>
          </cell>
          <cell r="D998" t="str">
            <v>D</v>
          </cell>
          <cell r="E998">
            <v>38</v>
          </cell>
          <cell r="F998">
            <v>12</v>
          </cell>
          <cell r="G998" t="str">
            <v>田中歯科医院</v>
          </cell>
          <cell r="H998" t="str">
            <v>愛媛県</v>
          </cell>
          <cell r="I998" t="str">
            <v>北宇和郡津島町岩松８０１－３</v>
          </cell>
          <cell r="J998">
            <v>2</v>
          </cell>
          <cell r="K998">
            <v>8</v>
          </cell>
          <cell r="L998">
            <v>5</v>
          </cell>
          <cell r="M998">
            <v>2</v>
          </cell>
          <cell r="N998">
            <v>25</v>
          </cell>
          <cell r="O998" t="str">
            <v>38486</v>
          </cell>
          <cell r="P998" t="str">
            <v>7983301</v>
          </cell>
        </row>
        <row r="999">
          <cell r="A999">
            <v>30998</v>
          </cell>
          <cell r="B999">
            <v>338640165</v>
          </cell>
          <cell r="C999" t="str">
            <v>D38-013</v>
          </cell>
          <cell r="D999" t="str">
            <v>D</v>
          </cell>
          <cell r="E999">
            <v>38</v>
          </cell>
          <cell r="F999">
            <v>13</v>
          </cell>
          <cell r="G999" t="str">
            <v>一本松歯科医院</v>
          </cell>
          <cell r="H999" t="str">
            <v>愛媛県</v>
          </cell>
          <cell r="I999" t="str">
            <v>南宇和郡一本松町広見３３７５－１</v>
          </cell>
          <cell r="J999">
            <v>2</v>
          </cell>
          <cell r="K999">
            <v>8</v>
          </cell>
          <cell r="L999">
            <v>5</v>
          </cell>
          <cell r="M999">
            <v>1</v>
          </cell>
          <cell r="N999">
            <v>19</v>
          </cell>
          <cell r="O999" t="str">
            <v>38504</v>
          </cell>
          <cell r="P999" t="str">
            <v>7984406</v>
          </cell>
        </row>
        <row r="1000">
          <cell r="A1000">
            <v>30999</v>
          </cell>
          <cell r="B1000">
            <v>339511329</v>
          </cell>
          <cell r="C1000" t="str">
            <v>D39-001</v>
          </cell>
          <cell r="D1000" t="str">
            <v>D</v>
          </cell>
          <cell r="E1000">
            <v>39</v>
          </cell>
          <cell r="F1000">
            <v>1</v>
          </cell>
          <cell r="G1000" t="str">
            <v>福井歯科医院</v>
          </cell>
          <cell r="H1000" t="str">
            <v>高知県</v>
          </cell>
          <cell r="I1000" t="str">
            <v>高知市朝倉本町１－１３－２１</v>
          </cell>
          <cell r="J1000">
            <v>2</v>
          </cell>
          <cell r="K1000">
            <v>8</v>
          </cell>
          <cell r="L1000">
            <v>5</v>
          </cell>
          <cell r="M1000">
            <v>1</v>
          </cell>
          <cell r="N1000">
            <v>19</v>
          </cell>
          <cell r="O1000" t="str">
            <v>39201</v>
          </cell>
          <cell r="P1000" t="str">
            <v>7808073</v>
          </cell>
        </row>
        <row r="1001">
          <cell r="A1001">
            <v>31000</v>
          </cell>
          <cell r="B1001">
            <v>339512326</v>
          </cell>
          <cell r="C1001" t="str">
            <v>D39-002</v>
          </cell>
          <cell r="D1001" t="str">
            <v>D</v>
          </cell>
          <cell r="E1001">
            <v>39</v>
          </cell>
          <cell r="F1001">
            <v>2</v>
          </cell>
          <cell r="G1001" t="str">
            <v>あさぎ歯科医院</v>
          </cell>
          <cell r="H1001" t="str">
            <v>高知県</v>
          </cell>
          <cell r="I1001" t="str">
            <v>高知市高須１９１２－４</v>
          </cell>
          <cell r="J1001">
            <v>2</v>
          </cell>
          <cell r="K1001">
            <v>8</v>
          </cell>
          <cell r="L1001">
            <v>5</v>
          </cell>
          <cell r="M1001">
            <v>1</v>
          </cell>
          <cell r="N1001">
            <v>25</v>
          </cell>
          <cell r="O1001" t="str">
            <v>39201</v>
          </cell>
          <cell r="P1001" t="str">
            <v>7818123</v>
          </cell>
        </row>
        <row r="1002">
          <cell r="A1002">
            <v>31001</v>
          </cell>
          <cell r="B1002">
            <v>339590052</v>
          </cell>
          <cell r="C1002" t="str">
            <v>D39-003</v>
          </cell>
          <cell r="D1002" t="str">
            <v>D</v>
          </cell>
          <cell r="E1002">
            <v>39</v>
          </cell>
          <cell r="F1002">
            <v>3</v>
          </cell>
          <cell r="G1002" t="str">
            <v>浮津松本歯科クリニック</v>
          </cell>
          <cell r="H1002" t="str">
            <v>高知県</v>
          </cell>
          <cell r="I1002" t="str">
            <v>室戸市浮津２番町１２４</v>
          </cell>
          <cell r="J1002">
            <v>2</v>
          </cell>
          <cell r="K1002">
            <v>8</v>
          </cell>
          <cell r="L1002">
            <v>5</v>
          </cell>
          <cell r="M1002">
            <v>1</v>
          </cell>
          <cell r="N1002">
            <v>19</v>
          </cell>
          <cell r="O1002" t="str">
            <v>39202</v>
          </cell>
          <cell r="P1002" t="str">
            <v>7817103</v>
          </cell>
        </row>
        <row r="1003">
          <cell r="A1003">
            <v>31002</v>
          </cell>
          <cell r="B1003">
            <v>339520019</v>
          </cell>
          <cell r="C1003" t="str">
            <v>D39-004</v>
          </cell>
          <cell r="D1003" t="str">
            <v>D</v>
          </cell>
          <cell r="E1003">
            <v>39</v>
          </cell>
          <cell r="F1003">
            <v>4</v>
          </cell>
          <cell r="G1003" t="str">
            <v>岡崎歯科診療所</v>
          </cell>
          <cell r="H1003" t="str">
            <v>高知県</v>
          </cell>
          <cell r="I1003" t="str">
            <v>安芸市庄之芝町９－４２</v>
          </cell>
          <cell r="J1003">
            <v>1</v>
          </cell>
          <cell r="K1003">
            <v>8</v>
          </cell>
          <cell r="L1003">
            <v>5</v>
          </cell>
          <cell r="M1003">
            <v>2</v>
          </cell>
          <cell r="N1003">
            <v>25</v>
          </cell>
          <cell r="O1003" t="str">
            <v>39203</v>
          </cell>
          <cell r="P1003" t="str">
            <v>7840022</v>
          </cell>
        </row>
        <row r="1004">
          <cell r="A1004">
            <v>31003</v>
          </cell>
          <cell r="B1004">
            <v>339540099</v>
          </cell>
          <cell r="C1004" t="str">
            <v>D39-005</v>
          </cell>
          <cell r="D1004" t="str">
            <v>D</v>
          </cell>
          <cell r="E1004">
            <v>39</v>
          </cell>
          <cell r="F1004">
            <v>5</v>
          </cell>
          <cell r="G1004" t="str">
            <v>中沢歯科医院</v>
          </cell>
          <cell r="H1004" t="str">
            <v>高知県</v>
          </cell>
          <cell r="I1004" t="str">
            <v>中村市大橋通村２－３２</v>
          </cell>
          <cell r="J1004">
            <v>2</v>
          </cell>
          <cell r="K1004">
            <v>8</v>
          </cell>
          <cell r="L1004">
            <v>5</v>
          </cell>
          <cell r="M1004">
            <v>1</v>
          </cell>
          <cell r="N1004">
            <v>25</v>
          </cell>
          <cell r="O1004" t="str">
            <v>39207</v>
          </cell>
          <cell r="P1004" t="str">
            <v>7870033</v>
          </cell>
        </row>
        <row r="1005">
          <cell r="A1005">
            <v>31004</v>
          </cell>
          <cell r="B1005">
            <v>339570160</v>
          </cell>
          <cell r="C1005" t="str">
            <v>D39-006</v>
          </cell>
          <cell r="D1005" t="str">
            <v>D</v>
          </cell>
          <cell r="E1005">
            <v>39</v>
          </cell>
          <cell r="F1005">
            <v>6</v>
          </cell>
          <cell r="G1005" t="str">
            <v>嶋崎歯科医院</v>
          </cell>
          <cell r="H1005" t="str">
            <v>高知県</v>
          </cell>
          <cell r="I1005" t="str">
            <v>高岡郡佐川町乙１８７０－２</v>
          </cell>
          <cell r="J1005">
            <v>1</v>
          </cell>
          <cell r="K1005">
            <v>8</v>
          </cell>
          <cell r="L1005">
            <v>5</v>
          </cell>
          <cell r="M1005">
            <v>1</v>
          </cell>
          <cell r="N1005">
            <v>25</v>
          </cell>
          <cell r="O1005" t="str">
            <v>39402</v>
          </cell>
          <cell r="P1005" t="str">
            <v>7891202</v>
          </cell>
        </row>
        <row r="1006">
          <cell r="A1006">
            <v>31005</v>
          </cell>
          <cell r="B1006">
            <v>340040342</v>
          </cell>
          <cell r="C1006" t="str">
            <v>D40-001</v>
          </cell>
          <cell r="D1006" t="str">
            <v>D</v>
          </cell>
          <cell r="E1006">
            <v>40</v>
          </cell>
          <cell r="F1006">
            <v>1</v>
          </cell>
          <cell r="G1006" t="str">
            <v>大庭歯科医院</v>
          </cell>
          <cell r="H1006" t="str">
            <v>福岡県</v>
          </cell>
          <cell r="I1006" t="str">
            <v>北九州市若松区今光１－１４－２８</v>
          </cell>
          <cell r="J1006">
            <v>1</v>
          </cell>
          <cell r="K1006">
            <v>9</v>
          </cell>
          <cell r="L1006">
            <v>4</v>
          </cell>
          <cell r="M1006">
            <v>1</v>
          </cell>
          <cell r="N1006">
            <v>25</v>
          </cell>
          <cell r="O1006" t="str">
            <v>40103</v>
          </cell>
          <cell r="P1006" t="str">
            <v>8080071</v>
          </cell>
        </row>
        <row r="1007">
          <cell r="A1007">
            <v>31006</v>
          </cell>
          <cell r="B1007">
            <v>340040355</v>
          </cell>
          <cell r="C1007" t="str">
            <v>D40-002</v>
          </cell>
          <cell r="D1007" t="str">
            <v>D</v>
          </cell>
          <cell r="E1007">
            <v>40</v>
          </cell>
          <cell r="F1007">
            <v>2</v>
          </cell>
          <cell r="G1007" t="str">
            <v>医療法人吉永歯科医院</v>
          </cell>
          <cell r="H1007" t="str">
            <v>福岡県</v>
          </cell>
          <cell r="I1007" t="str">
            <v>北九州市若松区大井戸町１－９</v>
          </cell>
          <cell r="J1007">
            <v>1</v>
          </cell>
          <cell r="K1007">
            <v>9</v>
          </cell>
          <cell r="L1007">
            <v>4</v>
          </cell>
          <cell r="M1007">
            <v>2</v>
          </cell>
          <cell r="N1007">
            <v>19</v>
          </cell>
          <cell r="O1007" t="str">
            <v>40103</v>
          </cell>
          <cell r="P1007" t="str">
            <v>8080033</v>
          </cell>
        </row>
        <row r="1008">
          <cell r="A1008">
            <v>31007</v>
          </cell>
          <cell r="B1008">
            <v>340070123</v>
          </cell>
          <cell r="C1008" t="str">
            <v>D40-003</v>
          </cell>
          <cell r="D1008" t="str">
            <v>D</v>
          </cell>
          <cell r="E1008">
            <v>40</v>
          </cell>
          <cell r="F1008">
            <v>3</v>
          </cell>
          <cell r="G1008" t="str">
            <v>河西歯科医院</v>
          </cell>
          <cell r="H1008" t="str">
            <v>福岡県</v>
          </cell>
          <cell r="I1008" t="str">
            <v>北九州市戸畑区天籟寺１－３－２３</v>
          </cell>
          <cell r="J1008">
            <v>1</v>
          </cell>
          <cell r="K1008">
            <v>9</v>
          </cell>
          <cell r="L1008">
            <v>4</v>
          </cell>
          <cell r="M1008">
            <v>1</v>
          </cell>
          <cell r="N1008">
            <v>25</v>
          </cell>
          <cell r="O1008" t="str">
            <v>40105</v>
          </cell>
          <cell r="P1008" t="str">
            <v>8040041</v>
          </cell>
        </row>
        <row r="1009">
          <cell r="A1009">
            <v>31008</v>
          </cell>
          <cell r="B1009">
            <v>340020131</v>
          </cell>
          <cell r="C1009" t="str">
            <v>D40-004</v>
          </cell>
          <cell r="D1009" t="str">
            <v>D</v>
          </cell>
          <cell r="E1009">
            <v>40</v>
          </cell>
          <cell r="F1009">
            <v>4</v>
          </cell>
          <cell r="G1009" t="str">
            <v>有吉歯科医院</v>
          </cell>
          <cell r="H1009" t="str">
            <v>福岡県</v>
          </cell>
          <cell r="I1009" t="str">
            <v>北九州市小倉北区上到津２－８－８</v>
          </cell>
          <cell r="J1009">
            <v>2</v>
          </cell>
          <cell r="K1009">
            <v>9</v>
          </cell>
          <cell r="L1009">
            <v>4</v>
          </cell>
          <cell r="M1009">
            <v>1</v>
          </cell>
          <cell r="N1009">
            <v>25</v>
          </cell>
          <cell r="O1009" t="str">
            <v>40106</v>
          </cell>
          <cell r="P1009" t="str">
            <v>8030845</v>
          </cell>
        </row>
        <row r="1010">
          <cell r="A1010">
            <v>31009</v>
          </cell>
          <cell r="B1010">
            <v>340020405</v>
          </cell>
          <cell r="C1010" t="str">
            <v>D40-005</v>
          </cell>
          <cell r="D1010" t="str">
            <v>D</v>
          </cell>
          <cell r="E1010">
            <v>40</v>
          </cell>
          <cell r="F1010">
            <v>5</v>
          </cell>
          <cell r="G1010" t="str">
            <v>美香歯科医院</v>
          </cell>
          <cell r="H1010" t="str">
            <v>福岡県</v>
          </cell>
          <cell r="I1010" t="str">
            <v>北九州市小倉北区紺屋町２－１７</v>
          </cell>
          <cell r="J1010">
            <v>1</v>
          </cell>
          <cell r="K1010">
            <v>9</v>
          </cell>
          <cell r="L1010">
            <v>4</v>
          </cell>
          <cell r="M1010">
            <v>1</v>
          </cell>
          <cell r="N1010">
            <v>25</v>
          </cell>
          <cell r="O1010" t="str">
            <v>40106</v>
          </cell>
          <cell r="P1010" t="str">
            <v>8020081</v>
          </cell>
        </row>
        <row r="1011">
          <cell r="A1011">
            <v>31010</v>
          </cell>
          <cell r="B1011">
            <v>340021545</v>
          </cell>
          <cell r="C1011" t="str">
            <v>D40-006</v>
          </cell>
          <cell r="D1011" t="str">
            <v>D</v>
          </cell>
          <cell r="E1011">
            <v>40</v>
          </cell>
          <cell r="F1011">
            <v>6</v>
          </cell>
          <cell r="G1011" t="str">
            <v>渡辺歯科医院</v>
          </cell>
          <cell r="H1011" t="str">
            <v>福岡県</v>
          </cell>
          <cell r="I1011" t="str">
            <v>北九州市小倉北区黄金２－９－２０－２０１</v>
          </cell>
          <cell r="J1011">
            <v>2</v>
          </cell>
          <cell r="K1011">
            <v>9</v>
          </cell>
          <cell r="L1011">
            <v>4</v>
          </cell>
          <cell r="M1011">
            <v>1</v>
          </cell>
          <cell r="N1011">
            <v>19</v>
          </cell>
          <cell r="O1011" t="str">
            <v>40106</v>
          </cell>
          <cell r="P1011" t="str">
            <v>8020071</v>
          </cell>
        </row>
        <row r="1012">
          <cell r="A1012">
            <v>31011</v>
          </cell>
          <cell r="B1012">
            <v>340150405</v>
          </cell>
          <cell r="C1012" t="str">
            <v>D40-007</v>
          </cell>
          <cell r="D1012" t="str">
            <v>D</v>
          </cell>
          <cell r="E1012">
            <v>40</v>
          </cell>
          <cell r="F1012">
            <v>7</v>
          </cell>
          <cell r="G1012" t="str">
            <v>二階堂じゅんここども歯科医院</v>
          </cell>
          <cell r="H1012" t="str">
            <v>福岡県</v>
          </cell>
          <cell r="I1012" t="str">
            <v>北九州市小倉北区神幸町２番５号</v>
          </cell>
          <cell r="J1012">
            <v>2</v>
          </cell>
          <cell r="K1012">
            <v>9</v>
          </cell>
          <cell r="L1012">
            <v>4</v>
          </cell>
          <cell r="M1012">
            <v>1</v>
          </cell>
          <cell r="N1012">
            <v>25</v>
          </cell>
          <cell r="O1012" t="str">
            <v>40106</v>
          </cell>
          <cell r="P1012" t="str">
            <v>8020038</v>
          </cell>
        </row>
        <row r="1013">
          <cell r="A1013">
            <v>31012</v>
          </cell>
          <cell r="B1013">
            <v>340030554</v>
          </cell>
          <cell r="C1013" t="str">
            <v>D40-008</v>
          </cell>
          <cell r="D1013" t="str">
            <v>D</v>
          </cell>
          <cell r="E1013">
            <v>40</v>
          </cell>
          <cell r="F1013">
            <v>8</v>
          </cell>
          <cell r="G1013" t="str">
            <v>医療法人社団啓美会　松中歯科医院</v>
          </cell>
          <cell r="H1013" t="str">
            <v>福岡県</v>
          </cell>
          <cell r="I1013" t="str">
            <v>北九州市小倉南区中曽根５丁目１番１号</v>
          </cell>
          <cell r="J1013">
            <v>2</v>
          </cell>
          <cell r="K1013">
            <v>9</v>
          </cell>
          <cell r="L1013">
            <v>4</v>
          </cell>
          <cell r="M1013">
            <v>1</v>
          </cell>
          <cell r="N1013">
            <v>19</v>
          </cell>
          <cell r="O1013" t="str">
            <v>40107</v>
          </cell>
          <cell r="P1013" t="str">
            <v>8000222</v>
          </cell>
        </row>
        <row r="1014">
          <cell r="A1014">
            <v>31013</v>
          </cell>
          <cell r="B1014">
            <v>340050693</v>
          </cell>
          <cell r="C1014" t="str">
            <v>D40-009</v>
          </cell>
          <cell r="D1014" t="str">
            <v>D</v>
          </cell>
          <cell r="E1014">
            <v>40</v>
          </cell>
          <cell r="F1014">
            <v>9</v>
          </cell>
          <cell r="G1014" t="str">
            <v>今村歯科医院</v>
          </cell>
          <cell r="H1014" t="str">
            <v>福岡県</v>
          </cell>
          <cell r="I1014" t="str">
            <v>北九州市八幡東区祇園１丁目１－３</v>
          </cell>
          <cell r="J1014">
            <v>2</v>
          </cell>
          <cell r="K1014">
            <v>9</v>
          </cell>
          <cell r="L1014">
            <v>4</v>
          </cell>
          <cell r="M1014">
            <v>2</v>
          </cell>
          <cell r="N1014">
            <v>25</v>
          </cell>
          <cell r="O1014" t="str">
            <v>40108</v>
          </cell>
          <cell r="P1014" t="str">
            <v>8050067</v>
          </cell>
        </row>
        <row r="1015">
          <cell r="A1015">
            <v>31014</v>
          </cell>
          <cell r="B1015">
            <v>340060087</v>
          </cell>
          <cell r="C1015" t="str">
            <v>D40-010</v>
          </cell>
          <cell r="D1015" t="str">
            <v>D</v>
          </cell>
          <cell r="E1015">
            <v>40</v>
          </cell>
          <cell r="F1015">
            <v>10</v>
          </cell>
          <cell r="G1015" t="str">
            <v>藤瀬歯科医院</v>
          </cell>
          <cell r="H1015" t="str">
            <v>福岡県</v>
          </cell>
          <cell r="I1015" t="str">
            <v>北九州市八幡西区香月中央２丁目１４－１</v>
          </cell>
          <cell r="J1015">
            <v>2</v>
          </cell>
          <cell r="K1015">
            <v>9</v>
          </cell>
          <cell r="L1015">
            <v>4</v>
          </cell>
          <cell r="M1015">
            <v>1</v>
          </cell>
          <cell r="N1015">
            <v>25</v>
          </cell>
          <cell r="O1015" t="str">
            <v>40109</v>
          </cell>
          <cell r="P1015" t="str">
            <v>8071102</v>
          </cell>
        </row>
        <row r="1016">
          <cell r="A1016">
            <v>31015</v>
          </cell>
          <cell r="B1016">
            <v>340061882</v>
          </cell>
          <cell r="C1016" t="str">
            <v>D40-011</v>
          </cell>
          <cell r="D1016" t="str">
            <v>D</v>
          </cell>
          <cell r="E1016">
            <v>40</v>
          </cell>
          <cell r="F1016">
            <v>11</v>
          </cell>
          <cell r="G1016" t="str">
            <v>酒井歯科クリニック</v>
          </cell>
          <cell r="H1016" t="str">
            <v>福岡県</v>
          </cell>
          <cell r="I1016" t="str">
            <v>北九州市八幡西区本城東５丁目３番１３号</v>
          </cell>
          <cell r="J1016">
            <v>2</v>
          </cell>
          <cell r="K1016">
            <v>9</v>
          </cell>
          <cell r="L1016">
            <v>4</v>
          </cell>
          <cell r="M1016">
            <v>1</v>
          </cell>
          <cell r="N1016">
            <v>25</v>
          </cell>
          <cell r="O1016" t="str">
            <v>40109</v>
          </cell>
          <cell r="P1016" t="str">
            <v>8070815</v>
          </cell>
        </row>
        <row r="1017">
          <cell r="A1017">
            <v>31016</v>
          </cell>
          <cell r="B1017">
            <v>340120842</v>
          </cell>
          <cell r="C1017" t="str">
            <v>D40-012</v>
          </cell>
          <cell r="D1017" t="str">
            <v>D</v>
          </cell>
          <cell r="E1017">
            <v>40</v>
          </cell>
          <cell r="F1017">
            <v>12</v>
          </cell>
          <cell r="G1017" t="str">
            <v>森歯科医院</v>
          </cell>
          <cell r="H1017" t="str">
            <v>福岡県</v>
          </cell>
          <cell r="I1017" t="str">
            <v>福岡市東区多の津５丁目５番１２号</v>
          </cell>
          <cell r="J1017">
            <v>2</v>
          </cell>
          <cell r="K1017">
            <v>9</v>
          </cell>
          <cell r="L1017">
            <v>3</v>
          </cell>
          <cell r="M1017">
            <v>2</v>
          </cell>
          <cell r="N1017">
            <v>25</v>
          </cell>
          <cell r="O1017" t="str">
            <v>40131</v>
          </cell>
          <cell r="P1017" t="str">
            <v>8130034</v>
          </cell>
        </row>
        <row r="1018">
          <cell r="A1018">
            <v>31017</v>
          </cell>
          <cell r="B1018">
            <v>340121197</v>
          </cell>
          <cell r="C1018" t="str">
            <v>D40-013</v>
          </cell>
          <cell r="D1018" t="str">
            <v>D</v>
          </cell>
          <cell r="E1018">
            <v>40</v>
          </cell>
          <cell r="F1018">
            <v>13</v>
          </cell>
          <cell r="G1018" t="str">
            <v>やまだ歯科医院</v>
          </cell>
          <cell r="H1018" t="str">
            <v>福岡県</v>
          </cell>
          <cell r="I1018" t="str">
            <v>福岡市東区西戸崎５丁目８－７</v>
          </cell>
          <cell r="J1018">
            <v>2</v>
          </cell>
          <cell r="K1018">
            <v>9</v>
          </cell>
          <cell r="L1018">
            <v>3</v>
          </cell>
          <cell r="M1018">
            <v>1</v>
          </cell>
          <cell r="N1018">
            <v>25</v>
          </cell>
          <cell r="O1018" t="str">
            <v>40131</v>
          </cell>
          <cell r="P1018" t="str">
            <v>8110321</v>
          </cell>
        </row>
        <row r="1019">
          <cell r="A1019">
            <v>31018</v>
          </cell>
          <cell r="B1019">
            <v>340121634</v>
          </cell>
          <cell r="C1019" t="str">
            <v>D40-014</v>
          </cell>
          <cell r="D1019" t="str">
            <v>D</v>
          </cell>
          <cell r="E1019">
            <v>40</v>
          </cell>
          <cell r="F1019">
            <v>14</v>
          </cell>
          <cell r="G1019" t="str">
            <v>たじまデンタルクリニック</v>
          </cell>
          <cell r="H1019" t="str">
            <v>福岡県</v>
          </cell>
          <cell r="I1019" t="str">
            <v>福岡市東区三苫５－３－４９</v>
          </cell>
          <cell r="J1019">
            <v>1</v>
          </cell>
          <cell r="K1019">
            <v>9</v>
          </cell>
          <cell r="L1019">
            <v>3</v>
          </cell>
          <cell r="M1019">
            <v>1</v>
          </cell>
          <cell r="N1019">
            <v>25</v>
          </cell>
          <cell r="O1019" t="str">
            <v>40131</v>
          </cell>
          <cell r="P1019" t="str">
            <v>8110201</v>
          </cell>
        </row>
        <row r="1020">
          <cell r="A1020">
            <v>31019</v>
          </cell>
          <cell r="B1020">
            <v>340091373</v>
          </cell>
          <cell r="C1020" t="str">
            <v>D40-015</v>
          </cell>
          <cell r="D1020" t="str">
            <v>D</v>
          </cell>
          <cell r="E1020">
            <v>40</v>
          </cell>
          <cell r="F1020">
            <v>15</v>
          </cell>
          <cell r="G1020" t="str">
            <v>村田矯正歯科医院</v>
          </cell>
          <cell r="H1020" t="str">
            <v>福岡県</v>
          </cell>
          <cell r="I1020" t="str">
            <v>福岡市博多区博多駅前２丁目５－８</v>
          </cell>
          <cell r="J1020">
            <v>2</v>
          </cell>
          <cell r="K1020">
            <v>9</v>
          </cell>
          <cell r="L1020">
            <v>3</v>
          </cell>
          <cell r="M1020">
            <v>1</v>
          </cell>
          <cell r="N1020">
            <v>25</v>
          </cell>
          <cell r="O1020" t="str">
            <v>40132</v>
          </cell>
          <cell r="P1020" t="str">
            <v>8120011</v>
          </cell>
        </row>
        <row r="1021">
          <cell r="A1021">
            <v>31020</v>
          </cell>
          <cell r="B1021">
            <v>340092279</v>
          </cell>
          <cell r="C1021" t="str">
            <v>D40-016</v>
          </cell>
          <cell r="D1021" t="str">
            <v>D</v>
          </cell>
          <cell r="E1021">
            <v>40</v>
          </cell>
          <cell r="F1021">
            <v>16</v>
          </cell>
          <cell r="G1021" t="str">
            <v>医療法人発達歯科会　おがた小児歯科医院</v>
          </cell>
          <cell r="H1021" t="str">
            <v>福岡県</v>
          </cell>
          <cell r="I1021" t="str">
            <v>福岡市博多区博多駅東１丁目１３－１７　松岡ビル３Ｆ</v>
          </cell>
          <cell r="J1021">
            <v>2</v>
          </cell>
          <cell r="K1021">
            <v>9</v>
          </cell>
          <cell r="L1021">
            <v>3</v>
          </cell>
          <cell r="M1021">
            <v>2</v>
          </cell>
          <cell r="N1021">
            <v>19</v>
          </cell>
          <cell r="O1021" t="str">
            <v>40132</v>
          </cell>
          <cell r="P1021" t="str">
            <v>8120013</v>
          </cell>
        </row>
        <row r="1022">
          <cell r="A1022">
            <v>31021</v>
          </cell>
          <cell r="B1022">
            <v>340092341</v>
          </cell>
          <cell r="C1022" t="str">
            <v>D40-017</v>
          </cell>
          <cell r="D1022" t="str">
            <v>D</v>
          </cell>
          <cell r="E1022">
            <v>40</v>
          </cell>
          <cell r="F1022">
            <v>17</v>
          </cell>
          <cell r="G1022" t="str">
            <v>泉歯科医院</v>
          </cell>
          <cell r="H1022" t="str">
            <v>福岡県</v>
          </cell>
          <cell r="I1022" t="str">
            <v>福岡市博多区東公園１－２１</v>
          </cell>
          <cell r="J1022">
            <v>1</v>
          </cell>
          <cell r="K1022">
            <v>9</v>
          </cell>
          <cell r="L1022">
            <v>3</v>
          </cell>
          <cell r="M1022">
            <v>1</v>
          </cell>
          <cell r="N1022">
            <v>25</v>
          </cell>
          <cell r="O1022" t="str">
            <v>40132</v>
          </cell>
          <cell r="P1022" t="str">
            <v>8120045</v>
          </cell>
        </row>
        <row r="1023">
          <cell r="A1023">
            <v>31022</v>
          </cell>
          <cell r="B1023">
            <v>340080458</v>
          </cell>
          <cell r="C1023" t="str">
            <v>D40-018</v>
          </cell>
          <cell r="D1023" t="str">
            <v>D</v>
          </cell>
          <cell r="E1023">
            <v>40</v>
          </cell>
          <cell r="F1023">
            <v>18</v>
          </cell>
          <cell r="G1023" t="str">
            <v>和智歯科医院</v>
          </cell>
          <cell r="H1023" t="str">
            <v>福岡県</v>
          </cell>
          <cell r="I1023" t="str">
            <v>福岡市中央区天神２－６－２６</v>
          </cell>
          <cell r="J1023">
            <v>2</v>
          </cell>
          <cell r="K1023">
            <v>9</v>
          </cell>
          <cell r="L1023">
            <v>3</v>
          </cell>
          <cell r="M1023">
            <v>1</v>
          </cell>
          <cell r="N1023">
            <v>25</v>
          </cell>
          <cell r="O1023" t="str">
            <v>40133</v>
          </cell>
          <cell r="P1023" t="str">
            <v>8100001</v>
          </cell>
        </row>
        <row r="1024">
          <cell r="A1024">
            <v>31023</v>
          </cell>
          <cell r="B1024">
            <v>340082540</v>
          </cell>
          <cell r="C1024" t="str">
            <v>D40-019</v>
          </cell>
          <cell r="D1024" t="str">
            <v>D</v>
          </cell>
          <cell r="E1024">
            <v>40</v>
          </cell>
          <cell r="F1024">
            <v>19</v>
          </cell>
          <cell r="G1024" t="str">
            <v>医療法人持山歯科医院</v>
          </cell>
          <cell r="H1024" t="str">
            <v>福岡県</v>
          </cell>
          <cell r="I1024" t="str">
            <v>福岡市中央区天神３丁目３－３</v>
          </cell>
          <cell r="J1024">
            <v>1</v>
          </cell>
          <cell r="K1024">
            <v>9</v>
          </cell>
          <cell r="L1024">
            <v>3</v>
          </cell>
          <cell r="M1024">
            <v>2</v>
          </cell>
          <cell r="N1024">
            <v>19</v>
          </cell>
          <cell r="O1024" t="str">
            <v>40133</v>
          </cell>
          <cell r="P1024" t="str">
            <v>8100001</v>
          </cell>
        </row>
        <row r="1025">
          <cell r="A1025">
            <v>31024</v>
          </cell>
          <cell r="B1025">
            <v>340082553</v>
          </cell>
          <cell r="C1025" t="str">
            <v>D40-020</v>
          </cell>
          <cell r="D1025" t="str">
            <v>D</v>
          </cell>
          <cell r="E1025">
            <v>40</v>
          </cell>
          <cell r="F1025">
            <v>20</v>
          </cell>
          <cell r="G1025" t="str">
            <v>医療法人徳心会　永嶌歯科クリニック</v>
          </cell>
          <cell r="H1025" t="str">
            <v>福岡県</v>
          </cell>
          <cell r="I1025" t="str">
            <v>福岡市中央区大名２丁目６－３９</v>
          </cell>
          <cell r="J1025">
            <v>2</v>
          </cell>
          <cell r="K1025">
            <v>9</v>
          </cell>
          <cell r="L1025">
            <v>3</v>
          </cell>
          <cell r="M1025">
            <v>1</v>
          </cell>
          <cell r="N1025">
            <v>19</v>
          </cell>
          <cell r="O1025" t="str">
            <v>40133</v>
          </cell>
          <cell r="P1025" t="str">
            <v>8100041</v>
          </cell>
        </row>
        <row r="1026">
          <cell r="A1026">
            <v>31025</v>
          </cell>
          <cell r="B1026">
            <v>340082579</v>
          </cell>
          <cell r="C1026" t="str">
            <v>D40-021</v>
          </cell>
          <cell r="D1026" t="str">
            <v>D</v>
          </cell>
          <cell r="E1026">
            <v>40</v>
          </cell>
          <cell r="F1026">
            <v>21</v>
          </cell>
          <cell r="G1026" t="str">
            <v>原田猛歯科医院</v>
          </cell>
          <cell r="H1026" t="str">
            <v>福岡県</v>
          </cell>
          <cell r="I1026" t="str">
            <v>福岡市中央区平尾５丁目１９－７</v>
          </cell>
          <cell r="J1026">
            <v>1</v>
          </cell>
          <cell r="K1026">
            <v>9</v>
          </cell>
          <cell r="L1026">
            <v>3</v>
          </cell>
          <cell r="M1026">
            <v>1</v>
          </cell>
          <cell r="N1026">
            <v>25</v>
          </cell>
          <cell r="O1026" t="str">
            <v>40133</v>
          </cell>
          <cell r="P1026" t="str">
            <v>8100014</v>
          </cell>
        </row>
        <row r="1027">
          <cell r="A1027">
            <v>31026</v>
          </cell>
          <cell r="B1027">
            <v>340100804</v>
          </cell>
          <cell r="C1027" t="str">
            <v>D40-022</v>
          </cell>
          <cell r="D1027" t="str">
            <v>D</v>
          </cell>
          <cell r="E1027">
            <v>40</v>
          </cell>
          <cell r="F1027">
            <v>22</v>
          </cell>
          <cell r="G1027" t="str">
            <v>新甫歯科医院</v>
          </cell>
          <cell r="H1027" t="str">
            <v>福岡県</v>
          </cell>
          <cell r="I1027" t="str">
            <v>福岡市南区五十川２－２６－１９</v>
          </cell>
          <cell r="J1027">
            <v>2</v>
          </cell>
          <cell r="K1027">
            <v>9</v>
          </cell>
          <cell r="L1027">
            <v>3</v>
          </cell>
          <cell r="M1027">
            <v>1</v>
          </cell>
          <cell r="N1027">
            <v>25</v>
          </cell>
          <cell r="O1027" t="str">
            <v>40134</v>
          </cell>
          <cell r="P1027" t="str">
            <v>8150001</v>
          </cell>
        </row>
        <row r="1028">
          <cell r="A1028">
            <v>31027</v>
          </cell>
          <cell r="B1028">
            <v>340111442</v>
          </cell>
          <cell r="C1028" t="str">
            <v>D40-023</v>
          </cell>
          <cell r="D1028" t="str">
            <v>D</v>
          </cell>
          <cell r="E1028">
            <v>40</v>
          </cell>
          <cell r="F1028">
            <v>23</v>
          </cell>
          <cell r="G1028" t="str">
            <v>松岡歯科医院</v>
          </cell>
          <cell r="H1028" t="str">
            <v>福岡県</v>
          </cell>
          <cell r="I1028" t="str">
            <v>福岡市西区太郎丸１－３－１０</v>
          </cell>
          <cell r="J1028">
            <v>1</v>
          </cell>
          <cell r="K1028">
            <v>9</v>
          </cell>
          <cell r="L1028">
            <v>3</v>
          </cell>
          <cell r="M1028">
            <v>2</v>
          </cell>
          <cell r="N1028">
            <v>25</v>
          </cell>
          <cell r="O1028" t="str">
            <v>40135</v>
          </cell>
          <cell r="P1028" t="str">
            <v>8190384</v>
          </cell>
        </row>
        <row r="1029">
          <cell r="A1029">
            <v>31028</v>
          </cell>
          <cell r="B1029">
            <v>340130757</v>
          </cell>
          <cell r="C1029" t="str">
            <v>D40-024</v>
          </cell>
          <cell r="D1029" t="str">
            <v>D</v>
          </cell>
          <cell r="E1029">
            <v>40</v>
          </cell>
          <cell r="F1029">
            <v>24</v>
          </cell>
          <cell r="G1029" t="str">
            <v>フレンド歯科医院</v>
          </cell>
          <cell r="H1029" t="str">
            <v>福岡県</v>
          </cell>
          <cell r="I1029" t="str">
            <v>福岡市西区周船寺１丁目１－３２　ウエストフィールズ２Ｆ</v>
          </cell>
          <cell r="J1029">
            <v>2</v>
          </cell>
          <cell r="K1029">
            <v>9</v>
          </cell>
          <cell r="L1029">
            <v>3</v>
          </cell>
          <cell r="M1029">
            <v>1</v>
          </cell>
          <cell r="N1029">
            <v>25</v>
          </cell>
          <cell r="O1029" t="str">
            <v>40135</v>
          </cell>
          <cell r="P1029" t="str">
            <v>8190373</v>
          </cell>
        </row>
        <row r="1030">
          <cell r="A1030">
            <v>31029</v>
          </cell>
          <cell r="B1030">
            <v>340110331</v>
          </cell>
          <cell r="C1030" t="str">
            <v>D40-025</v>
          </cell>
          <cell r="D1030" t="str">
            <v>D</v>
          </cell>
          <cell r="E1030">
            <v>40</v>
          </cell>
          <cell r="F1030">
            <v>25</v>
          </cell>
          <cell r="G1030" t="str">
            <v>瀧下歯科医院</v>
          </cell>
          <cell r="H1030" t="str">
            <v>福岡県</v>
          </cell>
          <cell r="I1030" t="str">
            <v>福岡市早良区原４－４－６</v>
          </cell>
          <cell r="J1030">
            <v>2</v>
          </cell>
          <cell r="K1030">
            <v>9</v>
          </cell>
          <cell r="L1030">
            <v>3</v>
          </cell>
          <cell r="M1030">
            <v>1</v>
          </cell>
          <cell r="N1030">
            <v>25</v>
          </cell>
          <cell r="O1030" t="str">
            <v>40137</v>
          </cell>
          <cell r="P1030" t="str">
            <v>8140022</v>
          </cell>
        </row>
        <row r="1031">
          <cell r="A1031">
            <v>31030</v>
          </cell>
          <cell r="B1031">
            <v>340110852</v>
          </cell>
          <cell r="C1031" t="str">
            <v>D40-026</v>
          </cell>
          <cell r="D1031" t="str">
            <v>D</v>
          </cell>
          <cell r="E1031">
            <v>40</v>
          </cell>
          <cell r="F1031">
            <v>26</v>
          </cell>
          <cell r="G1031" t="str">
            <v>飯田歯科医院</v>
          </cell>
          <cell r="H1031" t="str">
            <v>福岡県</v>
          </cell>
          <cell r="I1031" t="str">
            <v>福岡市早良区小田部４－６－２３</v>
          </cell>
          <cell r="J1031">
            <v>1</v>
          </cell>
          <cell r="K1031">
            <v>9</v>
          </cell>
          <cell r="L1031">
            <v>3</v>
          </cell>
          <cell r="M1031">
            <v>1</v>
          </cell>
          <cell r="N1031">
            <v>25</v>
          </cell>
          <cell r="O1031" t="str">
            <v>40137</v>
          </cell>
          <cell r="P1031" t="str">
            <v>8140032</v>
          </cell>
        </row>
        <row r="1032">
          <cell r="A1032">
            <v>31031</v>
          </cell>
          <cell r="B1032">
            <v>340112090</v>
          </cell>
          <cell r="C1032" t="str">
            <v>D40-027</v>
          </cell>
          <cell r="D1032" t="str">
            <v>D</v>
          </cell>
          <cell r="E1032">
            <v>40</v>
          </cell>
          <cell r="F1032">
            <v>27</v>
          </cell>
          <cell r="G1032" t="str">
            <v>大賀歯科医院</v>
          </cell>
          <cell r="H1032" t="str">
            <v>福岡県</v>
          </cell>
          <cell r="I1032" t="str">
            <v>福岡市早良区重留７丁目１－５</v>
          </cell>
          <cell r="J1032">
            <v>2</v>
          </cell>
          <cell r="K1032">
            <v>9</v>
          </cell>
          <cell r="L1032">
            <v>3</v>
          </cell>
          <cell r="M1032">
            <v>1</v>
          </cell>
          <cell r="N1032">
            <v>25</v>
          </cell>
          <cell r="O1032" t="str">
            <v>40137</v>
          </cell>
          <cell r="P1032" t="str">
            <v>8111101</v>
          </cell>
        </row>
        <row r="1033">
          <cell r="A1033">
            <v>31032</v>
          </cell>
          <cell r="B1033">
            <v>340671256</v>
          </cell>
          <cell r="C1033" t="str">
            <v>D40-028</v>
          </cell>
          <cell r="D1033" t="str">
            <v>D</v>
          </cell>
          <cell r="E1033">
            <v>40</v>
          </cell>
          <cell r="F1033">
            <v>28</v>
          </cell>
          <cell r="G1033" t="str">
            <v>岡本歯科医院</v>
          </cell>
          <cell r="H1033" t="str">
            <v>福岡県</v>
          </cell>
          <cell r="I1033" t="str">
            <v>久留米市西町８６０</v>
          </cell>
          <cell r="J1033">
            <v>2</v>
          </cell>
          <cell r="K1033">
            <v>9</v>
          </cell>
          <cell r="L1033">
            <v>5</v>
          </cell>
          <cell r="M1033">
            <v>1</v>
          </cell>
          <cell r="N1033">
            <v>25</v>
          </cell>
          <cell r="O1033" t="str">
            <v>40203</v>
          </cell>
          <cell r="P1033" t="str">
            <v>8300038</v>
          </cell>
        </row>
        <row r="1034">
          <cell r="A1034">
            <v>31033</v>
          </cell>
          <cell r="B1034">
            <v>340610541</v>
          </cell>
          <cell r="C1034" t="str">
            <v>D40-029</v>
          </cell>
          <cell r="D1034" t="str">
            <v>D</v>
          </cell>
          <cell r="E1034">
            <v>40</v>
          </cell>
          <cell r="F1034">
            <v>29</v>
          </cell>
          <cell r="G1034" t="str">
            <v>フジタ歯科医院</v>
          </cell>
          <cell r="H1034" t="str">
            <v>福岡県</v>
          </cell>
          <cell r="I1034" t="str">
            <v>直方市下新入６２４－４</v>
          </cell>
          <cell r="J1034">
            <v>2</v>
          </cell>
          <cell r="K1034">
            <v>9</v>
          </cell>
          <cell r="L1034">
            <v>5</v>
          </cell>
          <cell r="M1034">
            <v>1</v>
          </cell>
          <cell r="N1034">
            <v>25</v>
          </cell>
          <cell r="O1034" t="str">
            <v>40204</v>
          </cell>
          <cell r="P1034" t="str">
            <v>8220032</v>
          </cell>
        </row>
        <row r="1035">
          <cell r="A1035">
            <v>31034</v>
          </cell>
          <cell r="B1035">
            <v>340630420</v>
          </cell>
          <cell r="C1035" t="str">
            <v>D40-030</v>
          </cell>
          <cell r="D1035" t="str">
            <v>D</v>
          </cell>
          <cell r="E1035">
            <v>40</v>
          </cell>
          <cell r="F1035">
            <v>30</v>
          </cell>
          <cell r="G1035" t="str">
            <v>医療法人済盟会新飯塚歯科医院</v>
          </cell>
          <cell r="H1035" t="str">
            <v>福岡県</v>
          </cell>
          <cell r="I1035" t="str">
            <v>飯塚市新飯塚１３－２７</v>
          </cell>
          <cell r="J1035">
            <v>2</v>
          </cell>
          <cell r="K1035">
            <v>9</v>
          </cell>
          <cell r="L1035">
            <v>5</v>
          </cell>
          <cell r="M1035">
            <v>2</v>
          </cell>
          <cell r="N1035">
            <v>19</v>
          </cell>
          <cell r="O1035" t="str">
            <v>40205</v>
          </cell>
          <cell r="P1035" t="str">
            <v>8200005</v>
          </cell>
        </row>
        <row r="1036">
          <cell r="A1036">
            <v>31035</v>
          </cell>
          <cell r="B1036">
            <v>340650208</v>
          </cell>
          <cell r="C1036" t="str">
            <v>D40-031</v>
          </cell>
          <cell r="D1036" t="str">
            <v>D</v>
          </cell>
          <cell r="E1036">
            <v>40</v>
          </cell>
          <cell r="F1036">
            <v>31</v>
          </cell>
          <cell r="G1036" t="str">
            <v>平岡歯科医院</v>
          </cell>
          <cell r="H1036" t="str">
            <v>福岡県</v>
          </cell>
          <cell r="I1036" t="str">
            <v>田川市伊田町１４－１０</v>
          </cell>
          <cell r="J1036">
            <v>1</v>
          </cell>
          <cell r="K1036">
            <v>9</v>
          </cell>
          <cell r="L1036">
            <v>5</v>
          </cell>
          <cell r="M1036">
            <v>1</v>
          </cell>
          <cell r="N1036">
            <v>25</v>
          </cell>
          <cell r="O1036" t="str">
            <v>40206</v>
          </cell>
          <cell r="P1036" t="str">
            <v>8250015</v>
          </cell>
        </row>
        <row r="1037">
          <cell r="A1037">
            <v>31036</v>
          </cell>
          <cell r="B1037">
            <v>340680076</v>
          </cell>
          <cell r="C1037" t="str">
            <v>D40-032</v>
          </cell>
          <cell r="D1037" t="str">
            <v>D</v>
          </cell>
          <cell r="E1037">
            <v>40</v>
          </cell>
          <cell r="F1037">
            <v>32</v>
          </cell>
          <cell r="G1037" t="str">
            <v>篠崎歯科医院</v>
          </cell>
          <cell r="H1037" t="str">
            <v>福岡県</v>
          </cell>
          <cell r="I1037" t="str">
            <v>甘木市大字甘木１８１２</v>
          </cell>
          <cell r="J1037">
            <v>2</v>
          </cell>
          <cell r="K1037">
            <v>9</v>
          </cell>
          <cell r="L1037">
            <v>5</v>
          </cell>
          <cell r="M1037">
            <v>1</v>
          </cell>
          <cell r="N1037">
            <v>25</v>
          </cell>
          <cell r="O1037" t="str">
            <v>40209</v>
          </cell>
          <cell r="P1037" t="str">
            <v>8380068</v>
          </cell>
        </row>
        <row r="1038">
          <cell r="A1038">
            <v>31037</v>
          </cell>
          <cell r="B1038">
            <v>340680409</v>
          </cell>
          <cell r="C1038" t="str">
            <v>D40-033</v>
          </cell>
          <cell r="D1038" t="str">
            <v>D</v>
          </cell>
          <cell r="E1038">
            <v>40</v>
          </cell>
          <cell r="F1038">
            <v>33</v>
          </cell>
          <cell r="G1038" t="str">
            <v>冨田歯科医院</v>
          </cell>
          <cell r="H1038" t="str">
            <v>福岡県</v>
          </cell>
          <cell r="I1038" t="str">
            <v>甘木市大字甘木１８７－１</v>
          </cell>
          <cell r="J1038">
            <v>2</v>
          </cell>
          <cell r="K1038">
            <v>9</v>
          </cell>
          <cell r="L1038">
            <v>5</v>
          </cell>
          <cell r="M1038">
            <v>2</v>
          </cell>
          <cell r="N1038">
            <v>19</v>
          </cell>
          <cell r="O1038" t="str">
            <v>40209</v>
          </cell>
          <cell r="P1038" t="str">
            <v>8380068</v>
          </cell>
        </row>
        <row r="1039">
          <cell r="A1039">
            <v>31038</v>
          </cell>
          <cell r="B1039">
            <v>340710627</v>
          </cell>
          <cell r="C1039" t="str">
            <v>D40-034</v>
          </cell>
          <cell r="D1039" t="str">
            <v>D</v>
          </cell>
          <cell r="E1039">
            <v>40</v>
          </cell>
          <cell r="F1039">
            <v>34</v>
          </cell>
          <cell r="G1039" t="str">
            <v>大石歯科医院</v>
          </cell>
          <cell r="H1039" t="str">
            <v>福岡県</v>
          </cell>
          <cell r="I1039" t="str">
            <v>八女市室岡１５６－１</v>
          </cell>
          <cell r="J1039">
            <v>1</v>
          </cell>
          <cell r="K1039">
            <v>9</v>
          </cell>
          <cell r="L1039">
            <v>5</v>
          </cell>
          <cell r="M1039">
            <v>2</v>
          </cell>
          <cell r="N1039">
            <v>25</v>
          </cell>
          <cell r="O1039" t="str">
            <v>40210</v>
          </cell>
          <cell r="P1039" t="str">
            <v>8340066</v>
          </cell>
        </row>
        <row r="1040">
          <cell r="A1040">
            <v>31039</v>
          </cell>
          <cell r="B1040">
            <v>340550513</v>
          </cell>
          <cell r="C1040" t="str">
            <v>D40-035</v>
          </cell>
          <cell r="D1040" t="str">
            <v>D</v>
          </cell>
          <cell r="E1040">
            <v>40</v>
          </cell>
          <cell r="F1040">
            <v>35</v>
          </cell>
          <cell r="G1040" t="str">
            <v>溝口歯科医院</v>
          </cell>
          <cell r="H1040" t="str">
            <v>福岡県</v>
          </cell>
          <cell r="I1040" t="str">
            <v>行橋市大字道場寺１５０２－１</v>
          </cell>
          <cell r="J1040">
            <v>2</v>
          </cell>
          <cell r="K1040">
            <v>9</v>
          </cell>
          <cell r="L1040">
            <v>5</v>
          </cell>
          <cell r="M1040">
            <v>1</v>
          </cell>
          <cell r="N1040">
            <v>25</v>
          </cell>
          <cell r="O1040" t="str">
            <v>40213</v>
          </cell>
          <cell r="P1040" t="str">
            <v>8240026</v>
          </cell>
        </row>
        <row r="1041">
          <cell r="A1041">
            <v>31040</v>
          </cell>
          <cell r="B1041">
            <v>340540057</v>
          </cell>
          <cell r="C1041" t="str">
            <v>D40-036</v>
          </cell>
          <cell r="D1041" t="str">
            <v>D</v>
          </cell>
          <cell r="E1041">
            <v>40</v>
          </cell>
          <cell r="F1041">
            <v>36</v>
          </cell>
          <cell r="G1041" t="str">
            <v>中間歯科医院</v>
          </cell>
          <cell r="H1041" t="str">
            <v>福岡県</v>
          </cell>
          <cell r="I1041" t="str">
            <v>中間市中間１－２－１０</v>
          </cell>
          <cell r="J1041">
            <v>2</v>
          </cell>
          <cell r="K1041">
            <v>9</v>
          </cell>
          <cell r="L1041">
            <v>5</v>
          </cell>
          <cell r="M1041">
            <v>1</v>
          </cell>
          <cell r="N1041">
            <v>25</v>
          </cell>
          <cell r="O1041" t="str">
            <v>40215</v>
          </cell>
          <cell r="P1041" t="str">
            <v>8090034</v>
          </cell>
        </row>
        <row r="1042">
          <cell r="A1042">
            <v>31041</v>
          </cell>
          <cell r="B1042">
            <v>340590212</v>
          </cell>
          <cell r="C1042" t="str">
            <v>D40-037</v>
          </cell>
          <cell r="D1042" t="str">
            <v>D</v>
          </cell>
          <cell r="E1042">
            <v>40</v>
          </cell>
          <cell r="F1042">
            <v>37</v>
          </cell>
          <cell r="G1042" t="str">
            <v>保坂歯科医院</v>
          </cell>
          <cell r="H1042" t="str">
            <v>福岡県</v>
          </cell>
          <cell r="I1042" t="str">
            <v>春日市春日原北町３－１４</v>
          </cell>
          <cell r="J1042">
            <v>1</v>
          </cell>
          <cell r="K1042">
            <v>9</v>
          </cell>
          <cell r="L1042">
            <v>5</v>
          </cell>
          <cell r="M1042">
            <v>2</v>
          </cell>
          <cell r="N1042">
            <v>25</v>
          </cell>
          <cell r="O1042" t="str">
            <v>40218</v>
          </cell>
          <cell r="P1042" t="str">
            <v>8160802</v>
          </cell>
        </row>
        <row r="1043">
          <cell r="A1043">
            <v>31042</v>
          </cell>
          <cell r="B1043">
            <v>340590515</v>
          </cell>
          <cell r="C1043" t="str">
            <v>D40-038</v>
          </cell>
          <cell r="D1043" t="str">
            <v>D</v>
          </cell>
          <cell r="E1043">
            <v>40</v>
          </cell>
          <cell r="F1043">
            <v>38</v>
          </cell>
          <cell r="G1043" t="str">
            <v>井上歯科医院</v>
          </cell>
          <cell r="H1043" t="str">
            <v>福岡県</v>
          </cell>
          <cell r="I1043" t="str">
            <v>大野城市雑餉隈町５丁目３－７</v>
          </cell>
          <cell r="J1043">
            <v>2</v>
          </cell>
          <cell r="K1043">
            <v>9</v>
          </cell>
          <cell r="L1043">
            <v>5</v>
          </cell>
          <cell r="M1043">
            <v>1</v>
          </cell>
          <cell r="N1043">
            <v>25</v>
          </cell>
          <cell r="O1043" t="str">
            <v>40219</v>
          </cell>
          <cell r="P1043" t="str">
            <v>8160923</v>
          </cell>
        </row>
        <row r="1044">
          <cell r="A1044">
            <v>31043</v>
          </cell>
          <cell r="B1044">
            <v>340591509</v>
          </cell>
          <cell r="C1044" t="str">
            <v>D40-039</v>
          </cell>
          <cell r="D1044" t="str">
            <v>D</v>
          </cell>
          <cell r="E1044">
            <v>40</v>
          </cell>
          <cell r="F1044">
            <v>39</v>
          </cell>
          <cell r="G1044" t="str">
            <v>大賀歯科医院</v>
          </cell>
          <cell r="H1044" t="str">
            <v>福岡県</v>
          </cell>
          <cell r="I1044" t="str">
            <v>大野城市畑ケ坂１丁目７番２号</v>
          </cell>
          <cell r="J1044">
            <v>2</v>
          </cell>
          <cell r="K1044">
            <v>9</v>
          </cell>
          <cell r="L1044">
            <v>5</v>
          </cell>
          <cell r="M1044">
            <v>1</v>
          </cell>
          <cell r="N1044">
            <v>25</v>
          </cell>
          <cell r="O1044" t="str">
            <v>40219</v>
          </cell>
          <cell r="P1044" t="str">
            <v>8160982</v>
          </cell>
        </row>
        <row r="1045">
          <cell r="A1045">
            <v>31044</v>
          </cell>
          <cell r="B1045">
            <v>340570418</v>
          </cell>
          <cell r="C1045" t="str">
            <v>D40-040</v>
          </cell>
          <cell r="D1045" t="str">
            <v>D</v>
          </cell>
          <cell r="E1045">
            <v>40</v>
          </cell>
          <cell r="F1045">
            <v>40</v>
          </cell>
          <cell r="G1045" t="str">
            <v>医療法人社団横研会　横田歯科医院</v>
          </cell>
          <cell r="H1045" t="str">
            <v>福岡県</v>
          </cell>
          <cell r="I1045" t="str">
            <v>宗像市大字土穴２００の３</v>
          </cell>
          <cell r="J1045">
            <v>2</v>
          </cell>
          <cell r="K1045">
            <v>9</v>
          </cell>
          <cell r="L1045">
            <v>5</v>
          </cell>
          <cell r="M1045">
            <v>1</v>
          </cell>
          <cell r="N1045">
            <v>19</v>
          </cell>
          <cell r="O1045" t="str">
            <v>40220</v>
          </cell>
          <cell r="P1045" t="str">
            <v>8114183</v>
          </cell>
        </row>
        <row r="1046">
          <cell r="A1046">
            <v>31045</v>
          </cell>
          <cell r="B1046">
            <v>340600069</v>
          </cell>
          <cell r="C1046" t="str">
            <v>D40-041</v>
          </cell>
          <cell r="D1046" t="str">
            <v>D</v>
          </cell>
          <cell r="E1046">
            <v>40</v>
          </cell>
          <cell r="F1046">
            <v>41</v>
          </cell>
          <cell r="G1046" t="str">
            <v>大部歯科医院</v>
          </cell>
          <cell r="H1046" t="str">
            <v>福岡県</v>
          </cell>
          <cell r="I1046" t="str">
            <v>前原市前原中央２丁目２番８号</v>
          </cell>
          <cell r="J1046">
            <v>1</v>
          </cell>
          <cell r="K1046">
            <v>9</v>
          </cell>
          <cell r="L1046">
            <v>5</v>
          </cell>
          <cell r="M1046">
            <v>1</v>
          </cell>
          <cell r="N1046">
            <v>25</v>
          </cell>
          <cell r="O1046" t="str">
            <v>40222</v>
          </cell>
          <cell r="P1046" t="str">
            <v>8191116</v>
          </cell>
        </row>
        <row r="1047">
          <cell r="A1047">
            <v>31046</v>
          </cell>
          <cell r="B1047">
            <v>340580075</v>
          </cell>
          <cell r="C1047" t="str">
            <v>D40-042</v>
          </cell>
          <cell r="D1047" t="str">
            <v>D</v>
          </cell>
          <cell r="E1047">
            <v>40</v>
          </cell>
          <cell r="F1047">
            <v>42</v>
          </cell>
          <cell r="G1047" t="str">
            <v>安河内歯科医院</v>
          </cell>
          <cell r="H1047" t="str">
            <v>福岡県</v>
          </cell>
          <cell r="I1047" t="str">
            <v>糟屋郡篠栗町尾仲７１４－６</v>
          </cell>
          <cell r="J1047">
            <v>2</v>
          </cell>
          <cell r="K1047">
            <v>9</v>
          </cell>
          <cell r="L1047">
            <v>5</v>
          </cell>
          <cell r="M1047">
            <v>2</v>
          </cell>
          <cell r="N1047">
            <v>25</v>
          </cell>
          <cell r="O1047" t="str">
            <v>40342</v>
          </cell>
          <cell r="P1047" t="str">
            <v>8112413</v>
          </cell>
        </row>
        <row r="1048">
          <cell r="A1048">
            <v>31047</v>
          </cell>
          <cell r="B1048">
            <v>340580639</v>
          </cell>
          <cell r="C1048" t="str">
            <v>D40-043</v>
          </cell>
          <cell r="D1048" t="str">
            <v>D</v>
          </cell>
          <cell r="E1048">
            <v>40</v>
          </cell>
          <cell r="F1048">
            <v>43</v>
          </cell>
          <cell r="G1048" t="str">
            <v>増田歯科医院</v>
          </cell>
          <cell r="H1048" t="str">
            <v>福岡県</v>
          </cell>
          <cell r="I1048" t="str">
            <v>糟屋郡粕屋町大字長者原３７８－１</v>
          </cell>
          <cell r="J1048">
            <v>2</v>
          </cell>
          <cell r="K1048">
            <v>9</v>
          </cell>
          <cell r="L1048">
            <v>5</v>
          </cell>
          <cell r="M1048">
            <v>1</v>
          </cell>
          <cell r="N1048">
            <v>25</v>
          </cell>
          <cell r="O1048" t="str">
            <v>40349</v>
          </cell>
          <cell r="P1048" t="str">
            <v>8112311</v>
          </cell>
        </row>
        <row r="1049">
          <cell r="A1049">
            <v>31048</v>
          </cell>
          <cell r="B1049">
            <v>340540767</v>
          </cell>
          <cell r="C1049" t="str">
            <v>D40-044</v>
          </cell>
          <cell r="D1049" t="str">
            <v>D</v>
          </cell>
          <cell r="E1049">
            <v>40</v>
          </cell>
          <cell r="F1049">
            <v>44</v>
          </cell>
          <cell r="G1049" t="str">
            <v>たるたに歯科医院</v>
          </cell>
          <cell r="H1049" t="str">
            <v>福岡県</v>
          </cell>
          <cell r="I1049" t="str">
            <v>遠賀郡岡垣町大字野間２９２－１</v>
          </cell>
          <cell r="J1049">
            <v>1</v>
          </cell>
          <cell r="K1049">
            <v>9</v>
          </cell>
          <cell r="L1049">
            <v>5</v>
          </cell>
          <cell r="M1049">
            <v>1</v>
          </cell>
          <cell r="N1049">
            <v>25</v>
          </cell>
          <cell r="O1049" t="str">
            <v>40383</v>
          </cell>
          <cell r="P1049" t="str">
            <v>8114233</v>
          </cell>
        </row>
        <row r="1050">
          <cell r="A1050">
            <v>31049</v>
          </cell>
          <cell r="B1050">
            <v>340700204</v>
          </cell>
          <cell r="C1050" t="str">
            <v>D40-045</v>
          </cell>
          <cell r="D1050" t="str">
            <v>D</v>
          </cell>
          <cell r="E1050">
            <v>40</v>
          </cell>
          <cell r="F1050">
            <v>45</v>
          </cell>
          <cell r="G1050" t="str">
            <v>中村歯科医院</v>
          </cell>
          <cell r="H1050" t="str">
            <v>福岡県</v>
          </cell>
          <cell r="I1050" t="str">
            <v>浮羽郡浮羽町大字高見１４３１－８</v>
          </cell>
          <cell r="J1050">
            <v>2</v>
          </cell>
          <cell r="K1050">
            <v>9</v>
          </cell>
          <cell r="L1050">
            <v>5</v>
          </cell>
          <cell r="M1050">
            <v>1</v>
          </cell>
          <cell r="N1050">
            <v>25</v>
          </cell>
          <cell r="O1050" t="str">
            <v>40483</v>
          </cell>
          <cell r="P1050" t="str">
            <v>8391406</v>
          </cell>
        </row>
        <row r="1051">
          <cell r="A1051">
            <v>31050</v>
          </cell>
          <cell r="B1051">
            <v>340720066</v>
          </cell>
          <cell r="C1051" t="str">
            <v>D40-046</v>
          </cell>
          <cell r="D1051" t="str">
            <v>D</v>
          </cell>
          <cell r="E1051">
            <v>40</v>
          </cell>
          <cell r="F1051">
            <v>46</v>
          </cell>
          <cell r="G1051" t="str">
            <v>内藤歯科医院</v>
          </cell>
          <cell r="H1051" t="str">
            <v>福岡県</v>
          </cell>
          <cell r="I1051" t="str">
            <v>八女郡黒木町桑原１５４－１</v>
          </cell>
          <cell r="J1051">
            <v>2</v>
          </cell>
          <cell r="K1051">
            <v>9</v>
          </cell>
          <cell r="L1051">
            <v>5</v>
          </cell>
          <cell r="M1051">
            <v>1</v>
          </cell>
          <cell r="N1051">
            <v>25</v>
          </cell>
          <cell r="O1051" t="str">
            <v>40541</v>
          </cell>
          <cell r="P1051" t="str">
            <v>8341216</v>
          </cell>
        </row>
        <row r="1052">
          <cell r="A1052">
            <v>31051</v>
          </cell>
          <cell r="B1052">
            <v>340740206</v>
          </cell>
          <cell r="C1052" t="str">
            <v>D40-047</v>
          </cell>
          <cell r="D1052" t="str">
            <v>D</v>
          </cell>
          <cell r="E1052">
            <v>40</v>
          </cell>
          <cell r="F1052">
            <v>47</v>
          </cell>
          <cell r="G1052" t="str">
            <v>樋口歯科医院</v>
          </cell>
          <cell r="H1052" t="str">
            <v>福岡県</v>
          </cell>
          <cell r="I1052" t="str">
            <v>山門郡瀬高町下庄２３０３</v>
          </cell>
          <cell r="J1052">
            <v>1</v>
          </cell>
          <cell r="K1052">
            <v>9</v>
          </cell>
          <cell r="L1052">
            <v>5</v>
          </cell>
          <cell r="M1052">
            <v>1</v>
          </cell>
          <cell r="N1052">
            <v>25</v>
          </cell>
          <cell r="O1052" t="str">
            <v>40561</v>
          </cell>
          <cell r="P1052" t="str">
            <v>8350024</v>
          </cell>
        </row>
        <row r="1053">
          <cell r="A1053">
            <v>31052</v>
          </cell>
          <cell r="B1053">
            <v>340740701</v>
          </cell>
          <cell r="C1053" t="str">
            <v>D40-048</v>
          </cell>
          <cell r="D1053" t="str">
            <v>D</v>
          </cell>
          <cell r="E1053">
            <v>40</v>
          </cell>
          <cell r="F1053">
            <v>48</v>
          </cell>
          <cell r="G1053" t="str">
            <v>松藤歯科医院</v>
          </cell>
          <cell r="H1053" t="str">
            <v>福岡県</v>
          </cell>
          <cell r="I1053" t="str">
            <v>山門郡大和町大字中島１４３－１</v>
          </cell>
          <cell r="J1053">
            <v>2</v>
          </cell>
          <cell r="K1053">
            <v>9</v>
          </cell>
          <cell r="L1053">
            <v>5</v>
          </cell>
          <cell r="M1053">
            <v>1</v>
          </cell>
          <cell r="N1053">
            <v>25</v>
          </cell>
          <cell r="O1053" t="str">
            <v>40562</v>
          </cell>
          <cell r="P1053" t="str">
            <v>8390254</v>
          </cell>
        </row>
        <row r="1054">
          <cell r="A1054">
            <v>31053</v>
          </cell>
          <cell r="B1054">
            <v>340650455</v>
          </cell>
          <cell r="C1054" t="str">
            <v>D40-049</v>
          </cell>
          <cell r="D1054" t="str">
            <v>D</v>
          </cell>
          <cell r="E1054">
            <v>40</v>
          </cell>
          <cell r="F1054">
            <v>49</v>
          </cell>
          <cell r="G1054" t="str">
            <v>千手歯科医院</v>
          </cell>
          <cell r="H1054" t="str">
            <v>福岡県</v>
          </cell>
          <cell r="I1054" t="str">
            <v>田川郡金田町新町９２１－１６</v>
          </cell>
          <cell r="J1054">
            <v>2</v>
          </cell>
          <cell r="K1054">
            <v>9</v>
          </cell>
          <cell r="L1054">
            <v>5</v>
          </cell>
          <cell r="M1054">
            <v>1</v>
          </cell>
          <cell r="N1054">
            <v>25</v>
          </cell>
          <cell r="O1054" t="str">
            <v>40603</v>
          </cell>
          <cell r="P1054" t="str">
            <v>8221200</v>
          </cell>
        </row>
        <row r="1055">
          <cell r="A1055">
            <v>31054</v>
          </cell>
          <cell r="B1055">
            <v>341511342</v>
          </cell>
          <cell r="C1055" t="str">
            <v>D41-001</v>
          </cell>
          <cell r="D1055" t="str">
            <v>D</v>
          </cell>
          <cell r="E1055">
            <v>41</v>
          </cell>
          <cell r="F1055">
            <v>1</v>
          </cell>
          <cell r="G1055" t="str">
            <v>服部清彦歯科</v>
          </cell>
          <cell r="H1055" t="str">
            <v>佐賀県</v>
          </cell>
          <cell r="I1055" t="str">
            <v>佐賀市西与賀町大字厘外１５９２－１２</v>
          </cell>
          <cell r="J1055">
            <v>2</v>
          </cell>
          <cell r="K1055">
            <v>9</v>
          </cell>
          <cell r="L1055">
            <v>5</v>
          </cell>
          <cell r="M1055">
            <v>1</v>
          </cell>
          <cell r="N1055">
            <v>25</v>
          </cell>
          <cell r="O1055" t="str">
            <v>41201</v>
          </cell>
          <cell r="P1055" t="str">
            <v>8400034</v>
          </cell>
        </row>
        <row r="1056">
          <cell r="A1056">
            <v>31055</v>
          </cell>
          <cell r="B1056">
            <v>341540298</v>
          </cell>
          <cell r="C1056" t="str">
            <v>D41-002</v>
          </cell>
          <cell r="D1056" t="str">
            <v>D</v>
          </cell>
          <cell r="E1056">
            <v>41</v>
          </cell>
          <cell r="F1056">
            <v>2</v>
          </cell>
          <cell r="G1056" t="str">
            <v>木下歯科クリニック</v>
          </cell>
          <cell r="H1056" t="str">
            <v>佐賀県</v>
          </cell>
          <cell r="I1056" t="str">
            <v>多久市東多久町大字別府４６３６－１</v>
          </cell>
          <cell r="J1056">
            <v>1</v>
          </cell>
          <cell r="K1056">
            <v>9</v>
          </cell>
          <cell r="L1056">
            <v>5</v>
          </cell>
          <cell r="M1056">
            <v>1</v>
          </cell>
          <cell r="N1056">
            <v>25</v>
          </cell>
          <cell r="O1056" t="str">
            <v>41204</v>
          </cell>
          <cell r="P1056" t="str">
            <v>8460012</v>
          </cell>
        </row>
        <row r="1057">
          <cell r="A1057">
            <v>31056</v>
          </cell>
          <cell r="B1057">
            <v>341530211</v>
          </cell>
          <cell r="C1057" t="str">
            <v>D41-003</v>
          </cell>
          <cell r="D1057" t="str">
            <v>D</v>
          </cell>
          <cell r="E1057">
            <v>41</v>
          </cell>
          <cell r="F1057">
            <v>3</v>
          </cell>
          <cell r="G1057" t="str">
            <v>みやはら歯科医院</v>
          </cell>
          <cell r="H1057" t="str">
            <v>佐賀県</v>
          </cell>
          <cell r="I1057" t="str">
            <v>三養基郡北茂安町大字東尾２２２９－１</v>
          </cell>
          <cell r="J1057">
            <v>2</v>
          </cell>
          <cell r="K1057">
            <v>9</v>
          </cell>
          <cell r="L1057">
            <v>5</v>
          </cell>
          <cell r="M1057">
            <v>2</v>
          </cell>
          <cell r="N1057">
            <v>25</v>
          </cell>
          <cell r="O1057" t="str">
            <v>41343</v>
          </cell>
          <cell r="P1057" t="str">
            <v>8490113</v>
          </cell>
        </row>
        <row r="1058">
          <cell r="A1058">
            <v>31057</v>
          </cell>
          <cell r="B1058">
            <v>341540184</v>
          </cell>
          <cell r="C1058" t="str">
            <v>D41-004</v>
          </cell>
          <cell r="D1058" t="str">
            <v>D</v>
          </cell>
          <cell r="E1058">
            <v>41</v>
          </cell>
          <cell r="F1058">
            <v>4</v>
          </cell>
          <cell r="G1058" t="str">
            <v>林田歯科医院</v>
          </cell>
          <cell r="H1058" t="str">
            <v>佐賀県</v>
          </cell>
          <cell r="I1058" t="str">
            <v>小城郡小城町大字松尾４０５４－１</v>
          </cell>
          <cell r="J1058">
            <v>2</v>
          </cell>
          <cell r="K1058">
            <v>9</v>
          </cell>
          <cell r="L1058">
            <v>5</v>
          </cell>
          <cell r="M1058">
            <v>1</v>
          </cell>
          <cell r="N1058">
            <v>25</v>
          </cell>
          <cell r="O1058" t="str">
            <v>41361</v>
          </cell>
          <cell r="P1058" t="str">
            <v>8450004</v>
          </cell>
        </row>
        <row r="1059">
          <cell r="A1059">
            <v>31058</v>
          </cell>
          <cell r="B1059">
            <v>341570486</v>
          </cell>
          <cell r="C1059" t="str">
            <v>D41-005</v>
          </cell>
          <cell r="D1059" t="str">
            <v>D</v>
          </cell>
          <cell r="E1059">
            <v>41</v>
          </cell>
          <cell r="F1059">
            <v>5</v>
          </cell>
          <cell r="G1059" t="str">
            <v>まつお歯科医院</v>
          </cell>
          <cell r="H1059" t="str">
            <v>佐賀県</v>
          </cell>
          <cell r="I1059" t="str">
            <v>杵島郡福富町大字福富下分覚兵エ搦２８２７の３７番地</v>
          </cell>
          <cell r="J1059">
            <v>2</v>
          </cell>
          <cell r="K1059">
            <v>9</v>
          </cell>
          <cell r="L1059">
            <v>5</v>
          </cell>
          <cell r="M1059">
            <v>1</v>
          </cell>
          <cell r="N1059">
            <v>25</v>
          </cell>
          <cell r="O1059" t="str">
            <v>41426</v>
          </cell>
          <cell r="P1059" t="str">
            <v>8490401</v>
          </cell>
        </row>
        <row r="1060">
          <cell r="A1060">
            <v>31059</v>
          </cell>
          <cell r="B1060">
            <v>341570545</v>
          </cell>
          <cell r="C1060" t="str">
            <v>D41-006</v>
          </cell>
          <cell r="D1060" t="str">
            <v>D</v>
          </cell>
          <cell r="E1060">
            <v>41</v>
          </cell>
          <cell r="F1060">
            <v>6</v>
          </cell>
          <cell r="G1060" t="str">
            <v>医療法人聖生会　久野歯科クリニック</v>
          </cell>
          <cell r="H1060" t="str">
            <v>佐賀県</v>
          </cell>
          <cell r="I1060" t="str">
            <v>杵島郡有明町戸ケ里２４２６の１</v>
          </cell>
          <cell r="J1060">
            <v>1</v>
          </cell>
          <cell r="K1060">
            <v>9</v>
          </cell>
          <cell r="L1060">
            <v>5</v>
          </cell>
          <cell r="M1060">
            <v>2</v>
          </cell>
          <cell r="N1060">
            <v>19</v>
          </cell>
          <cell r="O1060" t="str">
            <v>41427</v>
          </cell>
          <cell r="P1060" t="str">
            <v>8491203</v>
          </cell>
        </row>
        <row r="1061">
          <cell r="A1061">
            <v>31060</v>
          </cell>
          <cell r="B1061">
            <v>341580258</v>
          </cell>
          <cell r="C1061" t="str">
            <v>D41-007</v>
          </cell>
          <cell r="D1061" t="str">
            <v>D</v>
          </cell>
          <cell r="E1061">
            <v>41</v>
          </cell>
          <cell r="F1061">
            <v>7</v>
          </cell>
          <cell r="G1061" t="str">
            <v>太田歯科医院</v>
          </cell>
          <cell r="H1061" t="str">
            <v>佐賀県</v>
          </cell>
          <cell r="I1061" t="str">
            <v>藤津郡嬉野町大字岩屋川内甲７７－１</v>
          </cell>
          <cell r="J1061">
            <v>1</v>
          </cell>
          <cell r="K1061">
            <v>9</v>
          </cell>
          <cell r="L1061">
            <v>5</v>
          </cell>
          <cell r="M1061">
            <v>1</v>
          </cell>
          <cell r="N1061">
            <v>25</v>
          </cell>
          <cell r="O1061" t="str">
            <v>41443</v>
          </cell>
          <cell r="P1061" t="str">
            <v>8430304</v>
          </cell>
        </row>
        <row r="1062">
          <cell r="A1062">
            <v>31061</v>
          </cell>
          <cell r="B1062">
            <v>342340655</v>
          </cell>
          <cell r="C1062" t="str">
            <v>D42-001</v>
          </cell>
          <cell r="D1062" t="str">
            <v>D</v>
          </cell>
          <cell r="E1062">
            <v>42</v>
          </cell>
          <cell r="F1062">
            <v>1</v>
          </cell>
          <cell r="G1062" t="str">
            <v>木原歯科医院</v>
          </cell>
          <cell r="H1062" t="str">
            <v>長崎県</v>
          </cell>
          <cell r="I1062" t="str">
            <v>長崎市江戸町３－３</v>
          </cell>
          <cell r="J1062">
            <v>1</v>
          </cell>
          <cell r="K1062">
            <v>9</v>
          </cell>
          <cell r="L1062">
            <v>4</v>
          </cell>
          <cell r="M1062">
            <v>2</v>
          </cell>
          <cell r="N1062">
            <v>25</v>
          </cell>
          <cell r="O1062" t="str">
            <v>42201</v>
          </cell>
          <cell r="P1062" t="str">
            <v>8500861</v>
          </cell>
        </row>
        <row r="1063">
          <cell r="A1063">
            <v>31062</v>
          </cell>
          <cell r="B1063">
            <v>342340756</v>
          </cell>
          <cell r="C1063" t="str">
            <v>D42-002</v>
          </cell>
          <cell r="D1063" t="str">
            <v>D</v>
          </cell>
          <cell r="E1063">
            <v>42</v>
          </cell>
          <cell r="F1063">
            <v>2</v>
          </cell>
          <cell r="G1063" t="str">
            <v>鍬先歯科</v>
          </cell>
          <cell r="H1063" t="str">
            <v>長崎県</v>
          </cell>
          <cell r="I1063" t="str">
            <v>長崎市万屋町６－２６</v>
          </cell>
          <cell r="J1063">
            <v>1</v>
          </cell>
          <cell r="K1063">
            <v>9</v>
          </cell>
          <cell r="L1063">
            <v>4</v>
          </cell>
          <cell r="M1063">
            <v>1</v>
          </cell>
          <cell r="N1063">
            <v>25</v>
          </cell>
          <cell r="O1063" t="str">
            <v>42201</v>
          </cell>
          <cell r="P1063" t="str">
            <v>8500852</v>
          </cell>
        </row>
        <row r="1064">
          <cell r="A1064">
            <v>31063</v>
          </cell>
          <cell r="B1064">
            <v>342340886</v>
          </cell>
          <cell r="C1064" t="str">
            <v>D42-003</v>
          </cell>
          <cell r="D1064" t="str">
            <v>D</v>
          </cell>
          <cell r="E1064">
            <v>42</v>
          </cell>
          <cell r="F1064">
            <v>3</v>
          </cell>
          <cell r="G1064" t="str">
            <v>サトウ歯科医院</v>
          </cell>
          <cell r="H1064" t="str">
            <v>長崎県</v>
          </cell>
          <cell r="I1064" t="str">
            <v>長崎市滑石３丁目２５番３２号</v>
          </cell>
          <cell r="J1064">
            <v>2</v>
          </cell>
          <cell r="K1064">
            <v>9</v>
          </cell>
          <cell r="L1064">
            <v>4</v>
          </cell>
          <cell r="M1064">
            <v>1</v>
          </cell>
          <cell r="N1064">
            <v>25</v>
          </cell>
          <cell r="O1064" t="str">
            <v>42201</v>
          </cell>
          <cell r="P1064" t="str">
            <v>8528061</v>
          </cell>
        </row>
        <row r="1065">
          <cell r="A1065">
            <v>31064</v>
          </cell>
          <cell r="B1065">
            <v>342342268</v>
          </cell>
          <cell r="C1065" t="str">
            <v>D42-004</v>
          </cell>
          <cell r="D1065" t="str">
            <v>D</v>
          </cell>
          <cell r="E1065">
            <v>42</v>
          </cell>
          <cell r="F1065">
            <v>4</v>
          </cell>
          <cell r="G1065" t="str">
            <v>牟田歯科医院</v>
          </cell>
          <cell r="H1065" t="str">
            <v>長崎県</v>
          </cell>
          <cell r="I1065" t="str">
            <v>長崎市矢上町２５３番地</v>
          </cell>
          <cell r="J1065">
            <v>1</v>
          </cell>
          <cell r="K1065">
            <v>9</v>
          </cell>
          <cell r="L1065">
            <v>4</v>
          </cell>
          <cell r="M1065">
            <v>1</v>
          </cell>
          <cell r="N1065">
            <v>25</v>
          </cell>
          <cell r="O1065" t="str">
            <v>42201</v>
          </cell>
          <cell r="P1065" t="str">
            <v>8510133</v>
          </cell>
        </row>
        <row r="1066">
          <cell r="A1066">
            <v>31065</v>
          </cell>
          <cell r="B1066">
            <v>342342301</v>
          </cell>
          <cell r="C1066" t="str">
            <v>D42-005</v>
          </cell>
          <cell r="D1066" t="str">
            <v>D</v>
          </cell>
          <cell r="E1066">
            <v>42</v>
          </cell>
          <cell r="F1066">
            <v>5</v>
          </cell>
          <cell r="G1066" t="str">
            <v>村上歯科医院</v>
          </cell>
          <cell r="H1066" t="str">
            <v>長崎県</v>
          </cell>
          <cell r="I1066" t="str">
            <v>長崎市文教町１０－９　山本ビル２Ｆ</v>
          </cell>
          <cell r="J1066">
            <v>2</v>
          </cell>
          <cell r="K1066">
            <v>9</v>
          </cell>
          <cell r="L1066">
            <v>4</v>
          </cell>
          <cell r="M1066">
            <v>2</v>
          </cell>
          <cell r="N1066">
            <v>25</v>
          </cell>
          <cell r="O1066" t="str">
            <v>42201</v>
          </cell>
          <cell r="P1066" t="str">
            <v>8528131</v>
          </cell>
        </row>
        <row r="1067">
          <cell r="A1067">
            <v>31066</v>
          </cell>
          <cell r="B1067">
            <v>342342747</v>
          </cell>
          <cell r="C1067" t="str">
            <v>D42-006</v>
          </cell>
          <cell r="D1067" t="str">
            <v>D</v>
          </cell>
          <cell r="E1067">
            <v>42</v>
          </cell>
          <cell r="F1067">
            <v>6</v>
          </cell>
          <cell r="G1067" t="str">
            <v>馬渡歯科医院</v>
          </cell>
          <cell r="H1067" t="str">
            <v>長崎県</v>
          </cell>
          <cell r="I1067" t="str">
            <v>長崎市旭町９－１８</v>
          </cell>
          <cell r="J1067">
            <v>2</v>
          </cell>
          <cell r="K1067">
            <v>9</v>
          </cell>
          <cell r="L1067">
            <v>4</v>
          </cell>
          <cell r="M1067">
            <v>1</v>
          </cell>
          <cell r="N1067">
            <v>25</v>
          </cell>
          <cell r="O1067" t="str">
            <v>42201</v>
          </cell>
          <cell r="P1067" t="str">
            <v>8528003</v>
          </cell>
        </row>
        <row r="1068">
          <cell r="A1068">
            <v>31067</v>
          </cell>
          <cell r="B1068">
            <v>342331125</v>
          </cell>
          <cell r="C1068" t="str">
            <v>D42-007</v>
          </cell>
          <cell r="D1068" t="str">
            <v>D</v>
          </cell>
          <cell r="E1068">
            <v>42</v>
          </cell>
          <cell r="F1068">
            <v>7</v>
          </cell>
          <cell r="G1068" t="str">
            <v>山崎歯科医院</v>
          </cell>
          <cell r="H1068" t="str">
            <v>長崎県</v>
          </cell>
          <cell r="I1068" t="str">
            <v>佐世保市稲荷町２０－１２</v>
          </cell>
          <cell r="J1068">
            <v>2</v>
          </cell>
          <cell r="K1068">
            <v>9</v>
          </cell>
          <cell r="L1068">
            <v>5</v>
          </cell>
          <cell r="M1068">
            <v>1</v>
          </cell>
          <cell r="N1068">
            <v>25</v>
          </cell>
          <cell r="O1068" t="str">
            <v>42202</v>
          </cell>
          <cell r="P1068" t="str">
            <v>8570851</v>
          </cell>
        </row>
        <row r="1069">
          <cell r="A1069">
            <v>31068</v>
          </cell>
          <cell r="B1069">
            <v>342650635</v>
          </cell>
          <cell r="C1069" t="str">
            <v>D42-008</v>
          </cell>
          <cell r="D1069" t="str">
            <v>D</v>
          </cell>
          <cell r="E1069">
            <v>42</v>
          </cell>
          <cell r="F1069">
            <v>8</v>
          </cell>
          <cell r="G1069" t="str">
            <v>とやま歯科医院</v>
          </cell>
          <cell r="H1069" t="str">
            <v>長崎県</v>
          </cell>
          <cell r="I1069" t="str">
            <v>大村市富の原１丁目１２３１－２３</v>
          </cell>
          <cell r="J1069">
            <v>2</v>
          </cell>
          <cell r="K1069">
            <v>9</v>
          </cell>
          <cell r="L1069">
            <v>5</v>
          </cell>
          <cell r="M1069">
            <v>1</v>
          </cell>
          <cell r="N1069">
            <v>25</v>
          </cell>
          <cell r="O1069" t="str">
            <v>42205</v>
          </cell>
          <cell r="P1069" t="str">
            <v>8560806</v>
          </cell>
        </row>
        <row r="1070">
          <cell r="A1070">
            <v>31069</v>
          </cell>
          <cell r="B1070">
            <v>342680096</v>
          </cell>
          <cell r="C1070" t="str">
            <v>D42-009</v>
          </cell>
          <cell r="D1070" t="str">
            <v>D</v>
          </cell>
          <cell r="E1070">
            <v>42</v>
          </cell>
          <cell r="F1070">
            <v>9</v>
          </cell>
          <cell r="G1070" t="str">
            <v>夏井歯科医院</v>
          </cell>
          <cell r="H1070" t="str">
            <v>長崎県</v>
          </cell>
          <cell r="I1070" t="str">
            <v>福江市栄町９－１３</v>
          </cell>
          <cell r="J1070">
            <v>1</v>
          </cell>
          <cell r="K1070">
            <v>9</v>
          </cell>
          <cell r="L1070">
            <v>5</v>
          </cell>
          <cell r="M1070">
            <v>1</v>
          </cell>
          <cell r="N1070">
            <v>25</v>
          </cell>
          <cell r="O1070" t="str">
            <v>42206</v>
          </cell>
          <cell r="P1070" t="str">
            <v>8530001</v>
          </cell>
        </row>
        <row r="1071">
          <cell r="A1071">
            <v>31070</v>
          </cell>
          <cell r="B1071">
            <v>342680139</v>
          </cell>
          <cell r="C1071" t="str">
            <v>D42-010</v>
          </cell>
          <cell r="D1071" t="str">
            <v>D</v>
          </cell>
          <cell r="E1071">
            <v>42</v>
          </cell>
          <cell r="F1071">
            <v>10</v>
          </cell>
          <cell r="G1071" t="str">
            <v>よこやま歯科医院</v>
          </cell>
          <cell r="H1071" t="str">
            <v>長崎県</v>
          </cell>
          <cell r="I1071" t="str">
            <v>福江市幸町８－２５</v>
          </cell>
          <cell r="J1071">
            <v>2</v>
          </cell>
          <cell r="K1071">
            <v>9</v>
          </cell>
          <cell r="L1071">
            <v>5</v>
          </cell>
          <cell r="M1071">
            <v>1</v>
          </cell>
          <cell r="N1071">
            <v>25</v>
          </cell>
          <cell r="O1071" t="str">
            <v>42206</v>
          </cell>
          <cell r="P1071" t="str">
            <v>8530004</v>
          </cell>
        </row>
        <row r="1072">
          <cell r="A1072">
            <v>31071</v>
          </cell>
          <cell r="B1072">
            <v>342640108</v>
          </cell>
          <cell r="C1072" t="str">
            <v>D42-011</v>
          </cell>
          <cell r="D1072" t="str">
            <v>D</v>
          </cell>
          <cell r="E1072">
            <v>42</v>
          </cell>
          <cell r="F1072">
            <v>11</v>
          </cell>
          <cell r="G1072" t="str">
            <v>岩本歯科医院</v>
          </cell>
          <cell r="H1072" t="str">
            <v>長崎県</v>
          </cell>
          <cell r="I1072" t="str">
            <v>西彼杵郡香焼町４９４－１６</v>
          </cell>
          <cell r="J1072">
            <v>1</v>
          </cell>
          <cell r="K1072">
            <v>9</v>
          </cell>
          <cell r="L1072">
            <v>5</v>
          </cell>
          <cell r="M1072">
            <v>1</v>
          </cell>
          <cell r="N1072">
            <v>25</v>
          </cell>
          <cell r="O1072" t="str">
            <v>42301</v>
          </cell>
          <cell r="P1072" t="str">
            <v>8510310</v>
          </cell>
        </row>
        <row r="1073">
          <cell r="A1073">
            <v>31072</v>
          </cell>
          <cell r="B1073">
            <v>342650824</v>
          </cell>
          <cell r="C1073" t="str">
            <v>D42-012</v>
          </cell>
          <cell r="D1073" t="str">
            <v>D</v>
          </cell>
          <cell r="E1073">
            <v>42</v>
          </cell>
          <cell r="F1073">
            <v>12</v>
          </cell>
          <cell r="G1073" t="str">
            <v>ふじた歯科</v>
          </cell>
          <cell r="H1073" t="str">
            <v>長崎県</v>
          </cell>
          <cell r="I1073" t="str">
            <v>西彼杵郡多良見町中里名１２９－４</v>
          </cell>
          <cell r="J1073">
            <v>2</v>
          </cell>
          <cell r="K1073">
            <v>9</v>
          </cell>
          <cell r="L1073">
            <v>5</v>
          </cell>
          <cell r="M1073">
            <v>2</v>
          </cell>
          <cell r="N1073">
            <v>25</v>
          </cell>
          <cell r="O1073" t="str">
            <v>42306</v>
          </cell>
          <cell r="P1073" t="str">
            <v>8590405</v>
          </cell>
        </row>
        <row r="1074">
          <cell r="A1074">
            <v>31073</v>
          </cell>
          <cell r="B1074">
            <v>342640179</v>
          </cell>
          <cell r="C1074" t="str">
            <v>D42-013</v>
          </cell>
          <cell r="D1074" t="str">
            <v>D</v>
          </cell>
          <cell r="E1074">
            <v>42</v>
          </cell>
          <cell r="F1074">
            <v>13</v>
          </cell>
          <cell r="G1074" t="str">
            <v>かずのり歯科</v>
          </cell>
          <cell r="H1074" t="str">
            <v>長崎県</v>
          </cell>
          <cell r="I1074" t="str">
            <v>西彼杵郡長与町吉無田郷２００２番地３</v>
          </cell>
          <cell r="J1074">
            <v>2</v>
          </cell>
          <cell r="K1074">
            <v>9</v>
          </cell>
          <cell r="L1074">
            <v>5</v>
          </cell>
          <cell r="M1074">
            <v>1</v>
          </cell>
          <cell r="N1074">
            <v>25</v>
          </cell>
          <cell r="O1074" t="str">
            <v>42307</v>
          </cell>
          <cell r="P1074" t="str">
            <v>8512126</v>
          </cell>
        </row>
        <row r="1075">
          <cell r="A1075">
            <v>31074</v>
          </cell>
          <cell r="B1075">
            <v>342660465</v>
          </cell>
          <cell r="C1075" t="str">
            <v>D42-014</v>
          </cell>
          <cell r="D1075" t="str">
            <v>D</v>
          </cell>
          <cell r="E1075">
            <v>42</v>
          </cell>
          <cell r="F1075">
            <v>14</v>
          </cell>
          <cell r="G1075" t="str">
            <v>副島歯科医院</v>
          </cell>
          <cell r="H1075" t="str">
            <v>長崎県</v>
          </cell>
          <cell r="I1075" t="str">
            <v>南高来郡小浜町北本町１１－１</v>
          </cell>
          <cell r="J1075">
            <v>2</v>
          </cell>
          <cell r="K1075">
            <v>9</v>
          </cell>
          <cell r="L1075">
            <v>5</v>
          </cell>
          <cell r="M1075">
            <v>1</v>
          </cell>
          <cell r="N1075">
            <v>25</v>
          </cell>
          <cell r="O1075" t="str">
            <v>42367</v>
          </cell>
          <cell r="P1075" t="str">
            <v>8540514</v>
          </cell>
        </row>
        <row r="1076">
          <cell r="A1076">
            <v>31075</v>
          </cell>
          <cell r="B1076">
            <v>343311184</v>
          </cell>
          <cell r="C1076" t="str">
            <v>D43-001</v>
          </cell>
          <cell r="D1076" t="str">
            <v>D</v>
          </cell>
          <cell r="E1076">
            <v>43</v>
          </cell>
          <cell r="F1076">
            <v>1</v>
          </cell>
          <cell r="G1076" t="str">
            <v>伊藤歯科医院</v>
          </cell>
          <cell r="H1076" t="str">
            <v>熊本県</v>
          </cell>
          <cell r="I1076" t="str">
            <v>熊本市近見１－９－４１</v>
          </cell>
          <cell r="J1076">
            <v>2</v>
          </cell>
          <cell r="K1076">
            <v>9</v>
          </cell>
          <cell r="L1076">
            <v>5</v>
          </cell>
          <cell r="M1076">
            <v>1</v>
          </cell>
          <cell r="N1076">
            <v>19</v>
          </cell>
          <cell r="O1076" t="str">
            <v>43201</v>
          </cell>
          <cell r="P1076" t="str">
            <v>8614101</v>
          </cell>
        </row>
        <row r="1077">
          <cell r="A1077">
            <v>31076</v>
          </cell>
          <cell r="B1077">
            <v>343312312</v>
          </cell>
          <cell r="C1077" t="str">
            <v>D43-002</v>
          </cell>
          <cell r="D1077" t="str">
            <v>D</v>
          </cell>
          <cell r="E1077">
            <v>43</v>
          </cell>
          <cell r="F1077">
            <v>2</v>
          </cell>
          <cell r="G1077" t="str">
            <v>森歯科クリニック</v>
          </cell>
          <cell r="H1077" t="str">
            <v>熊本県</v>
          </cell>
          <cell r="I1077" t="str">
            <v>熊本市花畑町７－８　サンビル５Ｆ</v>
          </cell>
          <cell r="J1077">
            <v>2</v>
          </cell>
          <cell r="K1077">
            <v>9</v>
          </cell>
          <cell r="L1077">
            <v>5</v>
          </cell>
          <cell r="M1077">
            <v>1</v>
          </cell>
          <cell r="N1077">
            <v>25</v>
          </cell>
          <cell r="O1077" t="str">
            <v>43201</v>
          </cell>
          <cell r="P1077" t="str">
            <v>8600806</v>
          </cell>
        </row>
        <row r="1078">
          <cell r="A1078">
            <v>31077</v>
          </cell>
          <cell r="B1078">
            <v>343312530</v>
          </cell>
          <cell r="C1078" t="str">
            <v>D43-003</v>
          </cell>
          <cell r="D1078" t="str">
            <v>D</v>
          </cell>
          <cell r="E1078">
            <v>43</v>
          </cell>
          <cell r="F1078">
            <v>3</v>
          </cell>
          <cell r="G1078" t="str">
            <v>城南歯科医院</v>
          </cell>
          <cell r="H1078" t="str">
            <v>熊本県</v>
          </cell>
          <cell r="I1078" t="str">
            <v>熊本市近見７－１２－３９</v>
          </cell>
          <cell r="J1078">
            <v>2</v>
          </cell>
          <cell r="K1078">
            <v>9</v>
          </cell>
          <cell r="L1078">
            <v>5</v>
          </cell>
          <cell r="M1078">
            <v>2</v>
          </cell>
          <cell r="N1078">
            <v>25</v>
          </cell>
          <cell r="O1078" t="str">
            <v>43201</v>
          </cell>
          <cell r="P1078" t="str">
            <v>8614101</v>
          </cell>
        </row>
        <row r="1079">
          <cell r="A1079">
            <v>31078</v>
          </cell>
          <cell r="B1079">
            <v>343320409</v>
          </cell>
          <cell r="C1079" t="str">
            <v>D43-004</v>
          </cell>
          <cell r="D1079" t="str">
            <v>D</v>
          </cell>
          <cell r="E1079">
            <v>43</v>
          </cell>
          <cell r="F1079">
            <v>4</v>
          </cell>
          <cell r="G1079" t="str">
            <v>杉野歯科医院</v>
          </cell>
          <cell r="H1079" t="str">
            <v>熊本県</v>
          </cell>
          <cell r="I1079" t="str">
            <v>熊本市春日２－１３－３</v>
          </cell>
          <cell r="J1079">
            <v>2</v>
          </cell>
          <cell r="K1079">
            <v>9</v>
          </cell>
          <cell r="L1079">
            <v>5</v>
          </cell>
          <cell r="M1079">
            <v>1</v>
          </cell>
          <cell r="N1079">
            <v>25</v>
          </cell>
          <cell r="O1079" t="str">
            <v>43201</v>
          </cell>
          <cell r="P1079" t="str">
            <v>8600047</v>
          </cell>
        </row>
        <row r="1080">
          <cell r="A1080">
            <v>31079</v>
          </cell>
          <cell r="B1080">
            <v>343320773</v>
          </cell>
          <cell r="C1080" t="str">
            <v>D43-005</v>
          </cell>
          <cell r="D1080" t="str">
            <v>D</v>
          </cell>
          <cell r="E1080">
            <v>43</v>
          </cell>
          <cell r="F1080">
            <v>5</v>
          </cell>
          <cell r="G1080" t="str">
            <v>新地デンタルクリニック</v>
          </cell>
          <cell r="H1080" t="str">
            <v>熊本県</v>
          </cell>
          <cell r="I1080" t="str">
            <v>熊本市清水新地１丁目５－３６</v>
          </cell>
          <cell r="J1080">
            <v>1</v>
          </cell>
          <cell r="K1080">
            <v>9</v>
          </cell>
          <cell r="L1080">
            <v>5</v>
          </cell>
          <cell r="M1080">
            <v>2</v>
          </cell>
          <cell r="N1080">
            <v>25</v>
          </cell>
          <cell r="O1080" t="str">
            <v>43201</v>
          </cell>
          <cell r="P1080" t="str">
            <v>8600875</v>
          </cell>
        </row>
        <row r="1081">
          <cell r="A1081">
            <v>31080</v>
          </cell>
          <cell r="B1081">
            <v>343510105</v>
          </cell>
          <cell r="C1081" t="str">
            <v>D43-006</v>
          </cell>
          <cell r="D1081" t="str">
            <v>D</v>
          </cell>
          <cell r="E1081">
            <v>43</v>
          </cell>
          <cell r="F1081">
            <v>6</v>
          </cell>
          <cell r="G1081" t="str">
            <v>尾上歯科医院</v>
          </cell>
          <cell r="H1081" t="str">
            <v>熊本県</v>
          </cell>
          <cell r="I1081" t="str">
            <v>熊本市八分字町３１１７</v>
          </cell>
          <cell r="J1081">
            <v>2</v>
          </cell>
          <cell r="K1081">
            <v>9</v>
          </cell>
          <cell r="L1081">
            <v>5</v>
          </cell>
          <cell r="M1081">
            <v>1</v>
          </cell>
          <cell r="N1081">
            <v>19</v>
          </cell>
          <cell r="O1081" t="str">
            <v>43201</v>
          </cell>
          <cell r="P1081" t="str">
            <v>8615253</v>
          </cell>
        </row>
        <row r="1082">
          <cell r="A1082">
            <v>31081</v>
          </cell>
          <cell r="B1082">
            <v>343510118</v>
          </cell>
          <cell r="C1082" t="str">
            <v>D43-007</v>
          </cell>
          <cell r="D1082" t="str">
            <v>D</v>
          </cell>
          <cell r="E1082">
            <v>43</v>
          </cell>
          <cell r="F1082">
            <v>7</v>
          </cell>
          <cell r="G1082" t="str">
            <v>志賀歯科医院</v>
          </cell>
          <cell r="H1082" t="str">
            <v>熊本県</v>
          </cell>
          <cell r="I1082" t="str">
            <v>熊本市上熊本３－２－７</v>
          </cell>
          <cell r="J1082">
            <v>1</v>
          </cell>
          <cell r="K1082">
            <v>9</v>
          </cell>
          <cell r="L1082">
            <v>5</v>
          </cell>
          <cell r="M1082">
            <v>1</v>
          </cell>
          <cell r="N1082">
            <v>25</v>
          </cell>
          <cell r="O1082" t="str">
            <v>43201</v>
          </cell>
          <cell r="P1082" t="str">
            <v>8600079</v>
          </cell>
        </row>
        <row r="1083">
          <cell r="A1083">
            <v>31082</v>
          </cell>
          <cell r="B1083">
            <v>343600116</v>
          </cell>
          <cell r="C1083" t="str">
            <v>D43-008</v>
          </cell>
          <cell r="D1083" t="str">
            <v>D</v>
          </cell>
          <cell r="E1083">
            <v>43</v>
          </cell>
          <cell r="F1083">
            <v>8</v>
          </cell>
          <cell r="G1083" t="str">
            <v>医療法人社団　谷川歯科医院</v>
          </cell>
          <cell r="H1083" t="str">
            <v>熊本県</v>
          </cell>
          <cell r="I1083" t="str">
            <v>八代市本町１－１－４８</v>
          </cell>
          <cell r="J1083">
            <v>1</v>
          </cell>
          <cell r="K1083">
            <v>9</v>
          </cell>
          <cell r="L1083">
            <v>5</v>
          </cell>
          <cell r="M1083">
            <v>1</v>
          </cell>
          <cell r="N1083">
            <v>19</v>
          </cell>
          <cell r="O1083" t="str">
            <v>43202</v>
          </cell>
          <cell r="P1083" t="str">
            <v>8660861</v>
          </cell>
        </row>
        <row r="1084">
          <cell r="A1084">
            <v>31083</v>
          </cell>
          <cell r="B1084">
            <v>343630346</v>
          </cell>
          <cell r="C1084" t="str">
            <v>D43-009</v>
          </cell>
          <cell r="D1084" t="str">
            <v>D</v>
          </cell>
          <cell r="E1084">
            <v>43</v>
          </cell>
          <cell r="F1084">
            <v>9</v>
          </cell>
          <cell r="G1084" t="str">
            <v>みなみ歯科医院</v>
          </cell>
          <cell r="H1084" t="str">
            <v>熊本県</v>
          </cell>
          <cell r="I1084" t="str">
            <v>本渡市南新町３－１９</v>
          </cell>
          <cell r="J1084">
            <v>1</v>
          </cell>
          <cell r="K1084">
            <v>9</v>
          </cell>
          <cell r="L1084">
            <v>5</v>
          </cell>
          <cell r="M1084">
            <v>1</v>
          </cell>
          <cell r="N1084">
            <v>25</v>
          </cell>
          <cell r="O1084" t="str">
            <v>43207</v>
          </cell>
          <cell r="P1084" t="str">
            <v>8630031</v>
          </cell>
        </row>
        <row r="1085">
          <cell r="A1085">
            <v>31084</v>
          </cell>
          <cell r="B1085">
            <v>343540175</v>
          </cell>
          <cell r="C1085" t="str">
            <v>D43-010</v>
          </cell>
          <cell r="D1085" t="str">
            <v>D</v>
          </cell>
          <cell r="E1085">
            <v>43</v>
          </cell>
          <cell r="F1085">
            <v>10</v>
          </cell>
          <cell r="G1085" t="str">
            <v>内藤歯科医院</v>
          </cell>
          <cell r="H1085" t="str">
            <v>熊本県</v>
          </cell>
          <cell r="I1085" t="str">
            <v>鹿本郡鹿本町来民１２００</v>
          </cell>
          <cell r="J1085">
            <v>2</v>
          </cell>
          <cell r="K1085">
            <v>9</v>
          </cell>
          <cell r="L1085">
            <v>5</v>
          </cell>
          <cell r="M1085">
            <v>1</v>
          </cell>
          <cell r="N1085">
            <v>25</v>
          </cell>
          <cell r="O1085" t="str">
            <v>43383</v>
          </cell>
          <cell r="P1085" t="str">
            <v>8610331</v>
          </cell>
        </row>
        <row r="1086">
          <cell r="A1086">
            <v>31085</v>
          </cell>
          <cell r="B1086">
            <v>343570086</v>
          </cell>
          <cell r="C1086" t="str">
            <v>D43-011</v>
          </cell>
          <cell r="D1086" t="str">
            <v>D</v>
          </cell>
          <cell r="E1086">
            <v>43</v>
          </cell>
          <cell r="F1086">
            <v>11</v>
          </cell>
          <cell r="G1086" t="str">
            <v>矢毛石歯科医院</v>
          </cell>
          <cell r="H1086" t="str">
            <v>熊本県</v>
          </cell>
          <cell r="I1086" t="str">
            <v>上益城郡益城町福富７０４</v>
          </cell>
          <cell r="J1086">
            <v>2</v>
          </cell>
          <cell r="K1086">
            <v>9</v>
          </cell>
          <cell r="L1086">
            <v>5</v>
          </cell>
          <cell r="M1086">
            <v>1</v>
          </cell>
          <cell r="N1086">
            <v>25</v>
          </cell>
          <cell r="O1086" t="str">
            <v>43443</v>
          </cell>
          <cell r="P1086" t="str">
            <v>8612235</v>
          </cell>
        </row>
        <row r="1087">
          <cell r="A1087">
            <v>31086</v>
          </cell>
          <cell r="B1087">
            <v>343570291</v>
          </cell>
          <cell r="C1087" t="str">
            <v>D43-012</v>
          </cell>
          <cell r="D1087" t="str">
            <v>D</v>
          </cell>
          <cell r="E1087">
            <v>43</v>
          </cell>
          <cell r="F1087">
            <v>12</v>
          </cell>
          <cell r="G1087" t="str">
            <v>森永歯科医院</v>
          </cell>
          <cell r="H1087" t="str">
            <v>熊本県</v>
          </cell>
          <cell r="I1087" t="str">
            <v>上益城郡益城町馬水８０８－５</v>
          </cell>
          <cell r="J1087">
            <v>2</v>
          </cell>
          <cell r="K1087">
            <v>9</v>
          </cell>
          <cell r="L1087">
            <v>5</v>
          </cell>
          <cell r="M1087">
            <v>2</v>
          </cell>
          <cell r="N1087">
            <v>19</v>
          </cell>
          <cell r="O1087" t="str">
            <v>43443</v>
          </cell>
          <cell r="P1087" t="str">
            <v>8612232</v>
          </cell>
        </row>
        <row r="1088">
          <cell r="A1088">
            <v>31087</v>
          </cell>
          <cell r="B1088">
            <v>343600581</v>
          </cell>
          <cell r="C1088" t="str">
            <v>D43-013</v>
          </cell>
          <cell r="D1088" t="str">
            <v>D</v>
          </cell>
          <cell r="E1088">
            <v>43</v>
          </cell>
          <cell r="F1088">
            <v>13</v>
          </cell>
          <cell r="G1088" t="str">
            <v>竜北歯科クリニック</v>
          </cell>
          <cell r="H1088" t="str">
            <v>熊本県</v>
          </cell>
          <cell r="I1088" t="str">
            <v>八代郡竜北町鹿野３２２－５</v>
          </cell>
          <cell r="J1088">
            <v>2</v>
          </cell>
          <cell r="K1088">
            <v>9</v>
          </cell>
          <cell r="L1088">
            <v>5</v>
          </cell>
          <cell r="M1088">
            <v>1</v>
          </cell>
          <cell r="N1088">
            <v>25</v>
          </cell>
          <cell r="O1088" t="str">
            <v>43464</v>
          </cell>
          <cell r="P1088" t="str">
            <v>8694811</v>
          </cell>
        </row>
        <row r="1089">
          <cell r="A1089">
            <v>31088</v>
          </cell>
          <cell r="B1089">
            <v>343630476</v>
          </cell>
          <cell r="C1089" t="str">
            <v>D43-014</v>
          </cell>
          <cell r="D1089" t="str">
            <v>D</v>
          </cell>
          <cell r="E1089">
            <v>43</v>
          </cell>
          <cell r="F1089">
            <v>14</v>
          </cell>
          <cell r="G1089" t="str">
            <v>松本歯科医院</v>
          </cell>
          <cell r="H1089" t="str">
            <v>熊本県</v>
          </cell>
          <cell r="I1089" t="str">
            <v>天草郡栖本町馬場２５６０－５</v>
          </cell>
          <cell r="J1089">
            <v>2</v>
          </cell>
          <cell r="K1089">
            <v>9</v>
          </cell>
          <cell r="L1089">
            <v>5</v>
          </cell>
          <cell r="M1089">
            <v>1</v>
          </cell>
          <cell r="N1089">
            <v>25</v>
          </cell>
          <cell r="O1089" t="str">
            <v>43528</v>
          </cell>
          <cell r="P1089" t="str">
            <v>8616303</v>
          </cell>
        </row>
        <row r="1090">
          <cell r="A1090">
            <v>31089</v>
          </cell>
          <cell r="B1090">
            <v>344550957</v>
          </cell>
          <cell r="C1090" t="str">
            <v>D44-001</v>
          </cell>
          <cell r="D1090" t="str">
            <v>D</v>
          </cell>
          <cell r="E1090">
            <v>44</v>
          </cell>
          <cell r="F1090">
            <v>1</v>
          </cell>
          <cell r="G1090" t="str">
            <v>ファミリー歯科河野</v>
          </cell>
          <cell r="H1090" t="str">
            <v>大分県</v>
          </cell>
          <cell r="I1090" t="str">
            <v>大分市古ケ鶴２－３－２３</v>
          </cell>
          <cell r="J1090">
            <v>1</v>
          </cell>
          <cell r="K1090">
            <v>9</v>
          </cell>
          <cell r="L1090">
            <v>5</v>
          </cell>
          <cell r="M1090">
            <v>1</v>
          </cell>
          <cell r="N1090">
            <v>25</v>
          </cell>
          <cell r="O1090" t="str">
            <v>44201</v>
          </cell>
          <cell r="P1090" t="str">
            <v>8700935</v>
          </cell>
        </row>
        <row r="1091">
          <cell r="A1091">
            <v>31090</v>
          </cell>
          <cell r="B1091">
            <v>344551938</v>
          </cell>
          <cell r="C1091" t="str">
            <v>D44-002</v>
          </cell>
          <cell r="D1091" t="str">
            <v>D</v>
          </cell>
          <cell r="E1091">
            <v>44</v>
          </cell>
          <cell r="F1091">
            <v>2</v>
          </cell>
          <cell r="G1091" t="str">
            <v>吉岡歯科</v>
          </cell>
          <cell r="H1091" t="str">
            <v>大分県</v>
          </cell>
          <cell r="I1091" t="str">
            <v>大分市大字政所３１１の１</v>
          </cell>
          <cell r="J1091">
            <v>2</v>
          </cell>
          <cell r="K1091">
            <v>9</v>
          </cell>
          <cell r="L1091">
            <v>5</v>
          </cell>
          <cell r="M1091">
            <v>1</v>
          </cell>
          <cell r="N1091">
            <v>25</v>
          </cell>
          <cell r="O1091" t="str">
            <v>44201</v>
          </cell>
          <cell r="P1091" t="str">
            <v>8700268</v>
          </cell>
        </row>
        <row r="1092">
          <cell r="A1092">
            <v>31091</v>
          </cell>
          <cell r="B1092">
            <v>344552528</v>
          </cell>
          <cell r="C1092" t="str">
            <v>D44-003</v>
          </cell>
          <cell r="D1092" t="str">
            <v>D</v>
          </cell>
          <cell r="E1092">
            <v>44</v>
          </cell>
          <cell r="F1092">
            <v>3</v>
          </cell>
          <cell r="G1092" t="str">
            <v>タカセイ歯科</v>
          </cell>
          <cell r="H1092" t="str">
            <v>大分県</v>
          </cell>
          <cell r="I1092" t="str">
            <v>大分市大字東明野１６８１番地の４８４</v>
          </cell>
          <cell r="J1092">
            <v>1</v>
          </cell>
          <cell r="K1092">
            <v>9</v>
          </cell>
          <cell r="L1092">
            <v>5</v>
          </cell>
          <cell r="M1092">
            <v>1</v>
          </cell>
          <cell r="N1092">
            <v>25</v>
          </cell>
          <cell r="O1092" t="str">
            <v>44201</v>
          </cell>
          <cell r="P1092" t="str">
            <v>8700151</v>
          </cell>
        </row>
        <row r="1093">
          <cell r="A1093">
            <v>31092</v>
          </cell>
          <cell r="B1093">
            <v>344540534</v>
          </cell>
          <cell r="C1093" t="str">
            <v>D44-004</v>
          </cell>
          <cell r="D1093" t="str">
            <v>D</v>
          </cell>
          <cell r="E1093">
            <v>44</v>
          </cell>
          <cell r="F1093">
            <v>4</v>
          </cell>
          <cell r="G1093" t="str">
            <v>岩見歯科医院</v>
          </cell>
          <cell r="H1093" t="str">
            <v>大分県</v>
          </cell>
          <cell r="I1093" t="str">
            <v>別府市光町８－１５</v>
          </cell>
          <cell r="J1093">
            <v>1</v>
          </cell>
          <cell r="K1093">
            <v>9</v>
          </cell>
          <cell r="L1093">
            <v>5</v>
          </cell>
          <cell r="M1093">
            <v>1</v>
          </cell>
          <cell r="N1093">
            <v>25</v>
          </cell>
          <cell r="O1093" t="str">
            <v>44202</v>
          </cell>
          <cell r="P1093" t="str">
            <v>8740930</v>
          </cell>
        </row>
        <row r="1094">
          <cell r="A1094">
            <v>31093</v>
          </cell>
          <cell r="B1094">
            <v>344540648</v>
          </cell>
          <cell r="C1094" t="str">
            <v>D44-005</v>
          </cell>
          <cell r="D1094" t="str">
            <v>D</v>
          </cell>
          <cell r="E1094">
            <v>44</v>
          </cell>
          <cell r="F1094">
            <v>5</v>
          </cell>
          <cell r="G1094" t="str">
            <v>イトセ歯科医院</v>
          </cell>
          <cell r="H1094" t="str">
            <v>大分県</v>
          </cell>
          <cell r="I1094" t="str">
            <v>別府市南荘園町２１組</v>
          </cell>
          <cell r="J1094">
            <v>1</v>
          </cell>
          <cell r="K1094">
            <v>9</v>
          </cell>
          <cell r="L1094">
            <v>5</v>
          </cell>
          <cell r="M1094">
            <v>2</v>
          </cell>
          <cell r="N1094">
            <v>19</v>
          </cell>
          <cell r="O1094" t="str">
            <v>44202</v>
          </cell>
          <cell r="P1094" t="str">
            <v>8740904</v>
          </cell>
        </row>
        <row r="1095">
          <cell r="A1095">
            <v>31094</v>
          </cell>
          <cell r="B1095">
            <v>344620500</v>
          </cell>
          <cell r="C1095" t="str">
            <v>D44-006</v>
          </cell>
          <cell r="D1095" t="str">
            <v>D</v>
          </cell>
          <cell r="E1095">
            <v>44</v>
          </cell>
          <cell r="F1095">
            <v>6</v>
          </cell>
          <cell r="G1095" t="str">
            <v>広沢歯科医院</v>
          </cell>
          <cell r="H1095" t="str">
            <v>大分県</v>
          </cell>
          <cell r="I1095" t="str">
            <v>中津市大貞３７１－３６２</v>
          </cell>
          <cell r="J1095">
            <v>1</v>
          </cell>
          <cell r="K1095">
            <v>9</v>
          </cell>
          <cell r="L1095">
            <v>5</v>
          </cell>
          <cell r="M1095">
            <v>2</v>
          </cell>
          <cell r="N1095">
            <v>25</v>
          </cell>
          <cell r="O1095" t="str">
            <v>44203</v>
          </cell>
          <cell r="P1095" t="str">
            <v>8710153</v>
          </cell>
        </row>
        <row r="1096">
          <cell r="A1096">
            <v>31095</v>
          </cell>
          <cell r="B1096">
            <v>344610158</v>
          </cell>
          <cell r="C1096" t="str">
            <v>D44-007</v>
          </cell>
          <cell r="D1096" t="str">
            <v>D</v>
          </cell>
          <cell r="E1096">
            <v>44</v>
          </cell>
          <cell r="F1096">
            <v>7</v>
          </cell>
          <cell r="G1096" t="str">
            <v>横田歯科医院</v>
          </cell>
          <cell r="H1096" t="str">
            <v>大分県</v>
          </cell>
          <cell r="I1096" t="str">
            <v>日田市本町７－４１</v>
          </cell>
          <cell r="J1096">
            <v>2</v>
          </cell>
          <cell r="K1096">
            <v>9</v>
          </cell>
          <cell r="L1096">
            <v>5</v>
          </cell>
          <cell r="M1096">
            <v>1</v>
          </cell>
          <cell r="N1096">
            <v>25</v>
          </cell>
          <cell r="O1096" t="str">
            <v>44204</v>
          </cell>
          <cell r="P1096" t="str">
            <v>8770014</v>
          </cell>
        </row>
        <row r="1097">
          <cell r="A1097">
            <v>31096</v>
          </cell>
          <cell r="B1097">
            <v>344570403</v>
          </cell>
          <cell r="C1097" t="str">
            <v>D44-008</v>
          </cell>
          <cell r="D1097" t="str">
            <v>D</v>
          </cell>
          <cell r="E1097">
            <v>44</v>
          </cell>
          <cell r="F1097">
            <v>8</v>
          </cell>
          <cell r="G1097" t="str">
            <v>利光歯科医院</v>
          </cell>
          <cell r="H1097" t="str">
            <v>大分県</v>
          </cell>
          <cell r="I1097" t="str">
            <v>佐伯市中の島１丁目８番１２号</v>
          </cell>
          <cell r="J1097">
            <v>1</v>
          </cell>
          <cell r="K1097">
            <v>9</v>
          </cell>
          <cell r="L1097">
            <v>5</v>
          </cell>
          <cell r="M1097">
            <v>1</v>
          </cell>
          <cell r="N1097">
            <v>25</v>
          </cell>
          <cell r="O1097" t="str">
            <v>44205</v>
          </cell>
          <cell r="P1097" t="str">
            <v>8760843</v>
          </cell>
        </row>
        <row r="1098">
          <cell r="A1098">
            <v>31097</v>
          </cell>
          <cell r="B1098">
            <v>344630082</v>
          </cell>
          <cell r="C1098" t="str">
            <v>D44-009</v>
          </cell>
          <cell r="D1098" t="str">
            <v>D</v>
          </cell>
          <cell r="E1098">
            <v>44</v>
          </cell>
          <cell r="F1098">
            <v>9</v>
          </cell>
          <cell r="G1098" t="str">
            <v>江口歯科クリニック</v>
          </cell>
          <cell r="H1098" t="str">
            <v>大分県</v>
          </cell>
          <cell r="I1098" t="str">
            <v>宇佐市大字四日市１３６５－２</v>
          </cell>
          <cell r="J1098">
            <v>1</v>
          </cell>
          <cell r="K1098">
            <v>9</v>
          </cell>
          <cell r="L1098">
            <v>5</v>
          </cell>
          <cell r="M1098">
            <v>1</v>
          </cell>
          <cell r="N1098">
            <v>25</v>
          </cell>
          <cell r="O1098" t="str">
            <v>44211</v>
          </cell>
          <cell r="P1098" t="str">
            <v>8790471</v>
          </cell>
        </row>
        <row r="1099">
          <cell r="A1099">
            <v>31098</v>
          </cell>
          <cell r="B1099">
            <v>345010276</v>
          </cell>
          <cell r="C1099" t="str">
            <v>D45-001</v>
          </cell>
          <cell r="D1099" t="str">
            <v>D</v>
          </cell>
          <cell r="E1099">
            <v>45</v>
          </cell>
          <cell r="F1099">
            <v>1</v>
          </cell>
          <cell r="G1099" t="str">
            <v>岩田歯科医院</v>
          </cell>
          <cell r="H1099" t="str">
            <v>宮崎県</v>
          </cell>
          <cell r="I1099" t="str">
            <v>宮崎市橘通東４－５－２</v>
          </cell>
          <cell r="J1099">
            <v>2</v>
          </cell>
          <cell r="K1099">
            <v>9</v>
          </cell>
          <cell r="L1099">
            <v>5</v>
          </cell>
          <cell r="M1099">
            <v>2</v>
          </cell>
          <cell r="N1099">
            <v>25</v>
          </cell>
          <cell r="O1099" t="str">
            <v>45201</v>
          </cell>
          <cell r="P1099" t="str">
            <v>8800805</v>
          </cell>
        </row>
        <row r="1100">
          <cell r="A1100">
            <v>31099</v>
          </cell>
          <cell r="B1100">
            <v>345010755</v>
          </cell>
          <cell r="C1100" t="str">
            <v>D45-002</v>
          </cell>
          <cell r="D1100" t="str">
            <v>D</v>
          </cell>
          <cell r="E1100">
            <v>45</v>
          </cell>
          <cell r="F1100">
            <v>2</v>
          </cell>
          <cell r="G1100" t="str">
            <v>あみ歯科医院</v>
          </cell>
          <cell r="H1100" t="str">
            <v>宮崎県</v>
          </cell>
          <cell r="I1100" t="str">
            <v>宮崎市霧島３－１８３－２</v>
          </cell>
          <cell r="J1100">
            <v>2</v>
          </cell>
          <cell r="K1100">
            <v>9</v>
          </cell>
          <cell r="L1100">
            <v>5</v>
          </cell>
          <cell r="M1100">
            <v>1</v>
          </cell>
          <cell r="N1100">
            <v>25</v>
          </cell>
          <cell r="O1100" t="str">
            <v>45201</v>
          </cell>
          <cell r="P1100" t="str">
            <v>8800032</v>
          </cell>
        </row>
        <row r="1101">
          <cell r="A1101">
            <v>31100</v>
          </cell>
          <cell r="B1101">
            <v>345012212</v>
          </cell>
          <cell r="C1101" t="str">
            <v>D45-003</v>
          </cell>
          <cell r="D1101" t="str">
            <v>D</v>
          </cell>
          <cell r="E1101">
            <v>45</v>
          </cell>
          <cell r="F1101">
            <v>3</v>
          </cell>
          <cell r="G1101" t="str">
            <v>林歯科医院</v>
          </cell>
          <cell r="H1101" t="str">
            <v>宮崎県</v>
          </cell>
          <cell r="I1101" t="str">
            <v>宮崎市神宮西１丁目９番地</v>
          </cell>
          <cell r="J1101">
            <v>1</v>
          </cell>
          <cell r="K1101">
            <v>9</v>
          </cell>
          <cell r="L1101">
            <v>5</v>
          </cell>
          <cell r="M1101">
            <v>1</v>
          </cell>
          <cell r="N1101">
            <v>25</v>
          </cell>
          <cell r="O1101" t="str">
            <v>45201</v>
          </cell>
          <cell r="P1101" t="str">
            <v>8800033</v>
          </cell>
        </row>
        <row r="1102">
          <cell r="A1102">
            <v>31101</v>
          </cell>
          <cell r="B1102">
            <v>345012225</v>
          </cell>
          <cell r="C1102" t="str">
            <v>D45-004</v>
          </cell>
          <cell r="D1102" t="str">
            <v>D</v>
          </cell>
          <cell r="E1102">
            <v>45</v>
          </cell>
          <cell r="F1102">
            <v>4</v>
          </cell>
          <cell r="G1102" t="str">
            <v>松永歯科クリニック</v>
          </cell>
          <cell r="H1102" t="str">
            <v>宮崎県</v>
          </cell>
          <cell r="I1102" t="str">
            <v>宮崎市中津瀬町７</v>
          </cell>
          <cell r="J1102">
            <v>2</v>
          </cell>
          <cell r="K1102">
            <v>9</v>
          </cell>
          <cell r="L1102">
            <v>5</v>
          </cell>
          <cell r="M1102">
            <v>1</v>
          </cell>
          <cell r="N1102">
            <v>25</v>
          </cell>
          <cell r="O1102" t="str">
            <v>45201</v>
          </cell>
          <cell r="P1102" t="str">
            <v>8800025</v>
          </cell>
        </row>
        <row r="1103">
          <cell r="A1103">
            <v>31102</v>
          </cell>
          <cell r="B1103">
            <v>345312749</v>
          </cell>
          <cell r="C1103" t="str">
            <v>D45-005</v>
          </cell>
          <cell r="D1103" t="str">
            <v>D</v>
          </cell>
          <cell r="E1103">
            <v>45</v>
          </cell>
          <cell r="F1103">
            <v>5</v>
          </cell>
          <cell r="G1103" t="str">
            <v>希望ケ丘歯科医院</v>
          </cell>
          <cell r="H1103" t="str">
            <v>宮崎県</v>
          </cell>
          <cell r="I1103" t="str">
            <v>宮崎市大字本郷南方２８４９番地１３</v>
          </cell>
          <cell r="J1103">
            <v>2</v>
          </cell>
          <cell r="K1103">
            <v>9</v>
          </cell>
          <cell r="L1103">
            <v>5</v>
          </cell>
          <cell r="M1103">
            <v>2</v>
          </cell>
          <cell r="N1103">
            <v>19</v>
          </cell>
          <cell r="O1103" t="str">
            <v>45201</v>
          </cell>
          <cell r="P1103" t="str">
            <v>8800921</v>
          </cell>
        </row>
        <row r="1104">
          <cell r="A1104">
            <v>31103</v>
          </cell>
          <cell r="B1104">
            <v>345020758</v>
          </cell>
          <cell r="C1104" t="str">
            <v>D45-006</v>
          </cell>
          <cell r="D1104" t="str">
            <v>D</v>
          </cell>
          <cell r="E1104">
            <v>45</v>
          </cell>
          <cell r="F1104">
            <v>6</v>
          </cell>
          <cell r="G1104" t="str">
            <v>稲田歯科医院</v>
          </cell>
          <cell r="H1104" t="str">
            <v>宮崎県</v>
          </cell>
          <cell r="I1104" t="str">
            <v>都城市祝吉町５６０９</v>
          </cell>
          <cell r="J1104">
            <v>2</v>
          </cell>
          <cell r="K1104">
            <v>9</v>
          </cell>
          <cell r="L1104">
            <v>5</v>
          </cell>
          <cell r="M1104">
            <v>1</v>
          </cell>
          <cell r="N1104">
            <v>25</v>
          </cell>
          <cell r="O1104" t="str">
            <v>45202</v>
          </cell>
          <cell r="P1104" t="str">
            <v>8850014</v>
          </cell>
        </row>
        <row r="1105">
          <cell r="A1105">
            <v>31104</v>
          </cell>
          <cell r="B1105">
            <v>345050311</v>
          </cell>
          <cell r="C1105" t="str">
            <v>D45-007</v>
          </cell>
          <cell r="D1105" t="str">
            <v>D</v>
          </cell>
          <cell r="E1105">
            <v>45</v>
          </cell>
          <cell r="F1105">
            <v>7</v>
          </cell>
          <cell r="G1105" t="str">
            <v>吉田歯科医院</v>
          </cell>
          <cell r="H1105" t="str">
            <v>宮崎県</v>
          </cell>
          <cell r="I1105" t="str">
            <v>小林市大字細野１１３－５</v>
          </cell>
          <cell r="J1105">
            <v>1</v>
          </cell>
          <cell r="K1105">
            <v>9</v>
          </cell>
          <cell r="L1105">
            <v>5</v>
          </cell>
          <cell r="M1105">
            <v>1</v>
          </cell>
          <cell r="N1105">
            <v>25</v>
          </cell>
          <cell r="O1105" t="str">
            <v>45205</v>
          </cell>
          <cell r="P1105" t="str">
            <v>8860004</v>
          </cell>
        </row>
        <row r="1106">
          <cell r="A1106">
            <v>31105</v>
          </cell>
          <cell r="B1106">
            <v>345090339</v>
          </cell>
          <cell r="C1106" t="str">
            <v>D45-008</v>
          </cell>
          <cell r="D1106" t="str">
            <v>D</v>
          </cell>
          <cell r="E1106">
            <v>45</v>
          </cell>
          <cell r="F1106">
            <v>8</v>
          </cell>
          <cell r="G1106" t="str">
            <v>東村歯科医院</v>
          </cell>
          <cell r="H1106" t="str">
            <v>宮崎県</v>
          </cell>
          <cell r="I1106" t="str">
            <v>日向市南町７４６３－１</v>
          </cell>
          <cell r="J1106">
            <v>2</v>
          </cell>
          <cell r="K1106">
            <v>9</v>
          </cell>
          <cell r="L1106">
            <v>5</v>
          </cell>
          <cell r="M1106">
            <v>1</v>
          </cell>
          <cell r="N1106">
            <v>25</v>
          </cell>
          <cell r="O1106" t="str">
            <v>45206</v>
          </cell>
          <cell r="P1106" t="str">
            <v>8830036</v>
          </cell>
        </row>
        <row r="1107">
          <cell r="A1107">
            <v>31106</v>
          </cell>
          <cell r="B1107">
            <v>345040259</v>
          </cell>
          <cell r="C1107" t="str">
            <v>D45-009</v>
          </cell>
          <cell r="D1107" t="str">
            <v>D</v>
          </cell>
          <cell r="E1107">
            <v>45</v>
          </cell>
          <cell r="F1107">
            <v>9</v>
          </cell>
          <cell r="G1107" t="str">
            <v>浪花歯科医院</v>
          </cell>
          <cell r="H1107" t="str">
            <v>宮崎県</v>
          </cell>
          <cell r="I1107" t="str">
            <v>南那珂郡南郷町東町１４－９</v>
          </cell>
          <cell r="J1107">
            <v>2</v>
          </cell>
          <cell r="K1107">
            <v>9</v>
          </cell>
          <cell r="L1107">
            <v>5</v>
          </cell>
          <cell r="M1107">
            <v>1</v>
          </cell>
          <cell r="N1107">
            <v>25</v>
          </cell>
          <cell r="O1107" t="str">
            <v>45322</v>
          </cell>
          <cell r="P1107" t="str">
            <v>8893207</v>
          </cell>
        </row>
        <row r="1108">
          <cell r="A1108">
            <v>31107</v>
          </cell>
          <cell r="B1108">
            <v>346311260</v>
          </cell>
          <cell r="C1108" t="str">
            <v>D46-001</v>
          </cell>
          <cell r="D1108" t="str">
            <v>D</v>
          </cell>
          <cell r="E1108">
            <v>46</v>
          </cell>
          <cell r="F1108">
            <v>1</v>
          </cell>
          <cell r="G1108" t="str">
            <v>徳地歯科医院</v>
          </cell>
          <cell r="H1108" t="str">
            <v>鹿児島県</v>
          </cell>
          <cell r="I1108" t="str">
            <v>鹿児島市桜ケ丘５－３０－１３</v>
          </cell>
          <cell r="J1108">
            <v>1</v>
          </cell>
          <cell r="K1108">
            <v>9</v>
          </cell>
          <cell r="L1108">
            <v>5</v>
          </cell>
          <cell r="M1108">
            <v>2</v>
          </cell>
          <cell r="N1108">
            <v>25</v>
          </cell>
          <cell r="O1108" t="str">
            <v>46201</v>
          </cell>
          <cell r="P1108" t="str">
            <v>8910175</v>
          </cell>
        </row>
        <row r="1109">
          <cell r="A1109">
            <v>31108</v>
          </cell>
          <cell r="B1109">
            <v>346311316</v>
          </cell>
          <cell r="C1109" t="str">
            <v>D46-002</v>
          </cell>
          <cell r="D1109" t="str">
            <v>D</v>
          </cell>
          <cell r="E1109">
            <v>46</v>
          </cell>
          <cell r="F1109">
            <v>2</v>
          </cell>
          <cell r="G1109" t="str">
            <v>白石歯科医院</v>
          </cell>
          <cell r="H1109" t="str">
            <v>鹿児島県</v>
          </cell>
          <cell r="I1109" t="str">
            <v>鹿児島市和田１丁目２２番５号　第６耕洋ビル２Ｆ</v>
          </cell>
          <cell r="J1109">
            <v>1</v>
          </cell>
          <cell r="K1109">
            <v>9</v>
          </cell>
          <cell r="L1109">
            <v>5</v>
          </cell>
          <cell r="M1109">
            <v>1</v>
          </cell>
          <cell r="N1109">
            <v>25</v>
          </cell>
          <cell r="O1109" t="str">
            <v>46201</v>
          </cell>
          <cell r="P1109" t="str">
            <v>8910143</v>
          </cell>
        </row>
        <row r="1110">
          <cell r="A1110">
            <v>31109</v>
          </cell>
          <cell r="B1110">
            <v>346311635</v>
          </cell>
          <cell r="C1110" t="str">
            <v>D46-003</v>
          </cell>
          <cell r="D1110" t="str">
            <v>D</v>
          </cell>
          <cell r="E1110">
            <v>46</v>
          </cell>
          <cell r="F1110">
            <v>3</v>
          </cell>
          <cell r="G1110" t="str">
            <v>別府歯科医院</v>
          </cell>
          <cell r="H1110" t="str">
            <v>鹿児島県</v>
          </cell>
          <cell r="I1110" t="str">
            <v>鹿児島市東谷山５丁目３０－５</v>
          </cell>
          <cell r="J1110">
            <v>2</v>
          </cell>
          <cell r="K1110">
            <v>9</v>
          </cell>
          <cell r="L1110">
            <v>5</v>
          </cell>
          <cell r="M1110">
            <v>1</v>
          </cell>
          <cell r="N1110">
            <v>25</v>
          </cell>
          <cell r="O1110" t="str">
            <v>46201</v>
          </cell>
          <cell r="P1110" t="str">
            <v>8910113</v>
          </cell>
        </row>
        <row r="1111">
          <cell r="A1111">
            <v>31110</v>
          </cell>
          <cell r="B1111">
            <v>346312717</v>
          </cell>
          <cell r="C1111" t="str">
            <v>D46-004</v>
          </cell>
          <cell r="D1111" t="str">
            <v>D</v>
          </cell>
          <cell r="E1111">
            <v>46</v>
          </cell>
          <cell r="F1111">
            <v>4</v>
          </cell>
          <cell r="G1111" t="str">
            <v>たんぽぽこども歯科</v>
          </cell>
          <cell r="H1111" t="str">
            <v>鹿児島県</v>
          </cell>
          <cell r="I1111" t="str">
            <v>鹿児島市上福元町５８７９－８</v>
          </cell>
          <cell r="J1111">
            <v>2</v>
          </cell>
          <cell r="K1111">
            <v>9</v>
          </cell>
          <cell r="L1111">
            <v>5</v>
          </cell>
          <cell r="M1111">
            <v>1</v>
          </cell>
          <cell r="N1111">
            <v>25</v>
          </cell>
          <cell r="O1111" t="str">
            <v>46201</v>
          </cell>
          <cell r="P1111" t="str">
            <v>8910116</v>
          </cell>
        </row>
        <row r="1112">
          <cell r="A1112">
            <v>31111</v>
          </cell>
          <cell r="B1112">
            <v>346320615</v>
          </cell>
          <cell r="C1112" t="str">
            <v>D46-005</v>
          </cell>
          <cell r="D1112" t="str">
            <v>D</v>
          </cell>
          <cell r="E1112">
            <v>46</v>
          </cell>
          <cell r="F1112">
            <v>5</v>
          </cell>
          <cell r="G1112" t="str">
            <v>角野歯科医院</v>
          </cell>
          <cell r="H1112" t="str">
            <v>鹿児島県</v>
          </cell>
          <cell r="I1112" t="str">
            <v>鹿児島市下伊敷３丁目２２番２５号</v>
          </cell>
          <cell r="J1112">
            <v>1</v>
          </cell>
          <cell r="K1112">
            <v>9</v>
          </cell>
          <cell r="L1112">
            <v>5</v>
          </cell>
          <cell r="M1112">
            <v>1</v>
          </cell>
          <cell r="N1112">
            <v>25</v>
          </cell>
          <cell r="O1112" t="str">
            <v>46201</v>
          </cell>
          <cell r="P1112" t="str">
            <v>8900005</v>
          </cell>
        </row>
        <row r="1113">
          <cell r="A1113">
            <v>31112</v>
          </cell>
          <cell r="B1113">
            <v>346321407</v>
          </cell>
          <cell r="C1113" t="str">
            <v>D46-006</v>
          </cell>
          <cell r="D1113" t="str">
            <v>D</v>
          </cell>
          <cell r="E1113">
            <v>46</v>
          </cell>
          <cell r="F1113">
            <v>6</v>
          </cell>
          <cell r="G1113" t="str">
            <v>ちらん歯科クリニック</v>
          </cell>
          <cell r="H1113" t="str">
            <v>鹿児島県</v>
          </cell>
          <cell r="I1113" t="str">
            <v>鹿児島市吉野町３６６９－８</v>
          </cell>
          <cell r="J1113">
            <v>2</v>
          </cell>
          <cell r="K1113">
            <v>9</v>
          </cell>
          <cell r="L1113">
            <v>5</v>
          </cell>
          <cell r="M1113">
            <v>1</v>
          </cell>
          <cell r="N1113">
            <v>25</v>
          </cell>
          <cell r="O1113" t="str">
            <v>46201</v>
          </cell>
          <cell r="P1113" t="str">
            <v>8920871</v>
          </cell>
        </row>
        <row r="1114">
          <cell r="A1114">
            <v>31113</v>
          </cell>
          <cell r="B1114">
            <v>346610631</v>
          </cell>
          <cell r="C1114" t="str">
            <v>D46-007</v>
          </cell>
          <cell r="D1114" t="str">
            <v>D</v>
          </cell>
          <cell r="E1114">
            <v>46</v>
          </cell>
          <cell r="F1114">
            <v>7</v>
          </cell>
          <cell r="G1114" t="str">
            <v>いなざわ歯科医院</v>
          </cell>
          <cell r="H1114" t="str">
            <v>鹿児島県</v>
          </cell>
          <cell r="I1114" t="str">
            <v>鹿屋市川西町４４６０－６</v>
          </cell>
          <cell r="J1114">
            <v>2</v>
          </cell>
          <cell r="K1114">
            <v>9</v>
          </cell>
          <cell r="L1114">
            <v>5</v>
          </cell>
          <cell r="M1114">
            <v>1</v>
          </cell>
          <cell r="N1114">
            <v>25</v>
          </cell>
          <cell r="O1114" t="str">
            <v>46203</v>
          </cell>
          <cell r="P1114" t="str">
            <v>8930032</v>
          </cell>
        </row>
        <row r="1115">
          <cell r="A1115">
            <v>31114</v>
          </cell>
          <cell r="B1115">
            <v>346610758</v>
          </cell>
          <cell r="C1115" t="str">
            <v>D46-008</v>
          </cell>
          <cell r="D1115" t="str">
            <v>D</v>
          </cell>
          <cell r="E1115">
            <v>46</v>
          </cell>
          <cell r="F1115">
            <v>8</v>
          </cell>
          <cell r="G1115" t="str">
            <v>いなば歯科</v>
          </cell>
          <cell r="H1115" t="str">
            <v>鹿児島県</v>
          </cell>
          <cell r="I1115" t="str">
            <v>鹿屋市西原２丁目３４番１７号</v>
          </cell>
          <cell r="J1115">
            <v>1</v>
          </cell>
          <cell r="K1115">
            <v>9</v>
          </cell>
          <cell r="L1115">
            <v>5</v>
          </cell>
          <cell r="M1115">
            <v>1</v>
          </cell>
          <cell r="N1115">
            <v>25</v>
          </cell>
          <cell r="O1115" t="str">
            <v>46203</v>
          </cell>
          <cell r="P1115" t="str">
            <v>8930064</v>
          </cell>
        </row>
        <row r="1116">
          <cell r="A1116">
            <v>31115</v>
          </cell>
          <cell r="B1116">
            <v>346530186</v>
          </cell>
          <cell r="C1116" t="str">
            <v>D46-009</v>
          </cell>
          <cell r="D1116" t="str">
            <v>D</v>
          </cell>
          <cell r="E1116">
            <v>46</v>
          </cell>
          <cell r="F1116">
            <v>9</v>
          </cell>
          <cell r="G1116" t="str">
            <v>山下歯科医院</v>
          </cell>
          <cell r="H1116" t="str">
            <v>鹿児島県</v>
          </cell>
          <cell r="I1116" t="str">
            <v>日置郡伊集院町徳重４２８</v>
          </cell>
          <cell r="J1116">
            <v>1</v>
          </cell>
          <cell r="K1116">
            <v>9</v>
          </cell>
          <cell r="L1116">
            <v>5</v>
          </cell>
          <cell r="M1116">
            <v>1</v>
          </cell>
          <cell r="N1116">
            <v>25</v>
          </cell>
          <cell r="O1116" t="str">
            <v>46363</v>
          </cell>
          <cell r="P1116" t="str">
            <v>8992502</v>
          </cell>
        </row>
        <row r="1117">
          <cell r="A1117">
            <v>31116</v>
          </cell>
          <cell r="B1117">
            <v>346530203</v>
          </cell>
          <cell r="C1117" t="str">
            <v>D46-010</v>
          </cell>
          <cell r="D1117" t="str">
            <v>D</v>
          </cell>
          <cell r="E1117">
            <v>46</v>
          </cell>
          <cell r="F1117">
            <v>10</v>
          </cell>
          <cell r="G1117" t="str">
            <v>石窪歯科医院</v>
          </cell>
          <cell r="H1117" t="str">
            <v>鹿児島県</v>
          </cell>
          <cell r="I1117" t="str">
            <v>日置郡松元町上谷口１００５　平石ビル２Ｆ</v>
          </cell>
          <cell r="J1117">
            <v>2</v>
          </cell>
          <cell r="K1117">
            <v>9</v>
          </cell>
          <cell r="L1117">
            <v>5</v>
          </cell>
          <cell r="M1117">
            <v>1</v>
          </cell>
          <cell r="N1117">
            <v>25</v>
          </cell>
          <cell r="O1117" t="str">
            <v>46364</v>
          </cell>
          <cell r="P1117" t="str">
            <v>8992703</v>
          </cell>
        </row>
        <row r="1118">
          <cell r="A1118">
            <v>31117</v>
          </cell>
          <cell r="B1118">
            <v>346550140</v>
          </cell>
          <cell r="C1118" t="str">
            <v>D46-011</v>
          </cell>
          <cell r="D1118" t="str">
            <v>D</v>
          </cell>
          <cell r="E1118">
            <v>46</v>
          </cell>
          <cell r="F1118">
            <v>11</v>
          </cell>
          <cell r="G1118" t="str">
            <v>尾形歯科医院</v>
          </cell>
          <cell r="H1118" t="str">
            <v>鹿児島県</v>
          </cell>
          <cell r="I1118" t="str">
            <v>薩摩郡宮之城町屋地１４６４</v>
          </cell>
          <cell r="J1118">
            <v>2</v>
          </cell>
          <cell r="K1118">
            <v>9</v>
          </cell>
          <cell r="L1118">
            <v>5</v>
          </cell>
          <cell r="M1118">
            <v>1</v>
          </cell>
          <cell r="N1118">
            <v>25</v>
          </cell>
          <cell r="O1118" t="str">
            <v>46384</v>
          </cell>
          <cell r="P1118" t="str">
            <v>8951803</v>
          </cell>
        </row>
        <row r="1119">
          <cell r="A1119">
            <v>31118</v>
          </cell>
          <cell r="B1119">
            <v>346580224</v>
          </cell>
          <cell r="C1119" t="str">
            <v>D46-012</v>
          </cell>
          <cell r="D1119" t="str">
            <v>D</v>
          </cell>
          <cell r="E1119">
            <v>46</v>
          </cell>
          <cell r="F1119">
            <v>12</v>
          </cell>
          <cell r="G1119" t="str">
            <v>ともり歯科医院</v>
          </cell>
          <cell r="H1119" t="str">
            <v>鹿児島県</v>
          </cell>
          <cell r="I1119" t="str">
            <v>姶良郡加治木町新生町２１８番地の１</v>
          </cell>
          <cell r="J1119">
            <v>2</v>
          </cell>
          <cell r="K1119">
            <v>9</v>
          </cell>
          <cell r="L1119">
            <v>5</v>
          </cell>
          <cell r="M1119">
            <v>2</v>
          </cell>
          <cell r="N1119">
            <v>19</v>
          </cell>
          <cell r="O1119" t="str">
            <v>46441</v>
          </cell>
          <cell r="P1119" t="str">
            <v>8995223</v>
          </cell>
        </row>
        <row r="1120">
          <cell r="A1120">
            <v>31119</v>
          </cell>
          <cell r="B1120">
            <v>346590344</v>
          </cell>
          <cell r="C1120" t="str">
            <v>D46-013</v>
          </cell>
          <cell r="D1120" t="str">
            <v>D</v>
          </cell>
          <cell r="E1120">
            <v>46</v>
          </cell>
          <cell r="F1120">
            <v>13</v>
          </cell>
          <cell r="G1120" t="str">
            <v>永山歯科医院</v>
          </cell>
          <cell r="H1120" t="str">
            <v>鹿児島県</v>
          </cell>
          <cell r="I1120" t="str">
            <v>姶良郡隼人町姫城２丁目２４３</v>
          </cell>
          <cell r="J1120">
            <v>2</v>
          </cell>
          <cell r="K1120">
            <v>9</v>
          </cell>
          <cell r="L1120">
            <v>5</v>
          </cell>
          <cell r="M1120">
            <v>1</v>
          </cell>
          <cell r="N1120">
            <v>25</v>
          </cell>
          <cell r="O1120" t="str">
            <v>46450</v>
          </cell>
          <cell r="P1120" t="str">
            <v>8995111</v>
          </cell>
        </row>
        <row r="1121">
          <cell r="A1121">
            <v>31120</v>
          </cell>
          <cell r="B1121">
            <v>346650314</v>
          </cell>
          <cell r="C1121" t="str">
            <v>D46-014</v>
          </cell>
          <cell r="D1121" t="str">
            <v>D</v>
          </cell>
          <cell r="E1121">
            <v>46</v>
          </cell>
          <cell r="F1121">
            <v>14</v>
          </cell>
          <cell r="G1121" t="str">
            <v>ふくやま歯科医院</v>
          </cell>
          <cell r="H1121" t="str">
            <v>鹿児島県</v>
          </cell>
          <cell r="I1121" t="str">
            <v>大島郡知名町下平川４６９番地</v>
          </cell>
          <cell r="J1121">
            <v>2</v>
          </cell>
          <cell r="K1121">
            <v>9</v>
          </cell>
          <cell r="L1121">
            <v>5</v>
          </cell>
          <cell r="M1121">
            <v>1</v>
          </cell>
          <cell r="N1121">
            <v>25</v>
          </cell>
          <cell r="O1121" t="str">
            <v>46534</v>
          </cell>
          <cell r="P1121" t="str">
            <v>8919203</v>
          </cell>
        </row>
        <row r="1122">
          <cell r="A1122">
            <v>31121</v>
          </cell>
          <cell r="B1122">
            <v>347540564</v>
          </cell>
          <cell r="C1122" t="str">
            <v>D47-001</v>
          </cell>
          <cell r="D1122" t="str">
            <v>D</v>
          </cell>
          <cell r="E1122">
            <v>47</v>
          </cell>
          <cell r="F1122">
            <v>1</v>
          </cell>
          <cell r="G1122" t="str">
            <v>林歯科医院</v>
          </cell>
          <cell r="H1122" t="str">
            <v>沖縄県</v>
          </cell>
          <cell r="I1122" t="str">
            <v>那覇市若狭２－５－１</v>
          </cell>
          <cell r="J1122">
            <v>1</v>
          </cell>
          <cell r="K1122">
            <v>9</v>
          </cell>
          <cell r="L1122">
            <v>5</v>
          </cell>
          <cell r="M1122">
            <v>1</v>
          </cell>
          <cell r="N1122">
            <v>25</v>
          </cell>
          <cell r="O1122" t="str">
            <v>47201</v>
          </cell>
          <cell r="P1122" t="str">
            <v>9000031</v>
          </cell>
        </row>
        <row r="1123">
          <cell r="A1123">
            <v>31122</v>
          </cell>
          <cell r="B1123">
            <v>347540724</v>
          </cell>
          <cell r="C1123" t="str">
            <v>D47-002</v>
          </cell>
          <cell r="D1123" t="str">
            <v>D</v>
          </cell>
          <cell r="E1123">
            <v>47</v>
          </cell>
          <cell r="F1123">
            <v>2</v>
          </cell>
          <cell r="G1123" t="str">
            <v>銘苅歯科医院</v>
          </cell>
          <cell r="H1123" t="str">
            <v>沖縄県</v>
          </cell>
          <cell r="I1123" t="str">
            <v>那覇市久米２－１６－２２</v>
          </cell>
          <cell r="J1123">
            <v>2</v>
          </cell>
          <cell r="K1123">
            <v>9</v>
          </cell>
          <cell r="L1123">
            <v>5</v>
          </cell>
          <cell r="M1123">
            <v>1</v>
          </cell>
          <cell r="N1123">
            <v>25</v>
          </cell>
          <cell r="O1123" t="str">
            <v>47201</v>
          </cell>
          <cell r="P1123" t="str">
            <v>9000033</v>
          </cell>
        </row>
        <row r="1124">
          <cell r="A1124">
            <v>31123</v>
          </cell>
          <cell r="B1124">
            <v>347541486</v>
          </cell>
          <cell r="C1124" t="str">
            <v>D47-003</v>
          </cell>
          <cell r="D1124" t="str">
            <v>D</v>
          </cell>
          <cell r="E1124">
            <v>47</v>
          </cell>
          <cell r="F1124">
            <v>3</v>
          </cell>
          <cell r="G1124" t="str">
            <v>おくずみ歯科クリニック</v>
          </cell>
          <cell r="H1124" t="str">
            <v>沖縄県</v>
          </cell>
          <cell r="I1124" t="str">
            <v>那覇市曙２－１０－２５</v>
          </cell>
          <cell r="J1124">
            <v>2</v>
          </cell>
          <cell r="K1124">
            <v>9</v>
          </cell>
          <cell r="L1124">
            <v>5</v>
          </cell>
          <cell r="M1124">
            <v>2</v>
          </cell>
          <cell r="N1124">
            <v>25</v>
          </cell>
          <cell r="O1124" t="str">
            <v>47201</v>
          </cell>
          <cell r="P1124" t="str">
            <v>9000002</v>
          </cell>
        </row>
        <row r="1125">
          <cell r="A1125">
            <v>31124</v>
          </cell>
          <cell r="B1125">
            <v>347542311</v>
          </cell>
          <cell r="C1125" t="str">
            <v>D47-004</v>
          </cell>
          <cell r="D1125" t="str">
            <v>D</v>
          </cell>
          <cell r="E1125">
            <v>47</v>
          </cell>
          <cell r="F1125">
            <v>4</v>
          </cell>
          <cell r="G1125" t="str">
            <v>和歯科医院</v>
          </cell>
          <cell r="H1125" t="str">
            <v>沖縄県</v>
          </cell>
          <cell r="I1125" t="str">
            <v>那覇市字上間２７８－１</v>
          </cell>
          <cell r="J1125">
            <v>2</v>
          </cell>
          <cell r="K1125">
            <v>9</v>
          </cell>
          <cell r="L1125">
            <v>5</v>
          </cell>
          <cell r="M1125">
            <v>1</v>
          </cell>
          <cell r="N1125">
            <v>25</v>
          </cell>
          <cell r="O1125" t="str">
            <v>47201</v>
          </cell>
          <cell r="P1125" t="str">
            <v>9020073</v>
          </cell>
        </row>
        <row r="1126">
          <cell r="A1126">
            <v>31125</v>
          </cell>
          <cell r="B1126">
            <v>347532002</v>
          </cell>
          <cell r="C1126" t="str">
            <v>D47-005</v>
          </cell>
          <cell r="D1126" t="str">
            <v>D</v>
          </cell>
          <cell r="E1126">
            <v>47</v>
          </cell>
          <cell r="F1126">
            <v>5</v>
          </cell>
          <cell r="G1126" t="str">
            <v>太陽歯科医院</v>
          </cell>
          <cell r="H1126" t="str">
            <v>沖縄県</v>
          </cell>
          <cell r="I1126" t="str">
            <v>宜野湾市真志喜２－１１－１</v>
          </cell>
          <cell r="J1126">
            <v>1</v>
          </cell>
          <cell r="K1126">
            <v>9</v>
          </cell>
          <cell r="L1126">
            <v>5</v>
          </cell>
          <cell r="M1126">
            <v>2</v>
          </cell>
          <cell r="N1126">
            <v>19</v>
          </cell>
          <cell r="O1126" t="str">
            <v>47205</v>
          </cell>
          <cell r="P1126" t="str">
            <v>9012224</v>
          </cell>
        </row>
        <row r="1127">
          <cell r="A1127">
            <v>31126</v>
          </cell>
          <cell r="B1127">
            <v>347570332</v>
          </cell>
          <cell r="C1127" t="str">
            <v>D47-006</v>
          </cell>
          <cell r="D1127" t="str">
            <v>D</v>
          </cell>
          <cell r="E1127">
            <v>47</v>
          </cell>
          <cell r="F1127">
            <v>6</v>
          </cell>
          <cell r="G1127" t="str">
            <v>南宝歯科医院</v>
          </cell>
          <cell r="H1127" t="str">
            <v>沖縄県</v>
          </cell>
          <cell r="I1127" t="str">
            <v>石垣市字石垣２８０番地の１</v>
          </cell>
          <cell r="J1127">
            <v>2</v>
          </cell>
          <cell r="K1127">
            <v>9</v>
          </cell>
          <cell r="L1127">
            <v>5</v>
          </cell>
          <cell r="M1127">
            <v>1</v>
          </cell>
          <cell r="N1127">
            <v>25</v>
          </cell>
          <cell r="O1127" t="str">
            <v>47207</v>
          </cell>
          <cell r="P1127" t="str">
            <v>9070023</v>
          </cell>
        </row>
        <row r="1128">
          <cell r="A1128">
            <v>31127</v>
          </cell>
          <cell r="B1128">
            <v>347550394</v>
          </cell>
          <cell r="C1128" t="str">
            <v>D47-007</v>
          </cell>
          <cell r="D1128" t="str">
            <v>D</v>
          </cell>
          <cell r="E1128">
            <v>47</v>
          </cell>
          <cell r="F1128">
            <v>7</v>
          </cell>
          <cell r="G1128" t="str">
            <v>い歯科医院</v>
          </cell>
          <cell r="H1128" t="str">
            <v>沖縄県</v>
          </cell>
          <cell r="I1128" t="str">
            <v>糸満市字潮平６０６－１</v>
          </cell>
          <cell r="J1128">
            <v>2</v>
          </cell>
          <cell r="K1128">
            <v>9</v>
          </cell>
          <cell r="L1128">
            <v>5</v>
          </cell>
          <cell r="M1128">
            <v>1</v>
          </cell>
          <cell r="N1128">
            <v>25</v>
          </cell>
          <cell r="O1128" t="str">
            <v>47210</v>
          </cell>
          <cell r="P1128" t="str">
            <v>9010302</v>
          </cell>
        </row>
        <row r="1129">
          <cell r="A1129">
            <v>31128</v>
          </cell>
          <cell r="B1129">
            <v>347530200</v>
          </cell>
          <cell r="C1129" t="str">
            <v>D47-008</v>
          </cell>
          <cell r="D1129" t="str">
            <v>D</v>
          </cell>
          <cell r="E1129">
            <v>47</v>
          </cell>
          <cell r="F1129">
            <v>8</v>
          </cell>
          <cell r="G1129" t="str">
            <v>中地歯科医院</v>
          </cell>
          <cell r="H1129" t="str">
            <v>沖縄県</v>
          </cell>
          <cell r="I1129" t="str">
            <v>沖縄市城前町１－３４</v>
          </cell>
          <cell r="J1129">
            <v>2</v>
          </cell>
          <cell r="K1129">
            <v>9</v>
          </cell>
          <cell r="L1129">
            <v>5</v>
          </cell>
          <cell r="M1129">
            <v>1</v>
          </cell>
          <cell r="N1129">
            <v>25</v>
          </cell>
          <cell r="O1129" t="str">
            <v>47211</v>
          </cell>
          <cell r="P1129" t="str">
            <v>9040002</v>
          </cell>
        </row>
        <row r="1130">
          <cell r="A1130">
            <v>31129</v>
          </cell>
          <cell r="B1130">
            <v>347531630</v>
          </cell>
          <cell r="C1130" t="str">
            <v>D47-009</v>
          </cell>
          <cell r="D1130" t="str">
            <v>D</v>
          </cell>
          <cell r="E1130">
            <v>47</v>
          </cell>
          <cell r="F1130">
            <v>9</v>
          </cell>
          <cell r="G1130" t="str">
            <v>とけし歯科クリニック</v>
          </cell>
          <cell r="H1130" t="str">
            <v>沖縄県</v>
          </cell>
          <cell r="I1130" t="str">
            <v>沖縄市美里１１１６番地５</v>
          </cell>
          <cell r="J1130">
            <v>2</v>
          </cell>
          <cell r="K1130">
            <v>9</v>
          </cell>
          <cell r="L1130">
            <v>5</v>
          </cell>
          <cell r="M1130">
            <v>1</v>
          </cell>
          <cell r="N1130">
            <v>25</v>
          </cell>
          <cell r="O1130" t="str">
            <v>47211</v>
          </cell>
          <cell r="P1130" t="str">
            <v>9042153</v>
          </cell>
        </row>
        <row r="1131">
          <cell r="A1131">
            <v>31130</v>
          </cell>
          <cell r="B1131">
            <v>347551548</v>
          </cell>
          <cell r="C1131" t="str">
            <v>D47-010</v>
          </cell>
          <cell r="D1131" t="str">
            <v>D</v>
          </cell>
          <cell r="E1131">
            <v>47</v>
          </cell>
          <cell r="F1131">
            <v>10</v>
          </cell>
          <cell r="G1131" t="str">
            <v>あらかわ歯科</v>
          </cell>
          <cell r="H1131" t="str">
            <v>沖縄県</v>
          </cell>
          <cell r="I1131" t="str">
            <v>中頭郡西原町字我謝２４１－６６</v>
          </cell>
          <cell r="J1131">
            <v>2</v>
          </cell>
          <cell r="K1131">
            <v>9</v>
          </cell>
          <cell r="L1131">
            <v>5</v>
          </cell>
          <cell r="M1131">
            <v>1</v>
          </cell>
          <cell r="N1131">
            <v>25</v>
          </cell>
          <cell r="O1131" t="str">
            <v>47329</v>
          </cell>
          <cell r="P1131" t="str">
            <v>9030112</v>
          </cell>
        </row>
      </sheetData>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拠出金見込み額"/>
      <sheetName val="実績通知１"/>
      <sheetName val="前々老人概算拠出金"/>
      <sheetName val="加入者報告"/>
      <sheetName val="日雇拠出金"/>
      <sheetName val="退職拠出金"/>
      <sheetName val="保険者異動"/>
    </sheetNames>
    <sheetDataSet>
      <sheetData sheetId="0"/>
      <sheetData sheetId="1">
        <row r="4">
          <cell r="B4" t="str">
            <v>保険者番号</v>
          </cell>
          <cell r="C4" t="str">
            <v>保険者名</v>
          </cell>
        </row>
        <row r="5">
          <cell r="B5">
            <v>1000000</v>
          </cell>
          <cell r="C5" t="str">
            <v>社会保険庁　　　　　　　　　　　　　　　　　　　　　　　　</v>
          </cell>
        </row>
        <row r="6">
          <cell r="B6">
            <v>2000000</v>
          </cell>
          <cell r="C6" t="str">
            <v>社会保険庁　　　　　　　　　　　　　　　　　　　　　　　　</v>
          </cell>
        </row>
        <row r="7">
          <cell r="B7">
            <v>3000000</v>
          </cell>
          <cell r="C7" t="str">
            <v>社会保険庁　　　　　　　　　　　　　　　　　　　　　　　　</v>
          </cell>
        </row>
        <row r="8">
          <cell r="B8">
            <v>10025</v>
          </cell>
          <cell r="C8" t="str">
            <v>函館市（国民健康保険）　　　　　　　　　　　　　　　　　</v>
          </cell>
        </row>
        <row r="9">
          <cell r="B9">
            <v>10033</v>
          </cell>
          <cell r="C9" t="str">
            <v>小樽市（国民健康保険）　　　　　　　　　　　　　　　　　　</v>
          </cell>
        </row>
        <row r="10">
          <cell r="B10">
            <v>10041</v>
          </cell>
          <cell r="C10" t="str">
            <v>旭川市（国民健康保険）　　　　　　　　　　　　　　　　　　</v>
          </cell>
        </row>
        <row r="11">
          <cell r="B11">
            <v>10058</v>
          </cell>
          <cell r="C11" t="str">
            <v>室蘭市（国民健康保険）　　　　　　　　　　　　　　　　　　</v>
          </cell>
        </row>
        <row r="12">
          <cell r="B12">
            <v>10066</v>
          </cell>
          <cell r="C12" t="str">
            <v>釧路市（国民健康保険）　　　　　　　　　　　　　　　　　　</v>
          </cell>
        </row>
        <row r="13">
          <cell r="B13">
            <v>10074</v>
          </cell>
          <cell r="C13" t="str">
            <v>帯広市（国民健康保険）　　　　　　　　　　　　　　　　　　</v>
          </cell>
        </row>
        <row r="14">
          <cell r="B14">
            <v>10082</v>
          </cell>
          <cell r="C14" t="str">
            <v>北見市（国民健康保険）　　　　　　　　　　　　　　　　　　</v>
          </cell>
        </row>
        <row r="15">
          <cell r="B15">
            <v>10090</v>
          </cell>
          <cell r="C15" t="str">
            <v>夕張市（国民健康保険）　　　　　　　　　　　　　　　　　　</v>
          </cell>
        </row>
        <row r="16">
          <cell r="B16">
            <v>10108</v>
          </cell>
          <cell r="C16" t="str">
            <v>岩見沢市（国民健康保険）　　　　　　　　　　　　　　　　　</v>
          </cell>
        </row>
        <row r="17">
          <cell r="B17">
            <v>10116</v>
          </cell>
          <cell r="C17" t="str">
            <v>網走市（国民健康保険）　　　　　　　　　　　　　　　　　　</v>
          </cell>
        </row>
        <row r="18">
          <cell r="B18">
            <v>10124</v>
          </cell>
          <cell r="C18" t="str">
            <v>留萌市（国民健康保険）　　　　　　　　　　　　　　　　　　</v>
          </cell>
        </row>
        <row r="19">
          <cell r="B19">
            <v>10132</v>
          </cell>
          <cell r="C19" t="str">
            <v>苫小牧市（国民健康保険）　　　　　　　　　　　　　　　　　</v>
          </cell>
        </row>
        <row r="20">
          <cell r="B20">
            <v>10140</v>
          </cell>
          <cell r="C20" t="str">
            <v>稚内市（国民健康保険）　　　　　　　　　　　　　　　　　　</v>
          </cell>
        </row>
        <row r="21">
          <cell r="B21">
            <v>10157</v>
          </cell>
          <cell r="C21" t="str">
            <v>美唄市（国民健康保険）　　　　　　　　　　　　　　　　　　</v>
          </cell>
        </row>
        <row r="22">
          <cell r="B22">
            <v>10165</v>
          </cell>
          <cell r="C22" t="str">
            <v>芦別市（国民健康保険）　　　　　　　　　　　　　　　　　　</v>
          </cell>
        </row>
        <row r="23">
          <cell r="B23">
            <v>10173</v>
          </cell>
          <cell r="C23" t="str">
            <v>江別市（国民健康保険）　　　　　　　　　　　　　　　　　　</v>
          </cell>
        </row>
        <row r="24">
          <cell r="B24">
            <v>10181</v>
          </cell>
          <cell r="C24" t="str">
            <v>赤平市（国民健康保険）　　　　　　　　　　　　　　　　　　</v>
          </cell>
        </row>
        <row r="25">
          <cell r="B25">
            <v>10199</v>
          </cell>
          <cell r="C25" t="str">
            <v>紋別市（国民健康保険）　　　　　　　　　　　　　　　　　　</v>
          </cell>
        </row>
        <row r="26">
          <cell r="B26">
            <v>10207</v>
          </cell>
          <cell r="C26" t="str">
            <v>士別市（国民健康保険）　　　　　　　　　　　　　　　　　　</v>
          </cell>
        </row>
        <row r="27">
          <cell r="B27">
            <v>10215</v>
          </cell>
          <cell r="C27" t="str">
            <v>名寄市（国民健康保険）　　　　　　　　　　　　　　　　　　</v>
          </cell>
        </row>
        <row r="28">
          <cell r="B28">
            <v>10223</v>
          </cell>
          <cell r="C28" t="str">
            <v>三笠市（国民健康保険）　　　　　　　　　　　　　　　　　　</v>
          </cell>
        </row>
        <row r="29">
          <cell r="B29">
            <v>10231</v>
          </cell>
          <cell r="C29" t="str">
            <v>根室市（国民健康保険）　　　　　　　　　　　　　　　　　　</v>
          </cell>
        </row>
        <row r="30">
          <cell r="B30">
            <v>10249</v>
          </cell>
          <cell r="C30" t="str">
            <v>千歳市（国民健康保険）　　　　　　　　　　　　　　　　　　</v>
          </cell>
        </row>
        <row r="31">
          <cell r="B31">
            <v>10256</v>
          </cell>
          <cell r="C31" t="str">
            <v>滝川市（国民健康保険）　　　　　　　　　　　　　　　　　　</v>
          </cell>
        </row>
        <row r="32">
          <cell r="B32">
            <v>10264</v>
          </cell>
          <cell r="C32" t="str">
            <v>砂川市（国民健康保険）　　　　　　　　　　　　　　　　　　</v>
          </cell>
        </row>
        <row r="33">
          <cell r="B33">
            <v>10280</v>
          </cell>
          <cell r="C33" t="str">
            <v>深川市（国民健康保険）　　　　　　　　　　　　　　　　　　</v>
          </cell>
        </row>
        <row r="34">
          <cell r="B34">
            <v>10298</v>
          </cell>
          <cell r="C34" t="str">
            <v>富良野市（国民健康保険）　　　　　　　　　　　　　　　　　</v>
          </cell>
        </row>
        <row r="35">
          <cell r="B35">
            <v>10306</v>
          </cell>
          <cell r="C35" t="str">
            <v>登別市（国民健康保険）　　　　　　　　　　　　　　　　　　</v>
          </cell>
        </row>
        <row r="36">
          <cell r="B36">
            <v>10314</v>
          </cell>
          <cell r="C36" t="str">
            <v>恵庭市（国民健康保険）　　　　　　　　　　　　　　　　　　</v>
          </cell>
        </row>
        <row r="37">
          <cell r="B37">
            <v>10322</v>
          </cell>
          <cell r="C37" t="str">
            <v>伊達市（国民健康保険）　　　　　　　　　　　　　　　　　　</v>
          </cell>
        </row>
        <row r="38">
          <cell r="B38">
            <v>10512</v>
          </cell>
          <cell r="C38" t="str">
            <v>北広島市（国民健康保険）　　　　　　　　　　　　　　　　　</v>
          </cell>
        </row>
        <row r="39">
          <cell r="B39">
            <v>10520</v>
          </cell>
          <cell r="C39" t="str">
            <v>石狩市（国民健康保険）　　　　　　　　　　　　　　　　　　</v>
          </cell>
        </row>
        <row r="40">
          <cell r="B40">
            <v>10538</v>
          </cell>
          <cell r="C40" t="str">
            <v>当別町（国民健康保険）　　　　　　　　　　　　　　　　　　</v>
          </cell>
        </row>
        <row r="41">
          <cell r="B41">
            <v>10546</v>
          </cell>
          <cell r="C41" t="str">
            <v>新篠津村（国民健康保険）　　　　　　　　　　　　　　　　　</v>
          </cell>
        </row>
        <row r="42">
          <cell r="B42">
            <v>10553</v>
          </cell>
          <cell r="C42" t="str">
            <v>厚田村（国民健康保険）　　　　　　　　　　　　　　　　　　</v>
          </cell>
        </row>
        <row r="43">
          <cell r="B43">
            <v>10561</v>
          </cell>
          <cell r="C43" t="str">
            <v>浜益村（国民健康保険）　　　　　　　　　　　　　　　　　　</v>
          </cell>
        </row>
        <row r="44">
          <cell r="B44">
            <v>10579</v>
          </cell>
          <cell r="C44" t="str">
            <v>松前町（国民健康保険）　　　　　　　　　　　　　　　　　　</v>
          </cell>
        </row>
        <row r="45">
          <cell r="B45">
            <v>10587</v>
          </cell>
          <cell r="C45" t="str">
            <v>福島町（国民健康保険）　　　　　　　　　　　　　　　　　　</v>
          </cell>
        </row>
        <row r="46">
          <cell r="B46">
            <v>10595</v>
          </cell>
          <cell r="C46" t="str">
            <v>知内町（国民健康保険）　　　　　　　　　　　　　　　　　　</v>
          </cell>
        </row>
        <row r="47">
          <cell r="B47">
            <v>10603</v>
          </cell>
          <cell r="C47" t="str">
            <v>木古内町（国民健康保険）　　　　　　　　　　　　　　　　　</v>
          </cell>
        </row>
        <row r="48">
          <cell r="B48">
            <v>10611</v>
          </cell>
          <cell r="C48" t="str">
            <v>上磯町（国民健康保険）　　　　　　　　　　　　　　　　　　</v>
          </cell>
        </row>
        <row r="49">
          <cell r="B49">
            <v>10629</v>
          </cell>
          <cell r="C49" t="str">
            <v>大野町（国民健康保険）　　　　　　　　　　　　　　　　　　</v>
          </cell>
        </row>
        <row r="50">
          <cell r="B50">
            <v>10637</v>
          </cell>
          <cell r="C50" t="str">
            <v>七飯町（国民健康保険）　　　　　　　　　　　　　　　　　　</v>
          </cell>
        </row>
        <row r="51">
          <cell r="B51">
            <v>10645</v>
          </cell>
          <cell r="C51" t="str">
            <v>戸井町（国民健康保険）　　　　　　　　　　　　　　　　　　</v>
          </cell>
        </row>
        <row r="52">
          <cell r="B52">
            <v>10652</v>
          </cell>
          <cell r="C52" t="str">
            <v>恵山町（国民健康保険）　　　　　　　　　　　　　　　　　　</v>
          </cell>
        </row>
        <row r="53">
          <cell r="B53">
            <v>10660</v>
          </cell>
          <cell r="C53" t="str">
            <v>椴法華村（国民健康保険）　　　　　　　　　　　　　　　　　</v>
          </cell>
        </row>
        <row r="54">
          <cell r="B54">
            <v>10678</v>
          </cell>
          <cell r="C54" t="str">
            <v>南茅部町（国民健康保険）　　　　　　　　　　　　　　　　　</v>
          </cell>
        </row>
        <row r="55">
          <cell r="B55">
            <v>10686</v>
          </cell>
          <cell r="C55" t="str">
            <v>鹿部町（国民健康保険）　　　　　　　　　　　　　　　　　　</v>
          </cell>
        </row>
        <row r="56">
          <cell r="B56">
            <v>10694</v>
          </cell>
          <cell r="C56" t="str">
            <v>砂原町（国民健康保険）　　　　　　　　　　　　　　　　　　</v>
          </cell>
        </row>
        <row r="57">
          <cell r="B57">
            <v>10702</v>
          </cell>
          <cell r="C57" t="str">
            <v>森町（国民健康保険）　　　　　　　　　　　　　　　　　　　</v>
          </cell>
        </row>
        <row r="58">
          <cell r="B58">
            <v>10710</v>
          </cell>
          <cell r="C58" t="str">
            <v>八雲町（国民健康保険）　　　　　　　　　　　　　　　　　　</v>
          </cell>
        </row>
        <row r="59">
          <cell r="B59">
            <v>10728</v>
          </cell>
          <cell r="C59" t="str">
            <v>長万部町（国民健康保険）　　　　　　　　　　　　　　　　　</v>
          </cell>
        </row>
        <row r="60">
          <cell r="B60">
            <v>10736</v>
          </cell>
          <cell r="C60" t="str">
            <v>江差町（国民健康保険）　　　　　　　　　　　　　　　　　　</v>
          </cell>
        </row>
        <row r="61">
          <cell r="B61">
            <v>10744</v>
          </cell>
          <cell r="C61" t="str">
            <v>上ノ国町（国民健康保険）　　　　　　　　　　　　　　　　　</v>
          </cell>
        </row>
        <row r="62">
          <cell r="B62">
            <v>10751</v>
          </cell>
          <cell r="C62" t="str">
            <v>厚沢部町（国民健康保険）　　　　　　　　　　　　　　　　　</v>
          </cell>
        </row>
        <row r="63">
          <cell r="B63">
            <v>10769</v>
          </cell>
          <cell r="C63" t="str">
            <v>乙部町（国民健康保険）　　　　　　　　　　　　　　　　　　</v>
          </cell>
        </row>
        <row r="64">
          <cell r="B64">
            <v>10777</v>
          </cell>
          <cell r="C64" t="str">
            <v>熊石町（国民健康保険）　　　　　　　　　　　　　　　　　　</v>
          </cell>
        </row>
        <row r="65">
          <cell r="B65">
            <v>10785</v>
          </cell>
          <cell r="C65" t="str">
            <v>大成町（国民健康保険）　　　　　　　　　　　　　　　　　　</v>
          </cell>
        </row>
        <row r="66">
          <cell r="B66">
            <v>10793</v>
          </cell>
          <cell r="C66" t="str">
            <v>奥尻町（国民健康保険）　　　　　　　　　　　　　　　　　　</v>
          </cell>
        </row>
        <row r="67">
          <cell r="B67">
            <v>10801</v>
          </cell>
          <cell r="C67" t="str">
            <v>瀬棚町（国民健康保険）　　　　　　　　　　　　　　　　　　</v>
          </cell>
        </row>
        <row r="68">
          <cell r="B68">
            <v>10819</v>
          </cell>
          <cell r="C68" t="str">
            <v>せたな町（国民健康保険）　　　　　　　　　　　　　　　　　</v>
          </cell>
        </row>
        <row r="69">
          <cell r="B69">
            <v>10827</v>
          </cell>
          <cell r="C69" t="str">
            <v>今金町（国民健康保険）　　　　　　　　　　　　　　　　　　</v>
          </cell>
        </row>
        <row r="70">
          <cell r="B70">
            <v>10835</v>
          </cell>
          <cell r="C70" t="str">
            <v>島牧村（国民健康保険）　　　　　　　　　　　　　　　　　　</v>
          </cell>
        </row>
        <row r="71">
          <cell r="B71">
            <v>10843</v>
          </cell>
          <cell r="C71" t="str">
            <v>寿都町（国民健康保険）　　　　　　　　　　　　　　　　　　</v>
          </cell>
        </row>
        <row r="72">
          <cell r="B72">
            <v>10850</v>
          </cell>
          <cell r="C72" t="str">
            <v>黒松内町（国民健康保険）　　　　　　　　　　　　　　　　　</v>
          </cell>
        </row>
        <row r="73">
          <cell r="B73">
            <v>10868</v>
          </cell>
          <cell r="C73" t="str">
            <v>蘭越町（国民健康保険）　　　　　　　　　　　　　　　　　　</v>
          </cell>
        </row>
        <row r="74">
          <cell r="B74">
            <v>10876</v>
          </cell>
          <cell r="C74" t="str">
            <v>ニセコ町（国民健康保険）　　　　　　　　　　　　　　　　　</v>
          </cell>
        </row>
        <row r="75">
          <cell r="B75">
            <v>10884</v>
          </cell>
          <cell r="C75" t="str">
            <v>真狩村（国民健康保険）　　　　　　　　　　　　　　　　　　</v>
          </cell>
        </row>
        <row r="76">
          <cell r="B76">
            <v>10892</v>
          </cell>
          <cell r="C76" t="str">
            <v>留寿都村（国民健康保険）　　　　　　　　　　　　　　　　　</v>
          </cell>
        </row>
        <row r="77">
          <cell r="B77">
            <v>10900</v>
          </cell>
          <cell r="C77" t="str">
            <v>喜茂別町（国民健康保険）　　　　　　　　　　　　　　　　　</v>
          </cell>
        </row>
        <row r="78">
          <cell r="B78">
            <v>10918</v>
          </cell>
          <cell r="C78" t="str">
            <v>京極町（国民健康保険）　　　　　　　　　　　　　　　　　　</v>
          </cell>
        </row>
        <row r="79">
          <cell r="B79">
            <v>10926</v>
          </cell>
          <cell r="C79" t="str">
            <v>倶知安町（国民健康保険）　　　　　　　　　　　　　　　　　</v>
          </cell>
        </row>
        <row r="80">
          <cell r="B80">
            <v>10934</v>
          </cell>
          <cell r="C80" t="str">
            <v>共和町（国民健康保険）　　　　　　　　　　　　　　　　　　</v>
          </cell>
        </row>
        <row r="81">
          <cell r="B81">
            <v>10942</v>
          </cell>
          <cell r="C81" t="str">
            <v>岩内町（国民健康保険）　　　　　　　　　　　　　　　　　　</v>
          </cell>
        </row>
        <row r="82">
          <cell r="B82">
            <v>10959</v>
          </cell>
          <cell r="C82" t="str">
            <v>泊村（国民健康保険）　　　　　　　　　　　　　　　　　　　</v>
          </cell>
        </row>
        <row r="83">
          <cell r="B83">
            <v>10967</v>
          </cell>
          <cell r="C83" t="str">
            <v>神恵内村（国民健康保険）　　　　　　　　　　　　　　　　　</v>
          </cell>
        </row>
        <row r="84">
          <cell r="B84">
            <v>10975</v>
          </cell>
          <cell r="C84" t="str">
            <v>積丹町（国民健康保険）　　　　　　　　　　　　　　　　　　</v>
          </cell>
        </row>
        <row r="85">
          <cell r="B85">
            <v>10983</v>
          </cell>
          <cell r="C85" t="str">
            <v>古平町（国民健康保険）　　　　　　　　　　　　　　　　　　</v>
          </cell>
        </row>
        <row r="86">
          <cell r="B86">
            <v>10991</v>
          </cell>
          <cell r="C86" t="str">
            <v>仁木町（国民健康保険）　　　　　　　　　　　　　　　　　　</v>
          </cell>
        </row>
        <row r="87">
          <cell r="B87">
            <v>11007</v>
          </cell>
          <cell r="C87" t="str">
            <v>余市町（国民健康保険）　　　　　　　　　　　　　　　　　　</v>
          </cell>
        </row>
        <row r="88">
          <cell r="B88">
            <v>11015</v>
          </cell>
          <cell r="C88" t="str">
            <v>赤井川村（国民健康保険）　　　　　　　　　　　　　　　　　</v>
          </cell>
        </row>
        <row r="89">
          <cell r="B89">
            <v>11023</v>
          </cell>
          <cell r="C89" t="str">
            <v>北村（国民健康保険）　　　　　　　　　　　　　　　　　　　</v>
          </cell>
        </row>
        <row r="90">
          <cell r="B90">
            <v>11031</v>
          </cell>
          <cell r="C90" t="str">
            <v>栗沢町（国民健康保険）　　　　　　　　　　　　　　　　　　</v>
          </cell>
        </row>
        <row r="91">
          <cell r="B91">
            <v>11049</v>
          </cell>
          <cell r="C91" t="str">
            <v>南幌町（国民健康保険）　　　　　　　　　　　　　　　　　　</v>
          </cell>
        </row>
        <row r="92">
          <cell r="B92">
            <v>11056</v>
          </cell>
          <cell r="C92" t="str">
            <v>空知中部広域連合（国民健康保険）　　　　　　　　　　　　　</v>
          </cell>
        </row>
        <row r="93">
          <cell r="B93">
            <v>11072</v>
          </cell>
          <cell r="C93" t="str">
            <v>由仁町（国民健康保険）　　　　　　　　　　　　　　　　　　</v>
          </cell>
        </row>
        <row r="94">
          <cell r="B94">
            <v>11080</v>
          </cell>
          <cell r="C94" t="str">
            <v>長沼町（国民健康保険）　　　　　　　　　　　　　　　　　　</v>
          </cell>
        </row>
        <row r="95">
          <cell r="B95">
            <v>11098</v>
          </cell>
          <cell r="C95" t="str">
            <v>栗山町（国民健康保険）　　　　　　　　　　　　　　　　　　</v>
          </cell>
        </row>
        <row r="96">
          <cell r="B96">
            <v>11106</v>
          </cell>
          <cell r="C96" t="str">
            <v>月形町（国民健康保険）　　　　　　　　　　　　　　　　　　</v>
          </cell>
        </row>
        <row r="97">
          <cell r="B97">
            <v>11130</v>
          </cell>
          <cell r="C97" t="str">
            <v>妹背牛町（国民健康保険）　　　　　　　　　　　　　　　　　</v>
          </cell>
        </row>
        <row r="98">
          <cell r="B98">
            <v>11148</v>
          </cell>
          <cell r="C98" t="str">
            <v>秩父別町（国民健康保険）　　　　　　　　　　　　　　　　　</v>
          </cell>
        </row>
        <row r="99">
          <cell r="B99">
            <v>11163</v>
          </cell>
          <cell r="C99" t="str">
            <v>北竜町（国民健康保険）　　　　　　　　　　　　　　　　　　</v>
          </cell>
        </row>
        <row r="100">
          <cell r="B100">
            <v>11171</v>
          </cell>
          <cell r="C100" t="str">
            <v>沼田町（国民健康保険）　　　　　　　　　　　　　　　　　　</v>
          </cell>
        </row>
        <row r="101">
          <cell r="B101">
            <v>11189</v>
          </cell>
          <cell r="C101" t="str">
            <v>幌加内町（国民健康保険）　　　　　　　　　　　　　　　　　</v>
          </cell>
        </row>
        <row r="102">
          <cell r="B102">
            <v>11197</v>
          </cell>
          <cell r="C102" t="str">
            <v>鷹栖町（国民健康保険）　　　　　　　　　　　　　　　　　　</v>
          </cell>
        </row>
        <row r="103">
          <cell r="B103">
            <v>11205</v>
          </cell>
          <cell r="C103" t="str">
            <v>東神楽町（国民健康保険）　　　　　　　　　　　　　　　　　</v>
          </cell>
        </row>
        <row r="104">
          <cell r="B104">
            <v>11213</v>
          </cell>
          <cell r="C104" t="str">
            <v>当麻町（国民健康保険）　　　　　　　　　　　　　　　　　　</v>
          </cell>
        </row>
        <row r="105">
          <cell r="B105">
            <v>11221</v>
          </cell>
          <cell r="C105" t="str">
            <v>比布町（国民健康保険）　　　　　　　　　　　　　　　　　　</v>
          </cell>
        </row>
        <row r="106">
          <cell r="B106">
            <v>11239</v>
          </cell>
          <cell r="C106" t="str">
            <v>愛別町（国民健康保険）　　　　　　　　　　　　　　　　　　</v>
          </cell>
        </row>
        <row r="107">
          <cell r="B107">
            <v>11247</v>
          </cell>
          <cell r="C107" t="str">
            <v>上川町（国民健康保険）　　　　　　　　　　　　　　　　　　</v>
          </cell>
        </row>
        <row r="108">
          <cell r="B108">
            <v>11254</v>
          </cell>
          <cell r="C108" t="str">
            <v>大雪地区広域連合　　　　　　　　　　　　　　　　　　　　　</v>
          </cell>
        </row>
        <row r="109">
          <cell r="B109">
            <v>11262</v>
          </cell>
          <cell r="C109" t="str">
            <v>美瑛町（国民健康保険）　　　　　　　　　　　　　　　　　　</v>
          </cell>
        </row>
        <row r="110">
          <cell r="B110">
            <v>11270</v>
          </cell>
          <cell r="C110" t="str">
            <v>上富良野町（国民健康保険）　　　　　　　　　　　　　　　　</v>
          </cell>
        </row>
        <row r="111">
          <cell r="B111">
            <v>11288</v>
          </cell>
          <cell r="C111" t="str">
            <v>中富良野町（国民健康保険）　　　　　　　　　　　　　　　　</v>
          </cell>
        </row>
        <row r="112">
          <cell r="B112">
            <v>11296</v>
          </cell>
          <cell r="C112" t="str">
            <v>南富良野町（国民健康保険）　　　　　　　　　　　　　　　　</v>
          </cell>
        </row>
        <row r="113">
          <cell r="B113">
            <v>11304</v>
          </cell>
          <cell r="C113" t="str">
            <v>占冠村（国民健康保険）　　　　　　　　　　　　　　　　　　</v>
          </cell>
        </row>
        <row r="114">
          <cell r="B114">
            <v>11312</v>
          </cell>
          <cell r="C114" t="str">
            <v>和寒町（国民健康保険）　　　　　　　　　　　　　　　　　　</v>
          </cell>
        </row>
        <row r="115">
          <cell r="B115">
            <v>11320</v>
          </cell>
          <cell r="C115" t="str">
            <v>剣淵町（国民健康保険）　　　　　　　　　　　　　　　　　　</v>
          </cell>
        </row>
        <row r="116">
          <cell r="B116">
            <v>11338</v>
          </cell>
          <cell r="C116" t="str">
            <v>朝日町（国民健康保険）　　　　　　　　　　　　　　　　　　</v>
          </cell>
        </row>
        <row r="117">
          <cell r="B117">
            <v>11346</v>
          </cell>
          <cell r="C117" t="str">
            <v>風連町（国民健康保険）　　　　　　　　　　　　　　　　　　</v>
          </cell>
        </row>
        <row r="118">
          <cell r="B118">
            <v>11353</v>
          </cell>
          <cell r="C118" t="str">
            <v>下川町（国民健康保険）　　　　　　　　　　　　　　　　　　</v>
          </cell>
        </row>
        <row r="119">
          <cell r="B119">
            <v>11361</v>
          </cell>
          <cell r="C119" t="str">
            <v>美深町（国民健康保険）　　　　　　　　　　　　　　　　　　</v>
          </cell>
        </row>
        <row r="120">
          <cell r="B120">
            <v>11379</v>
          </cell>
          <cell r="C120" t="str">
            <v>音威子府村（国民健康保険）　　　　　　　　　　　　　　　　</v>
          </cell>
        </row>
        <row r="121">
          <cell r="B121">
            <v>11387</v>
          </cell>
          <cell r="C121" t="str">
            <v>中川町（国民健康保険）　　　　　　　　　　　　　　　　　　</v>
          </cell>
        </row>
        <row r="122">
          <cell r="B122">
            <v>11395</v>
          </cell>
          <cell r="C122" t="str">
            <v>増毛町（国民健康保険）　　　　　　　　　　　　　　　　　　</v>
          </cell>
        </row>
        <row r="123">
          <cell r="B123">
            <v>11403</v>
          </cell>
          <cell r="C123" t="str">
            <v>小平町（国民健康保険）　　　　　　　　　　　　　　　　　　</v>
          </cell>
        </row>
        <row r="124">
          <cell r="B124">
            <v>11411</v>
          </cell>
          <cell r="C124" t="str">
            <v>苫前町（国民健康保険）　　　　　　　　　　　　　　　　　　</v>
          </cell>
        </row>
        <row r="125">
          <cell r="B125">
            <v>11429</v>
          </cell>
          <cell r="C125" t="str">
            <v>羽幌町（国民健康保険）　　　　　　　　　　　　　　　　　　</v>
          </cell>
        </row>
        <row r="126">
          <cell r="B126">
            <v>11437</v>
          </cell>
          <cell r="C126" t="str">
            <v>初山別村（国民健康保険）　　　　　　　　　　　　　　　　　</v>
          </cell>
        </row>
        <row r="127">
          <cell r="B127">
            <v>11445</v>
          </cell>
          <cell r="C127" t="str">
            <v>遠別町（国民健康保険）　　　　　　　　　　　　　　　　　　</v>
          </cell>
        </row>
        <row r="128">
          <cell r="B128">
            <v>11452</v>
          </cell>
          <cell r="C128" t="str">
            <v>天塩町（国民健康保険）　　　　　　　　　　　　　　　　　　</v>
          </cell>
        </row>
        <row r="129">
          <cell r="B129">
            <v>11460</v>
          </cell>
          <cell r="C129" t="str">
            <v>幌延町（国民健康保険）　　　　　　　　　　　　　　　　　　</v>
          </cell>
        </row>
        <row r="130">
          <cell r="B130">
            <v>11478</v>
          </cell>
          <cell r="C130" t="str">
            <v>猿払村（国民健康保険）　　　　　　　　　　　　　　　　　　</v>
          </cell>
        </row>
        <row r="131">
          <cell r="B131">
            <v>11486</v>
          </cell>
          <cell r="C131" t="str">
            <v>浜頓別町（国民健康保険）　　　　　　　　　　　　　　　　　</v>
          </cell>
        </row>
        <row r="132">
          <cell r="B132">
            <v>11494</v>
          </cell>
          <cell r="C132" t="str">
            <v>中頓別町（国民健康保険）　　　　　　　　　　　　　　　　　</v>
          </cell>
        </row>
        <row r="133">
          <cell r="B133">
            <v>11502</v>
          </cell>
          <cell r="C133" t="str">
            <v>枝幸町（国民健康保険）　　　　　　　　　　　　　　　　　　</v>
          </cell>
        </row>
        <row r="134">
          <cell r="B134">
            <v>11510</v>
          </cell>
          <cell r="C134" t="str">
            <v>歌登町（国民健康保険）　　　　　　　　　　　　　　　　　　</v>
          </cell>
        </row>
        <row r="135">
          <cell r="B135">
            <v>11528</v>
          </cell>
          <cell r="C135" t="str">
            <v>豊富町（国民健康保険）　　　　　　　　　　　　　　　　　　</v>
          </cell>
        </row>
        <row r="136">
          <cell r="B136">
            <v>11536</v>
          </cell>
          <cell r="C136" t="str">
            <v>礼文町（国民健康保険）　　　　　　　　　　　　　　　　　　</v>
          </cell>
        </row>
        <row r="137">
          <cell r="B137">
            <v>11544</v>
          </cell>
          <cell r="C137" t="str">
            <v>利尻町（国民健康保険）　　　　　　　　　　　　　　　　　　</v>
          </cell>
        </row>
        <row r="138">
          <cell r="B138">
            <v>11551</v>
          </cell>
          <cell r="C138" t="str">
            <v>利尻富士町（国民健康保険）　　　　　　　　　　　　　　　　</v>
          </cell>
        </row>
        <row r="139">
          <cell r="B139">
            <v>11569</v>
          </cell>
          <cell r="C139" t="str">
            <v>東藻琴村（国民健康保険）　　　　　　　　　　　　　　　　　</v>
          </cell>
        </row>
        <row r="140">
          <cell r="B140">
            <v>11577</v>
          </cell>
          <cell r="C140" t="str">
            <v>女満別町（国民健康保険）　　　　　　　　　　　　　　　　　</v>
          </cell>
        </row>
        <row r="141">
          <cell r="B141">
            <v>11585</v>
          </cell>
          <cell r="C141" t="str">
            <v>美幌町（国民健康保険）　　　　　　　　　　　　　　　　　　</v>
          </cell>
        </row>
        <row r="142">
          <cell r="B142">
            <v>11593</v>
          </cell>
          <cell r="C142" t="str">
            <v>津別町（国民健康保険）　　　　　　　　　　　　　　　　　　</v>
          </cell>
        </row>
        <row r="143">
          <cell r="B143">
            <v>11601</v>
          </cell>
          <cell r="C143" t="str">
            <v>斜里町（国民健康保険）　　　　　　　　　　　　　　　　　　</v>
          </cell>
        </row>
        <row r="144">
          <cell r="B144">
            <v>11619</v>
          </cell>
          <cell r="C144" t="str">
            <v>清里町（国民健康保険）　　　　　　　　　　　　　　　　　　</v>
          </cell>
        </row>
        <row r="145">
          <cell r="B145">
            <v>11627</v>
          </cell>
          <cell r="C145" t="str">
            <v>小清水町（国民健康保険）　　　　　　　　　　　　　　　　　</v>
          </cell>
        </row>
        <row r="146">
          <cell r="B146">
            <v>11635</v>
          </cell>
          <cell r="C146" t="str">
            <v>端野町（国民健康保険）　　　　　　　　　　　　　　　　　　</v>
          </cell>
        </row>
        <row r="147">
          <cell r="B147">
            <v>11643</v>
          </cell>
          <cell r="C147" t="str">
            <v>訓子府町（国民健康保険）　　　　　　　　　　　　　　　　　</v>
          </cell>
        </row>
        <row r="148">
          <cell r="B148">
            <v>11650</v>
          </cell>
          <cell r="C148" t="str">
            <v>置戸町（国民健康保険）　　　　　　　　　　　　　　　　　　</v>
          </cell>
        </row>
        <row r="149">
          <cell r="B149">
            <v>11668</v>
          </cell>
          <cell r="C149" t="str">
            <v>留辺蘂町（国民健康保険）　　　　　　　　　　　　　　　　　</v>
          </cell>
        </row>
        <row r="150">
          <cell r="B150">
            <v>11676</v>
          </cell>
          <cell r="C150" t="str">
            <v>佐呂間町（国民健康保険）　　　　　　　　　　　　　　　　　</v>
          </cell>
        </row>
        <row r="151">
          <cell r="B151">
            <v>11684</v>
          </cell>
          <cell r="C151" t="str">
            <v>常呂町（国民健康保険）　　　　　　　　　　　　　　　　　　</v>
          </cell>
        </row>
        <row r="152">
          <cell r="B152">
            <v>11692</v>
          </cell>
          <cell r="C152" t="str">
            <v>生田原町（国民健康保険）　　　　　　　　　　　　　　　　　</v>
          </cell>
        </row>
        <row r="153">
          <cell r="B153">
            <v>11700</v>
          </cell>
          <cell r="C153" t="str">
            <v>遠軽町（国民健康保険）　　　　　　　　　　　　　　　　　　</v>
          </cell>
        </row>
        <row r="154">
          <cell r="B154">
            <v>11718</v>
          </cell>
          <cell r="C154" t="str">
            <v>丸瀬布町（国民健康保険）　　　　　　　　　　　　　　　　　</v>
          </cell>
        </row>
        <row r="155">
          <cell r="B155">
            <v>11726</v>
          </cell>
          <cell r="C155" t="str">
            <v>白滝村（国民健康保険）　　　　　　　　　　　　　　　　　　</v>
          </cell>
        </row>
        <row r="156">
          <cell r="B156">
            <v>11734</v>
          </cell>
          <cell r="C156" t="str">
            <v>上湧別町（国民健康保険）　　　　　　　　　　　　　　　　　</v>
          </cell>
        </row>
        <row r="157">
          <cell r="B157">
            <v>11742</v>
          </cell>
          <cell r="C157" t="str">
            <v>湧別町（国民健康保険）　　　　　　　　　　　　　　　　　　</v>
          </cell>
        </row>
        <row r="158">
          <cell r="B158">
            <v>11759</v>
          </cell>
          <cell r="C158" t="str">
            <v>滝上町（国民健康保険）　　　　　　　　　　　　　　　　　　</v>
          </cell>
        </row>
        <row r="159">
          <cell r="B159">
            <v>11767</v>
          </cell>
          <cell r="C159" t="str">
            <v>興部町（国民健康保険）　　　　　　　　　　　　　　　　　　</v>
          </cell>
        </row>
        <row r="160">
          <cell r="B160">
            <v>11775</v>
          </cell>
          <cell r="C160" t="str">
            <v>西興部村（国民健康保険）　　　　　　　　　　　　　　　　　</v>
          </cell>
        </row>
        <row r="161">
          <cell r="B161">
            <v>11783</v>
          </cell>
          <cell r="C161" t="str">
            <v>雄武町（国民健康保険）　　　　　　　　　　　　　　　　　　</v>
          </cell>
        </row>
        <row r="162">
          <cell r="B162">
            <v>11791</v>
          </cell>
          <cell r="C162" t="str">
            <v>豊浦町（国民健康保険）　　　　　　　　　　　　　　　　　　</v>
          </cell>
        </row>
        <row r="163">
          <cell r="B163">
            <v>11809</v>
          </cell>
          <cell r="C163" t="str">
            <v>虻田町（国民健康保険）　　　　　　　　　　　　　　　　　　</v>
          </cell>
        </row>
        <row r="164">
          <cell r="B164">
            <v>11817</v>
          </cell>
          <cell r="C164" t="str">
            <v>洞爺村（国民健康保険）　　　　　　　　　　　　　　　　　　</v>
          </cell>
        </row>
        <row r="165">
          <cell r="B165">
            <v>11825</v>
          </cell>
          <cell r="C165" t="str">
            <v>大滝村（国民健康保険）　　　　　　　　　　　　　　　　　　</v>
          </cell>
        </row>
        <row r="166">
          <cell r="B166">
            <v>11833</v>
          </cell>
          <cell r="C166" t="str">
            <v>壮瞥町（国民健康保険）　　　　　　　　　　　　　　　　　　</v>
          </cell>
        </row>
        <row r="167">
          <cell r="B167">
            <v>11841</v>
          </cell>
          <cell r="C167" t="str">
            <v>白老町（国民健康保険）　　　　　　　　　　　　　　　　　　</v>
          </cell>
        </row>
        <row r="168">
          <cell r="B168">
            <v>11858</v>
          </cell>
          <cell r="C168" t="str">
            <v>早来町（国民健康保険）　　　　　　　　　　　　　　　　　　</v>
          </cell>
        </row>
        <row r="169">
          <cell r="B169">
            <v>11866</v>
          </cell>
          <cell r="C169" t="str">
            <v>追分町（国民健康保険）　　　　　　　　　　　　　　　　　　</v>
          </cell>
        </row>
        <row r="170">
          <cell r="B170">
            <v>11874</v>
          </cell>
          <cell r="C170" t="str">
            <v>厚真町（国民健康保険）　　　　　　　　　　　　　　　　　　</v>
          </cell>
        </row>
        <row r="171">
          <cell r="B171">
            <v>11882</v>
          </cell>
          <cell r="C171" t="str">
            <v>鵡川町（国民健康保険）　　　　　　　　　　　　　　　　　　</v>
          </cell>
        </row>
        <row r="172">
          <cell r="B172">
            <v>11890</v>
          </cell>
          <cell r="C172" t="str">
            <v>穂別町（国民健康保険）　　　　　　　　　　　　　　　　　　</v>
          </cell>
        </row>
        <row r="173">
          <cell r="B173">
            <v>11908</v>
          </cell>
          <cell r="C173" t="str">
            <v>日高町（国民健康保険）　　　　　　　　　　　　　　　　　　</v>
          </cell>
        </row>
        <row r="174">
          <cell r="B174">
            <v>11916</v>
          </cell>
          <cell r="C174" t="str">
            <v>平取町（国民健康保険）　　　　　　　　　　　　　　　　　　</v>
          </cell>
        </row>
        <row r="175">
          <cell r="B175">
            <v>11924</v>
          </cell>
          <cell r="C175" t="str">
            <v>門別町（国民健康保険）　　　　　　　　　　　　　　　　　　</v>
          </cell>
        </row>
        <row r="176">
          <cell r="B176">
            <v>11932</v>
          </cell>
          <cell r="C176" t="str">
            <v>新冠町（国民健康保険）　　　　　　　　　　　　　　　　　　</v>
          </cell>
        </row>
        <row r="177">
          <cell r="B177">
            <v>11940</v>
          </cell>
          <cell r="C177" t="str">
            <v>静内町（国民健康保険）　　　　　　　　　　　　　　　　　　</v>
          </cell>
        </row>
        <row r="178">
          <cell r="B178">
            <v>11957</v>
          </cell>
          <cell r="C178" t="str">
            <v>三石町（国民健康保険）　　　　　　　　　　　　　　　　　　</v>
          </cell>
        </row>
        <row r="179">
          <cell r="B179">
            <v>11965</v>
          </cell>
          <cell r="C179" t="str">
            <v>浦河町（国民健康保険）　　　　　　　　　　　　　　　　　　</v>
          </cell>
        </row>
        <row r="180">
          <cell r="B180">
            <v>11973</v>
          </cell>
          <cell r="C180" t="str">
            <v>様似町（国民健康保険）　　　　　　　　　　　　　　　　　　</v>
          </cell>
        </row>
        <row r="181">
          <cell r="B181">
            <v>11981</v>
          </cell>
          <cell r="C181" t="str">
            <v>えりも町（国民健康保険）　　　　　　　　　　　　　　　　　</v>
          </cell>
        </row>
        <row r="182">
          <cell r="B182">
            <v>11999</v>
          </cell>
          <cell r="C182" t="str">
            <v>音更町（国民健康保険）　　　　　　　　　　　　　　　　　　</v>
          </cell>
        </row>
        <row r="183">
          <cell r="B183">
            <v>12005</v>
          </cell>
          <cell r="C183" t="str">
            <v>士幌町（国民健康保険）　　　　　　　　　　　　　　　　　　</v>
          </cell>
        </row>
        <row r="184">
          <cell r="B184">
            <v>12013</v>
          </cell>
          <cell r="C184" t="str">
            <v>上士幌町（国民健康保険）　　　　　　　　　　　　　　　　　</v>
          </cell>
        </row>
        <row r="185">
          <cell r="B185">
            <v>12021</v>
          </cell>
          <cell r="C185" t="str">
            <v>鹿追町（国民健康保険）　　　　　　　　　　　　　　　　　　</v>
          </cell>
        </row>
        <row r="186">
          <cell r="B186">
            <v>12039</v>
          </cell>
          <cell r="C186" t="str">
            <v>新得町（国民健康保険）　　　　　　　　　　　　　　　　　　</v>
          </cell>
        </row>
        <row r="187">
          <cell r="B187">
            <v>12047</v>
          </cell>
          <cell r="C187" t="str">
            <v>清水町（国民健康保険）　　　　　　　　　　　　　　　　　　</v>
          </cell>
        </row>
        <row r="188">
          <cell r="B188">
            <v>12054</v>
          </cell>
          <cell r="C188" t="str">
            <v>芽室町（国民健康保険）　　　　　　　　　　　　　　　　　　</v>
          </cell>
        </row>
        <row r="189">
          <cell r="B189">
            <v>12062</v>
          </cell>
          <cell r="C189" t="str">
            <v>中札内村（国民健康保険）　　　　　　　　　　　　　　　　　</v>
          </cell>
        </row>
        <row r="190">
          <cell r="B190">
            <v>12070</v>
          </cell>
          <cell r="C190" t="str">
            <v>更別村（国民健康保険）　　　　　　　　　　　　　　　　　　</v>
          </cell>
        </row>
        <row r="191">
          <cell r="B191">
            <v>12088</v>
          </cell>
          <cell r="C191" t="str">
            <v>忠類村（国民健康保険）　　　　　　　　　　　　　　　　　　</v>
          </cell>
        </row>
        <row r="192">
          <cell r="B192">
            <v>12096</v>
          </cell>
          <cell r="C192" t="str">
            <v>大樹町（国民健康保険）　　　　　　　　　　　　　　　　　　</v>
          </cell>
        </row>
        <row r="193">
          <cell r="B193">
            <v>12104</v>
          </cell>
          <cell r="C193" t="str">
            <v>広尾町（国民健康保険）　　　　　　　　　　　　　　　　　　</v>
          </cell>
        </row>
        <row r="194">
          <cell r="B194">
            <v>12112</v>
          </cell>
          <cell r="C194" t="str">
            <v>幕別町（国民健康保険）　　　　　　　　　　　　　　　　　　</v>
          </cell>
        </row>
        <row r="195">
          <cell r="B195">
            <v>12120</v>
          </cell>
          <cell r="C195" t="str">
            <v>池田町（国民健康保険）　　　　　　　　　　　　　　　　　　</v>
          </cell>
        </row>
        <row r="196">
          <cell r="B196">
            <v>12138</v>
          </cell>
          <cell r="C196" t="str">
            <v>豊頃町（国民健康保険）　　　　　　　　　　　　　　　　　　</v>
          </cell>
        </row>
        <row r="197">
          <cell r="B197">
            <v>12146</v>
          </cell>
          <cell r="C197" t="str">
            <v>本別町（国民健康保険）　　　　　　　　　　　　　　　　　　</v>
          </cell>
        </row>
        <row r="198">
          <cell r="B198">
            <v>12153</v>
          </cell>
          <cell r="C198" t="str">
            <v>足寄町（国民健康保険）　　　　　　　　　　　　　　　　　　</v>
          </cell>
        </row>
        <row r="199">
          <cell r="B199">
            <v>12161</v>
          </cell>
          <cell r="C199" t="str">
            <v>陸別町（国民健康保険）　　　　　　　　　　　　　　　　　　</v>
          </cell>
        </row>
        <row r="200">
          <cell r="B200">
            <v>12179</v>
          </cell>
          <cell r="C200" t="str">
            <v>浦幌町（国民健康保険）　　　　　　　　　　　　　　　　　　</v>
          </cell>
        </row>
        <row r="201">
          <cell r="B201">
            <v>12187</v>
          </cell>
          <cell r="C201" t="str">
            <v>釧路町（国民健康保険）　　　　　　　　　　　　　　　　　　</v>
          </cell>
        </row>
        <row r="202">
          <cell r="B202">
            <v>12195</v>
          </cell>
          <cell r="C202" t="str">
            <v>厚岸町（国民健康保険）　　　　　　　　　　　　　　　　　　</v>
          </cell>
        </row>
        <row r="203">
          <cell r="B203">
            <v>12203</v>
          </cell>
          <cell r="C203" t="str">
            <v>浜中町（国民健康保険）　　　　　　　　　　　　　　　　　　</v>
          </cell>
        </row>
        <row r="204">
          <cell r="B204">
            <v>12211</v>
          </cell>
          <cell r="C204" t="str">
            <v>標茶町（国民健康保険）　　　　　　　　　　　　　　　　　　</v>
          </cell>
        </row>
        <row r="205">
          <cell r="B205">
            <v>12229</v>
          </cell>
          <cell r="C205" t="str">
            <v>弟子屈町（国民健康保険）　　　　　　　　　　　　　　　　　</v>
          </cell>
        </row>
        <row r="206">
          <cell r="B206">
            <v>12237</v>
          </cell>
          <cell r="C206" t="str">
            <v>阿寒町（国民健康保険）　　　　　　　　　　　　　　　　　　</v>
          </cell>
        </row>
        <row r="207">
          <cell r="B207">
            <v>12245</v>
          </cell>
          <cell r="C207" t="str">
            <v>鶴居村（国民健康保険）　　　　　　　　　　　　　　　　　　</v>
          </cell>
        </row>
        <row r="208">
          <cell r="B208">
            <v>12252</v>
          </cell>
          <cell r="C208" t="str">
            <v>白糠町（国民健康保険）　　　　　　　　　　　　　　　　　　</v>
          </cell>
        </row>
        <row r="209">
          <cell r="B209">
            <v>12260</v>
          </cell>
          <cell r="C209" t="str">
            <v>音別町（国民健康保険）　　　　　　　　　　　　　　　　　　</v>
          </cell>
        </row>
        <row r="210">
          <cell r="B210">
            <v>12278</v>
          </cell>
          <cell r="C210" t="str">
            <v>別海町（国民健康保険）　　　　　　　　　　　　　　　　　　</v>
          </cell>
        </row>
        <row r="211">
          <cell r="B211">
            <v>12286</v>
          </cell>
          <cell r="C211" t="str">
            <v>中標津町（国民健康保険）　　　　　　　　　　　　　　　　　</v>
          </cell>
        </row>
        <row r="212">
          <cell r="B212">
            <v>12294</v>
          </cell>
          <cell r="C212" t="str">
            <v>標津町（国民健康保険）　　　　　　　　　　　　　　　　　　</v>
          </cell>
        </row>
        <row r="213">
          <cell r="B213">
            <v>12302</v>
          </cell>
          <cell r="C213" t="str">
            <v>羅臼町（国民健康保険）　　　　　　　　　　　　　　　　　　</v>
          </cell>
        </row>
        <row r="214">
          <cell r="B214">
            <v>13011</v>
          </cell>
          <cell r="C214" t="str">
            <v>北海道歯科医師国民健康保険組合　　　　　　　　　　　　　　</v>
          </cell>
        </row>
        <row r="215">
          <cell r="B215">
            <v>13029</v>
          </cell>
          <cell r="C215" t="str">
            <v>北海道薬剤師国民健康保険組合　　　　　　　　　　　　　　　</v>
          </cell>
        </row>
        <row r="216">
          <cell r="B216">
            <v>13037</v>
          </cell>
          <cell r="C216" t="str">
            <v>北海道医師国民健康保険組合　　　　　　　　　　　　　　　　</v>
          </cell>
        </row>
        <row r="217">
          <cell r="B217">
            <v>13045</v>
          </cell>
          <cell r="C217" t="str">
            <v>北海道建設国民健康保険組合　　　　　　　　　　　　　　　　</v>
          </cell>
        </row>
        <row r="218">
          <cell r="B218">
            <v>14001</v>
          </cell>
          <cell r="C218" t="str">
            <v>札幌市（国民健康保険）　　　　　　　　　　　　　　　　　　</v>
          </cell>
        </row>
        <row r="219">
          <cell r="B219">
            <v>6010243</v>
          </cell>
          <cell r="C219" t="str">
            <v>今井健康保険組合　　　　　　　　　　　　　　　　　　　　　</v>
          </cell>
        </row>
        <row r="220">
          <cell r="B220">
            <v>6010334</v>
          </cell>
          <cell r="C220" t="str">
            <v>北海道新聞社健康保険組合　　　　　　　　　　　　　　　　　</v>
          </cell>
        </row>
        <row r="221">
          <cell r="B221">
            <v>6010342</v>
          </cell>
          <cell r="C221" t="str">
            <v>北海道糧友健康保険組合　　　　　　　　　　　　　　　　　　</v>
          </cell>
        </row>
        <row r="222">
          <cell r="B222">
            <v>6010359</v>
          </cell>
          <cell r="C222" t="str">
            <v>北海道林業健康保険組合　　　　　　　　　　　　　　　　　　</v>
          </cell>
        </row>
        <row r="223">
          <cell r="B223">
            <v>6010391</v>
          </cell>
          <cell r="C223" t="str">
            <v>北海道農業団体健康保険組合　　　　　　　　　　　　　　　　</v>
          </cell>
        </row>
        <row r="224">
          <cell r="B224">
            <v>6010516</v>
          </cell>
          <cell r="C224" t="str">
            <v>北海道電力健康保険組合　　　　　　　　　　　　　　　　　　</v>
          </cell>
        </row>
        <row r="225">
          <cell r="B225">
            <v>6010532</v>
          </cell>
          <cell r="C225" t="str">
            <v>北洋銀行健康保険組合　　　　　　　　　　　　　　　　　　　</v>
          </cell>
        </row>
        <row r="226">
          <cell r="B226">
            <v>6010615</v>
          </cell>
          <cell r="C226" t="str">
            <v>北海道銀行健康保険組合　　　　　　　　　　　　　　　　　　</v>
          </cell>
        </row>
        <row r="227">
          <cell r="B227">
            <v>6010631</v>
          </cell>
          <cell r="C227" t="str">
            <v>札幌銀行健康保険組合　　　　　　　　　　　　　　　　　　　</v>
          </cell>
        </row>
        <row r="228">
          <cell r="B228">
            <v>6010649</v>
          </cell>
          <cell r="C228" t="str">
            <v>北海道信用金庫健康保険組合　　　　　　　　　　　　　　　　</v>
          </cell>
        </row>
        <row r="229">
          <cell r="B229">
            <v>6010656</v>
          </cell>
          <cell r="C229" t="str">
            <v>栗林商会健康保険組合　　　　　　　　　　　　　　　　　　　</v>
          </cell>
        </row>
        <row r="230">
          <cell r="B230">
            <v>6010680</v>
          </cell>
          <cell r="C230" t="str">
            <v>北海道中央バス健康保険組合　　　　　　　　　　　　　　　　</v>
          </cell>
        </row>
        <row r="231">
          <cell r="B231">
            <v>6010698</v>
          </cell>
          <cell r="C231" t="str">
            <v>北海道通運業健康保険組合　　　　　　　　　　　　　　　　　</v>
          </cell>
        </row>
        <row r="232">
          <cell r="B232">
            <v>6010722</v>
          </cell>
          <cell r="C232" t="str">
            <v>楢崎健康保険組合　　　　　　　　　　　　　　　　　　　　　</v>
          </cell>
        </row>
        <row r="233">
          <cell r="B233">
            <v>6010813</v>
          </cell>
          <cell r="C233" t="str">
            <v>エア・ウォーター健康保険組合　　　　　　　　　　　　　　　</v>
          </cell>
        </row>
        <row r="234">
          <cell r="B234">
            <v>6010839</v>
          </cell>
          <cell r="C234" t="str">
            <v>北海道コカ・コーラ健康保険組合　　　　　　　　　　　　　　</v>
          </cell>
        </row>
        <row r="235">
          <cell r="B235">
            <v>6010904</v>
          </cell>
          <cell r="C235" t="str">
            <v>北海道コンピュータ関連産業健康保険組合　　　　　　　　　　</v>
          </cell>
        </row>
        <row r="236">
          <cell r="B236">
            <v>32010316</v>
          </cell>
          <cell r="C236" t="str">
            <v>札幌市職員共済組合　　　　　　　　　　　　　　　　　　　　</v>
          </cell>
        </row>
        <row r="237">
          <cell r="B237">
            <v>32010415</v>
          </cell>
          <cell r="C237" t="str">
            <v>北海道市町村職員共済組合　　　　　　　　　　　　　　　　　</v>
          </cell>
        </row>
        <row r="238">
          <cell r="B238">
            <v>32010514</v>
          </cell>
          <cell r="C238" t="str">
            <v>北海道都市職員共済組合　　　　　　　　　　　　　　　　　　</v>
          </cell>
        </row>
        <row r="239">
          <cell r="B239">
            <v>20016</v>
          </cell>
          <cell r="C239" t="str">
            <v>青森市（国民健康保険）　　　　　　　　　　　　　　　　　　</v>
          </cell>
        </row>
        <row r="240">
          <cell r="B240">
            <v>20024</v>
          </cell>
          <cell r="C240" t="str">
            <v>弘前市（国民健康保険）　　　　　　　　　　　　　　　　　　</v>
          </cell>
        </row>
        <row r="241">
          <cell r="B241">
            <v>20032</v>
          </cell>
          <cell r="C241" t="str">
            <v>八戸市（国民健康保険）　　　　　　　　　　　　　　　　　　</v>
          </cell>
        </row>
        <row r="242">
          <cell r="B242">
            <v>20040</v>
          </cell>
          <cell r="C242" t="str">
            <v>黒石市（国民健康保険）　　　　　　　　　　　　　　　　　　</v>
          </cell>
        </row>
        <row r="243">
          <cell r="B243">
            <v>20057</v>
          </cell>
          <cell r="C243" t="str">
            <v>五所川原市（国民健康保険）　　　　　　　　　　　　　　　　</v>
          </cell>
        </row>
        <row r="244">
          <cell r="B244">
            <v>20065</v>
          </cell>
          <cell r="C244" t="str">
            <v>十和田市（国民健康保険）　　　　　　　　　　　　　　　　　</v>
          </cell>
        </row>
        <row r="245">
          <cell r="B245">
            <v>20073</v>
          </cell>
          <cell r="C245" t="str">
            <v>三沢市（国民健康保険）　　　　　　　　　　　　　　　　　　</v>
          </cell>
        </row>
        <row r="246">
          <cell r="B246">
            <v>20081</v>
          </cell>
          <cell r="C246" t="str">
            <v>むつ市（国民健康保険）　　　　　　　　　　　　　　　　　　</v>
          </cell>
        </row>
        <row r="247">
          <cell r="B247">
            <v>20099</v>
          </cell>
          <cell r="C247" t="str">
            <v>平内町（国民健康保険）　　　　　　　　　　　　　　　　　　</v>
          </cell>
        </row>
        <row r="248">
          <cell r="B248">
            <v>20107</v>
          </cell>
          <cell r="C248" t="str">
            <v>蟹田町（国民健康保険）　　　　　　　　　　　　　　　　　　</v>
          </cell>
        </row>
        <row r="249">
          <cell r="B249">
            <v>20115</v>
          </cell>
          <cell r="C249" t="str">
            <v>今別町（国民健康保険）　　　　　　　　　　　　　　　　　　</v>
          </cell>
        </row>
        <row r="250">
          <cell r="B250">
            <v>20123</v>
          </cell>
          <cell r="C250" t="str">
            <v>蓬田村（国民健康保険）　　　　　　　　　　　　　　　　　　</v>
          </cell>
        </row>
        <row r="251">
          <cell r="B251">
            <v>20131</v>
          </cell>
          <cell r="C251" t="str">
            <v>平舘村（国民健康保険）　　　　　　　　　　　　　　　　　　</v>
          </cell>
        </row>
        <row r="252">
          <cell r="B252">
            <v>20149</v>
          </cell>
          <cell r="C252" t="str">
            <v>三厩村（国民健康保険）　　　　　　　　　　　　　　　　　　</v>
          </cell>
        </row>
        <row r="253">
          <cell r="B253">
            <v>20156</v>
          </cell>
          <cell r="C253" t="str">
            <v>鰺ヶ沢町（国民健康保険）　　　　　　　　　　　　　　　　　</v>
          </cell>
        </row>
        <row r="254">
          <cell r="B254">
            <v>20164</v>
          </cell>
          <cell r="C254" t="str">
            <v>木造町（国民健康保険）　　　　　　　　　　　　　　　　　　</v>
          </cell>
        </row>
        <row r="255">
          <cell r="B255">
            <v>20172</v>
          </cell>
          <cell r="C255" t="str">
            <v>深浦町（国民健康保険）　　　　　　　　　　　　　　　　　　</v>
          </cell>
        </row>
        <row r="256">
          <cell r="B256">
            <v>20180</v>
          </cell>
          <cell r="C256" t="str">
            <v>森田村（国民健康保険）　　　　　　　　　　　　　　　　　　</v>
          </cell>
        </row>
        <row r="257">
          <cell r="B257">
            <v>20198</v>
          </cell>
          <cell r="C257" t="str">
            <v>岩崎村（国民健康保険）　　　　　　　　　　　　　　　　　　</v>
          </cell>
        </row>
        <row r="258">
          <cell r="B258">
            <v>20206</v>
          </cell>
          <cell r="C258" t="str">
            <v>柏村（国民健康保険）　　　　　　　　　　　　　　　　　　　</v>
          </cell>
        </row>
        <row r="259">
          <cell r="B259">
            <v>20214</v>
          </cell>
          <cell r="C259" t="str">
            <v>稲垣村（国民健康保険）　　　　　　　　　　　　　　　　　　</v>
          </cell>
        </row>
        <row r="260">
          <cell r="B260">
            <v>20222</v>
          </cell>
          <cell r="C260" t="str">
            <v>車力村（国民健康保険）　　　　　　　　　　　　　　　　　　</v>
          </cell>
        </row>
        <row r="261">
          <cell r="B261">
            <v>20230</v>
          </cell>
          <cell r="C261" t="str">
            <v>岩木町（国民健康保険）　　　　　　　　　　　　　　　　　　</v>
          </cell>
        </row>
        <row r="262">
          <cell r="B262">
            <v>20248</v>
          </cell>
          <cell r="C262" t="str">
            <v>相馬村（国民健康保険）　　　　　　　　　　　　　　　　　　</v>
          </cell>
        </row>
        <row r="263">
          <cell r="B263">
            <v>20255</v>
          </cell>
          <cell r="C263" t="str">
            <v>西目屋村（国民健康保険）　　　　　　　　　　　　　　　　　</v>
          </cell>
        </row>
        <row r="264">
          <cell r="B264">
            <v>20263</v>
          </cell>
          <cell r="C264" t="str">
            <v>藤崎町（国民健康保険）　　　　　　　　　　　　　　　　　　</v>
          </cell>
        </row>
        <row r="265">
          <cell r="B265">
            <v>20271</v>
          </cell>
          <cell r="C265" t="str">
            <v>大鰐町（国民健康保険）　　　　　　　　　　　　　　　　　　</v>
          </cell>
        </row>
        <row r="266">
          <cell r="B266">
            <v>20289</v>
          </cell>
          <cell r="C266" t="str">
            <v>尾上町（国民健康保険）　　　　　　　　　　　　　　　　　　</v>
          </cell>
        </row>
        <row r="267">
          <cell r="B267">
            <v>20297</v>
          </cell>
          <cell r="C267" t="str">
            <v>浪岡町（国民健康保険）　　　　　　　　　　　　　　　　　　</v>
          </cell>
        </row>
        <row r="268">
          <cell r="B268">
            <v>20305</v>
          </cell>
          <cell r="C268" t="str">
            <v>平賀町（国民健康保険）　　　　　　　　　　　　　　　　　　</v>
          </cell>
        </row>
        <row r="269">
          <cell r="B269">
            <v>20313</v>
          </cell>
          <cell r="C269" t="str">
            <v>常盤村（国民健康保険）　　　　　　　　　　　　　　　　　　</v>
          </cell>
        </row>
        <row r="270">
          <cell r="B270">
            <v>20321</v>
          </cell>
          <cell r="C270" t="str">
            <v>田舎館村（国民健康保険）　　　　　　　　　　　　　　　　　</v>
          </cell>
        </row>
        <row r="271">
          <cell r="B271">
            <v>20339</v>
          </cell>
          <cell r="C271" t="str">
            <v>碇ヶ関村（国民健康保険）　　　　　　　　　　　　　　　　　</v>
          </cell>
        </row>
        <row r="272">
          <cell r="B272">
            <v>20347</v>
          </cell>
          <cell r="C272" t="str">
            <v>板柳町（国民健康保険）　　　　　　　　　　　　　　　　　　</v>
          </cell>
        </row>
        <row r="273">
          <cell r="B273">
            <v>20354</v>
          </cell>
          <cell r="C273" t="str">
            <v>金木町（国民健康保険）　　　　　　　　　　　　　　　　　　</v>
          </cell>
        </row>
        <row r="274">
          <cell r="B274">
            <v>20362</v>
          </cell>
          <cell r="C274" t="str">
            <v>中泊町（国民健康保険）　　　　　　　　　　　　　　　　　　</v>
          </cell>
        </row>
        <row r="275">
          <cell r="B275">
            <v>20370</v>
          </cell>
          <cell r="C275" t="str">
            <v>鶴田町（国民健康保険）　　　　　　　　　　　　　　　　　　</v>
          </cell>
        </row>
        <row r="276">
          <cell r="B276">
            <v>20388</v>
          </cell>
          <cell r="C276" t="str">
            <v>市浦村（国民健康保険）　　　　　　　　　　　　　　　　　　</v>
          </cell>
        </row>
        <row r="277">
          <cell r="B277">
            <v>20396</v>
          </cell>
          <cell r="C277" t="str">
            <v>小泊村（国民健康保険）　　　　　　　　　　　　　　　　　　</v>
          </cell>
        </row>
        <row r="278">
          <cell r="B278">
            <v>20404</v>
          </cell>
          <cell r="C278" t="str">
            <v>野辺地町（国民健康保険）　　　　　　　　　　　　　　　　　</v>
          </cell>
        </row>
        <row r="279">
          <cell r="B279">
            <v>20412</v>
          </cell>
          <cell r="C279" t="str">
            <v>七戸町（国民健康保険）　　　　　　　　　　　　　　　　　　</v>
          </cell>
        </row>
        <row r="280">
          <cell r="B280">
            <v>20420</v>
          </cell>
          <cell r="C280" t="str">
            <v>百石町（国民健康保険）　　　　　　　　　　　　　　　　　　</v>
          </cell>
        </row>
        <row r="281">
          <cell r="B281">
            <v>20438</v>
          </cell>
          <cell r="C281" t="str">
            <v>十和田湖町（国民健康保険）　　　　　　　　　　　　　　　　</v>
          </cell>
        </row>
        <row r="282">
          <cell r="B282">
            <v>20446</v>
          </cell>
          <cell r="C282" t="str">
            <v>六戸町（国民健康保険）　　　　　　　　　　　　　　　　　　</v>
          </cell>
        </row>
        <row r="283">
          <cell r="B283">
            <v>20453</v>
          </cell>
          <cell r="C283" t="str">
            <v>横浜町（国民健康保険）　　　　　　　　　　　　　　　　　　</v>
          </cell>
        </row>
        <row r="284">
          <cell r="B284">
            <v>20461</v>
          </cell>
          <cell r="C284" t="str">
            <v>上北町（国民健康保険）　　　　　　　　　　　　　　　　　　</v>
          </cell>
        </row>
        <row r="285">
          <cell r="B285">
            <v>20479</v>
          </cell>
          <cell r="C285" t="str">
            <v>東北町（国民健康保険）　　　　　　　　　　　　　　　　　　</v>
          </cell>
        </row>
        <row r="286">
          <cell r="B286">
            <v>20487</v>
          </cell>
          <cell r="C286" t="str">
            <v>下田町（国民健康保険）　　　　　　　　　　　　　　　　　　</v>
          </cell>
        </row>
        <row r="287">
          <cell r="B287">
            <v>20495</v>
          </cell>
          <cell r="C287" t="str">
            <v>天間林村（国民健康保険）　　　　　　　　　　　　　　　　　</v>
          </cell>
        </row>
        <row r="288">
          <cell r="B288">
            <v>20503</v>
          </cell>
          <cell r="C288" t="str">
            <v>六ヶ所村（国民健康保険）　　　　　　　　　　　　　　　　　</v>
          </cell>
        </row>
        <row r="289">
          <cell r="B289">
            <v>20511</v>
          </cell>
          <cell r="C289" t="str">
            <v>川内町（国民健康保険）　　　　　　　　　　　　　　　　　　</v>
          </cell>
        </row>
        <row r="290">
          <cell r="B290">
            <v>20529</v>
          </cell>
          <cell r="C290" t="str">
            <v>大畑町（国民健康保険）　　　　　　　　　　　　　　　　　　</v>
          </cell>
        </row>
        <row r="291">
          <cell r="B291">
            <v>20537</v>
          </cell>
          <cell r="C291" t="str">
            <v>大間町（国民健康保険）　　　　　　　　　　　　　　　　　　</v>
          </cell>
        </row>
        <row r="292">
          <cell r="B292">
            <v>20545</v>
          </cell>
          <cell r="C292" t="str">
            <v>東通村（国民健康保険）　　　　　　　　　　　　　　　　　　</v>
          </cell>
        </row>
        <row r="293">
          <cell r="B293">
            <v>20552</v>
          </cell>
          <cell r="C293" t="str">
            <v>風間浦村（国民健康保険）　　　　　　　　　　　　　　　　　</v>
          </cell>
        </row>
        <row r="294">
          <cell r="B294">
            <v>20560</v>
          </cell>
          <cell r="C294" t="str">
            <v>佐井村（国民健康保険）　　　　　　　　　　　　　　　　　　</v>
          </cell>
        </row>
        <row r="295">
          <cell r="B295">
            <v>20578</v>
          </cell>
          <cell r="C295" t="str">
            <v>脇野沢村（国民健康保険）　　　　　　　　　　　　　　　　　</v>
          </cell>
        </row>
        <row r="296">
          <cell r="B296">
            <v>20586</v>
          </cell>
          <cell r="C296" t="str">
            <v>三戸町（国民健康保険）　　　　　　　　　　　　　　　　　　</v>
          </cell>
        </row>
        <row r="297">
          <cell r="B297">
            <v>20594</v>
          </cell>
          <cell r="C297" t="str">
            <v>五戸町（国民健康保険）　　　　　　　　　　　　　　　　　　</v>
          </cell>
        </row>
        <row r="298">
          <cell r="B298">
            <v>20602</v>
          </cell>
          <cell r="C298" t="str">
            <v>田子町（国民健康保険）　　　　　　　　　　　　　　　　　　</v>
          </cell>
        </row>
        <row r="299">
          <cell r="B299">
            <v>20610</v>
          </cell>
          <cell r="C299" t="str">
            <v>名川町（国民健康保険）　　　　　　　　　　　　　　　　　　</v>
          </cell>
        </row>
        <row r="300">
          <cell r="B300">
            <v>20628</v>
          </cell>
          <cell r="C300" t="str">
            <v>南部町（国民健康保険）　　　　　　　　　　　　　　　　　　</v>
          </cell>
        </row>
        <row r="301">
          <cell r="B301">
            <v>20636</v>
          </cell>
          <cell r="C301" t="str">
            <v>階上町（国民健康保険）　　　　　　　　　　　　　　　　　　</v>
          </cell>
        </row>
        <row r="302">
          <cell r="B302">
            <v>20644</v>
          </cell>
          <cell r="C302" t="str">
            <v>福地村（国民健康保険）　　　　　　　　　　　　　　　　　　</v>
          </cell>
        </row>
        <row r="303">
          <cell r="B303">
            <v>20651</v>
          </cell>
          <cell r="C303" t="str">
            <v>南郷村（国民健康保険）　　　　　　　　　　　　　　　　　　</v>
          </cell>
        </row>
        <row r="304">
          <cell r="B304">
            <v>20669</v>
          </cell>
          <cell r="C304" t="str">
            <v>倉石村（国民健康保険）　　　　　　　　　　　　　　　　　　</v>
          </cell>
        </row>
        <row r="305">
          <cell r="B305">
            <v>20677</v>
          </cell>
          <cell r="C305" t="str">
            <v>新郷村（国民健康保険）　　　　　　　　　　　　　　　　　　</v>
          </cell>
        </row>
        <row r="306">
          <cell r="B306">
            <v>20701</v>
          </cell>
          <cell r="C306" t="str">
            <v>つがる市（国民健康保険）　　　　　　　　　　　　　　　　　</v>
          </cell>
        </row>
        <row r="307">
          <cell r="B307">
            <v>20719</v>
          </cell>
          <cell r="C307" t="str">
            <v>外ケ浜町（国民健康保険）　　　　　　　　　　　　　　　　　</v>
          </cell>
        </row>
        <row r="308">
          <cell r="B308">
            <v>23010</v>
          </cell>
          <cell r="C308" t="str">
            <v>青森県医師国民健康保険組合　　　　　　　　　　　　　　　　</v>
          </cell>
        </row>
        <row r="309">
          <cell r="B309">
            <v>6020077</v>
          </cell>
          <cell r="C309" t="str">
            <v>青森銀行健康保険組合　　　　　　　　　　　　　　　　　　　</v>
          </cell>
        </row>
        <row r="310">
          <cell r="B310">
            <v>6020093</v>
          </cell>
          <cell r="C310" t="str">
            <v>みちのく銀行健康保険組合　　　　　　　　　　　　　　　　　</v>
          </cell>
        </row>
        <row r="311">
          <cell r="B311">
            <v>6020135</v>
          </cell>
          <cell r="C311" t="str">
            <v>日本原燃健康保険組合　　　　　　　　　　　　　　　　　　　</v>
          </cell>
        </row>
        <row r="312">
          <cell r="B312">
            <v>32020414</v>
          </cell>
          <cell r="C312" t="str">
            <v>青森県市町村職員共済組合　　　　　　　　　　　　　　　　　</v>
          </cell>
        </row>
        <row r="313">
          <cell r="B313">
            <v>30015</v>
          </cell>
          <cell r="C313" t="str">
            <v>盛岡市（国民健康保険）　　　　　　　　　　　　　　　　　　</v>
          </cell>
        </row>
        <row r="314">
          <cell r="B314">
            <v>30023</v>
          </cell>
          <cell r="C314" t="str">
            <v>宮古市（国民健康保険）　　　　　　　　　　　　　　　　　　</v>
          </cell>
        </row>
        <row r="315">
          <cell r="B315">
            <v>30031</v>
          </cell>
          <cell r="C315" t="str">
            <v>大船渡市（国民健康保険）　　　　　　　　　　　　　　　　　</v>
          </cell>
        </row>
        <row r="316">
          <cell r="B316">
            <v>30049</v>
          </cell>
          <cell r="C316" t="str">
            <v>水沢市（国民健康保険）　　　　　　　　　　　　　　　　　　</v>
          </cell>
        </row>
        <row r="317">
          <cell r="B317">
            <v>30056</v>
          </cell>
          <cell r="C317" t="str">
            <v>花巻市（国民健康保険）　　　　　　　　　　　　　　　　　　</v>
          </cell>
        </row>
        <row r="318">
          <cell r="B318">
            <v>30064</v>
          </cell>
          <cell r="C318" t="str">
            <v>北上市（国民健康保険）　　　　　　　　　　　　　　　　　　</v>
          </cell>
        </row>
        <row r="319">
          <cell r="B319">
            <v>30072</v>
          </cell>
          <cell r="C319" t="str">
            <v>久慈市（国民健康保険）　　　　　　　　　　　　　　　　　　</v>
          </cell>
        </row>
        <row r="320">
          <cell r="B320">
            <v>30080</v>
          </cell>
          <cell r="C320" t="str">
            <v>遠野市（国民健康保険）　　　　　　　　　　　　　　　　　　</v>
          </cell>
        </row>
        <row r="321">
          <cell r="B321">
            <v>30098</v>
          </cell>
          <cell r="C321" t="str">
            <v>一関市（国民健康保険）　　　　　　　　　　　　　　　　　　</v>
          </cell>
        </row>
        <row r="322">
          <cell r="B322">
            <v>30106</v>
          </cell>
          <cell r="C322" t="str">
            <v>陸前高田市（国民健康保険）　　　　　　　　　　　　　　　　</v>
          </cell>
        </row>
        <row r="323">
          <cell r="B323">
            <v>30114</v>
          </cell>
          <cell r="C323" t="str">
            <v>釜石市（国民健康保険）　　　　　　　　　　　　　　　　　　</v>
          </cell>
        </row>
        <row r="324">
          <cell r="B324">
            <v>30122</v>
          </cell>
          <cell r="C324" t="str">
            <v>江刺市（国民健康保険）　　　　　　　　　　　　　　　　　　</v>
          </cell>
        </row>
        <row r="325">
          <cell r="B325">
            <v>30130</v>
          </cell>
          <cell r="C325" t="str">
            <v>二戸市（国民健康保険）　　　　　　　　　　　　　　　　　　</v>
          </cell>
        </row>
        <row r="326">
          <cell r="B326">
            <v>30148</v>
          </cell>
          <cell r="C326" t="str">
            <v>八幡平市（国民健康保険）　　　　　　　　　　　　　　　　　</v>
          </cell>
        </row>
        <row r="327">
          <cell r="B327">
            <v>30510</v>
          </cell>
          <cell r="C327" t="str">
            <v>雫石町（国民健康保険）　　　　　　　　　　　　　　　　　　</v>
          </cell>
        </row>
        <row r="328">
          <cell r="B328">
            <v>30528</v>
          </cell>
          <cell r="C328" t="str">
            <v>葛巻町（国民健康保険）　　　　　　　　　　　　　　　　　　</v>
          </cell>
        </row>
        <row r="329">
          <cell r="B329">
            <v>30536</v>
          </cell>
          <cell r="C329" t="str">
            <v>岩手町（国民健康保険）　　　　　　　　　　　　　　　　　　</v>
          </cell>
        </row>
        <row r="330">
          <cell r="B330">
            <v>30544</v>
          </cell>
          <cell r="C330" t="str">
            <v>西根町（国民健康保険）　　　　　　　　　　　　　　　　　　</v>
          </cell>
        </row>
        <row r="331">
          <cell r="B331">
            <v>30551</v>
          </cell>
          <cell r="C331" t="str">
            <v>滝沢村（国民健康保険）　　　　　　　　　　　　　　　　　　</v>
          </cell>
        </row>
        <row r="332">
          <cell r="B332">
            <v>30569</v>
          </cell>
          <cell r="C332" t="str">
            <v>松尾村（国民健康保険）　　　　　　　　　　　　　　　　　　</v>
          </cell>
        </row>
        <row r="333">
          <cell r="B333">
            <v>30577</v>
          </cell>
          <cell r="C333" t="str">
            <v>玉山村（国民健康保険）　　　　　　　　　　　　　　　　　　</v>
          </cell>
        </row>
        <row r="334">
          <cell r="B334">
            <v>30585</v>
          </cell>
          <cell r="C334" t="str">
            <v>紫波町（国民健康保険）　　　　　　　　　　　　　　　　　　</v>
          </cell>
        </row>
        <row r="335">
          <cell r="B335">
            <v>30593</v>
          </cell>
          <cell r="C335" t="str">
            <v>矢巾町（国民健康保険）　　　　　　　　　　　　　　　　　　</v>
          </cell>
        </row>
        <row r="336">
          <cell r="B336">
            <v>30619</v>
          </cell>
          <cell r="C336" t="str">
            <v>大迫町（国民健康保険）　　　　　　　　　　　　　　　　　　</v>
          </cell>
        </row>
        <row r="337">
          <cell r="B337">
            <v>30627</v>
          </cell>
          <cell r="C337" t="str">
            <v>石鳥谷町（国民健康保険）　　　　　　　　　　　　　　　　　</v>
          </cell>
        </row>
        <row r="338">
          <cell r="B338">
            <v>30635</v>
          </cell>
          <cell r="C338" t="str">
            <v>東和町（国民健康保険）　　　　　　　　　　　　　　　　　　</v>
          </cell>
        </row>
        <row r="339">
          <cell r="B339">
            <v>30650</v>
          </cell>
          <cell r="C339" t="str">
            <v>湯田町（国民健康保険）　　　　　　　　　　　　　　　　　　</v>
          </cell>
        </row>
        <row r="340">
          <cell r="B340">
            <v>30676</v>
          </cell>
          <cell r="C340" t="str">
            <v>沢内村（国民健康保険）　　　　　　　　　　　　　　　　　　</v>
          </cell>
        </row>
        <row r="341">
          <cell r="B341">
            <v>30684</v>
          </cell>
          <cell r="C341" t="str">
            <v>金ヶ崎町（国民健康保険）　　　　　　　　　　　　　　　　　</v>
          </cell>
        </row>
        <row r="342">
          <cell r="B342">
            <v>30692</v>
          </cell>
          <cell r="C342" t="str">
            <v>前沢町（国民健康保険）　　　　　　　　　　　　　　　　　　</v>
          </cell>
        </row>
        <row r="343">
          <cell r="B343">
            <v>30700</v>
          </cell>
          <cell r="C343" t="str">
            <v>胆沢町（国民健康保険）　　　　　　　　　　　　　　　　　　</v>
          </cell>
        </row>
        <row r="344">
          <cell r="B344">
            <v>30718</v>
          </cell>
          <cell r="C344" t="str">
            <v>衣川村（国民健康保険）　　　　　　　　　　　　　　　　　　</v>
          </cell>
        </row>
        <row r="345">
          <cell r="B345">
            <v>30726</v>
          </cell>
          <cell r="C345" t="str">
            <v>花泉町（国民健康保険）　　　　　　　　　　　　　　　　　　</v>
          </cell>
        </row>
        <row r="346">
          <cell r="B346">
            <v>30734</v>
          </cell>
          <cell r="C346" t="str">
            <v>平泉町（国民健康保険）　　　　　　　　　　　　　　　　　　</v>
          </cell>
        </row>
        <row r="347">
          <cell r="B347">
            <v>30742</v>
          </cell>
          <cell r="C347" t="str">
            <v>大東町（国民健康保険）　　　　　　　　　　　　　　　　　　</v>
          </cell>
        </row>
        <row r="348">
          <cell r="B348">
            <v>30759</v>
          </cell>
          <cell r="C348" t="str">
            <v>藤沢町（国民健康保険）　　　　　　　　　　　　　　　　　　</v>
          </cell>
        </row>
        <row r="349">
          <cell r="B349">
            <v>30767</v>
          </cell>
          <cell r="C349" t="str">
            <v>千厩町（国民健康保険）　　　　　　　　　　　　　　　　　　</v>
          </cell>
        </row>
        <row r="350">
          <cell r="B350">
            <v>30775</v>
          </cell>
          <cell r="C350" t="str">
            <v>東山町（国民健康保険）　　　　　　　　　　　　　　　　　　</v>
          </cell>
        </row>
        <row r="351">
          <cell r="B351">
            <v>30783</v>
          </cell>
          <cell r="C351" t="str">
            <v>室根村（国民健康保険）　　　　　　　　　　　　　　　　　　</v>
          </cell>
        </row>
        <row r="352">
          <cell r="B352">
            <v>30791</v>
          </cell>
          <cell r="C352" t="str">
            <v>川崎村（国民健康保険）　　　　　　　　　　　　　　　　　　</v>
          </cell>
        </row>
        <row r="353">
          <cell r="B353">
            <v>30809</v>
          </cell>
          <cell r="C353" t="str">
            <v>住田町（国民健康保険）　　　　　　　　　　　　　　　　　　</v>
          </cell>
        </row>
        <row r="354">
          <cell r="B354">
            <v>30825</v>
          </cell>
          <cell r="C354" t="str">
            <v>大槌町（国民健康保険）　　　　　　　　　　　　　　　　　　</v>
          </cell>
        </row>
        <row r="355">
          <cell r="B355">
            <v>30833</v>
          </cell>
          <cell r="C355" t="str">
            <v>宮守村（国民健康保険）　　　　　　　　　　　　　　　　　　</v>
          </cell>
        </row>
        <row r="356">
          <cell r="B356">
            <v>30841</v>
          </cell>
          <cell r="C356" t="str">
            <v>田老町（国民健康保険）　　　　　　　　　　　　　　　　　　</v>
          </cell>
        </row>
        <row r="357">
          <cell r="B357">
            <v>30858</v>
          </cell>
          <cell r="C357" t="str">
            <v>山田町（国民健康保険）　　　　　　　　　　　　　　　　　　</v>
          </cell>
        </row>
        <row r="358">
          <cell r="B358">
            <v>30866</v>
          </cell>
          <cell r="C358" t="str">
            <v>岩泉町（国民健康保険）　　　　　　　　　　　　　　　　　　</v>
          </cell>
        </row>
        <row r="359">
          <cell r="B359">
            <v>30874</v>
          </cell>
          <cell r="C359" t="str">
            <v>田野畑村（国民健康保険）　　　　　　　　　　　　　　　　　</v>
          </cell>
        </row>
        <row r="360">
          <cell r="B360">
            <v>30882</v>
          </cell>
          <cell r="C360" t="str">
            <v>普代村（国民健康保険）　　　　　　　　　　　　　　　　　　</v>
          </cell>
        </row>
        <row r="361">
          <cell r="B361">
            <v>30890</v>
          </cell>
          <cell r="C361" t="str">
            <v>新里村（国民健康保険）　　　　　　　　　　　　　　　　　　</v>
          </cell>
        </row>
        <row r="362">
          <cell r="B362">
            <v>30908</v>
          </cell>
          <cell r="C362" t="str">
            <v>川井村（国民健康保険）　　　　　　　　　　　　　　　　　　</v>
          </cell>
        </row>
        <row r="363">
          <cell r="B363">
            <v>30916</v>
          </cell>
          <cell r="C363" t="str">
            <v>軽米町（国民健康保険）　　　　　　　　　　　　　　　　　　</v>
          </cell>
        </row>
        <row r="364">
          <cell r="B364">
            <v>30924</v>
          </cell>
          <cell r="C364" t="str">
            <v>種市町（国民健康保険）　　　　　　　　　　　　　　　　　　</v>
          </cell>
        </row>
        <row r="365">
          <cell r="B365">
            <v>30932</v>
          </cell>
          <cell r="C365" t="str">
            <v>野田村（国民健康保険）　　　　　　　　　　　　　　　　　　</v>
          </cell>
        </row>
        <row r="366">
          <cell r="B366">
            <v>30940</v>
          </cell>
          <cell r="C366" t="str">
            <v>山形村（国民健康保険）　　　　　　　　　　　　　　　　　　</v>
          </cell>
        </row>
        <row r="367">
          <cell r="B367">
            <v>100024</v>
          </cell>
          <cell r="C367" t="str">
            <v>高崎市（国民健康保険）　　　　　　　　　　　　　　　　　　</v>
          </cell>
        </row>
        <row r="368">
          <cell r="B368">
            <v>100032</v>
          </cell>
          <cell r="C368" t="str">
            <v>桐生市（国民健康保険）　　　　　　　　　　　　　　　　　　</v>
          </cell>
        </row>
        <row r="369">
          <cell r="B369">
            <v>100040</v>
          </cell>
          <cell r="C369" t="str">
            <v>伊勢崎市（国民健康保険）　　　　　　　　　　　　　　　　　</v>
          </cell>
        </row>
        <row r="370">
          <cell r="B370">
            <v>100057</v>
          </cell>
          <cell r="C370" t="str">
            <v>太田市（国民健康保険）　　　　　　　　　　　　　　　　　　</v>
          </cell>
        </row>
        <row r="371">
          <cell r="B371">
            <v>100065</v>
          </cell>
          <cell r="C371" t="str">
            <v>沼田市（国民健康保険）　　　　　　　　　　　　　　　　　　</v>
          </cell>
        </row>
        <row r="372">
          <cell r="B372">
            <v>100073</v>
          </cell>
          <cell r="C372" t="str">
            <v>館林市（国民健康保険）　　　　　　　　　　　　　　　　　　</v>
          </cell>
        </row>
        <row r="373">
          <cell r="B373">
            <v>100081</v>
          </cell>
          <cell r="C373" t="str">
            <v>渋川市（国民健康保険）　　　　　　　　　　　　　　　　　　</v>
          </cell>
        </row>
        <row r="374">
          <cell r="B374">
            <v>100099</v>
          </cell>
          <cell r="C374" t="str">
            <v>藤岡市（国民健康保険）　　　　　　　　　　　　　　　　　　</v>
          </cell>
        </row>
        <row r="375">
          <cell r="B375">
            <v>100107</v>
          </cell>
          <cell r="C375" t="str">
            <v>富岡市（国民健康保険）　　　　　　　　　　　　　　　　　　</v>
          </cell>
        </row>
        <row r="376">
          <cell r="B376">
            <v>100115</v>
          </cell>
          <cell r="C376" t="str">
            <v>安中市（国民健康保険）　　　　　　　　　　　　　　　　　　</v>
          </cell>
        </row>
        <row r="377">
          <cell r="B377">
            <v>100511</v>
          </cell>
          <cell r="C377" t="str">
            <v>北橘村（国民健康保険）　　　　　　　　　　　　　　　　　　</v>
          </cell>
        </row>
        <row r="378">
          <cell r="B378">
            <v>6110142</v>
          </cell>
          <cell r="C378" t="str">
            <v>リケン健康保険組合　　　　　　　　　　　　　　　　　　　　</v>
          </cell>
        </row>
        <row r="379">
          <cell r="B379">
            <v>6110167</v>
          </cell>
          <cell r="C379" t="str">
            <v>川口工業健康保険組合　　　　　　　　　　　　　　　　　　　</v>
          </cell>
        </row>
        <row r="380">
          <cell r="B380">
            <v>6110175</v>
          </cell>
          <cell r="C380" t="str">
            <v>埼玉糧友健康保険組合　　　　　　　　　　　　　　　　　　　</v>
          </cell>
        </row>
        <row r="381">
          <cell r="B381">
            <v>6110183</v>
          </cell>
          <cell r="C381" t="str">
            <v>新電元工業健康保険組合　　　　　　　　　　　　　　　　　　</v>
          </cell>
        </row>
        <row r="382">
          <cell r="B382">
            <v>6110241</v>
          </cell>
          <cell r="C382" t="str">
            <v>秩父鉄道健康保険組合　　　　　　　　　　　　　　　　　　　</v>
          </cell>
        </row>
        <row r="383">
          <cell r="B383">
            <v>6110316</v>
          </cell>
          <cell r="C383" t="str">
            <v>東武運輸健康保険組合　　　　　　　　　　　　　　　　　　　</v>
          </cell>
        </row>
        <row r="384">
          <cell r="B384">
            <v>6110340</v>
          </cell>
          <cell r="C384" t="str">
            <v>ボッシュ健康保険組合　　　　　　　　　　　　　　　　　　　</v>
          </cell>
        </row>
        <row r="385">
          <cell r="B385">
            <v>6110373</v>
          </cell>
          <cell r="C385" t="str">
            <v>サイボー健康保険組合　　　　　　　　　　　　　　　　　　　</v>
          </cell>
        </row>
        <row r="386">
          <cell r="B386">
            <v>6110407</v>
          </cell>
          <cell r="C386" t="str">
            <v>曙ブレーキ工業健康保険組合　　　　　　　　　　　　　　　　</v>
          </cell>
        </row>
        <row r="387">
          <cell r="B387">
            <v>6110449</v>
          </cell>
          <cell r="C387" t="str">
            <v>埼玉機械工業健康保険組合　　　　　　　　　　　　　　　　　</v>
          </cell>
        </row>
        <row r="388">
          <cell r="B388">
            <v>6110456</v>
          </cell>
          <cell r="C388" t="str">
            <v>山昭健康保険組合　　　　　　　　　　　　　　　　　　　　　</v>
          </cell>
        </row>
        <row r="389">
          <cell r="B389">
            <v>6110464</v>
          </cell>
          <cell r="C389" t="str">
            <v>リズム時計健康保険組合　　　　　　　　　　　　　　　　　　</v>
          </cell>
        </row>
        <row r="390">
          <cell r="B390">
            <v>6110472</v>
          </cell>
          <cell r="C390" t="str">
            <v>サンケン電気健康保険組合　　　　　　　　　　　　　　　　　</v>
          </cell>
        </row>
        <row r="391">
          <cell r="B391">
            <v>6110498</v>
          </cell>
          <cell r="C391" t="str">
            <v>武蔵野銀行健康保険組合　　　　　　　　　　　　　　　　　　</v>
          </cell>
        </row>
        <row r="392">
          <cell r="B392">
            <v>6110506</v>
          </cell>
          <cell r="C392" t="str">
            <v>キヤノン電子健康保険組合　　　　　　　　　　　　　　　　　</v>
          </cell>
        </row>
        <row r="393">
          <cell r="B393">
            <v>6110548</v>
          </cell>
          <cell r="C393" t="str">
            <v>埼玉県石油業健康保険組合　　　　　　　　　　　　　　　　　</v>
          </cell>
        </row>
        <row r="394">
          <cell r="B394">
            <v>6110589</v>
          </cell>
          <cell r="C394" t="str">
            <v>科学技術健康保険組合　　　　　　　　　　　　　　　　　　　</v>
          </cell>
        </row>
        <row r="395">
          <cell r="B395">
            <v>6110605</v>
          </cell>
          <cell r="C395" t="str">
            <v>エヌ・シー・シー健康保険組合　　　　　　　　　　　　　　　</v>
          </cell>
        </row>
        <row r="396">
          <cell r="B396">
            <v>6110647</v>
          </cell>
          <cell r="C396" t="str">
            <v>さいしん健康保険組合　　　　　　　　　　　　　　　　　　　</v>
          </cell>
        </row>
        <row r="397">
          <cell r="B397">
            <v>6110654</v>
          </cell>
          <cell r="C397" t="str">
            <v>埼玉県農協健康保険組合　　　　　　　　　　　　　　　　　　</v>
          </cell>
        </row>
        <row r="398">
          <cell r="B398">
            <v>6110662</v>
          </cell>
          <cell r="C398" t="str">
            <v>三国コカ・コーラ健康保険組合　　　　　　　　　　　　　　　</v>
          </cell>
        </row>
        <row r="399">
          <cell r="B399">
            <v>6110670</v>
          </cell>
          <cell r="C399" t="str">
            <v>埼玉県自動車販売整備健康保険組合　　　　　　　　　　　　　</v>
          </cell>
        </row>
        <row r="400">
          <cell r="B400">
            <v>6110688</v>
          </cell>
          <cell r="C400" t="str">
            <v>埼玉県トラック健康保険組合　　　　　　　　　　　　　　　　</v>
          </cell>
        </row>
        <row r="401">
          <cell r="B401">
            <v>6110696</v>
          </cell>
          <cell r="C401" t="str">
            <v>テネックス健康保険組合　　　　　　　　　　　　　　　　　　</v>
          </cell>
        </row>
        <row r="402">
          <cell r="B402">
            <v>6110704</v>
          </cell>
          <cell r="C402" t="str">
            <v>埼玉県金属加工健康保険組合　　　　　　　　　　　　　　　　</v>
          </cell>
        </row>
        <row r="403">
          <cell r="B403">
            <v>6110712</v>
          </cell>
          <cell r="C403" t="str">
            <v>埼玉県建設業健康保険組合　　　　　　　　　　　　　　　　　</v>
          </cell>
        </row>
        <row r="404">
          <cell r="B404">
            <v>6110746</v>
          </cell>
          <cell r="C404" t="str">
            <v>埼玉しんきん健康保険組合　　　　　　　　　　　　　　　　　</v>
          </cell>
        </row>
        <row r="405">
          <cell r="B405">
            <v>6110753</v>
          </cell>
          <cell r="C405" t="str">
            <v>ニシウミグループ健康保険組合　　　　　　　　　　　　　　　</v>
          </cell>
        </row>
        <row r="406">
          <cell r="B406">
            <v>6110761</v>
          </cell>
          <cell r="C406" t="str">
            <v>埼玉県医師会健康保険組合　　　　　　　　　　　　　　　　　</v>
          </cell>
        </row>
        <row r="407">
          <cell r="B407">
            <v>6110779</v>
          </cell>
          <cell r="C407" t="str">
            <v>西武健康保険組合　　　　　　　　　　　　　　　　　　　　　</v>
          </cell>
        </row>
        <row r="408">
          <cell r="B408">
            <v>6110795</v>
          </cell>
          <cell r="C408" t="str">
            <v>新日鉱グループ健康保険組合　　　　　　　　　　　　　　　　</v>
          </cell>
        </row>
        <row r="409">
          <cell r="B409">
            <v>6110803</v>
          </cell>
          <cell r="C409" t="str">
            <v>小松ゼノア健康保険組合　　　　　　　　　　　　　　　　　　</v>
          </cell>
        </row>
        <row r="410">
          <cell r="B410">
            <v>6110829</v>
          </cell>
          <cell r="C410" t="str">
            <v>三井精機工業健康保険組合　　　　　　　　　　　　　　　　　</v>
          </cell>
        </row>
        <row r="411">
          <cell r="B411">
            <v>6110837</v>
          </cell>
          <cell r="C411" t="str">
            <v>独立行政法人水資源機構健康保険組合　　　　　　　　　　　　</v>
          </cell>
        </row>
        <row r="412">
          <cell r="B412">
            <v>6110845</v>
          </cell>
          <cell r="C412" t="str">
            <v>東光健康保険組合　　　　　　　　　　　　　　　　　　　　　</v>
          </cell>
        </row>
        <row r="413">
          <cell r="B413">
            <v>32110413</v>
          </cell>
          <cell r="C413" t="str">
            <v>埼玉県市町村職員共済組合　　　　　　　　　　　　　　　　　</v>
          </cell>
        </row>
        <row r="414">
          <cell r="B414">
            <v>120022</v>
          </cell>
          <cell r="C414" t="str">
            <v>銚子市（国民健康保険）　　　　　　　　　　　　　　　　　　</v>
          </cell>
        </row>
        <row r="415">
          <cell r="B415">
            <v>120030</v>
          </cell>
          <cell r="C415" t="str">
            <v>市川市（国民健康保険）　　　　　　　　　　　　　　　　　　</v>
          </cell>
        </row>
        <row r="416">
          <cell r="B416">
            <v>120048</v>
          </cell>
          <cell r="C416" t="str">
            <v>船橋市（国民健康保険）　　　　　　　　　　　　　　　　　　</v>
          </cell>
        </row>
        <row r="417">
          <cell r="B417">
            <v>120055</v>
          </cell>
          <cell r="C417" t="str">
            <v>館山市（国民健康保険）　　　　　　　　　　　　　　　　　　</v>
          </cell>
        </row>
        <row r="418">
          <cell r="B418">
            <v>120063</v>
          </cell>
          <cell r="C418" t="str">
            <v>木更津市（国民健康保険）　　　　　　　　　　　　　　　　　</v>
          </cell>
        </row>
        <row r="419">
          <cell r="B419">
            <v>120071</v>
          </cell>
          <cell r="C419" t="str">
            <v>松戸市（国民健康保険）　　　　　　　　　　　　　　　　　　</v>
          </cell>
        </row>
        <row r="420">
          <cell r="B420">
            <v>120089</v>
          </cell>
          <cell r="C420" t="str">
            <v>野田市（国民健康保険）　　　　　　　　　　　　　　　　　　</v>
          </cell>
        </row>
        <row r="421">
          <cell r="B421">
            <v>120097</v>
          </cell>
          <cell r="C421" t="str">
            <v>佐原市（国民健康保険）　　　　　　　　　　　　　　　　　　</v>
          </cell>
        </row>
        <row r="422">
          <cell r="B422">
            <v>30957</v>
          </cell>
          <cell r="C422" t="str">
            <v>大野村（国民健康保険）　　　　　　　　　　　　　　　　　　</v>
          </cell>
        </row>
        <row r="423">
          <cell r="B423">
            <v>30965</v>
          </cell>
          <cell r="C423" t="str">
            <v>九戸村（国民健康保険）　　　　　　　　　　　　　　　　　　</v>
          </cell>
        </row>
        <row r="424">
          <cell r="B424">
            <v>30973</v>
          </cell>
          <cell r="C424" t="str">
            <v>浄法寺町（国民健康保険）　　　　　　　　　　　　　　　　　</v>
          </cell>
        </row>
        <row r="425">
          <cell r="B425">
            <v>30981</v>
          </cell>
          <cell r="C425" t="str">
            <v>安代町（国民健康保険）　　　　　　　　　　　　　　　　　　</v>
          </cell>
        </row>
        <row r="426">
          <cell r="B426">
            <v>30999</v>
          </cell>
          <cell r="C426" t="str">
            <v>一戸町（国民健康保険）　　　　　　　　　　　　　　　　　　</v>
          </cell>
        </row>
        <row r="427">
          <cell r="B427">
            <v>33019</v>
          </cell>
          <cell r="C427" t="str">
            <v>岩手県医師国民健康保険組合　　　　　　　　　　　　　　　　</v>
          </cell>
        </row>
        <row r="428">
          <cell r="B428">
            <v>6030050</v>
          </cell>
          <cell r="C428" t="str">
            <v>岩手銀行健康保険組合　　　　　　　　　　　　　　　　　　　</v>
          </cell>
        </row>
        <row r="429">
          <cell r="B429">
            <v>6030118</v>
          </cell>
          <cell r="C429" t="str">
            <v>北日本銀行健康保険組合　　　　　　　　　　　　　　　　　　</v>
          </cell>
        </row>
        <row r="430">
          <cell r="B430">
            <v>6030142</v>
          </cell>
          <cell r="C430" t="str">
            <v>新興健康保険組合　　　　　　　　　　　　　　　　　　　　　</v>
          </cell>
        </row>
        <row r="431">
          <cell r="B431">
            <v>6030159</v>
          </cell>
          <cell r="C431" t="str">
            <v>岩手県自動車販売健康保険組合　　　　　　　　　　　　　　　</v>
          </cell>
        </row>
        <row r="432">
          <cell r="B432">
            <v>6030167</v>
          </cell>
          <cell r="C432" t="str">
            <v>みちのくコカ・コーラ健康保険組合　　　　　　　　　　　　　</v>
          </cell>
        </row>
        <row r="433">
          <cell r="B433">
            <v>6030191</v>
          </cell>
          <cell r="C433" t="str">
            <v>東北銀行健康保険組合　　　　　　　　　　　　　　　　　　　</v>
          </cell>
        </row>
        <row r="434">
          <cell r="B434">
            <v>6030209</v>
          </cell>
          <cell r="C434" t="str">
            <v>東日本ハウス健康保険組合　　　　　　　　　　　　　　　　　</v>
          </cell>
        </row>
        <row r="435">
          <cell r="B435">
            <v>32030413</v>
          </cell>
          <cell r="C435" t="str">
            <v>岩手県市町村職員共済組合　　　　　　　　　　　　　　　　　</v>
          </cell>
        </row>
        <row r="436">
          <cell r="B436">
            <v>40022</v>
          </cell>
          <cell r="C436" t="str">
            <v>石巻市（国民健康保険）　　　　　　　　　　　　　　　　　　</v>
          </cell>
        </row>
        <row r="437">
          <cell r="B437">
            <v>40030</v>
          </cell>
          <cell r="C437" t="str">
            <v>塩竈市（国民健康保険）　　　　　　　　　　　　　　　　　　</v>
          </cell>
        </row>
        <row r="438">
          <cell r="B438">
            <v>40048</v>
          </cell>
          <cell r="C438" t="str">
            <v>古川市（国民健康保険）　　　　　　　　　　　　　　　　　　</v>
          </cell>
        </row>
        <row r="439">
          <cell r="B439">
            <v>40055</v>
          </cell>
          <cell r="C439" t="str">
            <v>気仙沼市（国民健康保険）　　　　　　　　　　　　　　　　　</v>
          </cell>
        </row>
        <row r="440">
          <cell r="B440">
            <v>40063</v>
          </cell>
          <cell r="C440" t="str">
            <v>白石市（国民健康保険）　　　　　　　　　　　　　　　　　　</v>
          </cell>
        </row>
        <row r="441">
          <cell r="B441">
            <v>40071</v>
          </cell>
          <cell r="C441" t="str">
            <v>名取市（国民健康保険）　　　　　　　　　　　　　　　　　　</v>
          </cell>
        </row>
        <row r="442">
          <cell r="B442">
            <v>40089</v>
          </cell>
          <cell r="C442" t="str">
            <v>角田市（国民健康保険）　　　　　　　　　　　　　　　　　　</v>
          </cell>
        </row>
        <row r="443">
          <cell r="B443">
            <v>40097</v>
          </cell>
          <cell r="C443" t="str">
            <v>多賀城市（国民健康保険）　　　　　　　　　　　　　　　　　</v>
          </cell>
        </row>
        <row r="444">
          <cell r="B444">
            <v>40113</v>
          </cell>
          <cell r="C444" t="str">
            <v>岩沼市（国民健康保険）　　　　　　　　　　　　　　　　　　</v>
          </cell>
        </row>
        <row r="445">
          <cell r="B445">
            <v>40121</v>
          </cell>
          <cell r="C445" t="str">
            <v>蔵王町（国民健康保険）　　　　　　　　　　　　　　　　　　</v>
          </cell>
        </row>
        <row r="446">
          <cell r="B446">
            <v>40139</v>
          </cell>
          <cell r="C446" t="str">
            <v>七ヶ宿町（国民健康保険）　　　　　　　　　　　　　　　　　</v>
          </cell>
        </row>
        <row r="447">
          <cell r="B447">
            <v>40147</v>
          </cell>
          <cell r="C447" t="str">
            <v>大河原町（国民健康保険）　　　　　　　　　　　　　　　　　</v>
          </cell>
        </row>
        <row r="448">
          <cell r="B448">
            <v>40154</v>
          </cell>
          <cell r="C448" t="str">
            <v>村田町（国民健康保険）　　　　　　　　　　　　　　　　　　</v>
          </cell>
        </row>
        <row r="449">
          <cell r="B449">
            <v>40162</v>
          </cell>
          <cell r="C449" t="str">
            <v>柴田町（国民健康保険）　　　　　　　　　　　　　　　　　　</v>
          </cell>
        </row>
        <row r="450">
          <cell r="B450">
            <v>40170</v>
          </cell>
          <cell r="C450" t="str">
            <v>川崎町（国民健康保険）　　　　　　　　　　　　　　　　　　</v>
          </cell>
        </row>
        <row r="451">
          <cell r="B451">
            <v>40188</v>
          </cell>
          <cell r="C451" t="str">
            <v>丸森町（国民健康保険）　　　　　　　　　　　　　　　　　　</v>
          </cell>
        </row>
        <row r="452">
          <cell r="B452">
            <v>40196</v>
          </cell>
          <cell r="C452" t="str">
            <v>亘理町（国民健康保険）　　　　　　　　　　　　　　　　　　</v>
          </cell>
        </row>
        <row r="453">
          <cell r="B453">
            <v>40204</v>
          </cell>
          <cell r="C453" t="str">
            <v>山元町（国民健康保険）　　　　　　　　　　　　　　　　　　</v>
          </cell>
        </row>
        <row r="454">
          <cell r="B454">
            <v>40220</v>
          </cell>
          <cell r="C454" t="str">
            <v>松島町（国民健康保険）　　　　　　　　　　　　　　　　　　</v>
          </cell>
        </row>
        <row r="455">
          <cell r="B455">
            <v>40238</v>
          </cell>
          <cell r="C455" t="str">
            <v>七ヶ浜町（国民健康保険）　　　　　　　　　　　　　　　　　</v>
          </cell>
        </row>
        <row r="456">
          <cell r="B456">
            <v>40253</v>
          </cell>
          <cell r="C456" t="str">
            <v>利府町（国民健康保険）　　　　　　　　　　　　　　　　　　</v>
          </cell>
        </row>
        <row r="457">
          <cell r="B457">
            <v>40261</v>
          </cell>
          <cell r="C457" t="str">
            <v>大和町（国民健康保険）　　　　　　　　　　　　　　　　　　</v>
          </cell>
        </row>
        <row r="458">
          <cell r="B458">
            <v>40279</v>
          </cell>
          <cell r="C458" t="str">
            <v>大郷町（国民健康保険）　　　　　　　　　　　　　　　　　　</v>
          </cell>
        </row>
        <row r="459">
          <cell r="B459">
            <v>40287</v>
          </cell>
          <cell r="C459" t="str">
            <v>富谷町（国民健康保険）　　　　　　　　　　　　　　　　　　</v>
          </cell>
        </row>
        <row r="460">
          <cell r="B460">
            <v>40295</v>
          </cell>
          <cell r="C460" t="str">
            <v>大衡村（国民健康保険）　　　　　　　　　　　　　　　　　　</v>
          </cell>
        </row>
        <row r="461">
          <cell r="B461">
            <v>40303</v>
          </cell>
          <cell r="C461" t="str">
            <v>中新田町（国民健康保険）　　　　　　　　　　　　　　　　　</v>
          </cell>
        </row>
        <row r="462">
          <cell r="B462">
            <v>40311</v>
          </cell>
          <cell r="C462" t="str">
            <v>小野田町（国民健康保険）　　　　　　　　　　　　　　　　　</v>
          </cell>
        </row>
        <row r="463">
          <cell r="B463">
            <v>40329</v>
          </cell>
          <cell r="C463" t="str">
            <v>宮崎町（国民健康保険）　　　　　　　　　　　　　　　　　　</v>
          </cell>
        </row>
        <row r="464">
          <cell r="B464">
            <v>40337</v>
          </cell>
          <cell r="C464" t="str">
            <v>色麻町（国民健康保険）　　　　　　　　　　　　　　　　　　</v>
          </cell>
        </row>
        <row r="465">
          <cell r="B465">
            <v>40345</v>
          </cell>
          <cell r="C465" t="str">
            <v>松山町（国民健康保険）　　　　　　　　　　　　　　　　　　</v>
          </cell>
        </row>
        <row r="466">
          <cell r="B466">
            <v>40352</v>
          </cell>
          <cell r="C466" t="str">
            <v>三本木町（国民健康保険）　　　　　　　　　　　　　　　　　</v>
          </cell>
        </row>
        <row r="467">
          <cell r="B467">
            <v>40360</v>
          </cell>
          <cell r="C467" t="str">
            <v>鹿島台町（国民健康保険）　　　　　　　　　　　　　　　　　</v>
          </cell>
        </row>
        <row r="468">
          <cell r="B468">
            <v>40378</v>
          </cell>
          <cell r="C468" t="str">
            <v>岩出山町（国民健康保険）　　　　　　　　　　　　　　　　　</v>
          </cell>
        </row>
        <row r="469">
          <cell r="B469">
            <v>40386</v>
          </cell>
          <cell r="C469" t="str">
            <v>鳴子町（国民健康保険）　　　　　　　　　　　　　　　　　　</v>
          </cell>
        </row>
        <row r="470">
          <cell r="B470">
            <v>40394</v>
          </cell>
          <cell r="C470" t="str">
            <v>涌谷町（国民健康保険）　　　　　　　　　　　　　　　　　　</v>
          </cell>
        </row>
        <row r="471">
          <cell r="B471">
            <v>40402</v>
          </cell>
          <cell r="C471" t="str">
            <v>田尻町（国民健康保険）　　　　　　　　　　　　　　　　　　</v>
          </cell>
        </row>
        <row r="472">
          <cell r="B472">
            <v>40410</v>
          </cell>
          <cell r="C472" t="str">
            <v>小牛田町（国民健康保険）　　　　　　　　　　　　　　　　　</v>
          </cell>
        </row>
        <row r="473">
          <cell r="B473">
            <v>40428</v>
          </cell>
          <cell r="C473" t="str">
            <v>南郷町（国民健康保険）　　　　　　　　　　　　　　　　　　</v>
          </cell>
        </row>
        <row r="474">
          <cell r="B474">
            <v>40436</v>
          </cell>
          <cell r="C474" t="str">
            <v>築館町（国民健康保険）　　　　　　　　　　　　　　　　　　</v>
          </cell>
        </row>
        <row r="475">
          <cell r="B475">
            <v>40444</v>
          </cell>
          <cell r="C475" t="str">
            <v>若柳町（国民健康保険）　　　　　　　　　　　　　　　　　　</v>
          </cell>
        </row>
        <row r="476">
          <cell r="B476">
            <v>40451</v>
          </cell>
          <cell r="C476" t="str">
            <v>栗駒町（国民健康保険）　　　　　　　　　　　　　　　　　　</v>
          </cell>
        </row>
        <row r="477">
          <cell r="B477">
            <v>40469</v>
          </cell>
          <cell r="C477" t="str">
            <v>高清水町（国民健康保険）　　　　　　　　　　　　　　　　　</v>
          </cell>
        </row>
        <row r="478">
          <cell r="B478">
            <v>40477</v>
          </cell>
          <cell r="C478" t="str">
            <v>一迫町（国民健康保険）　　　　　　　　　　　　　　　　　　</v>
          </cell>
        </row>
        <row r="479">
          <cell r="B479">
            <v>40485</v>
          </cell>
          <cell r="C479" t="str">
            <v>瀬峰町（国民健康保険）　　　　　　　　　　　　　　　　　　</v>
          </cell>
        </row>
        <row r="480">
          <cell r="B480">
            <v>40493</v>
          </cell>
          <cell r="C480" t="str">
            <v>鶯沢町（国民健康保険）　　　　　　　　　　　　　　　　　　</v>
          </cell>
        </row>
        <row r="481">
          <cell r="B481">
            <v>40501</v>
          </cell>
          <cell r="C481" t="str">
            <v>金成町（国民健康保険）　　　　　　　　　　　　　　　　　　</v>
          </cell>
        </row>
        <row r="482">
          <cell r="B482">
            <v>40519</v>
          </cell>
          <cell r="C482" t="str">
            <v>志波姫町（国民健康保険）　　　　　　　　　　　　　　　　　</v>
          </cell>
        </row>
        <row r="483">
          <cell r="B483">
            <v>40527</v>
          </cell>
          <cell r="C483" t="str">
            <v>花山村（国民健康保険）　　　　　　　　　　　　　　　　　　</v>
          </cell>
        </row>
        <row r="484">
          <cell r="B484">
            <v>40535</v>
          </cell>
          <cell r="C484" t="str">
            <v>迫町（国民健康保険）　　　　　　　　　　　　　　　　　　　</v>
          </cell>
        </row>
        <row r="485">
          <cell r="B485">
            <v>40543</v>
          </cell>
          <cell r="C485" t="str">
            <v>登米町（国民健康保険）　　　　　　　　　　　　　　　　　　</v>
          </cell>
        </row>
        <row r="486">
          <cell r="B486">
            <v>40550</v>
          </cell>
          <cell r="C486" t="str">
            <v>東和町（国民健康保険）　　　　　　　　　　　　　　　　　　</v>
          </cell>
        </row>
        <row r="487">
          <cell r="B487">
            <v>40568</v>
          </cell>
          <cell r="C487" t="str">
            <v>中田町（国民健康保険）　　　　　　　　　　　　　　　　　　</v>
          </cell>
        </row>
        <row r="488">
          <cell r="B488">
            <v>40576</v>
          </cell>
          <cell r="C488" t="str">
            <v>豊里町（国民健康保険）　　　　　　　　　　　　　　　　　　</v>
          </cell>
        </row>
        <row r="489">
          <cell r="B489">
            <v>40584</v>
          </cell>
          <cell r="C489" t="str">
            <v>米山町（国民健康保険）　　　　　　　　　　　　　　　　　　</v>
          </cell>
        </row>
        <row r="490">
          <cell r="B490">
            <v>40592</v>
          </cell>
          <cell r="C490" t="str">
            <v>石越町（国民健康保険）　　　　　　　　　　　　　　　　　　</v>
          </cell>
        </row>
        <row r="491">
          <cell r="B491">
            <v>40600</v>
          </cell>
          <cell r="C491" t="str">
            <v>南方町（国民健康保険）　　　　　　　　　　　　　　　　　　</v>
          </cell>
        </row>
        <row r="492">
          <cell r="B492">
            <v>40618</v>
          </cell>
          <cell r="C492" t="str">
            <v>河北町（国民健康保険）　　　　　　　　　　　　　　　　　　</v>
          </cell>
        </row>
        <row r="493">
          <cell r="B493">
            <v>40626</v>
          </cell>
          <cell r="C493" t="str">
            <v>矢本町（国民健康保険）　　　　　　　　　　　　　　　　　　</v>
          </cell>
        </row>
        <row r="494">
          <cell r="B494">
            <v>40634</v>
          </cell>
          <cell r="C494" t="str">
            <v>雄勝町（国民健康保険）　　　　　　　　　　　　　　　　　　</v>
          </cell>
        </row>
        <row r="495">
          <cell r="B495">
            <v>40642</v>
          </cell>
          <cell r="C495" t="str">
            <v>河南町（国民健康保険）　　　　　　　　　　　　　　　　　　</v>
          </cell>
        </row>
        <row r="496">
          <cell r="B496">
            <v>40659</v>
          </cell>
          <cell r="C496" t="str">
            <v>桃生町（国民健康保険）　　　　　　　　　　　　　　　　　　</v>
          </cell>
        </row>
        <row r="497">
          <cell r="B497">
            <v>40667</v>
          </cell>
          <cell r="C497" t="str">
            <v>鳴瀬町（国民健康保険）　　　　　　　　　　　　　　　　　　</v>
          </cell>
        </row>
        <row r="498">
          <cell r="B498">
            <v>40675</v>
          </cell>
          <cell r="C498" t="str">
            <v>北上町（国民健康保険）　　　　　　　　　　　　　　　　　　</v>
          </cell>
        </row>
        <row r="499">
          <cell r="B499">
            <v>40683</v>
          </cell>
          <cell r="C499" t="str">
            <v>女川町（国民健康保険）　　　　　　　　　　　　　　　　　　</v>
          </cell>
        </row>
        <row r="500">
          <cell r="B500">
            <v>40691</v>
          </cell>
          <cell r="C500" t="str">
            <v>牡鹿町（国民健康保険）　　　　　　　　　　　　　　　　　　</v>
          </cell>
        </row>
        <row r="501">
          <cell r="B501">
            <v>40709</v>
          </cell>
          <cell r="C501" t="str">
            <v>志津川町（国民健康保険）　　　　　　　　　　　　　　　　　</v>
          </cell>
        </row>
        <row r="502">
          <cell r="B502">
            <v>40717</v>
          </cell>
          <cell r="C502" t="str">
            <v>津山町（国民健康保険）　　　　　　　　　　　　　　　　　　</v>
          </cell>
        </row>
        <row r="503">
          <cell r="B503">
            <v>40725</v>
          </cell>
          <cell r="C503" t="str">
            <v>本吉町（国民健康保険）　　　　　　　　　　　　　　　　　　</v>
          </cell>
        </row>
        <row r="504">
          <cell r="B504">
            <v>40733</v>
          </cell>
          <cell r="C504" t="str">
            <v>唐桑町（国民健康保険）　　　　　　　　　　　　　　　　　　</v>
          </cell>
        </row>
        <row r="505">
          <cell r="B505">
            <v>40741</v>
          </cell>
          <cell r="C505" t="str">
            <v>歌津町（国民健康保険）　　　　　　　　　　　　　　　　　　</v>
          </cell>
        </row>
        <row r="506">
          <cell r="B506">
            <v>40758</v>
          </cell>
          <cell r="C506" t="str">
            <v>加美町（国民健康保険）　　　　　　　　　　　　　　　　　　</v>
          </cell>
        </row>
        <row r="507">
          <cell r="B507">
            <v>40766</v>
          </cell>
          <cell r="C507" t="str">
            <v>栗原市（国民健康保険）　　　　　　　　　　　　　　　　　　</v>
          </cell>
        </row>
        <row r="508">
          <cell r="B508">
            <v>40774</v>
          </cell>
          <cell r="C508" t="str">
            <v>登米市（国民健康保険）　　　　　　　　　　　　　　　　　　</v>
          </cell>
        </row>
        <row r="509">
          <cell r="B509">
            <v>40782</v>
          </cell>
          <cell r="C509" t="str">
            <v>東松島市（国民健康保険）　　　　　　　　　　　　　　　　　</v>
          </cell>
        </row>
        <row r="510">
          <cell r="B510">
            <v>43018</v>
          </cell>
          <cell r="C510" t="str">
            <v>宮城県歯科医師国民健康保険組合　　　　　　　　　　　　　　</v>
          </cell>
        </row>
        <row r="511">
          <cell r="B511">
            <v>43026</v>
          </cell>
          <cell r="C511" t="str">
            <v>宮城県医師国民健康保険組合　　　　　　　　　　　　　　　　</v>
          </cell>
        </row>
        <row r="512">
          <cell r="B512">
            <v>43034</v>
          </cell>
          <cell r="C512" t="str">
            <v>宮城県建設業国民健康保険組合　　　　　　　　　　　　　　　</v>
          </cell>
        </row>
        <row r="513">
          <cell r="B513">
            <v>44008</v>
          </cell>
          <cell r="C513" t="str">
            <v>仙台市（国民健康保険）　　　　　　　　　　　　　　　　　　</v>
          </cell>
        </row>
        <row r="514">
          <cell r="B514">
            <v>6040133</v>
          </cell>
          <cell r="C514" t="str">
            <v>東北電力健康保険組合　　　　　　　　　　　　　　　　　　　</v>
          </cell>
        </row>
        <row r="515">
          <cell r="B515">
            <v>6040158</v>
          </cell>
          <cell r="C515" t="str">
            <v>七十七銀行健康保険組合　　　　　　　　　　　　　　　　　　</v>
          </cell>
        </row>
        <row r="516">
          <cell r="B516">
            <v>6040208</v>
          </cell>
          <cell r="C516" t="str">
            <v>河北新報健康保険組合　　　　　　　　　　　　　　　　　　　</v>
          </cell>
        </row>
        <row r="517">
          <cell r="B517">
            <v>6040224</v>
          </cell>
          <cell r="C517" t="str">
            <v>ユアテック健康保険組合　　　　　　　　　　　　　　　　　　</v>
          </cell>
        </row>
        <row r="518">
          <cell r="B518">
            <v>6040265</v>
          </cell>
          <cell r="C518" t="str">
            <v>宮城交通健康保険組合　　　　　　　　　　　　　　　　　　　</v>
          </cell>
        </row>
        <row r="519">
          <cell r="B519">
            <v>6040273</v>
          </cell>
          <cell r="C519" t="str">
            <v>東北しんきん健康保険組合　　　　　　　　　　　　　　　　　</v>
          </cell>
        </row>
        <row r="520">
          <cell r="B520">
            <v>6040281</v>
          </cell>
          <cell r="C520" t="str">
            <v>東北薬業健康保険組合　　　　　　　　　　　　　　　　　　　</v>
          </cell>
        </row>
        <row r="521">
          <cell r="B521">
            <v>6040299</v>
          </cell>
          <cell r="C521" t="str">
            <v>宮城県自動車販売健康保険組合　　　　　　　　　　　　　　　</v>
          </cell>
        </row>
        <row r="522">
          <cell r="B522">
            <v>6040307</v>
          </cell>
          <cell r="C522" t="str">
            <v>しんくみ東北健康保険組合　　　　　　　　　　　　　　　　　</v>
          </cell>
        </row>
        <row r="523">
          <cell r="B523">
            <v>6040315</v>
          </cell>
          <cell r="C523" t="str">
            <v>仙台銀行健康保険組合　　　　　　　　　　　　　　　　　　　</v>
          </cell>
        </row>
        <row r="524">
          <cell r="B524">
            <v>6040349</v>
          </cell>
          <cell r="C524" t="str">
            <v>エヌイーシートーキン健康保険組合　　　　　　　　　　　　　</v>
          </cell>
        </row>
        <row r="525">
          <cell r="B525">
            <v>6040356</v>
          </cell>
          <cell r="C525" t="str">
            <v>仙台卸商健康保険組合　　　　　　　　　　　　　　　　　　　</v>
          </cell>
        </row>
        <row r="526">
          <cell r="B526">
            <v>6040372</v>
          </cell>
          <cell r="C526" t="str">
            <v>東北セミコンダクタ健康保険組合　　　　　　　　　　　　　　</v>
          </cell>
        </row>
        <row r="527">
          <cell r="B527">
            <v>32040412</v>
          </cell>
          <cell r="C527" t="str">
            <v>宮城県市町村職員共済組合　　　　　　　　　　　　　　　　　</v>
          </cell>
        </row>
        <row r="528">
          <cell r="B528">
            <v>32040511</v>
          </cell>
          <cell r="C528" t="str">
            <v>仙台市職員共済組合　　　　　　　　　　　　　　　　　　　　</v>
          </cell>
        </row>
        <row r="529">
          <cell r="B529">
            <v>50013</v>
          </cell>
          <cell r="C529" t="str">
            <v>秋田市（国民健康保険）　　　　　　　　　　　　　　　　　　</v>
          </cell>
        </row>
        <row r="530">
          <cell r="B530">
            <v>50021</v>
          </cell>
          <cell r="C530" t="str">
            <v>能代市（国民健康保険）　　　　　　　　　　　　　　　　　　</v>
          </cell>
        </row>
        <row r="531">
          <cell r="B531">
            <v>50039</v>
          </cell>
          <cell r="C531" t="str">
            <v>横手市（国民健康保険）　　　　　　　　　　　　　　　　　　</v>
          </cell>
        </row>
        <row r="532">
          <cell r="B532">
            <v>50047</v>
          </cell>
          <cell r="C532" t="str">
            <v>大館市（国民健康保険）　　　　　　　　　　　　　　　　　　</v>
          </cell>
        </row>
        <row r="533">
          <cell r="B533">
            <v>50054</v>
          </cell>
          <cell r="C533" t="str">
            <v>本荘市（国民健康保険）　　　　　　　　　　　　　　　　　　</v>
          </cell>
        </row>
        <row r="534">
          <cell r="B534">
            <v>50062</v>
          </cell>
          <cell r="C534" t="str">
            <v>男鹿市（国民健康保険）　　　　　　　　　　　　　　　　　　</v>
          </cell>
        </row>
        <row r="535">
          <cell r="B535">
            <v>50070</v>
          </cell>
          <cell r="C535" t="str">
            <v>湯沢市（国民健康保険）　　　　　　　　　　　　　　　　　　</v>
          </cell>
        </row>
        <row r="536">
          <cell r="B536">
            <v>50088</v>
          </cell>
          <cell r="C536" t="str">
            <v>大曲市（国民健康保険）　　　　　　　　　　　　　　　　　　</v>
          </cell>
        </row>
        <row r="537">
          <cell r="B537">
            <v>50096</v>
          </cell>
          <cell r="C537" t="str">
            <v>鹿角市（国民健康保険）　　　　　　　　　　　　　　　　　　</v>
          </cell>
        </row>
        <row r="538">
          <cell r="B538">
            <v>50104</v>
          </cell>
          <cell r="C538" t="str">
            <v>由利本荘市（国民健康保険）　　　　　　　　　　　　　　　　</v>
          </cell>
        </row>
        <row r="539">
          <cell r="B539">
            <v>50112</v>
          </cell>
          <cell r="C539" t="str">
            <v>潟上市（国民健康保険）　　　　　　　　　　　　　　　　　　</v>
          </cell>
        </row>
        <row r="540">
          <cell r="B540">
            <v>50120</v>
          </cell>
          <cell r="C540" t="str">
            <v>大仙市（国民健康保険）　　　　　　　　　　　　　　　　　　</v>
          </cell>
        </row>
        <row r="541">
          <cell r="B541">
            <v>50138</v>
          </cell>
          <cell r="C541" t="str">
            <v>北秋田市（国民健康保険）　　　　　　　　　　　　　　　　　</v>
          </cell>
        </row>
        <row r="542">
          <cell r="B542">
            <v>50146</v>
          </cell>
          <cell r="C542" t="str">
            <v>湯沢市（国民健康保険）　　　　　　　　　　　　　　　　　　</v>
          </cell>
        </row>
        <row r="543">
          <cell r="B543">
            <v>50153</v>
          </cell>
          <cell r="C543" t="str">
            <v>男鹿市（国民健康保険）　　　　　　　　　　　　　　　　　　</v>
          </cell>
        </row>
        <row r="544">
          <cell r="B544">
            <v>50195</v>
          </cell>
          <cell r="C544" t="str">
            <v>仙北市（国民健康保険）　　　　　　　　　　　　　　　　　　</v>
          </cell>
        </row>
        <row r="545">
          <cell r="B545">
            <v>50518</v>
          </cell>
          <cell r="C545" t="str">
            <v>小坂町（国民健康保険）　　　　　　　　　　　　　　　　　　</v>
          </cell>
        </row>
        <row r="546">
          <cell r="B546">
            <v>50526</v>
          </cell>
          <cell r="C546" t="str">
            <v>鷹巣町（国民健康保険）　　　　　　　　　　　　　　　　　　</v>
          </cell>
        </row>
        <row r="547">
          <cell r="B547">
            <v>50534</v>
          </cell>
          <cell r="C547" t="str">
            <v>比内町（国民健康保険）　　　　　　　　　　　　　　　　　　</v>
          </cell>
        </row>
        <row r="548">
          <cell r="B548">
            <v>50542</v>
          </cell>
          <cell r="C548" t="str">
            <v>森吉町（国民健康保険）　　　　　　　　　　　　　　　　　　</v>
          </cell>
        </row>
        <row r="549">
          <cell r="B549">
            <v>50559</v>
          </cell>
          <cell r="C549" t="str">
            <v>阿仁町（国民健康保険）　　　　　　　　　　　　　　　　　　</v>
          </cell>
        </row>
        <row r="550">
          <cell r="B550">
            <v>50567</v>
          </cell>
          <cell r="C550" t="str">
            <v>田代町（国民健康保険）　　　　　　　　　　　　　　　　　　</v>
          </cell>
        </row>
        <row r="551">
          <cell r="B551">
            <v>50575</v>
          </cell>
          <cell r="C551" t="str">
            <v>合川町（国民健康保険）　　　　　　　　　　　　　　　　　　</v>
          </cell>
        </row>
        <row r="552">
          <cell r="B552">
            <v>50583</v>
          </cell>
          <cell r="C552" t="str">
            <v>上小阿仁村（国民健康保険）　　　　　　　　　　　　　　　　</v>
          </cell>
        </row>
        <row r="553">
          <cell r="B553">
            <v>50591</v>
          </cell>
          <cell r="C553" t="str">
            <v>琴丘町（国民健康保険）　　　　　　　　　　　　　　　　　　</v>
          </cell>
        </row>
        <row r="554">
          <cell r="B554">
            <v>50609</v>
          </cell>
          <cell r="C554" t="str">
            <v>二ツ井町（国民健康保険）　　　　　　　　　　　　　　　　　</v>
          </cell>
        </row>
        <row r="555">
          <cell r="B555">
            <v>50617</v>
          </cell>
          <cell r="C555" t="str">
            <v>八森町（国民健康保険）　　　　　　　　　　　　　　　　　　</v>
          </cell>
        </row>
        <row r="556">
          <cell r="B556">
            <v>50625</v>
          </cell>
          <cell r="C556" t="str">
            <v>八竜町（国民健康保険）　　　　　　　　　　　　　　　　　　</v>
          </cell>
        </row>
        <row r="557">
          <cell r="B557">
            <v>50633</v>
          </cell>
          <cell r="C557" t="str">
            <v>山本町（国民健康保険）　　　　　　　　　　　　　　　　　　</v>
          </cell>
        </row>
        <row r="558">
          <cell r="B558">
            <v>50641</v>
          </cell>
          <cell r="C558" t="str">
            <v>藤里町（国民健康保険）　　　　　　　　　　　　　　　　　　</v>
          </cell>
        </row>
        <row r="559">
          <cell r="B559">
            <v>50658</v>
          </cell>
          <cell r="C559" t="str">
            <v>峰浜村（国民健康保険）　　　　　　　　　　　　　　　　　　</v>
          </cell>
        </row>
        <row r="560">
          <cell r="B560">
            <v>50666</v>
          </cell>
          <cell r="C560" t="str">
            <v>五城目町（国民健康保険）　　　　　　　　　　　　　　　　　</v>
          </cell>
        </row>
        <row r="561">
          <cell r="B561">
            <v>50674</v>
          </cell>
          <cell r="C561" t="str">
            <v>昭和町（国民健康保険）　　　　　　　　　　　　　　　　　　</v>
          </cell>
        </row>
        <row r="562">
          <cell r="B562">
            <v>50682</v>
          </cell>
          <cell r="C562" t="str">
            <v>八郎潟町（国民健康保険）　　　　　　　　　　　　　　　　　</v>
          </cell>
        </row>
        <row r="563">
          <cell r="B563">
            <v>50690</v>
          </cell>
          <cell r="C563" t="str">
            <v>飯田川町（国民健康保険）　　　　　　　　　　　　　　　　　</v>
          </cell>
        </row>
        <row r="564">
          <cell r="B564">
            <v>50708</v>
          </cell>
          <cell r="C564" t="str">
            <v>天王町（国民健康保険）　　　　　　　　　　　　　　　　　　</v>
          </cell>
        </row>
        <row r="565">
          <cell r="B565">
            <v>50716</v>
          </cell>
          <cell r="C565" t="str">
            <v>若美町（国民健康保険）　　　　　　　　　　　　　　　　　　</v>
          </cell>
        </row>
        <row r="566">
          <cell r="B566">
            <v>50724</v>
          </cell>
          <cell r="C566" t="str">
            <v>井川町（国民健康保険）　　　　　　　　　　　　　　　　　　</v>
          </cell>
        </row>
        <row r="567">
          <cell r="B567">
            <v>50732</v>
          </cell>
          <cell r="C567" t="str">
            <v>大潟村（国民健康保険）　　　　　　　　　　　　　　　　　　</v>
          </cell>
        </row>
        <row r="568">
          <cell r="B568">
            <v>50740</v>
          </cell>
          <cell r="C568" t="str">
            <v>河辺町（国民健康保険）　　　　　　　　　　　　　　　　　　</v>
          </cell>
        </row>
        <row r="569">
          <cell r="B569">
            <v>50757</v>
          </cell>
          <cell r="C569" t="str">
            <v>雄和町（国民健康保険）　　　　　　　　　　　　　　　　　　</v>
          </cell>
        </row>
        <row r="570">
          <cell r="B570">
            <v>50765</v>
          </cell>
          <cell r="C570" t="str">
            <v>仁賀保町（国民健康保険）　　　　　　　　　　　　　　　　　</v>
          </cell>
        </row>
        <row r="571">
          <cell r="B571">
            <v>50773</v>
          </cell>
          <cell r="C571" t="str">
            <v>金浦町（国民健康保険）　　　　　　　　　　　　　　　　　　</v>
          </cell>
        </row>
        <row r="572">
          <cell r="B572">
            <v>50781</v>
          </cell>
          <cell r="C572" t="str">
            <v>象潟町（国民健康保険）　　　　　　　　　　　　　　　　　　</v>
          </cell>
        </row>
        <row r="573">
          <cell r="B573">
            <v>50799</v>
          </cell>
          <cell r="C573" t="str">
            <v>矢島町（国民健康保険）　　　　　　　　　　　　　　　　　　</v>
          </cell>
        </row>
        <row r="574">
          <cell r="B574">
            <v>50807</v>
          </cell>
          <cell r="C574" t="str">
            <v>岩城町（国民健康保険）　　　　　　　　　　　　　　　　　　</v>
          </cell>
        </row>
        <row r="575">
          <cell r="B575">
            <v>50815</v>
          </cell>
          <cell r="C575" t="str">
            <v>由利町（国民健康保険）　　　　　　　　　　　　　　　　　　</v>
          </cell>
        </row>
        <row r="576">
          <cell r="B576">
            <v>50823</v>
          </cell>
          <cell r="C576" t="str">
            <v>大内町（国民健康保険）　　　　　　　　　　　　　　　　　　</v>
          </cell>
        </row>
        <row r="577">
          <cell r="B577">
            <v>50831</v>
          </cell>
          <cell r="C577" t="str">
            <v>西目町（国民健康保険）　　　　　　　　　　　　　　　　　　</v>
          </cell>
        </row>
        <row r="578">
          <cell r="B578">
            <v>50849</v>
          </cell>
          <cell r="C578" t="str">
            <v>鳥海町（国民健康保険）　　　　　　　　　　　　　　　　　　</v>
          </cell>
        </row>
        <row r="579">
          <cell r="B579">
            <v>50856</v>
          </cell>
          <cell r="C579" t="str">
            <v>東由利町（国民健康保険）　　　　　　　　　　　　　　　　　</v>
          </cell>
        </row>
        <row r="580">
          <cell r="B580">
            <v>50864</v>
          </cell>
          <cell r="C580" t="str">
            <v>神岡町（国民健康保険）　　　　　　　　　　　　　　　　　　</v>
          </cell>
        </row>
        <row r="581">
          <cell r="B581">
            <v>50872</v>
          </cell>
          <cell r="C581" t="str">
            <v>西仙北町（国民健康保険）　　　　　　　　　　　　　　　　　</v>
          </cell>
        </row>
        <row r="582">
          <cell r="B582">
            <v>50880</v>
          </cell>
          <cell r="C582" t="str">
            <v>角館町（国民健康保険）　　　　　　　　　　　　　　　　　　</v>
          </cell>
        </row>
        <row r="583">
          <cell r="B583">
            <v>50898</v>
          </cell>
          <cell r="C583" t="str">
            <v>六郷町（国民健康保険）　　　　　　　　　　　　　　　　　　</v>
          </cell>
        </row>
        <row r="584">
          <cell r="B584">
            <v>50906</v>
          </cell>
          <cell r="C584" t="str">
            <v>中仙町（国民健康保険）　　　　　　　　　　　　　　　　　　</v>
          </cell>
        </row>
        <row r="585">
          <cell r="B585">
            <v>50914</v>
          </cell>
          <cell r="C585" t="str">
            <v>田沢湖町（国民健康保険）　　　　　　　　　　　　　　　　　</v>
          </cell>
        </row>
        <row r="586">
          <cell r="B586">
            <v>50922</v>
          </cell>
          <cell r="C586" t="str">
            <v>協和町（国民健康保険）　　　　　　　　　　　　　　　　　　</v>
          </cell>
        </row>
        <row r="587">
          <cell r="B587">
            <v>50930</v>
          </cell>
          <cell r="C587" t="str">
            <v>太田町（国民健康保険）　　　　　　　　　　　　　　　　　　</v>
          </cell>
        </row>
        <row r="588">
          <cell r="B588">
            <v>50948</v>
          </cell>
          <cell r="C588" t="str">
            <v>南外村（国民健康保険）　　　　　　　　　　　　　　　　　　</v>
          </cell>
        </row>
        <row r="589">
          <cell r="B589">
            <v>50955</v>
          </cell>
          <cell r="C589" t="str">
            <v>仙北町（国民健康保険）　　　　　　　　　　　　　　　　　　</v>
          </cell>
        </row>
        <row r="590">
          <cell r="B590">
            <v>50963</v>
          </cell>
          <cell r="C590" t="str">
            <v>西木村（国民健康保険）　　　　　　　　　　　　　　　　　　</v>
          </cell>
        </row>
        <row r="591">
          <cell r="B591">
            <v>50971</v>
          </cell>
          <cell r="C591" t="str">
            <v>千畑町（国民健康保険）　　　　　　　　　　　　　　　　　　</v>
          </cell>
        </row>
        <row r="592">
          <cell r="B592">
            <v>50989</v>
          </cell>
          <cell r="C592" t="str">
            <v>仙南村（国民健康保険）　　　　　　　　　　　　　　　　　　</v>
          </cell>
        </row>
        <row r="593">
          <cell r="B593">
            <v>50997</v>
          </cell>
          <cell r="C593" t="str">
            <v>増田町（国民健康保険）　　　　　　　　　　　　　　　　　　</v>
          </cell>
        </row>
        <row r="594">
          <cell r="B594">
            <v>51003</v>
          </cell>
          <cell r="C594" t="str">
            <v>平鹿町（国民健康保険）　　　　　　　　　　　　　　　　　　</v>
          </cell>
        </row>
        <row r="595">
          <cell r="B595">
            <v>51011</v>
          </cell>
          <cell r="C595" t="str">
            <v>雄物川町（国民健康保険）　　　　　　　　　　　　　　　　　</v>
          </cell>
        </row>
        <row r="596">
          <cell r="B596">
            <v>51029</v>
          </cell>
          <cell r="C596" t="str">
            <v>大森町（国民健康保険）　　　　　　　　　　　　　　　　　　</v>
          </cell>
        </row>
        <row r="597">
          <cell r="B597">
            <v>51037</v>
          </cell>
          <cell r="C597" t="str">
            <v>十文字町（国民健康保険）　　　　　　　　　　　　　　　　　</v>
          </cell>
        </row>
        <row r="598">
          <cell r="B598">
            <v>51045</v>
          </cell>
          <cell r="C598" t="str">
            <v>山内村（国民健康保険）　　　　　　　　　　　　　　　　　　</v>
          </cell>
        </row>
        <row r="599">
          <cell r="B599">
            <v>51052</v>
          </cell>
          <cell r="C599" t="str">
            <v>大雄村（国民健康保険）　　　　　　　　　　　　　　　　　　</v>
          </cell>
        </row>
        <row r="600">
          <cell r="B600">
            <v>51060</v>
          </cell>
          <cell r="C600" t="str">
            <v>稲川町（国民健康保険）　　　　　　　　　　　　　　　　　　</v>
          </cell>
        </row>
        <row r="601">
          <cell r="B601">
            <v>51078</v>
          </cell>
          <cell r="C601" t="str">
            <v>雄勝町（国民健康保険）　　　　　　　　　　　　　　　　　　</v>
          </cell>
        </row>
        <row r="602">
          <cell r="B602">
            <v>51086</v>
          </cell>
          <cell r="C602" t="str">
            <v>羽後町（国民健康保険）　　　　　　　　　　　　　　　　　　</v>
          </cell>
        </row>
        <row r="603">
          <cell r="B603">
            <v>51094</v>
          </cell>
          <cell r="C603" t="str">
            <v>東成瀬村（国民健康保険）　　　　　　　　　　　　　　　　　</v>
          </cell>
        </row>
        <row r="604">
          <cell r="B604">
            <v>51102</v>
          </cell>
          <cell r="C604" t="str">
            <v>皆瀬村（国民健康保険）　　　　　　　　　　　　　　　　　　</v>
          </cell>
        </row>
        <row r="605">
          <cell r="B605">
            <v>51110</v>
          </cell>
          <cell r="C605" t="str">
            <v>美郷町（国民健康保険）　　　　　　　　　　　　　　　　　　</v>
          </cell>
        </row>
        <row r="606">
          <cell r="B606">
            <v>53017</v>
          </cell>
          <cell r="C606" t="str">
            <v>秋田県医師国民健康保険組合　　　　　　　　　　　　　　　　</v>
          </cell>
        </row>
        <row r="607">
          <cell r="B607">
            <v>53025</v>
          </cell>
          <cell r="C607" t="str">
            <v>秋田県歯科医師国民健康保険組合　　　　　　　　　　　　　　</v>
          </cell>
        </row>
        <row r="608">
          <cell r="B608">
            <v>6050033</v>
          </cell>
          <cell r="C608" t="str">
            <v>秋田銀行健康保険組合　　　　　　　　　　　　　　　　　　　</v>
          </cell>
        </row>
        <row r="609">
          <cell r="B609">
            <v>6050181</v>
          </cell>
          <cell r="C609" t="str">
            <v>秋田県自動車販売健康保険組合　　　　　　　　　　　　　　　</v>
          </cell>
        </row>
        <row r="610">
          <cell r="B610">
            <v>6050215</v>
          </cell>
          <cell r="C610" t="str">
            <v>北都銀行健康保険組合　　　　　　　　　　　　　　　　　　　</v>
          </cell>
        </row>
        <row r="611">
          <cell r="B611">
            <v>32050411</v>
          </cell>
          <cell r="C611" t="str">
            <v>秋田県市町村職員共済組合　　　　　　　　　　　　　　　　　</v>
          </cell>
        </row>
        <row r="612">
          <cell r="B612">
            <v>60012</v>
          </cell>
          <cell r="C612" t="str">
            <v>山形市（国民健康保険）　　　　　　　　　　　　　　　　　　</v>
          </cell>
        </row>
        <row r="613">
          <cell r="B613">
            <v>60020</v>
          </cell>
          <cell r="C613" t="str">
            <v>米沢市（国民健康保険）　　　　　　　　　　　　　　　　　　</v>
          </cell>
        </row>
        <row r="614">
          <cell r="B614">
            <v>60038</v>
          </cell>
          <cell r="C614" t="str">
            <v>鶴岡市（国民健康保険）　　　　　　　　　　　　　　　　　　</v>
          </cell>
        </row>
        <row r="615">
          <cell r="B615">
            <v>60046</v>
          </cell>
          <cell r="C615" t="str">
            <v>酒田市（国民健康保険）　　　　　　　　　　　　　　　　　　</v>
          </cell>
        </row>
        <row r="616">
          <cell r="B616">
            <v>60053</v>
          </cell>
          <cell r="C616" t="str">
            <v>新庄市（国民健康保険）　　　　　　　　　　　　　　　　　　</v>
          </cell>
        </row>
        <row r="617">
          <cell r="B617">
            <v>60061</v>
          </cell>
          <cell r="C617" t="str">
            <v>寒河江市（国民健康保険）　　　　　　　　　　　　　　　　　</v>
          </cell>
        </row>
        <row r="618">
          <cell r="B618">
            <v>60079</v>
          </cell>
          <cell r="C618" t="str">
            <v>上山市（国民健康保険）　　　　　　　　　　　　　　　　　　</v>
          </cell>
        </row>
        <row r="619">
          <cell r="B619">
            <v>60087</v>
          </cell>
          <cell r="C619" t="str">
            <v>村山市（国民健康保険）　　　　　　　　　　　　　　　　　　</v>
          </cell>
        </row>
        <row r="620">
          <cell r="B620">
            <v>60095</v>
          </cell>
          <cell r="C620" t="str">
            <v>長井市（国民健康保険）　　　　　　　　　　　　　　　　　　</v>
          </cell>
        </row>
        <row r="621">
          <cell r="B621">
            <v>60103</v>
          </cell>
          <cell r="C621" t="str">
            <v>天童市（国民健康保険）　　　　　　　　　　　　　　　　　　</v>
          </cell>
        </row>
        <row r="622">
          <cell r="B622">
            <v>60111</v>
          </cell>
          <cell r="C622" t="str">
            <v>東根市（国民健康保険）　　　　　　　　　　　　　　　　　　</v>
          </cell>
        </row>
        <row r="623">
          <cell r="B623">
            <v>60129</v>
          </cell>
          <cell r="C623" t="str">
            <v>尾花沢市（国民健康保険）　　　　　　　　　　　　　　　　　</v>
          </cell>
        </row>
        <row r="624">
          <cell r="B624">
            <v>60137</v>
          </cell>
          <cell r="C624" t="str">
            <v>南陽市（国民健康保険）　　　　　　　　　　　　　　　　　　</v>
          </cell>
        </row>
        <row r="625">
          <cell r="B625">
            <v>60517</v>
          </cell>
          <cell r="C625" t="str">
            <v>山辺町（国民健康保険）　　　　　　　　　　　　　　　　　　</v>
          </cell>
        </row>
        <row r="626">
          <cell r="B626">
            <v>60525</v>
          </cell>
          <cell r="C626" t="str">
            <v>中山町（国民健康保険）　　　　　　　　　　　　　　　　　　</v>
          </cell>
        </row>
        <row r="627">
          <cell r="B627">
            <v>60533</v>
          </cell>
          <cell r="C627" t="str">
            <v>河北町（国民健康保険）　　　　　　　　　　　　　　　　　　</v>
          </cell>
        </row>
        <row r="628">
          <cell r="B628">
            <v>60541</v>
          </cell>
          <cell r="C628" t="str">
            <v>西川町（国民健康保険）　　　　　　　　　　　　　　　　　　</v>
          </cell>
        </row>
        <row r="629">
          <cell r="B629">
            <v>60558</v>
          </cell>
          <cell r="C629" t="str">
            <v>朝日町（国民健康保険）　　　　　　　　　　　　　　　　　　</v>
          </cell>
        </row>
        <row r="630">
          <cell r="B630">
            <v>60566</v>
          </cell>
          <cell r="C630" t="str">
            <v>大江町（国民健康保険）　　　　　　　　　　　　　　　　　　</v>
          </cell>
        </row>
        <row r="631">
          <cell r="B631">
            <v>60574</v>
          </cell>
          <cell r="C631" t="str">
            <v>大石田町（国民健康保険）　　　　　　　　　　　　　　　　　</v>
          </cell>
        </row>
        <row r="632">
          <cell r="B632">
            <v>60582</v>
          </cell>
          <cell r="C632" t="str">
            <v>金山町（国民健康保険）　　　　　　　　　　　　　　　　　　</v>
          </cell>
        </row>
        <row r="633">
          <cell r="B633">
            <v>60590</v>
          </cell>
          <cell r="C633" t="str">
            <v>最上町（国民健康保険）　　　　　　　　　　　　　　　　　　</v>
          </cell>
        </row>
        <row r="634">
          <cell r="B634">
            <v>60608</v>
          </cell>
          <cell r="C634" t="str">
            <v>舟形町（国民健康保険）　　　　　　　　　　　　　　　　　　</v>
          </cell>
        </row>
        <row r="635">
          <cell r="B635">
            <v>60616</v>
          </cell>
          <cell r="C635" t="str">
            <v>真室川町（国民健康保険）　　　　　　　　　　　　　　　　　</v>
          </cell>
        </row>
        <row r="636">
          <cell r="B636">
            <v>60624</v>
          </cell>
          <cell r="C636" t="str">
            <v>大蔵村（国民健康保険）　　　　　　　　　　　　　　　　　　</v>
          </cell>
        </row>
        <row r="637">
          <cell r="B637">
            <v>60632</v>
          </cell>
          <cell r="C637" t="str">
            <v>鮭川村（国民健康保険）　　　　　　　　　　　　　　　　　　</v>
          </cell>
        </row>
        <row r="638">
          <cell r="B638">
            <v>60640</v>
          </cell>
          <cell r="C638" t="str">
            <v>戸沢村（国民健康保険）　　　　　　　　　　　　　　　　　　</v>
          </cell>
        </row>
        <row r="639">
          <cell r="B639">
            <v>60657</v>
          </cell>
          <cell r="C639" t="str">
            <v>高畠町（国民健康保険）　　　　　　　　　　　　　　　　　　</v>
          </cell>
        </row>
        <row r="640">
          <cell r="B640">
            <v>60665</v>
          </cell>
          <cell r="C640" t="str">
            <v>川西町（国民健康保険）　　　　　　　　　　　　　　　　　　</v>
          </cell>
        </row>
        <row r="641">
          <cell r="B641">
            <v>60673</v>
          </cell>
          <cell r="C641" t="str">
            <v>小国町（国民健康保険）　　　　　　　　　　　　　　　　　　</v>
          </cell>
        </row>
        <row r="642">
          <cell r="B642">
            <v>60681</v>
          </cell>
          <cell r="C642" t="str">
            <v>白鷹町（国民健康保険）　　　　　　　　　　　　　　　　　　</v>
          </cell>
        </row>
        <row r="643">
          <cell r="B643">
            <v>60699</v>
          </cell>
          <cell r="C643" t="str">
            <v>飯豊町（国民健康保険）　　　　　　　　　　　　　　　　　　</v>
          </cell>
        </row>
        <row r="644">
          <cell r="B644">
            <v>60707</v>
          </cell>
          <cell r="C644" t="str">
            <v>立川町（国民健康保険）　　　　　　　　　　　　　　　　　　</v>
          </cell>
        </row>
        <row r="645">
          <cell r="B645">
            <v>60715</v>
          </cell>
          <cell r="C645" t="str">
            <v>余目町（国民健康保険）　　　　　　　　　　　　　　　　　　</v>
          </cell>
        </row>
        <row r="646">
          <cell r="B646">
            <v>60723</v>
          </cell>
          <cell r="C646" t="str">
            <v>藤島町（国民健康保険）　　　　　　　　　　　　　　　　　　</v>
          </cell>
        </row>
        <row r="647">
          <cell r="B647">
            <v>60731</v>
          </cell>
          <cell r="C647" t="str">
            <v>羽黒町（国民健康保険）　　　　　　　　　　　　　　　　　　</v>
          </cell>
        </row>
        <row r="648">
          <cell r="B648">
            <v>60749</v>
          </cell>
          <cell r="C648" t="str">
            <v>櫛引町（国民健康保険）　　　　　　　　　　　　　　　　　　</v>
          </cell>
        </row>
        <row r="649">
          <cell r="B649">
            <v>60756</v>
          </cell>
          <cell r="C649" t="str">
            <v>三川町（国民健康保険）　　　　　　　　　　　　　　　　　　</v>
          </cell>
        </row>
        <row r="650">
          <cell r="B650">
            <v>60764</v>
          </cell>
          <cell r="C650" t="str">
            <v>朝日村（国民健康保険）　　　　　　　　　　　　　　　　　　</v>
          </cell>
        </row>
        <row r="651">
          <cell r="B651">
            <v>60772</v>
          </cell>
          <cell r="C651" t="str">
            <v>温海町（国民健康保険）　　　　　　　　　　　　　　　　　　</v>
          </cell>
        </row>
        <row r="652">
          <cell r="B652">
            <v>60780</v>
          </cell>
          <cell r="C652" t="str">
            <v>遊佐町（国民健康保険）　　　　　　　　　　　　　　　　　　</v>
          </cell>
        </row>
        <row r="653">
          <cell r="B653">
            <v>60798</v>
          </cell>
          <cell r="C653" t="str">
            <v>八幡町（国民健康保険）　　　　　　　　　　　　　　　　　　</v>
          </cell>
        </row>
        <row r="654">
          <cell r="B654">
            <v>60806</v>
          </cell>
          <cell r="C654" t="str">
            <v>松山町（国民健康保険）　　　　　　　　　　　　　　　　　　</v>
          </cell>
        </row>
        <row r="655">
          <cell r="B655">
            <v>60814</v>
          </cell>
          <cell r="C655" t="str">
            <v>平田町（国民健康保険）　　　　　　　　　　　　　　　　　　</v>
          </cell>
        </row>
        <row r="656">
          <cell r="B656">
            <v>60822</v>
          </cell>
          <cell r="C656" t="str">
            <v>庄内町（国民健康保険）　　　　　　　　　　　　　　　　　　</v>
          </cell>
        </row>
        <row r="657">
          <cell r="B657">
            <v>63016</v>
          </cell>
          <cell r="C657" t="str">
            <v>山形県医師国民健康保険組合　　　　　　　　　　　　　　　　</v>
          </cell>
        </row>
        <row r="658">
          <cell r="B658">
            <v>63024</v>
          </cell>
          <cell r="C658" t="str">
            <v>山形県歯科医師国民健康保険組合　　　　　　　　　　　　　　</v>
          </cell>
        </row>
        <row r="659">
          <cell r="B659">
            <v>63032</v>
          </cell>
          <cell r="C659" t="str">
            <v>山形県建設国民健康保険組合　　　　　　　　　　　　　　　　</v>
          </cell>
        </row>
        <row r="660">
          <cell r="B660">
            <v>6060073</v>
          </cell>
          <cell r="C660" t="str">
            <v>山形銀行健康保険組合　　　　　　　　　　　　　　　　　　　</v>
          </cell>
        </row>
        <row r="661">
          <cell r="B661">
            <v>6060081</v>
          </cell>
          <cell r="C661" t="str">
            <v>山形しあわせ銀行健康保険組合　　　　　　　　　　　　　　　</v>
          </cell>
        </row>
        <row r="662">
          <cell r="B662">
            <v>6060099</v>
          </cell>
          <cell r="C662" t="str">
            <v>第一貨物健康保険組合　　　　　　　　　　　　　　　　　　　</v>
          </cell>
        </row>
        <row r="663">
          <cell r="B663">
            <v>6060115</v>
          </cell>
          <cell r="C663" t="str">
            <v>殖産銀行健康保険組合　　　　　　　　　　　　　　　　　　　</v>
          </cell>
        </row>
        <row r="664">
          <cell r="B664">
            <v>6060123</v>
          </cell>
          <cell r="C664" t="str">
            <v>ヤマコー健康保険組合　　　　　　　　　　　　　　　　　　　</v>
          </cell>
        </row>
        <row r="665">
          <cell r="B665">
            <v>6060131</v>
          </cell>
          <cell r="C665" t="str">
            <v>山形県自動車販売健康保険組合　　　　　　　　　　　　　　　</v>
          </cell>
        </row>
        <row r="666">
          <cell r="B666">
            <v>6060149</v>
          </cell>
          <cell r="C666" t="str">
            <v>荘内銀行健康保険組合　　　　　　　　　　　　　　　　　　　</v>
          </cell>
        </row>
        <row r="667">
          <cell r="B667">
            <v>32060410</v>
          </cell>
          <cell r="C667" t="str">
            <v>山形県市町村職員共済組合　　　　　　　　　　　　　　　　　</v>
          </cell>
        </row>
        <row r="668">
          <cell r="B668">
            <v>70011</v>
          </cell>
          <cell r="C668" t="str">
            <v>福島市（国民健康保険）　　　　　　　　　　　　　　　　　　</v>
          </cell>
        </row>
        <row r="669">
          <cell r="B669">
            <v>70029</v>
          </cell>
          <cell r="C669" t="str">
            <v>会津若松市（国民健康保険）　　　　　　　　　　　　　　　　</v>
          </cell>
        </row>
        <row r="670">
          <cell r="B670">
            <v>70037</v>
          </cell>
          <cell r="C670" t="str">
            <v>郡山市（国民健康保険）　　　　　　　　　　　　　　　　　　</v>
          </cell>
        </row>
        <row r="671">
          <cell r="B671">
            <v>70045</v>
          </cell>
          <cell r="C671" t="str">
            <v>いわき市（国民健康保険）　　　　　　　　　　　　　　　　　</v>
          </cell>
        </row>
        <row r="672">
          <cell r="B672">
            <v>70052</v>
          </cell>
          <cell r="C672" t="str">
            <v>白河市（国民健康保険）　　　　　　　　　　　　　　　　　　</v>
          </cell>
        </row>
        <row r="673">
          <cell r="B673">
            <v>70060</v>
          </cell>
          <cell r="C673" t="str">
            <v>原町市（国民健康保険）　　　　　　　　　　　　　　　　　　</v>
          </cell>
        </row>
        <row r="674">
          <cell r="B674">
            <v>70078</v>
          </cell>
          <cell r="C674" t="str">
            <v>須賀川市（国民健康保険）　　　　　　　　　　　　　　　　　</v>
          </cell>
        </row>
        <row r="675">
          <cell r="B675">
            <v>70086</v>
          </cell>
          <cell r="C675" t="str">
            <v>喜多方市（国民健康保険）　　　　　　　　　　　　　　　　　</v>
          </cell>
        </row>
        <row r="676">
          <cell r="B676">
            <v>70094</v>
          </cell>
          <cell r="C676" t="str">
            <v>相馬市（国民健康保険）　　　　　　　　　　　　　　　　　　</v>
          </cell>
        </row>
        <row r="677">
          <cell r="B677">
            <v>70102</v>
          </cell>
          <cell r="C677" t="str">
            <v>二本松市（国民健康保険）　　　　　　　　　　　　　　　　　</v>
          </cell>
        </row>
        <row r="678">
          <cell r="B678">
            <v>70110</v>
          </cell>
          <cell r="C678" t="str">
            <v>田村市（国民健康保険）　　　　　　　　　　　　　　　　　　</v>
          </cell>
        </row>
        <row r="679">
          <cell r="B679">
            <v>70516</v>
          </cell>
          <cell r="C679" t="str">
            <v>桑折町（国民健康保険）　　　　　　　　　　　　　　　　　　</v>
          </cell>
        </row>
        <row r="680">
          <cell r="B680">
            <v>70524</v>
          </cell>
          <cell r="C680" t="str">
            <v>伊達町（国民健康保険）　　　　　　　　　　　　　　　　　　</v>
          </cell>
        </row>
        <row r="681">
          <cell r="B681">
            <v>70532</v>
          </cell>
          <cell r="C681" t="str">
            <v>国見町（国民健康保険）　　　　　　　　　　　　　　　　　　</v>
          </cell>
        </row>
        <row r="682">
          <cell r="B682">
            <v>70540</v>
          </cell>
          <cell r="C682" t="str">
            <v>梁川町（国民健康保険）　　　　　　　　　　　　　　　　　　</v>
          </cell>
        </row>
        <row r="683">
          <cell r="B683">
            <v>70557</v>
          </cell>
          <cell r="C683" t="str">
            <v>保原町（国民健康保険）　　　　　　　　　　　　　　　　　　</v>
          </cell>
        </row>
        <row r="684">
          <cell r="B684">
            <v>70565</v>
          </cell>
          <cell r="C684" t="str">
            <v>霊山町（国民健康保険）　　　　　　　　　　　　　　　　　　</v>
          </cell>
        </row>
        <row r="685">
          <cell r="B685">
            <v>70573</v>
          </cell>
          <cell r="C685" t="str">
            <v>月舘町（国民健康保険）　　　　　　　　　　　　　　　　　　</v>
          </cell>
        </row>
        <row r="686">
          <cell r="B686">
            <v>70581</v>
          </cell>
          <cell r="C686" t="str">
            <v>川俣町（国民健康保険）　　　　　　　　　　　　　　　　　　</v>
          </cell>
        </row>
        <row r="687">
          <cell r="B687">
            <v>70599</v>
          </cell>
          <cell r="C687" t="str">
            <v>飯野町（国民健康保険）　　　　　　　　　　　　　　　　　　</v>
          </cell>
        </row>
        <row r="688">
          <cell r="B688">
            <v>70607</v>
          </cell>
          <cell r="C688" t="str">
            <v>安達町（国民健康保険）　　　　　　　　　　　　　　　　　　</v>
          </cell>
        </row>
        <row r="689">
          <cell r="B689">
            <v>70615</v>
          </cell>
          <cell r="C689" t="str">
            <v>大玉村（国民健康保険）　　　　　　　　　　　　　　　　　　</v>
          </cell>
        </row>
        <row r="690">
          <cell r="B690">
            <v>70623</v>
          </cell>
          <cell r="C690" t="str">
            <v>本宮町（国民健康保険）　　　　　　　　　　　　　　　　　　</v>
          </cell>
        </row>
        <row r="691">
          <cell r="B691">
            <v>70631</v>
          </cell>
          <cell r="C691" t="str">
            <v>白沢村（国民健康保険）　　　　　　　　　　　　　　　　　　</v>
          </cell>
        </row>
        <row r="692">
          <cell r="B692">
            <v>70649</v>
          </cell>
          <cell r="C692" t="str">
            <v>岩代町（国民健康保険）　　　　　　　　　　　　　　　　　　</v>
          </cell>
        </row>
        <row r="693">
          <cell r="B693">
            <v>70656</v>
          </cell>
          <cell r="C693" t="str">
            <v>東和町（国民健康保険）　　　　　　　　　　　　　　　　　　</v>
          </cell>
        </row>
        <row r="694">
          <cell r="B694">
            <v>70664</v>
          </cell>
          <cell r="C694" t="str">
            <v>長沼町（国民健康保険）　　　　　　　　　　　　　　　　　　</v>
          </cell>
        </row>
        <row r="695">
          <cell r="B695">
            <v>70672</v>
          </cell>
          <cell r="C695" t="str">
            <v>鏡石町（国民健康保険）　　　　　　　　　　　　　　　　　　</v>
          </cell>
        </row>
        <row r="696">
          <cell r="B696">
            <v>70680</v>
          </cell>
          <cell r="C696" t="str">
            <v>岩瀬村（国民健康保険）　　　　　　　　　　　　　　　　　　</v>
          </cell>
        </row>
        <row r="697">
          <cell r="B697">
            <v>70698</v>
          </cell>
          <cell r="C697" t="str">
            <v>天栄村（国民健康保険）　　　　　　　　　　　　　　　　　　</v>
          </cell>
        </row>
        <row r="698">
          <cell r="B698">
            <v>70706</v>
          </cell>
          <cell r="C698" t="str">
            <v>田島町（国民健康保険）　　　　　　　　　　　　　　　　　　</v>
          </cell>
        </row>
        <row r="699">
          <cell r="B699">
            <v>70714</v>
          </cell>
          <cell r="C699" t="str">
            <v>下郷町（国民健康保険）　　　　　　　　　　　　　　　　　　</v>
          </cell>
        </row>
        <row r="700">
          <cell r="B700">
            <v>70722</v>
          </cell>
          <cell r="C700" t="str">
            <v>舘岩村（国民健康保険）　　　　　　　　　　　　　　　　　　</v>
          </cell>
        </row>
        <row r="701">
          <cell r="B701">
            <v>70730</v>
          </cell>
          <cell r="C701" t="str">
            <v>檜枝岐村（国民健康保険）　　　　　　　　　　　　　　　　　</v>
          </cell>
        </row>
        <row r="702">
          <cell r="B702">
            <v>70748</v>
          </cell>
          <cell r="C702" t="str">
            <v>伊南村（国民健康保険）　　　　　　　　　　　　　　　　　　</v>
          </cell>
        </row>
        <row r="703">
          <cell r="B703">
            <v>70755</v>
          </cell>
          <cell r="C703" t="str">
            <v>南郷村（国民健康保険）　　　　　　　　　　　　　　　　　　</v>
          </cell>
        </row>
        <row r="704">
          <cell r="B704">
            <v>70763</v>
          </cell>
          <cell r="C704" t="str">
            <v>只見町（国民健康保険）　　　　　　　　　　　　　　　　　　</v>
          </cell>
        </row>
        <row r="705">
          <cell r="B705">
            <v>70771</v>
          </cell>
          <cell r="C705" t="str">
            <v>北会津村（国民健康保険）　　　　　　　　　　　　　　　　　</v>
          </cell>
        </row>
        <row r="706">
          <cell r="B706">
            <v>70789</v>
          </cell>
          <cell r="C706" t="str">
            <v>熱塩加納村（国民健康保険）　　　　　　　　　　　　　　　　</v>
          </cell>
        </row>
        <row r="707">
          <cell r="B707">
            <v>70797</v>
          </cell>
          <cell r="C707" t="str">
            <v>北塩原村（国民健康保険）　　　　　　　　　　　　　　　　　</v>
          </cell>
        </row>
        <row r="708">
          <cell r="B708">
            <v>70805</v>
          </cell>
          <cell r="C708" t="str">
            <v>塩川町（国民健康保険）　　　　　　　　　　　　　　　　　　</v>
          </cell>
        </row>
        <row r="709">
          <cell r="B709">
            <v>70813</v>
          </cell>
          <cell r="C709" t="str">
            <v>山都町（国民健康保険）　　　　　　　　　　　　　　　　　　</v>
          </cell>
        </row>
        <row r="710">
          <cell r="B710">
            <v>70821</v>
          </cell>
          <cell r="C710" t="str">
            <v>西会津町（国民健康保険）　　　　　　　　　　　　　　　　　</v>
          </cell>
        </row>
        <row r="711">
          <cell r="B711">
            <v>70839</v>
          </cell>
          <cell r="C711" t="str">
            <v>高郷村（国民健康保険）　　　　　　　　　　　　　　　　　　</v>
          </cell>
        </row>
        <row r="712">
          <cell r="B712">
            <v>70847</v>
          </cell>
          <cell r="C712" t="str">
            <v>磐梯町（国民健康保険）　　　　　　　　　　　　　　　　　　</v>
          </cell>
        </row>
        <row r="713">
          <cell r="B713">
            <v>70854</v>
          </cell>
          <cell r="C713" t="str">
            <v>猪苗代町（国民健康保険）　　　　　　　　　　　　　　　　　</v>
          </cell>
        </row>
        <row r="714">
          <cell r="B714">
            <v>70862</v>
          </cell>
          <cell r="C714" t="str">
            <v>会津坂下町（国民健康保険）　　　　　　　　　　　　　　　　</v>
          </cell>
        </row>
        <row r="715">
          <cell r="B715">
            <v>70870</v>
          </cell>
          <cell r="C715" t="str">
            <v>湯川村（国民健康保険）　　　　　　　　　　　　　　　　　　</v>
          </cell>
        </row>
        <row r="716">
          <cell r="B716">
            <v>70888</v>
          </cell>
          <cell r="C716" t="str">
            <v>柳津町（国民健康保険）　　　　　　　　　　　　　　　　　　</v>
          </cell>
        </row>
        <row r="717">
          <cell r="B717">
            <v>70896</v>
          </cell>
          <cell r="C717" t="str">
            <v>河東町（国民健康保険）　　　　　　　　　　　　　　　　　　</v>
          </cell>
        </row>
        <row r="718">
          <cell r="B718">
            <v>70904</v>
          </cell>
          <cell r="C718" t="str">
            <v>会津高田町（国民健康保険）　　　　　　　　　　　　　　　　</v>
          </cell>
        </row>
        <row r="719">
          <cell r="B719">
            <v>70912</v>
          </cell>
          <cell r="C719" t="str">
            <v>会津本郷町（国民健康保険）　　　　　　　　　　　　　　　　</v>
          </cell>
        </row>
        <row r="720">
          <cell r="B720">
            <v>70920</v>
          </cell>
          <cell r="C720" t="str">
            <v>新鶴村（国民健康保険）　　　　　　　　　　　　　　　　　　</v>
          </cell>
        </row>
        <row r="721">
          <cell r="B721">
            <v>70938</v>
          </cell>
          <cell r="C721" t="str">
            <v>三島町（国民健康保険）　　　　　　　　　　　　　　　　　　</v>
          </cell>
        </row>
        <row r="722">
          <cell r="B722">
            <v>70946</v>
          </cell>
          <cell r="C722" t="str">
            <v>金山町（国民健康保険）　　　　　　　　　　　　　　　　　　</v>
          </cell>
        </row>
        <row r="723">
          <cell r="B723">
            <v>70953</v>
          </cell>
          <cell r="C723" t="str">
            <v>昭和村（国民健康保険）　　　　　　　　　　　　　　　　　　</v>
          </cell>
        </row>
        <row r="724">
          <cell r="B724">
            <v>70961</v>
          </cell>
          <cell r="C724" t="str">
            <v>西郷村（国民健康保険）　　　　　　　　　　　　　　　　　　</v>
          </cell>
        </row>
        <row r="725">
          <cell r="B725">
            <v>70979</v>
          </cell>
          <cell r="C725" t="str">
            <v>表郷村（国民健康保険）　　　　　　　　　　　　　　　　　　</v>
          </cell>
        </row>
        <row r="726">
          <cell r="B726">
            <v>70987</v>
          </cell>
          <cell r="C726" t="str">
            <v>東村（国民健康保険）　　　　　　　　　　　　　　　　　　　</v>
          </cell>
        </row>
        <row r="727">
          <cell r="B727">
            <v>70995</v>
          </cell>
          <cell r="C727" t="str">
            <v>泉崎村（国民健康保険）　　　　　　　　　　　　　　　　　　</v>
          </cell>
        </row>
        <row r="728">
          <cell r="B728">
            <v>71001</v>
          </cell>
          <cell r="C728" t="str">
            <v>中島村（国民健康保険）　　　　　　　　　　　　　　　　　　</v>
          </cell>
        </row>
        <row r="729">
          <cell r="B729">
            <v>71019</v>
          </cell>
          <cell r="C729" t="str">
            <v>矢吹町（国民健康保険）　　　　　　　　　　　　　　　　　　</v>
          </cell>
        </row>
        <row r="730">
          <cell r="B730">
            <v>71027</v>
          </cell>
          <cell r="C730" t="str">
            <v>大信村（国民健康保険）　　　　　　　　　　　　　　　　　　</v>
          </cell>
        </row>
        <row r="731">
          <cell r="B731">
            <v>71035</v>
          </cell>
          <cell r="C731" t="str">
            <v>棚倉町（国民健康保険）　　　　　　　　　　　　　　　　　　</v>
          </cell>
        </row>
        <row r="732">
          <cell r="B732">
            <v>71043</v>
          </cell>
          <cell r="C732" t="str">
            <v>矢祭町（国民健康保険）　　　　　　　　　　　　　　　　　　</v>
          </cell>
        </row>
        <row r="733">
          <cell r="B733">
            <v>71050</v>
          </cell>
          <cell r="C733" t="str">
            <v>塙町（国民健康保険）　　　　　　　　　　　　　　　　　　　</v>
          </cell>
        </row>
        <row r="734">
          <cell r="B734">
            <v>71068</v>
          </cell>
          <cell r="C734" t="str">
            <v>鮫川村（国民健康保険）　　　　　　　　　　　　　　　　　　</v>
          </cell>
        </row>
        <row r="735">
          <cell r="B735">
            <v>71076</v>
          </cell>
          <cell r="C735" t="str">
            <v>古殿町（国民健康保険）　　　　　　　　　　　　　　　　　　</v>
          </cell>
        </row>
        <row r="736">
          <cell r="B736">
            <v>71084</v>
          </cell>
          <cell r="C736" t="str">
            <v>石川町（国民健康保険）　　　　　　　　　　　　　　　　　　</v>
          </cell>
        </row>
        <row r="737">
          <cell r="B737">
            <v>71092</v>
          </cell>
          <cell r="C737" t="str">
            <v>玉川村（国民健康保険）　　　　　　　　　　　　　　　　　　</v>
          </cell>
        </row>
        <row r="738">
          <cell r="B738">
            <v>71100</v>
          </cell>
          <cell r="C738" t="str">
            <v>平田村（国民健康保険）　　　　　　　　　　　　　　　　　　</v>
          </cell>
        </row>
        <row r="739">
          <cell r="B739">
            <v>71118</v>
          </cell>
          <cell r="C739" t="str">
            <v>浅川町（国民健康保険）　　　　　　　　　　　　　　　　　　</v>
          </cell>
        </row>
        <row r="740">
          <cell r="B740">
            <v>71126</v>
          </cell>
          <cell r="C740" t="str">
            <v>三春町（国民健康保険）　　　　　　　　　　　　　　　　　　</v>
          </cell>
        </row>
        <row r="741">
          <cell r="B741">
            <v>71134</v>
          </cell>
          <cell r="C741" t="str">
            <v>小野町（国民健康保険）　　　　　　　　　　　　　　　　　　</v>
          </cell>
        </row>
        <row r="742">
          <cell r="B742">
            <v>71142</v>
          </cell>
          <cell r="C742" t="str">
            <v>滝根町（国民健康保険）　　　　　　　　　　　　　　　　　　</v>
          </cell>
        </row>
        <row r="743">
          <cell r="B743">
            <v>71159</v>
          </cell>
          <cell r="C743" t="str">
            <v>大越町（国民健康保険）　　　　　　　　　　　　　　　　　　</v>
          </cell>
        </row>
        <row r="744">
          <cell r="B744">
            <v>71167</v>
          </cell>
          <cell r="C744" t="str">
            <v>都路村（国民健康保険）　　　　　　　　　　　　　　　　　　</v>
          </cell>
        </row>
        <row r="745">
          <cell r="B745">
            <v>71175</v>
          </cell>
          <cell r="C745" t="str">
            <v>常葉町（国民健康保険）　　　　　　　　　　　　　　　　　　</v>
          </cell>
        </row>
        <row r="746">
          <cell r="B746">
            <v>71183</v>
          </cell>
          <cell r="C746" t="str">
            <v>船引町（国民健康保険）　　　　　　　　　　　　　　　　　　</v>
          </cell>
        </row>
        <row r="747">
          <cell r="B747">
            <v>71191</v>
          </cell>
          <cell r="C747" t="str">
            <v>広野町（国民健康保険）　　　　　　　　　　　　　　　　　　</v>
          </cell>
        </row>
        <row r="748">
          <cell r="B748">
            <v>71209</v>
          </cell>
          <cell r="C748" t="str">
            <v>楢葉町（国民健康保険）　　　　　　　　　　　　　　　　　　</v>
          </cell>
        </row>
        <row r="749">
          <cell r="B749">
            <v>71217</v>
          </cell>
          <cell r="C749" t="str">
            <v>富岡町（国民健康保険）　　　　　　　　　　　　　　　　　　</v>
          </cell>
        </row>
        <row r="750">
          <cell r="B750">
            <v>71225</v>
          </cell>
          <cell r="C750" t="str">
            <v>川内村（国民健康保険）　　　　　　　　　　　　　　　　　　</v>
          </cell>
        </row>
        <row r="751">
          <cell r="B751">
            <v>71233</v>
          </cell>
          <cell r="C751" t="str">
            <v>大熊町（国民健康保険）　　　　　　　　　　　　　　　　　　</v>
          </cell>
        </row>
        <row r="752">
          <cell r="B752">
            <v>71241</v>
          </cell>
          <cell r="C752" t="str">
            <v>双葉町（国民健康保険）　　　　　　　　　　　　　　　　　　</v>
          </cell>
        </row>
        <row r="753">
          <cell r="B753">
            <v>71258</v>
          </cell>
          <cell r="C753" t="str">
            <v>浪江町（国民健康保険）　　　　　　　　　　　　　　　　　　</v>
          </cell>
        </row>
        <row r="754">
          <cell r="B754">
            <v>71266</v>
          </cell>
          <cell r="C754" t="str">
            <v>葛尾村（国民健康保険）　　　　　　　　　　　　　　　　　　</v>
          </cell>
        </row>
        <row r="755">
          <cell r="B755">
            <v>71274</v>
          </cell>
          <cell r="C755" t="str">
            <v>新地町（国民健康保険）　　　　　　　　　　　　　　　　　　</v>
          </cell>
        </row>
        <row r="756">
          <cell r="B756">
            <v>71282</v>
          </cell>
          <cell r="C756" t="str">
            <v>鹿島町（国民健康保険）　　　　　　　　　　　　　　　　　　</v>
          </cell>
        </row>
        <row r="757">
          <cell r="B757">
            <v>71290</v>
          </cell>
          <cell r="C757" t="str">
            <v>小高町（国民健康保険）　　　　　　　　　　　　　　　　　　</v>
          </cell>
        </row>
        <row r="758">
          <cell r="B758">
            <v>71308</v>
          </cell>
          <cell r="C758" t="str">
            <v>飯舘村（国民健康保険）　　　　　　　　　　　　　　　　　　</v>
          </cell>
        </row>
        <row r="759">
          <cell r="B759">
            <v>73015</v>
          </cell>
          <cell r="C759" t="str">
            <v>福島県歯科医師国民健康保険組合　　　　　　　　　　　　　　</v>
          </cell>
        </row>
        <row r="760">
          <cell r="B760">
            <v>73023</v>
          </cell>
          <cell r="C760" t="str">
            <v>福島県医師国民健康保険組合　　　　　　　　　　　　　　　　</v>
          </cell>
        </row>
        <row r="761">
          <cell r="B761">
            <v>6070122</v>
          </cell>
          <cell r="C761" t="str">
            <v>呉羽化学健康保険組合　　　　　　　　　　　　　　　　　　　</v>
          </cell>
        </row>
        <row r="762">
          <cell r="B762">
            <v>6070148</v>
          </cell>
          <cell r="C762" t="str">
            <v>日本化成健康保険組合　　　　　　　　　　　　　　　　　　　</v>
          </cell>
        </row>
        <row r="763">
          <cell r="B763">
            <v>6070163</v>
          </cell>
          <cell r="C763" t="str">
            <v>東邦銀行健康保険組合　　　　　　　　　　　　　　　　　　　</v>
          </cell>
        </row>
        <row r="764">
          <cell r="B764">
            <v>6070171</v>
          </cell>
          <cell r="C764" t="str">
            <v>常磐健康保険組合　　　　　　　　　　　　　　　　　　　　　</v>
          </cell>
        </row>
        <row r="765">
          <cell r="B765">
            <v>6070197</v>
          </cell>
          <cell r="C765" t="str">
            <v>常磐交通健康保険組合　　　　　　　　　　　　　　　　　　　</v>
          </cell>
        </row>
        <row r="766">
          <cell r="B766">
            <v>6070205</v>
          </cell>
          <cell r="C766" t="str">
            <v>北芝電機健康保険組合　　　　　　　　　　　　　　　　　　　</v>
          </cell>
        </row>
        <row r="767">
          <cell r="B767">
            <v>6070213</v>
          </cell>
          <cell r="C767" t="str">
            <v>福島交通健康保険組合　　　　　　　　　　　　　　　　　　　</v>
          </cell>
        </row>
        <row r="768">
          <cell r="B768">
            <v>6070254</v>
          </cell>
          <cell r="C768" t="str">
            <v>三菱伸銅健康保険組合　　　　　　　　　　　　　　　　　　　</v>
          </cell>
        </row>
        <row r="769">
          <cell r="B769">
            <v>6070262</v>
          </cell>
          <cell r="C769" t="str">
            <v>旭陽健康保険組合　　　　　　　　　　　　　　　　　　　　　</v>
          </cell>
        </row>
        <row r="770">
          <cell r="B770">
            <v>6070288</v>
          </cell>
          <cell r="C770" t="str">
            <v>林精器健康保険組合　　　　　　　　　　　　　　　　　　　　</v>
          </cell>
        </row>
        <row r="771">
          <cell r="B771">
            <v>6070304</v>
          </cell>
          <cell r="C771" t="str">
            <v>日産福島健康保険組合　　　　　　　　　　　　　　　　　　　</v>
          </cell>
        </row>
        <row r="772">
          <cell r="B772">
            <v>6070312</v>
          </cell>
          <cell r="C772" t="str">
            <v>福島銀行健康保険組合　　　　　　　　　　　　　　　　　　　</v>
          </cell>
        </row>
        <row r="773">
          <cell r="B773">
            <v>6070320</v>
          </cell>
          <cell r="C773" t="str">
            <v>福島トヨペットグループ健康保険組合　　　　　　　　　　　　</v>
          </cell>
        </row>
        <row r="774">
          <cell r="B774">
            <v>6070353</v>
          </cell>
          <cell r="C774" t="str">
            <v>大東銀行健康保険組合　　　　　　　　　　　　　　　　　　　</v>
          </cell>
        </row>
        <row r="775">
          <cell r="B775">
            <v>6070379</v>
          </cell>
          <cell r="C775" t="str">
            <v>会津中央健康保険組合　　　　　　　　　　　　　　　　　　　</v>
          </cell>
        </row>
        <row r="776">
          <cell r="B776">
            <v>32070419</v>
          </cell>
          <cell r="C776" t="str">
            <v>福島県市町村職員共済組合　　　　　　　　　　　　　　　　　</v>
          </cell>
        </row>
        <row r="777">
          <cell r="B777">
            <v>80010</v>
          </cell>
          <cell r="C777" t="str">
            <v>水戸市（国民健康保険）　　　　　　　　　　　　　　　　　　</v>
          </cell>
        </row>
        <row r="778">
          <cell r="B778">
            <v>80028</v>
          </cell>
          <cell r="C778" t="str">
            <v>日立市（国民健康保険）　　　　　　　　　　　　　　　　　　</v>
          </cell>
        </row>
        <row r="779">
          <cell r="B779">
            <v>80036</v>
          </cell>
          <cell r="C779" t="str">
            <v>土浦市（国民健康保険）　　　　　　　　　　　　　　　　　　</v>
          </cell>
        </row>
        <row r="780">
          <cell r="B780">
            <v>80044</v>
          </cell>
          <cell r="C780" t="str">
            <v>古河市（国民健康保険）　　　　　　　　　　　　　　　　　　</v>
          </cell>
        </row>
        <row r="781">
          <cell r="B781">
            <v>80051</v>
          </cell>
          <cell r="C781" t="str">
            <v>石岡市（国民健康保険）　　　　　　　　　　　　　　　　　　</v>
          </cell>
        </row>
        <row r="782">
          <cell r="B782">
            <v>80069</v>
          </cell>
          <cell r="C782" t="str">
            <v>下館市（国民健康保険）　　　　　　　　　　　　　　　　　　</v>
          </cell>
        </row>
        <row r="783">
          <cell r="B783">
            <v>80077</v>
          </cell>
          <cell r="C783" t="str">
            <v>結城市（国民健康保険）　　　　　　　　　　　　　　　　　　</v>
          </cell>
        </row>
        <row r="784">
          <cell r="B784">
            <v>80085</v>
          </cell>
          <cell r="C784" t="str">
            <v>龍ヶ崎市（国民健康保険）　　　　　　　　　　　　　　　　　</v>
          </cell>
        </row>
        <row r="785">
          <cell r="B785">
            <v>80101</v>
          </cell>
          <cell r="C785" t="str">
            <v>下妻市（国民健康保険）　　　　　　　　　　　　　　　　　　</v>
          </cell>
        </row>
        <row r="786">
          <cell r="B786">
            <v>80119</v>
          </cell>
          <cell r="C786" t="str">
            <v>水海道市（国民健康保険）　　　　　　　　　　　　　　　　　</v>
          </cell>
        </row>
        <row r="787">
          <cell r="B787">
            <v>80127</v>
          </cell>
          <cell r="C787" t="str">
            <v>常陸太田市（国民健康保険）　　　　　　　　　　　　　　　　</v>
          </cell>
        </row>
        <row r="788">
          <cell r="B788">
            <v>80143</v>
          </cell>
          <cell r="C788" t="str">
            <v>高萩市（国民健康保険）　　　　　　　　　　　　　　　　　　</v>
          </cell>
        </row>
        <row r="789">
          <cell r="B789">
            <v>80150</v>
          </cell>
          <cell r="C789" t="str">
            <v>北茨城市（国民健康保険）　　　　　　　　　　　　　　　　　</v>
          </cell>
        </row>
        <row r="790">
          <cell r="B790">
            <v>80168</v>
          </cell>
          <cell r="C790" t="str">
            <v>笠間市（国民健康保険）　　　　　　　　　　　　　　　　　　</v>
          </cell>
        </row>
        <row r="791">
          <cell r="B791">
            <v>80176</v>
          </cell>
          <cell r="C791" t="str">
            <v>取手市（国民健康保険）　　　　　　　　　　　　　　　　　　</v>
          </cell>
        </row>
        <row r="792">
          <cell r="B792">
            <v>80184</v>
          </cell>
          <cell r="C792" t="str">
            <v>岩井市（国民健康保険）　　　　　　　　　　　　　　　　　　</v>
          </cell>
        </row>
        <row r="793">
          <cell r="B793">
            <v>80200</v>
          </cell>
          <cell r="C793" t="str">
            <v>茨城町（国民健康保険）　　　　　　　　　　　　　　　　　　</v>
          </cell>
        </row>
        <row r="794">
          <cell r="B794">
            <v>80218</v>
          </cell>
          <cell r="C794" t="str">
            <v>小川町（国民健康保険）　　　　　　　　　　　　　　　　　　</v>
          </cell>
        </row>
        <row r="795">
          <cell r="B795">
            <v>80226</v>
          </cell>
          <cell r="C795" t="str">
            <v>美野里町（国民健康保険）　　　　　　　　　　　　　　　　　</v>
          </cell>
        </row>
        <row r="796">
          <cell r="B796">
            <v>80234</v>
          </cell>
          <cell r="C796" t="str">
            <v>内原町（国民健康保険）　　　　　　　　　　　　　　　　　　</v>
          </cell>
        </row>
        <row r="797">
          <cell r="B797">
            <v>80242</v>
          </cell>
          <cell r="C797" t="str">
            <v>常北町（国民健康保険）　　　　　　　　　　　　　　　　　　</v>
          </cell>
        </row>
        <row r="798">
          <cell r="B798">
            <v>80259</v>
          </cell>
          <cell r="C798" t="str">
            <v>桂村（国民健康保険）　　　　　　　　　　　　　　　　　　　</v>
          </cell>
        </row>
        <row r="799">
          <cell r="B799">
            <v>80267</v>
          </cell>
          <cell r="C799" t="str">
            <v>御前山村（国民健康保険）　　　　　　　　　　　　　　　　　</v>
          </cell>
        </row>
        <row r="800">
          <cell r="B800">
            <v>80275</v>
          </cell>
          <cell r="C800" t="str">
            <v>大洗町（国民健康保険）　　　　　　　　　　　　　　　　　　</v>
          </cell>
        </row>
        <row r="801">
          <cell r="B801">
            <v>80283</v>
          </cell>
          <cell r="C801" t="str">
            <v>友部町（国民健康保険）　　　　　　　　　　　　　　　　　　</v>
          </cell>
        </row>
        <row r="802">
          <cell r="B802">
            <v>80291</v>
          </cell>
          <cell r="C802" t="str">
            <v>岩間町（国民健康保険）　　　　　　　　　　　　　　　　　　</v>
          </cell>
        </row>
        <row r="803">
          <cell r="B803">
            <v>80309</v>
          </cell>
          <cell r="C803" t="str">
            <v>七会村（国民健康保険）　　　　　　　　　　　　　　　　　　</v>
          </cell>
        </row>
        <row r="804">
          <cell r="B804">
            <v>80317</v>
          </cell>
          <cell r="C804" t="str">
            <v>岩瀬町（国民健康保険）　　　　　　　　　　　　　　　　　　</v>
          </cell>
        </row>
        <row r="805">
          <cell r="B805">
            <v>80325</v>
          </cell>
          <cell r="C805" t="str">
            <v>東海村（国民健康保険）　　　　　　　　　　　　　　　　　　</v>
          </cell>
        </row>
        <row r="806">
          <cell r="B806">
            <v>80333</v>
          </cell>
          <cell r="C806" t="str">
            <v>那珂市（国民健康保険）　　　　　　　　　　　　　　　　　　</v>
          </cell>
        </row>
        <row r="807">
          <cell r="B807">
            <v>80341</v>
          </cell>
          <cell r="C807" t="str">
            <v>瓜連町（国民健康保険）　　　　　　　　　　　　　　　　　　</v>
          </cell>
        </row>
        <row r="808">
          <cell r="B808">
            <v>80358</v>
          </cell>
          <cell r="C808" t="str">
            <v>常陸大宮市（国民健康保険）　　　　　　　　　　　　　　　　</v>
          </cell>
        </row>
        <row r="809">
          <cell r="B809">
            <v>80366</v>
          </cell>
          <cell r="C809" t="str">
            <v>山方町（国民健康保険）　　　　　　　　　　　　　　　　　　</v>
          </cell>
        </row>
        <row r="810">
          <cell r="B810">
            <v>80374</v>
          </cell>
          <cell r="C810" t="str">
            <v>美和村（国民健康保険）　　　　　　　　　　　　　　　　　　</v>
          </cell>
        </row>
        <row r="811">
          <cell r="B811">
            <v>80382</v>
          </cell>
          <cell r="C811" t="str">
            <v>緒川村（国民健康保険）　　　　　　　　　　　　　　　　　　</v>
          </cell>
        </row>
        <row r="812">
          <cell r="B812">
            <v>80390</v>
          </cell>
          <cell r="C812" t="str">
            <v>金砂郷町（国民健康保険）　　　　　　　　　　　　　　　　　</v>
          </cell>
        </row>
        <row r="813">
          <cell r="B813">
            <v>80408</v>
          </cell>
          <cell r="C813" t="str">
            <v>水府村（国民健康保険）　　　　　　　　　　　　　　　　　　</v>
          </cell>
        </row>
        <row r="814">
          <cell r="B814">
            <v>80416</v>
          </cell>
          <cell r="C814" t="str">
            <v>里美村（国民健康保険）　　　　　　　　　　　　　　　　　　</v>
          </cell>
        </row>
        <row r="815">
          <cell r="B815">
            <v>80424</v>
          </cell>
          <cell r="C815" t="str">
            <v>大子町（国民健康保険）　　　　　　　　　　　　　　　　　　</v>
          </cell>
        </row>
        <row r="816">
          <cell r="B816">
            <v>80432</v>
          </cell>
          <cell r="C816" t="str">
            <v>十王町（国民健康保険）　　　　　　　　　　　　　　　　　　</v>
          </cell>
        </row>
        <row r="817">
          <cell r="B817">
            <v>80440</v>
          </cell>
          <cell r="C817" t="str">
            <v>旭村（国民健康保険）　　　　　　　　　　　　　　　　　　　</v>
          </cell>
        </row>
        <row r="818">
          <cell r="B818">
            <v>80457</v>
          </cell>
          <cell r="C818" t="str">
            <v>鉾田町（国民健康保険）　　　　　　　　　　　　　　　　　　</v>
          </cell>
        </row>
        <row r="819">
          <cell r="B819">
            <v>80465</v>
          </cell>
          <cell r="C819" t="str">
            <v>大洋村（国民健康保険）　　　　　　　　　　　　　　　　　　</v>
          </cell>
        </row>
        <row r="820">
          <cell r="B820">
            <v>80481</v>
          </cell>
          <cell r="C820" t="str">
            <v>鹿嶋市（国民健康保険）　　　　　　　　　　　　　　　　　　</v>
          </cell>
        </row>
        <row r="821">
          <cell r="B821">
            <v>80499</v>
          </cell>
          <cell r="C821" t="str">
            <v>神栖市（国民健康保険）　　　　　　　　　　　　　　　　　　</v>
          </cell>
        </row>
        <row r="822">
          <cell r="B822">
            <v>80507</v>
          </cell>
          <cell r="C822" t="str">
            <v>波崎町（国民健康保険）　　　　　　　　　　　　　　　　　　</v>
          </cell>
        </row>
        <row r="823">
          <cell r="B823">
            <v>80515</v>
          </cell>
          <cell r="C823" t="str">
            <v>麻生町（国民健康保険）　　　　　　　　　　　　　　　　　　</v>
          </cell>
        </row>
        <row r="824">
          <cell r="B824">
            <v>80531</v>
          </cell>
          <cell r="C824" t="str">
            <v>潮来市（国民健康保険）　　　　　　　　　　　　　　　　　　</v>
          </cell>
        </row>
        <row r="825">
          <cell r="B825">
            <v>80549</v>
          </cell>
          <cell r="C825" t="str">
            <v>北浦町（国民健康保険）　　　　　　　　　　　　　　　　　　</v>
          </cell>
        </row>
        <row r="826">
          <cell r="B826">
            <v>80556</v>
          </cell>
          <cell r="C826" t="str">
            <v>玉造町（国民健康保険）　　　　　　　　　　　　　　　　　　</v>
          </cell>
        </row>
        <row r="827">
          <cell r="B827">
            <v>80564</v>
          </cell>
          <cell r="C827" t="str">
            <v>江戸崎町（国民健康保険）　　　　　　　　　　　　　　　　　</v>
          </cell>
        </row>
        <row r="828">
          <cell r="B828">
            <v>80572</v>
          </cell>
          <cell r="C828" t="str">
            <v>美浦村（国民健康保険）　　　　　　　　　　　　　　　　　　</v>
          </cell>
        </row>
        <row r="829">
          <cell r="B829">
            <v>80580</v>
          </cell>
          <cell r="C829" t="str">
            <v>阿見町（国民健康保険）　　　　　　　　　　　　　　　　　　</v>
          </cell>
        </row>
        <row r="830">
          <cell r="B830">
            <v>80598</v>
          </cell>
          <cell r="C830" t="str">
            <v>牛久市（国民健康保険）　　　　　　　　　　　　　　　　　　</v>
          </cell>
        </row>
        <row r="831">
          <cell r="B831">
            <v>80606</v>
          </cell>
          <cell r="C831" t="str">
            <v>茎崎町（国民健康保険）　　　　　　　　　　　　　　　　　　</v>
          </cell>
        </row>
        <row r="832">
          <cell r="B832">
            <v>80614</v>
          </cell>
          <cell r="C832" t="str">
            <v>新利根町（国民健康保険）　　　　　　　　　　　　　　　　　</v>
          </cell>
        </row>
        <row r="833">
          <cell r="B833">
            <v>80622</v>
          </cell>
          <cell r="C833" t="str">
            <v>河内町（国民健康保険）　　　　　　　　　　　　　　　　　　</v>
          </cell>
        </row>
        <row r="834">
          <cell r="B834">
            <v>80630</v>
          </cell>
          <cell r="C834" t="str">
            <v>桜川村（国民健康保険）　　　　　　　　　　　　　　　　　　</v>
          </cell>
        </row>
        <row r="835">
          <cell r="B835">
            <v>80648</v>
          </cell>
          <cell r="C835" t="str">
            <v>東町（国民健康保険）　　　　　　　　　　　　　　　　　　　</v>
          </cell>
        </row>
        <row r="836">
          <cell r="B836">
            <v>80655</v>
          </cell>
          <cell r="C836" t="str">
            <v>霞ヶ浦町（国民健康保険）　　　　　　　　　　　　　　　　　</v>
          </cell>
        </row>
        <row r="837">
          <cell r="B837">
            <v>80663</v>
          </cell>
          <cell r="C837" t="str">
            <v>玉里村（国民健康保険）　　　　　　　　　　　　　　　　　　</v>
          </cell>
        </row>
        <row r="838">
          <cell r="B838">
            <v>80671</v>
          </cell>
          <cell r="C838" t="str">
            <v>八郷町（国民健康保険）　　　　　　　　　　　　　　　　　　</v>
          </cell>
        </row>
        <row r="839">
          <cell r="B839">
            <v>80689</v>
          </cell>
          <cell r="C839" t="str">
            <v>千代田町（国民健康保険）　　　　　　　　　　　　　　　　　</v>
          </cell>
        </row>
        <row r="840">
          <cell r="B840">
            <v>80697</v>
          </cell>
          <cell r="C840" t="str">
            <v>新治村（国民健康保険）　　　　　　　　　　　　　　　　　　</v>
          </cell>
        </row>
        <row r="841">
          <cell r="B841">
            <v>80721</v>
          </cell>
          <cell r="C841" t="str">
            <v>伊奈町（国民健康保険）　　　　　　　　　　　　　　　　　　</v>
          </cell>
        </row>
        <row r="842">
          <cell r="B842">
            <v>80739</v>
          </cell>
          <cell r="C842" t="str">
            <v>谷和原村（国民健康保険）　　　　　　　　　　　　　　　　　</v>
          </cell>
        </row>
        <row r="843">
          <cell r="B843">
            <v>80770</v>
          </cell>
          <cell r="C843" t="str">
            <v>関城町（国民健康保険）　　　　　　　　　　　　　　　　　　</v>
          </cell>
        </row>
        <row r="844">
          <cell r="B844">
            <v>80788</v>
          </cell>
          <cell r="C844" t="str">
            <v>明野町（国民健康保険）　　　　　　　　　　　　　　　　　　</v>
          </cell>
        </row>
        <row r="845">
          <cell r="B845">
            <v>80796</v>
          </cell>
          <cell r="C845" t="str">
            <v>真壁町（国民健康保険）　　　　　　　　　　　　　　　　　　</v>
          </cell>
        </row>
        <row r="846">
          <cell r="B846">
            <v>80804</v>
          </cell>
          <cell r="C846" t="str">
            <v>大和村（国民健康保険）　　　　　　　　　　　　　　　　　　</v>
          </cell>
        </row>
        <row r="847">
          <cell r="B847">
            <v>80812</v>
          </cell>
          <cell r="C847" t="str">
            <v>協和町（国民健康保険）　　　　　　　　　　　　　　　　　　</v>
          </cell>
        </row>
        <row r="848">
          <cell r="B848">
            <v>80820</v>
          </cell>
          <cell r="C848" t="str">
            <v>八千代町（国民健康保険）　　　　　　　　　　　　　　　　　</v>
          </cell>
        </row>
        <row r="849">
          <cell r="B849">
            <v>80838</v>
          </cell>
          <cell r="C849" t="str">
            <v>千代川村（国民健康保険）　　　　　　　　　　　　　　　　　</v>
          </cell>
        </row>
        <row r="850">
          <cell r="B850">
            <v>80846</v>
          </cell>
          <cell r="C850" t="str">
            <v>石下町（国民健康保険）　　　　　　　　　　　　　　　　　　</v>
          </cell>
        </row>
        <row r="851">
          <cell r="B851">
            <v>80853</v>
          </cell>
          <cell r="C851" t="str">
            <v>総和町（国民健康保険）　　　　　　　　　　　　　　　　　　</v>
          </cell>
        </row>
        <row r="852">
          <cell r="B852">
            <v>80861</v>
          </cell>
          <cell r="C852" t="str">
            <v>五霞町（国民健康保険）　　　　　　　　　　　　　　　　　　</v>
          </cell>
        </row>
        <row r="853">
          <cell r="B853">
            <v>80879</v>
          </cell>
          <cell r="C853" t="str">
            <v>三和町（国民健康保険）　　　　　　　　　　　　　　　　　　</v>
          </cell>
        </row>
        <row r="854">
          <cell r="B854">
            <v>80887</v>
          </cell>
          <cell r="C854" t="str">
            <v>猿島町（国民健康保険）　　　　　　　　　　　　　　　　　　</v>
          </cell>
        </row>
        <row r="855">
          <cell r="B855">
            <v>80895</v>
          </cell>
          <cell r="C855" t="str">
            <v>境町（国民健康保険）　　　　　　　　　　　　　　　　　　　</v>
          </cell>
        </row>
        <row r="856">
          <cell r="B856">
            <v>80903</v>
          </cell>
          <cell r="C856" t="str">
            <v>守谷市（国民健康保険）　　　　　　　　　　　　　　　　　　</v>
          </cell>
        </row>
        <row r="857">
          <cell r="B857">
            <v>80911</v>
          </cell>
          <cell r="C857" t="str">
            <v>藤代町（国民健康保険）　　　　　　　　　　　　　　　　　　</v>
          </cell>
        </row>
        <row r="858">
          <cell r="B858">
            <v>80929</v>
          </cell>
          <cell r="C858" t="str">
            <v>利根町（国民健康保険）　　　　　　　　　　　　　　　　　　</v>
          </cell>
        </row>
        <row r="859">
          <cell r="B859">
            <v>80937</v>
          </cell>
          <cell r="C859" t="str">
            <v>つくば市（国民健康保険）　　　　　　　　　　　　　　　　　</v>
          </cell>
        </row>
        <row r="860">
          <cell r="B860">
            <v>80945</v>
          </cell>
          <cell r="C860" t="str">
            <v>ひたちなか市（国民健康保険）　　　　　　　　　　　　　　　</v>
          </cell>
        </row>
        <row r="861">
          <cell r="B861">
            <v>80952</v>
          </cell>
          <cell r="C861" t="str">
            <v>城里町（国民健康保険）　　　　　　　　　　　　　　　　　　</v>
          </cell>
        </row>
        <row r="862">
          <cell r="B862">
            <v>80960</v>
          </cell>
          <cell r="C862" t="str">
            <v>稲敷市（国民健康保険）　　　　　　　　　　　　　　　　　　</v>
          </cell>
        </row>
        <row r="863">
          <cell r="B863">
            <v>80978</v>
          </cell>
          <cell r="C863" t="str">
            <v>坂東市（国民健康保険）　　　　　　　　　　　　　　　　　　</v>
          </cell>
        </row>
        <row r="864">
          <cell r="B864">
            <v>80986</v>
          </cell>
          <cell r="C864" t="str">
            <v>筑西市（国民健康保険）　　　　　　　　　　　　　　　　　　</v>
          </cell>
        </row>
        <row r="865">
          <cell r="B865">
            <v>80994</v>
          </cell>
          <cell r="C865" t="str">
            <v>かすみがうら市（国民健康保険）　　　　　　　　　　　　　　</v>
          </cell>
        </row>
        <row r="866">
          <cell r="B866">
            <v>81000</v>
          </cell>
          <cell r="C866" t="str">
            <v>行方市（国民健康保険）　　　　　　　　　　　　　　　　　　</v>
          </cell>
        </row>
        <row r="867">
          <cell r="B867">
            <v>83014</v>
          </cell>
          <cell r="C867" t="str">
            <v>茨城県医師国民健康保険組合　　　　　　　　　　　　　　　　</v>
          </cell>
        </row>
        <row r="868">
          <cell r="B868">
            <v>83022</v>
          </cell>
          <cell r="C868" t="str">
            <v>茨城県歯科医師国民健康保険組合　　　　　　　　　　　　　　</v>
          </cell>
        </row>
        <row r="869">
          <cell r="B869">
            <v>6080030</v>
          </cell>
          <cell r="C869" t="str">
            <v>日立工機健康保険組合　　　　　　　　　　　　　　　　　　　</v>
          </cell>
        </row>
        <row r="870">
          <cell r="B870">
            <v>6080089</v>
          </cell>
          <cell r="C870" t="str">
            <v>日立電線健康保険組合　　　　　　　　　　　　　　　　　　　</v>
          </cell>
        </row>
        <row r="871">
          <cell r="B871">
            <v>6080097</v>
          </cell>
          <cell r="C871" t="str">
            <v>常陽銀行健康保険組合　　　　　　　　　　　　　　　　　　　</v>
          </cell>
        </row>
        <row r="872">
          <cell r="B872">
            <v>6080113</v>
          </cell>
          <cell r="C872" t="str">
            <v>ときわ通運健康保険組合　　　　　　　　　　　　　　　　　　</v>
          </cell>
        </row>
        <row r="873">
          <cell r="B873">
            <v>6080147</v>
          </cell>
          <cell r="C873" t="str">
            <v>日立セメント健康保険組合　　　　　　　　　　　　　　　　　</v>
          </cell>
        </row>
        <row r="874">
          <cell r="B874">
            <v>6080154</v>
          </cell>
          <cell r="C874" t="str">
            <v>茨城交通健康保険組合　　　　　　　　　　　　　　　　　　　</v>
          </cell>
        </row>
        <row r="875">
          <cell r="B875">
            <v>6080162</v>
          </cell>
          <cell r="C875" t="str">
            <v>原子力健康保険組合　　　　　　　　　　　　　　　　　　　　</v>
          </cell>
        </row>
        <row r="876">
          <cell r="B876">
            <v>6080170</v>
          </cell>
          <cell r="C876" t="str">
            <v>中川ヒューム管健康保険組合　　　　　　　　　　　　　　　　</v>
          </cell>
        </row>
        <row r="877">
          <cell r="B877">
            <v>6080196</v>
          </cell>
          <cell r="C877" t="str">
            <v>日立化成工業健康保険組合　　　　　　　　　　　　　　　　　</v>
          </cell>
        </row>
        <row r="878">
          <cell r="B878">
            <v>6080212</v>
          </cell>
          <cell r="C878" t="str">
            <v>関東鉄道健康保険組合　　　　　　　　　　　　　　　　　　　</v>
          </cell>
        </row>
        <row r="879">
          <cell r="B879">
            <v>6080279</v>
          </cell>
          <cell r="C879" t="str">
            <v>茨城県石油業健康保険組合　　　　　　　　　　　　　　　　　</v>
          </cell>
        </row>
        <row r="880">
          <cell r="B880">
            <v>6080287</v>
          </cell>
          <cell r="C880" t="str">
            <v>茨城県自動車販売健康保険組合　　　　　　　　　　　　　　　</v>
          </cell>
        </row>
        <row r="881">
          <cell r="B881">
            <v>6080303</v>
          </cell>
          <cell r="C881" t="str">
            <v>関東つくば銀行健康保険組合　　　　　　　　　　　　　　　　</v>
          </cell>
        </row>
        <row r="882">
          <cell r="B882">
            <v>6080345</v>
          </cell>
          <cell r="C882" t="str">
            <v>日立建機健康保険組合　　　　　　　　　　　　　　　　　　　</v>
          </cell>
        </row>
        <row r="883">
          <cell r="B883">
            <v>6080352</v>
          </cell>
          <cell r="C883" t="str">
            <v>茨城県農協健康保険組合　　　　　　　　　　　　　　　　　　</v>
          </cell>
        </row>
        <row r="884">
          <cell r="B884">
            <v>6080378</v>
          </cell>
          <cell r="C884" t="str">
            <v>茨城銀行健康保険組合　　　　　　　　　　　　　　　　　　　</v>
          </cell>
        </row>
        <row r="885">
          <cell r="B885">
            <v>6080386</v>
          </cell>
          <cell r="C885" t="str">
            <v>広沢健康保険組合　　　　　　　　　　　　　　　　　　　　　</v>
          </cell>
        </row>
        <row r="886">
          <cell r="B886">
            <v>6080394</v>
          </cell>
          <cell r="C886" t="str">
            <v>カスミ健康保険組合　　　　　　　　　　　　　　　　　　　　</v>
          </cell>
        </row>
        <row r="887">
          <cell r="B887">
            <v>6080410</v>
          </cell>
          <cell r="C887" t="str">
            <v>東セロ健康保険組合　　　　　　　　　　　　　　　　　　　　</v>
          </cell>
        </row>
        <row r="888">
          <cell r="B888">
            <v>6080444</v>
          </cell>
          <cell r="C888" t="str">
            <v>自動車鋳物健康保険組合　　　　　　　　　　　　　　　　　　</v>
          </cell>
        </row>
        <row r="889">
          <cell r="B889">
            <v>6080451</v>
          </cell>
          <cell r="C889" t="str">
            <v>日本加工製紙健康保険組合　　　　　　　　　　　　　　　　　</v>
          </cell>
        </row>
        <row r="890">
          <cell r="B890">
            <v>32080418</v>
          </cell>
          <cell r="C890" t="str">
            <v>茨城県市町村職員共済組合　　　　　　　　　　　　　　　　　</v>
          </cell>
        </row>
        <row r="891">
          <cell r="B891">
            <v>90019</v>
          </cell>
          <cell r="C891" t="str">
            <v>宇都宮市（国民健康保険）　　　　　　　　　　　　　　　　　</v>
          </cell>
        </row>
        <row r="892">
          <cell r="B892">
            <v>90027</v>
          </cell>
          <cell r="C892" t="str">
            <v>足利市（国民健康保険）　　　　　　　　　　　　　　　　　　</v>
          </cell>
        </row>
        <row r="893">
          <cell r="B893">
            <v>90035</v>
          </cell>
          <cell r="C893" t="str">
            <v>栃木市（国民健康保険）　　　　　　　　　　　　　　　　　　</v>
          </cell>
        </row>
        <row r="894">
          <cell r="B894">
            <v>90043</v>
          </cell>
          <cell r="C894" t="str">
            <v>佐野市（国民健康保険）　　　　　　　　　　　　　　　　　　</v>
          </cell>
        </row>
        <row r="895">
          <cell r="B895">
            <v>90050</v>
          </cell>
          <cell r="C895" t="str">
            <v>鹿沼市（国民健康保険）　　　　　　　　　　　　　　　　　　</v>
          </cell>
        </row>
        <row r="896">
          <cell r="B896">
            <v>90068</v>
          </cell>
          <cell r="C896" t="str">
            <v>日光市（国民健康保険）　　　　　　　　　　　　　　　　　　</v>
          </cell>
        </row>
        <row r="897">
          <cell r="B897">
            <v>90076</v>
          </cell>
          <cell r="C897" t="str">
            <v>今市市（国民健康保険）　　　　　　　　　　　　　　　　　　</v>
          </cell>
        </row>
        <row r="898">
          <cell r="B898">
            <v>90084</v>
          </cell>
          <cell r="C898" t="str">
            <v>小山市（国民健康保険）　　　　　　　　　　　　　　　　　　</v>
          </cell>
        </row>
        <row r="899">
          <cell r="B899">
            <v>90092</v>
          </cell>
          <cell r="C899" t="str">
            <v>真岡市（国民健康保険）　　　　　　　　　　　　　　　　　　</v>
          </cell>
        </row>
        <row r="900">
          <cell r="B900">
            <v>90100</v>
          </cell>
          <cell r="C900" t="str">
            <v>大田原市（国民健康保険）　　　　　　　　　　　　　　　　　</v>
          </cell>
        </row>
        <row r="901">
          <cell r="B901">
            <v>90118</v>
          </cell>
          <cell r="C901" t="str">
            <v>矢板市（国民健康保険）　　　　　　　　　　　　　　　　　　</v>
          </cell>
        </row>
        <row r="902">
          <cell r="B902">
            <v>90126</v>
          </cell>
          <cell r="C902" t="str">
            <v>黒磯市（国民健康保険）　　　　　　　　　　　　　　　　　　</v>
          </cell>
        </row>
        <row r="903">
          <cell r="B903">
            <v>90134</v>
          </cell>
          <cell r="C903" t="str">
            <v>那須塩原市（国民健康保険）　　　　　　　　　　　　　　　　</v>
          </cell>
        </row>
        <row r="904">
          <cell r="B904">
            <v>90142</v>
          </cell>
          <cell r="C904" t="str">
            <v>さくら市（国民健康保険）　　　　　　　　　　　　　　　　　</v>
          </cell>
        </row>
        <row r="905">
          <cell r="B905">
            <v>90514</v>
          </cell>
          <cell r="C905" t="str">
            <v>上三川町（国民健康保険）　　　　　　　　　　　　　　　　　</v>
          </cell>
        </row>
        <row r="906">
          <cell r="B906">
            <v>90522</v>
          </cell>
          <cell r="C906" t="str">
            <v>南河内町（国民健康保険）　　　　　　　　　　　　　　　　　</v>
          </cell>
        </row>
        <row r="907">
          <cell r="B907">
            <v>90530</v>
          </cell>
          <cell r="C907" t="str">
            <v>上河内町（国民健康保険）　　　　　　　　　　　　　　　　　</v>
          </cell>
        </row>
        <row r="908">
          <cell r="B908">
            <v>90548</v>
          </cell>
          <cell r="C908" t="str">
            <v>河内町（国民健康保険）　　　　　　　　　　　　　　　　　　</v>
          </cell>
        </row>
        <row r="909">
          <cell r="B909">
            <v>90555</v>
          </cell>
          <cell r="C909" t="str">
            <v>西方町（国民健康保険）　　　　　　　　　　　　　　　　　　</v>
          </cell>
        </row>
        <row r="910">
          <cell r="B910">
            <v>90563</v>
          </cell>
          <cell r="C910" t="str">
            <v>粟野町（国民健康保険）　　　　　　　　　　　　　　　　　　</v>
          </cell>
        </row>
        <row r="911">
          <cell r="B911">
            <v>90571</v>
          </cell>
          <cell r="C911" t="str">
            <v>足尾町（国民健康保険）　　　　　　　　　　　　　　　　　　</v>
          </cell>
        </row>
        <row r="912">
          <cell r="B912">
            <v>90589</v>
          </cell>
          <cell r="C912" t="str">
            <v>藤原町（国民健康保険）　　　　　　　　　　　　　　　　　　</v>
          </cell>
        </row>
        <row r="913">
          <cell r="B913">
            <v>90597</v>
          </cell>
          <cell r="C913" t="str">
            <v>栗山村（国民健康保険）　　　　　　　　　　　　　　　　　　</v>
          </cell>
        </row>
        <row r="914">
          <cell r="B914">
            <v>90605</v>
          </cell>
          <cell r="C914" t="str">
            <v>二宮町（国民健康保険）　　　　　　　　　　　　　　　　　　</v>
          </cell>
        </row>
        <row r="915">
          <cell r="B915">
            <v>90613</v>
          </cell>
          <cell r="C915" t="str">
            <v>益子町（国民健康保険）　　　　　　　　　　　　　　　　　　</v>
          </cell>
        </row>
        <row r="916">
          <cell r="B916">
            <v>90621</v>
          </cell>
          <cell r="C916" t="str">
            <v>茂木町（国民健康保険）　　　　　　　　　　　　　　　　　　</v>
          </cell>
        </row>
        <row r="917">
          <cell r="B917">
            <v>90639</v>
          </cell>
          <cell r="C917" t="str">
            <v>市貝町（国民健康保険）　　　　　　　　　　　　　　　　　　</v>
          </cell>
        </row>
        <row r="918">
          <cell r="B918">
            <v>90647</v>
          </cell>
          <cell r="C918" t="str">
            <v>芳賀町（国民健康保険）　　　　　　　　　　　　　　　　　　</v>
          </cell>
        </row>
        <row r="919">
          <cell r="B919">
            <v>90654</v>
          </cell>
          <cell r="C919" t="str">
            <v>壬生町（国民健康保険）　　　　　　　　　　　　　　　　　　</v>
          </cell>
        </row>
        <row r="920">
          <cell r="B920">
            <v>90662</v>
          </cell>
          <cell r="C920" t="str">
            <v>石橋町（国民健康保険）　　　　　　　　　　　　　　　　　　</v>
          </cell>
        </row>
        <row r="921">
          <cell r="B921">
            <v>90670</v>
          </cell>
          <cell r="C921" t="str">
            <v>国分寺町（国民健康保険）　　　　　　　　　　　　　　　　　</v>
          </cell>
        </row>
        <row r="922">
          <cell r="B922">
            <v>90688</v>
          </cell>
          <cell r="C922" t="str">
            <v>野木町（国民健康保険）　　　　　　　　　　　　　　　　　　</v>
          </cell>
        </row>
        <row r="923">
          <cell r="B923">
            <v>90696</v>
          </cell>
          <cell r="C923" t="str">
            <v>大平町（国民健康保険）　　　　　　　　　　　　　　　　　　</v>
          </cell>
        </row>
        <row r="924">
          <cell r="B924">
            <v>90704</v>
          </cell>
          <cell r="C924" t="str">
            <v>藤岡町（国民健康保険）　　　　　　　　　　　　　　　　　　</v>
          </cell>
        </row>
        <row r="925">
          <cell r="B925">
            <v>90712</v>
          </cell>
          <cell r="C925" t="str">
            <v>岩舟町（国民健康保険）　　　　　　　　　　　　　　　　　　</v>
          </cell>
        </row>
        <row r="926">
          <cell r="B926">
            <v>90720</v>
          </cell>
          <cell r="C926" t="str">
            <v>都賀町（国民健康保険）　　　　　　　　　　　　　　　　　　</v>
          </cell>
        </row>
        <row r="927">
          <cell r="B927">
            <v>90738</v>
          </cell>
          <cell r="C927" t="str">
            <v>塩原町（国民健康保険）　　　　　　　　　　　　　　　　　　</v>
          </cell>
        </row>
        <row r="928">
          <cell r="B928">
            <v>90746</v>
          </cell>
          <cell r="C928" t="str">
            <v>塩谷町（国民健康保険）　　　　　　　　　　　　　　　　　　</v>
          </cell>
        </row>
        <row r="929">
          <cell r="B929">
            <v>90753</v>
          </cell>
          <cell r="C929" t="str">
            <v>氏家町（国民健康保険）　　　　　　　　　　　　　　　　　　</v>
          </cell>
        </row>
        <row r="930">
          <cell r="B930">
            <v>90761</v>
          </cell>
          <cell r="C930" t="str">
            <v>高根沢町（国民健康保険）　　　　　　　　　　　　　　　　　</v>
          </cell>
        </row>
        <row r="931">
          <cell r="B931">
            <v>90779</v>
          </cell>
          <cell r="C931" t="str">
            <v>喜連川町（国民健康保険）　　　　　　　　　　　　　　　　　</v>
          </cell>
        </row>
        <row r="932">
          <cell r="B932">
            <v>90787</v>
          </cell>
          <cell r="C932" t="str">
            <v>湯津上村（国民健康保険）　　　　　　　　　　　　　　　　　</v>
          </cell>
        </row>
        <row r="933">
          <cell r="B933">
            <v>90795</v>
          </cell>
          <cell r="C933" t="str">
            <v>黒羽町（国民健康保険）　　　　　　　　　　　　　　　　　　</v>
          </cell>
        </row>
        <row r="934">
          <cell r="B934">
            <v>90803</v>
          </cell>
          <cell r="C934" t="str">
            <v>那須町（国民健康保険）　　　　　　　　　　　　　　　　　　</v>
          </cell>
        </row>
        <row r="935">
          <cell r="B935">
            <v>90811</v>
          </cell>
          <cell r="C935" t="str">
            <v>西那須野町（国民健康保険）　　　　　　　　　　　　　　　　</v>
          </cell>
        </row>
        <row r="936">
          <cell r="B936">
            <v>90829</v>
          </cell>
          <cell r="C936" t="str">
            <v>南那須町（国民健康保険）　　　　　　　　　　　　　　　　　</v>
          </cell>
        </row>
        <row r="937">
          <cell r="B937">
            <v>90837</v>
          </cell>
          <cell r="C937" t="str">
            <v>烏山町（国民健康保険）　　　　　　　　　　　　　　　　　　</v>
          </cell>
        </row>
        <row r="938">
          <cell r="B938">
            <v>90845</v>
          </cell>
          <cell r="C938" t="str">
            <v>馬頭町（国民健康保険）　　　　　　　　　　　　　　　　　　</v>
          </cell>
        </row>
        <row r="939">
          <cell r="B939">
            <v>90852</v>
          </cell>
          <cell r="C939" t="str">
            <v>小川町（国民健康保険）　　　　　　　　　　　　　　　　　　</v>
          </cell>
        </row>
        <row r="940">
          <cell r="B940">
            <v>90860</v>
          </cell>
          <cell r="C940" t="str">
            <v>田沼町（国民健康保険）　　　　　　　　　　　　　　　　　　</v>
          </cell>
        </row>
        <row r="941">
          <cell r="B941">
            <v>90878</v>
          </cell>
          <cell r="C941" t="str">
            <v>葛生町（国民健康保険）　　　　　　　　　　　　　　　　　　</v>
          </cell>
        </row>
        <row r="942">
          <cell r="B942">
            <v>93013</v>
          </cell>
          <cell r="C942" t="str">
            <v>全国歯科医師国民健康保険組合　　　　　　　　　　　　　　　</v>
          </cell>
        </row>
        <row r="943">
          <cell r="B943">
            <v>93021</v>
          </cell>
          <cell r="C943" t="str">
            <v>栃木県医師国民健康保険組合　　　　　　　　　　　　　　　　</v>
          </cell>
        </row>
        <row r="944">
          <cell r="B944">
            <v>6090013</v>
          </cell>
          <cell r="C944" t="str">
            <v>帝国繊維健康保険組合　　　　　　　　　　　　　　　　　　　</v>
          </cell>
        </row>
        <row r="945">
          <cell r="B945">
            <v>6090112</v>
          </cell>
          <cell r="C945" t="str">
            <v>足利銀行健康保険組合　　　　　　　　　　　　　　　　　　　</v>
          </cell>
        </row>
        <row r="946">
          <cell r="B946">
            <v>6090146</v>
          </cell>
          <cell r="C946" t="str">
            <v>栃木県都市職員健康保険組合　　　　　　　　　　　　　　　　</v>
          </cell>
        </row>
        <row r="947">
          <cell r="B947">
            <v>6090161</v>
          </cell>
          <cell r="C947" t="str">
            <v>関東自動車健康保険組合　　　　　　　　　　　　　　　　　　</v>
          </cell>
        </row>
        <row r="948">
          <cell r="B948">
            <v>6090179</v>
          </cell>
          <cell r="C948" t="str">
            <v>アキレス健康保険組合　　　　　　　　　　　　　　　　　　　</v>
          </cell>
        </row>
        <row r="949">
          <cell r="B949">
            <v>6090203</v>
          </cell>
          <cell r="C949" t="str">
            <v>栃木県石灰工業健康保険組合　　　　　　　　　　　　　　　　</v>
          </cell>
        </row>
        <row r="950">
          <cell r="B950">
            <v>6090237</v>
          </cell>
          <cell r="C950" t="str">
            <v>東野交通健康保険組合　　　　　　　　　　　　　　　　　　　</v>
          </cell>
        </row>
        <row r="951">
          <cell r="B951">
            <v>6090310</v>
          </cell>
          <cell r="C951" t="str">
            <v>栃木銀行健康保険組合　　　　　　　　　　　　　　　　　　　</v>
          </cell>
        </row>
        <row r="952">
          <cell r="B952">
            <v>6090328</v>
          </cell>
          <cell r="C952" t="str">
            <v>栃木県石油業健康保険組合　　　　　　　　　　　　　　　　　</v>
          </cell>
        </row>
        <row r="953">
          <cell r="B953">
            <v>6090377</v>
          </cell>
          <cell r="C953" t="str">
            <v>栃木県農協健康保険組合　　　　　　　　　　　　　　　　　　</v>
          </cell>
        </row>
        <row r="954">
          <cell r="B954">
            <v>6090385</v>
          </cell>
          <cell r="C954" t="str">
            <v>栃木ニコン健康保険組合　　　　　　　　　　　　　　　　　　</v>
          </cell>
        </row>
        <row r="955">
          <cell r="B955">
            <v>6090393</v>
          </cell>
          <cell r="C955" t="str">
            <v>栃木トヨペットグループ健康保険組合　　　　　　　　　　　　</v>
          </cell>
        </row>
        <row r="956">
          <cell r="B956">
            <v>6090401</v>
          </cell>
          <cell r="C956" t="str">
            <v>栃木県トラック健康保険組合　　　　　　　　　　　　　　　　</v>
          </cell>
        </row>
        <row r="957">
          <cell r="B957">
            <v>6090427</v>
          </cell>
          <cell r="C957" t="str">
            <v>レオン自動機健康保険組合　　　　　　　　　　　　　　　　　</v>
          </cell>
        </row>
        <row r="958">
          <cell r="B958">
            <v>6090443</v>
          </cell>
          <cell r="C958" t="str">
            <v>東京鐵鋼健康保険組合　　　　　　　　　　　　　　　　　　　</v>
          </cell>
        </row>
        <row r="959">
          <cell r="B959">
            <v>32090417</v>
          </cell>
          <cell r="C959" t="str">
            <v>栃木県市町村職員共済組合　　　　　　　　　　　　　　　　　</v>
          </cell>
        </row>
        <row r="960">
          <cell r="B960">
            <v>100016</v>
          </cell>
          <cell r="C960" t="str">
            <v>前橋市（国民健康保険）　　　　　　　　　　　　　　　　　　</v>
          </cell>
        </row>
        <row r="961">
          <cell r="B961">
            <v>100529</v>
          </cell>
          <cell r="C961" t="str">
            <v>赤城村（国民健康保険）　　　　　　　　　　　　　　　　　　</v>
          </cell>
        </row>
        <row r="962">
          <cell r="B962">
            <v>100537</v>
          </cell>
          <cell r="C962" t="str">
            <v>富士見村（国民健康保険）　　　　　　　　　　　　　　　　　</v>
          </cell>
        </row>
        <row r="963">
          <cell r="B963">
            <v>100545</v>
          </cell>
          <cell r="C963" t="str">
            <v>大胡町（国民健康保険）　　　　　　　　　　　　　　　　　　</v>
          </cell>
        </row>
        <row r="964">
          <cell r="B964">
            <v>100552</v>
          </cell>
          <cell r="C964" t="str">
            <v>宮城村（国民健康保険）　　　　　　　　　　　　　　　　　　</v>
          </cell>
        </row>
        <row r="965">
          <cell r="B965">
            <v>100560</v>
          </cell>
          <cell r="C965" t="str">
            <v>粕川村（国民健康保険）　　　　　　　　　　　　　　　　　　</v>
          </cell>
        </row>
        <row r="966">
          <cell r="B966">
            <v>100578</v>
          </cell>
          <cell r="C966" t="str">
            <v>新里村（国民健康保険）　　　　　　　　　　　　　　　　　　</v>
          </cell>
        </row>
        <row r="967">
          <cell r="B967">
            <v>100586</v>
          </cell>
          <cell r="C967" t="str">
            <v>黒保根村（国民健康保険）　　　　　　　　　　　　　　　　　</v>
          </cell>
        </row>
        <row r="968">
          <cell r="B968">
            <v>100594</v>
          </cell>
          <cell r="C968" t="str">
            <v>勢多郡東村（国民健康保険）　　　　　　　　　　　　　　　　</v>
          </cell>
        </row>
        <row r="969">
          <cell r="B969">
            <v>100602</v>
          </cell>
          <cell r="C969" t="str">
            <v>榛名町（国民健康保険）　　　　　　　　　　　　　　　　　　</v>
          </cell>
        </row>
        <row r="970">
          <cell r="B970">
            <v>100610</v>
          </cell>
          <cell r="C970" t="str">
            <v>倉渕村（国民健康保険）　　　　　　　　　　　　　　　　　　</v>
          </cell>
        </row>
        <row r="971">
          <cell r="B971">
            <v>100628</v>
          </cell>
          <cell r="C971" t="str">
            <v>箕郷町（国民健康保険）　　　　　　　　　　　　　　　　　　</v>
          </cell>
        </row>
        <row r="972">
          <cell r="B972">
            <v>100636</v>
          </cell>
          <cell r="C972" t="str">
            <v>群馬町（国民健康保険）　　　　　　　　　　　　　　　　　　</v>
          </cell>
        </row>
        <row r="973">
          <cell r="B973">
            <v>100644</v>
          </cell>
          <cell r="C973" t="str">
            <v>子持村（国民健康保険）　　　　　　　　　　　　　　　　　　</v>
          </cell>
        </row>
        <row r="974">
          <cell r="B974">
            <v>100651</v>
          </cell>
          <cell r="C974" t="str">
            <v>小野上村（国民健康保険）　　　　　　　　　　　　　　　　　</v>
          </cell>
        </row>
        <row r="975">
          <cell r="B975">
            <v>100669</v>
          </cell>
          <cell r="C975" t="str">
            <v>伊香保町（国民健康保険）　　　　　　　　　　　　　　　　　</v>
          </cell>
        </row>
        <row r="976">
          <cell r="B976">
            <v>100677</v>
          </cell>
          <cell r="C976" t="str">
            <v>榛東村（国民健康保険）　　　　　　　　　　　　　　　　　　</v>
          </cell>
        </row>
        <row r="977">
          <cell r="B977">
            <v>100685</v>
          </cell>
          <cell r="C977" t="str">
            <v>吉岡町（国民健康保険）　　　　　　　　　　　　　　　　　　</v>
          </cell>
        </row>
        <row r="978">
          <cell r="B978">
            <v>100693</v>
          </cell>
          <cell r="C978" t="str">
            <v>新町（国民健康保険）　　　　　　　　　　　　　　　　　　　</v>
          </cell>
        </row>
        <row r="979">
          <cell r="B979">
            <v>100701</v>
          </cell>
          <cell r="C979" t="str">
            <v>鬼石町（国民健康保険）　　　　　　　　　　　　　　　　　　</v>
          </cell>
        </row>
        <row r="980">
          <cell r="B980">
            <v>100719</v>
          </cell>
          <cell r="C980" t="str">
            <v>吉井町（国民健康保険）　　　　　　　　　　　　　　　　　　</v>
          </cell>
        </row>
        <row r="981">
          <cell r="B981">
            <v>100727</v>
          </cell>
          <cell r="C981" t="str">
            <v>神流町（国民健康保険）　　　　　　　　　　　　　　　　　　</v>
          </cell>
        </row>
        <row r="982">
          <cell r="B982">
            <v>100735</v>
          </cell>
          <cell r="C982" t="str">
            <v>中里村（国民健康保険）　　　　　　　　　　　　　　　　　　</v>
          </cell>
        </row>
        <row r="983">
          <cell r="B983">
            <v>100743</v>
          </cell>
          <cell r="C983" t="str">
            <v>上野村（国民健康保険）　　　　　　　　　　　　　　　　　　</v>
          </cell>
        </row>
        <row r="984">
          <cell r="B984">
            <v>100750</v>
          </cell>
          <cell r="C984" t="str">
            <v>妙義町（国民健康保険）　　　　　　　　　　　　　　　　　　</v>
          </cell>
        </row>
        <row r="985">
          <cell r="B985">
            <v>100768</v>
          </cell>
          <cell r="C985" t="str">
            <v>下仁田町（国民健康保険）　　　　　　　　　　　　　　　　　</v>
          </cell>
        </row>
        <row r="986">
          <cell r="B986">
            <v>100776</v>
          </cell>
          <cell r="C986" t="str">
            <v>南牧村（国民健康保険）　　　　　　　　　　　　　　　　　　</v>
          </cell>
        </row>
        <row r="987">
          <cell r="B987">
            <v>100784</v>
          </cell>
          <cell r="C987" t="str">
            <v>甘楽町（国民健康保険）　　　　　　　　　　　　　　　　　　</v>
          </cell>
        </row>
        <row r="988">
          <cell r="B988">
            <v>100792</v>
          </cell>
          <cell r="C988" t="str">
            <v>松井田町（国民健康保険）　　　　　　　　　　　　　　　　　</v>
          </cell>
        </row>
        <row r="989">
          <cell r="B989">
            <v>100800</v>
          </cell>
          <cell r="C989" t="str">
            <v>中之条町（国民健康保険）　　　　　　　　　　　　　　　　　</v>
          </cell>
        </row>
        <row r="990">
          <cell r="B990">
            <v>100818</v>
          </cell>
          <cell r="C990" t="str">
            <v>吾妻郡東村（国民健康保険）　　　　　　　　　　　　　　　　</v>
          </cell>
        </row>
        <row r="991">
          <cell r="B991">
            <v>100826</v>
          </cell>
          <cell r="C991" t="str">
            <v>吾妻町（国民健康保険）　　　　　　　　　　　　　　　　　　</v>
          </cell>
        </row>
        <row r="992">
          <cell r="B992">
            <v>100834</v>
          </cell>
          <cell r="C992" t="str">
            <v>長野原町（国民健康保険）　　　　　　　　　　　　　　　　　</v>
          </cell>
        </row>
        <row r="993">
          <cell r="B993">
            <v>100842</v>
          </cell>
          <cell r="C993" t="str">
            <v>嬬恋村（国民健康保険）　　　　　　　　　　　　　　　　　　</v>
          </cell>
        </row>
        <row r="994">
          <cell r="B994">
            <v>100859</v>
          </cell>
          <cell r="C994" t="str">
            <v>草津町（国民健康保険）　　　　　　　　　　　　　　　　　　</v>
          </cell>
        </row>
        <row r="995">
          <cell r="B995">
            <v>100867</v>
          </cell>
          <cell r="C995" t="str">
            <v>六合村（国民健康保険）　　　　　　　　　　　　　　　　　　</v>
          </cell>
        </row>
        <row r="996">
          <cell r="B996">
            <v>100875</v>
          </cell>
          <cell r="C996" t="str">
            <v>高山村（国民健康保険）　　　　　　　　　　　　　　　　　　</v>
          </cell>
        </row>
        <row r="997">
          <cell r="B997">
            <v>100883</v>
          </cell>
          <cell r="C997" t="str">
            <v>白沢村（国民健康保険）　　　　　　　　　　　　　　　　　　</v>
          </cell>
        </row>
        <row r="998">
          <cell r="B998">
            <v>100891</v>
          </cell>
          <cell r="C998" t="str">
            <v>利根村（国民健康保険）　　　　　　　　　　　　　　　　　　</v>
          </cell>
        </row>
        <row r="999">
          <cell r="B999">
            <v>100909</v>
          </cell>
          <cell r="C999" t="str">
            <v>片品村（国民健康保険）　　　　　　　　　　　　　　　　　　</v>
          </cell>
        </row>
        <row r="1000">
          <cell r="B1000">
            <v>100917</v>
          </cell>
          <cell r="C1000" t="str">
            <v>川場村（国民健康保険）　　　　　　　　　　　　　　　　　　</v>
          </cell>
        </row>
        <row r="1001">
          <cell r="B1001">
            <v>100925</v>
          </cell>
          <cell r="C1001" t="str">
            <v>月夜野町（国民健康保険）　　　　　　　　　　　　　　　　　</v>
          </cell>
        </row>
        <row r="1002">
          <cell r="B1002">
            <v>100933</v>
          </cell>
          <cell r="C1002" t="str">
            <v>水上町（国民健康保険）　　　　　　　　　　　　　　　　　　</v>
          </cell>
        </row>
        <row r="1003">
          <cell r="B1003">
            <v>100941</v>
          </cell>
          <cell r="C1003" t="str">
            <v>新治村（国民健康保険）　　　　　　　　　　　　　　　　　　</v>
          </cell>
        </row>
        <row r="1004">
          <cell r="B1004">
            <v>100958</v>
          </cell>
          <cell r="C1004" t="str">
            <v>昭和村（国民健康保険）　　　　　　　　　　　　　　　　　　</v>
          </cell>
        </row>
        <row r="1005">
          <cell r="B1005">
            <v>100966</v>
          </cell>
          <cell r="C1005" t="str">
            <v>赤堀町（国民健康保険）　　　　　　　　　　　　　　　　　　</v>
          </cell>
        </row>
        <row r="1006">
          <cell r="B1006">
            <v>100974</v>
          </cell>
          <cell r="C1006" t="str">
            <v>佐波郡東村（国民健康保険）　　　　　　　　　　　　　　　　</v>
          </cell>
        </row>
        <row r="1007">
          <cell r="B1007">
            <v>100982</v>
          </cell>
          <cell r="C1007" t="str">
            <v>境町（国民健康保険）　　　　　　　　　　　　　　　　　　　</v>
          </cell>
        </row>
        <row r="1008">
          <cell r="B1008">
            <v>100990</v>
          </cell>
          <cell r="C1008" t="str">
            <v>玉村町（国民健康保険）　　　　　　　　　　　　　　　　　　</v>
          </cell>
        </row>
        <row r="1009">
          <cell r="B1009">
            <v>101006</v>
          </cell>
          <cell r="C1009" t="str">
            <v>尾島町（国民健康保険）　　　　　　　　　　　　　　　　　　</v>
          </cell>
        </row>
        <row r="1010">
          <cell r="B1010">
            <v>101014</v>
          </cell>
          <cell r="C1010" t="str">
            <v>新田町（国民健康保険）　　　　　　　　　　　　　　　　　　</v>
          </cell>
        </row>
        <row r="1011">
          <cell r="B1011">
            <v>101022</v>
          </cell>
          <cell r="C1011" t="str">
            <v>藪塚本町（国民健康保険）　　　　　　　　　　　　　　　　　</v>
          </cell>
        </row>
        <row r="1012">
          <cell r="B1012">
            <v>101030</v>
          </cell>
          <cell r="C1012" t="str">
            <v>笠懸町（国民健康保険）　　　　　　　　　　　　　　　　　　</v>
          </cell>
        </row>
        <row r="1013">
          <cell r="B1013">
            <v>101048</v>
          </cell>
          <cell r="C1013" t="str">
            <v>大間々町（国民健康保険）　　　　　　　　　　　　　　　　　</v>
          </cell>
        </row>
        <row r="1014">
          <cell r="B1014">
            <v>101055</v>
          </cell>
          <cell r="C1014" t="str">
            <v>板倉町（国民健康保険）　　　　　　　　　　　　　　　　　　</v>
          </cell>
        </row>
        <row r="1015">
          <cell r="B1015">
            <v>101063</v>
          </cell>
          <cell r="C1015" t="str">
            <v>明和町（国民健康保険）　　　　　　　　　　　　　　　　　　</v>
          </cell>
        </row>
        <row r="1016">
          <cell r="B1016">
            <v>101071</v>
          </cell>
          <cell r="C1016" t="str">
            <v>千代田町（国民健康保険）　　　　　　　　　　　　　　　　　</v>
          </cell>
        </row>
        <row r="1017">
          <cell r="B1017">
            <v>101089</v>
          </cell>
          <cell r="C1017" t="str">
            <v>大泉町（国民健康保険）　　　　　　　　　　　　　　　　　　</v>
          </cell>
        </row>
        <row r="1018">
          <cell r="B1018">
            <v>101097</v>
          </cell>
          <cell r="C1018" t="str">
            <v>邑楽町（国民健康保険）　　　　　　　　　　　　　　　　　　</v>
          </cell>
        </row>
        <row r="1019">
          <cell r="B1019">
            <v>103010</v>
          </cell>
          <cell r="C1019" t="str">
            <v>群馬県医師国民健康保険組合　　　　　　　　　　　　　　　　</v>
          </cell>
        </row>
        <row r="1020">
          <cell r="B1020">
            <v>103028</v>
          </cell>
          <cell r="C1020" t="str">
            <v>群馬県歯科医師国民健康保険組合　　　　　　　　　　　　　　</v>
          </cell>
        </row>
        <row r="1021">
          <cell r="B1021">
            <v>6100036</v>
          </cell>
          <cell r="C1021" t="str">
            <v>群馬銀行健康保険組合　　　　　　　　　　　　　　　　　　　</v>
          </cell>
        </row>
        <row r="1022">
          <cell r="B1022">
            <v>6100077</v>
          </cell>
          <cell r="C1022" t="str">
            <v>群馬県農業団体健康保険組合　　　　　　　　　　　　　　　　</v>
          </cell>
        </row>
        <row r="1023">
          <cell r="B1023">
            <v>6100101</v>
          </cell>
          <cell r="C1023" t="str">
            <v>太陽誘電健康保険組合　　　　　　　　　　　　　　　　　　　</v>
          </cell>
        </row>
        <row r="1024">
          <cell r="B1024">
            <v>6100176</v>
          </cell>
          <cell r="C1024" t="str">
            <v>東和銀行健康保険組合　　　　　　　　　　　　　　　　　　　</v>
          </cell>
        </row>
        <row r="1025">
          <cell r="B1025">
            <v>6100200</v>
          </cell>
          <cell r="C1025" t="str">
            <v>関東いすゞ健康保険組合　　　　　　　　　　　　　　　　　　</v>
          </cell>
        </row>
        <row r="1026">
          <cell r="B1026">
            <v>6100226</v>
          </cell>
          <cell r="C1026" t="str">
            <v>明星電気健康保険組合　　　　　　　　　　　　　　　　　　　</v>
          </cell>
        </row>
        <row r="1027">
          <cell r="B1027">
            <v>6100242</v>
          </cell>
          <cell r="C1027" t="str">
            <v>群馬県石油業健康保険組合　　　　　　　　　　　　　　　　　</v>
          </cell>
        </row>
        <row r="1028">
          <cell r="B1028">
            <v>6100259</v>
          </cell>
          <cell r="C1028" t="str">
            <v>群馬県自動車販売健康保険組合　　　　　　　　　　　　　　　</v>
          </cell>
        </row>
        <row r="1029">
          <cell r="B1029">
            <v>6100267</v>
          </cell>
          <cell r="C1029" t="str">
            <v>北関東しんきん健康保険組合　　　　　　　　　　　　　　　　</v>
          </cell>
        </row>
        <row r="1030">
          <cell r="B1030">
            <v>6100275</v>
          </cell>
          <cell r="C1030" t="str">
            <v>ミツバ健康保険組合　　　　　　　　　　　　　　　　　　　　</v>
          </cell>
        </row>
        <row r="1031">
          <cell r="B1031">
            <v>6100291</v>
          </cell>
          <cell r="C1031" t="str">
            <v>サンデン健康保険組合　　　　　　　　　　　　　　　　　　　</v>
          </cell>
        </row>
        <row r="1032">
          <cell r="B1032">
            <v>6100309</v>
          </cell>
          <cell r="C1032" t="str">
            <v>ベイシアグループ健康保険組合　　　　　　　　　　　　　　　</v>
          </cell>
        </row>
        <row r="1033">
          <cell r="B1033">
            <v>6100333</v>
          </cell>
          <cell r="C1033" t="str">
            <v>王子板紙健康保険組合　　　　　　　　　　　　　　　　　　　</v>
          </cell>
        </row>
        <row r="1034">
          <cell r="B1034">
            <v>32100414</v>
          </cell>
          <cell r="C1034" t="str">
            <v>群馬県市町村職員共済組合　　　　　　　　　　　　　　　　　</v>
          </cell>
        </row>
        <row r="1035">
          <cell r="B1035">
            <v>110015</v>
          </cell>
          <cell r="C1035" t="str">
            <v>川越市（国民健康保険）　　　　　　　　　　　　　　　　　　</v>
          </cell>
        </row>
        <row r="1036">
          <cell r="B1036">
            <v>110023</v>
          </cell>
          <cell r="C1036" t="str">
            <v>熊谷市（国民健康保険）　　　　　　　　　　　　　　　　　　</v>
          </cell>
        </row>
        <row r="1037">
          <cell r="B1037">
            <v>110031</v>
          </cell>
          <cell r="C1037" t="str">
            <v>川口市（国民健康保険）　　　　　　　　　　　　　　　　　　</v>
          </cell>
        </row>
        <row r="1038">
          <cell r="B1038">
            <v>110064</v>
          </cell>
          <cell r="C1038" t="str">
            <v>行田市（国民健康保険）　　　　　　　　　　　　　　　　　　</v>
          </cell>
        </row>
        <row r="1039">
          <cell r="B1039">
            <v>110072</v>
          </cell>
          <cell r="C1039" t="str">
            <v>秩父市（国民健康保険）　　　　　　　　　　　　　　　　　　</v>
          </cell>
        </row>
        <row r="1040">
          <cell r="B1040">
            <v>110080</v>
          </cell>
          <cell r="C1040" t="str">
            <v>所沢市（国民健康保険）　　　　　　　　　　　　　　　　　　</v>
          </cell>
        </row>
        <row r="1041">
          <cell r="B1041">
            <v>110098</v>
          </cell>
          <cell r="C1041" t="str">
            <v>飯能市（国民健康保険）　　　　　　　　　　　　　　　　　　</v>
          </cell>
        </row>
        <row r="1042">
          <cell r="B1042">
            <v>110106</v>
          </cell>
          <cell r="C1042" t="str">
            <v>加須市（国民健康保険）　　　　　　　　　　　　　　　　　　</v>
          </cell>
        </row>
        <row r="1043">
          <cell r="B1043">
            <v>110114</v>
          </cell>
          <cell r="C1043" t="str">
            <v>本庄市（国民健康保険）　　　　　　　　　　　　　　　　　　</v>
          </cell>
        </row>
        <row r="1044">
          <cell r="B1044">
            <v>110122</v>
          </cell>
          <cell r="C1044" t="str">
            <v>東松山市（国民健康保険）　　　　　　　　　　　　　　　　　</v>
          </cell>
        </row>
        <row r="1045">
          <cell r="B1045">
            <v>110130</v>
          </cell>
          <cell r="C1045" t="str">
            <v>岩槻市（国民健康保険）　　　　　　　　　　　　　　　　　　</v>
          </cell>
        </row>
        <row r="1046">
          <cell r="B1046">
            <v>110148</v>
          </cell>
          <cell r="C1046" t="str">
            <v>春日部市（国民健康保険）　　　　　　　　　　　　　　　　　</v>
          </cell>
        </row>
        <row r="1047">
          <cell r="B1047">
            <v>110155</v>
          </cell>
          <cell r="C1047" t="str">
            <v>狭山市（国民健康保険）　　　　　　　　　　　　　　　　　　</v>
          </cell>
        </row>
        <row r="1048">
          <cell r="B1048">
            <v>110163</v>
          </cell>
          <cell r="C1048" t="str">
            <v>羽生市（国民健康保険）　　　　　　　　　　　　　　　　　　</v>
          </cell>
        </row>
        <row r="1049">
          <cell r="B1049">
            <v>110171</v>
          </cell>
          <cell r="C1049" t="str">
            <v>鴻巣市（国民健康保険）　　　　　　　　　　　　　　　　　　</v>
          </cell>
        </row>
        <row r="1050">
          <cell r="B1050">
            <v>110189</v>
          </cell>
          <cell r="C1050" t="str">
            <v>深谷市（国民健康保険）　　　　　　　　　　　　　　　　　　</v>
          </cell>
        </row>
        <row r="1051">
          <cell r="B1051">
            <v>110197</v>
          </cell>
          <cell r="C1051" t="str">
            <v>上尾市（国民健康保険）　　　　　　　　　　　　　　　　　　</v>
          </cell>
        </row>
        <row r="1052">
          <cell r="B1052">
            <v>110213</v>
          </cell>
          <cell r="C1052" t="str">
            <v>草加市（国民健康保険）　　　　　　　　　　　　　　　　　　</v>
          </cell>
        </row>
        <row r="1053">
          <cell r="B1053">
            <v>110221</v>
          </cell>
          <cell r="C1053" t="str">
            <v>越谷市（国民健康保険）　　　　　　　　　　　　　　　　　　</v>
          </cell>
        </row>
        <row r="1054">
          <cell r="B1054">
            <v>110239</v>
          </cell>
          <cell r="C1054" t="str">
            <v>蕨市（国民健康保険）　　　　　　　　　　　　　　　　　　　</v>
          </cell>
        </row>
        <row r="1055">
          <cell r="B1055">
            <v>110247</v>
          </cell>
          <cell r="C1055" t="str">
            <v>戸田市（国民健康保険）　　　　　　　　　　　　　　　　　　</v>
          </cell>
        </row>
        <row r="1056">
          <cell r="B1056">
            <v>110254</v>
          </cell>
          <cell r="C1056" t="str">
            <v>入間市（国民健康保険）　　　　　　　　　　　　　　　　　　</v>
          </cell>
        </row>
        <row r="1057">
          <cell r="B1057">
            <v>110262</v>
          </cell>
          <cell r="C1057" t="str">
            <v>鳩ヶ谷市（国民健康保険）　　　　　　　　　　　　　　　　　</v>
          </cell>
        </row>
        <row r="1058">
          <cell r="B1058">
            <v>110270</v>
          </cell>
          <cell r="C1058" t="str">
            <v>朝霞市（国民健康保険）　　　　　　　　　　　　　　　　　　</v>
          </cell>
        </row>
        <row r="1059">
          <cell r="B1059">
            <v>110288</v>
          </cell>
          <cell r="C1059" t="str">
            <v>志木市（国民健康保険）　　　　　　　　　　　　　　　　　　</v>
          </cell>
        </row>
        <row r="1060">
          <cell r="B1060">
            <v>110296</v>
          </cell>
          <cell r="C1060" t="str">
            <v>和光市（国民健康保険）　　　　　　　　　　　　　　　　　　</v>
          </cell>
        </row>
        <row r="1061">
          <cell r="B1061">
            <v>110304</v>
          </cell>
          <cell r="C1061" t="str">
            <v>新座市（国民健康保険）　　　　　　　　　　　　　　　　　　</v>
          </cell>
        </row>
        <row r="1062">
          <cell r="B1062">
            <v>110312</v>
          </cell>
          <cell r="C1062" t="str">
            <v>桶川市（国民健康保険）　　　　　　　　　　　　　　　　　　</v>
          </cell>
        </row>
        <row r="1063">
          <cell r="B1063">
            <v>110320</v>
          </cell>
          <cell r="C1063" t="str">
            <v>久喜市（国民健康保険）　　　　　　　　　　　　　　　　　　</v>
          </cell>
        </row>
        <row r="1064">
          <cell r="B1064">
            <v>110338</v>
          </cell>
          <cell r="C1064" t="str">
            <v>北本市（国民健康保険）　　　　　　　　　　　　　　　　　　</v>
          </cell>
        </row>
        <row r="1065">
          <cell r="B1065">
            <v>110346</v>
          </cell>
          <cell r="C1065" t="str">
            <v>八潮市（国民健康保険）　　　　　　　　　　　　　　　　　　</v>
          </cell>
        </row>
        <row r="1066">
          <cell r="B1066">
            <v>110353</v>
          </cell>
          <cell r="C1066" t="str">
            <v>富士見市（国民健康保険）　　　　　　　　　　　　　　　　　</v>
          </cell>
        </row>
        <row r="1067">
          <cell r="B1067">
            <v>110361</v>
          </cell>
          <cell r="C1067" t="str">
            <v>上福岡市（国民健康保険）　　　　　　　　　　　　　　　　　</v>
          </cell>
        </row>
        <row r="1068">
          <cell r="B1068">
            <v>110379</v>
          </cell>
          <cell r="C1068" t="str">
            <v>三郷市（国民健康保険）　　　　　　　　　　　　　　　　　　</v>
          </cell>
        </row>
        <row r="1069">
          <cell r="B1069">
            <v>110387</v>
          </cell>
          <cell r="C1069" t="str">
            <v>蓮田市（国民健康保険）　　　　　　　　　　　　　　　　　　</v>
          </cell>
        </row>
        <row r="1070">
          <cell r="B1070">
            <v>110395</v>
          </cell>
          <cell r="C1070" t="str">
            <v>伊奈町（国民健康保険）　　　　　　　　　　　　　　　　　　</v>
          </cell>
        </row>
        <row r="1071">
          <cell r="B1071">
            <v>110403</v>
          </cell>
          <cell r="C1071" t="str">
            <v>吹上町（国民健康保険）　　　　　　　　　　　　　　　　　　</v>
          </cell>
        </row>
        <row r="1072">
          <cell r="B1072">
            <v>110411</v>
          </cell>
          <cell r="C1072" t="str">
            <v>大井町（国民健康保険）　　　　　　　　　　　　　　　　　　</v>
          </cell>
        </row>
        <row r="1073">
          <cell r="B1073">
            <v>110429</v>
          </cell>
          <cell r="C1073" t="str">
            <v>三芳町（国民健康保険）　　　　　　　　　　　　　　　　　　</v>
          </cell>
        </row>
        <row r="1074">
          <cell r="B1074">
            <v>110437</v>
          </cell>
          <cell r="C1074" t="str">
            <v>坂戸市（国民健康保険）　　　　　　　　　　　　　　　　　　</v>
          </cell>
        </row>
        <row r="1075">
          <cell r="B1075">
            <v>110445</v>
          </cell>
          <cell r="C1075" t="str">
            <v>毛呂山町（国民健康保険）　　　　　　　　　　　　　　　　　</v>
          </cell>
        </row>
        <row r="1076">
          <cell r="B1076">
            <v>110452</v>
          </cell>
          <cell r="C1076" t="str">
            <v>越生町（国民健康保険）　　　　　　　　　　　　　　　　　　</v>
          </cell>
        </row>
        <row r="1077">
          <cell r="B1077">
            <v>110460</v>
          </cell>
          <cell r="C1077" t="str">
            <v>鶴ヶ島市（国民健康保険）　　　　　　　　　　　　　　　　　</v>
          </cell>
        </row>
        <row r="1078">
          <cell r="B1078">
            <v>110478</v>
          </cell>
          <cell r="C1078" t="str">
            <v>日高市（国民健康保険）　　　　　　　　　　　　　　　　　　</v>
          </cell>
        </row>
        <row r="1079">
          <cell r="B1079">
            <v>110486</v>
          </cell>
          <cell r="C1079" t="str">
            <v>名栗村（国民健康保険）　　　　　　　　　　　　　　　　　　</v>
          </cell>
        </row>
        <row r="1080">
          <cell r="B1080">
            <v>110494</v>
          </cell>
          <cell r="C1080" t="str">
            <v>滑川町（国民健康保険）　　　　　　　　　　　　　　　　　　</v>
          </cell>
        </row>
        <row r="1081">
          <cell r="B1081">
            <v>110502</v>
          </cell>
          <cell r="C1081" t="str">
            <v>嵐山町（国民健康保険）　　　　　　　　　　　　　　　　　　</v>
          </cell>
        </row>
        <row r="1082">
          <cell r="B1082">
            <v>110510</v>
          </cell>
          <cell r="C1082" t="str">
            <v>小川町（国民健康保険）　　　　　　　　　　　　　　　　　　</v>
          </cell>
        </row>
        <row r="1083">
          <cell r="B1083">
            <v>110528</v>
          </cell>
          <cell r="C1083" t="str">
            <v>都幾川村（国民健康保険）　　　　　　　　　　　　　　　　　</v>
          </cell>
        </row>
        <row r="1084">
          <cell r="B1084">
            <v>110536</v>
          </cell>
          <cell r="C1084" t="str">
            <v>玉川村（国民健康保険）　　　　　　　　　　　　　　　　　　</v>
          </cell>
        </row>
        <row r="1085">
          <cell r="B1085">
            <v>110544</v>
          </cell>
          <cell r="C1085" t="str">
            <v>川島町（国民健康保険）　　　　　　　　　　　　　　　　　　</v>
          </cell>
        </row>
        <row r="1086">
          <cell r="B1086">
            <v>110551</v>
          </cell>
          <cell r="C1086" t="str">
            <v>吉見町（国民健康保険）　　　　　　　　　　　　　　　　　　</v>
          </cell>
        </row>
        <row r="1087">
          <cell r="B1087">
            <v>110569</v>
          </cell>
          <cell r="C1087" t="str">
            <v>鳩山町（国民健康保険）　　　　　　　　　　　　　　　　　　</v>
          </cell>
        </row>
        <row r="1088">
          <cell r="B1088">
            <v>110577</v>
          </cell>
          <cell r="C1088" t="str">
            <v>横瀬町（国民健康保険）　　　　　　　　　　　　　　　　　　</v>
          </cell>
        </row>
        <row r="1089">
          <cell r="B1089">
            <v>110585</v>
          </cell>
          <cell r="C1089" t="str">
            <v>皆野町（国民健康保険）　　　　　　　　　　　　　　　　　　</v>
          </cell>
        </row>
        <row r="1090">
          <cell r="B1090">
            <v>110593</v>
          </cell>
          <cell r="C1090" t="str">
            <v>長瀞町（国民健康保険）　　　　　　　　　　　　　　　　　　</v>
          </cell>
        </row>
        <row r="1091">
          <cell r="B1091">
            <v>110601</v>
          </cell>
          <cell r="C1091" t="str">
            <v>吉田町（国民健康保険）　　　　　　　　　　　　　　　　　　</v>
          </cell>
        </row>
        <row r="1092">
          <cell r="B1092">
            <v>110619</v>
          </cell>
          <cell r="C1092" t="str">
            <v>小鹿野町（国民健康保険）　　　　　　　　　　　　　　　　　</v>
          </cell>
        </row>
        <row r="1093">
          <cell r="B1093">
            <v>110627</v>
          </cell>
          <cell r="C1093" t="str">
            <v>両神村（国民健康保険）　　　　　　　　　　　　　　　　　　</v>
          </cell>
        </row>
        <row r="1094">
          <cell r="B1094">
            <v>110635</v>
          </cell>
          <cell r="C1094" t="str">
            <v>大滝村（国民健康保険）　　　　　　　　　　　　　　　　　　</v>
          </cell>
        </row>
        <row r="1095">
          <cell r="B1095">
            <v>110643</v>
          </cell>
          <cell r="C1095" t="str">
            <v>荒川村（国民健康保険）　　　　　　　　　　　　　　　　　　</v>
          </cell>
        </row>
        <row r="1096">
          <cell r="B1096">
            <v>110650</v>
          </cell>
          <cell r="C1096" t="str">
            <v>東秩父村（国民健康保険）　　　　　　　　　　　　　　　　　</v>
          </cell>
        </row>
        <row r="1097">
          <cell r="B1097">
            <v>110668</v>
          </cell>
          <cell r="C1097" t="str">
            <v>美里町（国民健康保険）　　　　　　　　　　　　　　　　　　</v>
          </cell>
        </row>
        <row r="1098">
          <cell r="B1098">
            <v>110676</v>
          </cell>
          <cell r="C1098" t="str">
            <v>児玉町（国民健康保険）　　　　　　　　　　　　　　　　　　</v>
          </cell>
        </row>
        <row r="1099">
          <cell r="B1099">
            <v>110684</v>
          </cell>
          <cell r="C1099" t="str">
            <v>神川町（国民健康保険）　　　　　　　　　　　　　　　　　　</v>
          </cell>
        </row>
        <row r="1100">
          <cell r="B1100">
            <v>110692</v>
          </cell>
          <cell r="C1100" t="str">
            <v>神泉村（国民健康保険）　　　　　　　　　　　　　　　　　　</v>
          </cell>
        </row>
        <row r="1101">
          <cell r="B1101">
            <v>110700</v>
          </cell>
          <cell r="C1101" t="str">
            <v>上里町（国民健康保険）　　　　　　　　　　　　　　　　　　</v>
          </cell>
        </row>
        <row r="1102">
          <cell r="B1102">
            <v>110718</v>
          </cell>
          <cell r="C1102" t="str">
            <v>大里町（国民健康保険）　　　　　　　　　　　　　　　　　　</v>
          </cell>
        </row>
        <row r="1103">
          <cell r="B1103">
            <v>110726</v>
          </cell>
          <cell r="C1103" t="str">
            <v>江南町（国民健康保険）　　　　　　　　　　　　　　　　　　</v>
          </cell>
        </row>
        <row r="1104">
          <cell r="B1104">
            <v>110734</v>
          </cell>
          <cell r="C1104" t="str">
            <v>妻沼町（国民健康保険）　　　　　　　　　　　　　　　　　　</v>
          </cell>
        </row>
        <row r="1105">
          <cell r="B1105">
            <v>110759</v>
          </cell>
          <cell r="C1105" t="str">
            <v>岡部町（国民健康保険）　　　　　　　　　　　　　　　　　　</v>
          </cell>
        </row>
        <row r="1106">
          <cell r="B1106">
            <v>110767</v>
          </cell>
          <cell r="C1106" t="str">
            <v>川本町（国民健康保険）　　　　　　　　　　　　　　　　　　</v>
          </cell>
        </row>
        <row r="1107">
          <cell r="B1107">
            <v>110775</v>
          </cell>
          <cell r="C1107" t="str">
            <v>花園町（国民健康保険）　　　　　　　　　　　　　　　　　　</v>
          </cell>
        </row>
        <row r="1108">
          <cell r="B1108">
            <v>110783</v>
          </cell>
          <cell r="C1108" t="str">
            <v>寄居町（国民健康保険）　　　　　　　　　　　　　　　　　　</v>
          </cell>
        </row>
        <row r="1109">
          <cell r="B1109">
            <v>110791</v>
          </cell>
          <cell r="C1109" t="str">
            <v>騎西町（国民健康保険）　　　　　　　　　　　　　　　　　　</v>
          </cell>
        </row>
        <row r="1110">
          <cell r="B1110">
            <v>110809</v>
          </cell>
          <cell r="C1110" t="str">
            <v>南河原村（国民健康保険）　　　　　　　　　　　　　　　　　</v>
          </cell>
        </row>
        <row r="1111">
          <cell r="B1111">
            <v>110817</v>
          </cell>
          <cell r="C1111" t="str">
            <v>川里町（国民健康保険）　　　　　　　　　　　　　　　　　　</v>
          </cell>
        </row>
        <row r="1112">
          <cell r="B1112">
            <v>110825</v>
          </cell>
          <cell r="C1112" t="str">
            <v>北川辺町（国民健康保険）　　　　　　　　　　　　　　　　　</v>
          </cell>
        </row>
        <row r="1113">
          <cell r="B1113">
            <v>110833</v>
          </cell>
          <cell r="C1113" t="str">
            <v>大利根町（国民健康保険）　　　　　　　　　　　　　　　　　</v>
          </cell>
        </row>
        <row r="1114">
          <cell r="B1114">
            <v>110841</v>
          </cell>
          <cell r="C1114" t="str">
            <v>宮代町（国民健康保険）　　　　　　　　　　　　　　　　　　</v>
          </cell>
        </row>
        <row r="1115">
          <cell r="B1115">
            <v>110858</v>
          </cell>
          <cell r="C1115" t="str">
            <v>白岡町（国民健康保険）　　　　　　　　　　　　　　　　　　</v>
          </cell>
        </row>
        <row r="1116">
          <cell r="B1116">
            <v>110866</v>
          </cell>
          <cell r="C1116" t="str">
            <v>菖蒲町（国民健康保険）　　　　　　　　　　　　　　　　　　</v>
          </cell>
        </row>
        <row r="1117">
          <cell r="B1117">
            <v>110874</v>
          </cell>
          <cell r="C1117" t="str">
            <v>栗橋町（国民健康保険）　　　　　　　　　　　　　　　　　　</v>
          </cell>
        </row>
        <row r="1118">
          <cell r="B1118">
            <v>110882</v>
          </cell>
          <cell r="C1118" t="str">
            <v>鷲宮町（国民健康保険）　　　　　　　　　　　　　　　　　　</v>
          </cell>
        </row>
        <row r="1119">
          <cell r="B1119">
            <v>110890</v>
          </cell>
          <cell r="C1119" t="str">
            <v>幸手市（国民健康保険）　　　　　　　　　　　　　　　　　　</v>
          </cell>
        </row>
        <row r="1120">
          <cell r="B1120">
            <v>110908</v>
          </cell>
          <cell r="C1120" t="str">
            <v>杉戸町（国民健康保険）　　　　　　　　　　　　　　　　　　</v>
          </cell>
        </row>
        <row r="1121">
          <cell r="B1121">
            <v>110916</v>
          </cell>
          <cell r="C1121" t="str">
            <v>松伏町（国民健康保険）　　　　　　　　　　　　　　　　　　</v>
          </cell>
        </row>
        <row r="1122">
          <cell r="B1122">
            <v>110924</v>
          </cell>
          <cell r="C1122" t="str">
            <v>吉川市（国民健康保険）　　　　　　　　　　　　　　　　　　</v>
          </cell>
        </row>
        <row r="1123">
          <cell r="B1123">
            <v>110932</v>
          </cell>
          <cell r="C1123" t="str">
            <v>庄和町（国民健康保険）　　　　　　　　　　　　　　　　　　</v>
          </cell>
        </row>
        <row r="1124">
          <cell r="B1124">
            <v>113019</v>
          </cell>
          <cell r="C1124" t="str">
            <v>埼玉県医師国民健康保険組合　　　　　　　　　　　　　　　　</v>
          </cell>
        </row>
        <row r="1125">
          <cell r="B1125">
            <v>113027</v>
          </cell>
          <cell r="C1125" t="str">
            <v>埼玉県歯科医師国民健康保険組合　　　　　　　　　　　　　　</v>
          </cell>
        </row>
        <row r="1126">
          <cell r="B1126">
            <v>113035</v>
          </cell>
          <cell r="C1126" t="str">
            <v>埼玉県薬剤師国民健康保険組合　　　　　　　　　　　　　　　</v>
          </cell>
        </row>
        <row r="1127">
          <cell r="B1127">
            <v>113043</v>
          </cell>
          <cell r="C1127" t="str">
            <v>関東信越税理士国民健康保険組合　　　　　　　　　　　　　　</v>
          </cell>
        </row>
        <row r="1128">
          <cell r="B1128">
            <v>113050</v>
          </cell>
          <cell r="C1128" t="str">
            <v>埼玉県建設国民健康保険組合　　　　　　　　　　　　　　　　</v>
          </cell>
        </row>
        <row r="1129">
          <cell r="B1129">
            <v>113068</v>
          </cell>
          <cell r="C1129" t="str">
            <v>埼玉土建国民健康保険組合　　　　　　　　　　　　　　　　　</v>
          </cell>
        </row>
        <row r="1130">
          <cell r="B1130">
            <v>114009</v>
          </cell>
          <cell r="C1130" t="str">
            <v>さいたま市（国民健康保険）　　　　　　　　　　　　　　　　</v>
          </cell>
        </row>
        <row r="1131">
          <cell r="B1131">
            <v>6110027</v>
          </cell>
          <cell r="C1131" t="str">
            <v>藤倉ゴム工業健康保険組合　　　　　　　　　　　　　　　　　</v>
          </cell>
        </row>
        <row r="1132">
          <cell r="B1132">
            <v>6110050</v>
          </cell>
          <cell r="C1132" t="str">
            <v>日本信号健康保険組合　　　　　　　　　　　　　　　　　　　</v>
          </cell>
        </row>
        <row r="1133">
          <cell r="B1133">
            <v>6110068</v>
          </cell>
          <cell r="C1133" t="str">
            <v>埼北健康保険組合　　　　　　　　　　　　　　　　　　　　　</v>
          </cell>
        </row>
        <row r="1134">
          <cell r="B1134">
            <v>6110084</v>
          </cell>
          <cell r="C1134" t="str">
            <v>日産ディーゼル健康保険組合　　　　　　　　　　　　　　　　</v>
          </cell>
        </row>
        <row r="1135">
          <cell r="B1135">
            <v>6110118</v>
          </cell>
          <cell r="C1135" t="str">
            <v>日本ピストンリング健康保険組合　　　　　　　　　　　　　　</v>
          </cell>
        </row>
        <row r="1136">
          <cell r="B1136">
            <v>6110126</v>
          </cell>
          <cell r="C1136" t="str">
            <v>秩父健康保険組合　　　　　　　　　　　　　　　　　　　　　</v>
          </cell>
        </row>
        <row r="1137">
          <cell r="B1137">
            <v>120212</v>
          </cell>
          <cell r="C1137" t="str">
            <v>八千代市（国民健康保険）　　　　　　　　　　　　　　　　　</v>
          </cell>
        </row>
        <row r="1138">
          <cell r="B1138">
            <v>120220</v>
          </cell>
          <cell r="C1138" t="str">
            <v>我孫子市（国民健康保険）　　　　　　　　　　　　　　　　　</v>
          </cell>
        </row>
        <row r="1139">
          <cell r="B1139">
            <v>120238</v>
          </cell>
          <cell r="C1139" t="str">
            <v>鴨川市（国民健康保険）　　　　　　　　　　　　　　　　　　</v>
          </cell>
        </row>
        <row r="1140">
          <cell r="B1140">
            <v>120246</v>
          </cell>
          <cell r="C1140" t="str">
            <v>鎌ヶ谷市（国民健康保険）　　　　　　　　　　　　　　　　　</v>
          </cell>
        </row>
        <row r="1141">
          <cell r="B1141">
            <v>120253</v>
          </cell>
          <cell r="C1141" t="str">
            <v>君津市（国民健康保険）　　　　　　　　　　　　　　　　　　</v>
          </cell>
        </row>
        <row r="1142">
          <cell r="B1142">
            <v>120261</v>
          </cell>
          <cell r="C1142" t="str">
            <v>富津市（国民健康保険）　　　　　　　　　　　　　　　　　　</v>
          </cell>
        </row>
        <row r="1143">
          <cell r="B1143">
            <v>120279</v>
          </cell>
          <cell r="C1143" t="str">
            <v>旭市（国民健康保険）　　　　　　　　　　　　　　　　　　　</v>
          </cell>
        </row>
        <row r="1144">
          <cell r="B1144">
            <v>120519</v>
          </cell>
          <cell r="C1144" t="str">
            <v>浦安市（国民健康保険）　　　　　　　　　　　　　　　　　　</v>
          </cell>
        </row>
        <row r="1145">
          <cell r="B1145">
            <v>120527</v>
          </cell>
          <cell r="C1145" t="str">
            <v>関宿町（国民健康保険）　　　　　　　　　　　　　　　　　　</v>
          </cell>
        </row>
        <row r="1146">
          <cell r="B1146">
            <v>120535</v>
          </cell>
          <cell r="C1146" t="str">
            <v>沼南町（国民健康保険）　　　　　　　　　　　　　　　　　　</v>
          </cell>
        </row>
        <row r="1147">
          <cell r="B1147">
            <v>120543</v>
          </cell>
          <cell r="C1147" t="str">
            <v>四街道市（国民健康保険）　　　　　　　　　　　　　　　　　</v>
          </cell>
        </row>
        <row r="1148">
          <cell r="B1148">
            <v>120550</v>
          </cell>
          <cell r="C1148" t="str">
            <v>酒々井町（国民健康保険）　　　　　　　　　　　　　　　　　</v>
          </cell>
        </row>
        <row r="1149">
          <cell r="B1149">
            <v>120568</v>
          </cell>
          <cell r="C1149" t="str">
            <v>八街市（国民健康保険）　　　　　　　　　　　　　　　　　　</v>
          </cell>
        </row>
        <row r="1150">
          <cell r="B1150">
            <v>120576</v>
          </cell>
          <cell r="C1150" t="str">
            <v>富里市（国民健康保険）　　　　　　　　　　　　　　　　　　</v>
          </cell>
        </row>
        <row r="1151">
          <cell r="B1151">
            <v>120584</v>
          </cell>
          <cell r="C1151" t="str">
            <v>印旛村（国民健康保険）　　　　　　　　　　　　　　　　　　</v>
          </cell>
        </row>
        <row r="1152">
          <cell r="B1152">
            <v>120592</v>
          </cell>
          <cell r="C1152" t="str">
            <v>白井市（国民健康保険）　　　　　　　　　　　　　　　　　　</v>
          </cell>
        </row>
        <row r="1153">
          <cell r="B1153">
            <v>120600</v>
          </cell>
          <cell r="C1153" t="str">
            <v>印西市（国民健康保険）　　　　　　　　　　　　　　　　　　</v>
          </cell>
        </row>
        <row r="1154">
          <cell r="B1154">
            <v>120618</v>
          </cell>
          <cell r="C1154" t="str">
            <v>本埜村（国民健康保険）　　　　　　　　　　　　　　　　　　</v>
          </cell>
        </row>
        <row r="1155">
          <cell r="B1155">
            <v>120626</v>
          </cell>
          <cell r="C1155" t="str">
            <v>栄町（国民健康保険）　　　　　　　　　　　　　　　　　　　</v>
          </cell>
        </row>
        <row r="1156">
          <cell r="B1156">
            <v>120634</v>
          </cell>
          <cell r="C1156" t="str">
            <v>下総町（国民健康保険）　　　　　　　　　　　　　　　　　　</v>
          </cell>
        </row>
        <row r="1157">
          <cell r="B1157">
            <v>120642</v>
          </cell>
          <cell r="C1157" t="str">
            <v>神崎町（国民健康保険）　　　　　　　　　　　　　　　　　　</v>
          </cell>
        </row>
        <row r="1158">
          <cell r="B1158">
            <v>120659</v>
          </cell>
          <cell r="C1158" t="str">
            <v>大栄町（国民健康保険）　　　　　　　　　　　　　　　　　　</v>
          </cell>
        </row>
        <row r="1159">
          <cell r="B1159">
            <v>120667</v>
          </cell>
          <cell r="C1159" t="str">
            <v>小見川町（国民健康保険）　　　　　　　　　　　　　　　　　</v>
          </cell>
        </row>
        <row r="1160">
          <cell r="B1160">
            <v>120675</v>
          </cell>
          <cell r="C1160" t="str">
            <v>山田町（国民健康保険）　　　　　　　　　　　　　　　　　　</v>
          </cell>
        </row>
        <row r="1161">
          <cell r="B1161">
            <v>120683</v>
          </cell>
          <cell r="C1161" t="str">
            <v>栗源町（国民健康保険）　　　　　　　　　　　　　　　　　　</v>
          </cell>
        </row>
        <row r="1162">
          <cell r="B1162">
            <v>120691</v>
          </cell>
          <cell r="C1162" t="str">
            <v>多古町（国民健康保険）　　　　　　　　　　　　　　　　　　</v>
          </cell>
        </row>
        <row r="1163">
          <cell r="B1163">
            <v>120709</v>
          </cell>
          <cell r="C1163" t="str">
            <v>干潟町（国民健康保険）　　　　　　　　　　　　　　　　　　</v>
          </cell>
        </row>
        <row r="1164">
          <cell r="B1164">
            <v>120717</v>
          </cell>
          <cell r="C1164" t="str">
            <v>東庄町（国民健康保険）　　　　　　　　　　　　　　　　　　</v>
          </cell>
        </row>
        <row r="1165">
          <cell r="B1165">
            <v>120725</v>
          </cell>
          <cell r="C1165" t="str">
            <v>海上町（国民健康保険）　　　　　　　　　　　　　　　　　　</v>
          </cell>
        </row>
        <row r="1166">
          <cell r="B1166">
            <v>120733</v>
          </cell>
          <cell r="C1166" t="str">
            <v>飯岡町（国民健康保険）　　　　　　　　　　　　　　　　　　</v>
          </cell>
        </row>
        <row r="1167">
          <cell r="B1167">
            <v>120741</v>
          </cell>
          <cell r="C1167" t="str">
            <v>光町（国民健康保険）　　　　　　　　　　　　　　　　　　　</v>
          </cell>
        </row>
        <row r="1168">
          <cell r="B1168">
            <v>120758</v>
          </cell>
          <cell r="C1168" t="str">
            <v>野栄町（国民健康保険）　　　　　　　　　　　　　　　　　　</v>
          </cell>
        </row>
        <row r="1169">
          <cell r="B1169">
            <v>120766</v>
          </cell>
          <cell r="C1169" t="str">
            <v>大網白里町（国民健康保険）　　　　　　　　　　　　　　　　</v>
          </cell>
        </row>
        <row r="1170">
          <cell r="B1170">
            <v>120774</v>
          </cell>
          <cell r="C1170" t="str">
            <v>九十九里町（国民健康保険）　　　　　　　　　　　　　　　　</v>
          </cell>
        </row>
        <row r="1171">
          <cell r="B1171">
            <v>120782</v>
          </cell>
          <cell r="C1171" t="str">
            <v>成東町（国民健康保険）　　　　　　　　　　　　　　　　　　</v>
          </cell>
        </row>
        <row r="1172">
          <cell r="B1172">
            <v>120790</v>
          </cell>
          <cell r="C1172" t="str">
            <v>蓮沼村（国民健康保険）　　　　　　　　　　　　　　　　　　</v>
          </cell>
        </row>
        <row r="1173">
          <cell r="B1173">
            <v>120808</v>
          </cell>
          <cell r="C1173" t="str">
            <v>松尾町（国民健康保険）　　　　　　　　　　　　　　　　　　</v>
          </cell>
        </row>
        <row r="1174">
          <cell r="B1174">
            <v>120816</v>
          </cell>
          <cell r="C1174" t="str">
            <v>山武町（国民健康保険）　　　　　　　　　　　　　　　　　　</v>
          </cell>
        </row>
        <row r="1175">
          <cell r="B1175">
            <v>120824</v>
          </cell>
          <cell r="C1175" t="str">
            <v>横芝町（国民健康保険）　　　　　　　　　　　　　　　　　　</v>
          </cell>
        </row>
        <row r="1176">
          <cell r="B1176">
            <v>120832</v>
          </cell>
          <cell r="C1176" t="str">
            <v>芝山町（国民健康保険）　　　　　　　　　　　　　　　　　　</v>
          </cell>
        </row>
        <row r="1177">
          <cell r="B1177">
            <v>120840</v>
          </cell>
          <cell r="C1177" t="str">
            <v>一宮町（国民健康保険）　　　　　　　　　　　　　　　　　　</v>
          </cell>
        </row>
        <row r="1178">
          <cell r="B1178">
            <v>120857</v>
          </cell>
          <cell r="C1178" t="str">
            <v>睦沢町（国民健康保険）　　　　　　　　　　　　　　　　　　</v>
          </cell>
        </row>
        <row r="1179">
          <cell r="B1179">
            <v>120865</v>
          </cell>
          <cell r="C1179" t="str">
            <v>長生村（国民健康保険）　　　　　　　　　　　　　　　　　　</v>
          </cell>
        </row>
        <row r="1180">
          <cell r="B1180">
            <v>120873</v>
          </cell>
          <cell r="C1180" t="str">
            <v>白子町（国民健康保険）　　　　　　　　　　　　　　　　　　</v>
          </cell>
        </row>
        <row r="1181">
          <cell r="B1181">
            <v>120105</v>
          </cell>
          <cell r="C1181" t="str">
            <v>茂原市（国民健康保険）　　　　　　　　　　　　　　　　　　</v>
          </cell>
        </row>
        <row r="1182">
          <cell r="B1182">
            <v>120113</v>
          </cell>
          <cell r="C1182" t="str">
            <v>成田市（国民健康保険）　　　　　　　　　　　　　　　　　　</v>
          </cell>
        </row>
        <row r="1183">
          <cell r="B1183">
            <v>120121</v>
          </cell>
          <cell r="C1183" t="str">
            <v>佐倉市（国民健康保険）　　　　　　　　　　　　　　　　　　</v>
          </cell>
        </row>
        <row r="1184">
          <cell r="B1184">
            <v>120139</v>
          </cell>
          <cell r="C1184" t="str">
            <v>東金市（国民健康保険）　　　　　　　　　　　　　　　　　　</v>
          </cell>
        </row>
        <row r="1185">
          <cell r="B1185">
            <v>120147</v>
          </cell>
          <cell r="C1185" t="str">
            <v>八日市場市（国民健康保険）　　　　　　　　　　　　　　　　</v>
          </cell>
        </row>
        <row r="1186">
          <cell r="B1186">
            <v>120154</v>
          </cell>
          <cell r="C1186" t="str">
            <v>旭市（国民健康保険）　　　　　　　　　　　　　　　　　　　</v>
          </cell>
        </row>
        <row r="1187">
          <cell r="B1187">
            <v>120162</v>
          </cell>
          <cell r="C1187" t="str">
            <v>習志野市（国民健康保険）　　　　　　　　　　　　　　　　　</v>
          </cell>
        </row>
        <row r="1188">
          <cell r="B1188">
            <v>120170</v>
          </cell>
          <cell r="C1188" t="str">
            <v>柏市（国民健康保険）　　　　　　　　　　　　　　　　　　　</v>
          </cell>
        </row>
        <row r="1189">
          <cell r="B1189">
            <v>120188</v>
          </cell>
          <cell r="C1189" t="str">
            <v>勝浦市（国民健康保険）　　　　　　　　　　　　　　　　　　</v>
          </cell>
        </row>
        <row r="1190">
          <cell r="B1190">
            <v>120196</v>
          </cell>
          <cell r="C1190" t="str">
            <v>市原市（国民健康保険）　　　　　　　　　　　　　　　　　　</v>
          </cell>
        </row>
        <row r="1191">
          <cell r="B1191">
            <v>120204</v>
          </cell>
          <cell r="C1191" t="str">
            <v>流山市（国民健康保険）　　　　　　　　　　　　　　　　　　</v>
          </cell>
        </row>
        <row r="1192">
          <cell r="B1192">
            <v>138040</v>
          </cell>
          <cell r="C1192" t="str">
            <v>新宿区（国民健康保険）　　　　　　　　　　　　　　　　　　</v>
          </cell>
        </row>
        <row r="1193">
          <cell r="B1193">
            <v>138057</v>
          </cell>
          <cell r="C1193" t="str">
            <v>文京区（国民健康保険）　　　　　　　　　　　　　　　　　　</v>
          </cell>
        </row>
        <row r="1194">
          <cell r="B1194">
            <v>138065</v>
          </cell>
          <cell r="C1194" t="str">
            <v>台東区（国民健康保険）　　　　　　　　　　　　　　　　　　</v>
          </cell>
        </row>
        <row r="1195">
          <cell r="B1195">
            <v>138073</v>
          </cell>
          <cell r="C1195" t="str">
            <v>墨田区（国民健康保険）　　　　　　　　　　　　　　　　　　</v>
          </cell>
        </row>
        <row r="1196">
          <cell r="B1196">
            <v>138081</v>
          </cell>
          <cell r="C1196" t="str">
            <v>江東区（国民健康保険）　　　　　　　　　　　　　　　　　　</v>
          </cell>
        </row>
        <row r="1197">
          <cell r="B1197">
            <v>138099</v>
          </cell>
          <cell r="C1197" t="str">
            <v>品川区（国民健康保険）　　　　　　　　　　　　　　　　　　</v>
          </cell>
        </row>
        <row r="1198">
          <cell r="B1198">
            <v>138107</v>
          </cell>
          <cell r="C1198" t="str">
            <v>目黒区（国民健康保険）　　　　　　　　　　　　　　　　　　</v>
          </cell>
        </row>
        <row r="1199">
          <cell r="B1199">
            <v>138115</v>
          </cell>
          <cell r="C1199" t="str">
            <v>大田区（国民健康保険）　　　　　　　　　　　　　　　　　　</v>
          </cell>
        </row>
        <row r="1200">
          <cell r="B1200">
            <v>138123</v>
          </cell>
          <cell r="C1200" t="str">
            <v>世田谷区（国民健康保険）　　　　　　　　　　　　　　　　　</v>
          </cell>
        </row>
        <row r="1201">
          <cell r="B1201">
            <v>138131</v>
          </cell>
          <cell r="C1201" t="str">
            <v>渋谷区（国民健康保険）　　　　　　　　　　　　　　　　　　</v>
          </cell>
        </row>
        <row r="1202">
          <cell r="B1202">
            <v>138149</v>
          </cell>
          <cell r="C1202" t="str">
            <v>中野区（国民健康保険）　　　　　　　　　　　　　　　　　　</v>
          </cell>
        </row>
        <row r="1203">
          <cell r="B1203">
            <v>138156</v>
          </cell>
          <cell r="C1203" t="str">
            <v>杉並区（国民健康保険）　　　　　　　　　　　　　　　　　　</v>
          </cell>
        </row>
        <row r="1204">
          <cell r="B1204">
            <v>138164</v>
          </cell>
          <cell r="C1204" t="str">
            <v>豊島区（国民健康保険）　　　　　　　　　　　　　　　　　　</v>
          </cell>
        </row>
        <row r="1205">
          <cell r="B1205">
            <v>138172</v>
          </cell>
          <cell r="C1205" t="str">
            <v>北区（国民健康保険）　　　　　　　　　　　　　　　　　　　</v>
          </cell>
        </row>
        <row r="1206">
          <cell r="B1206">
            <v>138180</v>
          </cell>
          <cell r="C1206" t="str">
            <v>荒川区（国民健康保険）　　　　　　　　　　　　　　　　　　</v>
          </cell>
        </row>
        <row r="1207">
          <cell r="B1207">
            <v>138198</v>
          </cell>
          <cell r="C1207" t="str">
            <v>板橋区（国民健康保険）　　　　　　　　　　　　　　　　　　</v>
          </cell>
        </row>
        <row r="1208">
          <cell r="B1208">
            <v>138206</v>
          </cell>
          <cell r="C1208" t="str">
            <v>練馬区（国民健康保険）　　　　　　　　　　　　　　　　　　</v>
          </cell>
        </row>
        <row r="1209">
          <cell r="B1209">
            <v>138214</v>
          </cell>
          <cell r="C1209" t="str">
            <v>足立区（国民健康保険）　　　　　　　　　　　　　　　　　　</v>
          </cell>
        </row>
        <row r="1210">
          <cell r="B1210">
            <v>138222</v>
          </cell>
          <cell r="C1210" t="str">
            <v>葛飾区（国民健康保険）　　　　　　　　　　　　　　　　　　</v>
          </cell>
        </row>
        <row r="1211">
          <cell r="B1211">
            <v>138230</v>
          </cell>
          <cell r="C1211" t="str">
            <v>江戸川区（国民健康保険）　　　　　　　　　　　　　　　　　</v>
          </cell>
        </row>
        <row r="1212">
          <cell r="B1212">
            <v>138248</v>
          </cell>
          <cell r="C1212" t="str">
            <v>八王子市（国民健康保険）　　　　　　　　　　　　　　　　　</v>
          </cell>
        </row>
        <row r="1213">
          <cell r="B1213">
            <v>138255</v>
          </cell>
          <cell r="C1213" t="str">
            <v>立川市（国民健康保険）　　　　　　　　　　　　　　　　　　</v>
          </cell>
        </row>
        <row r="1214">
          <cell r="B1214">
            <v>138263</v>
          </cell>
          <cell r="C1214" t="str">
            <v>武蔵野市（国民健康保険）　　　　　　　　　　　　　　　　　</v>
          </cell>
        </row>
        <row r="1215">
          <cell r="B1215">
            <v>138271</v>
          </cell>
          <cell r="C1215" t="str">
            <v>三鷹市（国民健康保険）　　　　　　　　　　　　　　　　　　</v>
          </cell>
        </row>
        <row r="1216">
          <cell r="B1216">
            <v>138289</v>
          </cell>
          <cell r="C1216" t="str">
            <v>青梅市（国民健康保険）　　　　　　　　　　　　　　　　　　</v>
          </cell>
        </row>
        <row r="1217">
          <cell r="B1217">
            <v>138297</v>
          </cell>
          <cell r="C1217" t="str">
            <v>府中市（国民健康保険）　　　　　　　　　　　　　　　　　　</v>
          </cell>
        </row>
        <row r="1218">
          <cell r="B1218">
            <v>138305</v>
          </cell>
          <cell r="C1218" t="str">
            <v>昭島市（国民健康保険）　　　　　　　　　　　　　　　　　　</v>
          </cell>
        </row>
        <row r="1219">
          <cell r="B1219">
            <v>138313</v>
          </cell>
          <cell r="C1219" t="str">
            <v>調布市（国民健康保険）　　　　　　　　　　　　　　　　　　</v>
          </cell>
        </row>
        <row r="1220">
          <cell r="B1220">
            <v>138321</v>
          </cell>
          <cell r="C1220" t="str">
            <v>町田市（国民健康保険）　　　　　　　　　　　　　　　　　　</v>
          </cell>
        </row>
        <row r="1221">
          <cell r="B1221">
            <v>138339</v>
          </cell>
          <cell r="C1221" t="str">
            <v>小金井市（国民健康保険）　　　　　　　　　　　　　　　　　</v>
          </cell>
        </row>
        <row r="1222">
          <cell r="B1222">
            <v>138347</v>
          </cell>
          <cell r="C1222" t="str">
            <v>小平市（国民健康保険）　　　　　　　　　　　　　　　　　　</v>
          </cell>
        </row>
        <row r="1223">
          <cell r="B1223">
            <v>138354</v>
          </cell>
          <cell r="C1223" t="str">
            <v>日野市（国民健康保険）　　　　　　　　　　　　　　　　　　</v>
          </cell>
        </row>
        <row r="1224">
          <cell r="B1224">
            <v>138362</v>
          </cell>
          <cell r="C1224" t="str">
            <v>東村山市（国民健康保険）　　　　　　　　　　　　　　　　　</v>
          </cell>
        </row>
        <row r="1225">
          <cell r="B1225">
            <v>138370</v>
          </cell>
          <cell r="C1225" t="str">
            <v>国分寺市（国民健康保険）　　　　　　　　　　　　　　　　　</v>
          </cell>
        </row>
        <row r="1226">
          <cell r="B1226">
            <v>138388</v>
          </cell>
          <cell r="C1226" t="str">
            <v>国立市（国民健康保険）　　　　　　　　　　　　　　　　　　</v>
          </cell>
        </row>
        <row r="1227">
          <cell r="B1227">
            <v>138396</v>
          </cell>
          <cell r="C1227" t="str">
            <v>西東京市（国民健康保険）　　　　　　　　　　　　　　　　　</v>
          </cell>
        </row>
        <row r="1228">
          <cell r="B1228">
            <v>138412</v>
          </cell>
          <cell r="C1228" t="str">
            <v>福生市（国民健康保険）　　　　　　　　　　　　　　　　　　</v>
          </cell>
        </row>
        <row r="1229">
          <cell r="B1229">
            <v>138420</v>
          </cell>
          <cell r="C1229" t="str">
            <v>狛江市（国民健康保険）　　　　　　　　　　　　　　　　　　</v>
          </cell>
        </row>
        <row r="1230">
          <cell r="B1230">
            <v>138438</v>
          </cell>
          <cell r="C1230" t="str">
            <v>東大和市（国民健康保険）　　　　　　　　　　　　　　　　　</v>
          </cell>
        </row>
        <row r="1231">
          <cell r="B1231">
            <v>138446</v>
          </cell>
          <cell r="C1231" t="str">
            <v>清瀬市（国民健康保険）　　　　　　　　　　　　　　　　　　</v>
          </cell>
        </row>
        <row r="1232">
          <cell r="B1232">
            <v>138453</v>
          </cell>
          <cell r="C1232" t="str">
            <v>東久留米市（国民健康保険）　　　　　　　　　　　　　　　　</v>
          </cell>
        </row>
        <row r="1233">
          <cell r="B1233">
            <v>138461</v>
          </cell>
          <cell r="C1233" t="str">
            <v>武蔵村山市（国民健康保険）　　　　　　　　　　　　　　　　</v>
          </cell>
        </row>
        <row r="1234">
          <cell r="B1234">
            <v>138479</v>
          </cell>
          <cell r="C1234" t="str">
            <v>多摩市（国民健康保険）　　　　　　　　　　　　　　　　　　</v>
          </cell>
        </row>
        <row r="1235">
          <cell r="B1235">
            <v>138487</v>
          </cell>
          <cell r="C1235" t="str">
            <v>稲城市（国民健康保険）　　　　　　　　　　　　　　　　　　</v>
          </cell>
        </row>
        <row r="1236">
          <cell r="B1236">
            <v>138495</v>
          </cell>
          <cell r="C1236" t="str">
            <v>あきる野市（国民健康保険）　　　　　　　　　　　　　　　　</v>
          </cell>
        </row>
        <row r="1237">
          <cell r="B1237">
            <v>138503</v>
          </cell>
          <cell r="C1237" t="str">
            <v>羽村市（国民健康保険）　　　　　　　　　　　　　　　　　　</v>
          </cell>
        </row>
        <row r="1238">
          <cell r="B1238">
            <v>138511</v>
          </cell>
          <cell r="C1238" t="str">
            <v>瑞穂町（国民健康保険）　　　　　　　　　　　　　　　　　　</v>
          </cell>
        </row>
        <row r="1239">
          <cell r="B1239">
            <v>138529</v>
          </cell>
          <cell r="C1239" t="str">
            <v>日の出町（国民健康保険）　　　　　　　　　　　　　　　　　</v>
          </cell>
        </row>
        <row r="1240">
          <cell r="B1240">
            <v>138545</v>
          </cell>
          <cell r="C1240" t="str">
            <v>檜原村（国民健康保険）　　　　　　　　　　　　　　　　　　</v>
          </cell>
        </row>
        <row r="1241">
          <cell r="B1241">
            <v>138552</v>
          </cell>
          <cell r="C1241" t="str">
            <v>奥多摩町（国民健康保険）　　　　　　　　　　　　　　　　　</v>
          </cell>
        </row>
        <row r="1242">
          <cell r="B1242">
            <v>138560</v>
          </cell>
          <cell r="C1242" t="str">
            <v>大島町（国民健康保険）　　　　　　　　　　　　　　　　　　</v>
          </cell>
        </row>
        <row r="1243">
          <cell r="B1243">
            <v>138578</v>
          </cell>
          <cell r="C1243" t="str">
            <v>利島村（国民健康保険）　　　　　　　　　　　　　　　　　　</v>
          </cell>
        </row>
        <row r="1244">
          <cell r="B1244">
            <v>138586</v>
          </cell>
          <cell r="C1244" t="str">
            <v>新島村（国民健康保険）　　　　　　　　　　　　　　　　　　</v>
          </cell>
        </row>
        <row r="1245">
          <cell r="B1245">
            <v>138594</v>
          </cell>
          <cell r="C1245" t="str">
            <v>神津島村（国民健康保険）　　　　　　　　　　　　　　　　　</v>
          </cell>
        </row>
        <row r="1246">
          <cell r="B1246">
            <v>138602</v>
          </cell>
          <cell r="C1246" t="str">
            <v>三宅村（国民健康保険）　　　　　　　　　　　　　　　　　　</v>
          </cell>
        </row>
        <row r="1247">
          <cell r="B1247">
            <v>138610</v>
          </cell>
          <cell r="C1247" t="str">
            <v>御蔵島村（国民健康保険）　　　　　　　　　　　　　　　　　</v>
          </cell>
        </row>
        <row r="1248">
          <cell r="B1248">
            <v>138628</v>
          </cell>
          <cell r="C1248" t="str">
            <v>八丈町（国民健康保険）　　　　　　　　　　　　　　　　　　</v>
          </cell>
        </row>
        <row r="1249">
          <cell r="B1249">
            <v>138636</v>
          </cell>
          <cell r="C1249" t="str">
            <v>青ヶ島村（国民健康保険）　　　　　　　　　　　　　　　　　</v>
          </cell>
        </row>
        <row r="1250">
          <cell r="B1250">
            <v>138644</v>
          </cell>
          <cell r="C1250" t="str">
            <v>小笠原村（国民健康保険）　　　　　　　　　　　　　　　　　</v>
          </cell>
        </row>
        <row r="1251">
          <cell r="B1251">
            <v>6130025</v>
          </cell>
          <cell r="C1251" t="str">
            <v>トキメック健康保険組合　　　　　　　　　　　　　　　　　　</v>
          </cell>
        </row>
        <row r="1252">
          <cell r="B1252">
            <v>6130058</v>
          </cell>
          <cell r="C1252" t="str">
            <v>王子製紙健康保険組合　　　　　　　　　　　　　　　　　　　</v>
          </cell>
        </row>
        <row r="1253">
          <cell r="B1253">
            <v>6130066</v>
          </cell>
          <cell r="C1253" t="str">
            <v>トッパングループ健康保険組合　　　　　　　　　　　　　　　</v>
          </cell>
        </row>
        <row r="1254">
          <cell r="B1254">
            <v>6130074</v>
          </cell>
          <cell r="C1254" t="str">
            <v>富士電機健康保険組合　　　　　　　　　　　　　　　　　　　</v>
          </cell>
        </row>
        <row r="1255">
          <cell r="B1255">
            <v>6130082</v>
          </cell>
          <cell r="C1255" t="str">
            <v>フジクラ健康保険組合　　　　　　　　　　　　　　　　　　　</v>
          </cell>
        </row>
        <row r="1256">
          <cell r="B1256">
            <v>6130090</v>
          </cell>
          <cell r="C1256" t="str">
            <v>日本電気健康保険組合　　　　　　　　　　　　　　　　　　　</v>
          </cell>
        </row>
        <row r="1257">
          <cell r="B1257">
            <v>6130108</v>
          </cell>
          <cell r="C1257" t="str">
            <v>明電舎健康保険組合　　　　　　　　　　　　　　　　　　　　</v>
          </cell>
        </row>
        <row r="1258">
          <cell r="B1258">
            <v>6130124</v>
          </cell>
          <cell r="C1258" t="str">
            <v>ニコン健康保険組合　　　　　　　　　　　　　　　　　　　　</v>
          </cell>
        </row>
        <row r="1259">
          <cell r="B1259">
            <v>6130132</v>
          </cell>
          <cell r="C1259" t="str">
            <v>ライオン健康保険組合　　　　　　　　　　　　　　　　　　　</v>
          </cell>
        </row>
        <row r="1260">
          <cell r="B1260">
            <v>6130157</v>
          </cell>
          <cell r="C1260" t="str">
            <v>東洋製罐健康保険組合　　　　　　　　　　　　　　　　　　　</v>
          </cell>
        </row>
        <row r="1261">
          <cell r="B1261">
            <v>6130165</v>
          </cell>
          <cell r="C1261" t="str">
            <v>日本化薬健康保険組合　　　　　　　　　　　　　　　　　　　</v>
          </cell>
        </row>
        <row r="1262">
          <cell r="B1262">
            <v>6130173</v>
          </cell>
          <cell r="C1262" t="str">
            <v>パイロット健康保険組合　　　　　　　　　　　　　　　　　　</v>
          </cell>
        </row>
        <row r="1263">
          <cell r="B1263">
            <v>6130181</v>
          </cell>
          <cell r="C1263" t="str">
            <v>大日本印刷健康保険組合　　　　　　　　　　　　　　　　　　</v>
          </cell>
        </row>
        <row r="1264">
          <cell r="B1264">
            <v>6130199</v>
          </cell>
          <cell r="C1264" t="str">
            <v>共同印刷健康保険組合　　　　　　　　　　　　　　　　　　　</v>
          </cell>
        </row>
        <row r="1265">
          <cell r="B1265">
            <v>6130207</v>
          </cell>
          <cell r="C1265" t="str">
            <v>三菱製鋼健康保険組合　　　　　　　　　　　　　　　　　　　</v>
          </cell>
        </row>
        <row r="1266">
          <cell r="B1266">
            <v>6130215</v>
          </cell>
          <cell r="C1266" t="str">
            <v>ラサ工業健康保険組合　　　　　　　　　　　　　　　　　　　</v>
          </cell>
        </row>
        <row r="1267">
          <cell r="B1267">
            <v>6130231</v>
          </cell>
          <cell r="C1267" t="str">
            <v>森永健康保険組合　　　　　　　　　　　　　　　　　　　　　</v>
          </cell>
        </row>
        <row r="1268">
          <cell r="B1268">
            <v>6130256</v>
          </cell>
          <cell r="C1268" t="str">
            <v>住友大阪セメント健康保険組合　　　　　　　　　　　　　　　</v>
          </cell>
        </row>
        <row r="1269">
          <cell r="B1269">
            <v>120881</v>
          </cell>
          <cell r="C1269" t="str">
            <v>長柄町（国民健康保険）　　　　　　　　　　　　　　　　　　</v>
          </cell>
        </row>
        <row r="1270">
          <cell r="B1270">
            <v>120899</v>
          </cell>
          <cell r="C1270" t="str">
            <v>長南町（国民健康保険）　　　　　　　　　　　　　　　　　　</v>
          </cell>
        </row>
        <row r="1271">
          <cell r="B1271">
            <v>120907</v>
          </cell>
          <cell r="C1271" t="str">
            <v>大多喜町（国民健康保険）　　　　　　　　　　　　　　　　　</v>
          </cell>
        </row>
        <row r="1272">
          <cell r="B1272">
            <v>120915</v>
          </cell>
          <cell r="C1272" t="str">
            <v>夷隅町（国民健康保険）　　　　　　　　　　　　　　　　　　</v>
          </cell>
        </row>
        <row r="1273">
          <cell r="B1273">
            <v>120923</v>
          </cell>
          <cell r="C1273" t="str">
            <v>御宿町（国民健康保険）　　　　　　　　　　　　　　　　　　</v>
          </cell>
        </row>
        <row r="1274">
          <cell r="B1274">
            <v>120931</v>
          </cell>
          <cell r="C1274" t="str">
            <v>大原町（国民健康保険）　　　　　　　　　　　　　　　　　　</v>
          </cell>
        </row>
        <row r="1275">
          <cell r="B1275">
            <v>120949</v>
          </cell>
          <cell r="C1275" t="str">
            <v>岬町（国民健康保険）　　　　　　　　　　　　　　　　　　　</v>
          </cell>
        </row>
        <row r="1276">
          <cell r="B1276">
            <v>120956</v>
          </cell>
          <cell r="C1276" t="str">
            <v>富浦町（国民健康保険）　　　　　　　　　　　　　　　　　　</v>
          </cell>
        </row>
        <row r="1277">
          <cell r="B1277">
            <v>120964</v>
          </cell>
          <cell r="C1277" t="str">
            <v>富山町（国民健康保険）　　　　　　　　　　　　　　　　　　</v>
          </cell>
        </row>
        <row r="1278">
          <cell r="B1278">
            <v>120972</v>
          </cell>
          <cell r="C1278" t="str">
            <v>鋸南町（国民健康保険）　　　　　　　　　　　　　　　　　　</v>
          </cell>
        </row>
        <row r="1279">
          <cell r="B1279">
            <v>120980</v>
          </cell>
          <cell r="C1279" t="str">
            <v>三芳村（国民健康保険）　　　　　　　　　　　　　　　　　　</v>
          </cell>
        </row>
        <row r="1280">
          <cell r="B1280">
            <v>120998</v>
          </cell>
          <cell r="C1280" t="str">
            <v>白浜町（国民健康保険）　　　　　　　　　　　　　　　　　　</v>
          </cell>
        </row>
        <row r="1281">
          <cell r="B1281">
            <v>121004</v>
          </cell>
          <cell r="C1281" t="str">
            <v>千倉町（国民健康保険）　　　　　　　　　　　　　　　　　　</v>
          </cell>
        </row>
        <row r="1282">
          <cell r="B1282">
            <v>121012</v>
          </cell>
          <cell r="C1282" t="str">
            <v>丸山町（国民健康保険）　　　　　　　　　　　　　　　　　　</v>
          </cell>
        </row>
        <row r="1283">
          <cell r="B1283">
            <v>121020</v>
          </cell>
          <cell r="C1283" t="str">
            <v>和田町（国民健康保険）　　　　　　　　　　　　　　　　　　</v>
          </cell>
        </row>
        <row r="1284">
          <cell r="B1284">
            <v>121038</v>
          </cell>
          <cell r="C1284" t="str">
            <v>天津小湊町（国民健康保険）　　　　　　　　　　　　　　　　</v>
          </cell>
        </row>
        <row r="1285">
          <cell r="B1285">
            <v>121046</v>
          </cell>
          <cell r="C1285" t="str">
            <v>袖ヶ浦市（国民健康保険）　　　　　　　　　　　　　　　　　</v>
          </cell>
        </row>
        <row r="1286">
          <cell r="B1286">
            <v>123018</v>
          </cell>
          <cell r="C1286" t="str">
            <v>千葉県医師国民健康保険組合　　　　　　　　　　　　　　　　</v>
          </cell>
        </row>
        <row r="1287">
          <cell r="B1287">
            <v>123026</v>
          </cell>
          <cell r="C1287" t="str">
            <v>千葉県歯科医師国民健康保険組合　　　　　　　　　　　　　　</v>
          </cell>
        </row>
        <row r="1288">
          <cell r="B1288">
            <v>123034</v>
          </cell>
          <cell r="C1288" t="str">
            <v>千葉県薬剤師国民健康保険組合　　　　　　　　　　　　　　　</v>
          </cell>
        </row>
        <row r="1289">
          <cell r="B1289">
            <v>124008</v>
          </cell>
          <cell r="C1289" t="str">
            <v>千葉市（国民健康保険）　　　　　　　　　　　　　　　　　　</v>
          </cell>
        </row>
        <row r="1290">
          <cell r="B1290">
            <v>6120018</v>
          </cell>
          <cell r="C1290" t="str">
            <v>キッコーマン健康保険組合　　　　　　　　　　　　　　　　　</v>
          </cell>
        </row>
        <row r="1291">
          <cell r="B1291">
            <v>6120026</v>
          </cell>
          <cell r="C1291" t="str">
            <v>ヤマサ健康保険組合　　　　　　　　　　　　　　　　　　　　</v>
          </cell>
        </row>
        <row r="1292">
          <cell r="B1292">
            <v>6120034</v>
          </cell>
          <cell r="C1292" t="str">
            <v>ヒゲタ健康保険組合　　　　　　　　　　　　　　　　　　　　</v>
          </cell>
        </row>
        <row r="1293">
          <cell r="B1293">
            <v>6120067</v>
          </cell>
          <cell r="C1293" t="str">
            <v>日本建鉄健康保険組合　　　　　　　　　　　　　　　　　　　</v>
          </cell>
        </row>
        <row r="1294">
          <cell r="B1294">
            <v>6120075</v>
          </cell>
          <cell r="C1294" t="str">
            <v>日立精機健康保険組合　　　　　　　　　　　　　　　　　　　</v>
          </cell>
        </row>
        <row r="1295">
          <cell r="B1295">
            <v>6120109</v>
          </cell>
          <cell r="C1295" t="str">
            <v>千葉銀行健康保険組合　　　　　　　　　　　　　　　　　　　</v>
          </cell>
        </row>
        <row r="1296">
          <cell r="B1296">
            <v>6120133</v>
          </cell>
          <cell r="C1296" t="str">
            <v>千葉県医業健康保険組合　　　　　　　　　　　　　　　　　　</v>
          </cell>
        </row>
        <row r="1297">
          <cell r="B1297">
            <v>6120216</v>
          </cell>
          <cell r="C1297" t="str">
            <v>小湊鉄道健康保険組合　　　　　　　　　　　　　　　　　　　</v>
          </cell>
        </row>
        <row r="1298">
          <cell r="B1298">
            <v>6120232</v>
          </cell>
          <cell r="C1298" t="str">
            <v>鬼怒川ゴム健康保険組合　　　　　　　　　　　　　　　　　　</v>
          </cell>
        </row>
        <row r="1299">
          <cell r="B1299">
            <v>6120240</v>
          </cell>
          <cell r="C1299" t="str">
            <v>勝又健康保険組合　　　　　　　　　　　　　　　　　　　　　</v>
          </cell>
        </row>
        <row r="1300">
          <cell r="B1300">
            <v>6120281</v>
          </cell>
          <cell r="C1300" t="str">
            <v>京葉銀行健康保険組合　　　　　　　　　　　　　　　　　　　</v>
          </cell>
        </row>
        <row r="1301">
          <cell r="B1301">
            <v>6120299</v>
          </cell>
          <cell r="C1301" t="str">
            <v>千葉県機械金属健康保険組合　　　　　　　　　　　　　　　　</v>
          </cell>
        </row>
        <row r="1302">
          <cell r="B1302">
            <v>6120323</v>
          </cell>
          <cell r="C1302" t="str">
            <v>双葉電子健康保険組合　　　　　　　　　　　　　　　　　　　</v>
          </cell>
        </row>
        <row r="1303">
          <cell r="B1303">
            <v>6120356</v>
          </cell>
          <cell r="C1303" t="str">
            <v>千葉県自動車販売整備健康保険組合　　　　　　　　　　　　　</v>
          </cell>
        </row>
        <row r="1304">
          <cell r="B1304">
            <v>6120364</v>
          </cell>
          <cell r="C1304" t="str">
            <v>千葉興業銀行健康保険組合　　　　　　　　　　　　　　　　　</v>
          </cell>
        </row>
        <row r="1305">
          <cell r="B1305">
            <v>6120380</v>
          </cell>
          <cell r="C1305" t="str">
            <v>千葉トヨタ健康保険組合　　　　　　　　　　　　　　　　　　</v>
          </cell>
        </row>
        <row r="1306">
          <cell r="B1306">
            <v>6120398</v>
          </cell>
          <cell r="C1306" t="str">
            <v>千葉県農協健康保険組合　　　　　　　　　　　　　　　　　　</v>
          </cell>
        </row>
        <row r="1307">
          <cell r="B1307">
            <v>6120406</v>
          </cell>
          <cell r="C1307" t="str">
            <v>新日本製鐵君津関連健康保険組合　　　　　　　　　　　　　　</v>
          </cell>
        </row>
        <row r="1308">
          <cell r="B1308">
            <v>6120414</v>
          </cell>
          <cell r="C1308" t="str">
            <v>千葉県石油健康保険組合　　　　　　　　　　　　　　　　　　</v>
          </cell>
        </row>
        <row r="1309">
          <cell r="B1309">
            <v>6120430</v>
          </cell>
          <cell r="C1309" t="str">
            <v>利根コカ・コーラ健康保険組合　　　　　　　　　　　　　　　</v>
          </cell>
        </row>
        <row r="1310">
          <cell r="B1310">
            <v>6120455</v>
          </cell>
          <cell r="C1310" t="str">
            <v>千葉県しんきん健康保険組合　　　　　　　　　　　　　　　　</v>
          </cell>
        </row>
        <row r="1311">
          <cell r="B1311">
            <v>6120463</v>
          </cell>
          <cell r="C1311" t="str">
            <v>千葉県日産自動車健康保険組合　　　　　　　　　　　　　　　</v>
          </cell>
        </row>
        <row r="1312">
          <cell r="B1312">
            <v>6120539</v>
          </cell>
          <cell r="C1312" t="str">
            <v>千葉県建設業健康保険組合　　　　　　　　　　　　　　　　　</v>
          </cell>
        </row>
        <row r="1313">
          <cell r="B1313">
            <v>6120547</v>
          </cell>
          <cell r="C1313" t="str">
            <v>千葉県管工事業健康保険組合　　　　　　　　　　　　　　　　</v>
          </cell>
        </row>
        <row r="1314">
          <cell r="B1314">
            <v>6120554</v>
          </cell>
          <cell r="C1314" t="str">
            <v>千葉県食品製造健康保険組合　　　　　　　　　　　　　　　　</v>
          </cell>
        </row>
        <row r="1315">
          <cell r="B1315">
            <v>6120562</v>
          </cell>
          <cell r="C1315" t="str">
            <v>京葉ガス健康保険組合　　　　　　　　　　　　　　　　　　　</v>
          </cell>
        </row>
        <row r="1316">
          <cell r="B1316">
            <v>6120570</v>
          </cell>
          <cell r="C1316" t="str">
            <v>関東ゴルフ健康保険組合　　　　　　　　　　　　　　　　　　</v>
          </cell>
        </row>
        <row r="1317">
          <cell r="B1317">
            <v>6120604</v>
          </cell>
          <cell r="C1317" t="str">
            <v>千葉県トラック健康保険組合　　　　　　　　　　　　　　　　</v>
          </cell>
        </row>
        <row r="1318">
          <cell r="B1318">
            <v>6120612</v>
          </cell>
          <cell r="C1318" t="str">
            <v>関東文具健康保険組合　　　　　　　　　　　　　　　　　　　</v>
          </cell>
        </row>
        <row r="1319">
          <cell r="B1319">
            <v>6120620</v>
          </cell>
          <cell r="C1319" t="str">
            <v>オリエンタルランド健康保険組合　　　　　　　　　　　　　　</v>
          </cell>
        </row>
        <row r="1320">
          <cell r="B1320">
            <v>6120638</v>
          </cell>
          <cell r="C1320" t="str">
            <v>亀田総合病院健康保険組合　　　　　　　　　　　　　　　　　</v>
          </cell>
        </row>
        <row r="1321">
          <cell r="B1321">
            <v>6120646</v>
          </cell>
          <cell r="C1321" t="str">
            <v>横河ブリッジ健康保険組合　　　　　　　　　　　　　　　　　</v>
          </cell>
        </row>
        <row r="1322">
          <cell r="B1322">
            <v>6120653</v>
          </cell>
          <cell r="C1322" t="str">
            <v>昭和ゴム健康保険組合　　　　　　　　　　　　　　　　　　　</v>
          </cell>
        </row>
        <row r="1323">
          <cell r="B1323">
            <v>6120661</v>
          </cell>
          <cell r="C1323" t="str">
            <v>イオン健康保険組合　　　　　　　　　　　　　　　　　　　　</v>
          </cell>
        </row>
        <row r="1324">
          <cell r="B1324">
            <v>6120679</v>
          </cell>
          <cell r="C1324" t="str">
            <v>成田国際空港健康保険組合　　　　　　　　　　　　　　　　　</v>
          </cell>
        </row>
        <row r="1325">
          <cell r="B1325">
            <v>6120687</v>
          </cell>
          <cell r="C1325" t="str">
            <v>宮地鐵工健康保険組合　　　　　　　　　　　　　　　　　　　</v>
          </cell>
        </row>
        <row r="1326">
          <cell r="B1326">
            <v>6120695</v>
          </cell>
          <cell r="C1326" t="str">
            <v>出光興産健康保険組合　　　　　　　　　　　　　　　　　　　</v>
          </cell>
        </row>
        <row r="1327">
          <cell r="B1327">
            <v>6120703</v>
          </cell>
          <cell r="C1327" t="str">
            <v>富士石油健康保険組合　　　　　　　　　　　　　　　　　　　</v>
          </cell>
        </row>
        <row r="1328">
          <cell r="B1328">
            <v>6120711</v>
          </cell>
          <cell r="C1328" t="str">
            <v>三井製糖北糖健康保険組合　　　　　　　　　　　　　　　　　</v>
          </cell>
        </row>
        <row r="1329">
          <cell r="B1329">
            <v>6120729</v>
          </cell>
          <cell r="C1329" t="str">
            <v>セイコーインスツル健康保険組合　　　　　　　　　　　　　　</v>
          </cell>
        </row>
        <row r="1330">
          <cell r="B1330">
            <v>6120737</v>
          </cell>
          <cell r="C1330" t="str">
            <v>セイコークロック・プレシジョン健康保険組合　　　　　　　　</v>
          </cell>
        </row>
        <row r="1331">
          <cell r="B1331">
            <v>32120412</v>
          </cell>
          <cell r="C1331" t="str">
            <v>千葉県市町村職員共済組合　　　　　　　　　　　　　　　　　</v>
          </cell>
        </row>
        <row r="1332">
          <cell r="B1332">
            <v>133033</v>
          </cell>
          <cell r="C1332" t="str">
            <v>全国土木建築国民健康保険組合　　　　　　　　　　　　　　　</v>
          </cell>
        </row>
        <row r="1333">
          <cell r="B1333">
            <v>133041</v>
          </cell>
          <cell r="C1333" t="str">
            <v>東京理容国民健康保険組合　　　　　　　　　　　　　　　　　</v>
          </cell>
        </row>
        <row r="1334">
          <cell r="B1334">
            <v>133066</v>
          </cell>
          <cell r="C1334" t="str">
            <v>東京芸能人国民健康保険組合　　　　　　　　　　　　　　　　</v>
          </cell>
        </row>
        <row r="1335">
          <cell r="B1335">
            <v>133074</v>
          </cell>
          <cell r="C1335" t="str">
            <v>文芸美術国民健康保険組合　　　　　　　　　　　　　　　　　</v>
          </cell>
        </row>
        <row r="1336">
          <cell r="B1336">
            <v>133090</v>
          </cell>
          <cell r="C1336" t="str">
            <v>東京料理飲食国民健康保険組合　　　　　　　　　　　　　　　</v>
          </cell>
        </row>
        <row r="1337">
          <cell r="B1337">
            <v>133116</v>
          </cell>
          <cell r="C1337" t="str">
            <v>東京技芸国民健康保険組合　　　　　　　　　　　　　　　　　</v>
          </cell>
        </row>
        <row r="1338">
          <cell r="B1338">
            <v>133132</v>
          </cell>
          <cell r="C1338" t="str">
            <v>東京食品販売国民健康保険組合　　　　　　　　　　　　　　　</v>
          </cell>
        </row>
        <row r="1339">
          <cell r="B1339">
            <v>133140</v>
          </cell>
          <cell r="C1339" t="str">
            <v>東京美容国民健康保険組合　　　　　　　　　　　　　　　　　</v>
          </cell>
        </row>
        <row r="1340">
          <cell r="B1340">
            <v>133157</v>
          </cell>
          <cell r="C1340" t="str">
            <v>東京自転車商国民健康保険組合　　　　　　　　　　　　　　　</v>
          </cell>
        </row>
        <row r="1341">
          <cell r="B1341">
            <v>133165</v>
          </cell>
          <cell r="C1341" t="str">
            <v>東京青果卸売国民健康保険組合　　　　　　　　　　　　　　　</v>
          </cell>
        </row>
        <row r="1342">
          <cell r="B1342">
            <v>133173</v>
          </cell>
          <cell r="C1342" t="str">
            <v>東京浴場国民健康保険組合　　　　　　　　　　　　　　　　　</v>
          </cell>
        </row>
        <row r="1343">
          <cell r="B1343">
            <v>133181</v>
          </cell>
          <cell r="C1343" t="str">
            <v>東京写真材料国民健康保険組合　　　　　　　　　　　　　　　</v>
          </cell>
        </row>
        <row r="1344">
          <cell r="B1344">
            <v>133199</v>
          </cell>
          <cell r="C1344" t="str">
            <v>東京都弁護士国民健康保険組合　　　　　　　　　　　　　　　</v>
          </cell>
        </row>
        <row r="1345">
          <cell r="B1345">
            <v>133207</v>
          </cell>
          <cell r="C1345" t="str">
            <v>東京都薬剤師国民健康保険組合　　　　　　　　　　　　　　　</v>
          </cell>
        </row>
        <row r="1346">
          <cell r="B1346">
            <v>133223</v>
          </cell>
          <cell r="C1346" t="str">
            <v>東京都医師国民健康保険組合　　　　　　　　　　　　　　　　</v>
          </cell>
        </row>
        <row r="1347">
          <cell r="B1347">
            <v>133231</v>
          </cell>
          <cell r="C1347" t="str">
            <v>全国左官タイル塗装業国民健康保険組合　　　　　　　　　　　</v>
          </cell>
        </row>
        <row r="1348">
          <cell r="B1348">
            <v>133249</v>
          </cell>
          <cell r="C1348" t="str">
            <v>東京建設職能国民健康保険組合　　　　　　　　　　　　　　　</v>
          </cell>
        </row>
        <row r="1349">
          <cell r="B1349">
            <v>133256</v>
          </cell>
          <cell r="C1349" t="str">
            <v>東京建設業国民健康保険組合　　　　　　　　　　　　　　　　</v>
          </cell>
        </row>
        <row r="1350">
          <cell r="B1350">
            <v>133264</v>
          </cell>
          <cell r="C1350" t="str">
            <v>中央建設国民健康保険組合　　　　　　　　　　　　　　　　　</v>
          </cell>
        </row>
        <row r="1351">
          <cell r="B1351">
            <v>133272</v>
          </cell>
          <cell r="C1351" t="str">
            <v>東京土建国民健康保険組合　　　　　　　　　　　　　　　　　</v>
          </cell>
        </row>
        <row r="1352">
          <cell r="B1352">
            <v>133280</v>
          </cell>
          <cell r="C1352" t="str">
            <v>全国板金業国民健康保険組合　　　　　　　　　　　　　　　　</v>
          </cell>
        </row>
        <row r="1353">
          <cell r="B1353">
            <v>133298</v>
          </cell>
          <cell r="C1353" t="str">
            <v>全国建設工事業国民健康保険組合　　　　　　　　　　　　　　</v>
          </cell>
        </row>
        <row r="1354">
          <cell r="B1354">
            <v>138016</v>
          </cell>
          <cell r="C1354" t="str">
            <v>千代田区（国民健康保険）　　　　　　　　　　　　　　　　　</v>
          </cell>
        </row>
        <row r="1355">
          <cell r="B1355">
            <v>138024</v>
          </cell>
          <cell r="C1355" t="str">
            <v>中央区（国民健康保険）　　　　　　　　　　　　　　　　　　</v>
          </cell>
        </row>
        <row r="1356">
          <cell r="B1356">
            <v>138032</v>
          </cell>
          <cell r="C1356" t="str">
            <v>港区（国民健康保険）　　　　　　　　　　　　　　　　　　　</v>
          </cell>
        </row>
        <row r="1357">
          <cell r="B1357">
            <v>6132427</v>
          </cell>
          <cell r="C1357" t="str">
            <v>全国印刷工業健康保険組合　　　　　　　　　　　　　　　　　</v>
          </cell>
        </row>
        <row r="1358">
          <cell r="B1358">
            <v>6132443</v>
          </cell>
          <cell r="C1358" t="str">
            <v>東京ニットファッション健康保険組合　　　　　　　　　　　　</v>
          </cell>
        </row>
        <row r="1359">
          <cell r="B1359">
            <v>6132468</v>
          </cell>
          <cell r="C1359" t="str">
            <v>東京実業健康保険組合　　　　　　　　　　　　　　　　　　　</v>
          </cell>
        </row>
        <row r="1360">
          <cell r="B1360">
            <v>6132476</v>
          </cell>
          <cell r="C1360" t="str">
            <v>東糧健康保険組合　　　　　　　　　　　　　　　　　　　　　</v>
          </cell>
        </row>
        <row r="1361">
          <cell r="B1361">
            <v>6132484</v>
          </cell>
          <cell r="C1361" t="str">
            <v>国民生活金融公庫健康保険組合　　　　　　　　　　　　　　　</v>
          </cell>
        </row>
        <row r="1362">
          <cell r="B1362">
            <v>6132492</v>
          </cell>
          <cell r="C1362" t="str">
            <v>日本郵船健康保険組合　　　　　　　　　　　　　　　　　　　</v>
          </cell>
        </row>
        <row r="1363">
          <cell r="B1363">
            <v>6132500</v>
          </cell>
          <cell r="C1363" t="str">
            <v>東京都医業健康保険組合　　　　　　　　　　　　　　　　　　</v>
          </cell>
        </row>
        <row r="1364">
          <cell r="B1364">
            <v>6132518</v>
          </cell>
          <cell r="C1364" t="str">
            <v>太平洋セメント健康保険組合　　　　　　　　　　　　　　　　</v>
          </cell>
        </row>
        <row r="1365">
          <cell r="B1365">
            <v>6132526</v>
          </cell>
          <cell r="C1365" t="str">
            <v>トピー健康保険組合　　　　　　　　　　　　　　　　　　　　</v>
          </cell>
        </row>
        <row r="1366">
          <cell r="B1366">
            <v>6132559</v>
          </cell>
          <cell r="C1366" t="str">
            <v>三菱重工健康保険組合　　　　　　　　　　　　　　　　　　　</v>
          </cell>
        </row>
        <row r="1367">
          <cell r="B1367">
            <v>6132567</v>
          </cell>
          <cell r="C1367" t="str">
            <v>共栄火災健康保険組合　　　　　　　　　　　　　　　　　　　</v>
          </cell>
        </row>
        <row r="1368">
          <cell r="B1368">
            <v>6132583</v>
          </cell>
          <cell r="C1368" t="str">
            <v>キヤノン健康保険組合　　　　　　　　　　　　　　　　　　　</v>
          </cell>
        </row>
        <row r="1369">
          <cell r="B1369">
            <v>6132633</v>
          </cell>
          <cell r="C1369" t="str">
            <v>立教学院健康保険組合　　　　　　　　　　　　　　　　　　　</v>
          </cell>
        </row>
        <row r="1370">
          <cell r="B1370">
            <v>6132641</v>
          </cell>
          <cell r="C1370" t="str">
            <v>東京片倉健康保険組合　　　　　　　　　　　　　　　　　　　</v>
          </cell>
        </row>
        <row r="1371">
          <cell r="B1371">
            <v>6132658</v>
          </cell>
          <cell r="C1371" t="str">
            <v>全農健康保険組合　　　　　　　　　　　　　　　　　　　　　</v>
          </cell>
        </row>
        <row r="1372">
          <cell r="B1372">
            <v>6132674</v>
          </cell>
          <cell r="C1372" t="str">
            <v>法政大学健康保険組合　　　　　　　　　　　　　　　　　　　</v>
          </cell>
        </row>
        <row r="1373">
          <cell r="B1373">
            <v>6132682</v>
          </cell>
          <cell r="C1373" t="str">
            <v>三菱瓦斯化学健康保険組合　　　　　　　　　　　　　　　　　</v>
          </cell>
        </row>
        <row r="1374">
          <cell r="B1374">
            <v>6132690</v>
          </cell>
          <cell r="C1374" t="str">
            <v>酒フーズ健康保険組合　　　　　　　　　　　　　　　　　　　</v>
          </cell>
        </row>
        <row r="1375">
          <cell r="B1375">
            <v>6132724</v>
          </cell>
          <cell r="C1375" t="str">
            <v>東京医科大学健康保険組合　　　　　　　　　　　　　　　　　</v>
          </cell>
        </row>
        <row r="1376">
          <cell r="B1376">
            <v>6132732</v>
          </cell>
          <cell r="C1376" t="str">
            <v>文化学園健康保険組合　　　　　　　　　　　　　　　　　　　</v>
          </cell>
        </row>
        <row r="1377">
          <cell r="B1377">
            <v>6132757</v>
          </cell>
          <cell r="C1377" t="str">
            <v>東亜合成健康保険組合　　　　　　　　　　　　　　　　　　　</v>
          </cell>
        </row>
        <row r="1378">
          <cell r="B1378">
            <v>6132765</v>
          </cell>
          <cell r="C1378" t="str">
            <v>日本航空健康保険組合　　　　　　　　　　　　　　　　　　　</v>
          </cell>
        </row>
        <row r="1379">
          <cell r="B1379">
            <v>6132773</v>
          </cell>
          <cell r="C1379" t="str">
            <v>日興コーディアルグループ健康保険組合　　　　　　　　　　　</v>
          </cell>
        </row>
        <row r="1380">
          <cell r="B1380">
            <v>6132781</v>
          </cell>
          <cell r="C1380" t="str">
            <v>東京金属事業健康保険組合　　　　　　　　　　　　　　　　　</v>
          </cell>
        </row>
        <row r="1381">
          <cell r="B1381">
            <v>6132799</v>
          </cell>
          <cell r="C1381" t="str">
            <v>東京都歯科健康保険組合　　　　　　　　　　　　　　　　　　</v>
          </cell>
        </row>
        <row r="1382">
          <cell r="B1382">
            <v>6132815</v>
          </cell>
          <cell r="C1382" t="str">
            <v>日新火災健康保険組合　　　　　　　　　　　　　　　　　　　</v>
          </cell>
        </row>
        <row r="1383">
          <cell r="B1383">
            <v>6132823</v>
          </cell>
          <cell r="C1383" t="str">
            <v>丸善健康保険組合　　　　　　　　　　　　　　　　　　　　　</v>
          </cell>
        </row>
        <row r="1384">
          <cell r="B1384">
            <v>6132831</v>
          </cell>
          <cell r="C1384" t="str">
            <v>住友金属鉱山健康保険組合　　　　　　　　　　　　　　　　　</v>
          </cell>
        </row>
        <row r="1385">
          <cell r="B1385">
            <v>6132849</v>
          </cell>
          <cell r="C1385" t="str">
            <v>日産化学健康保険組合　　　　　　　　　　　　　　　　　　　</v>
          </cell>
        </row>
        <row r="1386">
          <cell r="B1386">
            <v>6132856</v>
          </cell>
          <cell r="C1386" t="str">
            <v>名糖健康保険組合　　　　　　　　　　　　　　　　　　　　　</v>
          </cell>
        </row>
        <row r="1387">
          <cell r="B1387">
            <v>6132864</v>
          </cell>
          <cell r="C1387" t="str">
            <v>旭電化健康保険組合　　　　　　　　　　　　　　　　　　　　</v>
          </cell>
        </row>
        <row r="1388">
          <cell r="B1388">
            <v>6132922</v>
          </cell>
          <cell r="C1388" t="str">
            <v>労働者健康福祉機構健康保険組合　　　　　　　　　　　　　　</v>
          </cell>
        </row>
        <row r="1389">
          <cell r="B1389">
            <v>6132930</v>
          </cell>
          <cell r="C1389" t="str">
            <v>住宅金融公庫健康保険組合　　　　　　　　　　　　　　　　　</v>
          </cell>
        </row>
        <row r="1390">
          <cell r="B1390">
            <v>6132948</v>
          </cell>
          <cell r="C1390" t="str">
            <v>東京薬業健康保険組合　　　　　　　　　　　　　　　　　　　</v>
          </cell>
        </row>
        <row r="1391">
          <cell r="B1391">
            <v>6132963</v>
          </cell>
          <cell r="C1391" t="str">
            <v>明治乳業健康保険組合　　　　　　　　　　　　　　　　　　　</v>
          </cell>
        </row>
        <row r="1392">
          <cell r="B1392">
            <v>6132971</v>
          </cell>
          <cell r="C1392" t="str">
            <v>関電工健康保険組合　　　　　　　　　　　　　　　　　　　　</v>
          </cell>
        </row>
        <row r="1393">
          <cell r="B1393">
            <v>6132989</v>
          </cell>
          <cell r="C1393" t="str">
            <v>日本甜菜製糖健康保険組合　　　　　　　　　　　　　　　　　</v>
          </cell>
        </row>
        <row r="1394">
          <cell r="B1394">
            <v>6133003</v>
          </cell>
          <cell r="C1394" t="str">
            <v>国際興業健康保険組合　　　　　　　　　　　　　　　　　　　</v>
          </cell>
        </row>
        <row r="1395">
          <cell r="B1395">
            <v>6133011</v>
          </cell>
          <cell r="C1395" t="str">
            <v>明治屋健康保険組合　　　　　　　　　　　　　　　　　　　　</v>
          </cell>
        </row>
        <row r="1396">
          <cell r="B1396">
            <v>6133029</v>
          </cell>
          <cell r="C1396" t="str">
            <v>日本交通健康保険組合　　　　　　　　　　　　　　　　　　　</v>
          </cell>
        </row>
        <row r="1397">
          <cell r="B1397">
            <v>6133037</v>
          </cell>
          <cell r="C1397" t="str">
            <v>日活健康保険組合　　　　　　　　　　　　　　　　　　　　　</v>
          </cell>
        </row>
        <row r="1398">
          <cell r="B1398">
            <v>6133045</v>
          </cell>
          <cell r="C1398" t="str">
            <v>東京放送健康保険組合　　　　　　　　　　　　　　　　　　　</v>
          </cell>
        </row>
        <row r="1399">
          <cell r="B1399">
            <v>6133052</v>
          </cell>
          <cell r="C1399" t="str">
            <v>大日本明治製糖健康保険組合　　　　　　　　　　　　　　　　</v>
          </cell>
        </row>
        <row r="1400">
          <cell r="B1400">
            <v>6133086</v>
          </cell>
          <cell r="C1400" t="str">
            <v>ホンダ健康保険組合　　　　　　　　　　　　　　　　　　　　</v>
          </cell>
        </row>
        <row r="1401">
          <cell r="B1401">
            <v>6133094</v>
          </cell>
          <cell r="C1401" t="str">
            <v>国際自動車健康保険組合　　　　　　　　　　　　　　　　　　</v>
          </cell>
        </row>
        <row r="1402">
          <cell r="B1402">
            <v>6133102</v>
          </cell>
          <cell r="C1402" t="str">
            <v>新日本製鐵健康保険組合　　　　　　　　　　　　　　　　　　</v>
          </cell>
        </row>
        <row r="1403">
          <cell r="B1403">
            <v>6133110</v>
          </cell>
          <cell r="C1403" t="str">
            <v>日立金属健康保険組合　　　　　　　　　　　　　　　　　　　</v>
          </cell>
        </row>
        <row r="1404">
          <cell r="B1404">
            <v>6133136</v>
          </cell>
          <cell r="C1404" t="str">
            <v>ミクニ健康保険組合　　　　　　　　　　　　　　　　　　　　</v>
          </cell>
        </row>
        <row r="1405">
          <cell r="B1405">
            <v>6133144</v>
          </cell>
          <cell r="C1405" t="str">
            <v>メルシャン健康保険組合　　　　　　　　　　　　　　　　　　</v>
          </cell>
        </row>
        <row r="1406">
          <cell r="B1406">
            <v>6133169</v>
          </cell>
          <cell r="C1406" t="str">
            <v>中央ラジオ・テレビ健康保険組合　　　　　　　　　　　　　　</v>
          </cell>
        </row>
        <row r="1407">
          <cell r="B1407">
            <v>6133177</v>
          </cell>
          <cell r="C1407" t="str">
            <v>日本道路公団健康保険組合　　　　　　　　　　　　　　　　　</v>
          </cell>
        </row>
        <row r="1408">
          <cell r="B1408">
            <v>6133185</v>
          </cell>
          <cell r="C1408" t="str">
            <v>東京都民銀行健康保険組合　　　　　　　　　　　　　　　　　</v>
          </cell>
        </row>
        <row r="1409">
          <cell r="B1409">
            <v>6133193</v>
          </cell>
          <cell r="C1409" t="str">
            <v>不二家健康保険組合　　　　　　　　　　　　　　　　　　　　</v>
          </cell>
        </row>
        <row r="1410">
          <cell r="B1410">
            <v>6133235</v>
          </cell>
          <cell r="C1410" t="str">
            <v>日刊工業新聞社健康保険組合　　　　　　　　　　　　　　　　</v>
          </cell>
        </row>
        <row r="1411">
          <cell r="B1411">
            <v>6133243</v>
          </cell>
          <cell r="C1411" t="str">
            <v>東芝テック健康保険組合　　　　　　　　　　　　　　　　　　</v>
          </cell>
        </row>
        <row r="1412">
          <cell r="B1412">
            <v>6135859</v>
          </cell>
          <cell r="C1412" t="str">
            <v>オンワ－ド樫山健康保険組合　　　　　　　　　　　　　　　　</v>
          </cell>
        </row>
        <row r="1413">
          <cell r="B1413">
            <v>6135867</v>
          </cell>
          <cell r="C1413" t="str">
            <v>十字屋健康保険組合　　　　　　　　　　　　　　　　　　　　</v>
          </cell>
        </row>
        <row r="1414">
          <cell r="B1414">
            <v>6135875</v>
          </cell>
          <cell r="C1414" t="str">
            <v>鷺宮健康保険組合　　　　　　　　　　　　　　　　　　　　　</v>
          </cell>
        </row>
        <row r="1415">
          <cell r="B1415">
            <v>6135891</v>
          </cell>
          <cell r="C1415" t="str">
            <v>セメント商工健康保険組合　　　　　　　　　　　　　　　　　</v>
          </cell>
        </row>
        <row r="1416">
          <cell r="B1416">
            <v>6135909</v>
          </cell>
          <cell r="C1416" t="str">
            <v>東京広告業健康保険組合　　　　　　　　　　　　　　　　　　</v>
          </cell>
        </row>
        <row r="1417">
          <cell r="B1417">
            <v>6135917</v>
          </cell>
          <cell r="C1417" t="str">
            <v>三菱地所健康保険組合　　　　　　　　　　　　　　　　　　　</v>
          </cell>
        </row>
        <row r="1418">
          <cell r="B1418">
            <v>6135933</v>
          </cell>
          <cell r="C1418" t="str">
            <v>カルソニックカンセイ健康保険組合　　　　　　　　　　　　　</v>
          </cell>
        </row>
        <row r="1419">
          <cell r="B1419">
            <v>6135941</v>
          </cell>
          <cell r="C1419" t="str">
            <v>ケンウッド健康保険組合　　　　　　　　　　　　　　　　　　</v>
          </cell>
        </row>
        <row r="1420">
          <cell r="B1420">
            <v>6135958</v>
          </cell>
          <cell r="C1420" t="str">
            <v>東洋水産健康保険組合　　　　　　　　　　　　　　　　　　　</v>
          </cell>
        </row>
        <row r="1421">
          <cell r="B1421">
            <v>6135974</v>
          </cell>
          <cell r="C1421" t="str">
            <v>ＮＩＰＰＯコーポレーション健康保険組合　　　　　　　　　　</v>
          </cell>
        </row>
        <row r="1422">
          <cell r="B1422">
            <v>6135982</v>
          </cell>
          <cell r="C1422" t="str">
            <v>テルモ健康保険組合　　　　　　　　　　　　　　　　　　　　</v>
          </cell>
        </row>
        <row r="1423">
          <cell r="B1423">
            <v>6130298</v>
          </cell>
          <cell r="C1423" t="str">
            <v>東京瓦斯健康保険組合　　　　　　　　　　　　　　　　　　　</v>
          </cell>
        </row>
        <row r="1424">
          <cell r="B1424">
            <v>6130306</v>
          </cell>
          <cell r="C1424" t="str">
            <v>石川島播磨重工業健康保険組合　　　　　　　　　　　　　　　</v>
          </cell>
        </row>
        <row r="1425">
          <cell r="B1425">
            <v>6130314</v>
          </cell>
          <cell r="C1425" t="str">
            <v>日東紡績健康保険組合　　　　　　　　　　　　　　　　　　　</v>
          </cell>
        </row>
        <row r="1426">
          <cell r="B1426">
            <v>6130330</v>
          </cell>
          <cell r="C1426" t="str">
            <v>日産自動車プリンス健康保険組合　　　　　　　　　　　　　　</v>
          </cell>
        </row>
        <row r="1427">
          <cell r="B1427">
            <v>6130363</v>
          </cell>
          <cell r="C1427" t="str">
            <v>片倉健康保険組合　　　　　　　　　　　　　　　　　　　　　</v>
          </cell>
        </row>
        <row r="1428">
          <cell r="B1428">
            <v>6130389</v>
          </cell>
          <cell r="C1428" t="str">
            <v>東京西南私鉄連合健康保険組合　　　　　　　　　　　　　　　</v>
          </cell>
        </row>
        <row r="1429">
          <cell r="B1429">
            <v>6130397</v>
          </cell>
          <cell r="C1429" t="str">
            <v>住友石炭健康保険組合　　　　　　　　　　　　　　　　　　　</v>
          </cell>
        </row>
        <row r="1430">
          <cell r="B1430">
            <v>6130405</v>
          </cell>
          <cell r="C1430" t="str">
            <v>三共健康保険組合　　　　　　　　　　　　　　　　　　　　　</v>
          </cell>
        </row>
        <row r="1431">
          <cell r="B1431">
            <v>6130439</v>
          </cell>
          <cell r="C1431" t="str">
            <v>京成電鉄健康保険組合　　　　　　　　　　　　　　　　　　　</v>
          </cell>
        </row>
        <row r="1432">
          <cell r="B1432">
            <v>6130447</v>
          </cell>
          <cell r="C1432" t="str">
            <v>横河電機健康保険組合　　　　　　　　　　　　　　　　　　　</v>
          </cell>
        </row>
        <row r="1433">
          <cell r="B1433">
            <v>6130454</v>
          </cell>
          <cell r="C1433" t="str">
            <v>花王健康保険組合　　　　　　　　　　　　　　　　　　　　　</v>
          </cell>
        </row>
        <row r="1434">
          <cell r="B1434">
            <v>6130462</v>
          </cell>
          <cell r="C1434" t="str">
            <v>ニチロ健康保険組合　　　　　　　　　　　　　　　　　　　　</v>
          </cell>
        </row>
        <row r="1435">
          <cell r="B1435">
            <v>6130488</v>
          </cell>
          <cell r="C1435" t="str">
            <v>東武鉄道健康保険組合　　　　　　　　　　　　　　　　　　　</v>
          </cell>
        </row>
        <row r="1436">
          <cell r="B1436">
            <v>6130512</v>
          </cell>
          <cell r="C1436" t="str">
            <v>コニカミノルタ健康保険組合　　　　　　　　　　　　　　　　</v>
          </cell>
        </row>
        <row r="1437">
          <cell r="B1437">
            <v>6130538</v>
          </cell>
          <cell r="C1437" t="str">
            <v>日曹健康保険組合　　　　　　　　　　　　　　　　　　　　　</v>
          </cell>
        </row>
        <row r="1438">
          <cell r="B1438">
            <v>6130553</v>
          </cell>
          <cell r="C1438" t="str">
            <v>トプコン健康保険組合　　　　　　　　　　　　　　　　　　　</v>
          </cell>
        </row>
        <row r="1439">
          <cell r="B1439">
            <v>6130579</v>
          </cell>
          <cell r="C1439" t="str">
            <v>住友ベ－クライト健康保険組合　　　　　　　　　　　　　　　</v>
          </cell>
        </row>
        <row r="1440">
          <cell r="B1440">
            <v>6130587</v>
          </cell>
          <cell r="C1440" t="str">
            <v>昭和電工健康保険組合　　　　　　　　　　　　　　　　　　　</v>
          </cell>
        </row>
        <row r="1441">
          <cell r="B1441">
            <v>6130611</v>
          </cell>
          <cell r="C1441" t="str">
            <v>日本水産健康保険組合　　　　　　　　　　　　　　　　　　　</v>
          </cell>
        </row>
        <row r="1442">
          <cell r="B1442">
            <v>6130637</v>
          </cell>
          <cell r="C1442" t="str">
            <v>共同通信社健康保険組合　　　　　　　　　　　　　　　　　　</v>
          </cell>
        </row>
        <row r="1443">
          <cell r="B1443">
            <v>6130645</v>
          </cell>
          <cell r="C1443" t="str">
            <v>安田健康保険組合　　　　　　　　　　　　　　　　　　　　　</v>
          </cell>
        </row>
        <row r="1444">
          <cell r="B1444">
            <v>6130652</v>
          </cell>
          <cell r="C1444" t="str">
            <v>安田生命健康保険組合　　　　　　　　　　　　　　　　　　　</v>
          </cell>
        </row>
        <row r="1445">
          <cell r="B1445">
            <v>6130660</v>
          </cell>
          <cell r="C1445" t="str">
            <v>第一生命健康保険組合　　　　　　　　　　　　　　　　　　　</v>
          </cell>
        </row>
        <row r="1446">
          <cell r="B1446">
            <v>6130686</v>
          </cell>
          <cell r="C1446" t="str">
            <v>三菱健康保険組合　　　　　　　　　　　　　　　　　　　　　</v>
          </cell>
        </row>
        <row r="1447">
          <cell r="B1447">
            <v>6130702</v>
          </cell>
          <cell r="C1447" t="str">
            <v>みずほ健康保険組合　　　　　　　　　　　　　　　　　　　　</v>
          </cell>
        </row>
        <row r="1448">
          <cell r="B1448">
            <v>6130710</v>
          </cell>
          <cell r="C1448" t="str">
            <v>三越健康保険組合　　　　　　　　　　　　　　　　　　　　　</v>
          </cell>
        </row>
        <row r="1449">
          <cell r="B1449">
            <v>6130728</v>
          </cell>
          <cell r="C1449" t="str">
            <v>朝日生命健康保険組合　　　　　　　　　　　　　　　　　　　</v>
          </cell>
        </row>
        <row r="1450">
          <cell r="B1450">
            <v>6130736</v>
          </cell>
          <cell r="C1450" t="str">
            <v>松屋健康保険組合　　　　　　　　　　　　　　　　　　　　　</v>
          </cell>
        </row>
        <row r="1451">
          <cell r="B1451">
            <v>6130769</v>
          </cell>
          <cell r="C1451" t="str">
            <v>明治安田生命健康保険組合　　　　　　　　　　　　　　　　　</v>
          </cell>
        </row>
        <row r="1452">
          <cell r="B1452">
            <v>6130777</v>
          </cell>
          <cell r="C1452" t="str">
            <v>日本銀行健康保険組合　　　　　　　　　　　　　　　　　　　</v>
          </cell>
        </row>
        <row r="1453">
          <cell r="B1453">
            <v>6130785</v>
          </cell>
          <cell r="C1453" t="str">
            <v>三井健康保険組合　　　　　　　　　　　　　　　　　　　　　</v>
          </cell>
        </row>
        <row r="1454">
          <cell r="B1454">
            <v>6130801</v>
          </cell>
          <cell r="C1454" t="str">
            <v>チッソ本社健康保険組合　　　　　　　　　　　　　　　　　　</v>
          </cell>
        </row>
        <row r="1455">
          <cell r="B1455">
            <v>6130819</v>
          </cell>
          <cell r="C1455" t="str">
            <v>あさひ銀行健康保険組合　　　　　　　　　　　　　　　　　　</v>
          </cell>
        </row>
        <row r="1456">
          <cell r="B1456">
            <v>6130827</v>
          </cell>
          <cell r="C1456" t="str">
            <v>大和生命健康保険組合　　　　　　　　　　　　　　　　　　　</v>
          </cell>
        </row>
        <row r="1457">
          <cell r="B1457">
            <v>6130835</v>
          </cell>
          <cell r="C1457" t="str">
            <v>あいおい健康保険組合　　　　　　　　　　　　　　　　　　　</v>
          </cell>
        </row>
        <row r="1458">
          <cell r="B1458">
            <v>6130843</v>
          </cell>
          <cell r="C1458" t="str">
            <v>資生堂健康保険組合　　　　　　　　　　　　　　　　　　　　</v>
          </cell>
        </row>
        <row r="1459">
          <cell r="B1459">
            <v>6130850</v>
          </cell>
          <cell r="C1459" t="str">
            <v>ティ・アンド・ディ・フィナンシャル生命健康保険組合　　　　</v>
          </cell>
        </row>
        <row r="1460">
          <cell r="B1460">
            <v>6130868</v>
          </cell>
          <cell r="C1460" t="str">
            <v>富国生命健康保険組合　　　　　　　　　　　　　　　　　　　</v>
          </cell>
        </row>
        <row r="1461">
          <cell r="B1461">
            <v>6130884</v>
          </cell>
          <cell r="C1461" t="str">
            <v>日動火災健康保険組合　　　　　　　　　　　　　　　　　　　</v>
          </cell>
        </row>
        <row r="1462">
          <cell r="B1462">
            <v>6130892</v>
          </cell>
          <cell r="C1462" t="str">
            <v>大和証券グループ健康保険組合　　　　　　　　　　　　　　　</v>
          </cell>
        </row>
        <row r="1463">
          <cell r="B1463">
            <v>6130900</v>
          </cell>
          <cell r="C1463" t="str">
            <v>日本興亜健康保険組合　　　　　　　　　　　　　　　　　　　</v>
          </cell>
        </row>
        <row r="1464">
          <cell r="B1464">
            <v>6130926</v>
          </cell>
          <cell r="C1464" t="str">
            <v>伊勢丹健康保険組合　　　　　　　　　　　　　　　　　　　　</v>
          </cell>
        </row>
        <row r="1465">
          <cell r="B1465">
            <v>6130934</v>
          </cell>
          <cell r="C1465" t="str">
            <v>エイアイジー・スター生命健康保険組合　　　　　　　　　　　</v>
          </cell>
        </row>
        <row r="1466">
          <cell r="B1466">
            <v>6130967</v>
          </cell>
          <cell r="C1466" t="str">
            <v>キヤノン・エヌ・ティー・シー健康保険組合　　　　　　　　　</v>
          </cell>
        </row>
        <row r="1467">
          <cell r="B1467">
            <v>6130975</v>
          </cell>
          <cell r="C1467" t="str">
            <v>沖電気工業健康保険組合　　　　　　　　　　　　　　　　　　</v>
          </cell>
        </row>
        <row r="1468">
          <cell r="B1468">
            <v>6130983</v>
          </cell>
          <cell r="C1468" t="str">
            <v>三省堂健康保険組合　　　　　　　　　　　　　　　　　　　　</v>
          </cell>
        </row>
        <row r="1469">
          <cell r="B1469">
            <v>6130991</v>
          </cell>
          <cell r="C1469" t="str">
            <v>富士紡績健康保険組合　　　　　　　　　　　　　　　　　　　</v>
          </cell>
        </row>
        <row r="1470">
          <cell r="B1470">
            <v>6131056</v>
          </cell>
          <cell r="C1470" t="str">
            <v>昭和飛行機健康保険組合　　　　　　　　　　　　　　　　　　</v>
          </cell>
        </row>
        <row r="1471">
          <cell r="B1471">
            <v>6131064</v>
          </cell>
          <cell r="C1471" t="str">
            <v>三井住友銀行健康保険組合　　　　　　　　　　　　　　　　　</v>
          </cell>
        </row>
        <row r="1472">
          <cell r="B1472">
            <v>6131072</v>
          </cell>
          <cell r="C1472" t="str">
            <v>大東紡織健康保険組合　　　　　　　　　　　　　　　　　　　</v>
          </cell>
        </row>
        <row r="1473">
          <cell r="B1473">
            <v>6131080</v>
          </cell>
          <cell r="C1473" t="str">
            <v>日本油脂健康保険組合　　　　　　　　　　　　　　　　　　　</v>
          </cell>
        </row>
        <row r="1474">
          <cell r="B1474">
            <v>6131098</v>
          </cell>
          <cell r="C1474" t="str">
            <v>リ－ガル健康保険組合　　　　　　　　　　　　　　　　　　　</v>
          </cell>
        </row>
        <row r="1475">
          <cell r="B1475">
            <v>6131106</v>
          </cell>
          <cell r="C1475" t="str">
            <v>小糸健康保険組合　　　　　　　　　　　　　　　　　　　　　</v>
          </cell>
        </row>
        <row r="1476">
          <cell r="B1476">
            <v>6131114</v>
          </cell>
          <cell r="C1476" t="str">
            <v>東京地下鉄健康保険組合　　　　　　　　　　　　　　　　　　</v>
          </cell>
        </row>
        <row r="1477">
          <cell r="B1477">
            <v>6131122</v>
          </cell>
          <cell r="C1477" t="str">
            <v>日清紡績健康保険組合　　　　　　　　　　　　　　　　　　　</v>
          </cell>
        </row>
        <row r="1478">
          <cell r="B1478">
            <v>6131163</v>
          </cell>
          <cell r="C1478" t="str">
            <v>サッポロビ－ル健康保険組合　　　　　　　　　　　　　　　　</v>
          </cell>
        </row>
        <row r="1479">
          <cell r="B1479">
            <v>6131189</v>
          </cell>
          <cell r="C1479" t="str">
            <v>三菱化学健康保険組合　　　　　　　　　　　　　　　　　　　</v>
          </cell>
        </row>
        <row r="1480">
          <cell r="B1480">
            <v>6131213</v>
          </cell>
          <cell r="C1480" t="str">
            <v>日野自動車健康保険組合　　　　　　　　　　　　　　　　　　</v>
          </cell>
        </row>
        <row r="1481">
          <cell r="B1481">
            <v>6131221</v>
          </cell>
          <cell r="C1481" t="str">
            <v>セントラル硝子健康保険組合　　　　　　　　　　　　　　　　</v>
          </cell>
        </row>
        <row r="1482">
          <cell r="B1482">
            <v>6131239</v>
          </cell>
          <cell r="C1482" t="str">
            <v>わかもと健康保険組合　　　　　　　　　　　　　　　　　　　</v>
          </cell>
        </row>
        <row r="1483">
          <cell r="B1483">
            <v>6131247</v>
          </cell>
          <cell r="C1483" t="str">
            <v>日本無線健康保険組合　　　　　　　　　　　　　　　　　　　</v>
          </cell>
        </row>
        <row r="1484">
          <cell r="B1484">
            <v>6131254</v>
          </cell>
          <cell r="C1484" t="str">
            <v>オリンパス健康保険組合　　　　　　　　　　　　　　　　　　</v>
          </cell>
        </row>
        <row r="1485">
          <cell r="B1485">
            <v>6131262</v>
          </cell>
          <cell r="C1485" t="str">
            <v>古河健康保険組合　　　　　　　　　　　　　　　　　　　　　</v>
          </cell>
        </row>
        <row r="1486">
          <cell r="B1486">
            <v>6131270</v>
          </cell>
          <cell r="C1486" t="str">
            <v>北越製紙健康保険組合　　　　　　　　　　　　　　　　　　　</v>
          </cell>
        </row>
        <row r="1487">
          <cell r="B1487">
            <v>6131288</v>
          </cell>
          <cell r="C1487" t="str">
            <v>日本放送協会健康保険組合　　　　　　　　　　　　　　　　　</v>
          </cell>
        </row>
        <row r="1488">
          <cell r="B1488">
            <v>6131296</v>
          </cell>
          <cell r="C1488" t="str">
            <v>読売健康保険組合　　　　　　　　　　　　　　　　　　　　　</v>
          </cell>
        </row>
        <row r="1489">
          <cell r="B1489">
            <v>6131338</v>
          </cell>
          <cell r="C1489" t="str">
            <v>雪印・日本ミルクコミュニティ健康保険組合　　　　　　　　　</v>
          </cell>
        </row>
        <row r="1490">
          <cell r="B1490">
            <v>6131346</v>
          </cell>
          <cell r="C1490" t="str">
            <v>ニチレイ健康保険組合　　　　　　　　　　　　　　　　　　　</v>
          </cell>
        </row>
        <row r="1491">
          <cell r="B1491">
            <v>6131353</v>
          </cell>
          <cell r="C1491" t="str">
            <v>ジュ－キ健康保険組合　　　　　　　　　　　　　　　　　　　</v>
          </cell>
        </row>
        <row r="1492">
          <cell r="B1492">
            <v>6131361</v>
          </cell>
          <cell r="C1492" t="str">
            <v>理研健康保険組合　　　　　　　　　　　　　　　　　　　　　</v>
          </cell>
        </row>
        <row r="1493">
          <cell r="B1493">
            <v>6131379</v>
          </cell>
          <cell r="C1493" t="str">
            <v>東京港運健康保険組合　　　　　　　　　　　　　　　　　　　</v>
          </cell>
        </row>
        <row r="1494">
          <cell r="B1494">
            <v>6131403</v>
          </cell>
          <cell r="C1494" t="str">
            <v>日本精工健康保険組合　　　　　　　　　　　　　　　　　　　</v>
          </cell>
        </row>
        <row r="1495">
          <cell r="B1495">
            <v>6131429</v>
          </cell>
          <cell r="C1495" t="str">
            <v>三井住友海上健康保険組合　　　　　　　　　　　　　　　　　</v>
          </cell>
        </row>
        <row r="1496">
          <cell r="B1496">
            <v>6131452</v>
          </cell>
          <cell r="C1496" t="str">
            <v>日本通運健康保険組合　　　　　　　　　　　　　　　　　　　</v>
          </cell>
        </row>
        <row r="1497">
          <cell r="B1497">
            <v>6131460</v>
          </cell>
          <cell r="C1497" t="str">
            <v>ジェイティービー健康保険組合　　　　　　　　　　　　　　　</v>
          </cell>
        </row>
        <row r="1498">
          <cell r="B1498">
            <v>6131528</v>
          </cell>
          <cell r="C1498" t="str">
            <v>松竹健康保険組合　　　　　　　　　　　　　　　　　　　　　</v>
          </cell>
        </row>
        <row r="1499">
          <cell r="B1499">
            <v>6131536</v>
          </cell>
          <cell r="C1499" t="str">
            <v>時事通信社健康保険組合　　　　　　　　　　　　　　　　　　</v>
          </cell>
        </row>
        <row r="1500">
          <cell r="B1500">
            <v>6131551</v>
          </cell>
          <cell r="C1500" t="str">
            <v>出版健康保険組合　　　　　　　　　　　　　　　　　　　　　</v>
          </cell>
        </row>
        <row r="1501">
          <cell r="B1501">
            <v>6131569</v>
          </cell>
          <cell r="C1501" t="str">
            <v>鉄道弘済会健康保険組合　　　　　　　　　　　　　　　　　　</v>
          </cell>
        </row>
        <row r="1502">
          <cell r="B1502">
            <v>6131577</v>
          </cell>
          <cell r="C1502" t="str">
            <v>産経健康保険組合　　　　　　　　　　　　　　　　　　　　　</v>
          </cell>
        </row>
        <row r="1503">
          <cell r="B1503">
            <v>6131585</v>
          </cell>
          <cell r="C1503" t="str">
            <v>東京海上日動健康保険組合　　　　　　　　　　　　　　　　　</v>
          </cell>
        </row>
        <row r="1504">
          <cell r="B1504">
            <v>6131593</v>
          </cell>
          <cell r="C1504" t="str">
            <v>大和自動車交通健康保険組合　　　　　　　　　　　　　　　　</v>
          </cell>
        </row>
        <row r="1505">
          <cell r="B1505">
            <v>6131619</v>
          </cell>
          <cell r="C1505" t="str">
            <v>マスミューチュアルヘイワ健康保険組合　　　　　　　　　　　</v>
          </cell>
        </row>
        <row r="1506">
          <cell r="B1506">
            <v>6131627</v>
          </cell>
          <cell r="C1506" t="str">
            <v>日産火災健康保険組合　　　　　　　　　　　　　　　　　　　</v>
          </cell>
        </row>
        <row r="1507">
          <cell r="B1507">
            <v>6131635</v>
          </cell>
          <cell r="C1507" t="str">
            <v>アステラス健康保険組合　　　　　　　　　　　　　　　　　　</v>
          </cell>
        </row>
        <row r="1508">
          <cell r="B1508">
            <v>6131643</v>
          </cell>
          <cell r="C1508" t="str">
            <v>大平洋金属健康保険組合　　　　　　　　　　　　　　　　　　</v>
          </cell>
        </row>
        <row r="1509">
          <cell r="B1509">
            <v>6131668</v>
          </cell>
          <cell r="C1509" t="str">
            <v>東京三菱銀行健康保険組合　　　　　　　　　　　　　　　　　</v>
          </cell>
        </row>
        <row r="1510">
          <cell r="B1510">
            <v>6131676</v>
          </cell>
          <cell r="C1510" t="str">
            <v>シチズン時計健康保険組合　　　　　　　　　　　　　　　　　</v>
          </cell>
        </row>
        <row r="1511">
          <cell r="B1511">
            <v>6131718</v>
          </cell>
          <cell r="C1511" t="str">
            <v>日本フエルト健康保険組合　　　　　　　　　　　　　　　　　</v>
          </cell>
        </row>
        <row r="1512">
          <cell r="B1512">
            <v>6131734</v>
          </cell>
          <cell r="C1512" t="str">
            <v>マニュライフ生命健康保険組合　　　　　　　　　　　　　　　</v>
          </cell>
        </row>
        <row r="1513">
          <cell r="B1513">
            <v>6131742</v>
          </cell>
          <cell r="C1513" t="str">
            <v>旭硝子健康保険組合　　　　　　　　　　　　　　　　　　　　</v>
          </cell>
        </row>
        <row r="1514">
          <cell r="B1514">
            <v>6131759</v>
          </cell>
          <cell r="C1514" t="str">
            <v>三菱レイヨン健康保険組合　　　　　　　　　　　　　　　　　</v>
          </cell>
        </row>
        <row r="1515">
          <cell r="B1515">
            <v>6131775</v>
          </cell>
          <cell r="C1515" t="str">
            <v>全国食糧健康保険組合　　　　　　　　　　　　　　　　　　　</v>
          </cell>
        </row>
        <row r="1516">
          <cell r="B1516">
            <v>6131783</v>
          </cell>
          <cell r="C1516" t="str">
            <v>東京港健康保険組合　　　　　　　　　　　　　　　　　　　　</v>
          </cell>
        </row>
        <row r="1517">
          <cell r="B1517">
            <v>6131791</v>
          </cell>
          <cell r="C1517" t="str">
            <v>駐留軍要員健康保険組合　　　　　　　　　　　　　　　　　　</v>
          </cell>
        </row>
        <row r="1518">
          <cell r="B1518">
            <v>6131817</v>
          </cell>
          <cell r="C1518" t="str">
            <v>日本製紙健康保険組合　　　　　　　　　　　　　　　　　　　</v>
          </cell>
        </row>
        <row r="1519">
          <cell r="B1519">
            <v>6131841</v>
          </cell>
          <cell r="C1519" t="str">
            <v>東京中央卸売市場健康保険組合　　　　　　　　　　　　　　　</v>
          </cell>
        </row>
        <row r="1520">
          <cell r="B1520">
            <v>6131882</v>
          </cell>
          <cell r="C1520" t="str">
            <v>アサヒビ－ル健康保険組合　　　　　　　　　　　　　　　　　</v>
          </cell>
        </row>
        <row r="1521">
          <cell r="B1521">
            <v>6131924</v>
          </cell>
          <cell r="C1521" t="str">
            <v>三菱マテリアル健康保険組合　　　　　　　　　　　　　　　　</v>
          </cell>
        </row>
        <row r="1522">
          <cell r="B1522">
            <v>6131932</v>
          </cell>
          <cell r="C1522" t="str">
            <v>東京証券業健康保険組合　　　　　　　　　　　　　　　　　　</v>
          </cell>
        </row>
        <row r="1523">
          <cell r="B1523">
            <v>6131999</v>
          </cell>
          <cell r="C1523" t="str">
            <v>慶應義塾健康保険組合　　　　　　　　　　　　　　　　　　　</v>
          </cell>
        </row>
        <row r="1524">
          <cell r="B1524">
            <v>6132013</v>
          </cell>
          <cell r="C1524" t="str">
            <v>社会保険支払基金健康保険組合　　　　　　　　　　　　　　　</v>
          </cell>
        </row>
        <row r="1525">
          <cell r="B1525">
            <v>6132039</v>
          </cell>
          <cell r="C1525" t="str">
            <v>ブリヂストン健康保険組合　　　　　　　　　　　　　　　　　</v>
          </cell>
        </row>
        <row r="1526">
          <cell r="B1526">
            <v>6132047</v>
          </cell>
          <cell r="C1526" t="str">
            <v>東京スター銀行健康保険組合　　　　　　　　　　　　　　　　</v>
          </cell>
        </row>
        <row r="1527">
          <cell r="B1527">
            <v>6132054</v>
          </cell>
          <cell r="C1527" t="str">
            <v>東京電力健康保険組合　　　　　　　　　　　　　　　　　　　</v>
          </cell>
        </row>
        <row r="1528">
          <cell r="B1528">
            <v>6132070</v>
          </cell>
          <cell r="C1528" t="str">
            <v>日本電設工業健康保険組合　　　　　　　　　　　　　　　　　</v>
          </cell>
        </row>
        <row r="1529">
          <cell r="B1529">
            <v>6132088</v>
          </cell>
          <cell r="C1529" t="str">
            <v>早稲田大学健康保険組合　　　　　　　　　　　　　　　　　　</v>
          </cell>
        </row>
        <row r="1530">
          <cell r="B1530">
            <v>6132104</v>
          </cell>
          <cell r="C1530" t="str">
            <v>社会保険病院健康保険組合　　　　　　　　　　　　　　　　　</v>
          </cell>
        </row>
        <row r="1531">
          <cell r="B1531">
            <v>6132112</v>
          </cell>
          <cell r="C1531" t="str">
            <v>日本経済新聞社健康保険組合　　　　　　　　　　　　　　　　</v>
          </cell>
        </row>
        <row r="1532">
          <cell r="B1532">
            <v>6132120</v>
          </cell>
          <cell r="C1532" t="str">
            <v>帝石健康保険組合　　　　　　　　　　　　　　　　　　　　　</v>
          </cell>
        </row>
        <row r="1533">
          <cell r="B1533">
            <v>6132138</v>
          </cell>
          <cell r="C1533" t="str">
            <v>興人健康保険組合　　　　　　　　　　　　　　　　　　　　　</v>
          </cell>
        </row>
        <row r="1534">
          <cell r="B1534">
            <v>6132146</v>
          </cell>
          <cell r="C1534" t="str">
            <v>電通健康保険組合　　　　　　　　　　　　　　　　　　　　　</v>
          </cell>
        </row>
        <row r="1535">
          <cell r="B1535">
            <v>6132161</v>
          </cell>
          <cell r="C1535" t="str">
            <v>明治大学健康保険組合　　　　　　　　　　　　　　　　　　　</v>
          </cell>
        </row>
        <row r="1536">
          <cell r="B1536">
            <v>6132179</v>
          </cell>
          <cell r="C1536" t="str">
            <v>古河電工健康保険組合　　　　　　　　　　　　　　　　　　　</v>
          </cell>
        </row>
        <row r="1537">
          <cell r="B1537">
            <v>6132211</v>
          </cell>
          <cell r="C1537" t="str">
            <v>東京織物健康保険組合　　　　　　　　　　　　　　　　　　　</v>
          </cell>
        </row>
        <row r="1538">
          <cell r="B1538">
            <v>6132229</v>
          </cell>
          <cell r="C1538" t="str">
            <v>東京自動車連合健康保険組合　　　　　　　　　　　　　　　　</v>
          </cell>
        </row>
        <row r="1539">
          <cell r="B1539">
            <v>6132237</v>
          </cell>
          <cell r="C1539" t="str">
            <v>高砂鐵工健康保険組合　　　　　　　　　　　　　　　　　　　</v>
          </cell>
        </row>
        <row r="1540">
          <cell r="B1540">
            <v>6132245</v>
          </cell>
          <cell r="C1540" t="str">
            <v>三菱製紙健康保険組合　　　　　　　　　　　　　　　　　　　</v>
          </cell>
        </row>
        <row r="1541">
          <cell r="B1541">
            <v>6132260</v>
          </cell>
          <cell r="C1541" t="str">
            <v>キリンビ－ル健康保険組合　　　　　　　　　　　　　　　　　</v>
          </cell>
        </row>
        <row r="1542">
          <cell r="B1542">
            <v>6132278</v>
          </cell>
          <cell r="C1542" t="str">
            <v>東ソ－関連健康保険組合　　　　　　　　　　　　　　　　　　</v>
          </cell>
        </row>
        <row r="1543">
          <cell r="B1543">
            <v>6132286</v>
          </cell>
          <cell r="C1543" t="str">
            <v>農林中央金庫健康保険組合　　　　　　　　　　　　　　　　　</v>
          </cell>
        </row>
        <row r="1544">
          <cell r="B1544">
            <v>6132294</v>
          </cell>
          <cell r="C1544" t="str">
            <v>東京都信用金庫健康保険組合　　　　　　　　　　　　　　　　</v>
          </cell>
        </row>
        <row r="1545">
          <cell r="B1545">
            <v>6132302</v>
          </cell>
          <cell r="C1545" t="str">
            <v>日本軽金属健康保険組合　　　　　　　　　　　　　　　　　　</v>
          </cell>
        </row>
        <row r="1546">
          <cell r="B1546">
            <v>6132310</v>
          </cell>
          <cell r="C1546" t="str">
            <v>海空運健康保険組合　　　　　　　　　　　　　　　　　　　　</v>
          </cell>
        </row>
        <row r="1547">
          <cell r="B1547">
            <v>6132328</v>
          </cell>
          <cell r="C1547" t="str">
            <v>昭和シェル健康保険組合　　　　　　　　　　　　　　　　　　</v>
          </cell>
        </row>
        <row r="1548">
          <cell r="B1548">
            <v>6132336</v>
          </cell>
          <cell r="C1548" t="str">
            <v>東京紙商健康保険組合　　　　　　　　　　　　　　　　　　　</v>
          </cell>
        </row>
        <row r="1549">
          <cell r="B1549">
            <v>6132344</v>
          </cell>
          <cell r="C1549" t="str">
            <v>東京都食品健康保険組合　　　　　　　　　　　　　　　　　　</v>
          </cell>
        </row>
        <row r="1550">
          <cell r="B1550">
            <v>6132369</v>
          </cell>
          <cell r="C1550" t="str">
            <v>商工中金健康保険組合　　　　　　　　　　　　　　　　　　　</v>
          </cell>
        </row>
        <row r="1551">
          <cell r="B1551">
            <v>6132377</v>
          </cell>
          <cell r="C1551" t="str">
            <v>第一製薬グループ健康保険組合　　　　　　　　　　　　　　　</v>
          </cell>
        </row>
        <row r="1552">
          <cell r="B1552">
            <v>6132393</v>
          </cell>
          <cell r="C1552" t="str">
            <v>電源開発健康保険組合　　　　　　　　　　　　　　　　　　　</v>
          </cell>
        </row>
        <row r="1553">
          <cell r="B1553">
            <v>6132401</v>
          </cell>
          <cell r="C1553" t="str">
            <v>中央大学健康保険組合　　　　　　　　　　　　　　　　　　　</v>
          </cell>
        </row>
        <row r="1554">
          <cell r="B1554">
            <v>6132419</v>
          </cell>
          <cell r="C1554" t="str">
            <v>明治製菓健康保険組合　　　　　　　　　　　　　　　　　　　</v>
          </cell>
        </row>
        <row r="1555">
          <cell r="B1555">
            <v>6133250</v>
          </cell>
          <cell r="C1555" t="str">
            <v>リコー三愛グループ健康保険組合　　　　　　　　　　　　　　</v>
          </cell>
        </row>
        <row r="1556">
          <cell r="B1556">
            <v>6133276</v>
          </cell>
          <cell r="C1556" t="str">
            <v>管工業健康保険組合　　　　　　　　　　　　　　　　　　　　</v>
          </cell>
        </row>
        <row r="1557">
          <cell r="B1557">
            <v>6133300</v>
          </cell>
          <cell r="C1557" t="str">
            <v>東京都木材産業健康保険組合　　　　　　　　　　　　　　　　</v>
          </cell>
        </row>
        <row r="1558">
          <cell r="B1558">
            <v>6133326</v>
          </cell>
          <cell r="C1558" t="str">
            <v>プラチナ萬年筆健康保険組合　　　　　　　　　　　　　　　　</v>
          </cell>
        </row>
        <row r="1559">
          <cell r="B1559">
            <v>6133334</v>
          </cell>
          <cell r="C1559" t="str">
            <v>台糖健康保険組合　　　　　　　　　　　　　　　　　　　　　</v>
          </cell>
        </row>
        <row r="1560">
          <cell r="B1560">
            <v>6133342</v>
          </cell>
          <cell r="C1560" t="str">
            <v>ソニー健康保険組合　　　　　　　　　　　　　　　　　　　　</v>
          </cell>
        </row>
        <row r="1561">
          <cell r="B1561">
            <v>6133367</v>
          </cell>
          <cell r="C1561" t="str">
            <v>日本テレビ放送網健康保険組合　　　　　　　　　　　　　　　</v>
          </cell>
        </row>
        <row r="1562">
          <cell r="B1562">
            <v>6133375</v>
          </cell>
          <cell r="C1562" t="str">
            <v>自動車振興会健康保険組合　　　　　　　　　　　　　　　　　</v>
          </cell>
        </row>
        <row r="1563">
          <cell r="B1563">
            <v>6133383</v>
          </cell>
          <cell r="C1563" t="str">
            <v>オエノンホールディングス健康保険組合　　　　　　　　　　　</v>
          </cell>
        </row>
        <row r="1564">
          <cell r="B1564">
            <v>6133391</v>
          </cell>
          <cell r="C1564" t="str">
            <v>日本郵便逓送健康保険組合　　　　　　　　　　　　　　　　　</v>
          </cell>
        </row>
        <row r="1565">
          <cell r="B1565">
            <v>6133409</v>
          </cell>
          <cell r="C1565" t="str">
            <v>日本相撲協会健康保険組合　　　　　　　　　　　　　　　　　</v>
          </cell>
        </row>
        <row r="1566">
          <cell r="B1566">
            <v>6133417</v>
          </cell>
          <cell r="C1566" t="str">
            <v>日本中央競馬会健康保険組合　　　　　　　　　　　　　　　　</v>
          </cell>
        </row>
        <row r="1567">
          <cell r="B1567">
            <v>6133425</v>
          </cell>
          <cell r="C1567" t="str">
            <v>ヤマト運輸健康保険組合　　　　　　　　　　　　　　　　　　</v>
          </cell>
        </row>
        <row r="1568">
          <cell r="B1568">
            <v>6133433</v>
          </cell>
          <cell r="C1568" t="str">
            <v>ＴＤＫ健康保険組合　　　　　　　　　　　　　　　　　　　　</v>
          </cell>
        </row>
        <row r="1569">
          <cell r="B1569">
            <v>6133441</v>
          </cell>
          <cell r="C1569" t="str">
            <v>東宝健康保険組合　　　　　　　　　　　　　　　　　　　　　</v>
          </cell>
        </row>
        <row r="1570">
          <cell r="B1570">
            <v>6133474</v>
          </cell>
          <cell r="C1570" t="str">
            <v>三菱信託銀行健康保険組合　　　　　　　　　　　　　　　　　</v>
          </cell>
        </row>
        <row r="1571">
          <cell r="B1571">
            <v>6133516</v>
          </cell>
          <cell r="C1571" t="str">
            <v>協和醗酵健康保険組合　　　　　　　　　　　　　　　　　　　</v>
          </cell>
        </row>
        <row r="1572">
          <cell r="B1572">
            <v>6133524</v>
          </cell>
          <cell r="C1572" t="str">
            <v>岩崎通信機健康保険組合　　　　　　　　　　　　　　　　　　</v>
          </cell>
        </row>
        <row r="1573">
          <cell r="B1573">
            <v>6133532</v>
          </cell>
          <cell r="C1573" t="str">
            <v>東日本電線工業健康保険組合　　　　　　　　　　　　　　　　</v>
          </cell>
        </row>
        <row r="1574">
          <cell r="B1574">
            <v>6133540</v>
          </cell>
          <cell r="C1574" t="str">
            <v>東京自転車健康保険組合　　　　　　　　　　　　　　　　　　</v>
          </cell>
        </row>
        <row r="1575">
          <cell r="B1575">
            <v>6133557</v>
          </cell>
          <cell r="C1575" t="str">
            <v>ト－ハツ健康保険組合　　　　　　　　　　　　　　　　　　　</v>
          </cell>
        </row>
        <row r="1576">
          <cell r="B1576">
            <v>6133565</v>
          </cell>
          <cell r="C1576" t="str">
            <v>中外製薬健康保険組合　　　　　　　　　　　　　　　　　　　</v>
          </cell>
        </row>
        <row r="1577">
          <cell r="B1577">
            <v>6133573</v>
          </cell>
          <cell r="C1577" t="str">
            <v>三菱商事健康保険組合　　　　　　　　　　　　　　　　　　　</v>
          </cell>
        </row>
        <row r="1578">
          <cell r="B1578">
            <v>6133581</v>
          </cell>
          <cell r="C1578" t="str">
            <v>日清製粉健康保険組合　　　　　　　　　　　　　　　　　　　</v>
          </cell>
        </row>
        <row r="1579">
          <cell r="B1579">
            <v>6133599</v>
          </cell>
          <cell r="C1579" t="str">
            <v>日本製粉健康保険組合　　　　　　　　　　　　　　　　　　　</v>
          </cell>
        </row>
        <row r="1580">
          <cell r="B1580">
            <v>6133607</v>
          </cell>
          <cell r="C1580" t="str">
            <v>電設工業健康保険組合　　　　　　　　　　　　　　　　　　　</v>
          </cell>
        </row>
        <row r="1581">
          <cell r="B1581">
            <v>6133615</v>
          </cell>
          <cell r="C1581" t="str">
            <v>山武グループ健康保険組合　　　　　　　　　　　　　　　　　</v>
          </cell>
        </row>
        <row r="1582">
          <cell r="B1582">
            <v>6133623</v>
          </cell>
          <cell r="C1582" t="str">
            <v>東京都自動車整備健康保険組合　　　　　　　　　　　　　　　</v>
          </cell>
        </row>
        <row r="1583">
          <cell r="B1583">
            <v>6133631</v>
          </cell>
          <cell r="C1583" t="str">
            <v>大日本インキ健康保険組合　　　　　　　　　　　　　　　　　</v>
          </cell>
        </row>
        <row r="1584">
          <cell r="B1584">
            <v>6133649</v>
          </cell>
          <cell r="C1584" t="str">
            <v>昭和産業健康保険組合　　　　　　　　　　　　　　　　　　　</v>
          </cell>
        </row>
        <row r="1585">
          <cell r="B1585">
            <v>6133656</v>
          </cell>
          <cell r="C1585" t="str">
            <v>図書印刷健康保険組合　　　　　　　　　　　　　　　　　　　</v>
          </cell>
        </row>
        <row r="1586">
          <cell r="B1586">
            <v>6133664</v>
          </cell>
          <cell r="C1586" t="str">
            <v>日本電産コパル健康保険組合　　　　　　　　　　　　　　　　</v>
          </cell>
        </row>
        <row r="1587">
          <cell r="B1587">
            <v>6133672</v>
          </cell>
          <cell r="C1587" t="str">
            <v>エクソンモービル健康保険組合　　　　　　　　　　　　　　　</v>
          </cell>
        </row>
        <row r="1588">
          <cell r="B1588">
            <v>6133680</v>
          </cell>
          <cell r="C1588" t="str">
            <v>厚生年金事業振興団健康保険組合　　　　　　　　　　　　　　</v>
          </cell>
        </row>
        <row r="1589">
          <cell r="B1589">
            <v>6133698</v>
          </cell>
          <cell r="C1589" t="str">
            <v>日本金属工業健康保険組合　　　　　　　　　　　　　　　　　</v>
          </cell>
        </row>
        <row r="1590">
          <cell r="B1590">
            <v>6133706</v>
          </cell>
          <cell r="C1590" t="str">
            <v>蛇の目ミシン健康保険組合　　　　　　　　　　　　　　　　　</v>
          </cell>
        </row>
        <row r="1591">
          <cell r="B1591">
            <v>6133714</v>
          </cell>
          <cell r="C1591" t="str">
            <v>三井物産健康保険組合　　　　　　　　　　　　　　　　　　　</v>
          </cell>
        </row>
        <row r="1592">
          <cell r="B1592">
            <v>6133722</v>
          </cell>
          <cell r="C1592" t="str">
            <v>音羽健康保険組合　　　　　　　　　　　　　　　　　　　　　</v>
          </cell>
        </row>
        <row r="1593">
          <cell r="B1593">
            <v>6133730</v>
          </cell>
          <cell r="C1593" t="str">
            <v>三菱電機健康保険組合　　　　　　　　　　　　　　　　　　　</v>
          </cell>
        </row>
        <row r="1594">
          <cell r="B1594">
            <v>6133771</v>
          </cell>
          <cell r="C1594" t="str">
            <v>帝都自動車健康保険組合　　　　　　　　　　　　　　　　　　</v>
          </cell>
        </row>
        <row r="1595">
          <cell r="B1595">
            <v>6133797</v>
          </cell>
          <cell r="C1595" t="str">
            <v>ユーエフジェイ信託銀行健康保険組合　　　　　　　　　　　　</v>
          </cell>
        </row>
        <row r="1596">
          <cell r="B1596">
            <v>6133805</v>
          </cell>
          <cell r="C1596" t="str">
            <v>オリエント時計健康保険組合　　　　　　　　　　　　　　　　</v>
          </cell>
        </row>
        <row r="1597">
          <cell r="B1597">
            <v>6133821</v>
          </cell>
          <cell r="C1597" t="str">
            <v>飯野健康保険組合　　　　　　　　　　　　　　　　　　　　　</v>
          </cell>
        </row>
        <row r="1598">
          <cell r="B1598">
            <v>6133839</v>
          </cell>
          <cell r="C1598" t="str">
            <v>日本貨物検数健康保険組合　　　　　　　　　　　　　　　　　</v>
          </cell>
        </row>
        <row r="1599">
          <cell r="B1599">
            <v>6133854</v>
          </cell>
          <cell r="C1599" t="str">
            <v>信越化学健康保険組合　　　　　　　　　　　　　　　　　　　</v>
          </cell>
        </row>
        <row r="1600">
          <cell r="B1600">
            <v>6133862</v>
          </cell>
          <cell r="C1600" t="str">
            <v>東京既製服健康保険組合　　　　　　　　　　　　　　　　　　</v>
          </cell>
        </row>
        <row r="1601">
          <cell r="B1601">
            <v>6133870</v>
          </cell>
          <cell r="C1601" t="str">
            <v>東京文具販売健康保険組合　　　　　　　　　　　　　　　　　</v>
          </cell>
        </row>
        <row r="1602">
          <cell r="B1602">
            <v>6133888</v>
          </cell>
          <cell r="C1602" t="str">
            <v>東京文具工業健康保険組合　　　　　　　　　　　　　　　　　</v>
          </cell>
        </row>
        <row r="1603">
          <cell r="B1603">
            <v>6133896</v>
          </cell>
          <cell r="C1603" t="str">
            <v>中越パルプ工業健康保険組合　　　　　　　　　　　　　　　　</v>
          </cell>
        </row>
        <row r="1604">
          <cell r="B1604">
            <v>6133904</v>
          </cell>
          <cell r="C1604" t="str">
            <v>高岳製作所健康保険組合　　　　　　　　　　　　　　　　　　</v>
          </cell>
        </row>
        <row r="1605">
          <cell r="B1605">
            <v>6133912</v>
          </cell>
          <cell r="C1605" t="str">
            <v>オカモト健康保険組合　　　　　　　　　　　　　　　　　　　</v>
          </cell>
        </row>
        <row r="1606">
          <cell r="B1606">
            <v>6133920</v>
          </cell>
          <cell r="C1606" t="str">
            <v>東京トラック事業健康保険組合　　　　　　　　　　　　　　　</v>
          </cell>
        </row>
        <row r="1607">
          <cell r="B1607">
            <v>6133938</v>
          </cell>
          <cell r="C1607" t="str">
            <v>野村證券健康保険組合　　　　　　　　　　　　　　　　　　　</v>
          </cell>
        </row>
        <row r="1608">
          <cell r="B1608">
            <v>6133946</v>
          </cell>
          <cell r="C1608" t="str">
            <v>日本アイ・ビー・エム健康保険組合　　　　　　　　　　　　　</v>
          </cell>
        </row>
        <row r="1609">
          <cell r="B1609">
            <v>6133953</v>
          </cell>
          <cell r="C1609" t="str">
            <v>日本ゼオン健康保険組合　　　　　　　　　　　　　　　　　　</v>
          </cell>
        </row>
        <row r="1610">
          <cell r="B1610">
            <v>6133961</v>
          </cell>
          <cell r="C1610" t="str">
            <v>帝国ホテル健康保険組合　　　　　　　　　　　　　　　　　　</v>
          </cell>
        </row>
        <row r="1611">
          <cell r="B1611">
            <v>6133987</v>
          </cell>
          <cell r="C1611" t="str">
            <v>志村化工健康保険組合　　　　　　　　　　　　　　　　　　　</v>
          </cell>
        </row>
        <row r="1612">
          <cell r="B1612">
            <v>6134001</v>
          </cell>
          <cell r="C1612" t="str">
            <v>東京貨物運送健康保険組合　　　　　　　　　　　　　　　　　</v>
          </cell>
        </row>
        <row r="1613">
          <cell r="B1613">
            <v>6134019</v>
          </cell>
          <cell r="C1613" t="str">
            <v>関東信用組合連合健康保険組合　　　　　　　　　　　　　　　</v>
          </cell>
        </row>
        <row r="1614">
          <cell r="B1614">
            <v>6134035</v>
          </cell>
          <cell r="C1614" t="str">
            <v>毎日新聞健康保険組合　　　　　　　　　　　　　　　　　　　</v>
          </cell>
        </row>
        <row r="1615">
          <cell r="B1615">
            <v>6134050</v>
          </cell>
          <cell r="C1615" t="str">
            <v>三井化学健康保険組合　　　　　　　　　　　　　　　　　　　</v>
          </cell>
        </row>
        <row r="1616">
          <cell r="B1616">
            <v>6134076</v>
          </cell>
          <cell r="C1616" t="str">
            <v>日新製鋼健康保険組合　　　　　　　　　　　　　　　　　　　</v>
          </cell>
        </row>
        <row r="1617">
          <cell r="B1617">
            <v>6134084</v>
          </cell>
          <cell r="C1617" t="str">
            <v>朝日新聞健康保険組合　　　　　　　　　　　　　　　　　　　</v>
          </cell>
        </row>
        <row r="1618">
          <cell r="B1618">
            <v>6134134</v>
          </cell>
          <cell r="C1618" t="str">
            <v>パイオニア健康保険組合　　　　　　　　　　　　　　　　　　</v>
          </cell>
        </row>
        <row r="1619">
          <cell r="B1619">
            <v>6134159</v>
          </cell>
          <cell r="C1619" t="str">
            <v>エ－ザイ健康保険組合　　　　　　　　　　　　　　　　　　　</v>
          </cell>
        </row>
        <row r="1620">
          <cell r="B1620">
            <v>6134167</v>
          </cell>
          <cell r="C1620" t="str">
            <v>協和エクシオ健康保険組合　　　　　　　　　　　　　　　　　</v>
          </cell>
        </row>
        <row r="1621">
          <cell r="B1621">
            <v>6134175</v>
          </cell>
          <cell r="C1621" t="str">
            <v>学研健康保険組合　　　　　　　　　　　　　　　　　　　　　</v>
          </cell>
        </row>
        <row r="1622">
          <cell r="B1622">
            <v>6134183</v>
          </cell>
          <cell r="C1622" t="str">
            <v>博報堂健康保険組合　　　　　　　　　　　　　　　　　　　　</v>
          </cell>
        </row>
        <row r="1623">
          <cell r="B1623">
            <v>6134217</v>
          </cell>
          <cell r="C1623" t="str">
            <v>新光証券健康保険組合　　　　　　　　　　　　　　　　　　　</v>
          </cell>
        </row>
        <row r="1624">
          <cell r="B1624">
            <v>6134225</v>
          </cell>
          <cell r="C1624" t="str">
            <v>日本電建健康保険組合　　　　　　　　　　　　　　　　　　　</v>
          </cell>
        </row>
        <row r="1625">
          <cell r="B1625">
            <v>6134241</v>
          </cell>
          <cell r="C1625" t="str">
            <v>富士重工業健康保険組合　　　　　　　　　　　　　　　　　　</v>
          </cell>
        </row>
        <row r="1626">
          <cell r="B1626">
            <v>6134274</v>
          </cell>
          <cell r="C1626" t="str">
            <v>帝国デ－タバンク健康保険組合　　　　　　　　　　　　　　　</v>
          </cell>
        </row>
        <row r="1627">
          <cell r="B1627">
            <v>6134282</v>
          </cell>
          <cell r="C1627" t="str">
            <v>ニチバン健康保険組合　　　　　　　　　　　　　　　　　　　</v>
          </cell>
        </row>
        <row r="1628">
          <cell r="B1628">
            <v>6134290</v>
          </cell>
          <cell r="C1628" t="str">
            <v>ミツミ健康保険組合　　　　　　　　　　　　　　　　　　　　</v>
          </cell>
        </row>
        <row r="1629">
          <cell r="B1629">
            <v>6134308</v>
          </cell>
          <cell r="C1629" t="str">
            <v>中小企業金融公庫健康保険組合　　　　　　　　　　　　　　　</v>
          </cell>
        </row>
        <row r="1630">
          <cell r="B1630">
            <v>6134340</v>
          </cell>
          <cell r="C1630" t="str">
            <v>東京都家具健康保険組合　　　　　　　　　　　　　　　　　　</v>
          </cell>
        </row>
        <row r="1631">
          <cell r="B1631">
            <v>6134357</v>
          </cell>
          <cell r="C1631" t="str">
            <v>全国硝子業健康保険組合　　　　　　　　　　　　　　　　　　</v>
          </cell>
        </row>
        <row r="1632">
          <cell r="B1632">
            <v>6134365</v>
          </cell>
          <cell r="C1632" t="str">
            <v>東京都石油業健康保険組合　　　　　　　　　　　　　　　　　</v>
          </cell>
        </row>
        <row r="1633">
          <cell r="B1633">
            <v>6134373</v>
          </cell>
          <cell r="C1633" t="str">
            <v>第一屋製パン健康保険組合　　　　　　　　　　　　　　　　　</v>
          </cell>
        </row>
        <row r="1634">
          <cell r="B1634">
            <v>6134381</v>
          </cell>
          <cell r="C1634" t="str">
            <v>東京化粧品健康保険組合　　　　　　　　　　　　　　　　　　</v>
          </cell>
        </row>
        <row r="1635">
          <cell r="B1635">
            <v>6134415</v>
          </cell>
          <cell r="C1635" t="str">
            <v>日本冶金工業健康保険組合　　　　　　　　　　　　　　　　　</v>
          </cell>
        </row>
        <row r="1636">
          <cell r="B1636">
            <v>6134423</v>
          </cell>
          <cell r="C1636" t="str">
            <v>大同コンクリート工業健康保険組合　　　　　　　　　　　　　</v>
          </cell>
        </row>
        <row r="1637">
          <cell r="B1637">
            <v>6134431</v>
          </cell>
          <cell r="C1637" t="str">
            <v>ジブラルタ生命健康保険組合　　　　　　　　　　　　　　　　</v>
          </cell>
        </row>
        <row r="1638">
          <cell r="B1638">
            <v>6134449</v>
          </cell>
          <cell r="C1638" t="str">
            <v>Ｊ－オイルミルズ健康保険組合　　　　　　　　　　　　　　　</v>
          </cell>
        </row>
        <row r="1639">
          <cell r="B1639">
            <v>6134456</v>
          </cell>
          <cell r="C1639" t="str">
            <v>澁澤健康保険組合　　　　　　　　　　　　　　　　　　　　　</v>
          </cell>
        </row>
        <row r="1640">
          <cell r="B1640">
            <v>6134464</v>
          </cell>
          <cell r="C1640" t="str">
            <v>近畿日本ツーリスト健康保険組合　　　　　　　　　　　　　　</v>
          </cell>
        </row>
        <row r="1641">
          <cell r="B1641">
            <v>6134480</v>
          </cell>
          <cell r="C1641" t="str">
            <v>シナネン健康保険組合　　　　　　　　　　　　　　　　　　　</v>
          </cell>
        </row>
        <row r="1642">
          <cell r="B1642">
            <v>6134498</v>
          </cell>
          <cell r="C1642" t="str">
            <v>横浜ゴム健康保険組合　　　　　　　　　　　　　　　　　　　</v>
          </cell>
        </row>
        <row r="1643">
          <cell r="B1643">
            <v>6134506</v>
          </cell>
          <cell r="C1643" t="str">
            <v>日本カ－リット健康保険組合　　　　　　　　　　　　　　　　</v>
          </cell>
        </row>
        <row r="1644">
          <cell r="B1644">
            <v>6134514</v>
          </cell>
          <cell r="C1644" t="str">
            <v>東海カ－ボン健康保険組合　　　　　　　　　　　　　　　　　</v>
          </cell>
        </row>
        <row r="1645">
          <cell r="B1645">
            <v>6134522</v>
          </cell>
          <cell r="C1645" t="str">
            <v>東京倉庫業健康保険組合　　　　　　　　　　　　　　　　　　</v>
          </cell>
        </row>
        <row r="1646">
          <cell r="B1646">
            <v>6134530</v>
          </cell>
          <cell r="C1646" t="str">
            <v>東京都皮革産業健康保険組合　　　　　　　　　　　　　　　　</v>
          </cell>
        </row>
        <row r="1647">
          <cell r="B1647">
            <v>6134548</v>
          </cell>
          <cell r="C1647" t="str">
            <v>丸井健康保険組合　　　　　　　　　　　　　　　　　　　　　</v>
          </cell>
        </row>
        <row r="1648">
          <cell r="B1648">
            <v>6134555</v>
          </cell>
          <cell r="C1648" t="str">
            <v>全日本空輸健康保険組合　　　　　　　　　　　　　　　　　　</v>
          </cell>
        </row>
        <row r="1649">
          <cell r="B1649">
            <v>6134563</v>
          </cell>
          <cell r="C1649" t="str">
            <v>電興健康保険組合　　　　　　　　　　　　　　　　　　　　　</v>
          </cell>
        </row>
        <row r="1650">
          <cell r="B1650">
            <v>6134571</v>
          </cell>
          <cell r="C1650" t="str">
            <v>中央三井信託銀行健康保険組合　　　　　　　　　　　　　　　</v>
          </cell>
        </row>
        <row r="1651">
          <cell r="B1651">
            <v>6134589</v>
          </cell>
          <cell r="C1651" t="str">
            <v>日本化学工業健康保険組合　　　　　　　　　　　　　　　　　</v>
          </cell>
        </row>
        <row r="1652">
          <cell r="B1652">
            <v>6134597</v>
          </cell>
          <cell r="C1652" t="str">
            <v>大沢健康保険組合　　　　　　　　　　　　　　　　　　　　　</v>
          </cell>
        </row>
        <row r="1653">
          <cell r="B1653">
            <v>6134605</v>
          </cell>
          <cell r="C1653" t="str">
            <v>首都高速道路公団健康保険組合　　　　　　　　　　　　　　　</v>
          </cell>
        </row>
        <row r="1654">
          <cell r="B1654">
            <v>6134613</v>
          </cell>
          <cell r="C1654" t="str">
            <v>全国労働金庫健康保険組合　　　　　　　　　　　　　　　　　</v>
          </cell>
        </row>
        <row r="1655">
          <cell r="B1655">
            <v>6134621</v>
          </cell>
          <cell r="C1655" t="str">
            <v>紙器段ボール箱工業健康保険組合　　　　　　　　　　　　　　</v>
          </cell>
        </row>
        <row r="1656">
          <cell r="B1656">
            <v>6134670</v>
          </cell>
          <cell r="C1656" t="str">
            <v>アルプス電気健康保険組合　　　　　　　　　　　　　　　　　</v>
          </cell>
        </row>
        <row r="1657">
          <cell r="B1657">
            <v>6134688</v>
          </cell>
          <cell r="C1657" t="str">
            <v>みずほインベスターズ証券健康保険組合　　　　　　　　　　　</v>
          </cell>
        </row>
        <row r="1658">
          <cell r="B1658">
            <v>6134720</v>
          </cell>
          <cell r="C1658" t="str">
            <v>日本製鋼所健康保険組合　　　　　　　　　　　　　　　　　　</v>
          </cell>
        </row>
        <row r="1659">
          <cell r="B1659">
            <v>6134753</v>
          </cell>
          <cell r="C1659" t="str">
            <v>大正製薬健康保険組合　　　　　　　　　　　　　　　　　　　</v>
          </cell>
        </row>
        <row r="1660">
          <cell r="B1660">
            <v>6134761</v>
          </cell>
          <cell r="C1660" t="str">
            <v>太平電業健康保険組合　　　　　　　　　　　　　　　　　　　</v>
          </cell>
        </row>
        <row r="1661">
          <cell r="B1661">
            <v>6134787</v>
          </cell>
          <cell r="C1661" t="str">
            <v>立正佼成会健康保険組合　　　　　　　　　　　　　　　　　　</v>
          </cell>
        </row>
        <row r="1662">
          <cell r="B1662">
            <v>6134795</v>
          </cell>
          <cell r="C1662" t="str">
            <v>日本コムシス健康保険組合　　　　　　　　　　　　　　　　　</v>
          </cell>
        </row>
        <row r="1663">
          <cell r="B1663">
            <v>6134803</v>
          </cell>
          <cell r="C1663" t="str">
            <v>東京都電機健康保険組合　　　　　　　　　　　　　　　　　　</v>
          </cell>
        </row>
        <row r="1664">
          <cell r="B1664">
            <v>6134829</v>
          </cell>
          <cell r="C1664" t="str">
            <v>カヤバ健康保険組合　　　　　　　　　　　　　　　　　　　　</v>
          </cell>
        </row>
        <row r="1665">
          <cell r="B1665">
            <v>6134845</v>
          </cell>
          <cell r="C1665" t="str">
            <v>東武流通健康保険組合　　　　　　　　　　　　　　　　　　　</v>
          </cell>
        </row>
        <row r="1666">
          <cell r="B1666">
            <v>6134878</v>
          </cell>
          <cell r="C1666" t="str">
            <v>大陽日酸健康保険組合　　　　　　　　　　　　　　　　　　　</v>
          </cell>
        </row>
        <row r="1667">
          <cell r="B1667">
            <v>6134886</v>
          </cell>
          <cell r="C1667" t="str">
            <v>東京製本健康保険組合　　　　　　　　　　　　　　　　　　　</v>
          </cell>
        </row>
        <row r="1668">
          <cell r="B1668">
            <v>6134902</v>
          </cell>
          <cell r="C1668" t="str">
            <v>大日精化健康保険組合　　　　　　　　　　　　　　　　　　　</v>
          </cell>
        </row>
        <row r="1669">
          <cell r="B1669">
            <v>6134910</v>
          </cell>
          <cell r="C1669" t="str">
            <v>後楽園健康保険組合　　　　　　　　　　　　　　　　　　　　</v>
          </cell>
        </row>
        <row r="1670">
          <cell r="B1670">
            <v>6134928</v>
          </cell>
          <cell r="C1670" t="str">
            <v>東京都合板健康保険組合　　　　　　　　　　　　　　　　　　</v>
          </cell>
        </row>
        <row r="1671">
          <cell r="B1671">
            <v>6134936</v>
          </cell>
          <cell r="C1671" t="str">
            <v>ミツウロコ健康保険組合　　　　　　　　　　　　　　　　　　</v>
          </cell>
        </row>
        <row r="1672">
          <cell r="B1672">
            <v>6134944</v>
          </cell>
          <cell r="C1672" t="str">
            <v>ペンタックス健康保険組合　　　　　　　　　　　　　　　　　</v>
          </cell>
        </row>
        <row r="1673">
          <cell r="B1673">
            <v>6134969</v>
          </cell>
          <cell r="C1673" t="str">
            <v>中村屋健康保険組合　　　　　　　　　　　　　　　　　　　　</v>
          </cell>
        </row>
        <row r="1674">
          <cell r="B1674">
            <v>6134977</v>
          </cell>
          <cell r="C1674" t="str">
            <v>萬有製薬健康保険組合　　　　　　　　　　　　　　　　　　　</v>
          </cell>
        </row>
        <row r="1675">
          <cell r="B1675">
            <v>6134993</v>
          </cell>
          <cell r="C1675" t="str">
            <v>文祥堂健康保険組合　　　　　　　　　　　　　　　　　　　　</v>
          </cell>
        </row>
        <row r="1676">
          <cell r="B1676">
            <v>6135008</v>
          </cell>
          <cell r="C1676" t="str">
            <v>タチエス健康保険組合　　　　　　　　　　　　　　　　　　　</v>
          </cell>
        </row>
        <row r="1677">
          <cell r="B1677">
            <v>6135016</v>
          </cell>
          <cell r="C1677" t="str">
            <v>市田健康保険組合　　　　　　　　　　　　　　　　　　　　　</v>
          </cell>
        </row>
        <row r="1678">
          <cell r="B1678">
            <v>6135024</v>
          </cell>
          <cell r="C1678" t="str">
            <v>日立物流健康保険組合　　　　　　　　　　　　　　　　　　　</v>
          </cell>
        </row>
        <row r="1679">
          <cell r="B1679">
            <v>6135040</v>
          </cell>
          <cell r="C1679" t="str">
            <v>パレット健康保険組合　　　　　　　　　　　　　　　　　　　</v>
          </cell>
        </row>
        <row r="1680">
          <cell r="B1680">
            <v>6135057</v>
          </cell>
          <cell r="C1680" t="str">
            <v>同和鉱業健康保険組合　　　　　　　　　　　　　　　　　　　</v>
          </cell>
        </row>
        <row r="1681">
          <cell r="B1681">
            <v>6135107</v>
          </cell>
          <cell r="C1681" t="str">
            <v>ＨＯＹＡ健康保険組合　　　　　　　　　　　　　　　　　　　</v>
          </cell>
        </row>
        <row r="1682">
          <cell r="B1682">
            <v>6135123</v>
          </cell>
          <cell r="C1682" t="str">
            <v>三井倉庫健康保険組合　　　　　　　　　　　　　　　　　　　</v>
          </cell>
        </row>
        <row r="1683">
          <cell r="B1683">
            <v>6135156</v>
          </cell>
          <cell r="C1683" t="str">
            <v>タムラ製作所健康保険組合　　　　　　　　　　　　　　　　　</v>
          </cell>
        </row>
        <row r="1684">
          <cell r="B1684">
            <v>6135172</v>
          </cell>
          <cell r="C1684" t="str">
            <v>東京都機缶健康保険組合　　　　　　　　　　　　　　　　　　</v>
          </cell>
        </row>
        <row r="1685">
          <cell r="B1685">
            <v>6135180</v>
          </cell>
          <cell r="C1685" t="str">
            <v>藤田観光健康保険組合　　　　　　　　　　　　　　　　　　　</v>
          </cell>
        </row>
        <row r="1686">
          <cell r="B1686">
            <v>6135222</v>
          </cell>
          <cell r="C1686" t="str">
            <v>東京都ニット健康保険組合　　　　　　　　　　　　　　　　　</v>
          </cell>
        </row>
        <row r="1687">
          <cell r="B1687">
            <v>6135248</v>
          </cell>
          <cell r="C1687" t="str">
            <v>東京都報道事業健康保険組合　　　　　　　　　　　　　　　　</v>
          </cell>
        </row>
        <row r="1688">
          <cell r="B1688">
            <v>6135255</v>
          </cell>
          <cell r="C1688" t="str">
            <v>東京都電気工事健康保険組合　　　　　　　　　　　　　　　　</v>
          </cell>
        </row>
        <row r="1689">
          <cell r="B1689">
            <v>6135271</v>
          </cell>
          <cell r="C1689" t="str">
            <v>セ－ラ－万年筆健康保険組合　　　　　　　　　　　　　　　　</v>
          </cell>
        </row>
        <row r="1690">
          <cell r="B1690">
            <v>6135289</v>
          </cell>
          <cell r="C1690" t="str">
            <v>東光電気健康保険組合　　　　　　　　　　　　　　　　　　　</v>
          </cell>
        </row>
        <row r="1691">
          <cell r="B1691">
            <v>6135347</v>
          </cell>
          <cell r="C1691" t="str">
            <v>金門製作所健康保険組合　　　　　　　　　　　　　　　　　　</v>
          </cell>
        </row>
        <row r="1692">
          <cell r="B1692">
            <v>6135354</v>
          </cell>
          <cell r="C1692" t="str">
            <v>東京自動車サービス健康保険組合　　　　　　　　　　　　　　</v>
          </cell>
        </row>
        <row r="1693">
          <cell r="B1693">
            <v>6135362</v>
          </cell>
          <cell r="C1693" t="str">
            <v>フランスベッドグループ健康保険組合　　　　　　　　　　　　</v>
          </cell>
        </row>
        <row r="1694">
          <cell r="B1694">
            <v>6135370</v>
          </cell>
          <cell r="C1694" t="str">
            <v>大明健康保険組合　　　　　　　　　　　　　　　　　　　　　</v>
          </cell>
        </row>
        <row r="1695">
          <cell r="B1695">
            <v>6135388</v>
          </cell>
          <cell r="C1695" t="str">
            <v>印刷製本包装機械健康保険組合　　　　　　　　　　　　　　　</v>
          </cell>
        </row>
        <row r="1696">
          <cell r="B1696">
            <v>6135396</v>
          </cell>
          <cell r="C1696" t="str">
            <v>関東百貨店健康保険組合　　　　　　　　　　　　　　　　　　</v>
          </cell>
        </row>
        <row r="1697">
          <cell r="B1697">
            <v>6135404</v>
          </cell>
          <cell r="C1697" t="str">
            <v>セイコー健康保険組合　　　　　　　　　　　　　　　　　　　</v>
          </cell>
        </row>
        <row r="1698">
          <cell r="B1698">
            <v>6135412</v>
          </cell>
          <cell r="C1698" t="str">
            <v>ニユー・トーキヨー健康保険組合　　　　　　　　　　　　　　</v>
          </cell>
        </row>
        <row r="1699">
          <cell r="B1699">
            <v>6135438</v>
          </cell>
          <cell r="C1699" t="str">
            <v>東京女子医科大学健康保険組合　　　　　　　　　　　　　　　</v>
          </cell>
        </row>
        <row r="1700">
          <cell r="B1700">
            <v>6135446</v>
          </cell>
          <cell r="C1700" t="str">
            <v>アイワ健康保険組合　　　　　　　　　　　　　　　　　　　　</v>
          </cell>
        </row>
        <row r="1701">
          <cell r="B1701">
            <v>6135453</v>
          </cell>
          <cell r="C1701" t="str">
            <v>日清オイリオグループ健康保険組合　　　　　　　　　　　　　</v>
          </cell>
        </row>
        <row r="1702">
          <cell r="B1702">
            <v>6135461</v>
          </cell>
          <cell r="C1702" t="str">
            <v>ニヤクコ－ポレ－ション健康保険組合　　　　　　　　　　　　</v>
          </cell>
        </row>
        <row r="1703">
          <cell r="B1703">
            <v>6135479</v>
          </cell>
          <cell r="C1703" t="str">
            <v>ＮＯＫ健康保険組合　　　　　　　　　　　　　　　　　　　　</v>
          </cell>
        </row>
        <row r="1704">
          <cell r="B1704">
            <v>6135487</v>
          </cell>
          <cell r="C1704" t="str">
            <v>日揮健康保険組合　　　　　　　　　　　　　　　　　　　　　</v>
          </cell>
        </row>
        <row r="1705">
          <cell r="B1705">
            <v>6135511</v>
          </cell>
          <cell r="C1705" t="str">
            <v>サクサ健康保険組合　　　　　　　　　　　　　　　　　　　　</v>
          </cell>
        </row>
        <row r="1706">
          <cell r="B1706">
            <v>6135537</v>
          </cell>
          <cell r="C1706" t="str">
            <v>日本電子健康保険組合　　　　　　　　　　　　　　　　　　　</v>
          </cell>
        </row>
        <row r="1707">
          <cell r="B1707">
            <v>6135545</v>
          </cell>
          <cell r="C1707" t="str">
            <v>商船三井健康保険組合　　　　　　　　　　　　　　　　　　　</v>
          </cell>
        </row>
        <row r="1708">
          <cell r="B1708">
            <v>6135552</v>
          </cell>
          <cell r="C1708" t="str">
            <v>創聖健康保険組合　　　　　　　　　　　　　　　　　　　　　</v>
          </cell>
        </row>
        <row r="1709">
          <cell r="B1709">
            <v>6135560</v>
          </cell>
          <cell r="C1709" t="str">
            <v>フィット健康保険組合　　　　　　　　　　　　　　　　　　　</v>
          </cell>
        </row>
        <row r="1710">
          <cell r="B1710">
            <v>6135578</v>
          </cell>
          <cell r="C1710" t="str">
            <v>レナウングループ健康保険組合　　　　　　　　　　　　　　　</v>
          </cell>
        </row>
        <row r="1711">
          <cell r="B1711">
            <v>6135586</v>
          </cell>
          <cell r="C1711" t="str">
            <v>金商健康保険組合　　　　　　　　　　　　　　　　　　　　　</v>
          </cell>
        </row>
        <row r="1712">
          <cell r="B1712">
            <v>6135594</v>
          </cell>
          <cell r="C1712" t="str">
            <v>総武健康保険組合　　　　　　　　　　　　　　　　　　　　　</v>
          </cell>
        </row>
        <row r="1713">
          <cell r="B1713">
            <v>6135610</v>
          </cell>
          <cell r="C1713" t="str">
            <v>佐藤工業健康保険組合　　　　　　　　　　　　　　　　　　　</v>
          </cell>
        </row>
        <row r="1714">
          <cell r="B1714">
            <v>6135628</v>
          </cell>
          <cell r="C1714" t="str">
            <v>東京都鉄二健康保険組合　　　　　　　　　　　　　　　　　　</v>
          </cell>
        </row>
        <row r="1715">
          <cell r="B1715">
            <v>6135636</v>
          </cell>
          <cell r="C1715" t="str">
            <v>杏林健康保険組合　　　　　　　　　　　　　　　　　　　　　</v>
          </cell>
        </row>
        <row r="1716">
          <cell r="B1716">
            <v>6135644</v>
          </cell>
          <cell r="C1716" t="str">
            <v>千代田グラビヤ健康保険組合　　　　　　　　　　　　　　　　</v>
          </cell>
        </row>
        <row r="1717">
          <cell r="B1717">
            <v>6135651</v>
          </cell>
          <cell r="C1717" t="str">
            <v>若築建設健康保険組合　　　　　　　　　　　　　　　　　　　</v>
          </cell>
        </row>
        <row r="1718">
          <cell r="B1718">
            <v>6135669</v>
          </cell>
          <cell r="C1718" t="str">
            <v>東日本銀行健康保険組合　　　　　　　　　　　　　　　　　　</v>
          </cell>
        </row>
        <row r="1719">
          <cell r="B1719">
            <v>6135677</v>
          </cell>
          <cell r="C1719" t="str">
            <v>日本電気計器検定所健康保険組合　　　　　　　　　　　　　　</v>
          </cell>
        </row>
        <row r="1720">
          <cell r="B1720">
            <v>6135719</v>
          </cell>
          <cell r="C1720" t="str">
            <v>東急百貨店健康保険組合　　　　　　　　　　　　　　　　　　</v>
          </cell>
        </row>
        <row r="1721">
          <cell r="B1721">
            <v>6135727</v>
          </cell>
          <cell r="C1721" t="str">
            <v>東日本プラスチック健康保険組合　　　　　　　　　　　　　　</v>
          </cell>
        </row>
        <row r="1722">
          <cell r="B1722">
            <v>6135750</v>
          </cell>
          <cell r="C1722" t="str">
            <v>東京機器健康保険組合　　　　　　　　　　　　　　　　　　　</v>
          </cell>
        </row>
        <row r="1723">
          <cell r="B1723">
            <v>6135768</v>
          </cell>
          <cell r="C1723" t="str">
            <v>あおぞら銀行健康保険組合　　　　　　　　　　　　　　　　　</v>
          </cell>
        </row>
        <row r="1724">
          <cell r="B1724">
            <v>6135776</v>
          </cell>
          <cell r="C1724" t="str">
            <v>計機健康保険組合　　　　　　　　　　　　　　　　　　　　　</v>
          </cell>
        </row>
        <row r="1725">
          <cell r="B1725">
            <v>6135784</v>
          </cell>
          <cell r="C1725" t="str">
            <v>全国設計事務所健康保険組合　　　　　　　　　　　　　　　　</v>
          </cell>
        </row>
        <row r="1726">
          <cell r="B1726">
            <v>6135800</v>
          </cell>
          <cell r="C1726" t="str">
            <v>東都自動車健康保険組合　　　　　　　　　　　　　　　　　　</v>
          </cell>
        </row>
        <row r="1727">
          <cell r="B1727">
            <v>6135818</v>
          </cell>
          <cell r="C1727" t="str">
            <v>ぺんてる健康保険組合　　　　　　　　　　　　　　　　　　　</v>
          </cell>
        </row>
        <row r="1728">
          <cell r="B1728">
            <v>6135826</v>
          </cell>
          <cell r="C1728" t="str">
            <v>日本国土開発健康保険組合　　　　　　　　　　　　　　　　　</v>
          </cell>
        </row>
        <row r="1729">
          <cell r="B1729">
            <v>6135834</v>
          </cell>
          <cell r="C1729" t="str">
            <v>大和製罐健康保険組合　　　　　　　　　　　　　　　　　　　</v>
          </cell>
        </row>
        <row r="1730">
          <cell r="B1730">
            <v>6135842</v>
          </cell>
          <cell r="C1730" t="str">
            <v>吉野工業所健康保険組合　　　　　　　　　　　　　　　　　　</v>
          </cell>
        </row>
        <row r="1731">
          <cell r="B1731">
            <v>6135990</v>
          </cell>
          <cell r="C1731" t="str">
            <v>東京自動車教習所健康保険組合　　　　　　　　　　　　　　　</v>
          </cell>
        </row>
        <row r="1732">
          <cell r="B1732">
            <v>6136006</v>
          </cell>
          <cell r="C1732" t="str">
            <v>東京都金属プレス工業健康保険組合　　　　　　　　　　　　　</v>
          </cell>
        </row>
        <row r="1733">
          <cell r="B1733">
            <v>6136014</v>
          </cell>
          <cell r="C1733" t="str">
            <v>シルバ－精工健康保険組合　　　　　　　　　　　　　　　　　</v>
          </cell>
        </row>
        <row r="1734">
          <cell r="B1734">
            <v>6136030</v>
          </cell>
          <cell r="C1734" t="str">
            <v>太平住宅健康保険組合　　　　　　　　　　　　　　　　　　　</v>
          </cell>
        </row>
        <row r="1735">
          <cell r="B1735">
            <v>6136048</v>
          </cell>
          <cell r="C1735" t="str">
            <v>スタンレ－電気健康保険組合　　　　　　　　　　　　　　　　</v>
          </cell>
        </row>
        <row r="1736">
          <cell r="B1736">
            <v>6136063</v>
          </cell>
          <cell r="C1736" t="str">
            <v>七公庫健康保険組合　　　　　　　　　　　　　　　　　　　　</v>
          </cell>
        </row>
        <row r="1737">
          <cell r="B1737">
            <v>6136089</v>
          </cell>
          <cell r="C1737" t="str">
            <v>大興電機健康保険組合　　　　　　　　　　　　　　　　　　　</v>
          </cell>
        </row>
        <row r="1738">
          <cell r="B1738">
            <v>6136097</v>
          </cell>
          <cell r="C1738" t="str">
            <v>伊藤忠連合健康保険組合　　　　　　　　　　　　　　　　　　</v>
          </cell>
        </row>
        <row r="1739">
          <cell r="B1739">
            <v>6136105</v>
          </cell>
          <cell r="C1739" t="str">
            <v>日本ケミコン健康保険組合　　　　　　　　　　　　　　　　　</v>
          </cell>
        </row>
        <row r="1740">
          <cell r="B1740">
            <v>6136113</v>
          </cell>
          <cell r="C1740" t="str">
            <v>井門エンタープライズ健康保険組合　　　　　　　　　　　　　</v>
          </cell>
        </row>
        <row r="1741">
          <cell r="B1741">
            <v>6136121</v>
          </cell>
          <cell r="C1741" t="str">
            <v>東芝セラミックス健康保険組合　　　　　　　　　　　　　　　</v>
          </cell>
        </row>
        <row r="1742">
          <cell r="B1742">
            <v>6136139</v>
          </cell>
          <cell r="C1742" t="str">
            <v>神東塗料健康保険組合　　　　　　　　　　　　　　　　　　　</v>
          </cell>
        </row>
        <row r="1743">
          <cell r="B1743">
            <v>6136147</v>
          </cell>
          <cell r="C1743" t="str">
            <v>オリジン電気健康保険組合　　　　　　　　　　　　　　　　　</v>
          </cell>
        </row>
        <row r="1744">
          <cell r="B1744">
            <v>6136154</v>
          </cell>
          <cell r="C1744" t="str">
            <v>プリマハム健康保険組合　　　　　　　　　　　　　　　　　　</v>
          </cell>
        </row>
        <row r="1745">
          <cell r="B1745">
            <v>6136162</v>
          </cell>
          <cell r="C1745" t="str">
            <v>セコム健康保険組合　　　　　　　　　　　　　　　　　　　　</v>
          </cell>
        </row>
        <row r="1746">
          <cell r="B1746">
            <v>6136170</v>
          </cell>
          <cell r="C1746" t="str">
            <v>大成火災健康保険組合　　　　　　　　　　　　　　　　　　　</v>
          </cell>
        </row>
        <row r="1747">
          <cell r="B1747">
            <v>6136188</v>
          </cell>
          <cell r="C1747" t="str">
            <v>高見澤電機健康保険組合　　　　　　　　　　　　　　　　　　</v>
          </cell>
        </row>
        <row r="1748">
          <cell r="B1748">
            <v>6136196</v>
          </cell>
          <cell r="C1748" t="str">
            <v>外国運輸金融健康保険組合　　　　　　　　　　　　　　　　　</v>
          </cell>
        </row>
        <row r="1749">
          <cell r="B1749">
            <v>6136204</v>
          </cell>
          <cell r="C1749" t="str">
            <v>東海興業健康保険組合　　　　　　　　　　　　　　　　　　　</v>
          </cell>
        </row>
        <row r="1750">
          <cell r="B1750">
            <v>6136220</v>
          </cell>
          <cell r="C1750" t="str">
            <v>ピーエス三菱健康保険組合　　　　　　　　　　　　　　　　　</v>
          </cell>
        </row>
        <row r="1751">
          <cell r="B1751">
            <v>6136238</v>
          </cell>
          <cell r="C1751" t="str">
            <v>カルピス健康保険組合　　　　　　　　　　　　　　　　　　　</v>
          </cell>
        </row>
        <row r="1752">
          <cell r="B1752">
            <v>6136246</v>
          </cell>
          <cell r="C1752" t="str">
            <v>三菱自動車健康保険組合　　　　　　　　　　　　　　　　　　</v>
          </cell>
        </row>
        <row r="1753">
          <cell r="B1753">
            <v>6136261</v>
          </cell>
          <cell r="C1753" t="str">
            <v>東洋ガラス健康保険組合　　　　　　　　　　　　　　　　　　</v>
          </cell>
        </row>
        <row r="1754">
          <cell r="B1754">
            <v>6136279</v>
          </cell>
          <cell r="C1754" t="str">
            <v>関東めっき健康保険組合　　　　　　　　　　　　　　　　　　</v>
          </cell>
        </row>
        <row r="1755">
          <cell r="B1755">
            <v>6136295</v>
          </cell>
          <cell r="C1755" t="str">
            <v>綜合警備保障健康保険組合　　　　　　　　　　　　　　　　　</v>
          </cell>
        </row>
        <row r="1756">
          <cell r="B1756">
            <v>6136303</v>
          </cell>
          <cell r="C1756" t="str">
            <v>ドッドウェル健康保険組合　　　　　　　　　　　　　　　　　</v>
          </cell>
        </row>
        <row r="1757">
          <cell r="B1757">
            <v>6136337</v>
          </cell>
          <cell r="C1757" t="str">
            <v>釜屋健康保険組合　　　　　　　　　　　　　　　　　　　　　</v>
          </cell>
        </row>
        <row r="1758">
          <cell r="B1758">
            <v>6136345</v>
          </cell>
          <cell r="C1758" t="str">
            <v>ロッテ健康保険組合　　　　　　　　　　　　　　　　　　　　</v>
          </cell>
        </row>
        <row r="1759">
          <cell r="B1759">
            <v>6136352</v>
          </cell>
          <cell r="C1759" t="str">
            <v>日本金属健康保険組合　　　　　　　　　　　　　　　　　　　</v>
          </cell>
        </row>
        <row r="1760">
          <cell r="B1760">
            <v>6136360</v>
          </cell>
          <cell r="C1760" t="str">
            <v>住友スリ－エム健康保険組合　　　　　　　　　　　　　　　　</v>
          </cell>
        </row>
        <row r="1761">
          <cell r="B1761">
            <v>6136378</v>
          </cell>
          <cell r="C1761" t="str">
            <v>東京都土木建築健康保険組合　　　　　　　　　　　　　　　　</v>
          </cell>
        </row>
        <row r="1762">
          <cell r="B1762">
            <v>6136394</v>
          </cell>
          <cell r="C1762" t="str">
            <v>独立行政法人鉄道建設・運輸施設整備支援機構健康保険組合　　</v>
          </cell>
        </row>
        <row r="1763">
          <cell r="B1763">
            <v>6136410</v>
          </cell>
          <cell r="C1763" t="str">
            <v>東京都洋菓子健康保険組合　　　　　　　　　　　　　　　　　</v>
          </cell>
        </row>
        <row r="1764">
          <cell r="B1764">
            <v>6136428</v>
          </cell>
          <cell r="C1764" t="str">
            <v>玩具人形健康保険組合　　　　　　　　　　　　　　　　　　　</v>
          </cell>
        </row>
        <row r="1765">
          <cell r="B1765">
            <v>6136436</v>
          </cell>
          <cell r="C1765" t="str">
            <v>ヤクルト健康保険組合　　　　　　　　　　　　　　　　　　　</v>
          </cell>
        </row>
        <row r="1766">
          <cell r="B1766">
            <v>6136477</v>
          </cell>
          <cell r="C1766" t="str">
            <v>日本ユニシス健康保険組合　　　　　　　　　　　　　　　　　</v>
          </cell>
        </row>
        <row r="1767">
          <cell r="B1767">
            <v>6136485</v>
          </cell>
          <cell r="C1767" t="str">
            <v>三機工業健康保険組合　　　　　　　　　　　　　　　　　　　</v>
          </cell>
        </row>
        <row r="1768">
          <cell r="B1768">
            <v>6136493</v>
          </cell>
          <cell r="C1768" t="str">
            <v>東部ゴム健康保険組合　　　　　　　　　　　　　　　　　　　</v>
          </cell>
        </row>
        <row r="1769">
          <cell r="B1769">
            <v>6136501</v>
          </cell>
          <cell r="C1769" t="str">
            <v>ＭＢＫ連合健康保険組合　　　　　　　　　　　　　　　　　　</v>
          </cell>
        </row>
        <row r="1770">
          <cell r="B1770">
            <v>6136519</v>
          </cell>
          <cell r="C1770" t="str">
            <v>イトーヨーカ堂グループ健康保険組合　　　　　　　　　　　　</v>
          </cell>
        </row>
        <row r="1771">
          <cell r="B1771">
            <v>6136527</v>
          </cell>
          <cell r="C1771" t="str">
            <v>東京商工リサ－チ健康保険組合　　　　　　　　　　　　　　　</v>
          </cell>
        </row>
        <row r="1772">
          <cell r="B1772">
            <v>6136535</v>
          </cell>
          <cell r="C1772" t="str">
            <v>日立国際電気健康保険組合　　　　　　　　　　　　　　　　　</v>
          </cell>
        </row>
        <row r="1773">
          <cell r="B1773">
            <v>6136550</v>
          </cell>
          <cell r="C1773" t="str">
            <v>コ－セ－健康保険組合　　　　　　　　　　　　　　　　　　　</v>
          </cell>
        </row>
        <row r="1774">
          <cell r="B1774">
            <v>6136568</v>
          </cell>
          <cell r="C1774" t="str">
            <v>東部金型工業健康保険組合　　　　　　　　　　　　　　　　　</v>
          </cell>
        </row>
        <row r="1775">
          <cell r="B1775">
            <v>6136576</v>
          </cell>
          <cell r="C1775" t="str">
            <v>クラリオン健康保険組合　　　　　　　　　　　　　　　　　　</v>
          </cell>
        </row>
        <row r="1776">
          <cell r="B1776">
            <v>6136584</v>
          </cell>
          <cell r="C1776" t="str">
            <v>フランスベッドメディカルサービス健康保険組合　　　　　　　</v>
          </cell>
        </row>
        <row r="1777">
          <cell r="B1777">
            <v>6136592</v>
          </cell>
          <cell r="C1777" t="str">
            <v>ミドリ安全健康保険組合　　　　　　　　　　　　　　　　　　</v>
          </cell>
        </row>
        <row r="1778">
          <cell r="B1778">
            <v>6136600</v>
          </cell>
          <cell r="C1778" t="str">
            <v>ジェトロニクス健康保険組合　　　　　　　　　　　　　　　　</v>
          </cell>
        </row>
        <row r="1779">
          <cell r="B1779">
            <v>6136618</v>
          </cell>
          <cell r="C1779" t="str">
            <v>トステム健康保険組合　　　　　　　　　　　　　　　　　　　</v>
          </cell>
        </row>
        <row r="1780">
          <cell r="B1780">
            <v>6136626</v>
          </cell>
          <cell r="C1780" t="str">
            <v>マルマン健康保険組合　　　　　　　　　　　　　　　　　　　</v>
          </cell>
        </row>
        <row r="1781">
          <cell r="B1781">
            <v>6136634</v>
          </cell>
          <cell r="C1781" t="str">
            <v>内田洋行健康保険組合　　　　　　　　　　　　　　　　　　　</v>
          </cell>
        </row>
        <row r="1782">
          <cell r="B1782">
            <v>6136642</v>
          </cell>
          <cell r="C1782" t="str">
            <v>ニューオータニ健康保険組合　　　　　　　　　　　　　　　　</v>
          </cell>
        </row>
        <row r="1783">
          <cell r="B1783">
            <v>6136659</v>
          </cell>
          <cell r="C1783" t="str">
            <v>新生銀行健康保険組合　　　　　　　　　　　　　　　　　　　</v>
          </cell>
        </row>
        <row r="1784">
          <cell r="B1784">
            <v>6136667</v>
          </cell>
          <cell r="C1784" t="str">
            <v>日本道路健康保険組合　　　　　　　　　　　　　　　　　　　</v>
          </cell>
        </row>
        <row r="1785">
          <cell r="B1785">
            <v>6136675</v>
          </cell>
          <cell r="C1785" t="str">
            <v>聚楽健康保険組合　　　　　　　　　　　　　　　　　　　　　</v>
          </cell>
        </row>
        <row r="1786">
          <cell r="B1786">
            <v>6136683</v>
          </cell>
          <cell r="C1786" t="str">
            <v>日拓健康保険組合　　　　　　　　　　　　　　　　　　　　　</v>
          </cell>
        </row>
        <row r="1787">
          <cell r="B1787">
            <v>6136691</v>
          </cell>
          <cell r="C1787" t="str">
            <v>ニチアス健康保険組合　　　　　　　　　　　　　　　　　　　</v>
          </cell>
        </row>
        <row r="1788">
          <cell r="B1788">
            <v>6136709</v>
          </cell>
          <cell r="C1788" t="str">
            <v>東京税務会計事務所健康保険組合　　　　　　　　　　　　　　</v>
          </cell>
        </row>
        <row r="1789">
          <cell r="B1789">
            <v>6136717</v>
          </cell>
          <cell r="C1789" t="str">
            <v>科研製薬健康保険組合　　　　　　　　　　　　　　　　　　　</v>
          </cell>
        </row>
        <row r="1790">
          <cell r="B1790">
            <v>6136725</v>
          </cell>
          <cell r="C1790" t="str">
            <v>エービービー健康保険組合　　　　　　　　　　　　　　　　　</v>
          </cell>
        </row>
        <row r="1791">
          <cell r="B1791">
            <v>6136733</v>
          </cell>
          <cell r="C1791" t="str">
            <v>キンカ堂健康保険組合　　　　　　　　　　　　　　　　　　　</v>
          </cell>
        </row>
        <row r="1792">
          <cell r="B1792">
            <v>6136741</v>
          </cell>
          <cell r="C1792" t="str">
            <v>イマジカ健康保険組合　　　　　　　　　　　　　　　　　　　</v>
          </cell>
        </row>
        <row r="1793">
          <cell r="B1793">
            <v>6136758</v>
          </cell>
          <cell r="C1793" t="str">
            <v>農林水産関係法人健康保険組合　　　　　　　　　　　　　　　</v>
          </cell>
        </row>
        <row r="1794">
          <cell r="B1794">
            <v>6136766</v>
          </cell>
          <cell r="C1794" t="str">
            <v>国会議員秘書健康保険組合　　　　　　　　　　　　　　　　　</v>
          </cell>
        </row>
        <row r="1795">
          <cell r="B1795">
            <v>6136774</v>
          </cell>
          <cell r="C1795" t="str">
            <v>日本航空ジャパン健康保険組合　　　　　　　　　　　　　　　</v>
          </cell>
        </row>
        <row r="1796">
          <cell r="B1796">
            <v>6136790</v>
          </cell>
          <cell r="C1796" t="str">
            <v>東京屋外広告ディスプレイ健康保険組合　　　　　　　　　　　</v>
          </cell>
        </row>
        <row r="1797">
          <cell r="B1797">
            <v>6136808</v>
          </cell>
          <cell r="C1797" t="str">
            <v>カシオ健康保険組合　　　　　　　　　　　　　　　　　　　　</v>
          </cell>
        </row>
        <row r="1798">
          <cell r="B1798">
            <v>6136816</v>
          </cell>
          <cell r="C1798" t="str">
            <v>日本マタイ健康保険組合　　　　　　　　　　　　　　　　　　</v>
          </cell>
        </row>
        <row r="1799">
          <cell r="B1799">
            <v>6136832</v>
          </cell>
          <cell r="C1799" t="str">
            <v>日鐵溶接工業健康保険組合　　　　　　　　　　　　　　　　　</v>
          </cell>
        </row>
        <row r="1800">
          <cell r="B1800">
            <v>6136840</v>
          </cell>
          <cell r="C1800" t="str">
            <v>ナイガイ健康保険組合　　　　　　　　　　　　　　　　　　　</v>
          </cell>
        </row>
        <row r="1801">
          <cell r="B1801">
            <v>6136857</v>
          </cell>
          <cell r="C1801" t="str">
            <v>日本石油輸送グループ健康保険組合　　　　　　　　　　　　　</v>
          </cell>
        </row>
        <row r="1802">
          <cell r="B1802">
            <v>6136865</v>
          </cell>
          <cell r="C1802" t="str">
            <v>サンウェーブ健康保険組合　　　　　　　　　　　　　　　　　</v>
          </cell>
        </row>
        <row r="1803">
          <cell r="B1803">
            <v>6136881</v>
          </cell>
          <cell r="C1803" t="str">
            <v>荏原健康保険組合　　　　　　　　　　　　　　　　　　　　　</v>
          </cell>
        </row>
        <row r="1804">
          <cell r="B1804">
            <v>6136899</v>
          </cell>
          <cell r="C1804" t="str">
            <v>日新製糖健康保険組合　　　　　　　　　　　　　　　　　　　</v>
          </cell>
        </row>
        <row r="1805">
          <cell r="B1805">
            <v>6136907</v>
          </cell>
          <cell r="C1805" t="str">
            <v>エスエス製薬健康保険組合　　　　　　　　　　　　　　　　　</v>
          </cell>
        </row>
        <row r="1806">
          <cell r="B1806">
            <v>6136915</v>
          </cell>
          <cell r="C1806" t="str">
            <v>服装健康保険組合　　　　　　　　　　　　　　　　　　　　　</v>
          </cell>
        </row>
        <row r="1807">
          <cell r="B1807">
            <v>6136923</v>
          </cell>
          <cell r="C1807" t="str">
            <v>経済団体健康保険組合　　　　　　　　　　　　　　　　　　　</v>
          </cell>
        </row>
        <row r="1808">
          <cell r="B1808">
            <v>6136956</v>
          </cell>
          <cell r="C1808" t="str">
            <v>通信機器産業健康保険組合　　　　　　　　　　　　　　　　　</v>
          </cell>
        </row>
        <row r="1809">
          <cell r="B1809">
            <v>6136972</v>
          </cell>
          <cell r="C1809" t="str">
            <v>日本情報機器健康保険組合　　　　　　　　　　　　　　　　　</v>
          </cell>
        </row>
        <row r="1810">
          <cell r="B1810">
            <v>6136980</v>
          </cell>
          <cell r="C1810" t="str">
            <v>東京製綱健康保険組合　　　　　　　　　　　　　　　　　　　</v>
          </cell>
        </row>
        <row r="1811">
          <cell r="B1811">
            <v>6136998</v>
          </cell>
          <cell r="C1811" t="str">
            <v>紀文健康保険組合　　　　　　　　　　　　　　　　　　　　　</v>
          </cell>
        </row>
        <row r="1812">
          <cell r="B1812">
            <v>6137004</v>
          </cell>
          <cell r="C1812" t="str">
            <v>吉原商品健康保険組合　　　　　　　　　　　　　　　　　　　</v>
          </cell>
        </row>
        <row r="1813">
          <cell r="B1813">
            <v>6137020</v>
          </cell>
          <cell r="C1813" t="str">
            <v>五洋建設健康保険組合　　　　　　　　　　　　　　　　　　　</v>
          </cell>
        </row>
        <row r="1814">
          <cell r="B1814">
            <v>6137079</v>
          </cell>
          <cell r="C1814" t="str">
            <v>東京自動車部品工業健康保険組合　　　　　　　　　　　　　　</v>
          </cell>
        </row>
        <row r="1815">
          <cell r="B1815">
            <v>6137087</v>
          </cell>
          <cell r="C1815" t="str">
            <v>産業機械健康保険組合　　　　　　　　　　　　　　　　　　　</v>
          </cell>
        </row>
        <row r="1816">
          <cell r="B1816">
            <v>6137095</v>
          </cell>
          <cell r="C1816" t="str">
            <v>東京スタイル健康保険組合　　　　　　　　　　　　　　　　　</v>
          </cell>
        </row>
        <row r="1817">
          <cell r="B1817">
            <v>6137103</v>
          </cell>
          <cell r="C1817" t="str">
            <v>大京健康保険組合　　　　　　　　　　　　　　　　　　　　　</v>
          </cell>
        </row>
        <row r="1818">
          <cell r="B1818">
            <v>6137111</v>
          </cell>
          <cell r="C1818" t="str">
            <v>三晃金属工業健康保険組合　　　　　　　　　　　　　　　　　</v>
          </cell>
        </row>
        <row r="1819">
          <cell r="B1819">
            <v>6137129</v>
          </cell>
          <cell r="C1819" t="str">
            <v>ＧＷＡ健康保険組合　　　　　　　　　　　　　　　　　　　　</v>
          </cell>
        </row>
        <row r="1820">
          <cell r="B1820">
            <v>6137178</v>
          </cell>
          <cell r="C1820" t="str">
            <v>日鐵建材工業健康保険組合　　　　　　　　　　　　　　　　　</v>
          </cell>
        </row>
        <row r="1821">
          <cell r="B1821">
            <v>6137186</v>
          </cell>
          <cell r="C1821" t="str">
            <v>鈴屋健康保険組合　　　　　　　　　　　　　　　　　　　　　</v>
          </cell>
        </row>
        <row r="1822">
          <cell r="B1822">
            <v>6137194</v>
          </cell>
          <cell r="C1822" t="str">
            <v>東亜道路健康保険組合　　　　　　　　　　　　　　　　　　　</v>
          </cell>
        </row>
        <row r="1823">
          <cell r="B1823">
            <v>6137202</v>
          </cell>
          <cell r="C1823" t="str">
            <v>東京電子機械工業健康保険組合　　　　　　　　　　　　　　　</v>
          </cell>
        </row>
        <row r="1824">
          <cell r="B1824">
            <v>6137210</v>
          </cell>
          <cell r="C1824" t="str">
            <v>測量地質健康保険組合　　　　　　　　　　　　　　　　　　　</v>
          </cell>
        </row>
        <row r="1825">
          <cell r="B1825">
            <v>6137236</v>
          </cell>
          <cell r="C1825" t="str">
            <v>長谷工健康保険組合　　　　　　　　　　　　　　　　　　　　</v>
          </cell>
        </row>
        <row r="1826">
          <cell r="B1826">
            <v>6137244</v>
          </cell>
          <cell r="C1826" t="str">
            <v>宝幸健康保険組合　　　　　　　　　　　　　　　　　　　　　</v>
          </cell>
        </row>
        <row r="1827">
          <cell r="B1827">
            <v>6137251</v>
          </cell>
          <cell r="C1827" t="str">
            <v>経済産業関係法人健康保険組合　　　　　　　　　　　　　　　</v>
          </cell>
        </row>
        <row r="1828">
          <cell r="B1828">
            <v>6137269</v>
          </cell>
          <cell r="C1828" t="str">
            <v>テレビ朝日健康保険組合　　　　　　　　　　　　　　　　　　</v>
          </cell>
        </row>
        <row r="1829">
          <cell r="B1829">
            <v>6137277</v>
          </cell>
          <cell r="C1829" t="str">
            <v>デパート健康保険組合　　　　　　　　　　　　　　　　　　　</v>
          </cell>
        </row>
        <row r="1830">
          <cell r="B1830">
            <v>6137293</v>
          </cell>
          <cell r="C1830" t="str">
            <v>冨士工健康保険組合　　　　　　　　　　　　　　　　　　　　</v>
          </cell>
        </row>
        <row r="1831">
          <cell r="B1831">
            <v>6137301</v>
          </cell>
          <cell r="C1831" t="str">
            <v>ミサワホ－ム健康保険組合　　　　　　　　　　　　　　　　　</v>
          </cell>
        </row>
        <row r="1832">
          <cell r="B1832">
            <v>6137327</v>
          </cell>
          <cell r="C1832" t="str">
            <v>三菱電機ビルテクノサ－ビス健康保険組合　　　　　　　　　　</v>
          </cell>
        </row>
        <row r="1833">
          <cell r="B1833">
            <v>6137335</v>
          </cell>
          <cell r="C1833" t="str">
            <v>ダイヤ連合健康保険組合　　　　　　　　　　　　　　　　　　</v>
          </cell>
        </row>
        <row r="1834">
          <cell r="B1834">
            <v>6137350</v>
          </cell>
          <cell r="C1834" t="str">
            <v>持田製薬健康保険組合　　　　　　　　　　　　　　　　　　　</v>
          </cell>
        </row>
        <row r="1835">
          <cell r="B1835">
            <v>6137368</v>
          </cell>
          <cell r="C1835" t="str">
            <v>文化シャッター健康保険組合　　　　　　　　　　　　　　　　</v>
          </cell>
        </row>
        <row r="1836">
          <cell r="B1836">
            <v>6137376</v>
          </cell>
          <cell r="C1836" t="str">
            <v>キユーピー・アヲハタ健康保険組合　　　　　　　　　　　　　</v>
          </cell>
        </row>
        <row r="1837">
          <cell r="B1837">
            <v>6137384</v>
          </cell>
          <cell r="C1837" t="str">
            <v>小松製作所健康保険組合　　　　　　　　　　　　　　　　　　</v>
          </cell>
        </row>
        <row r="1838">
          <cell r="B1838">
            <v>6137392</v>
          </cell>
          <cell r="C1838" t="str">
            <v>月島機械健康保険組合　　　　　　　　　　　　　　　　　　　</v>
          </cell>
        </row>
        <row r="1839">
          <cell r="B1839">
            <v>6137400</v>
          </cell>
          <cell r="C1839" t="str">
            <v>日本信販健康保険組合　　　　　　　　　　　　　　　　　　　</v>
          </cell>
        </row>
        <row r="1840">
          <cell r="B1840">
            <v>6137418</v>
          </cell>
          <cell r="C1840" t="str">
            <v>東京都情報サービス産業健康保険組合　　　　　　　　　　　　</v>
          </cell>
        </row>
        <row r="1841">
          <cell r="B1841">
            <v>6137434</v>
          </cell>
          <cell r="C1841" t="str">
            <v>簡保事業団健康保険組合　　　　　　　　　　　　　　　　　　</v>
          </cell>
        </row>
        <row r="1842">
          <cell r="B1842">
            <v>6137442</v>
          </cell>
          <cell r="C1842" t="str">
            <v>東京都農林漁業団体健康保険組合　　　　　　　　　　　　　　</v>
          </cell>
        </row>
        <row r="1843">
          <cell r="B1843">
            <v>6137467</v>
          </cell>
          <cell r="C1843" t="str">
            <v>栗田健康保険組合　　　　　　　　　　　　　　　　　　　　　</v>
          </cell>
        </row>
        <row r="1844">
          <cell r="B1844">
            <v>6137491</v>
          </cell>
          <cell r="C1844" t="str">
            <v>住友重機械健康保険組合　　　　　　　　　　　　　　　　　　</v>
          </cell>
        </row>
        <row r="1845">
          <cell r="B1845">
            <v>6137517</v>
          </cell>
          <cell r="C1845" t="str">
            <v>ポーラ健康保険組合　　　　　　　　　　　　　　　　　　　　</v>
          </cell>
        </row>
        <row r="1846">
          <cell r="B1846">
            <v>6137541</v>
          </cell>
          <cell r="C1846" t="str">
            <v>前田道路健康保険組合　　　　　　　　　　　　　　　　　　　</v>
          </cell>
        </row>
        <row r="1847">
          <cell r="B1847">
            <v>6137558</v>
          </cell>
          <cell r="C1847" t="str">
            <v>三和シヤッター健康保険組合　　　　　　　　　　　　　　　　</v>
          </cell>
        </row>
        <row r="1848">
          <cell r="B1848">
            <v>6137566</v>
          </cell>
          <cell r="C1848" t="str">
            <v>アクサ生命健康保険組合　　　　　　　　　　　　　　　　　　</v>
          </cell>
        </row>
        <row r="1849">
          <cell r="B1849">
            <v>6137582</v>
          </cell>
          <cell r="C1849" t="str">
            <v>三井造船健康保険組合　　　　　　　　　　　　　　　　　　　</v>
          </cell>
        </row>
        <row r="1850">
          <cell r="B1850">
            <v>6137590</v>
          </cell>
          <cell r="C1850" t="str">
            <v>小田急グル－プ健康保険組合　　　　　　　　　　　　　　　　</v>
          </cell>
        </row>
        <row r="1851">
          <cell r="B1851">
            <v>6137608</v>
          </cell>
          <cell r="C1851" t="str">
            <v>リクル－ト健康保険組合　　　　　　　　　　　　　　　　　　</v>
          </cell>
        </row>
        <row r="1852">
          <cell r="B1852">
            <v>6137624</v>
          </cell>
          <cell r="C1852" t="str">
            <v>三井住友銀行コミュニティバンキング本部健康保険組合　　　　</v>
          </cell>
        </row>
        <row r="1853">
          <cell r="B1853">
            <v>6137640</v>
          </cell>
          <cell r="C1853" t="str">
            <v>パレス健康保険組合　　　　　　　　　　　　　　　　　　　　</v>
          </cell>
        </row>
        <row r="1854">
          <cell r="B1854">
            <v>6137657</v>
          </cell>
          <cell r="C1854" t="str">
            <v>ジャックス健康保険組合　　　　　　　　　　　　　　　　　　</v>
          </cell>
        </row>
        <row r="1855">
          <cell r="B1855">
            <v>6137665</v>
          </cell>
          <cell r="C1855" t="str">
            <v>全国外食産業ジェフ健康保険組合　　　　　　　　　　　　　　</v>
          </cell>
        </row>
        <row r="1856">
          <cell r="B1856">
            <v>6137699</v>
          </cell>
          <cell r="C1856" t="str">
            <v>新神戸電機健康保険組合　　　　　　　　　　　　　　　　　　</v>
          </cell>
        </row>
        <row r="1857">
          <cell r="B1857">
            <v>6137715</v>
          </cell>
          <cell r="C1857" t="str">
            <v>セントラル警備保障健康保険組合　　　　　　　　　　　　　　</v>
          </cell>
        </row>
        <row r="1858">
          <cell r="B1858">
            <v>6137723</v>
          </cell>
          <cell r="C1858" t="str">
            <v>日本原子力発電健康保険組合　　　　　　　　　　　　　　　　</v>
          </cell>
        </row>
        <row r="1859">
          <cell r="B1859">
            <v>6137749</v>
          </cell>
          <cell r="C1859" t="str">
            <v>東京會舘健康保険組合　　　　　　　　　　　　　　　　　　　</v>
          </cell>
        </row>
        <row r="1860">
          <cell r="B1860">
            <v>6137772</v>
          </cell>
          <cell r="C1860" t="str">
            <v>オリエントコ－ポレ－ション健康保険組合　　　　　　　　　　</v>
          </cell>
        </row>
        <row r="1861">
          <cell r="B1861">
            <v>6137780</v>
          </cell>
          <cell r="C1861" t="str">
            <v>シ－エスケイ健康保険組合　　　　　　　　　　　　　　　　　</v>
          </cell>
        </row>
        <row r="1862">
          <cell r="B1862">
            <v>6137798</v>
          </cell>
          <cell r="C1862" t="str">
            <v>日本テキサスインスツルメンツ健康保険組合　　　　　　　　　</v>
          </cell>
        </row>
        <row r="1863">
          <cell r="B1863">
            <v>6137814</v>
          </cell>
          <cell r="C1863" t="str">
            <v>日本工営健康保険組合　　　　　　　　　　　　　　　　　　　</v>
          </cell>
        </row>
        <row r="1864">
          <cell r="B1864">
            <v>6137822</v>
          </cell>
          <cell r="C1864" t="str">
            <v>アベンティス健康保険組合　　　　　　　　　　　　　　　　　</v>
          </cell>
        </row>
        <row r="1865">
          <cell r="B1865">
            <v>6137848</v>
          </cell>
          <cell r="C1865" t="str">
            <v>日本旅行健康保険組合　　　　　　　　　　　　　　　　　　　</v>
          </cell>
        </row>
        <row r="1866">
          <cell r="B1866">
            <v>6137855</v>
          </cell>
          <cell r="C1866" t="str">
            <v>三菱証券健康保険組合　　　　　　　　　　　　　　　　　　　</v>
          </cell>
        </row>
        <row r="1867">
          <cell r="B1867">
            <v>6137863</v>
          </cell>
          <cell r="C1867" t="str">
            <v>大塚商会健康保険組合　　　　　　　　　　　　　　　　　　　</v>
          </cell>
        </row>
        <row r="1868">
          <cell r="B1868">
            <v>6137871</v>
          </cell>
          <cell r="C1868" t="str">
            <v>サンリオ健康保険組合　　　　　　　　　　　　　　　　　　　</v>
          </cell>
        </row>
        <row r="1869">
          <cell r="B1869">
            <v>6137897</v>
          </cell>
          <cell r="C1869" t="str">
            <v>全国信用保証協会健康保険組合　　　　　　　　　　　　　　　</v>
          </cell>
        </row>
        <row r="1870">
          <cell r="B1870">
            <v>6137905</v>
          </cell>
          <cell r="C1870" t="str">
            <v>電子回路健康保険組合　　　　　　　　　　　　　　　　　　　</v>
          </cell>
        </row>
        <row r="1871">
          <cell r="B1871">
            <v>6137913</v>
          </cell>
          <cell r="C1871" t="str">
            <v>オリックスグループ健康保険組合　　　　　　　　　　　　　　</v>
          </cell>
        </row>
        <row r="1872">
          <cell r="B1872">
            <v>6137947</v>
          </cell>
          <cell r="C1872" t="str">
            <v>マルエツ健康保険組合　　　　　　　　　　　　　　　　　　　</v>
          </cell>
        </row>
        <row r="1873">
          <cell r="B1873">
            <v>6137988</v>
          </cell>
          <cell r="C1873" t="str">
            <v>昭和リケン健康保険組合　　　　　　　　　　　　　　　　　　</v>
          </cell>
        </row>
        <row r="1874">
          <cell r="B1874">
            <v>6137996</v>
          </cell>
          <cell r="C1874" t="str">
            <v>やまと健康保険組合　　　　　　　　　　　　　　　　　　　　</v>
          </cell>
        </row>
        <row r="1875">
          <cell r="B1875">
            <v>6138002</v>
          </cell>
          <cell r="C1875" t="str">
            <v>ユニマット健康保険組合　　　　　　　　　　　　　　　　　　</v>
          </cell>
        </row>
        <row r="1876">
          <cell r="B1876">
            <v>6138010</v>
          </cell>
          <cell r="C1876" t="str">
            <v>エイアイジーグループ健康保険組合　　　　　　　　　　　　　</v>
          </cell>
        </row>
        <row r="1877">
          <cell r="B1877">
            <v>6138036</v>
          </cell>
          <cell r="C1877" t="str">
            <v>三貴健康保険組合　　　　　　　　　　　　　　　　　　　　　</v>
          </cell>
        </row>
        <row r="1878">
          <cell r="B1878">
            <v>6138044</v>
          </cell>
          <cell r="C1878" t="str">
            <v>船場健康保険組合　　　　　　　　　　　　　　　　　　　　　</v>
          </cell>
        </row>
        <row r="1879">
          <cell r="B1879">
            <v>6138051</v>
          </cell>
          <cell r="C1879" t="str">
            <v>日生協健康保険組合　　　　　　　　　　　　　　　　　　　　</v>
          </cell>
        </row>
        <row r="1880">
          <cell r="B1880">
            <v>6138069</v>
          </cell>
          <cell r="C1880" t="str">
            <v>アメリカンファミリー生命健康保険組合　　　　　　　　　　　</v>
          </cell>
        </row>
        <row r="1881">
          <cell r="B1881">
            <v>6138077</v>
          </cell>
          <cell r="C1881" t="str">
            <v>東京不動産業健康保険組合　　　　　　　　　　　　　　　　　</v>
          </cell>
        </row>
        <row r="1882">
          <cell r="B1882">
            <v>6138085</v>
          </cell>
          <cell r="C1882" t="str">
            <v>全国商品取引業健康保険組合　　　　　　　　　　　　　　　　</v>
          </cell>
        </row>
        <row r="1883">
          <cell r="B1883">
            <v>6138093</v>
          </cell>
          <cell r="C1883" t="str">
            <v>関東ＩＴソフトウェア健康保険組合　　　　　　　　　　　　　</v>
          </cell>
        </row>
        <row r="1884">
          <cell r="B1884">
            <v>6138101</v>
          </cell>
          <cell r="C1884" t="str">
            <v>川崎汽船健康保険組合　　　　　　　　　　　　　　　　　　　</v>
          </cell>
        </row>
        <row r="1885">
          <cell r="B1885">
            <v>6138119</v>
          </cell>
          <cell r="C1885" t="str">
            <v>東京コンピュ－タサ－ビス健康保険組合　　　　　　　　　　　</v>
          </cell>
        </row>
        <row r="1886">
          <cell r="B1886">
            <v>6138127</v>
          </cell>
          <cell r="C1886" t="str">
            <v>全日空ホテルズ健康保険組合　　　　　　　　　　　　　　　　</v>
          </cell>
        </row>
        <row r="1887">
          <cell r="B1887">
            <v>6138135</v>
          </cell>
          <cell r="C1887" t="str">
            <v>東電環境健康保険組合　　　　　　　　　　　　　　　　　　　</v>
          </cell>
        </row>
        <row r="1888">
          <cell r="B1888">
            <v>6138143</v>
          </cell>
          <cell r="C1888" t="str">
            <v>コスモ石油健康保険組合　　　　　　　　　　　　　　　　　　</v>
          </cell>
        </row>
        <row r="1889">
          <cell r="B1889">
            <v>6138150</v>
          </cell>
          <cell r="C1889" t="str">
            <v>日立製作所健康保険組合　　　　　　　　　　　　　　　　　　</v>
          </cell>
        </row>
        <row r="1890">
          <cell r="B1890">
            <v>6138168</v>
          </cell>
          <cell r="C1890" t="str">
            <v>セントラルスポーツ健康保険組合　　　　　　　　　　　　　　</v>
          </cell>
        </row>
        <row r="1891">
          <cell r="B1891">
            <v>6138184</v>
          </cell>
          <cell r="C1891" t="str">
            <v>いなげや健康保険組合　　　　　　　　　　　　　　　　　　　</v>
          </cell>
        </row>
        <row r="1892">
          <cell r="B1892">
            <v>6138192</v>
          </cell>
          <cell r="C1892" t="str">
            <v>太陽生命健康保険組合　　　　　　　　　　　　　　　　　　　</v>
          </cell>
        </row>
        <row r="1893">
          <cell r="B1893">
            <v>6138226</v>
          </cell>
          <cell r="C1893" t="str">
            <v>エスアールエルグループ健康保険組合　　　　　　　　　　　　</v>
          </cell>
        </row>
        <row r="1894">
          <cell r="B1894">
            <v>6138234</v>
          </cell>
          <cell r="C1894" t="str">
            <v>民間放送健康保険組合　　　　　　　　　　　　　　　　　　　</v>
          </cell>
        </row>
        <row r="1895">
          <cell r="B1895">
            <v>6138242</v>
          </cell>
          <cell r="C1895" t="str">
            <v>キヤノンシステムアンドサポート健康保険組合　　　　　　　　</v>
          </cell>
        </row>
        <row r="1896">
          <cell r="B1896">
            <v>6138259</v>
          </cell>
          <cell r="C1896" t="str">
            <v>エトワ－ル海渡健康保険組合　　　　　　　　　　　　　　　　</v>
          </cell>
        </row>
        <row r="1897">
          <cell r="B1897">
            <v>6138267</v>
          </cell>
          <cell r="C1897" t="str">
            <v>みずほアセット信託銀行健康保険組合　　　　　　　　　　　　</v>
          </cell>
        </row>
        <row r="1898">
          <cell r="B1898">
            <v>6138275</v>
          </cell>
          <cell r="C1898" t="str">
            <v>アドバンテスト健康保険組合　　　　　　　　　　　　　　　　</v>
          </cell>
        </row>
        <row r="1899">
          <cell r="B1899">
            <v>6138283</v>
          </cell>
          <cell r="C1899" t="str">
            <v>朝信健康保険組合　　　　　　　　　　　　　　　　　　　　　</v>
          </cell>
        </row>
        <row r="1900">
          <cell r="B1900">
            <v>6138291</v>
          </cell>
          <cell r="C1900" t="str">
            <v>シ－イ－シ－健康保険組合　　　　　　　　　　　　　　　　　</v>
          </cell>
        </row>
        <row r="1901">
          <cell r="B1901">
            <v>6138309</v>
          </cell>
          <cell r="C1901" t="str">
            <v>すかいらーくグループ健康保険組合　　　　　　　　　　　　　</v>
          </cell>
        </row>
        <row r="1902">
          <cell r="B1902">
            <v>6138317</v>
          </cell>
          <cell r="C1902" t="str">
            <v>なとり健康保険組合　　　　　　　　　　　　　　　　　　　　</v>
          </cell>
        </row>
        <row r="1903">
          <cell r="B1903">
            <v>6138333</v>
          </cell>
          <cell r="C1903" t="str">
            <v>日本情報産業健康保険組合　　　　　　　　　　　　　　　　　</v>
          </cell>
        </row>
        <row r="1904">
          <cell r="B1904">
            <v>6138341</v>
          </cell>
          <cell r="C1904" t="str">
            <v>旅行業健康保険組合　　　　　　　　　　　　　　　　　　　　</v>
          </cell>
        </row>
        <row r="1905">
          <cell r="B1905">
            <v>6138366</v>
          </cell>
          <cell r="C1905" t="str">
            <v>ウシオ電機健康保険組合　　　　　　　　　　　　　　　　　　</v>
          </cell>
        </row>
        <row r="1906">
          <cell r="B1906">
            <v>6138374</v>
          </cell>
          <cell r="C1906" t="str">
            <v>学生援護会健康保険組合　　　　　　　　　　　　　　　　　　</v>
          </cell>
        </row>
        <row r="1907">
          <cell r="B1907">
            <v>6138382</v>
          </cell>
          <cell r="C1907" t="str">
            <v>東京エレクトロン健康保険組合　　　　　　　　　　　　　　　</v>
          </cell>
        </row>
        <row r="1908">
          <cell r="B1908">
            <v>6138390</v>
          </cell>
          <cell r="C1908" t="str">
            <v>全労済健康保険組合　　　　　　　　　　　　　　　　　　　　</v>
          </cell>
        </row>
        <row r="1909">
          <cell r="B1909">
            <v>6138408</v>
          </cell>
          <cell r="C1909" t="str">
            <v>道路施設協会健康保険組合　　　　　　　　　　　　　　　　　</v>
          </cell>
        </row>
        <row r="1910">
          <cell r="B1910">
            <v>6138424</v>
          </cell>
          <cell r="C1910" t="str">
            <v>東亜建設工業健康保険組合　　　　　　　　　　　　　　　　　</v>
          </cell>
        </row>
        <row r="1911">
          <cell r="B1911">
            <v>6138432</v>
          </cell>
          <cell r="C1911" t="str">
            <v>三陽商会健康保険組合　　　　　　　　　　　　　　　　　　　</v>
          </cell>
        </row>
        <row r="1912">
          <cell r="B1912">
            <v>6138440</v>
          </cell>
          <cell r="C1912" t="str">
            <v>京樽健康保険組合　　　　　　　　　　　　　　　　　　　　　</v>
          </cell>
        </row>
        <row r="1913">
          <cell r="B1913">
            <v>6138457</v>
          </cell>
          <cell r="C1913" t="str">
            <v>アコム健康保険組合　　　　　　　　　　　　　　　　　　　　</v>
          </cell>
        </row>
        <row r="1914">
          <cell r="B1914">
            <v>6138465</v>
          </cell>
          <cell r="C1914" t="str">
            <v>プロミス健康保険組合　　　　　　　　　　　　　　　　　　　</v>
          </cell>
        </row>
        <row r="1915">
          <cell r="B1915">
            <v>6138473</v>
          </cell>
          <cell r="C1915" t="str">
            <v>武富士健康保険組合　　　　　　　　　　　　　　　　　　　　</v>
          </cell>
        </row>
        <row r="1916">
          <cell r="B1916">
            <v>6138481</v>
          </cell>
          <cell r="C1916" t="str">
            <v>ジェ－シ－ビ－健康保険組合　　　　　　　　　　　　　　　　</v>
          </cell>
        </row>
        <row r="1917">
          <cell r="B1917">
            <v>6138499</v>
          </cell>
          <cell r="C1917" t="str">
            <v>渡辺パイプ健康保険組合　　　　　　　　　　　　　　　　　　</v>
          </cell>
        </row>
        <row r="1918">
          <cell r="B1918">
            <v>6138515</v>
          </cell>
          <cell r="C1918" t="str">
            <v>大東建託健康保険組合　　　　　　　　　　　　　　　　　　　</v>
          </cell>
        </row>
        <row r="1919">
          <cell r="B1919">
            <v>6138523</v>
          </cell>
          <cell r="C1919" t="str">
            <v>住友不動産販売健康保険組合　　　　　　　　　　　　　　　　</v>
          </cell>
        </row>
        <row r="1920">
          <cell r="B1920">
            <v>6138531</v>
          </cell>
          <cell r="C1920" t="str">
            <v>モトローラ健康保険組合　　　　　　　　　　　　　　　　　　</v>
          </cell>
        </row>
        <row r="1921">
          <cell r="B1921">
            <v>6138549</v>
          </cell>
          <cell r="C1921" t="str">
            <v>日本マクドナルド健康保険組合　　　　　　　　　　　　　　　</v>
          </cell>
        </row>
        <row r="1922">
          <cell r="B1922">
            <v>6138556</v>
          </cell>
          <cell r="C1922" t="str">
            <v>エア－ニッポン健康保険組合　　　　　　　　　　　　　　　　</v>
          </cell>
        </row>
        <row r="1923">
          <cell r="B1923">
            <v>6138572</v>
          </cell>
          <cell r="C1923" t="str">
            <v>八千代銀行健康保険組合　　　　　　　　　　　　　　　　　　</v>
          </cell>
        </row>
        <row r="1924">
          <cell r="B1924">
            <v>6138580</v>
          </cell>
          <cell r="C1924" t="str">
            <v>ＫＤＤＩ健康保険組合　　　　　　　　　　　　　　　　　　　</v>
          </cell>
        </row>
        <row r="1925">
          <cell r="B1925">
            <v>6138598</v>
          </cell>
          <cell r="C1925" t="str">
            <v>日本事務器健康保険組合　　　　　　　　　　　　　　　　　　</v>
          </cell>
        </row>
        <row r="1926">
          <cell r="B1926">
            <v>6138606</v>
          </cell>
          <cell r="C1926" t="str">
            <v>大洋緑化健康保険組合　　　　　　　　　　　　　　　　　　　</v>
          </cell>
        </row>
        <row r="1927">
          <cell r="B1927">
            <v>6138614</v>
          </cell>
          <cell r="C1927" t="str">
            <v>日鐵商事健康保険組合　　　　　　　　　　　　　　　　　　　</v>
          </cell>
        </row>
        <row r="1928">
          <cell r="B1928">
            <v>6138630</v>
          </cell>
          <cell r="C1928" t="str">
            <v>国際空港事業健康保険組合　　　　　　　　　　　　　　　　　</v>
          </cell>
        </row>
        <row r="1929">
          <cell r="B1929">
            <v>6138648</v>
          </cell>
          <cell r="C1929" t="str">
            <v>アラビア石油健康保険組合　　　　　　　　　　　　　　　　　</v>
          </cell>
        </row>
        <row r="1930">
          <cell r="B1930">
            <v>6138655</v>
          </cell>
          <cell r="C1930" t="str">
            <v>カテナ健康保険組合　　　　　　　　　　　　　　　　　　　　</v>
          </cell>
        </row>
        <row r="1931">
          <cell r="B1931">
            <v>6138663</v>
          </cell>
          <cell r="C1931" t="str">
            <v>シティグループ健康保険組合　　　　　　　　　　　　　　　　</v>
          </cell>
        </row>
        <row r="1932">
          <cell r="B1932">
            <v>6138689</v>
          </cell>
          <cell r="C1932" t="str">
            <v>ダイエー健康保険組合　　　　　　　　　　　　　　　　　　　</v>
          </cell>
        </row>
        <row r="1933">
          <cell r="B1933">
            <v>6138697</v>
          </cell>
          <cell r="C1933" t="str">
            <v>オートバックス健康保険組合　　　　　　　　　　　　　　　　</v>
          </cell>
        </row>
        <row r="1934">
          <cell r="B1934">
            <v>6138705</v>
          </cell>
          <cell r="C1934" t="str">
            <v>エヌ・ティ・ティ健康保険組合　　　　　　　　　　　　　　　</v>
          </cell>
        </row>
        <row r="1935">
          <cell r="B1935">
            <v>6138713</v>
          </cell>
          <cell r="C1935" t="str">
            <v>ジェイアールグループ健康保険組合　　　　　　　　　　　　　</v>
          </cell>
        </row>
        <row r="1936">
          <cell r="B1936">
            <v>6138721</v>
          </cell>
          <cell r="C1936" t="str">
            <v>ジェイティ健康保険組合　　　　　　　　　　　　　　　　　　</v>
          </cell>
        </row>
        <row r="1937">
          <cell r="B1937">
            <v>6138747</v>
          </cell>
          <cell r="C1937" t="str">
            <v>ビックカメラ健康保険組合　　　　　　　　　　　　　　　　　</v>
          </cell>
        </row>
        <row r="1938">
          <cell r="B1938">
            <v>6138754</v>
          </cell>
          <cell r="C1938" t="str">
            <v>メイテック健康保険組合　　　　　　　　　　　　　　　　　　</v>
          </cell>
        </row>
        <row r="1939">
          <cell r="B1939">
            <v>6138762</v>
          </cell>
          <cell r="C1939" t="str">
            <v>日本レストランエンタプライズ健康保険組合　　　　　　　　　</v>
          </cell>
        </row>
        <row r="1940">
          <cell r="B1940">
            <v>6138770</v>
          </cell>
          <cell r="C1940" t="str">
            <v>ジェイアール東海パッセンジャーズ健康保険組合　　　　　　　</v>
          </cell>
        </row>
        <row r="1941">
          <cell r="B1941">
            <v>6138788</v>
          </cell>
          <cell r="C1941" t="str">
            <v>フォーラムエンジニアリング健康保険組合　　　　　　　　　　</v>
          </cell>
        </row>
        <row r="1942">
          <cell r="B1942">
            <v>6138796</v>
          </cell>
          <cell r="C1942" t="str">
            <v>国際・政策銀健康保険組合　　　　　　　　　　　　　　　　　</v>
          </cell>
        </row>
        <row r="1943">
          <cell r="B1943">
            <v>6138812</v>
          </cell>
          <cell r="C1943" t="str">
            <v>山水電気健康保険組合　　　　　　　　　　　　　　　　　　　</v>
          </cell>
        </row>
        <row r="1944">
          <cell r="B1944">
            <v>6139034</v>
          </cell>
          <cell r="C1944" t="str">
            <v>ジャパンビバレッジ健康保険組合　　　　　　　　　　　　　　</v>
          </cell>
        </row>
        <row r="1945">
          <cell r="B1945">
            <v>6139059</v>
          </cell>
          <cell r="C1945" t="str">
            <v>ニフコ健康保険組合　　　　　　　　　　　　　　　　　　　　</v>
          </cell>
        </row>
        <row r="1946">
          <cell r="B1946">
            <v>6139067</v>
          </cell>
          <cell r="C1946" t="str">
            <v>トーマツ健康保険組合　　　　　　　　　　　　　　　　　　　</v>
          </cell>
        </row>
        <row r="1947">
          <cell r="B1947">
            <v>6139075</v>
          </cell>
          <cell r="C1947" t="str">
            <v>ソラン健康保険組合　　　　　　　　　　　　　　　　　　　　</v>
          </cell>
        </row>
        <row r="1948">
          <cell r="B1948">
            <v>6139083</v>
          </cell>
          <cell r="C1948" t="str">
            <v>山崎製パン健康保険組合　　　　　　　　　　　　　　　　　　</v>
          </cell>
        </row>
        <row r="1949">
          <cell r="B1949">
            <v>6139091</v>
          </cell>
          <cell r="C1949" t="str">
            <v>兼松健康保険組合　　　　　　　　　　　　　　　　　　　　　</v>
          </cell>
        </row>
        <row r="1950">
          <cell r="B1950">
            <v>6139109</v>
          </cell>
          <cell r="C1950" t="str">
            <v>ヘンミ大倉健康保険組合　　　　　　　　　　　　　　　　　　</v>
          </cell>
        </row>
        <row r="1951">
          <cell r="B1951">
            <v>6139117</v>
          </cell>
          <cell r="C1951" t="str">
            <v>人材派遣健康保険組合　　　　　　　　　　　　　　　　　　　</v>
          </cell>
        </row>
        <row r="1952">
          <cell r="B1952">
            <v>6139125</v>
          </cell>
          <cell r="C1952" t="str">
            <v>ダイドーリミテッド健康保険組合　　　　　　　　　　　　　　</v>
          </cell>
        </row>
        <row r="1953">
          <cell r="B1953">
            <v>6139141</v>
          </cell>
          <cell r="C1953" t="str">
            <v>ＪＦＥ健康保険組合　　　　　　　　　　　　　　　　　　　　</v>
          </cell>
        </row>
        <row r="1954">
          <cell r="B1954">
            <v>6139158</v>
          </cell>
          <cell r="C1954" t="str">
            <v>グラクソ・スミスクライン健康保険組合　　　　　　　　　　　</v>
          </cell>
        </row>
        <row r="1955">
          <cell r="B1955">
            <v>6139166</v>
          </cell>
          <cell r="C1955" t="str">
            <v>ひかり健康保険組合　　　　　　　　　　　　　　　　　　　　</v>
          </cell>
        </row>
        <row r="1956">
          <cell r="B1956">
            <v>6139174</v>
          </cell>
          <cell r="C1956" t="str">
            <v>ローソン健康保険組合　　　　　　　　　　　　　　　　　　　</v>
          </cell>
        </row>
        <row r="1957">
          <cell r="B1957">
            <v>6139182</v>
          </cell>
          <cell r="C1957" t="str">
            <v>アクセンチュア健康保険組合　　　　　　　　　　　　　　　　</v>
          </cell>
        </row>
        <row r="1958">
          <cell r="B1958">
            <v>6139190</v>
          </cell>
          <cell r="C1958" t="str">
            <v>あずさ健康保険組合　　　　　　　　　　　　　　　　　　　　</v>
          </cell>
        </row>
        <row r="1959">
          <cell r="B1959">
            <v>6139208</v>
          </cell>
          <cell r="C1959" t="str">
            <v>イチカワ健康保険組合　　　　　　　　　　　　　　　　　　　</v>
          </cell>
        </row>
        <row r="1960">
          <cell r="B1960">
            <v>6139216</v>
          </cell>
          <cell r="C1960" t="str">
            <v>双日健康保険組合　　　　　　　　　　　　　　　　　　　　　</v>
          </cell>
        </row>
        <row r="1961">
          <cell r="B1961">
            <v>6139224</v>
          </cell>
          <cell r="C1961" t="str">
            <v>日本ヒューレット・パッカード健康保険組合　　　　　　　　　</v>
          </cell>
        </row>
        <row r="1962">
          <cell r="B1962">
            <v>6139232</v>
          </cell>
          <cell r="C1962" t="str">
            <v>エイチ・アイ・エス健康保険組合　　　　　　　　　　　　　　</v>
          </cell>
        </row>
        <row r="1963">
          <cell r="B1963">
            <v>6139240</v>
          </cell>
          <cell r="C1963" t="str">
            <v>ディスコ健康保険組合　　　　　　　　　　　　　　　　　　　</v>
          </cell>
        </row>
        <row r="1964">
          <cell r="B1964">
            <v>6139257</v>
          </cell>
          <cell r="C1964" t="str">
            <v>マツモトキヨシグループ健康保険組合　　　　　　　　　　　　</v>
          </cell>
        </row>
        <row r="1965">
          <cell r="B1965">
            <v>6139265</v>
          </cell>
          <cell r="C1965" t="str">
            <v>ワンゾーン健康保険組合　　　　　　　　　　　　　　　　　　</v>
          </cell>
        </row>
        <row r="1966">
          <cell r="B1966">
            <v>31130016</v>
          </cell>
          <cell r="C1966" t="str">
            <v>衆議院共済組合　　　　　　　　　　　　　　　　　　　　　　</v>
          </cell>
        </row>
        <row r="1967">
          <cell r="B1967">
            <v>31130032</v>
          </cell>
          <cell r="C1967" t="str">
            <v>参議院共済組合　　　　　　　　　　　　　　　　　　　　　　</v>
          </cell>
        </row>
        <row r="1968">
          <cell r="B1968">
            <v>31130057</v>
          </cell>
          <cell r="C1968" t="str">
            <v>会計検査院共済組合　　　　　　　　　　　　　　　　　　　　</v>
          </cell>
        </row>
        <row r="1969">
          <cell r="B1969">
            <v>31130073</v>
          </cell>
          <cell r="C1969" t="str">
            <v>内閣共済組合　　　　　　　　　　　　　　　　　　　　　　　</v>
          </cell>
        </row>
        <row r="1970">
          <cell r="B1970">
            <v>31130131</v>
          </cell>
          <cell r="C1970" t="str">
            <v>防衛庁共済組合　　　　　　　　　　　　　　　　　　　　　　</v>
          </cell>
        </row>
        <row r="1971">
          <cell r="B1971">
            <v>31130305</v>
          </cell>
          <cell r="C1971" t="str">
            <v>法務省共済組合　　　　　　　　　　　　　　　　　　　　　　</v>
          </cell>
        </row>
        <row r="1972">
          <cell r="B1972">
            <v>31130370</v>
          </cell>
          <cell r="C1972" t="str">
            <v>刑務共済組合　　　　　　　　　　　　　　　　　　　　　　　</v>
          </cell>
        </row>
        <row r="1973">
          <cell r="B1973">
            <v>31130479</v>
          </cell>
          <cell r="C1973" t="str">
            <v>外務省共済組合　　　　　　　　　　　　　　　　　　　　　　</v>
          </cell>
        </row>
        <row r="1974">
          <cell r="B1974">
            <v>31130487</v>
          </cell>
          <cell r="C1974" t="str">
            <v>財務省共済組合　　　　　　　　　　　　　　　　　　　　　　</v>
          </cell>
        </row>
        <row r="1975">
          <cell r="B1975">
            <v>31130552</v>
          </cell>
          <cell r="C1975" t="str">
            <v>印刷局共済組合本部長　　　　　　　　　　　　　　　　　　　</v>
          </cell>
        </row>
        <row r="1976">
          <cell r="B1976">
            <v>31130594</v>
          </cell>
          <cell r="C1976" t="str">
            <v>文部科学省共済組合　　　　　　　　　　　　　　　　　　　　</v>
          </cell>
        </row>
        <row r="1977">
          <cell r="B1977">
            <v>31130842</v>
          </cell>
          <cell r="C1977" t="str">
            <v>厚生労働省共済組合　　　　　　　　　　　　　　　　　　　　</v>
          </cell>
        </row>
        <row r="1978">
          <cell r="B1978">
            <v>31130966</v>
          </cell>
          <cell r="C1978" t="str">
            <v>厚生労働省第二共済組合　　　　　　　　　　　　　　　　　　</v>
          </cell>
        </row>
        <row r="1979">
          <cell r="B1979">
            <v>31131105</v>
          </cell>
          <cell r="C1979" t="str">
            <v>農林水産省共済組合　　　　　　　　　　　　　　　　　　　　</v>
          </cell>
        </row>
        <row r="1980">
          <cell r="B1980">
            <v>31131113</v>
          </cell>
          <cell r="C1980" t="str">
            <v>林野庁共済組合　　　　　　　　　　　　　　　　　　　　　　</v>
          </cell>
        </row>
        <row r="1981">
          <cell r="B1981">
            <v>31131147</v>
          </cell>
          <cell r="C1981" t="str">
            <v>経済産業省共済組合　　　　　　　　　　　　　　　　　　　　</v>
          </cell>
        </row>
        <row r="1982">
          <cell r="B1982">
            <v>31131188</v>
          </cell>
          <cell r="C1982" t="str">
            <v>国土交通省共済組合　　　　　　　　　　　　　　　　　　　　</v>
          </cell>
        </row>
        <row r="1983">
          <cell r="B1983">
            <v>31131261</v>
          </cell>
          <cell r="C1983" t="str">
            <v>日本郵政公社共済組合　　　　　　　　　　　　　　　　　　　</v>
          </cell>
        </row>
        <row r="1984">
          <cell r="B1984">
            <v>31131378</v>
          </cell>
          <cell r="C1984" t="str">
            <v>裁判所共済組合　　　　　　　　　　　　　　　　　　　　　　</v>
          </cell>
        </row>
        <row r="1985">
          <cell r="B1985">
            <v>31131410</v>
          </cell>
          <cell r="C1985" t="str">
            <v>国家公務員共済組合連合会職員共済組合　　　　　　　　　　　</v>
          </cell>
        </row>
        <row r="1986">
          <cell r="B1986">
            <v>31131733</v>
          </cell>
          <cell r="C1986" t="str">
            <v>社会保険職員共済組合　　　　　　　　　　　　　　　　　　　</v>
          </cell>
        </row>
        <row r="1987">
          <cell r="B1987">
            <v>31131741</v>
          </cell>
          <cell r="C1987" t="str">
            <v>総務省共済組合　　　　　　　　　　　　　　　　　　　　　　</v>
          </cell>
        </row>
        <row r="1988">
          <cell r="B1988">
            <v>32130114</v>
          </cell>
          <cell r="C1988" t="str">
            <v>地方職員共済組合　　　　　　　　　　　　　　　　　　　　　</v>
          </cell>
        </row>
        <row r="1989">
          <cell r="B1989">
            <v>32130213</v>
          </cell>
          <cell r="C1989" t="str">
            <v>東京都職員共済組合　　　　　　　　　　　　　　　　　　　　</v>
          </cell>
        </row>
        <row r="1990">
          <cell r="B1990">
            <v>32130411</v>
          </cell>
          <cell r="C1990" t="str">
            <v>東京都市町村職員共済組合　　　　　　　　　　　　　　　　　</v>
          </cell>
        </row>
        <row r="1991">
          <cell r="B1991">
            <v>33130014</v>
          </cell>
          <cell r="C1991" t="str">
            <v>警察共済組合　　　　　　　　　　　　　　　　　　　　　　　</v>
          </cell>
        </row>
        <row r="1992">
          <cell r="B1992">
            <v>34130013</v>
          </cell>
          <cell r="C1992" t="str">
            <v>公立学校共済組合　　　　　　　　　　　　　　　　　　　　　</v>
          </cell>
        </row>
        <row r="1993">
          <cell r="B1993">
            <v>34130021</v>
          </cell>
          <cell r="C1993" t="str">
            <v>日本私立学校振興・共済事業団　　　　　　　　　　　　　　　</v>
          </cell>
        </row>
        <row r="1994">
          <cell r="B1994">
            <v>140038</v>
          </cell>
          <cell r="C1994" t="str">
            <v>横須賀市（国民健康保険）　　　　　　　　　　　　　　　　　</v>
          </cell>
        </row>
        <row r="1995">
          <cell r="B1995">
            <v>140046</v>
          </cell>
          <cell r="C1995" t="str">
            <v>平塚市（国民健康保険）　　　　　　　　　　　　　　　　　　</v>
          </cell>
        </row>
        <row r="1996">
          <cell r="B1996">
            <v>140053</v>
          </cell>
          <cell r="C1996" t="str">
            <v>鎌倉市（国民健康保険）　　　　　　　　　　　　　　　　　　</v>
          </cell>
        </row>
        <row r="1997">
          <cell r="B1997">
            <v>140061</v>
          </cell>
          <cell r="C1997" t="str">
            <v>藤沢市（国民健康保険）　　　　　　　　　　　　　　　　　　</v>
          </cell>
        </row>
        <row r="1998">
          <cell r="B1998">
            <v>140079</v>
          </cell>
          <cell r="C1998" t="str">
            <v>小田原市（国民健康保険）　　　　　　　　　　　　　　　　　</v>
          </cell>
        </row>
        <row r="1999">
          <cell r="B1999">
            <v>140087</v>
          </cell>
          <cell r="C1999" t="str">
            <v>茅ヶ崎市（国民健康保険）　　　　　　　　　　　　　　　　　</v>
          </cell>
        </row>
        <row r="2000">
          <cell r="B2000">
            <v>140095</v>
          </cell>
          <cell r="C2000" t="str">
            <v>逗子市（国民健康保険）　　　　　　　　　　　　　　　　　　</v>
          </cell>
        </row>
        <row r="2001">
          <cell r="B2001">
            <v>140103</v>
          </cell>
          <cell r="C2001" t="str">
            <v>相模原市（国民健康保険）　　　　　　　　　　　　　　　　　</v>
          </cell>
        </row>
        <row r="2002">
          <cell r="B2002">
            <v>140111</v>
          </cell>
          <cell r="C2002" t="str">
            <v>三浦市（国民健康保険）　　　　　　　　　　　　　　　　　　</v>
          </cell>
        </row>
        <row r="2003">
          <cell r="B2003">
            <v>140129</v>
          </cell>
          <cell r="C2003" t="str">
            <v>秦野市（国民健康保険）　　　　　　　　　　　　　　　　　　</v>
          </cell>
        </row>
        <row r="2004">
          <cell r="B2004">
            <v>140137</v>
          </cell>
          <cell r="C2004" t="str">
            <v>厚木市（国民健康保険）　　　　　　　　　　　　　　　　　　</v>
          </cell>
        </row>
        <row r="2005">
          <cell r="B2005">
            <v>140145</v>
          </cell>
          <cell r="C2005" t="str">
            <v>大和市（国民健康保険）　　　　　　　　　　　　　　　　　　</v>
          </cell>
        </row>
        <row r="2006">
          <cell r="B2006">
            <v>140152</v>
          </cell>
          <cell r="C2006" t="str">
            <v>伊勢原市（国民健康保険）　　　　　　　　　　　　　　　　　</v>
          </cell>
        </row>
        <row r="2007">
          <cell r="B2007">
            <v>140160</v>
          </cell>
          <cell r="C2007" t="str">
            <v>海老名市（国民健康保険）　　　　　　　　　　　　　　　　　</v>
          </cell>
        </row>
        <row r="2008">
          <cell r="B2008">
            <v>140178</v>
          </cell>
          <cell r="C2008" t="str">
            <v>座間市（国民健康保険）　　　　　　　　　　　　　　　　　　</v>
          </cell>
        </row>
        <row r="2009">
          <cell r="B2009">
            <v>140186</v>
          </cell>
          <cell r="C2009" t="str">
            <v>南足柄市（国民健康保険）　　　　　　　　　　　　　　　　　</v>
          </cell>
        </row>
        <row r="2010">
          <cell r="B2010">
            <v>140517</v>
          </cell>
          <cell r="C2010" t="str">
            <v>葉山町（国民健康保険）　　　　　　　　　　　　　　　　　　</v>
          </cell>
        </row>
        <row r="2011">
          <cell r="B2011">
            <v>140525</v>
          </cell>
          <cell r="C2011" t="str">
            <v>寒川町（国民健康保険）　　　　　　　　　　　　　　　　　　</v>
          </cell>
        </row>
        <row r="2012">
          <cell r="B2012">
            <v>140533</v>
          </cell>
          <cell r="C2012" t="str">
            <v>綾瀬市（国民健康保険）　　　　　　　　　　　　　　　　　　</v>
          </cell>
        </row>
        <row r="2013">
          <cell r="B2013">
            <v>140541</v>
          </cell>
          <cell r="C2013" t="str">
            <v>大磯町（国民健康保険）　　　　　　　　　　　　　　　　　　</v>
          </cell>
        </row>
        <row r="2014">
          <cell r="B2014">
            <v>140558</v>
          </cell>
          <cell r="C2014" t="str">
            <v>二宮町（国民健康保険）　　　　　　　　　　　　　　　　　　</v>
          </cell>
        </row>
        <row r="2015">
          <cell r="B2015">
            <v>140566</v>
          </cell>
          <cell r="C2015" t="str">
            <v>中井町（国民健康保険）　　　　　　　　　　　　　　　　　　</v>
          </cell>
        </row>
        <row r="2016">
          <cell r="B2016">
            <v>140574</v>
          </cell>
          <cell r="C2016" t="str">
            <v>大井町（国民健康保険）　　　　　　　　　　　　　　　　　　</v>
          </cell>
        </row>
        <row r="2017">
          <cell r="B2017">
            <v>140582</v>
          </cell>
          <cell r="C2017" t="str">
            <v>松田町（国民健康保険）　　　　　　　　　　　　　　　　　　</v>
          </cell>
        </row>
        <row r="2018">
          <cell r="B2018">
            <v>140590</v>
          </cell>
          <cell r="C2018" t="str">
            <v>山北町（国民健康保険）　　　　　　　　　　　　　　　　　　</v>
          </cell>
        </row>
        <row r="2019">
          <cell r="B2019">
            <v>140608</v>
          </cell>
          <cell r="C2019" t="str">
            <v>開成町（国民健康保険）　　　　　　　　　　　　　　　　　　</v>
          </cell>
        </row>
        <row r="2020">
          <cell r="B2020">
            <v>140616</v>
          </cell>
          <cell r="C2020" t="str">
            <v>箱根町（国民健康保険）　　　　　　　　　　　　　　　　　　</v>
          </cell>
        </row>
        <row r="2021">
          <cell r="B2021">
            <v>140624</v>
          </cell>
          <cell r="C2021" t="str">
            <v>真鶴町（国民健康保険）　　　　　　　　　　　　　　　　　　</v>
          </cell>
        </row>
        <row r="2022">
          <cell r="B2022">
            <v>140632</v>
          </cell>
          <cell r="C2022" t="str">
            <v>湯河原町（国民健康保険）　　　　　　　　　　　　　　　　　</v>
          </cell>
        </row>
        <row r="2023">
          <cell r="B2023">
            <v>140640</v>
          </cell>
          <cell r="C2023" t="str">
            <v>愛川町（国民健康保険）　　　　　　　　　　　　　　　　　　</v>
          </cell>
        </row>
        <row r="2024">
          <cell r="B2024">
            <v>140657</v>
          </cell>
          <cell r="C2024" t="str">
            <v>清川村（国民健康保険）　　　　　　　　　　　　　　　　　　</v>
          </cell>
        </row>
        <row r="2025">
          <cell r="B2025">
            <v>140665</v>
          </cell>
          <cell r="C2025" t="str">
            <v>城山町（国民健康保険）　　　　　　　　　　　　　　　　　　</v>
          </cell>
        </row>
        <row r="2026">
          <cell r="B2026">
            <v>140673</v>
          </cell>
          <cell r="C2026" t="str">
            <v>津久井町（国民健康保険）　　　　　　　　　　　　　　　　　</v>
          </cell>
        </row>
        <row r="2027">
          <cell r="B2027">
            <v>140681</v>
          </cell>
          <cell r="C2027" t="str">
            <v>相模湖町（国民健康保険）　　　　　　　　　　　　　　　　　</v>
          </cell>
        </row>
        <row r="2028">
          <cell r="B2028">
            <v>140699</v>
          </cell>
          <cell r="C2028" t="str">
            <v>藤野町（国民健康保険）　　　　　　　　　　　　　　　　　　</v>
          </cell>
        </row>
        <row r="2029">
          <cell r="B2029">
            <v>143016</v>
          </cell>
          <cell r="C2029" t="str">
            <v>神奈川県医師国民健康保険組合　　　　　　　　　　　　　　　</v>
          </cell>
        </row>
        <row r="2030">
          <cell r="B2030">
            <v>143024</v>
          </cell>
          <cell r="C2030" t="str">
            <v>神奈川県歯科医師国民健康保険組合　　　　　　　　　　　　　</v>
          </cell>
        </row>
        <row r="2031">
          <cell r="B2031">
            <v>143032</v>
          </cell>
          <cell r="C2031" t="str">
            <v>神奈川県食品衛生国民健康保険組合　　　　　　　　　　　　　</v>
          </cell>
        </row>
        <row r="2032">
          <cell r="B2032">
            <v>143040</v>
          </cell>
          <cell r="C2032" t="str">
            <v>神奈川県薬剤師国民健康保険組合　　　　　　　　　　　　　　</v>
          </cell>
        </row>
        <row r="2033">
          <cell r="B2033">
            <v>143057</v>
          </cell>
          <cell r="C2033" t="str">
            <v>神奈川県建設業国民健康保険組合　　　　　　　　　　　　　　</v>
          </cell>
        </row>
        <row r="2034">
          <cell r="B2034">
            <v>143065</v>
          </cell>
          <cell r="C2034" t="str">
            <v>神奈川県建設連合国民健康保険組合　　　　　　　　　　　　　</v>
          </cell>
        </row>
        <row r="2035">
          <cell r="B2035">
            <v>144006</v>
          </cell>
          <cell r="C2035" t="str">
            <v>横浜市（国民健康保険）　　　　　　　　　　　　　　　　　　</v>
          </cell>
        </row>
        <row r="2036">
          <cell r="B2036">
            <v>145003</v>
          </cell>
          <cell r="C2036" t="str">
            <v>川崎市（国民健康保険）　　　　　　　　　　　　　　　　　　</v>
          </cell>
        </row>
        <row r="2037">
          <cell r="B2037">
            <v>6140024</v>
          </cell>
          <cell r="C2037" t="str">
            <v>日本鋼管健康保険組合　　　　　　　　　　　　　　　　　　　</v>
          </cell>
        </row>
        <row r="2038">
          <cell r="B2038">
            <v>6140032</v>
          </cell>
          <cell r="C2038" t="str">
            <v>味の素健康保険組合　　　　　　　　　　　　　　　　　　　　</v>
          </cell>
        </row>
        <row r="2039">
          <cell r="B2039">
            <v>6140081</v>
          </cell>
          <cell r="C2039" t="str">
            <v>デイ・シイ健康保険組合　　　　　　　　　　　　　　　　　　</v>
          </cell>
        </row>
        <row r="2040">
          <cell r="B2040">
            <v>6140123</v>
          </cell>
          <cell r="C2040" t="str">
            <v>横浜市交通局健康保険組合　　　　　　　　　　　　　　　　　</v>
          </cell>
        </row>
        <row r="2041">
          <cell r="B2041">
            <v>6140149</v>
          </cell>
          <cell r="C2041" t="str">
            <v>日本ビクター健康保険組合　　　　　　　　　　　　　　　　　</v>
          </cell>
        </row>
        <row r="2042">
          <cell r="B2042">
            <v>6140156</v>
          </cell>
          <cell r="C2042" t="str">
            <v>日産自動車健康保険組合　　　　　　　　　　　　　　　　　　</v>
          </cell>
        </row>
        <row r="2043">
          <cell r="B2043">
            <v>6140164</v>
          </cell>
          <cell r="C2043" t="str">
            <v>日本コロムビア健康保険組合　　　　　　　　　　　　　　　　</v>
          </cell>
        </row>
        <row r="2044">
          <cell r="B2044">
            <v>6140172</v>
          </cell>
          <cell r="C2044" t="str">
            <v>宮田工業健康保険組合　　　　　　　　　　　　　　　　　　　</v>
          </cell>
        </row>
        <row r="2045">
          <cell r="B2045">
            <v>6140206</v>
          </cell>
          <cell r="C2045" t="str">
            <v>ミネベア藤沢健康保険組合　　　　　　　　　　　　　　　　　</v>
          </cell>
        </row>
        <row r="2046">
          <cell r="B2046">
            <v>6140214</v>
          </cell>
          <cell r="C2046" t="str">
            <v>トキコ健康保険組合　　　　　　　　　　　　　　　　　　　　</v>
          </cell>
        </row>
        <row r="2047">
          <cell r="B2047">
            <v>6140230</v>
          </cell>
          <cell r="C2047" t="str">
            <v>富士写真フイルム健康保険組合　　　　　　　　　　　　　　　</v>
          </cell>
        </row>
        <row r="2048">
          <cell r="B2048">
            <v>6140248</v>
          </cell>
          <cell r="C2048" t="str">
            <v>富士通健康保険組合　　　　　　　　　　　　　　　　　　　　</v>
          </cell>
        </row>
        <row r="2049">
          <cell r="B2049">
            <v>6140255</v>
          </cell>
          <cell r="C2049" t="str">
            <v>三菱化工機健康保険組合　　　　　　　　　　　　　　　　　　</v>
          </cell>
        </row>
        <row r="2050">
          <cell r="B2050">
            <v>6140271</v>
          </cell>
          <cell r="C2050" t="str">
            <v>京三製作所健康保険組合　　　　　　　　　　　　　　　　　　</v>
          </cell>
        </row>
        <row r="2051">
          <cell r="B2051">
            <v>6140305</v>
          </cell>
          <cell r="C2051" t="str">
            <v>東芝健康保険組合　　　　　　　　　　　　　　　　　　　　　</v>
          </cell>
        </row>
        <row r="2052">
          <cell r="B2052">
            <v>6140339</v>
          </cell>
          <cell r="C2052" t="str">
            <v>神奈川運輸業健康保険組合　　　　　　　　　　　　　　　　　</v>
          </cell>
        </row>
        <row r="2053">
          <cell r="B2053">
            <v>6140396</v>
          </cell>
          <cell r="C2053" t="str">
            <v>神糧健康保険組合　　　　　　　　　　　　　　　　　　　　　</v>
          </cell>
        </row>
        <row r="2054">
          <cell r="B2054">
            <v>6140404</v>
          </cell>
          <cell r="C2054" t="str">
            <v>東京機械健康保険組合　　　　　　　　　　　　　　　　　　　</v>
          </cell>
        </row>
        <row r="2055">
          <cell r="B2055">
            <v>6140412</v>
          </cell>
          <cell r="C2055" t="str">
            <v>日本鋳造健康保険組合　　　　　　　　　　　　　　　　　　　</v>
          </cell>
        </row>
        <row r="2056">
          <cell r="B2056">
            <v>6140487</v>
          </cell>
          <cell r="C2056" t="str">
            <v>昭和電線健康保険組合　　　　　　　　　　　　　　　　　　　</v>
          </cell>
        </row>
        <row r="2057">
          <cell r="B2057">
            <v>6140503</v>
          </cell>
          <cell r="C2057" t="str">
            <v>横浜市健康保険組合　　　　　　　　　　　　　　　　　　　　</v>
          </cell>
        </row>
        <row r="2058">
          <cell r="B2058">
            <v>6140511</v>
          </cell>
          <cell r="C2058" t="str">
            <v>川崎市役所健康保険組合　　　　　　　　　　　　　　　　　　</v>
          </cell>
        </row>
        <row r="2059">
          <cell r="B2059">
            <v>6140545</v>
          </cell>
          <cell r="C2059" t="str">
            <v>横浜港湾健康保険組合　　　　　　　　　　　　　　　　　　　</v>
          </cell>
        </row>
        <row r="2060">
          <cell r="B2060">
            <v>6140586</v>
          </cell>
          <cell r="C2060" t="str">
            <v>横浜銀行健康保険組合　　　　　　　　　　　　　　　　　　　</v>
          </cell>
        </row>
        <row r="2061">
          <cell r="B2061">
            <v>6140651</v>
          </cell>
          <cell r="C2061" t="str">
            <v>日本飛行機健康保険組合　　　　　　　　　　　　　　　　　　</v>
          </cell>
        </row>
        <row r="2062">
          <cell r="B2062">
            <v>6140677</v>
          </cell>
          <cell r="C2062" t="str">
            <v>横浜市水道局健康保険組合　　　　　　　　　　　　　　　　　</v>
          </cell>
        </row>
        <row r="2063">
          <cell r="B2063">
            <v>6140693</v>
          </cell>
          <cell r="C2063" t="str">
            <v>横浜港運健康保険組合　　　　　　　　　　　　　　　　　　　</v>
          </cell>
        </row>
        <row r="2064">
          <cell r="B2064">
            <v>6140701</v>
          </cell>
          <cell r="C2064" t="str">
            <v>神奈川県医療従事者健康保険組合　　　　　　　　　　　　　　</v>
          </cell>
        </row>
        <row r="2065">
          <cell r="B2065">
            <v>6140719</v>
          </cell>
          <cell r="C2065" t="str">
            <v>神奈川県協同健康保険組合　　　　　　　　　　　　　　　　　</v>
          </cell>
        </row>
        <row r="2066">
          <cell r="B2066">
            <v>6140776</v>
          </cell>
          <cell r="C2066" t="str">
            <v>神奈川中央交通健康保険組合　　　　　　　　　　　　　　　　</v>
          </cell>
        </row>
        <row r="2067">
          <cell r="B2067">
            <v>6140784</v>
          </cell>
          <cell r="C2067" t="str">
            <v>関東自動車工業健康保険組合　　　　　　　　　　　　　　　　</v>
          </cell>
        </row>
        <row r="2068">
          <cell r="B2068">
            <v>6140859</v>
          </cell>
          <cell r="C2068" t="str">
            <v>日本発条健康保険組合　　　　　　　　　　　　　　　　　　　</v>
          </cell>
        </row>
        <row r="2069">
          <cell r="B2069">
            <v>6140875</v>
          </cell>
          <cell r="C2069" t="str">
            <v>東急車輛健康保険組合　　　　　　　　　　　　　　　　　　　</v>
          </cell>
        </row>
        <row r="2070">
          <cell r="B2070">
            <v>6140909</v>
          </cell>
          <cell r="C2070" t="str">
            <v>日産車体健康保険組合　　　　　　　　　　　　　　　　　　　</v>
          </cell>
        </row>
        <row r="2071">
          <cell r="B2071">
            <v>6140925</v>
          </cell>
          <cell r="C2071" t="str">
            <v>ＮＥＣインフロンティア健康保険組合　　　　　　　　　　　　</v>
          </cell>
        </row>
        <row r="2072">
          <cell r="B2072">
            <v>6140933</v>
          </cell>
          <cell r="C2072" t="str">
            <v>神奈川県乗用自動車健康保険組合　　　　　　　　　　　　　　</v>
          </cell>
        </row>
        <row r="2073">
          <cell r="B2073">
            <v>6140941</v>
          </cell>
          <cell r="C2073" t="str">
            <v>東洋電機健康保険組合　　　　　　　　　　　　　　　　　　　</v>
          </cell>
        </row>
        <row r="2074">
          <cell r="B2074">
            <v>6140958</v>
          </cell>
          <cell r="C2074" t="str">
            <v>神奈川県鉄工業健康保険組合　　　　　　　　　　　　　　　　</v>
          </cell>
        </row>
        <row r="2075">
          <cell r="B2075">
            <v>6140966</v>
          </cell>
          <cell r="C2075" t="str">
            <v>関東特殊製鋼健康保険組合　　　　　　　　　　　　　　　　　</v>
          </cell>
        </row>
        <row r="2076">
          <cell r="B2076">
            <v>6141063</v>
          </cell>
          <cell r="C2076" t="str">
            <v>東洋通信機健康保険組合　　　　　　　　　　　　　　　　　　</v>
          </cell>
        </row>
        <row r="2077">
          <cell r="B2077">
            <v>6141121</v>
          </cell>
          <cell r="C2077" t="str">
            <v>プレス工業健康保険組合　　　　　　　　　　　　　　　　　　</v>
          </cell>
        </row>
        <row r="2078">
          <cell r="B2078">
            <v>6141154</v>
          </cell>
          <cell r="C2078" t="str">
            <v>神奈川鉄鋼産業健康保険組合　　　　　　　　　　　　　　　　</v>
          </cell>
        </row>
        <row r="2079">
          <cell r="B2079">
            <v>6141162</v>
          </cell>
          <cell r="C2079" t="str">
            <v>横浜トヨペット健康保険組合　　　　　　　　　　　　　　　　</v>
          </cell>
        </row>
        <row r="2080">
          <cell r="B2080">
            <v>6141170</v>
          </cell>
          <cell r="C2080" t="str">
            <v>車体工業健康保険組合　　　　　　　　　　　　　　　　　　　</v>
          </cell>
        </row>
        <row r="2081">
          <cell r="B2081">
            <v>6141188</v>
          </cell>
          <cell r="C2081" t="str">
            <v>不二サッシ健康保険組合　　　　　　　　　　　　　　　　　　</v>
          </cell>
        </row>
        <row r="2082">
          <cell r="B2082">
            <v>6141212</v>
          </cell>
          <cell r="C2082" t="str">
            <v>さいか屋健康保険組合　　　　　　　　　　　　　　　　　　　</v>
          </cell>
        </row>
        <row r="2083">
          <cell r="B2083">
            <v>6141220</v>
          </cell>
          <cell r="C2083" t="str">
            <v>神奈川県自動車販売健康保険組合　　　　　　　　　　　　　　</v>
          </cell>
        </row>
        <row r="2084">
          <cell r="B2084">
            <v>6141261</v>
          </cell>
          <cell r="C2084" t="str">
            <v>神奈川県石油業健康保険組合　　　　　　　　　　　　　　　　</v>
          </cell>
        </row>
        <row r="2085">
          <cell r="B2085">
            <v>6141295</v>
          </cell>
          <cell r="C2085" t="str">
            <v>日新健康保険組合　　　　　　　　　　　　　　　　　　　　　</v>
          </cell>
        </row>
        <row r="2086">
          <cell r="B2086">
            <v>6141303</v>
          </cell>
          <cell r="C2086" t="str">
            <v>富士通ゼネラル健康保険組合　　　　　　　　　　　　　　　　</v>
          </cell>
        </row>
        <row r="2087">
          <cell r="B2087">
            <v>6141410</v>
          </cell>
          <cell r="C2087" t="str">
            <v>岡村製作所健康保険組合　　　　　　　　　　　　　　　　　　</v>
          </cell>
        </row>
        <row r="2088">
          <cell r="B2088">
            <v>6141428</v>
          </cell>
          <cell r="C2088" t="str">
            <v>市光工業健康保険組合　　　　　　　　　　　　　　　　　　　</v>
          </cell>
        </row>
        <row r="2089">
          <cell r="B2089">
            <v>6141444</v>
          </cell>
          <cell r="C2089" t="str">
            <v>ディーアンドエムホールディングス健康保険組合　　　　　　　</v>
          </cell>
        </row>
        <row r="2090">
          <cell r="B2090">
            <v>6141451</v>
          </cell>
          <cell r="C2090" t="str">
            <v>神奈川トヨタ健康保険組合　　　　　　　　　　　　　　　　　</v>
          </cell>
        </row>
        <row r="2091">
          <cell r="B2091">
            <v>6141477</v>
          </cell>
          <cell r="C2091" t="str">
            <v>アツギ健康保険組合　　　　　　　　　　　　　　　　　　　　</v>
          </cell>
        </row>
        <row r="2092">
          <cell r="B2092">
            <v>6141485</v>
          </cell>
          <cell r="C2092" t="str">
            <v>日産工機健康保険組合　　　　　　　　　　　　　　　　　　　</v>
          </cell>
        </row>
        <row r="2093">
          <cell r="B2093">
            <v>6141493</v>
          </cell>
          <cell r="C2093" t="str">
            <v>神奈川県電設健康保険組合　　　　　　　　　　　　　　　　　</v>
          </cell>
        </row>
        <row r="2094">
          <cell r="B2094">
            <v>6141519</v>
          </cell>
          <cell r="C2094" t="str">
            <v>バンテック健康保険組合　　　　　　　　　　　　　　　　　　</v>
          </cell>
        </row>
        <row r="2095">
          <cell r="B2095">
            <v>6141527</v>
          </cell>
          <cell r="C2095" t="str">
            <v>上野グループ健康保険組合　　　　　　　　　　　　　　　　　</v>
          </cell>
        </row>
        <row r="2096">
          <cell r="B2096">
            <v>6141535</v>
          </cell>
          <cell r="C2096" t="str">
            <v>富士コカ・コーラ健康保険組合　　　　　　　　　　　　　　　</v>
          </cell>
        </row>
        <row r="2097">
          <cell r="B2097">
            <v>6141543</v>
          </cell>
          <cell r="C2097" t="str">
            <v>油研健康保険組合　　　　　　　　　　　　　　　　　　　　　</v>
          </cell>
        </row>
        <row r="2098">
          <cell r="B2098">
            <v>6141550</v>
          </cell>
          <cell r="C2098" t="str">
            <v>神奈川県自動車整備健康保険組合　　　　　　　　　　　　　　</v>
          </cell>
        </row>
        <row r="2099">
          <cell r="B2099">
            <v>6141576</v>
          </cell>
          <cell r="C2099" t="str">
            <v>東プレ健康保険組合　　　　　　　　　　　　　　　　　　　　</v>
          </cell>
        </row>
        <row r="2100">
          <cell r="B2100">
            <v>6141592</v>
          </cell>
          <cell r="C2100" t="str">
            <v>アマダ健康保険組合　　　　　　　　　　　　　　　　　　　　</v>
          </cell>
        </row>
        <row r="2101">
          <cell r="B2101">
            <v>6141626</v>
          </cell>
          <cell r="C2101" t="str">
            <v>神奈川県建設業健康保険組合　　　　　　　　　　　　　　　　</v>
          </cell>
        </row>
        <row r="2102">
          <cell r="B2102">
            <v>6141642</v>
          </cell>
          <cell r="C2102" t="str">
            <v>ゼロ健康保険組合　　　　　　　　　　　　　　　　　　　　　</v>
          </cell>
        </row>
        <row r="2103">
          <cell r="B2103">
            <v>6141659</v>
          </cell>
          <cell r="C2103" t="str">
            <v>神奈川県機器健康保険組合　　　　　　　　　　　　　　　　　</v>
          </cell>
        </row>
        <row r="2104">
          <cell r="B2104">
            <v>6141667</v>
          </cell>
          <cell r="C2104" t="str">
            <v>神奈川県管工事業健康保険組合　　　　　　　　　　　　　　　</v>
          </cell>
        </row>
        <row r="2105">
          <cell r="B2105">
            <v>6141675</v>
          </cell>
          <cell r="C2105" t="str">
            <v>日本農産工業健康保険組合　　　　　　　　　　　　　　　　　</v>
          </cell>
        </row>
        <row r="2106">
          <cell r="B2106">
            <v>6141691</v>
          </cell>
          <cell r="C2106" t="str">
            <v>京浜電子機器健康保険組合　　　　　　　　　　　　　　　　　</v>
          </cell>
        </row>
        <row r="2107">
          <cell r="B2107">
            <v>6141709</v>
          </cell>
          <cell r="C2107" t="str">
            <v>神奈川県電子電気機器健康保険組合　　　　　　　　　　　　　</v>
          </cell>
        </row>
        <row r="2108">
          <cell r="B2108">
            <v>6141717</v>
          </cell>
          <cell r="C2108" t="str">
            <v>セントラル自動車健康保険組合　　　　　　　　　　　　　　　</v>
          </cell>
        </row>
        <row r="2109">
          <cell r="B2109">
            <v>6141725</v>
          </cell>
          <cell r="C2109" t="str">
            <v>神奈川県プラスチック事業健康保険組合　　　　　　　　　　　</v>
          </cell>
        </row>
        <row r="2110">
          <cell r="B2110">
            <v>6141733</v>
          </cell>
          <cell r="C2110" t="str">
            <v>日産コーエー健康保険組合　　　　　　　　　　　　　　　　　</v>
          </cell>
        </row>
        <row r="2111">
          <cell r="B2111">
            <v>6141774</v>
          </cell>
          <cell r="C2111" t="str">
            <v>橋本フォーミング工業健康保険組合　　　　　　　　　　　　　</v>
          </cell>
        </row>
        <row r="2112">
          <cell r="B2112">
            <v>6141790</v>
          </cell>
          <cell r="C2112" t="str">
            <v>三菱鉛筆健康保険組合　　　　　　　　　　　　　　　　　　　</v>
          </cell>
        </row>
        <row r="2113">
          <cell r="B2113">
            <v>6141808</v>
          </cell>
          <cell r="C2113" t="str">
            <v>黒田精工健康保険組合　　　　　　　　　　　　　　　　　　　</v>
          </cell>
        </row>
        <row r="2114">
          <cell r="B2114">
            <v>6141816</v>
          </cell>
          <cell r="C2114" t="str">
            <v>明治ゴム化成健康保険組合　　　　　　　　　　　　　　　　　</v>
          </cell>
        </row>
        <row r="2115">
          <cell r="B2115">
            <v>6141832</v>
          </cell>
          <cell r="C2115" t="str">
            <v>河西工業健康保険組合　　　　　　　　　　　　　　　　　　　</v>
          </cell>
        </row>
        <row r="2116">
          <cell r="B2116">
            <v>6141840</v>
          </cell>
          <cell r="C2116" t="str">
            <v>ジョンソンコントロールズ健康保険組合　　　　　　　　　　　</v>
          </cell>
        </row>
        <row r="2117">
          <cell r="B2117">
            <v>6141857</v>
          </cell>
          <cell r="C2117" t="str">
            <v>神奈川県情報サービス産業健康保険組合　　　　　　　　　　　</v>
          </cell>
        </row>
        <row r="2118">
          <cell r="B2118">
            <v>6141865</v>
          </cell>
          <cell r="C2118" t="str">
            <v>丸全昭和運輸健康保険組合　　　　　　　　　　　　　　　　　</v>
          </cell>
        </row>
        <row r="2119">
          <cell r="B2119">
            <v>6141881</v>
          </cell>
          <cell r="C2119" t="str">
            <v>神奈川県食品製造健康保険組合　　　　　　　　　　　　　　　</v>
          </cell>
        </row>
        <row r="2120">
          <cell r="B2120">
            <v>6141899</v>
          </cell>
          <cell r="C2120" t="str">
            <v>東京応化工業健康保険組合　　　　　　　　　　　　　　　　　</v>
          </cell>
        </row>
        <row r="2121">
          <cell r="B2121">
            <v>6141907</v>
          </cell>
          <cell r="C2121" t="str">
            <v>アルバック健康保険組合　　　　　　　　　　　　　　　　　　</v>
          </cell>
        </row>
        <row r="2122">
          <cell r="B2122">
            <v>6141923</v>
          </cell>
          <cell r="C2122" t="str">
            <v>エルナー健康保険組合　　　　　　　　　　　　　　　　　　　</v>
          </cell>
        </row>
        <row r="2123">
          <cell r="B2123">
            <v>6141931</v>
          </cell>
          <cell r="C2123" t="str">
            <v>ナイスグループ健康保険組合　　　　　　　　　　　　　　　　</v>
          </cell>
        </row>
        <row r="2124">
          <cell r="B2124">
            <v>6141949</v>
          </cell>
          <cell r="C2124" t="str">
            <v>古河電池健康保険組合　　　　　　　　　　　　　　　　　　　</v>
          </cell>
        </row>
        <row r="2125">
          <cell r="B2125">
            <v>6141956</v>
          </cell>
          <cell r="C2125" t="str">
            <v>旭ファイバーグラス健康保険組合　　　　　　　　　　　　　　</v>
          </cell>
        </row>
        <row r="2126">
          <cell r="B2126">
            <v>6141980</v>
          </cell>
          <cell r="C2126" t="str">
            <v>エーアンドエーマテリアル健康保険組合　　　　　　　　　　　</v>
          </cell>
        </row>
        <row r="2127">
          <cell r="B2127">
            <v>6141998</v>
          </cell>
          <cell r="C2127" t="str">
            <v>アルファ健康保険組合　　　　　　　　　　　　　　　　　　　</v>
          </cell>
        </row>
        <row r="2128">
          <cell r="B2128">
            <v>6142020</v>
          </cell>
          <cell r="C2128" t="str">
            <v>保土谷化学健康保険組合　　　　　　　　　　　　　　　　　　</v>
          </cell>
        </row>
        <row r="2129">
          <cell r="B2129">
            <v>6142046</v>
          </cell>
          <cell r="C2129" t="str">
            <v>ミツトヨ健康保険組合　　　　　　　　　　　　　　　　　　　</v>
          </cell>
        </row>
        <row r="2130">
          <cell r="B2130">
            <v>6142053</v>
          </cell>
          <cell r="C2130" t="str">
            <v>赤井電機健康保険組合　　　　　　　　　　　　　　　　　　　</v>
          </cell>
        </row>
        <row r="2131">
          <cell r="B2131">
            <v>6142079</v>
          </cell>
          <cell r="C2131" t="str">
            <v>雇用・能力開発機構健康保険組合　　　　　　　　　　　　　　</v>
          </cell>
        </row>
        <row r="2132">
          <cell r="B2132">
            <v>6142087</v>
          </cell>
          <cell r="C2132" t="str">
            <v>日本ＮＣＲ健康保険組合　　　　　　　　　　　　　　　　　　</v>
          </cell>
        </row>
        <row r="2133">
          <cell r="B2133">
            <v>6142095</v>
          </cell>
          <cell r="C2133" t="str">
            <v>そごう健康保険組合　　　　　　　　　　　　　　　　　　　　</v>
          </cell>
        </row>
        <row r="2134">
          <cell r="B2134">
            <v>6142103</v>
          </cell>
          <cell r="C2134" t="str">
            <v>いすゞ自動車健康保険組合　　　　　　　　　　　　　　　　　</v>
          </cell>
        </row>
        <row r="2135">
          <cell r="B2135">
            <v>6142111</v>
          </cell>
          <cell r="C2135" t="str">
            <v>アンリツ健康保険組合　　　　　　　　　　　　　　　　　　　</v>
          </cell>
        </row>
        <row r="2136">
          <cell r="B2136">
            <v>6142129</v>
          </cell>
          <cell r="C2136" t="str">
            <v>富士ソフトＡＢＣ健康保険組合　　　　　　　　　　　　　　　</v>
          </cell>
        </row>
        <row r="2137">
          <cell r="B2137">
            <v>6142137</v>
          </cell>
          <cell r="C2137" t="str">
            <v>独立行政法人都市再生機構健康保険組合　　　　　　　　　　　</v>
          </cell>
        </row>
        <row r="2138">
          <cell r="B2138">
            <v>6142145</v>
          </cell>
          <cell r="C2138" t="str">
            <v>新日本石油健康保険組合　　　　　　　　　　　　　　　　　　</v>
          </cell>
        </row>
        <row r="2139">
          <cell r="B2139">
            <v>32140410</v>
          </cell>
          <cell r="C2139" t="str">
            <v>神奈川県市町村職員共済組合　　　　　　　　　　　　　　　　</v>
          </cell>
        </row>
        <row r="2140">
          <cell r="B2140">
            <v>150011</v>
          </cell>
          <cell r="C2140" t="str">
            <v>新潟市（国民健康保険）　　　　　　　　　　　　　　　　　　</v>
          </cell>
        </row>
        <row r="2141">
          <cell r="B2141">
            <v>150029</v>
          </cell>
          <cell r="C2141" t="str">
            <v>長岡市（国民健康保険）　　　　　　　　　　　　　　　　　　</v>
          </cell>
        </row>
        <row r="2142">
          <cell r="B2142">
            <v>150037</v>
          </cell>
          <cell r="C2142" t="str">
            <v>上越市（国民健康保険）　　　　　　　　　　　　　　　　　　</v>
          </cell>
        </row>
        <row r="2143">
          <cell r="B2143">
            <v>150045</v>
          </cell>
          <cell r="C2143" t="str">
            <v>三条市（国民健康保険）　　　　　　　　　　　　　　　　　　</v>
          </cell>
        </row>
        <row r="2144">
          <cell r="B2144">
            <v>150052</v>
          </cell>
          <cell r="C2144" t="str">
            <v>柏崎市（国民健康保険）　　　　　　　　　　　　　　　　　　</v>
          </cell>
        </row>
        <row r="2145">
          <cell r="B2145">
            <v>150060</v>
          </cell>
          <cell r="C2145" t="str">
            <v>新発田市（国民健康保険）　　　　　　　　　　　　　　　　　</v>
          </cell>
        </row>
        <row r="2146">
          <cell r="B2146">
            <v>150078</v>
          </cell>
          <cell r="C2146" t="str">
            <v>新津市（国民健康保険）　　　　　　　　　　　　　　　　　　</v>
          </cell>
        </row>
        <row r="2147">
          <cell r="B2147">
            <v>150086</v>
          </cell>
          <cell r="C2147" t="str">
            <v>小千谷市（国民健康保険）　　　　　　　　　　　　　　　　　</v>
          </cell>
        </row>
        <row r="2148">
          <cell r="B2148">
            <v>150094</v>
          </cell>
          <cell r="C2148" t="str">
            <v>加茂市（国民健康保険）　　　　　　　　　　　　　　　　　　</v>
          </cell>
        </row>
        <row r="2149">
          <cell r="B2149">
            <v>150102</v>
          </cell>
          <cell r="C2149" t="str">
            <v>十日町市（国民健康保険）　　　　　　　　　　　　　　　　　</v>
          </cell>
        </row>
        <row r="2150">
          <cell r="B2150">
            <v>150110</v>
          </cell>
          <cell r="C2150" t="str">
            <v>見附市（国民健康保険）　　　　　　　　　　　　　　　　　　</v>
          </cell>
        </row>
        <row r="2151">
          <cell r="B2151">
            <v>150128</v>
          </cell>
          <cell r="C2151" t="str">
            <v>村上市（国民健康保険）　　　　　　　　　　　　　　　　　　</v>
          </cell>
        </row>
        <row r="2152">
          <cell r="B2152">
            <v>150136</v>
          </cell>
          <cell r="C2152" t="str">
            <v>燕市（国民健康保険）　　　　　　　　　　　　　　　　　　　</v>
          </cell>
        </row>
        <row r="2153">
          <cell r="B2153">
            <v>150144</v>
          </cell>
          <cell r="C2153" t="str">
            <v>栃尾市（国民健康保険）　　　　　　　　　　　　　　　　　　</v>
          </cell>
        </row>
        <row r="2154">
          <cell r="B2154">
            <v>150151</v>
          </cell>
          <cell r="C2154" t="str">
            <v>糸魚川市（国民健康保険）　　　　　　　　　　　　　　　　　</v>
          </cell>
        </row>
        <row r="2155">
          <cell r="B2155">
            <v>150169</v>
          </cell>
          <cell r="C2155" t="str">
            <v>妙高市（国民健康保険）　　　　　　　　　　　　　　　　　　</v>
          </cell>
        </row>
        <row r="2156">
          <cell r="B2156">
            <v>150177</v>
          </cell>
          <cell r="C2156" t="str">
            <v>五泉市（国民健康保険）　　　　　　　　　　　　　　　　　　</v>
          </cell>
        </row>
        <row r="2157">
          <cell r="B2157">
            <v>150185</v>
          </cell>
          <cell r="C2157" t="str">
            <v>両津市（国民健康保険）　　　　　　　　　　　　　　　　　　</v>
          </cell>
        </row>
        <row r="2158">
          <cell r="B2158">
            <v>150193</v>
          </cell>
          <cell r="C2158" t="str">
            <v>白根市（国民健康保険）　　　　　　　　　　　　　　　　　　</v>
          </cell>
        </row>
        <row r="2159">
          <cell r="B2159">
            <v>150201</v>
          </cell>
          <cell r="C2159" t="str">
            <v>豊栄市（国民健康保険）　　　　　　　　　　　　　　　　　　</v>
          </cell>
        </row>
        <row r="2160">
          <cell r="B2160">
            <v>150219</v>
          </cell>
          <cell r="C2160" t="str">
            <v>阿賀野市（国民健康保険）　　　　　　　　　　　　　　　　　</v>
          </cell>
        </row>
        <row r="2161">
          <cell r="B2161">
            <v>150227</v>
          </cell>
          <cell r="C2161" t="str">
            <v>佐渡市（国民健康保険）　　　　　　　　　　　　　　　　　　</v>
          </cell>
        </row>
        <row r="2162">
          <cell r="B2162">
            <v>150235</v>
          </cell>
          <cell r="C2162" t="str">
            <v>魚沼市（国民健康保険）　　　　　　　　　　　　　　　　　　</v>
          </cell>
        </row>
        <row r="2163">
          <cell r="B2163">
            <v>150243</v>
          </cell>
          <cell r="C2163" t="str">
            <v>南魚沼市（国民健康保険）　　　　　　　　　　　　　　　　　</v>
          </cell>
        </row>
        <row r="2164">
          <cell r="B2164">
            <v>150250</v>
          </cell>
          <cell r="C2164" t="str">
            <v>十日町市（国民健康保険）　　　　　　　　　　　　　　　　　</v>
          </cell>
        </row>
        <row r="2165">
          <cell r="B2165">
            <v>150268</v>
          </cell>
          <cell r="C2165" t="str">
            <v>胎内市（国民健康保険）　　　　　　　　　　　　　　　　　　</v>
          </cell>
        </row>
        <row r="2166">
          <cell r="B2166">
            <v>150516</v>
          </cell>
          <cell r="C2166" t="str">
            <v>安田町（国民健康保険）　　　　　　　　　　　　　　　　　　</v>
          </cell>
        </row>
        <row r="2167">
          <cell r="B2167">
            <v>150524</v>
          </cell>
          <cell r="C2167" t="str">
            <v>京ヶ瀬村（国民健康保険）　　　　　　　　　　　　　　　　　</v>
          </cell>
        </row>
        <row r="2168">
          <cell r="B2168">
            <v>150532</v>
          </cell>
          <cell r="C2168" t="str">
            <v>水原町（国民健康保険）　　　　　　　　　　　　　　　　　　</v>
          </cell>
        </row>
        <row r="2169">
          <cell r="B2169">
            <v>150540</v>
          </cell>
          <cell r="C2169" t="str">
            <v>笹神村（国民健康保険）　　　　　　　　　　　　　　　　　　</v>
          </cell>
        </row>
        <row r="2170">
          <cell r="B2170">
            <v>150557</v>
          </cell>
          <cell r="C2170" t="str">
            <v>豊浦町（国民健康保険）　　　　　　　　　　　　　　　　　　</v>
          </cell>
        </row>
        <row r="2171">
          <cell r="B2171">
            <v>150565</v>
          </cell>
          <cell r="C2171" t="str">
            <v>聖籠町（国民健康保険）　　　　　　　　　　　　　　　　　　</v>
          </cell>
        </row>
        <row r="2172">
          <cell r="B2172">
            <v>150573</v>
          </cell>
          <cell r="C2172" t="str">
            <v>加治川村（国民健康保険）　　　　　　　　　　　　　　　　　</v>
          </cell>
        </row>
        <row r="2173">
          <cell r="B2173">
            <v>150581</v>
          </cell>
          <cell r="C2173" t="str">
            <v>紫雲寺町（国民健康保険）　　　　　　　　　　　　　　　　　</v>
          </cell>
        </row>
        <row r="2174">
          <cell r="B2174">
            <v>150599</v>
          </cell>
          <cell r="C2174" t="str">
            <v>中条町（国民健康保険）　　　　　　　　　　　　　　　　　　</v>
          </cell>
        </row>
        <row r="2175">
          <cell r="B2175">
            <v>150607</v>
          </cell>
          <cell r="C2175" t="str">
            <v>黒川村（国民健康保険）　　　　　　　　　　　　　　　　　　</v>
          </cell>
        </row>
        <row r="2176">
          <cell r="B2176">
            <v>150615</v>
          </cell>
          <cell r="C2176" t="str">
            <v>小須戸町（国民健康保険）　　　　　　　　　　　　　　　　　</v>
          </cell>
        </row>
        <row r="2177">
          <cell r="B2177">
            <v>150623</v>
          </cell>
          <cell r="C2177" t="str">
            <v>村松町（国民健康保険）　　　　　　　　　　　　　　　　　　</v>
          </cell>
        </row>
        <row r="2178">
          <cell r="B2178">
            <v>150631</v>
          </cell>
          <cell r="C2178" t="str">
            <v>横越町（国民健康保険）　　　　　　　　　　　　　　　　　　</v>
          </cell>
        </row>
        <row r="2179">
          <cell r="B2179">
            <v>150649</v>
          </cell>
          <cell r="C2179" t="str">
            <v>亀田町（国民健康保険）　　　　　　　　　　　　　　　　　　</v>
          </cell>
        </row>
        <row r="2180">
          <cell r="B2180">
            <v>150656</v>
          </cell>
          <cell r="C2180" t="str">
            <v>岩室村（国民健康保険）　　　　　　　　　　　　　　　　　　</v>
          </cell>
        </row>
        <row r="2181">
          <cell r="B2181">
            <v>150664</v>
          </cell>
          <cell r="C2181" t="str">
            <v>弥彦村（国民健康保険）　　　　　　　　　　　　　　　　　　</v>
          </cell>
        </row>
        <row r="2182">
          <cell r="B2182">
            <v>150672</v>
          </cell>
          <cell r="C2182" t="str">
            <v>分水町（国民健康保険）　　　　　　　　　　　　　　　　　　</v>
          </cell>
        </row>
        <row r="2183">
          <cell r="B2183">
            <v>150680</v>
          </cell>
          <cell r="C2183" t="str">
            <v>吉田町（国民健康保険）　　　　　　　　　　　　　　　　　　</v>
          </cell>
        </row>
        <row r="2184">
          <cell r="B2184">
            <v>150698</v>
          </cell>
          <cell r="C2184" t="str">
            <v>巻町（国民健康保険）　　　　　　　　　　　　　　　　　　　</v>
          </cell>
        </row>
        <row r="2185">
          <cell r="B2185">
            <v>150706</v>
          </cell>
          <cell r="C2185" t="str">
            <v>西川町（国民健康保険）　　　　　　　　　　　　　　　　　　</v>
          </cell>
        </row>
        <row r="2186">
          <cell r="B2186">
            <v>150722</v>
          </cell>
          <cell r="C2186" t="str">
            <v>味方村（国民健康保険）　　　　　　　　　　　　　　　　　　</v>
          </cell>
        </row>
        <row r="2187">
          <cell r="B2187">
            <v>150730</v>
          </cell>
          <cell r="C2187" t="str">
            <v>潟東村（国民健康保険）　　　　　　　　　　　　　　　　　　</v>
          </cell>
        </row>
        <row r="2188">
          <cell r="B2188">
            <v>150748</v>
          </cell>
          <cell r="C2188" t="str">
            <v>月潟村（国民健康保険）　　　　　　　　　　　　　　　　　　</v>
          </cell>
        </row>
        <row r="2189">
          <cell r="B2189">
            <v>150755</v>
          </cell>
          <cell r="C2189" t="str">
            <v>中之口村（国民健康保険）　　　　　　　　　　　　　　　　　</v>
          </cell>
        </row>
        <row r="2190">
          <cell r="B2190">
            <v>150763</v>
          </cell>
          <cell r="C2190" t="str">
            <v>田上町（国民健康保険）　　　　　　　　　　　　　　　　　　</v>
          </cell>
        </row>
        <row r="2191">
          <cell r="B2191">
            <v>150771</v>
          </cell>
          <cell r="C2191" t="str">
            <v>下田村（国民健康保険）　　　　　　　　　　　　　　　　　　</v>
          </cell>
        </row>
        <row r="2192">
          <cell r="B2192">
            <v>150789</v>
          </cell>
          <cell r="C2192" t="str">
            <v>栄町（国民健康保険）　　　　　　　　　　　　　　　　　　　</v>
          </cell>
        </row>
        <row r="2193">
          <cell r="B2193">
            <v>150797</v>
          </cell>
          <cell r="C2193" t="str">
            <v>中之島町（国民健康保険）　　　　　　　　　　　　　　　　　</v>
          </cell>
        </row>
        <row r="2194">
          <cell r="B2194">
            <v>150805</v>
          </cell>
          <cell r="C2194" t="str">
            <v>東蒲原広域事務組合　　　　　　　　　　　　　　　　　　　　</v>
          </cell>
        </row>
        <row r="2195">
          <cell r="B2195">
            <v>150847</v>
          </cell>
          <cell r="C2195" t="str">
            <v>越路町（国民健康保険）　　　　　　　　　　　　　　　　　　</v>
          </cell>
        </row>
        <row r="2196">
          <cell r="B2196">
            <v>150854</v>
          </cell>
          <cell r="C2196" t="str">
            <v>三島町（国民健康保険）　　　　　　　　　　　　　　　　　　</v>
          </cell>
        </row>
        <row r="2197">
          <cell r="B2197">
            <v>150862</v>
          </cell>
          <cell r="C2197" t="str">
            <v>与板町（国民健康保険）　　　　　　　　　　　　　　　　　　</v>
          </cell>
        </row>
        <row r="2198">
          <cell r="B2198">
            <v>150870</v>
          </cell>
          <cell r="C2198" t="str">
            <v>和島村（国民健康保険）　　　　　　　　　　　　　　　　　　</v>
          </cell>
        </row>
        <row r="2199">
          <cell r="B2199">
            <v>150888</v>
          </cell>
          <cell r="C2199" t="str">
            <v>出雲崎町（国民健康保険）　　　　　　　　　　　　　　　　　</v>
          </cell>
        </row>
        <row r="2200">
          <cell r="B2200">
            <v>150896</v>
          </cell>
          <cell r="C2200" t="str">
            <v>寺泊町（国民健康保険）　　　　　　　　　　　　　　　　　　</v>
          </cell>
        </row>
        <row r="2201">
          <cell r="B2201">
            <v>150904</v>
          </cell>
          <cell r="C2201" t="str">
            <v>山古志村（国民健康保険）　　　　　　　　　　　　　　　　　</v>
          </cell>
        </row>
        <row r="2202">
          <cell r="B2202">
            <v>150912</v>
          </cell>
          <cell r="C2202" t="str">
            <v>川口町（国民健康保険）　　　　　　　　　　　　　　　　　　</v>
          </cell>
        </row>
        <row r="2203">
          <cell r="B2203">
            <v>150920</v>
          </cell>
          <cell r="C2203" t="str">
            <v>堀之内町（国民健康保険）　　　　　　　　　　　　　　　　　</v>
          </cell>
        </row>
        <row r="2204">
          <cell r="B2204">
            <v>150938</v>
          </cell>
          <cell r="C2204" t="str">
            <v>小出町（国民健康保険）　　　　　　　　　　　　　　　　　　</v>
          </cell>
        </row>
        <row r="2205">
          <cell r="B2205">
            <v>150946</v>
          </cell>
          <cell r="C2205" t="str">
            <v>湯之谷村（国民健康保険）　　　　　　　　　　　　　　　　　</v>
          </cell>
        </row>
        <row r="2206">
          <cell r="B2206">
            <v>150953</v>
          </cell>
          <cell r="C2206" t="str">
            <v>広神村（国民健康保険）　　　　　　　　　　　　　　　　　　</v>
          </cell>
        </row>
        <row r="2207">
          <cell r="B2207">
            <v>150961</v>
          </cell>
          <cell r="C2207" t="str">
            <v>守門村（国民健康保険）　　　　　　　　　　　　　　　　　　</v>
          </cell>
        </row>
        <row r="2208">
          <cell r="B2208">
            <v>150979</v>
          </cell>
          <cell r="C2208" t="str">
            <v>入広瀬村（国民健康保険）　　　　　　　　　　　　　　　　　</v>
          </cell>
        </row>
        <row r="2209">
          <cell r="B2209">
            <v>150987</v>
          </cell>
          <cell r="C2209" t="str">
            <v>湯沢町（国民健康保険）　　　　　　　　　　　　　　　　　　</v>
          </cell>
        </row>
        <row r="2210">
          <cell r="B2210">
            <v>150995</v>
          </cell>
          <cell r="C2210" t="str">
            <v>塩沢町（国民健康保険）　　　　　　　　　　　　　　　　　　</v>
          </cell>
        </row>
        <row r="2211">
          <cell r="B2211">
            <v>151001</v>
          </cell>
          <cell r="C2211" t="str">
            <v>六日町（国民健康保険）　　　　　　　　　　　　　　　　　　</v>
          </cell>
        </row>
        <row r="2212">
          <cell r="B2212">
            <v>151019</v>
          </cell>
          <cell r="C2212" t="str">
            <v>大和町（国民健康保険）　　　　　　　　　　　　　　　　　　</v>
          </cell>
        </row>
        <row r="2213">
          <cell r="B2213">
            <v>151027</v>
          </cell>
          <cell r="C2213" t="str">
            <v>川西町（国民健康保険）　　　　　　　　　　　　　　　　　　</v>
          </cell>
        </row>
        <row r="2214">
          <cell r="B2214">
            <v>151035</v>
          </cell>
          <cell r="C2214" t="str">
            <v>津南町（国民健康保険）　　　　　　　　　　　　　　　　　　</v>
          </cell>
        </row>
        <row r="2215">
          <cell r="B2215">
            <v>151043</v>
          </cell>
          <cell r="C2215" t="str">
            <v>中里村（国民健康保険）　　　　　　　　　　　　　　　　　　</v>
          </cell>
        </row>
        <row r="2216">
          <cell r="B2216">
            <v>151050</v>
          </cell>
          <cell r="C2216" t="str">
            <v>高柳町（国民健康保険）　　　　　　　　　　　　　　　　　　</v>
          </cell>
        </row>
        <row r="2217">
          <cell r="B2217">
            <v>151068</v>
          </cell>
          <cell r="C2217" t="str">
            <v>小国町（国民健康保険）　　　　　　　　　　　　　　　　　　</v>
          </cell>
        </row>
        <row r="2218">
          <cell r="B2218">
            <v>151076</v>
          </cell>
          <cell r="C2218" t="str">
            <v>刈羽村（国民健康保険）　　　　　　　　　　　　　　　　　　</v>
          </cell>
        </row>
        <row r="2219">
          <cell r="B2219">
            <v>151084</v>
          </cell>
          <cell r="C2219" t="str">
            <v>西山町（国民健康保険）　　　　　　　　　　　　　　　　　　</v>
          </cell>
        </row>
        <row r="2220">
          <cell r="B2220">
            <v>151092</v>
          </cell>
          <cell r="C2220" t="str">
            <v>安塚町（国民健康保険）　　　　　　　　　　　　　　　　　　</v>
          </cell>
        </row>
        <row r="2221">
          <cell r="B2221">
            <v>151100</v>
          </cell>
          <cell r="C2221" t="str">
            <v>浦川原村（国民健康保険）　　　　　　　　　　　　　　　　　</v>
          </cell>
        </row>
        <row r="2222">
          <cell r="B2222">
            <v>151118</v>
          </cell>
          <cell r="C2222" t="str">
            <v>松代町（国民健康保険）　　　　　　　　　　　　　　　　　　</v>
          </cell>
        </row>
        <row r="2223">
          <cell r="B2223">
            <v>151126</v>
          </cell>
          <cell r="C2223" t="str">
            <v>松之山町（国民健康保険）　　　　　　　　　　　　　　　　　</v>
          </cell>
        </row>
        <row r="2224">
          <cell r="B2224">
            <v>151134</v>
          </cell>
          <cell r="C2224" t="str">
            <v>大島村（国民健康保険）　　　　　　　　　　　　　　　　　　</v>
          </cell>
        </row>
        <row r="2225">
          <cell r="B2225">
            <v>151142</v>
          </cell>
          <cell r="C2225" t="str">
            <v>牧村（国民健康保険）　　　　　　　　　　　　　　　　　　　</v>
          </cell>
        </row>
        <row r="2226">
          <cell r="B2226">
            <v>151159</v>
          </cell>
          <cell r="C2226" t="str">
            <v>柿崎町（国民健康保険）　　　　　　　　　　　　　　　　　　</v>
          </cell>
        </row>
        <row r="2227">
          <cell r="B2227">
            <v>151167</v>
          </cell>
          <cell r="C2227" t="str">
            <v>大潟町（国民健康保険）　　　　　　　　　　　　　　　　　　</v>
          </cell>
        </row>
        <row r="2228">
          <cell r="B2228">
            <v>151175</v>
          </cell>
          <cell r="C2228" t="str">
            <v>頸城村（国民健康保険）　　　　　　　　　　　　　　　　　　</v>
          </cell>
        </row>
        <row r="2229">
          <cell r="B2229">
            <v>151183</v>
          </cell>
          <cell r="C2229" t="str">
            <v>吉川町（国民健康保険）　　　　　　　　　　　　　　　　　　</v>
          </cell>
        </row>
        <row r="2230">
          <cell r="B2230">
            <v>151191</v>
          </cell>
          <cell r="C2230" t="str">
            <v>妙高高原町（国民健康保険）　　　　　　　　　　　　　　　　</v>
          </cell>
        </row>
        <row r="2231">
          <cell r="B2231">
            <v>151209</v>
          </cell>
          <cell r="C2231" t="str">
            <v>中郷村（国民健康保険）　　　　　　　　　　　　　　　　　　</v>
          </cell>
        </row>
        <row r="2232">
          <cell r="B2232">
            <v>151217</v>
          </cell>
          <cell r="C2232" t="str">
            <v>妙高村（国民健康保険）　　　　　　　　　　　　　　　　　　</v>
          </cell>
        </row>
        <row r="2233">
          <cell r="B2233">
            <v>151225</v>
          </cell>
          <cell r="C2233" t="str">
            <v>板倉町（国民健康保険）　　　　　　　　　　　　　　　　　　</v>
          </cell>
        </row>
        <row r="2234">
          <cell r="B2234">
            <v>151233</v>
          </cell>
          <cell r="C2234" t="str">
            <v>清里村（国民健康保険）　　　　　　　　　　　　　　　　　　</v>
          </cell>
        </row>
        <row r="2235">
          <cell r="B2235">
            <v>151241</v>
          </cell>
          <cell r="C2235" t="str">
            <v>三和村（国民健康保険）　　　　　　　　　　　　　　　　　　</v>
          </cell>
        </row>
        <row r="2236">
          <cell r="B2236">
            <v>151258</v>
          </cell>
          <cell r="C2236" t="str">
            <v>名立町（国民健康保険）　　　　　　　　　　　　　　　　　　</v>
          </cell>
        </row>
        <row r="2237">
          <cell r="B2237">
            <v>151266</v>
          </cell>
          <cell r="C2237" t="str">
            <v>能生町（国民健康保険）　　　　　　　　　　　　　　　　　　</v>
          </cell>
        </row>
        <row r="2238">
          <cell r="B2238">
            <v>151274</v>
          </cell>
          <cell r="C2238" t="str">
            <v>青海町（国民健康保険）　　　　　　　　　　　　　　　　　　</v>
          </cell>
        </row>
        <row r="2239">
          <cell r="B2239">
            <v>151282</v>
          </cell>
          <cell r="C2239" t="str">
            <v>関川村（国民健康保険）　　　　　　　　　　　　　　　　　　</v>
          </cell>
        </row>
        <row r="2240">
          <cell r="B2240">
            <v>151290</v>
          </cell>
          <cell r="C2240" t="str">
            <v>荒川町（国民健康保険）　　　　　　　　　　　　　　　　　　</v>
          </cell>
        </row>
        <row r="2241">
          <cell r="B2241">
            <v>151308</v>
          </cell>
          <cell r="C2241" t="str">
            <v>神林村（国民健康保険）　　　　　　　　　　　　　　　　　　</v>
          </cell>
        </row>
        <row r="2242">
          <cell r="B2242">
            <v>151316</v>
          </cell>
          <cell r="C2242" t="str">
            <v>朝日村（国民健康保険）　　　　　　　　　　　　　　　　　　</v>
          </cell>
        </row>
        <row r="2243">
          <cell r="B2243">
            <v>151324</v>
          </cell>
          <cell r="C2243" t="str">
            <v>山北町（国民健康保険）　　　　　　　　　　　　　　　　　　</v>
          </cell>
        </row>
        <row r="2244">
          <cell r="B2244">
            <v>151332</v>
          </cell>
          <cell r="C2244" t="str">
            <v>粟島浦村（国民健康保険）　　　　　　　　　　　　　　　　　</v>
          </cell>
        </row>
        <row r="2245">
          <cell r="B2245">
            <v>151340</v>
          </cell>
          <cell r="C2245" t="str">
            <v>相川町（国民健康保険）　　　　　　　　　　　　　　　　　　</v>
          </cell>
        </row>
        <row r="2246">
          <cell r="B2246">
            <v>151357</v>
          </cell>
          <cell r="C2246" t="str">
            <v>佐和田町（国民健康保険）　　　　　　　　　　　　　　　　　</v>
          </cell>
        </row>
        <row r="2247">
          <cell r="B2247">
            <v>151365</v>
          </cell>
          <cell r="C2247" t="str">
            <v>金井町（国民健康保険）　　　　　　　　　　　　　　　　　　</v>
          </cell>
        </row>
        <row r="2248">
          <cell r="B2248">
            <v>151373</v>
          </cell>
          <cell r="C2248" t="str">
            <v>新穂村（国民健康保険）　　　　　　　　　　　　　　　　　　</v>
          </cell>
        </row>
        <row r="2249">
          <cell r="B2249">
            <v>151381</v>
          </cell>
          <cell r="C2249" t="str">
            <v>畑野町（国民健康保険）　　　　　　　　　　　　　　　　　　</v>
          </cell>
        </row>
        <row r="2250">
          <cell r="B2250">
            <v>151399</v>
          </cell>
          <cell r="C2250" t="str">
            <v>真野町（国民健康保険）　　　　　　　　　　　　　　　　　　</v>
          </cell>
        </row>
        <row r="2251">
          <cell r="B2251">
            <v>151407</v>
          </cell>
          <cell r="C2251" t="str">
            <v>小木町（国民健康保険）　　　　　　　　　　　　　　　　　　</v>
          </cell>
        </row>
        <row r="2252">
          <cell r="B2252">
            <v>151415</v>
          </cell>
          <cell r="C2252" t="str">
            <v>羽茂町（国民健康保険）　　　　　　　　　　　　　　　　　　</v>
          </cell>
        </row>
        <row r="2253">
          <cell r="B2253">
            <v>151423</v>
          </cell>
          <cell r="C2253" t="str">
            <v>赤泊村（国民健康保険）　　　　　　　　　　　　　　　　　　</v>
          </cell>
        </row>
        <row r="2254">
          <cell r="B2254">
            <v>151431</v>
          </cell>
          <cell r="C2254" t="str">
            <v>阿賀町（国民健康保険）　　　　　　　　　　　　　　　　　　</v>
          </cell>
        </row>
        <row r="2255">
          <cell r="B2255">
            <v>153015</v>
          </cell>
          <cell r="C2255" t="str">
            <v>新潟県医師国民健康保険組合　　　　　　　　　　　　　　　　</v>
          </cell>
        </row>
        <row r="2256">
          <cell r="B2256">
            <v>153031</v>
          </cell>
          <cell r="C2256" t="str">
            <v>新潟県薬剤師国民健康保険組合　　　　　　　　　　　　　　　</v>
          </cell>
        </row>
        <row r="2257">
          <cell r="B2257">
            <v>153049</v>
          </cell>
          <cell r="C2257" t="str">
            <v>新潟県建築国民健康保険組合　　　　　　　　　　　　　　　　</v>
          </cell>
        </row>
        <row r="2258">
          <cell r="B2258">
            <v>6150015</v>
          </cell>
          <cell r="C2258" t="str">
            <v>電気化学健康保険組合　　　　　　　　　　　　　　　　　　　</v>
          </cell>
        </row>
        <row r="2259">
          <cell r="B2259">
            <v>6150023</v>
          </cell>
          <cell r="C2259" t="str">
            <v>新興プランテック・ニイガタ健康保険組合　　　　　　　　　　</v>
          </cell>
        </row>
        <row r="2260">
          <cell r="B2260">
            <v>6150106</v>
          </cell>
          <cell r="C2260" t="str">
            <v>ツガミ健康保険組合　　　　　　　　　　　　　　　　　　　　</v>
          </cell>
        </row>
        <row r="2261">
          <cell r="B2261">
            <v>6150171</v>
          </cell>
          <cell r="C2261" t="str">
            <v>新潟県米穀健康保険組合　　　　　　　　　　　　　　　　　　</v>
          </cell>
        </row>
        <row r="2262">
          <cell r="B2262">
            <v>6150205</v>
          </cell>
          <cell r="C2262" t="str">
            <v>新潟臨港健康保険組合　　　　　　　　　　　　　　　　　　　</v>
          </cell>
        </row>
        <row r="2263">
          <cell r="B2263">
            <v>6150239</v>
          </cell>
          <cell r="C2263" t="str">
            <v>第四銀行健康保険組合　　　　　　　　　　　　　　　　　　　</v>
          </cell>
        </row>
        <row r="2264">
          <cell r="B2264">
            <v>6150270</v>
          </cell>
          <cell r="C2264" t="str">
            <v>北越銀行健康保険組合　　　　　　　　　　　　　　　　　　　</v>
          </cell>
        </row>
        <row r="2265">
          <cell r="B2265">
            <v>6150288</v>
          </cell>
          <cell r="C2265" t="str">
            <v>新潟市健康保険組合　　　　　　　　　　　　　　　　　　　　</v>
          </cell>
        </row>
        <row r="2266">
          <cell r="B2266">
            <v>6150296</v>
          </cell>
          <cell r="C2266" t="str">
            <v>新潟県農業団体健康保険組合　　　　　　　　　　　　　　　　</v>
          </cell>
        </row>
        <row r="2267">
          <cell r="B2267">
            <v>6150304</v>
          </cell>
          <cell r="C2267" t="str">
            <v>新潟交通健康保険組合　　　　　　　　　　　　　　　　　　　</v>
          </cell>
        </row>
        <row r="2268">
          <cell r="B2268">
            <v>6150361</v>
          </cell>
          <cell r="C2268" t="str">
            <v>新潟運輸グループ健康保険組合　　　　　　　　　　　　　　　</v>
          </cell>
        </row>
        <row r="2269">
          <cell r="B2269">
            <v>6150403</v>
          </cell>
          <cell r="C2269" t="str">
            <v>大光銀行健康保険組合　　　　　　　　　　　　　　　　　　　</v>
          </cell>
        </row>
        <row r="2270">
          <cell r="B2270">
            <v>6150411</v>
          </cell>
          <cell r="C2270" t="str">
            <v>中越運送健康保険組合　　　　　　　　　　　　　　　　　　　</v>
          </cell>
        </row>
        <row r="2271">
          <cell r="B2271">
            <v>6150452</v>
          </cell>
          <cell r="C2271" t="str">
            <v>新潟トヨタ自動車健康保険組合　　　　　　　　　　　　　　　</v>
          </cell>
        </row>
        <row r="2272">
          <cell r="B2272">
            <v>6150486</v>
          </cell>
          <cell r="C2272" t="str">
            <v>紺藤整染健康保険組合　　　　　　　　　　　　　　　　　　　</v>
          </cell>
        </row>
        <row r="2273">
          <cell r="B2273">
            <v>6150502</v>
          </cell>
          <cell r="C2273" t="str">
            <v>新潟県自動車整備販売健康保険組合　　　　　　　　　　　　　</v>
          </cell>
        </row>
        <row r="2274">
          <cell r="B2274">
            <v>6150510</v>
          </cell>
          <cell r="C2274" t="str">
            <v>新潟日産自動車健康保険組合　　　　　　　　　　　　　　　　</v>
          </cell>
        </row>
        <row r="2275">
          <cell r="B2275">
            <v>6150536</v>
          </cell>
          <cell r="C2275" t="str">
            <v>コロナ健康保険組合　　　　　　　　　　　　　　　　　　　　</v>
          </cell>
        </row>
        <row r="2276">
          <cell r="B2276">
            <v>6150544</v>
          </cell>
          <cell r="C2276" t="str">
            <v>日本精機健康保険組合　　　　　　　　　　　　　　　　　　　</v>
          </cell>
        </row>
        <row r="2277">
          <cell r="B2277">
            <v>6150569</v>
          </cell>
          <cell r="C2277" t="str">
            <v>植木組健康保険組合　　　　　　　　　　　　　　　　　　　　</v>
          </cell>
        </row>
        <row r="2278">
          <cell r="B2278">
            <v>6150577</v>
          </cell>
          <cell r="C2278" t="str">
            <v>ビー・エス・エヌ健康保険組合　　　　　　　　　　　　　　　</v>
          </cell>
        </row>
        <row r="2279">
          <cell r="B2279">
            <v>6150585</v>
          </cell>
          <cell r="C2279" t="str">
            <v>直江津電子健康保険組合　　　　　　　　　　　　　　　　　　</v>
          </cell>
        </row>
        <row r="2280">
          <cell r="B2280">
            <v>32150419</v>
          </cell>
          <cell r="C2280" t="str">
            <v>新潟県市町村職員共済組合　　　　　　　　　　　　　　　　　</v>
          </cell>
        </row>
        <row r="2281">
          <cell r="B2281">
            <v>160010</v>
          </cell>
          <cell r="C2281" t="str">
            <v>富山市（国民健康保険）　　　　　　　　　　　　　　　　　　</v>
          </cell>
        </row>
        <row r="2282">
          <cell r="B2282">
            <v>160028</v>
          </cell>
          <cell r="C2282" t="str">
            <v>高岡市（国民健康保険）　　　　　　　　　　　　　　　　　　</v>
          </cell>
        </row>
        <row r="2283">
          <cell r="B2283">
            <v>160036</v>
          </cell>
          <cell r="C2283" t="str">
            <v>新湊市（国民健康保険）　　　　　　　　　　　　　　　　　　</v>
          </cell>
        </row>
        <row r="2284">
          <cell r="B2284">
            <v>160044</v>
          </cell>
          <cell r="C2284" t="str">
            <v>魚津市（国民健康保険）　　　　　　　　　　　　　　　　　　</v>
          </cell>
        </row>
        <row r="2285">
          <cell r="B2285">
            <v>160051</v>
          </cell>
          <cell r="C2285" t="str">
            <v>氷見市（国民健康保険）　　　　　　　　　　　　　　　　　　</v>
          </cell>
        </row>
        <row r="2286">
          <cell r="B2286">
            <v>160069</v>
          </cell>
          <cell r="C2286" t="str">
            <v>滑川市（国民健康保険）　　　　　　　　　　　　　　　　　　</v>
          </cell>
        </row>
        <row r="2287">
          <cell r="B2287">
            <v>160077</v>
          </cell>
          <cell r="C2287" t="str">
            <v>黒部市（国民健康保険）　　　　　　　　　　　　　　　　　　</v>
          </cell>
        </row>
        <row r="2288">
          <cell r="B2288">
            <v>160085</v>
          </cell>
          <cell r="C2288" t="str">
            <v>砺波市（国民健康保険）　　　　　　　　　　　　　　　　　　</v>
          </cell>
        </row>
        <row r="2289">
          <cell r="B2289">
            <v>160093</v>
          </cell>
          <cell r="C2289" t="str">
            <v>小矢部市（国民健康保険）　　　　　　　　　　　　　　　　　</v>
          </cell>
        </row>
        <row r="2290">
          <cell r="B2290">
            <v>160101</v>
          </cell>
          <cell r="C2290" t="str">
            <v>大沢野町（国民健康保険）　　　　　　　　　　　　　　　　　</v>
          </cell>
        </row>
        <row r="2291">
          <cell r="B2291">
            <v>160119</v>
          </cell>
          <cell r="C2291" t="str">
            <v>大山町（国民健康保険）　　　　　　　　　　　　　　　　　　</v>
          </cell>
        </row>
        <row r="2292">
          <cell r="B2292">
            <v>160127</v>
          </cell>
          <cell r="C2292" t="str">
            <v>舟橋村（国民健康保険）　　　　　　　　　　　　　　　　　　</v>
          </cell>
        </row>
        <row r="2293">
          <cell r="B2293">
            <v>160135</v>
          </cell>
          <cell r="C2293" t="str">
            <v>上市町（国民健康保険）　　　　　　　　　　　　　　　　　　</v>
          </cell>
        </row>
        <row r="2294">
          <cell r="B2294">
            <v>160143</v>
          </cell>
          <cell r="C2294" t="str">
            <v>立山町（国民健康保険）　　　　　　　　　　　　　　　　　　</v>
          </cell>
        </row>
        <row r="2295">
          <cell r="B2295">
            <v>160150</v>
          </cell>
          <cell r="C2295" t="str">
            <v>宇奈月町（国民健康保険）　　　　　　　　　　　　　　　　　</v>
          </cell>
        </row>
        <row r="2296">
          <cell r="B2296">
            <v>160168</v>
          </cell>
          <cell r="C2296" t="str">
            <v>入善町（国民健康保険）　　　　　　　　　　　　　　　　　　</v>
          </cell>
        </row>
        <row r="2297">
          <cell r="B2297">
            <v>160176</v>
          </cell>
          <cell r="C2297" t="str">
            <v>朝日町（国民健康保険）　　　　　　　　　　　　　　　　　　</v>
          </cell>
        </row>
        <row r="2298">
          <cell r="B2298">
            <v>160184</v>
          </cell>
          <cell r="C2298" t="str">
            <v>八尾町（国民健康保険）　　　　　　　　　　　　　　　　　　</v>
          </cell>
        </row>
        <row r="2299">
          <cell r="B2299">
            <v>160192</v>
          </cell>
          <cell r="C2299" t="str">
            <v>婦中町（国民健康保険）　　　　　　　　　　　　　　　　　　</v>
          </cell>
        </row>
        <row r="2300">
          <cell r="B2300">
            <v>160200</v>
          </cell>
          <cell r="C2300" t="str">
            <v>山田村（国民健康保険）　　　　　　　　　　　　　　　　　　</v>
          </cell>
        </row>
        <row r="2301">
          <cell r="B2301">
            <v>160218</v>
          </cell>
          <cell r="C2301" t="str">
            <v>細入村（国民健康保険）　　　　　　　　　　　　　　　　　　</v>
          </cell>
        </row>
        <row r="2302">
          <cell r="B2302">
            <v>160226</v>
          </cell>
          <cell r="C2302" t="str">
            <v>小杉町（国民健康保険）　　　　　　　　　　　　　　　　　　</v>
          </cell>
        </row>
        <row r="2303">
          <cell r="B2303">
            <v>160234</v>
          </cell>
          <cell r="C2303" t="str">
            <v>大門町（国民健康保険）　　　　　　　　　　　　　　　　　　</v>
          </cell>
        </row>
        <row r="2304">
          <cell r="B2304">
            <v>160242</v>
          </cell>
          <cell r="C2304" t="str">
            <v>下村（国民健康保険）　　　　　　　　　　　　　　　　　　　</v>
          </cell>
        </row>
        <row r="2305">
          <cell r="B2305">
            <v>160259</v>
          </cell>
          <cell r="C2305" t="str">
            <v>大島町（国民健康保険）　　　　　　　　　　　　　　　　　　</v>
          </cell>
        </row>
        <row r="2306">
          <cell r="B2306">
            <v>160267</v>
          </cell>
          <cell r="C2306" t="str">
            <v>城端町（国民健康保険）　　　　　　　　　　　　　　　　　　</v>
          </cell>
        </row>
        <row r="2307">
          <cell r="B2307">
            <v>160275</v>
          </cell>
          <cell r="C2307" t="str">
            <v>平村（国民健康保険）　　　　　　　　　　　　　　　　　　　</v>
          </cell>
        </row>
        <row r="2308">
          <cell r="B2308">
            <v>160283</v>
          </cell>
          <cell r="C2308" t="str">
            <v>上平村（国民健康保険）　　　　　　　　　　　　　　　　　　</v>
          </cell>
        </row>
        <row r="2309">
          <cell r="B2309">
            <v>160291</v>
          </cell>
          <cell r="C2309" t="str">
            <v>利賀村（国民健康保険）　　　　　　　　　　　　　　　　　　</v>
          </cell>
        </row>
        <row r="2310">
          <cell r="B2310">
            <v>160309</v>
          </cell>
          <cell r="C2310" t="str">
            <v>庄川町（国民健康保険）　　　　　　　　　　　　　　　　　　</v>
          </cell>
        </row>
        <row r="2311">
          <cell r="B2311">
            <v>160317</v>
          </cell>
          <cell r="C2311" t="str">
            <v>井波町（国民健康保険）　　　　　　　　　　　　　　　　　　</v>
          </cell>
        </row>
        <row r="2312">
          <cell r="B2312">
            <v>160325</v>
          </cell>
          <cell r="C2312" t="str">
            <v>井口村（国民健康保険）　　　　　　　　　　　　　　　　　　</v>
          </cell>
        </row>
        <row r="2313">
          <cell r="B2313">
            <v>160333</v>
          </cell>
          <cell r="C2313" t="str">
            <v>福野町（国民健康保険）　　　　　　　　　　　　　　　　　　</v>
          </cell>
        </row>
        <row r="2314">
          <cell r="B2314">
            <v>160341</v>
          </cell>
          <cell r="C2314" t="str">
            <v>福光町（国民健康保険）　　　　　　　　　　　　　　　　　　</v>
          </cell>
        </row>
        <row r="2315">
          <cell r="B2315">
            <v>160358</v>
          </cell>
          <cell r="C2315" t="str">
            <v>福岡町（国民健康保険）　　　　　　　　　　　　　　　　　　</v>
          </cell>
        </row>
        <row r="2316">
          <cell r="B2316">
            <v>160366</v>
          </cell>
          <cell r="C2316" t="str">
            <v>南砺市（国民健康保険）　　　　　　　　　　　　　　　　　　</v>
          </cell>
        </row>
        <row r="2317">
          <cell r="B2317">
            <v>163014</v>
          </cell>
          <cell r="C2317" t="str">
            <v>富山県医師国民健康保険組合　　　　　　　　　　　　　　　　</v>
          </cell>
        </row>
        <row r="2318">
          <cell r="B2318">
            <v>163030</v>
          </cell>
          <cell r="C2318" t="str">
            <v>富山県建設国民健康保険組合　　　　　　　　　　　　　　　　</v>
          </cell>
        </row>
        <row r="2319">
          <cell r="B2319">
            <v>6160030</v>
          </cell>
          <cell r="C2319" t="str">
            <v>廣貫堂健康保険組合　　　　　　　　　　　　　　　　　　　　</v>
          </cell>
        </row>
        <row r="2320">
          <cell r="B2320">
            <v>6160170</v>
          </cell>
          <cell r="C2320" t="str">
            <v>北陸銀行健康保険組合　　　　　　　　　　　　　　　　　　　</v>
          </cell>
        </row>
        <row r="2321">
          <cell r="B2321">
            <v>6160188</v>
          </cell>
          <cell r="C2321" t="str">
            <v>北陸電力健康保険組合　　　　　　　　　　　　　　　　　　　</v>
          </cell>
        </row>
        <row r="2322">
          <cell r="B2322">
            <v>6160212</v>
          </cell>
          <cell r="C2322" t="str">
            <v>富山市役所健康保険組合　　　　　　　　　　　　　　　　　　</v>
          </cell>
        </row>
        <row r="2323">
          <cell r="B2323">
            <v>6160246</v>
          </cell>
          <cell r="C2323" t="str">
            <v>富山地方鉄道健康保険組合　　　　　　　　　　　　　　　　　</v>
          </cell>
        </row>
        <row r="2324">
          <cell r="B2324">
            <v>6160279</v>
          </cell>
          <cell r="C2324" t="str">
            <v>北陸電気工事健康保険組合　　　　　　　　　　　　　　　　　</v>
          </cell>
        </row>
        <row r="2325">
          <cell r="B2325">
            <v>6160287</v>
          </cell>
          <cell r="C2325" t="str">
            <v>不二越健康保険組合　　　　　　　　　　　　　　　　　　　　</v>
          </cell>
        </row>
        <row r="2326">
          <cell r="B2326">
            <v>6160295</v>
          </cell>
          <cell r="C2326" t="str">
            <v>ＹＫＫ健康保険組合　　　　　　　　　　　　　　　　　　　　</v>
          </cell>
        </row>
        <row r="2327">
          <cell r="B2327">
            <v>6160311</v>
          </cell>
          <cell r="C2327" t="str">
            <v>日本カーバイド工業健康保険組合　　　　　　　　　　　　　　</v>
          </cell>
        </row>
        <row r="2328">
          <cell r="B2328">
            <v>6160360</v>
          </cell>
          <cell r="C2328" t="str">
            <v>トナミ運輸健康保険組合　　　　　　　　　　　　　　　　　　</v>
          </cell>
        </row>
        <row r="2329">
          <cell r="B2329">
            <v>6160386</v>
          </cell>
          <cell r="C2329" t="str">
            <v>三協・立山健康保険組合　　　　　　　　　　　　　　　　　　</v>
          </cell>
        </row>
        <row r="2330">
          <cell r="B2330">
            <v>6160394</v>
          </cell>
          <cell r="C2330" t="str">
            <v>富山第一銀行健康保険組合　　　　　　　　　　　　　　　　　</v>
          </cell>
        </row>
        <row r="2331">
          <cell r="B2331">
            <v>6160402</v>
          </cell>
          <cell r="C2331" t="str">
            <v>富山県自動車販売店健康保険組合　　　　　　　　　　　　　　</v>
          </cell>
        </row>
        <row r="2332">
          <cell r="B2332">
            <v>6160410</v>
          </cell>
          <cell r="C2332" t="str">
            <v>日本高周波鋼業健康保険組合　　　　　　　　　　　　　　　　</v>
          </cell>
        </row>
        <row r="2333">
          <cell r="B2333">
            <v>6160436</v>
          </cell>
          <cell r="C2333" t="str">
            <v>立山アルミ健康保険組合　　　　　　　　　　　　　　　　　　</v>
          </cell>
        </row>
        <row r="2334">
          <cell r="B2334">
            <v>6160444</v>
          </cell>
          <cell r="C2334" t="str">
            <v>インテック健康保険組合　　　　　　　　　　　　　　　　　　</v>
          </cell>
        </row>
        <row r="2335">
          <cell r="B2335">
            <v>6160451</v>
          </cell>
          <cell r="C2335" t="str">
            <v>ゴールドウイン健康保険組合　　　　　　　　　　　　　　　　</v>
          </cell>
        </row>
        <row r="2336">
          <cell r="B2336">
            <v>6160469</v>
          </cell>
          <cell r="C2336" t="str">
            <v>北陸電気工業健康保険組合　　　　　　　　　　　　　　　　　</v>
          </cell>
        </row>
        <row r="2337">
          <cell r="B2337">
            <v>6160477</v>
          </cell>
          <cell r="C2337" t="str">
            <v>日本重化学工業健康保険組合　　　　　　　　　　　　　　　　</v>
          </cell>
        </row>
        <row r="2338">
          <cell r="B2338">
            <v>6160485</v>
          </cell>
          <cell r="C2338" t="str">
            <v>日平トヤマ健康保険組合　　　　　　　　　　　　　　　　　　</v>
          </cell>
        </row>
        <row r="2339">
          <cell r="B2339">
            <v>32160418</v>
          </cell>
          <cell r="C2339" t="str">
            <v>富山県市町村職員共済組合　　　　　　　　　　　　　　　　　</v>
          </cell>
        </row>
        <row r="2340">
          <cell r="B2340">
            <v>170027</v>
          </cell>
          <cell r="C2340" t="str">
            <v>金沢市（国民健康保険）　　　　　　　　　　　　　　　　　　</v>
          </cell>
        </row>
        <row r="2341">
          <cell r="B2341">
            <v>170035</v>
          </cell>
          <cell r="C2341" t="str">
            <v>小松市（国民健康保険）　　　　　　　　　　　　　　　　　　</v>
          </cell>
        </row>
        <row r="2342">
          <cell r="B2342">
            <v>170043</v>
          </cell>
          <cell r="C2342" t="str">
            <v>七尾市（国民健康保険）　　　　　　　　　　　　　　　　　　</v>
          </cell>
        </row>
        <row r="2343">
          <cell r="B2343">
            <v>170050</v>
          </cell>
          <cell r="C2343" t="str">
            <v>加賀市（国民健康保険）　　　　　　　　　　　　　　　　　　</v>
          </cell>
        </row>
        <row r="2344">
          <cell r="B2344">
            <v>170068</v>
          </cell>
          <cell r="C2344" t="str">
            <v>輪島市（国民健康保険）　　　　　　　　　　　　　　　　　　</v>
          </cell>
        </row>
        <row r="2345">
          <cell r="B2345">
            <v>170076</v>
          </cell>
          <cell r="C2345" t="str">
            <v>珠洲市（国民健康保険）　　　　　　　　　　　　　　　　　　</v>
          </cell>
        </row>
        <row r="2346">
          <cell r="B2346">
            <v>170084</v>
          </cell>
          <cell r="C2346" t="str">
            <v>羽咋市（国民健康保険）　　　　　　　　　　　　　　　　　　</v>
          </cell>
        </row>
        <row r="2347">
          <cell r="B2347">
            <v>170092</v>
          </cell>
          <cell r="C2347" t="str">
            <v>松任市（国民健康保険）　　　　　　　　　　　　　　　　　　</v>
          </cell>
        </row>
        <row r="2348">
          <cell r="B2348">
            <v>170100</v>
          </cell>
          <cell r="C2348" t="str">
            <v>かほく市（国民健康保険）　　　　　　　　　　　　　　　　　</v>
          </cell>
        </row>
        <row r="2349">
          <cell r="B2349">
            <v>170118</v>
          </cell>
          <cell r="C2349" t="str">
            <v>白山市（国民健康保険）　　　　　　　　　　　　　　　　　　</v>
          </cell>
        </row>
        <row r="2350">
          <cell r="B2350">
            <v>170126</v>
          </cell>
          <cell r="C2350" t="str">
            <v>能美市（国民健康保険）　　　　　　　　　　　　　　　　　　</v>
          </cell>
        </row>
        <row r="2351">
          <cell r="B2351">
            <v>170514</v>
          </cell>
          <cell r="C2351" t="str">
            <v>山中町（国民健康保険）　　　　　　　　　　　　　　　　　　</v>
          </cell>
        </row>
        <row r="2352">
          <cell r="B2352">
            <v>170522</v>
          </cell>
          <cell r="C2352" t="str">
            <v>寺井町（国民健康保険）　　　　　　　　　　　　　　　　　　</v>
          </cell>
        </row>
        <row r="2353">
          <cell r="B2353">
            <v>170530</v>
          </cell>
          <cell r="C2353" t="str">
            <v>根上町（国民健康保険）　　　　　　　　　　　　　　　　　　</v>
          </cell>
        </row>
        <row r="2354">
          <cell r="B2354">
            <v>170548</v>
          </cell>
          <cell r="C2354" t="str">
            <v>辰口町（国民健康保険）　　　　　　　　　　　　　　　　　　</v>
          </cell>
        </row>
        <row r="2355">
          <cell r="B2355">
            <v>170555</v>
          </cell>
          <cell r="C2355" t="str">
            <v>川北町（国民健康保険）　　　　　　　　　　　　　　　　　　</v>
          </cell>
        </row>
        <row r="2356">
          <cell r="B2356">
            <v>170563</v>
          </cell>
          <cell r="C2356" t="str">
            <v>鶴来町（国民健康保険）　　　　　　　　　　　　　　　　　　</v>
          </cell>
        </row>
        <row r="2357">
          <cell r="B2357">
            <v>170571</v>
          </cell>
          <cell r="C2357" t="str">
            <v>野々市町（国民健康保険）　　　　　　　　　　　　　　　　　</v>
          </cell>
        </row>
        <row r="2358">
          <cell r="B2358">
            <v>170589</v>
          </cell>
          <cell r="C2358" t="str">
            <v>美川町（国民健康保険）　　　　　　　　　　　　　　　　　　</v>
          </cell>
        </row>
        <row r="2359">
          <cell r="B2359">
            <v>170597</v>
          </cell>
          <cell r="C2359" t="str">
            <v>河内村（国民健康保険）　　　　　　　　　　　　　　　　　　</v>
          </cell>
        </row>
        <row r="2360">
          <cell r="B2360">
            <v>170605</v>
          </cell>
          <cell r="C2360" t="str">
            <v>吉野谷村（国民健康保険）　　　　　　　　　　　　　　　　　</v>
          </cell>
        </row>
        <row r="2361">
          <cell r="B2361">
            <v>170613</v>
          </cell>
          <cell r="C2361" t="str">
            <v>鳥越村（国民健康保険）　　　　　　　　　　　　　　　　　　</v>
          </cell>
        </row>
        <row r="2362">
          <cell r="B2362">
            <v>170621</v>
          </cell>
          <cell r="C2362" t="str">
            <v>尾口村（国民健康保険）　　　　　　　　　　　　　　　　　　</v>
          </cell>
        </row>
        <row r="2363">
          <cell r="B2363">
            <v>170639</v>
          </cell>
          <cell r="C2363" t="str">
            <v>白峰村（国民健康保険）　　　　　　　　　　　　　　　　　　</v>
          </cell>
        </row>
        <row r="2364">
          <cell r="B2364">
            <v>170647</v>
          </cell>
          <cell r="C2364" t="str">
            <v>津幡町（国民健康保険）　　　　　　　　　　　　　　　　　　</v>
          </cell>
        </row>
        <row r="2365">
          <cell r="B2365">
            <v>170654</v>
          </cell>
          <cell r="C2365" t="str">
            <v>宇ノ気町（国民健康保険）　　　　　　　　　　　　　　　　　</v>
          </cell>
        </row>
        <row r="2366">
          <cell r="B2366">
            <v>170662</v>
          </cell>
          <cell r="C2366" t="str">
            <v>七塚町（国民健康保険）　　　　　　　　　　　　　　　　　　</v>
          </cell>
        </row>
        <row r="2367">
          <cell r="B2367">
            <v>170670</v>
          </cell>
          <cell r="C2367" t="str">
            <v>高松町（国民健康保険）　　　　　　　　　　　　　　　　　　</v>
          </cell>
        </row>
        <row r="2368">
          <cell r="B2368">
            <v>170688</v>
          </cell>
          <cell r="C2368" t="str">
            <v>内灘町（国民健康保険）　　　　　　　　　　　　　　　　　　</v>
          </cell>
        </row>
        <row r="2369">
          <cell r="B2369">
            <v>170696</v>
          </cell>
          <cell r="C2369" t="str">
            <v>富来町（国民健康保険）　　　　　　　　　　　　　　　　　　</v>
          </cell>
        </row>
        <row r="2370">
          <cell r="B2370">
            <v>170704</v>
          </cell>
          <cell r="C2370" t="str">
            <v>志雄町（国民健康保険）　　　　　　　　　　　　　　　　　　</v>
          </cell>
        </row>
        <row r="2371">
          <cell r="B2371">
            <v>170712</v>
          </cell>
          <cell r="C2371" t="str">
            <v>押水町（国民健康保険）　　　　　　　　　　　　　　　　　　</v>
          </cell>
        </row>
        <row r="2372">
          <cell r="B2372">
            <v>170720</v>
          </cell>
          <cell r="C2372" t="str">
            <v>志賀町（国民健康保険）　　　　　　　　　　　　　　　　　　</v>
          </cell>
        </row>
        <row r="2373">
          <cell r="B2373">
            <v>170738</v>
          </cell>
          <cell r="C2373" t="str">
            <v>田鶴浜町（国民健康保険）　　　　　　　　　　　　　　　　　</v>
          </cell>
        </row>
        <row r="2374">
          <cell r="B2374">
            <v>170746</v>
          </cell>
          <cell r="C2374" t="str">
            <v>鳥屋町（国民健康保険）　　　　　　　　　　　　　　　　　　</v>
          </cell>
        </row>
        <row r="2375">
          <cell r="B2375">
            <v>170753</v>
          </cell>
          <cell r="C2375" t="str">
            <v>鹿島町（国民健康保険）　　　　　　　　　　　　　　　　　　</v>
          </cell>
        </row>
        <row r="2376">
          <cell r="B2376">
            <v>170761</v>
          </cell>
          <cell r="C2376" t="str">
            <v>能登島町（国民健康保険）　　　　　　　　　　　　　　　　　</v>
          </cell>
        </row>
        <row r="2377">
          <cell r="B2377">
            <v>170779</v>
          </cell>
          <cell r="C2377" t="str">
            <v>中島町（国民健康保険）　　　　　　　　　　　　　　　　　　</v>
          </cell>
        </row>
        <row r="2378">
          <cell r="B2378">
            <v>170787</v>
          </cell>
          <cell r="C2378" t="str">
            <v>鹿西町（国民健康保険）　　　　　　　　　　　　　　　　　　</v>
          </cell>
        </row>
        <row r="2379">
          <cell r="B2379">
            <v>170795</v>
          </cell>
          <cell r="C2379" t="str">
            <v>能都町（国民健康保険）　　　　　　　　　　　　　　　　　　</v>
          </cell>
        </row>
        <row r="2380">
          <cell r="B2380">
            <v>170803</v>
          </cell>
          <cell r="C2380" t="str">
            <v>穴水町（国民健康保険）　　　　　　　　　　　　　　　　　　</v>
          </cell>
        </row>
        <row r="2381">
          <cell r="B2381">
            <v>170811</v>
          </cell>
          <cell r="C2381" t="str">
            <v>門前町（国民健康保険）　　　　　　　　　　　　　　　　　　</v>
          </cell>
        </row>
        <row r="2382">
          <cell r="B2382">
            <v>170829</v>
          </cell>
          <cell r="C2382" t="str">
            <v>柳田村（国民健康保険）　　　　　　　　　　　　　　　　　　</v>
          </cell>
        </row>
        <row r="2383">
          <cell r="B2383">
            <v>170837</v>
          </cell>
          <cell r="C2383" t="str">
            <v>内浦町（国民健康保険）　　　　　　　　　　　　　　　　　　</v>
          </cell>
        </row>
        <row r="2384">
          <cell r="B2384">
            <v>170845</v>
          </cell>
          <cell r="C2384" t="str">
            <v>宝達志水町（国民健康保険）　　　　　　　　　　　　　　　　</v>
          </cell>
        </row>
        <row r="2385">
          <cell r="B2385">
            <v>170852</v>
          </cell>
          <cell r="C2385" t="str">
            <v>中能登町（国民健康保険）　　　　　　　　　　　　　　　　　</v>
          </cell>
        </row>
        <row r="2386">
          <cell r="B2386">
            <v>170860</v>
          </cell>
          <cell r="C2386" t="str">
            <v>能登町（国民健康保険）　　　　　　　　　　　　　　　　　　</v>
          </cell>
        </row>
        <row r="2387">
          <cell r="B2387">
            <v>173013</v>
          </cell>
          <cell r="C2387" t="str">
            <v>石川県医師国民健康保険組合　　　　　　　　　　　　　　　　</v>
          </cell>
        </row>
        <row r="2388">
          <cell r="B2388">
            <v>6170054</v>
          </cell>
          <cell r="C2388" t="str">
            <v>金沢市健康保険組合　　　　　　　　　　　　　　　　　　　　</v>
          </cell>
        </row>
        <row r="2389">
          <cell r="B2389">
            <v>6170070</v>
          </cell>
          <cell r="C2389" t="str">
            <v>北國銀行健康保険組合　　　　　　　　　　　　　　　　　　　</v>
          </cell>
        </row>
        <row r="2390">
          <cell r="B2390">
            <v>6170088</v>
          </cell>
          <cell r="C2390" t="str">
            <v>北陸鉄道健康保険組合　　　　　　　　　　　　　　　　　　　</v>
          </cell>
        </row>
        <row r="2391">
          <cell r="B2391">
            <v>6170104</v>
          </cell>
          <cell r="C2391" t="str">
            <v>石川製作所健康保険組合　　　　　　　　　　　　　　　　　　</v>
          </cell>
        </row>
        <row r="2392">
          <cell r="B2392">
            <v>6170146</v>
          </cell>
          <cell r="C2392" t="str">
            <v>津田駒工業健康保険組合　　　　　　　　　　　　　　　　　　</v>
          </cell>
        </row>
        <row r="2393">
          <cell r="B2393">
            <v>6170153</v>
          </cell>
          <cell r="C2393" t="str">
            <v>石川県自動車販売店健康保険組合　　　　　　　　　　　　　　</v>
          </cell>
        </row>
        <row r="2394">
          <cell r="B2394">
            <v>6170161</v>
          </cell>
          <cell r="C2394" t="str">
            <v>小松精練健康保険組合　　　　　　　　　　　　　　　　　　　</v>
          </cell>
        </row>
        <row r="2395">
          <cell r="B2395">
            <v>6170179</v>
          </cell>
          <cell r="C2395" t="str">
            <v>大同工業健康保険組合　　　　　　　　　　　　　　　　　　　</v>
          </cell>
        </row>
        <row r="2396">
          <cell r="B2396">
            <v>6170187</v>
          </cell>
          <cell r="C2396" t="str">
            <v>北陸地区信用金庫健康保険組合　　　　　　　　　　　　　　　</v>
          </cell>
        </row>
        <row r="2397">
          <cell r="B2397">
            <v>6170195</v>
          </cell>
          <cell r="C2397" t="str">
            <v>石川銀行健康保険組合　　　　　　　　　　　　　　　　　　　</v>
          </cell>
        </row>
        <row r="2398">
          <cell r="B2398">
            <v>6170203</v>
          </cell>
          <cell r="C2398" t="str">
            <v>北國新聞健康保険組合　　　　　　　　　　　　　　　　　　　</v>
          </cell>
        </row>
        <row r="2399">
          <cell r="B2399">
            <v>6170211</v>
          </cell>
          <cell r="C2399" t="str">
            <v>澁谷工業健康保険組合　　　　　　　　　　　　　　　　　　　</v>
          </cell>
        </row>
        <row r="2400">
          <cell r="B2400">
            <v>6170229</v>
          </cell>
          <cell r="C2400" t="str">
            <v>北陸情報産業健康保険組合　　　　　　　　　　　　　　　　　</v>
          </cell>
        </row>
        <row r="2401">
          <cell r="B2401">
            <v>6170237</v>
          </cell>
          <cell r="C2401" t="str">
            <v>日野車体工業健康保険組合　　　　　　　　　　　　　　　　　</v>
          </cell>
        </row>
        <row r="2402">
          <cell r="B2402">
            <v>32170417</v>
          </cell>
          <cell r="C2402" t="str">
            <v>石川県市町村職員共済組合　　　　　　　　　　　　　　　　　</v>
          </cell>
        </row>
        <row r="2403">
          <cell r="B2403">
            <v>180018</v>
          </cell>
          <cell r="C2403" t="str">
            <v>福井市（国民健康保険）　　　　　　　　　　　　　　　　　　</v>
          </cell>
        </row>
        <row r="2404">
          <cell r="B2404">
            <v>180026</v>
          </cell>
          <cell r="C2404" t="str">
            <v>敦賀市（国民健康保険）　　　　　　　　　　　　　　　　　　</v>
          </cell>
        </row>
        <row r="2405">
          <cell r="B2405">
            <v>180034</v>
          </cell>
          <cell r="C2405" t="str">
            <v>武生市（国民健康保険）　　　　　　　　　　　　　　　　　　</v>
          </cell>
        </row>
        <row r="2406">
          <cell r="B2406">
            <v>180042</v>
          </cell>
          <cell r="C2406" t="str">
            <v>小浜市（国民健康保険）　　　　　　　　　　　　　　　　　　</v>
          </cell>
        </row>
        <row r="2407">
          <cell r="B2407">
            <v>180059</v>
          </cell>
          <cell r="C2407" t="str">
            <v>大野市（国民健康保険）　　　　　　　　　　　　　　　　　　</v>
          </cell>
        </row>
        <row r="2408">
          <cell r="B2408">
            <v>180067</v>
          </cell>
          <cell r="C2408" t="str">
            <v>勝山市（国民健康保険）　　　　　　　　　　　　　　　　　　</v>
          </cell>
        </row>
        <row r="2409">
          <cell r="B2409">
            <v>180075</v>
          </cell>
          <cell r="C2409" t="str">
            <v>鯖江市（国民健康保険）　　　　　　　　　　　　　　　　　　</v>
          </cell>
        </row>
        <row r="2410">
          <cell r="B2410">
            <v>180083</v>
          </cell>
          <cell r="C2410" t="str">
            <v>あわら市（国民健康保険）　　　　　　　　　　　　　　　　　</v>
          </cell>
        </row>
        <row r="2411">
          <cell r="B2411">
            <v>180513</v>
          </cell>
          <cell r="C2411" t="str">
            <v>美山町（国民健康保険）　　　　　　　　　　　　　　　　　　</v>
          </cell>
        </row>
        <row r="2412">
          <cell r="B2412">
            <v>180521</v>
          </cell>
          <cell r="C2412" t="str">
            <v>松岡町（国民健康保険）　　　　　　　　　　　　　　　　　　</v>
          </cell>
        </row>
        <row r="2413">
          <cell r="B2413">
            <v>180539</v>
          </cell>
          <cell r="C2413" t="str">
            <v>永平寺町（国民健康保険）　　　　　　　　　　　　　　　　　</v>
          </cell>
        </row>
        <row r="2414">
          <cell r="B2414">
            <v>180547</v>
          </cell>
          <cell r="C2414" t="str">
            <v>上志比村（国民健康保険）　　　　　　　　　　　　　　　　　</v>
          </cell>
        </row>
        <row r="2415">
          <cell r="B2415">
            <v>180554</v>
          </cell>
          <cell r="C2415" t="str">
            <v>和泉村（国民健康保険）　　　　　　　　　　　　　　　　　　</v>
          </cell>
        </row>
        <row r="2416">
          <cell r="B2416">
            <v>180562</v>
          </cell>
          <cell r="C2416" t="str">
            <v>三国町（国民健康保険）　　　　　　　　　　　　　　　　　　</v>
          </cell>
        </row>
        <row r="2417">
          <cell r="B2417">
            <v>180570</v>
          </cell>
          <cell r="C2417" t="str">
            <v>芦原町（国民健康保険）　　　　　　　　　　　　　　　　　　</v>
          </cell>
        </row>
        <row r="2418">
          <cell r="B2418">
            <v>180588</v>
          </cell>
          <cell r="C2418" t="str">
            <v>金津町（国民健康保険）　　　　　　　　　　　　　　　　　　</v>
          </cell>
        </row>
        <row r="2419">
          <cell r="B2419">
            <v>180596</v>
          </cell>
          <cell r="C2419" t="str">
            <v>丸岡町（国民健康保険）　　　　　　　　　　　　　　　　　　</v>
          </cell>
        </row>
        <row r="2420">
          <cell r="B2420">
            <v>180604</v>
          </cell>
          <cell r="C2420" t="str">
            <v>春江町（国民健康保険）　　　　　　　　　　　　　　　　　　</v>
          </cell>
        </row>
        <row r="2421">
          <cell r="B2421">
            <v>180612</v>
          </cell>
          <cell r="C2421" t="str">
            <v>坂井町（国民健康保険）　　　　　　　　　　　　　　　　　　</v>
          </cell>
        </row>
        <row r="2422">
          <cell r="B2422">
            <v>180620</v>
          </cell>
          <cell r="C2422" t="str">
            <v>今立町（国民健康保険）　　　　　　　　　　　　　　　　　　</v>
          </cell>
        </row>
        <row r="2423">
          <cell r="B2423">
            <v>180638</v>
          </cell>
          <cell r="C2423" t="str">
            <v>池田町（国民健康保険）　　　　　　　　　　　　　　　　　　</v>
          </cell>
        </row>
        <row r="2424">
          <cell r="B2424">
            <v>180646</v>
          </cell>
          <cell r="C2424" t="str">
            <v>南条町（国民健康保険）　　　　　　　　　　　　　　　　　　</v>
          </cell>
        </row>
        <row r="2425">
          <cell r="B2425">
            <v>180653</v>
          </cell>
          <cell r="C2425" t="str">
            <v>今庄町（国民健康保険）　　　　　　　　　　　　　　　　　　</v>
          </cell>
        </row>
        <row r="2426">
          <cell r="B2426">
            <v>180661</v>
          </cell>
          <cell r="C2426" t="str">
            <v>河野村（国民健康保険）　　　　　　　　　　　　　　　　　　</v>
          </cell>
        </row>
        <row r="2427">
          <cell r="B2427">
            <v>180679</v>
          </cell>
          <cell r="C2427" t="str">
            <v>朝日町（国民健康保険）　　　　　　　　　　　　　　　　　　</v>
          </cell>
        </row>
        <row r="2428">
          <cell r="B2428">
            <v>180687</v>
          </cell>
          <cell r="C2428" t="str">
            <v>宮崎村（国民健康保険）　　　　　　　　　　　　　　　　　　</v>
          </cell>
        </row>
        <row r="2429">
          <cell r="B2429">
            <v>180695</v>
          </cell>
          <cell r="C2429" t="str">
            <v>越前町（国民健康保険）　　　　　　　　　　　　　　　　　　</v>
          </cell>
        </row>
        <row r="2430">
          <cell r="B2430">
            <v>180703</v>
          </cell>
          <cell r="C2430" t="str">
            <v>越廼村（国民健康保険）　　　　　　　　　　　　　　　　　　</v>
          </cell>
        </row>
        <row r="2431">
          <cell r="B2431">
            <v>180711</v>
          </cell>
          <cell r="C2431" t="str">
            <v>織田町（国民健康保険）　　　　　　　　　　　　　　　　　　</v>
          </cell>
        </row>
        <row r="2432">
          <cell r="B2432">
            <v>180729</v>
          </cell>
          <cell r="C2432" t="str">
            <v>清水町（国民健康保険）　　　　　　　　　　　　　　　　　　</v>
          </cell>
        </row>
        <row r="2433">
          <cell r="B2433">
            <v>180737</v>
          </cell>
          <cell r="C2433" t="str">
            <v>三方町（国民健康保険）　　　　　　　　　　　　　　　　　　</v>
          </cell>
        </row>
        <row r="2434">
          <cell r="B2434">
            <v>180745</v>
          </cell>
          <cell r="C2434" t="str">
            <v>美浜町（国民健康保険）　　　　　　　　　　　　　　　　　　</v>
          </cell>
        </row>
        <row r="2435">
          <cell r="B2435">
            <v>180752</v>
          </cell>
          <cell r="C2435" t="str">
            <v>上中町（国民健康保険）　　　　　　　　　　　　　　　　　　</v>
          </cell>
        </row>
        <row r="2436">
          <cell r="B2436">
            <v>180760</v>
          </cell>
          <cell r="C2436" t="str">
            <v>名田庄村（国民健康保険）　　　　　　　　　　　　　　　　　</v>
          </cell>
        </row>
        <row r="2437">
          <cell r="B2437">
            <v>180778</v>
          </cell>
          <cell r="C2437" t="str">
            <v>高浜町（国民健康保険）　　　　　　　　　　　　　　　　　　</v>
          </cell>
        </row>
        <row r="2438">
          <cell r="B2438">
            <v>180786</v>
          </cell>
          <cell r="C2438" t="str">
            <v>大飯町（国民健康保険）　　　　　　　　　　　　　　　　　　</v>
          </cell>
        </row>
        <row r="2439">
          <cell r="B2439">
            <v>180794</v>
          </cell>
          <cell r="C2439" t="str">
            <v>南越前町（国民健康保険）　　　　　　　　　　　　　　　　　</v>
          </cell>
        </row>
        <row r="2440">
          <cell r="B2440">
            <v>180802</v>
          </cell>
          <cell r="C2440" t="str">
            <v>越前町（国民健康保険）　　　　　　　　　　　　　　　　　　</v>
          </cell>
        </row>
        <row r="2441">
          <cell r="B2441">
            <v>180810</v>
          </cell>
          <cell r="C2441" t="str">
            <v>若狭町（国民健康保険）　　　　　　　　　　　　　　　　　　</v>
          </cell>
        </row>
        <row r="2442">
          <cell r="B2442">
            <v>183012</v>
          </cell>
          <cell r="C2442" t="str">
            <v>福井食品国民健康保険組合　　　　　　　　　　　　　　　　　</v>
          </cell>
        </row>
        <row r="2443">
          <cell r="B2443">
            <v>183020</v>
          </cell>
          <cell r="C2443" t="str">
            <v>福井県医師国民健康保険組合　　　　　　　　　　　　　　　　</v>
          </cell>
        </row>
        <row r="2444">
          <cell r="B2444">
            <v>183038</v>
          </cell>
          <cell r="C2444" t="str">
            <v>福井県薬剤師国民健康保険組合　　　　　　　　　　　　　　　</v>
          </cell>
        </row>
        <row r="2445">
          <cell r="B2445">
            <v>6180012</v>
          </cell>
          <cell r="C2445" t="str">
            <v>セーレン健康保険組合　　　　　　　　　　　　　　　　　　　</v>
          </cell>
        </row>
        <row r="2446">
          <cell r="B2446">
            <v>6180095</v>
          </cell>
          <cell r="C2446" t="str">
            <v>福井銀行健康保険組合　　　　　　　　　　　　　　　　　　　</v>
          </cell>
        </row>
        <row r="2447">
          <cell r="B2447">
            <v>6180145</v>
          </cell>
          <cell r="C2447" t="str">
            <v>福井県自動車販売整備健康保険組合　　　　　　　　　　　　　</v>
          </cell>
        </row>
        <row r="2448">
          <cell r="B2448">
            <v>6180152</v>
          </cell>
          <cell r="C2448" t="str">
            <v>福井県機械工業健康保険組合　　　　　　　　　　　　　　　　</v>
          </cell>
        </row>
        <row r="2449">
          <cell r="B2449">
            <v>6180160</v>
          </cell>
          <cell r="C2449" t="str">
            <v>サカイ健康保険組合　　　　　　　　　　　　　　　　　　　　</v>
          </cell>
        </row>
        <row r="2450">
          <cell r="B2450">
            <v>6180186</v>
          </cell>
          <cell r="C2450" t="str">
            <v>福井村田製作所健康保険組合　　　　　　　　　　　　　　　　</v>
          </cell>
        </row>
        <row r="2451">
          <cell r="B2451">
            <v>6180194</v>
          </cell>
          <cell r="C2451" t="str">
            <v>三谷健康保険組合　　　　　　　　　　　　　　　　　　　　　</v>
          </cell>
        </row>
        <row r="2452">
          <cell r="B2452">
            <v>6180202</v>
          </cell>
          <cell r="C2452" t="str">
            <v>ユース健康保険組合　　　　　　　　　　　　　　　　　　　　</v>
          </cell>
        </row>
        <row r="2453">
          <cell r="B2453">
            <v>6180210</v>
          </cell>
          <cell r="C2453" t="str">
            <v>福邦銀行健康保険組合　　　　　　　　　　　　　　　　　　　</v>
          </cell>
        </row>
        <row r="2454">
          <cell r="B2454">
            <v>6180228</v>
          </cell>
          <cell r="C2454" t="str">
            <v>オリオン電機健康保険組合　　　　　　　　　　　　　　　　　</v>
          </cell>
        </row>
        <row r="2455">
          <cell r="B2455">
            <v>32180416</v>
          </cell>
          <cell r="C2455" t="str">
            <v>福井県市町村職員共済組合　　　　　　　　　　　　　　　　　</v>
          </cell>
        </row>
        <row r="2456">
          <cell r="B2456">
            <v>190017</v>
          </cell>
          <cell r="C2456" t="str">
            <v>甲府市（国民健康保険）　　　　　　　　　　　　　　　　　　</v>
          </cell>
        </row>
        <row r="2457">
          <cell r="B2457">
            <v>190025</v>
          </cell>
          <cell r="C2457" t="str">
            <v>富士吉田市（国民健康保険）　　　　　　　　　　　　　　　　</v>
          </cell>
        </row>
        <row r="2458">
          <cell r="B2458">
            <v>190033</v>
          </cell>
          <cell r="C2458" t="str">
            <v>塩山市（国民健康保険）　　　　　　　　　　　　　　　　　　</v>
          </cell>
        </row>
        <row r="2459">
          <cell r="B2459">
            <v>190041</v>
          </cell>
          <cell r="C2459" t="str">
            <v>都留市（国民健康保険）　　　　　　　　　　　　　　　　　　</v>
          </cell>
        </row>
        <row r="2460">
          <cell r="B2460">
            <v>190058</v>
          </cell>
          <cell r="C2460" t="str">
            <v>山梨市（国民健康保険）　　　　　　　　　　　　　　　　　　</v>
          </cell>
        </row>
        <row r="2461">
          <cell r="B2461">
            <v>190066</v>
          </cell>
          <cell r="C2461" t="str">
            <v>大月市（国民健康保険）　　　　　　　　　　　　　　　　　　</v>
          </cell>
        </row>
        <row r="2462">
          <cell r="B2462">
            <v>190074</v>
          </cell>
          <cell r="C2462" t="str">
            <v>韮崎市（国民健康保険）　　　　　　　　　　　　　　　　　　</v>
          </cell>
        </row>
        <row r="2463">
          <cell r="B2463">
            <v>190082</v>
          </cell>
          <cell r="C2463" t="str">
            <v>南アルプス市（国民健康保険）　　　　　　　　　　　　　　　</v>
          </cell>
        </row>
        <row r="2464">
          <cell r="B2464">
            <v>190090</v>
          </cell>
          <cell r="C2464" t="str">
            <v>北杜市（国民健康保険）　　　　　　　　　　　　　　　　　　</v>
          </cell>
        </row>
        <row r="2465">
          <cell r="B2465">
            <v>190108</v>
          </cell>
          <cell r="C2465" t="str">
            <v>甲斐市（国民健康保険）　　　　　　　　　　　　　　　　　　</v>
          </cell>
        </row>
        <row r="2466">
          <cell r="B2466">
            <v>190116</v>
          </cell>
          <cell r="C2466" t="str">
            <v>笛吹市（国民健康保険）　　　　　　　　　　　　　　　　　　</v>
          </cell>
        </row>
        <row r="2467">
          <cell r="B2467">
            <v>190124</v>
          </cell>
          <cell r="C2467" t="str">
            <v>上野原市（国民健康保険）　　　　　　　　　　　　　　　　　</v>
          </cell>
        </row>
        <row r="2468">
          <cell r="B2468">
            <v>190512</v>
          </cell>
          <cell r="C2468" t="str">
            <v>春日居町（国民健康保険）　　　　　　　　　　　　　　　　　</v>
          </cell>
        </row>
        <row r="2469">
          <cell r="B2469">
            <v>190520</v>
          </cell>
          <cell r="C2469" t="str">
            <v>牧丘町（国民健康保険）　　　　　　　　　　　　　　　　　　</v>
          </cell>
        </row>
        <row r="2470">
          <cell r="B2470">
            <v>190538</v>
          </cell>
          <cell r="C2470" t="str">
            <v>三富村（国民健康保険）　　　　　　　　　　　　　　　　　　</v>
          </cell>
        </row>
        <row r="2471">
          <cell r="B2471">
            <v>190546</v>
          </cell>
          <cell r="C2471" t="str">
            <v>勝沼町（国民健康保険）　　　　　　　　　　　　　　　　　　</v>
          </cell>
        </row>
        <row r="2472">
          <cell r="B2472">
            <v>190553</v>
          </cell>
          <cell r="C2472" t="str">
            <v>大和村（国民健康保険）　　　　　　　　　　　　　　　　　　</v>
          </cell>
        </row>
        <row r="2473">
          <cell r="B2473">
            <v>190561</v>
          </cell>
          <cell r="C2473" t="str">
            <v>石和町（国民健康保険）　　　　　　　　　　　　　　　　　　</v>
          </cell>
        </row>
        <row r="2474">
          <cell r="B2474">
            <v>190579</v>
          </cell>
          <cell r="C2474" t="str">
            <v>御坂町（国民健康保険）　　　　　　　　　　　　　　　　　　</v>
          </cell>
        </row>
        <row r="2475">
          <cell r="B2475">
            <v>190587</v>
          </cell>
          <cell r="C2475" t="str">
            <v>一宮町（国民健康保険）　　　　　　　　　　　　　　　　　　</v>
          </cell>
        </row>
        <row r="2476">
          <cell r="B2476">
            <v>190595</v>
          </cell>
          <cell r="C2476" t="str">
            <v>八代町（国民健康保険）　　　　　　　　　　　　　　　　　　</v>
          </cell>
        </row>
        <row r="2477">
          <cell r="B2477">
            <v>190603</v>
          </cell>
          <cell r="C2477" t="str">
            <v>境川村（国民健康保険）　　　　　　　　　　　　　　　　　　</v>
          </cell>
        </row>
        <row r="2478">
          <cell r="B2478">
            <v>190611</v>
          </cell>
          <cell r="C2478" t="str">
            <v>中道町（国民健康保険）　　　　　　　　　　　　　　　　　　</v>
          </cell>
        </row>
        <row r="2479">
          <cell r="B2479">
            <v>190629</v>
          </cell>
          <cell r="C2479" t="str">
            <v>芦川村（国民健康保険）　　　　　　　　　　　　　　　　　　</v>
          </cell>
        </row>
        <row r="2480">
          <cell r="B2480">
            <v>190637</v>
          </cell>
          <cell r="C2480" t="str">
            <v>豊富村（国民健康保険）　　　　　　　　　　　　　　　　　　</v>
          </cell>
        </row>
        <row r="2481">
          <cell r="B2481">
            <v>190645</v>
          </cell>
          <cell r="C2481" t="str">
            <v>上九一色村（国民健康保険）　　　　　　　　　　　　　　　　</v>
          </cell>
        </row>
        <row r="2482">
          <cell r="B2482">
            <v>190652</v>
          </cell>
          <cell r="C2482" t="str">
            <v>三珠町（国民健康保険）　　　　　　　　　　　　　　　　　　</v>
          </cell>
        </row>
        <row r="2483">
          <cell r="B2483">
            <v>190660</v>
          </cell>
          <cell r="C2483" t="str">
            <v>市川大門町（国民健康保険）　　　　　　　　　　　　　　　　</v>
          </cell>
        </row>
        <row r="2484">
          <cell r="B2484">
            <v>190678</v>
          </cell>
          <cell r="C2484" t="str">
            <v>六郷町（国民健康保険）　　　　　　　　　　　　　　　　　　</v>
          </cell>
        </row>
        <row r="2485">
          <cell r="B2485">
            <v>190686</v>
          </cell>
          <cell r="C2485" t="str">
            <v>下部町（国民健康保険）　　　　　　　　　　　　　　　　　　</v>
          </cell>
        </row>
        <row r="2486">
          <cell r="B2486">
            <v>190694</v>
          </cell>
          <cell r="C2486" t="str">
            <v>増穂町（国民健康保険）　　　　　　　　　　　　　　　　　　</v>
          </cell>
        </row>
        <row r="2487">
          <cell r="B2487">
            <v>190702</v>
          </cell>
          <cell r="C2487" t="str">
            <v>鰍沢町（国民健康保険）　　　　　　　　　　　　　　　　　　</v>
          </cell>
        </row>
        <row r="2488">
          <cell r="B2488">
            <v>190710</v>
          </cell>
          <cell r="C2488" t="str">
            <v>中富町（国民健康保険）　　　　　　　　　　　　　　　　　　</v>
          </cell>
        </row>
        <row r="2489">
          <cell r="B2489">
            <v>190728</v>
          </cell>
          <cell r="C2489" t="str">
            <v>早川町（国民健康保険）　　　　　　　　　　　　　　　　　　</v>
          </cell>
        </row>
        <row r="2490">
          <cell r="B2490">
            <v>190736</v>
          </cell>
          <cell r="C2490" t="str">
            <v>身延町（国民健康保険）　　　　　　　　　　　　　　　　　　</v>
          </cell>
        </row>
        <row r="2491">
          <cell r="B2491">
            <v>190744</v>
          </cell>
          <cell r="C2491" t="str">
            <v>南部町（国民健康保険）　　　　　　　　　　　　　　　　　　</v>
          </cell>
        </row>
        <row r="2492">
          <cell r="B2492">
            <v>190751</v>
          </cell>
          <cell r="C2492" t="str">
            <v>富沢町（国民健康保険）　　　　　　　　　　　　　　　　　　</v>
          </cell>
        </row>
        <row r="2493">
          <cell r="B2493">
            <v>190769</v>
          </cell>
          <cell r="C2493" t="str">
            <v>竜王町（国民健康保険）　　　　　　　　　　　　　　　　　　</v>
          </cell>
        </row>
        <row r="2494">
          <cell r="B2494">
            <v>190777</v>
          </cell>
          <cell r="C2494" t="str">
            <v>敷島町（国民健康保険）　　　　　　　　　　　　　　　　　　</v>
          </cell>
        </row>
        <row r="2495">
          <cell r="B2495">
            <v>190785</v>
          </cell>
          <cell r="C2495" t="str">
            <v>玉穂町（国民健康保険）　　　　　　　　　　　　　　　　　　</v>
          </cell>
        </row>
        <row r="2496">
          <cell r="B2496">
            <v>190793</v>
          </cell>
          <cell r="C2496" t="str">
            <v>昭和町（国民健康保険）　　　　　　　　　　　　　　　　　　</v>
          </cell>
        </row>
        <row r="2497">
          <cell r="B2497">
            <v>190801</v>
          </cell>
          <cell r="C2497" t="str">
            <v>田富町（国民健康保険）　　　　　　　　　　　　　　　　　　</v>
          </cell>
        </row>
        <row r="2498">
          <cell r="B2498">
            <v>190819</v>
          </cell>
          <cell r="C2498" t="str">
            <v>八田村（国民健康保険）　　　　　　　　　　　　　　　　　　</v>
          </cell>
        </row>
        <row r="2499">
          <cell r="B2499">
            <v>190827</v>
          </cell>
          <cell r="C2499" t="str">
            <v>白根町（国民健康保険）　　　　　　　　　　　　　　　　　　</v>
          </cell>
        </row>
        <row r="2500">
          <cell r="B2500">
            <v>190835</v>
          </cell>
          <cell r="C2500" t="str">
            <v>芦安村（国民健康保険）　　　　　　　　　　　　　　　　　　</v>
          </cell>
        </row>
        <row r="2501">
          <cell r="B2501">
            <v>190843</v>
          </cell>
          <cell r="C2501" t="str">
            <v>若草町（国民健康保険）　　　　　　　　　　　　　　　　　　</v>
          </cell>
        </row>
        <row r="2502">
          <cell r="B2502">
            <v>190850</v>
          </cell>
          <cell r="C2502" t="str">
            <v>櫛形町（国民健康保険）　　　　　　　　　　　　　　　　　　</v>
          </cell>
        </row>
        <row r="2503">
          <cell r="B2503">
            <v>190868</v>
          </cell>
          <cell r="C2503" t="str">
            <v>甲西町（国民健康保険）　　　　　　　　　　　　　　　　　　</v>
          </cell>
        </row>
        <row r="2504">
          <cell r="B2504">
            <v>190876</v>
          </cell>
          <cell r="C2504" t="str">
            <v>双葉町（国民健康保険）　　　　　　　　　　　　　　　　　　</v>
          </cell>
        </row>
        <row r="2505">
          <cell r="B2505">
            <v>190884</v>
          </cell>
          <cell r="C2505" t="str">
            <v>明野村（国民健康保険）　　　　　　　　　　　　　　　　　　</v>
          </cell>
        </row>
        <row r="2506">
          <cell r="B2506">
            <v>190892</v>
          </cell>
          <cell r="C2506" t="str">
            <v>須玉町（国民健康保険）　　　　　　　　　　　　　　　　　　</v>
          </cell>
        </row>
        <row r="2507">
          <cell r="B2507">
            <v>190900</v>
          </cell>
          <cell r="C2507" t="str">
            <v>高根町（国民健康保険）　　　　　　　　　　　　　　　　　　</v>
          </cell>
        </row>
        <row r="2508">
          <cell r="B2508">
            <v>190918</v>
          </cell>
          <cell r="C2508" t="str">
            <v>長坂町（国民健康保険）　　　　　　　　　　　　　　　　　　</v>
          </cell>
        </row>
        <row r="2509">
          <cell r="B2509">
            <v>190926</v>
          </cell>
          <cell r="C2509" t="str">
            <v>大泉村（国民健康保険）　　　　　　　　　　　　　　　　　　</v>
          </cell>
        </row>
        <row r="2510">
          <cell r="B2510">
            <v>190934</v>
          </cell>
          <cell r="C2510" t="str">
            <v>小淵沢町（国民健康保険）　　　　　　　　　　　　　　　　　</v>
          </cell>
        </row>
        <row r="2511">
          <cell r="B2511">
            <v>190942</v>
          </cell>
          <cell r="C2511" t="str">
            <v>白州町（国民健康保険）　　　　　　　　　　　　　　　　　　</v>
          </cell>
        </row>
        <row r="2512">
          <cell r="B2512">
            <v>190959</v>
          </cell>
          <cell r="C2512" t="str">
            <v>武川村（国民健康保険）　　　　　　　　　　　　　　　　　　</v>
          </cell>
        </row>
        <row r="2513">
          <cell r="B2513">
            <v>190967</v>
          </cell>
          <cell r="C2513" t="str">
            <v>秋山村（国民健康保険）　　　　　　　　　　　　　　　　　　</v>
          </cell>
        </row>
        <row r="2514">
          <cell r="B2514">
            <v>190975</v>
          </cell>
          <cell r="C2514" t="str">
            <v>道志村（国民健康保険）　　　　　　　　　　　　　　　　　　</v>
          </cell>
        </row>
        <row r="2515">
          <cell r="B2515">
            <v>190983</v>
          </cell>
          <cell r="C2515" t="str">
            <v>西桂町（国民健康保険）　　　　　　　　　　　　　　　　　　</v>
          </cell>
        </row>
        <row r="2516">
          <cell r="B2516">
            <v>190991</v>
          </cell>
          <cell r="C2516" t="str">
            <v>忍野村（国民健康保険）　　　　　　　　　　　　　　　　　　</v>
          </cell>
        </row>
        <row r="2517">
          <cell r="B2517">
            <v>191007</v>
          </cell>
          <cell r="C2517" t="str">
            <v>山中湖村（国民健康保険）　　　　　　　　　　　　　　　　　</v>
          </cell>
        </row>
        <row r="2518">
          <cell r="B2518">
            <v>191015</v>
          </cell>
          <cell r="C2518" t="str">
            <v>河口湖町（国民健康保険）　　　　　　　　　　　　　　　　　</v>
          </cell>
        </row>
        <row r="2519">
          <cell r="B2519">
            <v>191023</v>
          </cell>
          <cell r="C2519" t="str">
            <v>勝山村（国民健康保険）　　　　　　　　　　　　　　　　　　</v>
          </cell>
        </row>
        <row r="2520">
          <cell r="B2520">
            <v>191031</v>
          </cell>
          <cell r="C2520" t="str">
            <v>足和田村（国民健康保険）　　　　　　　　　　　　　　　　　</v>
          </cell>
        </row>
        <row r="2521">
          <cell r="B2521">
            <v>191049</v>
          </cell>
          <cell r="C2521" t="str">
            <v>鳴沢村（国民健康保険）　　　　　　　　　　　　　　　　　　</v>
          </cell>
        </row>
        <row r="2522">
          <cell r="B2522">
            <v>191056</v>
          </cell>
          <cell r="C2522" t="str">
            <v>上野原町（国民健康保険）　　　　　　　　　　　　　　　　　</v>
          </cell>
        </row>
        <row r="2523">
          <cell r="B2523">
            <v>191064</v>
          </cell>
          <cell r="C2523" t="str">
            <v>小菅村（国民健康保険）　　　　　　　　　　　　　　　　　　</v>
          </cell>
        </row>
        <row r="2524">
          <cell r="B2524">
            <v>191072</v>
          </cell>
          <cell r="C2524" t="str">
            <v>丹波山村（国民健康保険）　　　　　　　　　　　　　　　　　</v>
          </cell>
        </row>
        <row r="2525">
          <cell r="B2525">
            <v>191080</v>
          </cell>
          <cell r="C2525" t="str">
            <v>富士河口湖町（国民健康保険）　　　　　　　　　　　　　　　</v>
          </cell>
        </row>
        <row r="2526">
          <cell r="B2526">
            <v>193672</v>
          </cell>
          <cell r="C2526" t="str">
            <v>山梨県医師国民健康保険組合　　　　　　　　　　　　　　　　</v>
          </cell>
        </row>
        <row r="2527">
          <cell r="B2527">
            <v>193698</v>
          </cell>
          <cell r="C2527" t="str">
            <v>山梨県建設国民健康保険組合　　　　　　　　　　　　　　　　</v>
          </cell>
        </row>
        <row r="2528">
          <cell r="B2528">
            <v>6190037</v>
          </cell>
          <cell r="C2528" t="str">
            <v>山梨中央銀行健康保険組合　　　　　　　　　　　　　　　　　</v>
          </cell>
        </row>
        <row r="2529">
          <cell r="B2529">
            <v>6190052</v>
          </cell>
          <cell r="C2529" t="str">
            <v>甲府市職員健康保険組合　　　　　　　　　　　　　　　　　　</v>
          </cell>
        </row>
        <row r="2530">
          <cell r="B2530">
            <v>6190060</v>
          </cell>
          <cell r="C2530" t="str">
            <v>富士急行健康保険組合　　　　　　　　　　　　　　　　　　　</v>
          </cell>
        </row>
        <row r="2531">
          <cell r="B2531">
            <v>6190078</v>
          </cell>
          <cell r="C2531" t="str">
            <v>山梨交通健康保険組合　　　　　　　　　　　　　　　　　　　</v>
          </cell>
        </row>
        <row r="2532">
          <cell r="B2532">
            <v>6190086</v>
          </cell>
          <cell r="C2532" t="str">
            <v>山梨県自動車販売整備健康保険組合　　　　　　　　　　　　　</v>
          </cell>
        </row>
        <row r="2533">
          <cell r="B2533">
            <v>6190094</v>
          </cell>
          <cell r="C2533" t="str">
            <v>シチズン山梨健康保険組合　　　　　　　　　　　　　　　　　</v>
          </cell>
        </row>
        <row r="2534">
          <cell r="B2534">
            <v>6190110</v>
          </cell>
          <cell r="C2534" t="str">
            <v>キトー健康保険組合　　　　　　　　　　　　　　　　　　　　</v>
          </cell>
        </row>
        <row r="2535">
          <cell r="B2535">
            <v>6190136</v>
          </cell>
          <cell r="C2535" t="str">
            <v>山日ワイビーエス健康保険組合　　　　　　　　　　　　　　　</v>
          </cell>
        </row>
        <row r="2536">
          <cell r="B2536">
            <v>32190415</v>
          </cell>
          <cell r="C2536" t="str">
            <v>山梨県市町村職員共済組合　　　　　　　　　　　　　　　　　</v>
          </cell>
        </row>
        <row r="2537">
          <cell r="B2537">
            <v>200014</v>
          </cell>
          <cell r="C2537" t="str">
            <v>長野市（国民健康保険）　　　　　　　　　　　　　　　　　　</v>
          </cell>
        </row>
        <row r="2538">
          <cell r="B2538">
            <v>200022</v>
          </cell>
          <cell r="C2538" t="str">
            <v>松本市（国民健康保険）　　　　　　　　　　　　　　　　　　</v>
          </cell>
        </row>
        <row r="2539">
          <cell r="B2539">
            <v>200030</v>
          </cell>
          <cell r="C2539" t="str">
            <v>上田市（国民健康保険）　　　　　　　　　　　　　　　　　　</v>
          </cell>
        </row>
        <row r="2540">
          <cell r="B2540">
            <v>200048</v>
          </cell>
          <cell r="C2540" t="str">
            <v>岡谷市（国民健康保険）　　　　　　　　　　　　　　　　　　</v>
          </cell>
        </row>
        <row r="2541">
          <cell r="B2541">
            <v>200055</v>
          </cell>
          <cell r="C2541" t="str">
            <v>飯田市（国民健康保険）　　　　　　　　　　　　　　　　　　</v>
          </cell>
        </row>
        <row r="2542">
          <cell r="B2542">
            <v>200063</v>
          </cell>
          <cell r="C2542" t="str">
            <v>諏訪市（国民健康保険）　　　　　　　　　　　　　　　　　　</v>
          </cell>
        </row>
        <row r="2543">
          <cell r="B2543">
            <v>200071</v>
          </cell>
          <cell r="C2543" t="str">
            <v>須坂市（国民健康保険）　　　　　　　　　　　　　　　　　　</v>
          </cell>
        </row>
        <row r="2544">
          <cell r="B2544">
            <v>200089</v>
          </cell>
          <cell r="C2544" t="str">
            <v>小諸市（国民健康保険）　　　　　　　　　　　　　　　　　　</v>
          </cell>
        </row>
        <row r="2545">
          <cell r="B2545">
            <v>200097</v>
          </cell>
          <cell r="C2545" t="str">
            <v>伊那市（国民健康保険）　　　　　　　　　　　　　　　　　　</v>
          </cell>
        </row>
        <row r="2546">
          <cell r="B2546">
            <v>200105</v>
          </cell>
          <cell r="C2546" t="str">
            <v>駒ヶ根市（国民健康保険）　　　　　　　　　　　　　　　　　</v>
          </cell>
        </row>
        <row r="2547">
          <cell r="B2547">
            <v>200113</v>
          </cell>
          <cell r="C2547" t="str">
            <v>中野市（国民健康保険）　　　　　　　　　　　　　　　　　　</v>
          </cell>
        </row>
        <row r="2548">
          <cell r="B2548">
            <v>200121</v>
          </cell>
          <cell r="C2548" t="str">
            <v>大町市（国民健康保険）　　　　　　　　　　　　　　　　　　</v>
          </cell>
        </row>
        <row r="2549">
          <cell r="B2549">
            <v>200139</v>
          </cell>
          <cell r="C2549" t="str">
            <v>飯山市（国民健康保険）　　　　　　　　　　　　　　　　　　</v>
          </cell>
        </row>
        <row r="2550">
          <cell r="B2550">
            <v>200147</v>
          </cell>
          <cell r="C2550" t="str">
            <v>茅野市（国民健康保険）　　　　　　　　　　　　　　　　　　</v>
          </cell>
        </row>
        <row r="2551">
          <cell r="B2551">
            <v>200154</v>
          </cell>
          <cell r="C2551" t="str">
            <v>塩尻市（国民健康保険）　　　　　　　　　　　　　　　　　　</v>
          </cell>
        </row>
        <row r="2552">
          <cell r="B2552">
            <v>200162</v>
          </cell>
          <cell r="C2552" t="str">
            <v>千曲市（国民健康保険）　　　　　　　　　　　　　　　　　　</v>
          </cell>
        </row>
        <row r="2553">
          <cell r="B2553">
            <v>200170</v>
          </cell>
          <cell r="C2553" t="str">
            <v>佐久市（国民健康保険）　　　　　　　　　　　　　　　　　　</v>
          </cell>
        </row>
        <row r="2554">
          <cell r="B2554">
            <v>200188</v>
          </cell>
          <cell r="C2554" t="str">
            <v>臼田町（国民健康保険）　　　　　　　　　　　　　　　　　　</v>
          </cell>
        </row>
        <row r="2555">
          <cell r="B2555">
            <v>200196</v>
          </cell>
          <cell r="C2555" t="str">
            <v>佐久穂町（国民健康保険）　　　　　　　　　　　　　　　　　</v>
          </cell>
        </row>
        <row r="2556">
          <cell r="B2556">
            <v>200204</v>
          </cell>
          <cell r="C2556" t="str">
            <v>小海町（国民健康保険）　　　　　　　　　　　　　　　　　　</v>
          </cell>
        </row>
        <row r="2557">
          <cell r="B2557">
            <v>200212</v>
          </cell>
          <cell r="C2557" t="str">
            <v>川上村（国民健康保険）　　　　　　　　　　　　　　　　　　</v>
          </cell>
        </row>
        <row r="2558">
          <cell r="B2558">
            <v>200220</v>
          </cell>
          <cell r="C2558" t="str">
            <v>南牧村（国民健康保険）　　　　　　　　　　　　　　　　　　</v>
          </cell>
        </row>
        <row r="2559">
          <cell r="B2559">
            <v>200238</v>
          </cell>
          <cell r="C2559" t="str">
            <v>南相木村（国民健康保険）　　　　　　　　　　　　　　　　　</v>
          </cell>
        </row>
        <row r="2560">
          <cell r="B2560">
            <v>200246</v>
          </cell>
          <cell r="C2560" t="str">
            <v>北相木村（国民健康保険）　　　　　　　　　　　　　　　　　</v>
          </cell>
        </row>
        <row r="2561">
          <cell r="B2561">
            <v>200253</v>
          </cell>
          <cell r="C2561" t="str">
            <v>八千穂村（国民健康保険）　　　　　　　　　　　　　　　　　</v>
          </cell>
        </row>
        <row r="2562">
          <cell r="B2562">
            <v>200261</v>
          </cell>
          <cell r="C2562" t="str">
            <v>軽井沢町（国民健康保険）　　　　　　　　　　　　　　　　　</v>
          </cell>
        </row>
        <row r="2563">
          <cell r="B2563">
            <v>200279</v>
          </cell>
          <cell r="C2563" t="str">
            <v>望月町（国民健康保険）　　　　　　　　　　　　　　　　　　</v>
          </cell>
        </row>
        <row r="2564">
          <cell r="B2564">
            <v>200287</v>
          </cell>
          <cell r="C2564" t="str">
            <v>御代田町（国民健康保険）　　　　　　　　　　　　　　　　　</v>
          </cell>
        </row>
        <row r="2565">
          <cell r="B2565">
            <v>200295</v>
          </cell>
          <cell r="C2565" t="str">
            <v>立科町（国民健康保険）　　　　　　　　　　　　　　　　　　</v>
          </cell>
        </row>
        <row r="2566">
          <cell r="B2566">
            <v>200303</v>
          </cell>
          <cell r="C2566" t="str">
            <v>浅科村（国民健康保険）　　　　　　　　　　　　　　　　　　</v>
          </cell>
        </row>
        <row r="2567">
          <cell r="B2567">
            <v>200311</v>
          </cell>
          <cell r="C2567" t="str">
            <v>北御牧村（国民健康保険）　　　　　　　　　　　　　　　　　</v>
          </cell>
        </row>
        <row r="2568">
          <cell r="B2568">
            <v>200329</v>
          </cell>
          <cell r="C2568" t="str">
            <v>丸子町（国民健康保険）　　　　　　　　　　　　　　　　　　</v>
          </cell>
        </row>
        <row r="2569">
          <cell r="B2569">
            <v>200337</v>
          </cell>
          <cell r="C2569" t="str">
            <v>長門町（国民健康保険）　　　　　　　　　　　　　　　　　　</v>
          </cell>
        </row>
        <row r="2570">
          <cell r="B2570">
            <v>200345</v>
          </cell>
          <cell r="C2570" t="str">
            <v>東御市（国民健康保険）　　　　　　　　　　　　　　　　　　</v>
          </cell>
        </row>
        <row r="2571">
          <cell r="B2571">
            <v>200352</v>
          </cell>
          <cell r="C2571" t="str">
            <v>真田町（国民健康保険）　　　　　　　　　　　　　　　　　　</v>
          </cell>
        </row>
        <row r="2572">
          <cell r="B2572">
            <v>200360</v>
          </cell>
          <cell r="C2572" t="str">
            <v>武石村（国民健康保険）　　　　　　　　　　　　　　　　　　</v>
          </cell>
        </row>
        <row r="2573">
          <cell r="B2573">
            <v>200378</v>
          </cell>
          <cell r="C2573" t="str">
            <v>和田村（国民健康保険）　　　　　　　　　　　　　　　　　　</v>
          </cell>
        </row>
        <row r="2574">
          <cell r="B2574">
            <v>200394</v>
          </cell>
          <cell r="C2574" t="str">
            <v>青木村（国民健康保険）　　　　　　　　　　　　　　　　　　</v>
          </cell>
        </row>
        <row r="2575">
          <cell r="B2575">
            <v>200402</v>
          </cell>
          <cell r="C2575" t="str">
            <v>坂城町（国民健康保険）　　　　　　　　　　　　　　　　　　</v>
          </cell>
        </row>
        <row r="2576">
          <cell r="B2576">
            <v>200410</v>
          </cell>
          <cell r="C2576" t="str">
            <v>戸倉町（国民健康保険）　　　　　　　　　　　　　　　　　　</v>
          </cell>
        </row>
        <row r="2577">
          <cell r="B2577">
            <v>200428</v>
          </cell>
          <cell r="C2577" t="str">
            <v>下諏訪町（国民健康保険）　　　　　　　　　　　　　　　　　</v>
          </cell>
        </row>
        <row r="2578">
          <cell r="B2578">
            <v>200436</v>
          </cell>
          <cell r="C2578" t="str">
            <v>富士見町（国民健康保険）　　　　　　　　　　　　　　　　　</v>
          </cell>
        </row>
        <row r="2579">
          <cell r="B2579">
            <v>200444</v>
          </cell>
          <cell r="C2579" t="str">
            <v>原村（国民健康保険）　　　　　　　　　　　　　　　　　　　</v>
          </cell>
        </row>
        <row r="2580">
          <cell r="B2580">
            <v>200451</v>
          </cell>
          <cell r="C2580" t="str">
            <v>高遠町（国民健康保険）　　　　　　　　　　　　　　　　　　</v>
          </cell>
        </row>
        <row r="2581">
          <cell r="B2581">
            <v>200469</v>
          </cell>
          <cell r="C2581" t="str">
            <v>辰野町（国民健康保険）　　　　　　　　　　　　　　　　　　</v>
          </cell>
        </row>
        <row r="2582">
          <cell r="B2582">
            <v>200477</v>
          </cell>
          <cell r="C2582" t="str">
            <v>箕輪町（国民健康保険）　　　　　　　　　　　　　　　　　　</v>
          </cell>
        </row>
        <row r="2583">
          <cell r="B2583">
            <v>200485</v>
          </cell>
          <cell r="C2583" t="str">
            <v>飯島町（国民健康保険）　　　　　　　　　　　　　　　　　　</v>
          </cell>
        </row>
        <row r="2584">
          <cell r="B2584">
            <v>200493</v>
          </cell>
          <cell r="C2584" t="str">
            <v>南箕輪村（国民健康保険）　　　　　　　　　　　　　　　　　</v>
          </cell>
        </row>
        <row r="2585">
          <cell r="B2585">
            <v>200501</v>
          </cell>
          <cell r="C2585" t="str">
            <v>中川村（国民健康保険）　　　　　　　　　　　　　　　　　　</v>
          </cell>
        </row>
        <row r="2586">
          <cell r="B2586">
            <v>200519</v>
          </cell>
          <cell r="C2586" t="str">
            <v>長谷村（国民健康保険）　　　　　　　　　　　　　　　　　　</v>
          </cell>
        </row>
        <row r="2587">
          <cell r="B2587">
            <v>200527</v>
          </cell>
          <cell r="C2587" t="str">
            <v>宮田村（国民健康保険）　　　　　　　　　　　　　　　　　　</v>
          </cell>
        </row>
        <row r="2588">
          <cell r="B2588">
            <v>200535</v>
          </cell>
          <cell r="C2588" t="str">
            <v>木曽福島町（国民健康保険）　　　　　　　　　　　　　　　　</v>
          </cell>
        </row>
        <row r="2589">
          <cell r="B2589">
            <v>200543</v>
          </cell>
          <cell r="C2589" t="str">
            <v>上松町（国民健康保険）　　　　　　　　　　　　　　　　　　</v>
          </cell>
        </row>
        <row r="2590">
          <cell r="B2590">
            <v>200550</v>
          </cell>
          <cell r="C2590" t="str">
            <v>南木曽町（国民健康保険）　　　　　　　　　　　　　　　　　</v>
          </cell>
        </row>
        <row r="2591">
          <cell r="B2591">
            <v>200568</v>
          </cell>
          <cell r="C2591" t="str">
            <v>楢川村（国民健康保険）　　　　　　　　　　　　　　　　　　</v>
          </cell>
        </row>
        <row r="2592">
          <cell r="B2592">
            <v>200576</v>
          </cell>
          <cell r="C2592" t="str">
            <v>木祖村（国民健康保険）　　　　　　　　　　　　　　　　　　</v>
          </cell>
        </row>
        <row r="2593">
          <cell r="B2593">
            <v>200584</v>
          </cell>
          <cell r="C2593" t="str">
            <v>日義村（国民健康保険）　　　　　　　　　　　　　　　　　　</v>
          </cell>
        </row>
        <row r="2594">
          <cell r="B2594">
            <v>200592</v>
          </cell>
          <cell r="C2594" t="str">
            <v>開田村（国民健康保険）　　　　　　　　　　　　　　　　　　</v>
          </cell>
        </row>
        <row r="2595">
          <cell r="B2595">
            <v>200600</v>
          </cell>
          <cell r="C2595" t="str">
            <v>三岳村（国民健康保険）　　　　　　　　　　　　　　　　　　</v>
          </cell>
        </row>
        <row r="2596">
          <cell r="B2596">
            <v>200618</v>
          </cell>
          <cell r="C2596" t="str">
            <v>王滝村（国民健康保険）　　　　　　　　　　　　　　　　　　</v>
          </cell>
        </row>
        <row r="2597">
          <cell r="B2597">
            <v>200626</v>
          </cell>
          <cell r="C2597" t="str">
            <v>大桑村（国民健康保険）　　　　　　　　　　　　　　　　　　</v>
          </cell>
        </row>
        <row r="2598">
          <cell r="B2598">
            <v>200634</v>
          </cell>
          <cell r="C2598" t="str">
            <v>山口村（国民健康保険）　　　　　　　　　　　　　　　　　　</v>
          </cell>
        </row>
        <row r="2599">
          <cell r="B2599">
            <v>200642</v>
          </cell>
          <cell r="C2599" t="str">
            <v>明科町（国民健康保険）　　　　　　　　　　　　　　　　　　</v>
          </cell>
        </row>
        <row r="2600">
          <cell r="B2600">
            <v>200667</v>
          </cell>
          <cell r="C2600" t="str">
            <v>四賀村（国民健康保険）　　　　　　　　　　　　　　　　　　</v>
          </cell>
        </row>
        <row r="2601">
          <cell r="B2601">
            <v>200675</v>
          </cell>
          <cell r="C2601" t="str">
            <v>本城村（国民健康保険）　　　　　　　　　　　　　　　　　　</v>
          </cell>
        </row>
        <row r="2602">
          <cell r="B2602">
            <v>200683</v>
          </cell>
          <cell r="C2602" t="str">
            <v>坂北村（国民健康保険）　　　　　　　　　　　　　　　　　　</v>
          </cell>
        </row>
        <row r="2603">
          <cell r="B2603">
            <v>200691</v>
          </cell>
          <cell r="C2603" t="str">
            <v>麻績村（国民健康保険）　　　　　　　　　　　　　　　　　　</v>
          </cell>
        </row>
        <row r="2604">
          <cell r="B2604">
            <v>200709</v>
          </cell>
          <cell r="C2604" t="str">
            <v>坂井村（国民健康保険）　　　　　　　　　　　　　　　　　　</v>
          </cell>
        </row>
        <row r="2605">
          <cell r="B2605">
            <v>200717</v>
          </cell>
          <cell r="C2605" t="str">
            <v>生坂村（国民健康保険）　　　　　　　　　　　　　　　　　　</v>
          </cell>
        </row>
        <row r="2606">
          <cell r="B2606">
            <v>200725</v>
          </cell>
          <cell r="C2606" t="str">
            <v>波田町（国民健康保険）　　　　　　　　　　　　　　　　　　</v>
          </cell>
        </row>
        <row r="2607">
          <cell r="B2607">
            <v>200733</v>
          </cell>
          <cell r="C2607" t="str">
            <v>山形村（国民健康保険）　　　　　　　　　　　　　　　　　　</v>
          </cell>
        </row>
        <row r="2608">
          <cell r="B2608">
            <v>200741</v>
          </cell>
          <cell r="C2608" t="str">
            <v>朝日村（国民健康保険）　　　　　　　　　　　　　　　　　　</v>
          </cell>
        </row>
        <row r="2609">
          <cell r="B2609">
            <v>200758</v>
          </cell>
          <cell r="C2609" t="str">
            <v>豊科町（国民健康保険）　　　　　　　　　　　　　　　　　　</v>
          </cell>
        </row>
        <row r="2610">
          <cell r="B2610">
            <v>200766</v>
          </cell>
          <cell r="C2610" t="str">
            <v>穂高町（国民健康保険）　　　　　　　　　　　　　　　　　　</v>
          </cell>
        </row>
        <row r="2611">
          <cell r="B2611">
            <v>200774</v>
          </cell>
          <cell r="C2611" t="str">
            <v>奈川村（国民健康保険）　　　　　　　　　　　　　　　　　　</v>
          </cell>
        </row>
        <row r="2612">
          <cell r="B2612">
            <v>200782</v>
          </cell>
          <cell r="C2612" t="str">
            <v>安曇村（国民健康保険）　　　　　　　　　　　　　　　　　　</v>
          </cell>
        </row>
        <row r="2613">
          <cell r="B2613">
            <v>200790</v>
          </cell>
          <cell r="C2613" t="str">
            <v>梓川村（国民健康保険）　　　　　　　　　　　　　　　　　　</v>
          </cell>
        </row>
        <row r="2614">
          <cell r="B2614">
            <v>200808</v>
          </cell>
          <cell r="C2614" t="str">
            <v>三郷村（国民健康保険）　　　　　　　　　　　　　　　　　　</v>
          </cell>
        </row>
        <row r="2615">
          <cell r="B2615">
            <v>200816</v>
          </cell>
          <cell r="C2615" t="str">
            <v>堀金村（国民健康保険）　　　　　　　　　　　　　　　　　　</v>
          </cell>
        </row>
        <row r="2616">
          <cell r="B2616">
            <v>200824</v>
          </cell>
          <cell r="C2616" t="str">
            <v>池田町（国民健康保険）　　　　　　　　　　　　　　　　　　</v>
          </cell>
        </row>
        <row r="2617">
          <cell r="B2617">
            <v>200832</v>
          </cell>
          <cell r="C2617" t="str">
            <v>松川村（国民健康保険）　　　　　　　　　　　　　　　　　　</v>
          </cell>
        </row>
        <row r="2618">
          <cell r="B2618">
            <v>200840</v>
          </cell>
          <cell r="C2618" t="str">
            <v>八坂村（国民健康保険）　　　　　　　　　　　　　　　　　　</v>
          </cell>
        </row>
        <row r="2619">
          <cell r="B2619">
            <v>200857</v>
          </cell>
          <cell r="C2619" t="str">
            <v>美麻村（国民健康保険）　　　　　　　　　　　　　　　　　　</v>
          </cell>
        </row>
        <row r="2620">
          <cell r="B2620">
            <v>200865</v>
          </cell>
          <cell r="C2620" t="str">
            <v>白馬村（国民健康保険）　　　　　　　　　　　　　　　　　　</v>
          </cell>
        </row>
        <row r="2621">
          <cell r="B2621">
            <v>200873</v>
          </cell>
          <cell r="C2621" t="str">
            <v>小谷村（国民健康保険）　　　　　　　　　　　　　　　　　　</v>
          </cell>
        </row>
        <row r="2622">
          <cell r="B2622">
            <v>200899</v>
          </cell>
          <cell r="C2622" t="str">
            <v>松川町（国民健康保険）　　　　　　　　　　　　　　　　　　</v>
          </cell>
        </row>
        <row r="2623">
          <cell r="B2623">
            <v>200907</v>
          </cell>
          <cell r="C2623" t="str">
            <v>高森町（国民健康保険）　　　　　　　　　　　　　　　　　　</v>
          </cell>
        </row>
        <row r="2624">
          <cell r="B2624">
            <v>200915</v>
          </cell>
          <cell r="C2624" t="str">
            <v>阿南町（国民健康保険）　　　　　　　　　　　　　　　　　　</v>
          </cell>
        </row>
        <row r="2625">
          <cell r="B2625">
            <v>200931</v>
          </cell>
          <cell r="C2625" t="str">
            <v>清内路村（国民健康保険）　　　　　　　　　　　　　　　　　</v>
          </cell>
        </row>
        <row r="2626">
          <cell r="B2626">
            <v>200949</v>
          </cell>
          <cell r="C2626" t="str">
            <v>阿智村（国民健康保険）　　　　　　　　　　　　　　　　　　</v>
          </cell>
        </row>
        <row r="2627">
          <cell r="B2627">
            <v>200956</v>
          </cell>
          <cell r="C2627" t="str">
            <v>浪合村（国民健康保険）　　　　　　　　　　　　　　　　　　</v>
          </cell>
        </row>
        <row r="2628">
          <cell r="B2628">
            <v>200964</v>
          </cell>
          <cell r="C2628" t="str">
            <v>平谷村（国民健康保険）　　　　　　　　　　　　　　　　　　</v>
          </cell>
        </row>
        <row r="2629">
          <cell r="B2629">
            <v>200972</v>
          </cell>
          <cell r="C2629" t="str">
            <v>根羽村（国民健康保険）　　　　　　　　　　　　　　　　　　</v>
          </cell>
        </row>
        <row r="2630">
          <cell r="B2630">
            <v>200980</v>
          </cell>
          <cell r="C2630" t="str">
            <v>下條村（国民健康保険）　　　　　　　　　　　　　　　　　　</v>
          </cell>
        </row>
        <row r="2631">
          <cell r="B2631">
            <v>200998</v>
          </cell>
          <cell r="C2631" t="str">
            <v>売木村（国民健康保険）　　　　　　　　　　　　　　　　　　</v>
          </cell>
        </row>
        <row r="2632">
          <cell r="B2632">
            <v>201004</v>
          </cell>
          <cell r="C2632" t="str">
            <v>天龍村（国民健康保険）　　　　　　　　　　　　　　　　　　</v>
          </cell>
        </row>
        <row r="2633">
          <cell r="B2633">
            <v>201012</v>
          </cell>
          <cell r="C2633" t="str">
            <v>泰阜村（国民健康保険）　　　　　　　　　　　　　　　　　　</v>
          </cell>
        </row>
        <row r="2634">
          <cell r="B2634">
            <v>201020</v>
          </cell>
          <cell r="C2634" t="str">
            <v>喬木村（国民健康保険）　　　　　　　　　　　　　　　　　　</v>
          </cell>
        </row>
        <row r="2635">
          <cell r="B2635">
            <v>201038</v>
          </cell>
          <cell r="C2635" t="str">
            <v>豊丘村（国民健康保険）　　　　　　　　　　　　　　　　　　</v>
          </cell>
        </row>
        <row r="2636">
          <cell r="B2636">
            <v>201046</v>
          </cell>
          <cell r="C2636" t="str">
            <v>大鹿村（国民健康保険）　　　　　　　　　　　　　　　　　　</v>
          </cell>
        </row>
        <row r="2637">
          <cell r="B2637">
            <v>201053</v>
          </cell>
          <cell r="C2637" t="str">
            <v>上村（国民健康保険）　　　　　　　　　　　　　　　　　　　</v>
          </cell>
        </row>
        <row r="2638">
          <cell r="B2638">
            <v>201061</v>
          </cell>
          <cell r="C2638" t="str">
            <v>南信濃村（国民健康保険）　　　　　　　　　　　　　　　　　</v>
          </cell>
        </row>
        <row r="2639">
          <cell r="B2639">
            <v>201079</v>
          </cell>
          <cell r="C2639" t="str">
            <v>上山田町（国民健康保険）　　　　　　　　　　　　　　　　　</v>
          </cell>
        </row>
        <row r="2640">
          <cell r="B2640">
            <v>201087</v>
          </cell>
          <cell r="C2640" t="str">
            <v>大岡村（国民健康保険）　　　　　　　　　　　　　　　　　　</v>
          </cell>
        </row>
        <row r="2641">
          <cell r="B2641">
            <v>201095</v>
          </cell>
          <cell r="C2641" t="str">
            <v>小布施町（国民健康保険）　　　　　　　　　　　　　　　　　</v>
          </cell>
        </row>
        <row r="2642">
          <cell r="B2642">
            <v>201111</v>
          </cell>
          <cell r="C2642" t="str">
            <v>高山村（国民健康保険）　　　　　　　　　　　　　　　　　　</v>
          </cell>
        </row>
        <row r="2643">
          <cell r="B2643">
            <v>201129</v>
          </cell>
          <cell r="C2643" t="str">
            <v>山ノ内町（国民健康保険）　　　　　　　　　　　　　　　　　</v>
          </cell>
        </row>
        <row r="2644">
          <cell r="B2644">
            <v>201137</v>
          </cell>
          <cell r="C2644" t="str">
            <v>木島平村（国民健康保険）　　　　　　　　　　　　　　　　　</v>
          </cell>
        </row>
        <row r="2645">
          <cell r="B2645">
            <v>201145</v>
          </cell>
          <cell r="C2645" t="str">
            <v>野沢温泉村（国民健康保険）　　　　　　　　　　　　　　　　</v>
          </cell>
        </row>
        <row r="2646">
          <cell r="B2646">
            <v>201152</v>
          </cell>
          <cell r="C2646" t="str">
            <v>信州新町（国民健康保険）　　　　　　　　　　　　　　　　　</v>
          </cell>
        </row>
        <row r="2647">
          <cell r="B2647">
            <v>201160</v>
          </cell>
          <cell r="C2647" t="str">
            <v>豊野町（国民健康保険）　　　　　　　　　　　　　　　　　　</v>
          </cell>
        </row>
        <row r="2648">
          <cell r="B2648">
            <v>201178</v>
          </cell>
          <cell r="C2648" t="str">
            <v>信濃町（国民健康保険）　　　　　　　　　　　　　　　　　　</v>
          </cell>
        </row>
        <row r="2649">
          <cell r="B2649">
            <v>201186</v>
          </cell>
          <cell r="C2649" t="str">
            <v>牟礼村（国民健康保険）　　　　　　　　　　　　　　　　　　</v>
          </cell>
        </row>
        <row r="2650">
          <cell r="B2650">
            <v>201194</v>
          </cell>
          <cell r="C2650" t="str">
            <v>三水村（国民健康保険）　　　　　　　　　　　　　　　　　　</v>
          </cell>
        </row>
        <row r="2651">
          <cell r="B2651">
            <v>201202</v>
          </cell>
          <cell r="C2651" t="str">
            <v>戸隠村（国民健康保険）　　　　　　　　　　　　　　　　　　</v>
          </cell>
        </row>
        <row r="2652">
          <cell r="B2652">
            <v>201210</v>
          </cell>
          <cell r="C2652" t="str">
            <v>鬼無里村（国民健康保険）　　　　　　　　　　　　　　　　　</v>
          </cell>
        </row>
        <row r="2653">
          <cell r="B2653">
            <v>201228</v>
          </cell>
          <cell r="C2653" t="str">
            <v>小川村（国民健康保険）　　　　　　　　　　　　　　　　　　</v>
          </cell>
        </row>
        <row r="2654">
          <cell r="B2654">
            <v>201236</v>
          </cell>
          <cell r="C2654" t="str">
            <v>中条村（国民健康保険）　　　　　　　　　　　　　　　　　　</v>
          </cell>
        </row>
        <row r="2655">
          <cell r="B2655">
            <v>201244</v>
          </cell>
          <cell r="C2655" t="str">
            <v>豊田村（国民健康保険）　　　　　　　　　　　　　　　　　　</v>
          </cell>
        </row>
        <row r="2656">
          <cell r="B2656">
            <v>201251</v>
          </cell>
          <cell r="C2656" t="str">
            <v>栄村（国民健康保険）　　　　　　　　　　　　　　　　　　　</v>
          </cell>
        </row>
        <row r="2657">
          <cell r="B2657">
            <v>203018</v>
          </cell>
          <cell r="C2657" t="str">
            <v>長野県医師国民健康保険組合　　　　　　　　　　　　　　　　</v>
          </cell>
        </row>
        <row r="2658">
          <cell r="B2658">
            <v>203034</v>
          </cell>
          <cell r="C2658" t="str">
            <v>長野県建設国民健康保険組合　　　　　　　　　　　　　　　　</v>
          </cell>
        </row>
        <row r="2659">
          <cell r="B2659">
            <v>209999</v>
          </cell>
          <cell r="C2659" t="str">
            <v>更埴市　　　　　　　　　　　　　　　　　　　　　　　　　　</v>
          </cell>
        </row>
        <row r="2660">
          <cell r="B2660">
            <v>6200125</v>
          </cell>
          <cell r="C2660" t="str">
            <v>石川島芝浦タービン長野健康保険組合　　　　　　　　　　　　</v>
          </cell>
        </row>
        <row r="2661">
          <cell r="B2661">
            <v>6200158</v>
          </cell>
          <cell r="C2661" t="str">
            <v>長野電鉄健康保険組合　　　　　　　　　　　　　　　　　　　</v>
          </cell>
        </row>
        <row r="2662">
          <cell r="B2662">
            <v>6200174</v>
          </cell>
          <cell r="C2662" t="str">
            <v>八十二銀行健康保険組合　　　　　　　　　　　　　　　　　　</v>
          </cell>
        </row>
        <row r="2663">
          <cell r="B2663">
            <v>6200190</v>
          </cell>
          <cell r="C2663" t="str">
            <v>長野県農業協同組合健康保険組合　　　　　　　　　　　　　　</v>
          </cell>
        </row>
        <row r="2664">
          <cell r="B2664">
            <v>6200257</v>
          </cell>
          <cell r="C2664" t="str">
            <v>法令出版健康保険組合　　　　　　　　　　　　　　　　　　　</v>
          </cell>
        </row>
        <row r="2665">
          <cell r="B2665">
            <v>6200265</v>
          </cell>
          <cell r="C2665" t="str">
            <v>長野県食品健康保険組合　　　　　　　　　　　　　　　　　　</v>
          </cell>
        </row>
        <row r="2666">
          <cell r="B2666">
            <v>6200281</v>
          </cell>
          <cell r="C2666" t="str">
            <v>信濃毎日新聞健康保険組合　　　　　　　　　　　　　　　　　</v>
          </cell>
        </row>
        <row r="2667">
          <cell r="B2667">
            <v>6200299</v>
          </cell>
          <cell r="C2667" t="str">
            <v>長野県機械金属健康保険組合　　　　　　　　　　　　　　　　</v>
          </cell>
        </row>
        <row r="2668">
          <cell r="B2668">
            <v>6200331</v>
          </cell>
          <cell r="C2668" t="str">
            <v>三協精機健康保険組合　　　　　　　　　　　　　　　　　　　</v>
          </cell>
        </row>
        <row r="2669">
          <cell r="B2669">
            <v>6200349</v>
          </cell>
          <cell r="C2669" t="str">
            <v>コーア健康保険組合　　　　　　　　　　　　　　　　　　　　</v>
          </cell>
        </row>
        <row r="2670">
          <cell r="B2670">
            <v>6200356</v>
          </cell>
          <cell r="C2670" t="str">
            <v>東洋バルヴ健康保険組合　　　　　　　　　　　　　　　　　　</v>
          </cell>
        </row>
        <row r="2671">
          <cell r="B2671">
            <v>6200380</v>
          </cell>
          <cell r="C2671" t="str">
            <v>信濃電気健康保険組合　　　　　　　　　　　　　　　　　　　</v>
          </cell>
        </row>
        <row r="2672">
          <cell r="B2672">
            <v>6200398</v>
          </cell>
          <cell r="C2672" t="str">
            <v>長野県自動車販売店健康保険組合　　　　　　　　　　　　　　</v>
          </cell>
        </row>
        <row r="2673">
          <cell r="B2673">
            <v>6200406</v>
          </cell>
          <cell r="C2673" t="str">
            <v>ミネベア健康保険組合　　　　　　　　　　　　　　　　　　　</v>
          </cell>
        </row>
        <row r="2674">
          <cell r="B2674">
            <v>6200414</v>
          </cell>
          <cell r="C2674" t="str">
            <v>甲信越しんきん健康保険組合　　　　　　　　　　　　　　　　</v>
          </cell>
        </row>
        <row r="2675">
          <cell r="B2675">
            <v>6200422</v>
          </cell>
          <cell r="C2675" t="str">
            <v>チノン健康保険組合　　　　　　　　　　　　　　　　　　　　</v>
          </cell>
        </row>
        <row r="2676">
          <cell r="B2676">
            <v>6200448</v>
          </cell>
          <cell r="C2676" t="str">
            <v>長野銀行健康保険組合　　　　　　　　　　　　　　　　　　　</v>
          </cell>
        </row>
        <row r="2677">
          <cell r="B2677">
            <v>6200455</v>
          </cell>
          <cell r="C2677" t="str">
            <v>甲信越信用組合健康保険組合　　　　　　　　　　　　　　　　</v>
          </cell>
        </row>
        <row r="2678">
          <cell r="B2678">
            <v>6200463</v>
          </cell>
          <cell r="C2678" t="str">
            <v>北野建設健康保険組合　　　　　　　　　　　　　　　　　　　</v>
          </cell>
        </row>
        <row r="2679">
          <cell r="B2679">
            <v>6200471</v>
          </cell>
          <cell r="C2679" t="str">
            <v>マルイチ健康保険組合　　　　　　　　　　　　　　　　　　　</v>
          </cell>
        </row>
        <row r="2680">
          <cell r="B2680">
            <v>6200489</v>
          </cell>
          <cell r="C2680" t="str">
            <v>キツセイ健康保険組合　　　　　　　　　　　　　　　　　　　</v>
          </cell>
        </row>
        <row r="2681">
          <cell r="B2681">
            <v>6200505</v>
          </cell>
          <cell r="C2681" t="str">
            <v>長野県卸商業団地健康保険組合　　　　　　　　　　　　　　　</v>
          </cell>
        </row>
        <row r="2682">
          <cell r="B2682">
            <v>6200513</v>
          </cell>
          <cell r="C2682" t="str">
            <v>日東光学健康保険組合　　　　　　　　　　　　　　　　　　　</v>
          </cell>
        </row>
        <row r="2683">
          <cell r="B2683">
            <v>6200521</v>
          </cell>
          <cell r="C2683" t="str">
            <v>エプソン健康保険組合　　　　　　　　　　　　　　　　　　　</v>
          </cell>
        </row>
        <row r="2684">
          <cell r="B2684">
            <v>32200412</v>
          </cell>
          <cell r="C2684" t="str">
            <v>長野県市町村職員共済組合　　　　　　　　　　　　　　　　　</v>
          </cell>
        </row>
        <row r="2685">
          <cell r="B2685">
            <v>210013</v>
          </cell>
          <cell r="C2685" t="str">
            <v>岐阜市（国民健康保険）　　　　　　　　　　　　　　　　　　</v>
          </cell>
        </row>
        <row r="2686">
          <cell r="B2686">
            <v>210021</v>
          </cell>
          <cell r="C2686" t="str">
            <v>大垣市（国民健康保険）　　　　　　　　　　　　　　　　　　</v>
          </cell>
        </row>
        <row r="2687">
          <cell r="B2687">
            <v>210039</v>
          </cell>
          <cell r="C2687" t="str">
            <v>高山市（国民健康保険）　　　　　　　　　　　　　　　　　　</v>
          </cell>
        </row>
        <row r="2688">
          <cell r="B2688">
            <v>210047</v>
          </cell>
          <cell r="C2688" t="str">
            <v>多治見市（国民健康保険）　　　　　　　　　　　　　　　　　</v>
          </cell>
        </row>
        <row r="2689">
          <cell r="B2689">
            <v>210054</v>
          </cell>
          <cell r="C2689" t="str">
            <v>関市（国民健康保険）　　　　　　　　　　　　　　　　　　　</v>
          </cell>
        </row>
        <row r="2690">
          <cell r="B2690">
            <v>210062</v>
          </cell>
          <cell r="C2690" t="str">
            <v>中津川市（国民健康保険）　　　　　　　　　　　　　　　　　</v>
          </cell>
        </row>
        <row r="2691">
          <cell r="B2691">
            <v>210070</v>
          </cell>
          <cell r="C2691" t="str">
            <v>美濃市（国民健康保険）　　　　　　　　　　　　　　　　　　</v>
          </cell>
        </row>
        <row r="2692">
          <cell r="B2692">
            <v>210088</v>
          </cell>
          <cell r="C2692" t="str">
            <v>瑞浪市（国民健康保険）　　　　　　　　　　　　　　　　　　</v>
          </cell>
        </row>
        <row r="2693">
          <cell r="B2693">
            <v>210096</v>
          </cell>
          <cell r="C2693" t="str">
            <v>羽島市（国民健康保険）　　　　　　　　　　　　　　　　　　</v>
          </cell>
        </row>
        <row r="2694">
          <cell r="B2694">
            <v>210104</v>
          </cell>
          <cell r="C2694" t="str">
            <v>恵那市（国民健康保険）　　　　　　　　　　　　　　　　　　</v>
          </cell>
        </row>
        <row r="2695">
          <cell r="B2695">
            <v>210112</v>
          </cell>
          <cell r="C2695" t="str">
            <v>美濃加茂市（国民健康保険）　　　　　　　　　　　　　　　　</v>
          </cell>
        </row>
        <row r="2696">
          <cell r="B2696">
            <v>210120</v>
          </cell>
          <cell r="C2696" t="str">
            <v>土岐市（国民健康保険）　　　　　　　　　　　　　　　　　　</v>
          </cell>
        </row>
        <row r="2697">
          <cell r="B2697">
            <v>210138</v>
          </cell>
          <cell r="C2697" t="str">
            <v>各務原市（国民健康保険）　　　　　　　　　　　　　　　　　</v>
          </cell>
        </row>
        <row r="2698">
          <cell r="B2698">
            <v>210146</v>
          </cell>
          <cell r="C2698" t="str">
            <v>山県市（国民健康保険）　　　　　　　　　　　　　　　　　　</v>
          </cell>
        </row>
        <row r="2699">
          <cell r="B2699">
            <v>210153</v>
          </cell>
          <cell r="C2699" t="str">
            <v>瑞穂市（国民健康保険）　　　　　　　　　　　　　　　　　　</v>
          </cell>
        </row>
        <row r="2700">
          <cell r="B2700">
            <v>210161</v>
          </cell>
          <cell r="C2700" t="str">
            <v>本巣市（国民健康保険）　　　　　　　　　　　　　　　　　　</v>
          </cell>
        </row>
        <row r="2701">
          <cell r="B2701">
            <v>210179</v>
          </cell>
          <cell r="C2701" t="str">
            <v>飛騨市（国民健康保険）　　　　　　　　　　　　　　　　　　</v>
          </cell>
        </row>
        <row r="2702">
          <cell r="B2702">
            <v>210187</v>
          </cell>
          <cell r="C2702" t="str">
            <v>郡上市（国民健康保険）　　　　　　　　　　　　　　　　　　</v>
          </cell>
        </row>
        <row r="2703">
          <cell r="B2703">
            <v>210195</v>
          </cell>
          <cell r="C2703" t="str">
            <v>下呂市（国民健康保険）　　　　　　　　　　　　　　　　　　</v>
          </cell>
        </row>
        <row r="2704">
          <cell r="B2704">
            <v>210203</v>
          </cell>
          <cell r="C2704" t="str">
            <v>海津市（国民健康保険）　　　　　　　　　　　　　　　　　　</v>
          </cell>
        </row>
        <row r="2705">
          <cell r="B2705">
            <v>210518</v>
          </cell>
          <cell r="C2705" t="str">
            <v>川島町（国民健康保険）　　　　　　　　　　　　　　　　　　</v>
          </cell>
        </row>
        <row r="2706">
          <cell r="B2706">
            <v>210526</v>
          </cell>
          <cell r="C2706" t="str">
            <v>岐南町（国民健康保険）　　　　　　　　　　　　　　　　　　</v>
          </cell>
        </row>
        <row r="2707">
          <cell r="B2707">
            <v>210534</v>
          </cell>
          <cell r="C2707" t="str">
            <v>笠松町（国民健康保険）　　　　　　　　　　　　　　　　　　</v>
          </cell>
        </row>
        <row r="2708">
          <cell r="B2708">
            <v>210542</v>
          </cell>
          <cell r="C2708" t="str">
            <v>柳津町（国民健康保険）　　　　　　　　　　　　　　　　　　</v>
          </cell>
        </row>
        <row r="2709">
          <cell r="B2709">
            <v>210559</v>
          </cell>
          <cell r="C2709" t="str">
            <v>海津町（国民健康保険）　　　　　　　　　　　　　　　　　　</v>
          </cell>
        </row>
        <row r="2710">
          <cell r="B2710">
            <v>210567</v>
          </cell>
          <cell r="C2710" t="str">
            <v>平田町（国民健康保険）　　　　　　　　　　　　　　　　　　</v>
          </cell>
        </row>
        <row r="2711">
          <cell r="B2711">
            <v>210575</v>
          </cell>
          <cell r="C2711" t="str">
            <v>南濃町（国民健康保険）　　　　　　　　　　　　　　　　　　</v>
          </cell>
        </row>
        <row r="2712">
          <cell r="B2712">
            <v>210583</v>
          </cell>
          <cell r="C2712" t="str">
            <v>養老町（国民健康保険）　　　　　　　　　　　　　　　　　　</v>
          </cell>
        </row>
        <row r="2713">
          <cell r="B2713">
            <v>210591</v>
          </cell>
          <cell r="C2713" t="str">
            <v>上石津町（国民健康保険）　　　　　　　　　　　　　　　　　</v>
          </cell>
        </row>
        <row r="2714">
          <cell r="B2714">
            <v>210609</v>
          </cell>
          <cell r="C2714" t="str">
            <v>垂井町（国民健康保険）　　　　　　　　　　　　　　　　　　</v>
          </cell>
        </row>
        <row r="2715">
          <cell r="B2715">
            <v>210617</v>
          </cell>
          <cell r="C2715" t="str">
            <v>関ヶ原町（国民健康保険）　　　　　　　　　　　　　　　　　</v>
          </cell>
        </row>
        <row r="2716">
          <cell r="B2716">
            <v>210625</v>
          </cell>
          <cell r="C2716" t="str">
            <v>神戸町（国民健康保険）　　　　　　　　　　　　　　　　　　</v>
          </cell>
        </row>
        <row r="2717">
          <cell r="B2717">
            <v>210633</v>
          </cell>
          <cell r="C2717" t="str">
            <v>輪之内町（国民健康保険）　　　　　　　　　　　　　　　　　</v>
          </cell>
        </row>
        <row r="2718">
          <cell r="B2718">
            <v>210641</v>
          </cell>
          <cell r="C2718" t="str">
            <v>安八町（国民健康保険）　　　　　　　　　　　　　　　　　　</v>
          </cell>
        </row>
        <row r="2719">
          <cell r="B2719">
            <v>210658</v>
          </cell>
          <cell r="C2719" t="str">
            <v>墨俣町（国民健康保険）　　　　　　　　　　　　　　　　　　</v>
          </cell>
        </row>
        <row r="2720">
          <cell r="B2720">
            <v>210666</v>
          </cell>
          <cell r="C2720" t="str">
            <v>揖斐川町（国民健康保険）　　　　　　　　　　　　　　　　　</v>
          </cell>
        </row>
        <row r="2721">
          <cell r="B2721">
            <v>210674</v>
          </cell>
          <cell r="C2721" t="str">
            <v>谷汲村（国民健康保険）　　　　　　　　　　　　　　　　　　</v>
          </cell>
        </row>
        <row r="2722">
          <cell r="B2722">
            <v>210682</v>
          </cell>
          <cell r="C2722" t="str">
            <v>大野町（国民健康保険）　　　　　　　　　　　　　　　　　　</v>
          </cell>
        </row>
        <row r="2723">
          <cell r="B2723">
            <v>210690</v>
          </cell>
          <cell r="C2723" t="str">
            <v>池田町（国民健康保険）　　　　　　　　　　　　　　　　　　</v>
          </cell>
        </row>
        <row r="2724">
          <cell r="B2724">
            <v>210708</v>
          </cell>
          <cell r="C2724" t="str">
            <v>春日村（国民健康保険）　　　　　　　　　　　　　　　　　　</v>
          </cell>
        </row>
        <row r="2725">
          <cell r="B2725">
            <v>210716</v>
          </cell>
          <cell r="C2725" t="str">
            <v>久瀬村（国民健康保険）　　　　　　　　　　　　　　　　　　</v>
          </cell>
        </row>
        <row r="2726">
          <cell r="B2726">
            <v>210724</v>
          </cell>
          <cell r="C2726" t="str">
            <v>藤橋村（国民健康保険）　　　　　　　　　　　　　　　　　　</v>
          </cell>
        </row>
        <row r="2727">
          <cell r="B2727">
            <v>210732</v>
          </cell>
          <cell r="C2727" t="str">
            <v>坂内村（国民健康保険）　　　　　　　　　　　　　　　　　　</v>
          </cell>
        </row>
        <row r="2728">
          <cell r="B2728">
            <v>210757</v>
          </cell>
          <cell r="C2728" t="str">
            <v>北方町（国民健康保険）　　　　　　　　　　　　　　　　　　</v>
          </cell>
        </row>
        <row r="2729">
          <cell r="B2729">
            <v>210765</v>
          </cell>
          <cell r="C2729" t="str">
            <v>本巣町（国民健康保険）　　　　　　　　　　　　　　　　　　</v>
          </cell>
        </row>
        <row r="2730">
          <cell r="B2730">
            <v>210773</v>
          </cell>
          <cell r="C2730" t="str">
            <v>穂積町（国民健康保険）　　　　　　　　　　　　　　　　　　</v>
          </cell>
        </row>
        <row r="2731">
          <cell r="B2731">
            <v>210781</v>
          </cell>
          <cell r="C2731" t="str">
            <v>巣南町（国民健康保険）　　　　　　　　　　　　　　　　　　</v>
          </cell>
        </row>
        <row r="2732">
          <cell r="B2732">
            <v>210799</v>
          </cell>
          <cell r="C2732" t="str">
            <v>真正町（国民健康保険）　　　　　　　　　　　　　　　　　　</v>
          </cell>
        </row>
        <row r="2733">
          <cell r="B2733">
            <v>210807</v>
          </cell>
          <cell r="C2733" t="str">
            <v>糸貫町（国民健康保険）　　　　　　　　　　　　　　　　　　</v>
          </cell>
        </row>
        <row r="2734">
          <cell r="B2734">
            <v>210815</v>
          </cell>
          <cell r="C2734" t="str">
            <v>根尾村（国民健康保険）　　　　　　　　　　　　　　　　　　</v>
          </cell>
        </row>
        <row r="2735">
          <cell r="B2735">
            <v>210823</v>
          </cell>
          <cell r="C2735" t="str">
            <v>高富町（国民健康保険）　　　　　　　　　　　　　　　　　　</v>
          </cell>
        </row>
        <row r="2736">
          <cell r="B2736">
            <v>210831</v>
          </cell>
          <cell r="C2736" t="str">
            <v>伊自良村（国民健康保険）　　　　　　　　　　　　　　　　　</v>
          </cell>
        </row>
        <row r="2737">
          <cell r="B2737">
            <v>210849</v>
          </cell>
          <cell r="C2737" t="str">
            <v>美山町（国民健康保険）　　　　　　　　　　　　　　　　　　</v>
          </cell>
        </row>
        <row r="2738">
          <cell r="B2738">
            <v>210856</v>
          </cell>
          <cell r="C2738" t="str">
            <v>洞戸村（国民健康保険）　　　　　　　　　　　　　　　　　　</v>
          </cell>
        </row>
        <row r="2739">
          <cell r="B2739">
            <v>210864</v>
          </cell>
          <cell r="C2739" t="str">
            <v>板取村（国民健康保険）　　　　　　　　　　　　　　　　　　</v>
          </cell>
        </row>
        <row r="2740">
          <cell r="B2740">
            <v>210872</v>
          </cell>
          <cell r="C2740" t="str">
            <v>武芸川町（国民健康保険）　　　　　　　　　　　　　　　　　</v>
          </cell>
        </row>
        <row r="2741">
          <cell r="B2741">
            <v>210880</v>
          </cell>
          <cell r="C2741" t="str">
            <v>武儀町（国民健康保険）　　　　　　　　　　　　　　　　　　</v>
          </cell>
        </row>
        <row r="2742">
          <cell r="B2742">
            <v>210898</v>
          </cell>
          <cell r="C2742" t="str">
            <v>上之保村（国民健康保険）　　　　　　　　　　　　　　　　　</v>
          </cell>
        </row>
        <row r="2743">
          <cell r="B2743">
            <v>210906</v>
          </cell>
          <cell r="C2743" t="str">
            <v>八幡町（国民健康保険）　　　　　　　　　　　　　　　　　　</v>
          </cell>
        </row>
        <row r="2744">
          <cell r="B2744">
            <v>210914</v>
          </cell>
          <cell r="C2744" t="str">
            <v>大和町（国民健康保険）　　　　　　　　　　　　　　　　　　</v>
          </cell>
        </row>
        <row r="2745">
          <cell r="B2745">
            <v>210922</v>
          </cell>
          <cell r="C2745" t="str">
            <v>白鳥町（国民健康保険）　　　　　　　　　　　　　　　　　　</v>
          </cell>
        </row>
        <row r="2746">
          <cell r="B2746">
            <v>210930</v>
          </cell>
          <cell r="C2746" t="str">
            <v>高鷲村（国民健康保険）　　　　　　　　　　　　　　　　　　</v>
          </cell>
        </row>
        <row r="2747">
          <cell r="B2747">
            <v>210948</v>
          </cell>
          <cell r="C2747" t="str">
            <v>美並村（国民健康保険）　　　　　　　　　　　　　　　　　　</v>
          </cell>
        </row>
        <row r="2748">
          <cell r="B2748">
            <v>210955</v>
          </cell>
          <cell r="C2748" t="str">
            <v>明宝村（国民健康保険）　　　　　　　　　　　　　　　　　　</v>
          </cell>
        </row>
        <row r="2749">
          <cell r="B2749">
            <v>210963</v>
          </cell>
          <cell r="C2749" t="str">
            <v>和良村（国民健康保険）　　　　　　　　　　　　　　　　　　</v>
          </cell>
        </row>
        <row r="2750">
          <cell r="B2750">
            <v>210971</v>
          </cell>
          <cell r="C2750" t="str">
            <v>坂祝町（国民健康保険）　　　　　　　　　　　　　　　　　　</v>
          </cell>
        </row>
        <row r="2751">
          <cell r="B2751">
            <v>210989</v>
          </cell>
          <cell r="C2751" t="str">
            <v>富加町（国民健康保険）　　　　　　　　　　　　　　　　　　</v>
          </cell>
        </row>
        <row r="2752">
          <cell r="B2752">
            <v>210997</v>
          </cell>
          <cell r="C2752" t="str">
            <v>川辺町（国民健康保険）　　　　　　　　　　　　　　　　　　</v>
          </cell>
        </row>
        <row r="2753">
          <cell r="B2753">
            <v>211003</v>
          </cell>
          <cell r="C2753" t="str">
            <v>七宗町（国民健康保険）　　　　　　　　　　　　　　　　　　</v>
          </cell>
        </row>
        <row r="2754">
          <cell r="B2754">
            <v>211011</v>
          </cell>
          <cell r="C2754" t="str">
            <v>八百津町（国民健康保険）　　　　　　　　　　　　　　　　　</v>
          </cell>
        </row>
        <row r="2755">
          <cell r="B2755">
            <v>211029</v>
          </cell>
          <cell r="C2755" t="str">
            <v>白川町（国民健康保険）　　　　　　　　　　　　　　　　　　</v>
          </cell>
        </row>
        <row r="2756">
          <cell r="B2756">
            <v>211037</v>
          </cell>
          <cell r="C2756" t="str">
            <v>東白川村（国民健康保険）　　　　　　　　　　　　　　　　　</v>
          </cell>
        </row>
        <row r="2757">
          <cell r="B2757">
            <v>211045</v>
          </cell>
          <cell r="C2757" t="str">
            <v>御嵩町（国民健康保険）　　　　　　　　　　　　　　　　　　</v>
          </cell>
        </row>
        <row r="2758">
          <cell r="B2758">
            <v>211052</v>
          </cell>
          <cell r="C2758" t="str">
            <v>可児市（国民健康保険）　　　　　　　　　　　　　　　　　　</v>
          </cell>
        </row>
        <row r="2759">
          <cell r="B2759">
            <v>211060</v>
          </cell>
          <cell r="C2759" t="str">
            <v>兼山町（国民健康保険）　　　　　　　　　　　　　　　　　　</v>
          </cell>
        </row>
        <row r="2760">
          <cell r="B2760">
            <v>211078</v>
          </cell>
          <cell r="C2760" t="str">
            <v>笠原町（国民健康保険）　　　　　　　　　　　　　　　　　　</v>
          </cell>
        </row>
        <row r="2761">
          <cell r="B2761">
            <v>211086</v>
          </cell>
          <cell r="C2761" t="str">
            <v>坂下町（国民健康保険）　　　　　　　　　　　　　　　　　　</v>
          </cell>
        </row>
        <row r="2762">
          <cell r="B2762">
            <v>211094</v>
          </cell>
          <cell r="C2762" t="str">
            <v>川上村（国民健康保険）　　　　　　　　　　　　　　　　　　</v>
          </cell>
        </row>
        <row r="2763">
          <cell r="B2763">
            <v>211102</v>
          </cell>
          <cell r="C2763" t="str">
            <v>加子母村（国民健康保険）　　　　　　　　　　　　　　　　　</v>
          </cell>
        </row>
        <row r="2764">
          <cell r="B2764">
            <v>211110</v>
          </cell>
          <cell r="C2764" t="str">
            <v>付知町（国民健康保険）　　　　　　　　　　　　　　　　　　</v>
          </cell>
        </row>
        <row r="2765">
          <cell r="B2765">
            <v>211128</v>
          </cell>
          <cell r="C2765" t="str">
            <v>福岡町（国民健康保険）　　　　　　　　　　　　　　　　　　</v>
          </cell>
        </row>
        <row r="2766">
          <cell r="B2766">
            <v>211136</v>
          </cell>
          <cell r="C2766" t="str">
            <v>蛭川村（国民健康保険）　　　　　　　　　　　　　　　　　　</v>
          </cell>
        </row>
        <row r="2767">
          <cell r="B2767">
            <v>211144</v>
          </cell>
          <cell r="C2767" t="str">
            <v>岩村町（国民健康保険）　　　　　　　　　　　　　　　　　　</v>
          </cell>
        </row>
        <row r="2768">
          <cell r="B2768">
            <v>211151</v>
          </cell>
          <cell r="C2768" t="str">
            <v>山岡町（国民健康保険）　　　　　　　　　　　　　　　　　　</v>
          </cell>
        </row>
        <row r="2769">
          <cell r="B2769">
            <v>211169</v>
          </cell>
          <cell r="C2769" t="str">
            <v>明智町（国民健康保険）　　　　　　　　　　　　　　　　　　</v>
          </cell>
        </row>
        <row r="2770">
          <cell r="B2770">
            <v>211177</v>
          </cell>
          <cell r="C2770" t="str">
            <v>串原村（国民健康保険）　　　　　　　　　　　　　　　　　　</v>
          </cell>
        </row>
        <row r="2771">
          <cell r="B2771">
            <v>211185</v>
          </cell>
          <cell r="C2771" t="str">
            <v>上矢作町（国民健康保険）　　　　　　　　　　　　　　　　　</v>
          </cell>
        </row>
        <row r="2772">
          <cell r="B2772">
            <v>211193</v>
          </cell>
          <cell r="C2772" t="str">
            <v>萩原町（国民健康保険）　　　　　　　　　　　　　　　　　　</v>
          </cell>
        </row>
        <row r="2773">
          <cell r="B2773">
            <v>211201</v>
          </cell>
          <cell r="C2773" t="str">
            <v>小坂町（国民健康保険）　　　　　　　　　　　　　　　　　　</v>
          </cell>
        </row>
        <row r="2774">
          <cell r="B2774">
            <v>211219</v>
          </cell>
          <cell r="C2774" t="str">
            <v>下呂町（国民健康保険）　　　　　　　　　　　　　　　　　　</v>
          </cell>
        </row>
        <row r="2775">
          <cell r="B2775">
            <v>211227</v>
          </cell>
          <cell r="C2775" t="str">
            <v>金山町（国民健康保険）　　　　　　　　　　　　　　　　　　</v>
          </cell>
        </row>
        <row r="2776">
          <cell r="B2776">
            <v>211235</v>
          </cell>
          <cell r="C2776" t="str">
            <v>馬瀬村（国民健康保険）　　　　　　　　　　　　　　　　　　</v>
          </cell>
        </row>
        <row r="2777">
          <cell r="B2777">
            <v>211243</v>
          </cell>
          <cell r="C2777" t="str">
            <v>丹生川村（国民健康保険）　　　　　　　　　　　　　　　　　</v>
          </cell>
        </row>
        <row r="2778">
          <cell r="B2778">
            <v>211250</v>
          </cell>
          <cell r="C2778" t="str">
            <v>清見村（国民健康保険）　　　　　　　　　　　　　　　　　　</v>
          </cell>
        </row>
        <row r="2779">
          <cell r="B2779">
            <v>211268</v>
          </cell>
          <cell r="C2779" t="str">
            <v>荘川村（国民健康保険）　　　　　　　　　　　　　　　　　　</v>
          </cell>
        </row>
        <row r="2780">
          <cell r="B2780">
            <v>211276</v>
          </cell>
          <cell r="C2780" t="str">
            <v>白川村（国民健康保険）　　　　　　　　　　　　　　　　　　</v>
          </cell>
        </row>
        <row r="2781">
          <cell r="B2781">
            <v>211284</v>
          </cell>
          <cell r="C2781" t="str">
            <v>宮村（国民健康保険）　　　　　　　　　　　　　　　　　　　</v>
          </cell>
        </row>
        <row r="2782">
          <cell r="B2782">
            <v>211292</v>
          </cell>
          <cell r="C2782" t="str">
            <v>久々野町（国民健康保険）　　　　　　　　　　　　　　　　　</v>
          </cell>
        </row>
        <row r="2783">
          <cell r="B2783">
            <v>211300</v>
          </cell>
          <cell r="C2783" t="str">
            <v>朝日村（国民健康保険）　　　　　　　　　　　　　　　　　　</v>
          </cell>
        </row>
        <row r="2784">
          <cell r="B2784">
            <v>211318</v>
          </cell>
          <cell r="C2784" t="str">
            <v>高根村（国民健康保険）　　　　　　　　　　　　　　　　　　</v>
          </cell>
        </row>
        <row r="2785">
          <cell r="B2785">
            <v>211326</v>
          </cell>
          <cell r="C2785" t="str">
            <v>古川町（国民健康保険）　　　　　　　　　　　　　　　　　　</v>
          </cell>
        </row>
        <row r="2786">
          <cell r="B2786">
            <v>211334</v>
          </cell>
          <cell r="C2786" t="str">
            <v>国府町（国民健康保険）　　　　　　　　　　　　　　　　　　</v>
          </cell>
        </row>
        <row r="2787">
          <cell r="B2787">
            <v>211342</v>
          </cell>
          <cell r="C2787" t="str">
            <v>河合村（国民健康保険）　　　　　　　　　　　　　　　　　　</v>
          </cell>
        </row>
        <row r="2788">
          <cell r="B2788">
            <v>211359</v>
          </cell>
          <cell r="C2788" t="str">
            <v>宮川村（国民健康保険）　　　　　　　　　　　　　　　　　　</v>
          </cell>
        </row>
        <row r="2789">
          <cell r="B2789">
            <v>211367</v>
          </cell>
          <cell r="C2789" t="str">
            <v>神岡町（国民健康保険）　　　　　　　　　　　　　　　　　　</v>
          </cell>
        </row>
        <row r="2790">
          <cell r="B2790">
            <v>211375</v>
          </cell>
          <cell r="C2790" t="str">
            <v>上宝村（国民健康保険）　　　　　　　　　　　　　　　　　　</v>
          </cell>
        </row>
        <row r="2791">
          <cell r="B2791">
            <v>213025</v>
          </cell>
          <cell r="C2791" t="str">
            <v>岐阜県医師国民健康保険組合　　　　　　　　　　　　　　　　</v>
          </cell>
        </row>
        <row r="2792">
          <cell r="B2792">
            <v>213033</v>
          </cell>
          <cell r="C2792" t="str">
            <v>岐阜県建設国民健康保険組合　　　　　　　　　　　　　　　　</v>
          </cell>
        </row>
        <row r="2793">
          <cell r="B2793">
            <v>6210090</v>
          </cell>
          <cell r="C2793" t="str">
            <v>神岡健康保険組合　　　　　　　　　　　　　　　　　　　　　</v>
          </cell>
        </row>
        <row r="2794">
          <cell r="B2794">
            <v>6210165</v>
          </cell>
          <cell r="C2794" t="str">
            <v>岐阜市職員健康保険組合　　　　　　　　　　　　　　　　　　</v>
          </cell>
        </row>
        <row r="2795">
          <cell r="B2795">
            <v>6210207</v>
          </cell>
          <cell r="C2795" t="str">
            <v>十六銀行健康保険組合　　　　　　　　　　　　　　　　　　　</v>
          </cell>
        </row>
        <row r="2796">
          <cell r="B2796">
            <v>6210249</v>
          </cell>
          <cell r="C2796" t="str">
            <v>イビデン健康保険組合　　　　　　　　　　　　　　　　　　　</v>
          </cell>
        </row>
        <row r="2797">
          <cell r="B2797">
            <v>6210256</v>
          </cell>
          <cell r="C2797" t="str">
            <v>大垣共立銀行健康保険組合　　　　　　　　　　　　　　　　　</v>
          </cell>
        </row>
        <row r="2798">
          <cell r="B2798">
            <v>6210272</v>
          </cell>
          <cell r="C2798" t="str">
            <v>カワボウ健康保険組合　　　　　　　　　　　　　　　　　　　</v>
          </cell>
        </row>
        <row r="2799">
          <cell r="B2799">
            <v>6210298</v>
          </cell>
          <cell r="C2799" t="str">
            <v>西濃運輸健康保険組合　　　　　　　　　　　　　　　　　　　</v>
          </cell>
        </row>
        <row r="2800">
          <cell r="B2800">
            <v>6210306</v>
          </cell>
          <cell r="C2800" t="str">
            <v>大垣扶桑紡績健康保険組合　　　　　　　　　　　　　　　　　</v>
          </cell>
        </row>
        <row r="2801">
          <cell r="B2801">
            <v>6210355</v>
          </cell>
          <cell r="C2801" t="str">
            <v>岐阜繊維健康保険組合　　　　　　　　　　　　　　　　　　　</v>
          </cell>
        </row>
        <row r="2802">
          <cell r="B2802">
            <v>6210363</v>
          </cell>
          <cell r="C2802" t="str">
            <v>神鋼造機健康保険組合　　　　　　　　　　　　　　　　　　　</v>
          </cell>
        </row>
        <row r="2803">
          <cell r="B2803">
            <v>6210389</v>
          </cell>
          <cell r="C2803" t="str">
            <v>岐阜県毛織健康保険組合　　　　　　　　　　　　　　　　　　</v>
          </cell>
        </row>
        <row r="2804">
          <cell r="B2804">
            <v>6210397</v>
          </cell>
          <cell r="C2804" t="str">
            <v>エスライン健康保険組合　　　　　　　　　　　　　　　　　　</v>
          </cell>
        </row>
        <row r="2805">
          <cell r="B2805">
            <v>6210413</v>
          </cell>
          <cell r="C2805" t="str">
            <v>岐阜信用金庫健康保険組合　　　　　　　　　　　　　　　　　</v>
          </cell>
        </row>
        <row r="2806">
          <cell r="B2806">
            <v>6210447</v>
          </cell>
          <cell r="C2806" t="str">
            <v>岐阜銀行健康保険組合　　　　　　　　　　　　　　　　　　　</v>
          </cell>
        </row>
        <row r="2807">
          <cell r="B2807">
            <v>6210454</v>
          </cell>
          <cell r="C2807" t="str">
            <v>太平洋工業健康保険組合　　　　　　　　　　　　　　　　　　</v>
          </cell>
        </row>
        <row r="2808">
          <cell r="B2808">
            <v>6210462</v>
          </cell>
          <cell r="C2808" t="str">
            <v>関ヶ原石材健康保険組合　　　　　　　　　　　　　　　　　　</v>
          </cell>
        </row>
        <row r="2809">
          <cell r="B2809">
            <v>6210470</v>
          </cell>
          <cell r="C2809" t="str">
            <v>岐阜県自動車販売健康保険組合　　　　　　　　　　　　　　　</v>
          </cell>
        </row>
        <row r="2810">
          <cell r="B2810">
            <v>6210488</v>
          </cell>
          <cell r="C2810" t="str">
            <v>岐阜県トラック事業健康保険組合　　　　　　　　　　　　　　</v>
          </cell>
        </row>
        <row r="2811">
          <cell r="B2811">
            <v>6210504</v>
          </cell>
          <cell r="C2811" t="str">
            <v>岐阜県金属健康保険組合　　　　　　　　　　　　　　　　　　</v>
          </cell>
        </row>
        <row r="2812">
          <cell r="B2812">
            <v>6210512</v>
          </cell>
          <cell r="C2812" t="str">
            <v>岐セン健康保険組合　　　　　　　　　　　　　　　　　　　　</v>
          </cell>
        </row>
        <row r="2813">
          <cell r="B2813">
            <v>6210520</v>
          </cell>
          <cell r="C2813" t="str">
            <v>岐阜県自動車整備健康保険組合　　　　　　　　　　　　　　　</v>
          </cell>
        </row>
        <row r="2814">
          <cell r="B2814">
            <v>6210538</v>
          </cell>
          <cell r="C2814" t="str">
            <v>三岐しんきん健康保険組合　　　　　　　　　　　　　　　　　</v>
          </cell>
        </row>
        <row r="2815">
          <cell r="B2815">
            <v>6210546</v>
          </cell>
          <cell r="C2815" t="str">
            <v>岐阜県プラスチック事業健康保険組合　　　　　　　　　　　　</v>
          </cell>
        </row>
        <row r="2816">
          <cell r="B2816">
            <v>6210587</v>
          </cell>
          <cell r="C2816" t="str">
            <v>日興毛織健康保険組合　　　　　　　　　　　　　　　　　　　</v>
          </cell>
        </row>
        <row r="2817">
          <cell r="B2817">
            <v>6210595</v>
          </cell>
          <cell r="C2817" t="str">
            <v>中部アイティ産業健康保険組合　　　　　　　　　　　　　　　</v>
          </cell>
        </row>
        <row r="2818">
          <cell r="B2818">
            <v>32210411</v>
          </cell>
          <cell r="C2818" t="str">
            <v>岐阜県市町村職員共済組合　　　　　　　　　　　　　　　　　</v>
          </cell>
        </row>
        <row r="2819">
          <cell r="B2819">
            <v>220012</v>
          </cell>
          <cell r="C2819" t="str">
            <v>静岡市（国民健康保険）　　　　　　　　　　　　　　　　　　</v>
          </cell>
        </row>
        <row r="2820">
          <cell r="B2820">
            <v>220020</v>
          </cell>
          <cell r="C2820" t="str">
            <v>浜松市（国民健康保険）　　　　　　　　　　　　　　　　　　</v>
          </cell>
        </row>
        <row r="2821">
          <cell r="B2821">
            <v>220038</v>
          </cell>
          <cell r="C2821" t="str">
            <v>沼津市（国民健康保険）　　　　　　　　　　　　　　　　　　</v>
          </cell>
        </row>
        <row r="2822">
          <cell r="B2822">
            <v>220046</v>
          </cell>
          <cell r="C2822" t="str">
            <v>清水市（国民健康保険）　　　　　　　　　　　　　　　　　　</v>
          </cell>
        </row>
        <row r="2823">
          <cell r="B2823">
            <v>220053</v>
          </cell>
          <cell r="C2823" t="str">
            <v>熱海市（国民健康保険）　　　　　　　　　　　　　　　　　　</v>
          </cell>
        </row>
        <row r="2824">
          <cell r="B2824">
            <v>220061</v>
          </cell>
          <cell r="C2824" t="str">
            <v>三島市（国民健康保険）　　　　　　　　　　　　　　　　　　</v>
          </cell>
        </row>
        <row r="2825">
          <cell r="B2825">
            <v>220079</v>
          </cell>
          <cell r="C2825" t="str">
            <v>富士宮市（国民健康保険）　　　　　　　　　　　　　　　　　</v>
          </cell>
        </row>
        <row r="2826">
          <cell r="B2826">
            <v>220087</v>
          </cell>
          <cell r="C2826" t="str">
            <v>伊東市（国民健康保険）　　　　　　　　　　　　　　　　　　</v>
          </cell>
        </row>
        <row r="2827">
          <cell r="B2827">
            <v>220095</v>
          </cell>
          <cell r="C2827" t="str">
            <v>島田市（国民健康保険）　　　　　　　　　　　　　　　　　　</v>
          </cell>
        </row>
        <row r="2828">
          <cell r="B2828">
            <v>220103</v>
          </cell>
          <cell r="C2828" t="str">
            <v>富士市（国民健康保険）　　　　　　　　　　　　　　　　　　</v>
          </cell>
        </row>
        <row r="2829">
          <cell r="B2829">
            <v>220111</v>
          </cell>
          <cell r="C2829" t="str">
            <v>磐田市（国民健康保険）　　　　　　　　　　　　　　　　　　</v>
          </cell>
        </row>
        <row r="2830">
          <cell r="B2830">
            <v>220129</v>
          </cell>
          <cell r="C2830" t="str">
            <v>焼津市（国民健康保険）　　　　　　　　　　　　　　　　　　</v>
          </cell>
        </row>
        <row r="2831">
          <cell r="B2831">
            <v>220137</v>
          </cell>
          <cell r="C2831" t="str">
            <v>掛川市（国民健康保険）　　　　　　　　　　　　　　　　　　</v>
          </cell>
        </row>
        <row r="2832">
          <cell r="B2832">
            <v>220145</v>
          </cell>
          <cell r="C2832" t="str">
            <v>藤枝市（国民健康保険）　　　　　　　　　　　　　　　　　　</v>
          </cell>
        </row>
        <row r="2833">
          <cell r="B2833">
            <v>220152</v>
          </cell>
          <cell r="C2833" t="str">
            <v>御殿場市（国民健康保険）　　　　　　　　　　　　　　　　　</v>
          </cell>
        </row>
        <row r="2834">
          <cell r="B2834">
            <v>220160</v>
          </cell>
          <cell r="C2834" t="str">
            <v>袋井市（国民健康保険）　　　　　　　　　　　　　　　　　　</v>
          </cell>
        </row>
        <row r="2835">
          <cell r="B2835">
            <v>220178</v>
          </cell>
          <cell r="C2835" t="str">
            <v>天竜市（国民健康保険）　　　　　　　　　　　　　　　　　　</v>
          </cell>
        </row>
        <row r="2836">
          <cell r="B2836">
            <v>220186</v>
          </cell>
          <cell r="C2836" t="str">
            <v>浜北市（国民健康保険）　　　　　　　　　　　　　　　　　　</v>
          </cell>
        </row>
        <row r="2837">
          <cell r="B2837">
            <v>220194</v>
          </cell>
          <cell r="C2837" t="str">
            <v>下田市（国民健康保険）　　　　　　　　　　　　　　　　　　</v>
          </cell>
        </row>
        <row r="2838">
          <cell r="B2838">
            <v>220202</v>
          </cell>
          <cell r="C2838" t="str">
            <v>裾野市（国民健康保険）　　　　　　　　　　　　　　　　　　</v>
          </cell>
        </row>
        <row r="2839">
          <cell r="B2839">
            <v>220210</v>
          </cell>
          <cell r="C2839" t="str">
            <v>湖西市（国民健康保険）　　　　　　　　　　　　　　　　　　</v>
          </cell>
        </row>
        <row r="2840">
          <cell r="B2840">
            <v>220228</v>
          </cell>
          <cell r="C2840" t="str">
            <v>東伊豆町（国民健康保険）　　　　　　　　　　　　　　　　　</v>
          </cell>
        </row>
        <row r="2841">
          <cell r="B2841">
            <v>220236</v>
          </cell>
          <cell r="C2841" t="str">
            <v>河津町（国民健康保険）　　　　　　　　　　　　　　　　　　</v>
          </cell>
        </row>
        <row r="2842">
          <cell r="B2842">
            <v>220244</v>
          </cell>
          <cell r="C2842" t="str">
            <v>南伊豆町（国民健康保険）　　　　　　　　　　　　　　　　　</v>
          </cell>
        </row>
        <row r="2843">
          <cell r="B2843">
            <v>220251</v>
          </cell>
          <cell r="C2843" t="str">
            <v>松崎町（国民健康保険）　　　　　　　　　　　　　　　　　　</v>
          </cell>
        </row>
        <row r="2844">
          <cell r="B2844">
            <v>220269</v>
          </cell>
          <cell r="C2844" t="str">
            <v>西伊豆町（国民健康保険）　　　　　　　　　　　　　　　　　</v>
          </cell>
        </row>
        <row r="2845">
          <cell r="B2845">
            <v>220277</v>
          </cell>
          <cell r="C2845" t="str">
            <v>賀茂村（国民健康保険）　　　　　　　　　　　　　　　　　　</v>
          </cell>
        </row>
        <row r="2846">
          <cell r="B2846">
            <v>220285</v>
          </cell>
          <cell r="C2846" t="str">
            <v>伊豆長岡町（国民健康保険）　　　　　　　　　　　　　　　　</v>
          </cell>
        </row>
        <row r="2847">
          <cell r="B2847">
            <v>220293</v>
          </cell>
          <cell r="C2847" t="str">
            <v>修善寺町（国民健康保険）　　　　　　　　　　　　　　　　　</v>
          </cell>
        </row>
        <row r="2848">
          <cell r="B2848">
            <v>220301</v>
          </cell>
          <cell r="C2848" t="str">
            <v>戸田村（国民健康保険）　　　　　　　　　　　　　　　　　　</v>
          </cell>
        </row>
        <row r="2849">
          <cell r="B2849">
            <v>220319</v>
          </cell>
          <cell r="C2849" t="str">
            <v>土肥町（国民健康保険）　　　　　　　　　　　　　　　　　　</v>
          </cell>
        </row>
        <row r="2850">
          <cell r="B2850">
            <v>220327</v>
          </cell>
          <cell r="C2850" t="str">
            <v>函南町（国民健康保険）　　　　　　　　　　　　　　　　　　</v>
          </cell>
        </row>
        <row r="2851">
          <cell r="B2851">
            <v>220335</v>
          </cell>
          <cell r="C2851" t="str">
            <v>韮山町（国民健康保険）　　　　　　　　　　　　　　　　　　</v>
          </cell>
        </row>
        <row r="2852">
          <cell r="B2852">
            <v>220343</v>
          </cell>
          <cell r="C2852" t="str">
            <v>大仁町（国民健康保険）　　　　　　　　　　　　　　　　　　</v>
          </cell>
        </row>
        <row r="2853">
          <cell r="B2853">
            <v>220350</v>
          </cell>
          <cell r="C2853" t="str">
            <v>天城湯ヶ島町（国民健康保険）　　　　　　　　　　　　　　　</v>
          </cell>
        </row>
        <row r="2854">
          <cell r="B2854">
            <v>220368</v>
          </cell>
          <cell r="C2854" t="str">
            <v>中伊豆町（国民健康保険）　　　　　　　　　　　　　　　　　</v>
          </cell>
        </row>
        <row r="2855">
          <cell r="B2855">
            <v>220376</v>
          </cell>
          <cell r="C2855" t="str">
            <v>清水町（国民健康保険）　　　　　　　　　　　　　　　　　　</v>
          </cell>
        </row>
        <row r="2856">
          <cell r="B2856">
            <v>220384</v>
          </cell>
          <cell r="C2856" t="str">
            <v>長泉町（国民健康保険）　　　　　　　　　　　　　　　　　　</v>
          </cell>
        </row>
        <row r="2857">
          <cell r="B2857">
            <v>220392</v>
          </cell>
          <cell r="C2857" t="str">
            <v>小山町（国民健康保険）　　　　　　　　　　　　　　　　　　</v>
          </cell>
        </row>
        <row r="2858">
          <cell r="B2858">
            <v>220400</v>
          </cell>
          <cell r="C2858" t="str">
            <v>芝川町（国民健康保険）　　　　　　　　　　　　　　　　　　</v>
          </cell>
        </row>
        <row r="2859">
          <cell r="B2859">
            <v>220418</v>
          </cell>
          <cell r="C2859" t="str">
            <v>富士川町（国民健康保険）　　　　　　　　　　　　　　　　　</v>
          </cell>
        </row>
        <row r="2860">
          <cell r="B2860">
            <v>220426</v>
          </cell>
          <cell r="C2860" t="str">
            <v>蒲原町（国民健康保険）　　　　　　　　　　　　　　　　　　</v>
          </cell>
        </row>
        <row r="2861">
          <cell r="B2861">
            <v>220434</v>
          </cell>
          <cell r="C2861" t="str">
            <v>由比町（国民健康保険）　　　　　　　　　　　　　　　　　　</v>
          </cell>
        </row>
        <row r="2862">
          <cell r="B2862">
            <v>220442</v>
          </cell>
          <cell r="C2862" t="str">
            <v>岡部町（国民健康保険）　　　　　　　　　　　　　　　　　　</v>
          </cell>
        </row>
        <row r="2863">
          <cell r="B2863">
            <v>220459</v>
          </cell>
          <cell r="C2863" t="str">
            <v>大井川町（国民健康保険）　　　　　　　　　　　　　　　　　</v>
          </cell>
        </row>
        <row r="2864">
          <cell r="B2864">
            <v>220467</v>
          </cell>
          <cell r="C2864" t="str">
            <v>御前崎町（国民健康保険）　　　　　　　　　　　　　　　　　</v>
          </cell>
        </row>
        <row r="2865">
          <cell r="B2865">
            <v>220475</v>
          </cell>
          <cell r="C2865" t="str">
            <v>相良町（国民健康保険）　　　　　　　　　　　　　　　　　　</v>
          </cell>
        </row>
        <row r="2866">
          <cell r="B2866">
            <v>220483</v>
          </cell>
          <cell r="C2866" t="str">
            <v>榛原町（国民健康保険）　　　　　　　　　　　　　　　　　　</v>
          </cell>
        </row>
        <row r="2867">
          <cell r="B2867">
            <v>220491</v>
          </cell>
          <cell r="C2867" t="str">
            <v>吉田町（国民健康保険）　　　　　　　　　　　　　　　　　　</v>
          </cell>
        </row>
        <row r="2868">
          <cell r="B2868">
            <v>220509</v>
          </cell>
          <cell r="C2868" t="str">
            <v>金谷町（国民健康保険）　　　　　　　　　　　　　　　　　　</v>
          </cell>
        </row>
        <row r="2869">
          <cell r="B2869">
            <v>220517</v>
          </cell>
          <cell r="C2869" t="str">
            <v>川根町（国民健康保険）　　　　　　　　　　　　　　　　　　</v>
          </cell>
        </row>
        <row r="2870">
          <cell r="B2870">
            <v>220525</v>
          </cell>
          <cell r="C2870" t="str">
            <v>川根本町（国民健康保険）　　　　　　　　　　　　　　　　　</v>
          </cell>
        </row>
        <row r="2871">
          <cell r="B2871">
            <v>220533</v>
          </cell>
          <cell r="C2871" t="str">
            <v>本川根町（国民健康保険）　　　　　　　　　　　　　　　　　</v>
          </cell>
        </row>
        <row r="2872">
          <cell r="B2872">
            <v>220541</v>
          </cell>
          <cell r="C2872" t="str">
            <v>大東町（国民健康保険）　　　　　　　　　　　　　　　　　　</v>
          </cell>
        </row>
        <row r="2873">
          <cell r="B2873">
            <v>220558</v>
          </cell>
          <cell r="C2873" t="str">
            <v>大須賀町（国民健康保険）　　　　　　　　　　　　　　　　　</v>
          </cell>
        </row>
        <row r="2874">
          <cell r="B2874">
            <v>220574</v>
          </cell>
          <cell r="C2874" t="str">
            <v>浜岡町（国民健康保険）　　　　　　　　　　　　　　　　　　</v>
          </cell>
        </row>
        <row r="2875">
          <cell r="B2875">
            <v>220582</v>
          </cell>
          <cell r="C2875" t="str">
            <v>小笠町（国民健康保険）　　　　　　　　　　　　　　　　　　</v>
          </cell>
        </row>
        <row r="2876">
          <cell r="B2876">
            <v>220590</v>
          </cell>
          <cell r="C2876" t="str">
            <v>菊川町（国民健康保険）　　　　　　　　　　　　　　　　　　</v>
          </cell>
        </row>
        <row r="2877">
          <cell r="B2877">
            <v>220608</v>
          </cell>
          <cell r="C2877" t="str">
            <v>森町（国民健康保険）　　　　　　　　　　　　　　　　　　　</v>
          </cell>
        </row>
        <row r="2878">
          <cell r="B2878">
            <v>220616</v>
          </cell>
          <cell r="C2878" t="str">
            <v>春野町（国民健康保険）　　　　　　　　　　　　　　　　　　</v>
          </cell>
        </row>
        <row r="2879">
          <cell r="B2879">
            <v>220624</v>
          </cell>
          <cell r="C2879" t="str">
            <v>浅羽町（国民健康保険）　　　　　　　　　　　　　　　　　　</v>
          </cell>
        </row>
        <row r="2880">
          <cell r="B2880">
            <v>220632</v>
          </cell>
          <cell r="C2880" t="str">
            <v>福田町（国民健康保険）　　　　　　　　　　　　　　　　　　</v>
          </cell>
        </row>
        <row r="2881">
          <cell r="B2881">
            <v>220640</v>
          </cell>
          <cell r="C2881" t="str">
            <v>竜洋町（国民健康保険）　　　　　　　　　　　　　　　　　　</v>
          </cell>
        </row>
        <row r="2882">
          <cell r="B2882">
            <v>220657</v>
          </cell>
          <cell r="C2882" t="str">
            <v>豊田町（国民健康保険）　　　　　　　　　　　　　　　　　　</v>
          </cell>
        </row>
        <row r="2883">
          <cell r="B2883">
            <v>220665</v>
          </cell>
          <cell r="C2883" t="str">
            <v>豊岡村（国民健康保険）　　　　　　　　　　　　　　　　　　</v>
          </cell>
        </row>
        <row r="2884">
          <cell r="B2884">
            <v>220673</v>
          </cell>
          <cell r="C2884" t="str">
            <v>龍山村（国民健康保険）　　　　　　　　　　　　　　　　　　</v>
          </cell>
        </row>
        <row r="2885">
          <cell r="B2885">
            <v>220681</v>
          </cell>
          <cell r="C2885" t="str">
            <v>佐久間町（国民健康保険）　　　　　　　　　　　　　　　　　</v>
          </cell>
        </row>
        <row r="2886">
          <cell r="B2886">
            <v>220699</v>
          </cell>
          <cell r="C2886" t="str">
            <v>水窪町（国民健康保険）　　　　　　　　　　　　　　　　　　</v>
          </cell>
        </row>
        <row r="2887">
          <cell r="B2887">
            <v>220715</v>
          </cell>
          <cell r="C2887" t="str">
            <v>舞阪町（国民健康保険）　　　　　　　　　　　　　　　　　　</v>
          </cell>
        </row>
        <row r="2888">
          <cell r="B2888">
            <v>220723</v>
          </cell>
          <cell r="C2888" t="str">
            <v>新居町（国民健康保険）　　　　　　　　　　　　　　　　　　</v>
          </cell>
        </row>
        <row r="2889">
          <cell r="B2889">
            <v>220731</v>
          </cell>
          <cell r="C2889" t="str">
            <v>雄踏町（国民健康保険）　　　　　　　　　　　　　　　　　　</v>
          </cell>
        </row>
        <row r="2890">
          <cell r="B2890">
            <v>220749</v>
          </cell>
          <cell r="C2890" t="str">
            <v>細江町（国民健康保険）　　　　　　　　　　　　　　　　　　</v>
          </cell>
        </row>
        <row r="2891">
          <cell r="B2891">
            <v>220756</v>
          </cell>
          <cell r="C2891" t="str">
            <v>引佐町（国民健康保険）　　　　　　　　　　　　　　　　　　</v>
          </cell>
        </row>
        <row r="2892">
          <cell r="B2892">
            <v>220764</v>
          </cell>
          <cell r="C2892" t="str">
            <v>三ヶ日町（国民健康保険）　　　　　　　　　　　　　　　　　</v>
          </cell>
        </row>
        <row r="2893">
          <cell r="B2893">
            <v>220814</v>
          </cell>
          <cell r="C2893" t="str">
            <v>伊豆市（国民健康保険）　　　　　　　　　　　　　　　　　　</v>
          </cell>
        </row>
        <row r="2894">
          <cell r="B2894">
            <v>220822</v>
          </cell>
          <cell r="C2894" t="str">
            <v>御前崎市（国民健康保険）　　　　　　　　　　　　　　　　　</v>
          </cell>
        </row>
        <row r="2895">
          <cell r="B2895">
            <v>220830</v>
          </cell>
          <cell r="C2895" t="str">
            <v>菊川市（国民健康保険）　　　　　　　　　　　　　　　　　　</v>
          </cell>
        </row>
        <row r="2896">
          <cell r="B2896">
            <v>220848</v>
          </cell>
          <cell r="C2896" t="str">
            <v>伊豆の国市（国民健康保険）　　　　　　　　　　　　　　　　</v>
          </cell>
        </row>
        <row r="2897">
          <cell r="B2897">
            <v>223016</v>
          </cell>
          <cell r="C2897" t="str">
            <v>静岡市食品国民健康保険組合　　　　　　　　　　　　　　　　</v>
          </cell>
        </row>
        <row r="2898">
          <cell r="B2898">
            <v>223024</v>
          </cell>
          <cell r="C2898" t="str">
            <v>静岡県医師国民健康保険組合　　　　　　　　　　　　　　　　</v>
          </cell>
        </row>
        <row r="2899">
          <cell r="B2899">
            <v>223032</v>
          </cell>
          <cell r="C2899" t="str">
            <v>静岡県薬剤師国民健康保険組合　　　　　　　　　　　　　　　</v>
          </cell>
        </row>
        <row r="2900">
          <cell r="B2900">
            <v>223040</v>
          </cell>
          <cell r="C2900" t="str">
            <v>静岡県歯科医師国民健康保険組合　　　　　　　　　　　　　　</v>
          </cell>
        </row>
        <row r="2901">
          <cell r="B2901">
            <v>223057</v>
          </cell>
          <cell r="C2901" t="str">
            <v>静岡県建設産業国民健康保険組合　　　　　　　　　　　　　　</v>
          </cell>
        </row>
        <row r="2902">
          <cell r="B2902">
            <v>224006</v>
          </cell>
          <cell r="C2902" t="str">
            <v>静岡市（国民健康保険）　　　　　　　　　　　　　　　　　　</v>
          </cell>
        </row>
        <row r="2903">
          <cell r="B2903">
            <v>6220057</v>
          </cell>
          <cell r="C2903" t="str">
            <v>ヤマハ健康保険組合　　　　　　　　　　　　　　　　　　　　</v>
          </cell>
        </row>
        <row r="2904">
          <cell r="B2904">
            <v>6220073</v>
          </cell>
          <cell r="C2904" t="str">
            <v>スズキ健康保険組合　　　　　　　　　　　　　　　　　　　　</v>
          </cell>
        </row>
        <row r="2905">
          <cell r="B2905">
            <v>6220115</v>
          </cell>
          <cell r="C2905" t="str">
            <v>エンシュウ健康保険組合　　　　　　　　　　　　　　　　　　</v>
          </cell>
        </row>
        <row r="2906">
          <cell r="B2906">
            <v>6220156</v>
          </cell>
          <cell r="C2906" t="str">
            <v>静岡県農業団体健康保険組合　　　　　　　　　　　　　　　　</v>
          </cell>
        </row>
        <row r="2907">
          <cell r="B2907">
            <v>6220206</v>
          </cell>
          <cell r="C2907" t="str">
            <v>静岡銀行健康保険組合　　　　　　　　　　　　　　　　　　　</v>
          </cell>
        </row>
        <row r="2908">
          <cell r="B2908">
            <v>6220248</v>
          </cell>
          <cell r="C2908" t="str">
            <v>静岡鉄道健康保険組合　　　　　　　　　　　　　　　　　　　</v>
          </cell>
        </row>
        <row r="2909">
          <cell r="B2909">
            <v>6220263</v>
          </cell>
          <cell r="C2909" t="str">
            <v>静岡市健康保険組合　　　　　　　　　　　　　　　　　　　　</v>
          </cell>
        </row>
        <row r="2910">
          <cell r="B2910">
            <v>6220289</v>
          </cell>
          <cell r="C2910" t="str">
            <v>浜松市職員健康保険組合　　　　　　　　　　　　　　　　　　</v>
          </cell>
        </row>
        <row r="2911">
          <cell r="B2911">
            <v>6220297</v>
          </cell>
          <cell r="C2911" t="str">
            <v>東海パルプ健康保険組合　　　　　　　　　　　　　　　　　　</v>
          </cell>
        </row>
        <row r="2912">
          <cell r="B2912">
            <v>6220362</v>
          </cell>
          <cell r="C2912" t="str">
            <v>大昭和健康保険組合　　　　　　　　　　　　　　　　　　　　</v>
          </cell>
        </row>
        <row r="2913">
          <cell r="B2913">
            <v>6220388</v>
          </cell>
          <cell r="C2913" t="str">
            <v>遠州鉄道健康保険組合　　　　　　　　　　　　　　　　　　　</v>
          </cell>
        </row>
        <row r="2914">
          <cell r="B2914">
            <v>6220446</v>
          </cell>
          <cell r="C2914" t="str">
            <v>伊豆箱根鉄道健康保険組合　　　　　　　　　　　　　　　　　</v>
          </cell>
        </row>
        <row r="2915">
          <cell r="B2915">
            <v>6220495</v>
          </cell>
          <cell r="C2915" t="str">
            <v>スルガ銀行健康保険組合　　　　　　　　　　　　　　　　　　</v>
          </cell>
        </row>
        <row r="2916">
          <cell r="B2916">
            <v>6220503</v>
          </cell>
          <cell r="C2916" t="str">
            <v>鈴与健康保険組合　　　　　　　　　　　　　　　　　　　　　</v>
          </cell>
        </row>
        <row r="2917">
          <cell r="B2917">
            <v>6220545</v>
          </cell>
          <cell r="C2917" t="str">
            <v>矢崎健康保険組合　　　　　　　　　　　　　　　　　　　　　</v>
          </cell>
        </row>
        <row r="2918">
          <cell r="B2918">
            <v>6220560</v>
          </cell>
          <cell r="C2918" t="str">
            <v>河合楽器健康保険組合　　　　　　　　　　　　　　　　　　　</v>
          </cell>
        </row>
        <row r="2919">
          <cell r="B2919">
            <v>6220578</v>
          </cell>
          <cell r="C2919" t="str">
            <v>国産電機健康保険組合　　　　　　　　　　　　　　　　　　　</v>
          </cell>
        </row>
        <row r="2920">
          <cell r="B2920">
            <v>6220594</v>
          </cell>
          <cell r="C2920" t="str">
            <v>静岡県繊維健康保険組合　　　　　　　　　　　　　　　　　　</v>
          </cell>
        </row>
        <row r="2921">
          <cell r="B2921">
            <v>6220610</v>
          </cell>
          <cell r="C2921" t="str">
            <v>旭テック健康保険組合　　　　　　　　　　　　　　　　　　　</v>
          </cell>
        </row>
        <row r="2922">
          <cell r="B2922">
            <v>6220628</v>
          </cell>
          <cell r="C2922" t="str">
            <v>静岡中央銀行健康保険組合　　　　　　　　　　　　　　　　　</v>
          </cell>
        </row>
        <row r="2923">
          <cell r="B2923">
            <v>6220644</v>
          </cell>
          <cell r="C2923" t="str">
            <v>近鉄物流健康保険組合　　　　　　　　　　　　　　　　　　　</v>
          </cell>
        </row>
        <row r="2924">
          <cell r="B2924">
            <v>6220669</v>
          </cell>
          <cell r="C2924" t="str">
            <v>静岡県西部機械工業健康保険組合　　　　　　　　　　　　　　</v>
          </cell>
        </row>
        <row r="2925">
          <cell r="B2925">
            <v>6220677</v>
          </cell>
          <cell r="C2925" t="str">
            <v>静岡県東部機械工業健康保険組合　　　　　　　　　　　　　　</v>
          </cell>
        </row>
        <row r="2926">
          <cell r="B2926">
            <v>6220685</v>
          </cell>
          <cell r="C2926" t="str">
            <v>フジ健康保険組合　　　　　　　　　　　　　　　　　　　　　</v>
          </cell>
        </row>
        <row r="2927">
          <cell r="B2927">
            <v>6220693</v>
          </cell>
          <cell r="C2927" t="str">
            <v>報徳同栄健康保険組合　　　　　　　　　　　　　　　　　　　</v>
          </cell>
        </row>
        <row r="2928">
          <cell r="B2928">
            <v>6220701</v>
          </cell>
          <cell r="C2928" t="str">
            <v>赤阪鉄工健康保険組合　　　　　　　　　　　　　　　　　　　</v>
          </cell>
        </row>
        <row r="2929">
          <cell r="B2929">
            <v>6220719</v>
          </cell>
          <cell r="C2929" t="str">
            <v>熱海市旅館健康保険組合　　　　　　　　　　　　　　　　　　</v>
          </cell>
        </row>
        <row r="2930">
          <cell r="B2930">
            <v>6220727</v>
          </cell>
          <cell r="C2930" t="str">
            <v>ノダ健康保険組合　　　　　　　　　　　　　　　　　　　　　</v>
          </cell>
        </row>
        <row r="2931">
          <cell r="B2931">
            <v>6220743</v>
          </cell>
          <cell r="C2931" t="str">
            <v>静岡県信用金庫健康保険組合　　　　　　　　　　　　　　　　</v>
          </cell>
        </row>
        <row r="2932">
          <cell r="B2932">
            <v>6220750</v>
          </cell>
          <cell r="C2932" t="str">
            <v>ムトウ健康保険組合　　　　　　　　　　　　　　　　　　　　</v>
          </cell>
        </row>
        <row r="2933">
          <cell r="B2933">
            <v>6220784</v>
          </cell>
          <cell r="C2933" t="str">
            <v>大興製紙健康保険組合　　　　　　　　　　　　　　　　　　　</v>
          </cell>
        </row>
        <row r="2934">
          <cell r="B2934">
            <v>6220792</v>
          </cell>
          <cell r="C2934" t="str">
            <v>静岡県石油健康保険組合　　　　　　　　　　　　　　　　　　</v>
          </cell>
        </row>
        <row r="2935">
          <cell r="B2935">
            <v>6220800</v>
          </cell>
          <cell r="C2935" t="str">
            <v>静岡県中部機械工業健康保険組合　　　　　　　　　　　　　　</v>
          </cell>
        </row>
        <row r="2936">
          <cell r="B2936">
            <v>6220842</v>
          </cell>
          <cell r="C2936" t="str">
            <v>静岡県自動車販売健康保険組合　　　　　　　　　　　　　　　</v>
          </cell>
        </row>
        <row r="2937">
          <cell r="B2937">
            <v>6220867</v>
          </cell>
          <cell r="C2937" t="str">
            <v>ユニプレス健康保険組合　　　　　　　　　　　　　　　　　　</v>
          </cell>
        </row>
        <row r="2938">
          <cell r="B2938">
            <v>6220883</v>
          </cell>
          <cell r="C2938" t="str">
            <v>静岡県トラック運送健康保険組合　　　　　　　　　　　　　　</v>
          </cell>
        </row>
        <row r="2939">
          <cell r="B2939">
            <v>6220891</v>
          </cell>
          <cell r="C2939" t="str">
            <v>静岡県自動車整備健康保険組合　　　　　　　　　　　　　　　</v>
          </cell>
        </row>
        <row r="2940">
          <cell r="B2940">
            <v>6220917</v>
          </cell>
          <cell r="C2940" t="str">
            <v>静岡県電気工事業健康保険組合　　　　　　　　　　　　　　　</v>
          </cell>
        </row>
        <row r="2941">
          <cell r="B2941">
            <v>6220925</v>
          </cell>
          <cell r="C2941" t="str">
            <v>静岡県タクシー健康保険組合　　　　　　　　　　　　　　　　</v>
          </cell>
        </row>
        <row r="2942">
          <cell r="B2942">
            <v>6220933</v>
          </cell>
          <cell r="C2942" t="str">
            <v>静岡県金属工業健康保険組合　　　　　　　　　　　　　　　　</v>
          </cell>
        </row>
        <row r="2943">
          <cell r="B2943">
            <v>6220941</v>
          </cell>
          <cell r="C2943" t="str">
            <v>三保造船健康保険組合　　　　　　　　　　　　　　　　　　　</v>
          </cell>
        </row>
        <row r="2944">
          <cell r="B2944">
            <v>6220958</v>
          </cell>
          <cell r="C2944" t="str">
            <v>静岡県家具健康保険組合　　　　　　　　　　　　　　　　　　</v>
          </cell>
        </row>
        <row r="2945">
          <cell r="B2945">
            <v>6220966</v>
          </cell>
          <cell r="C2945" t="str">
            <v>製紙工業健康保険組合　　　　　　　　　　　　　　　　　　　</v>
          </cell>
        </row>
        <row r="2946">
          <cell r="B2946">
            <v>6220974</v>
          </cell>
          <cell r="C2946" t="str">
            <v>矢崎化工健康保険組合　　　　　　　　　　　　　　　　　　　</v>
          </cell>
        </row>
        <row r="2947">
          <cell r="B2947">
            <v>6220990</v>
          </cell>
          <cell r="C2947" t="str">
            <v>清水銀行健康保険組合　　　　　　　　　　　　　　　　　　　</v>
          </cell>
        </row>
        <row r="2948">
          <cell r="B2948">
            <v>6221006</v>
          </cell>
          <cell r="C2948" t="str">
            <v>静岡新聞放送健康保険組合　　　　　　　　　　　　　　　　　</v>
          </cell>
        </row>
        <row r="2949">
          <cell r="B2949">
            <v>6221022</v>
          </cell>
          <cell r="C2949" t="str">
            <v>丸八真綿健康保険組合　　　　　　　　　　　　　　　　　　　</v>
          </cell>
        </row>
        <row r="2950">
          <cell r="B2950">
            <v>6221048</v>
          </cell>
          <cell r="C2950" t="str">
            <v>エム・オー・エー健康保険組合　　　　　　　　　　　　　　　</v>
          </cell>
        </row>
        <row r="2951">
          <cell r="B2951">
            <v>6221063</v>
          </cell>
          <cell r="C2951" t="str">
            <v>巴川製紙所健康保険組合　　　　　　　　　　　　　　　　　　</v>
          </cell>
        </row>
        <row r="2952">
          <cell r="B2952">
            <v>6221071</v>
          </cell>
          <cell r="C2952" t="str">
            <v>ホトニクス・グループ健康保険組合　　　　　　　　　　　　　</v>
          </cell>
        </row>
        <row r="2953">
          <cell r="B2953">
            <v>6221089</v>
          </cell>
          <cell r="C2953" t="str">
            <v>カナサシ健康保険組合　　　　　　　　　　　　　　　　　　　</v>
          </cell>
        </row>
        <row r="2954">
          <cell r="B2954">
            <v>6221097</v>
          </cell>
          <cell r="C2954" t="str">
            <v>聖隷健康保険組合　　　　　　　　　　　　　　　　　　　　　</v>
          </cell>
        </row>
        <row r="2955">
          <cell r="B2955">
            <v>6221105</v>
          </cell>
          <cell r="C2955" t="str">
            <v>東芝機械健康保険組合　　　　　　　　　　　　　　　　　　　</v>
          </cell>
        </row>
        <row r="2956">
          <cell r="B2956">
            <v>32220410</v>
          </cell>
          <cell r="C2956" t="str">
            <v>静岡県市町村職員共済組合　　　　　　　　　　　　　　　　　</v>
          </cell>
        </row>
        <row r="2957">
          <cell r="B2957">
            <v>230029</v>
          </cell>
          <cell r="C2957" t="str">
            <v>豊橋市（国民健康保険）　　　　　　　　　　　　　　　　　　</v>
          </cell>
        </row>
        <row r="2958">
          <cell r="B2958">
            <v>230037</v>
          </cell>
          <cell r="C2958" t="str">
            <v>岡崎市（国民健康保険）　　　　　　　　　　　　　　　　　　</v>
          </cell>
        </row>
        <row r="2959">
          <cell r="B2959">
            <v>230045</v>
          </cell>
          <cell r="C2959" t="str">
            <v>一宮市（国民健康保険）　　　　　　　　　　　　　　　　　　</v>
          </cell>
        </row>
        <row r="2960">
          <cell r="B2960">
            <v>230052</v>
          </cell>
          <cell r="C2960" t="str">
            <v>瀬戸市（国民健康保険）　　　　　　　　　　　　　　　　　　</v>
          </cell>
        </row>
        <row r="2961">
          <cell r="B2961">
            <v>230060</v>
          </cell>
          <cell r="C2961" t="str">
            <v>半田市（国民健康保険）　　　　　　　　　　　　　　　　　　</v>
          </cell>
        </row>
        <row r="2962">
          <cell r="B2962">
            <v>230078</v>
          </cell>
          <cell r="C2962" t="str">
            <v>春日井市（国民健康保険）　　　　　　　　　　　　　　　　　</v>
          </cell>
        </row>
        <row r="2963">
          <cell r="B2963">
            <v>230086</v>
          </cell>
          <cell r="C2963" t="str">
            <v>豊川市（国民健康保険）　　　　　　　　　　　　　　　　　　</v>
          </cell>
        </row>
        <row r="2964">
          <cell r="B2964">
            <v>230094</v>
          </cell>
          <cell r="C2964" t="str">
            <v>津島市（国民健康保険）　　　　　　　　　　　　　　　　　　</v>
          </cell>
        </row>
        <row r="2965">
          <cell r="B2965">
            <v>230102</v>
          </cell>
          <cell r="C2965" t="str">
            <v>碧南市（国民健康保険）　　　　　　　　　　　　　　　　　　</v>
          </cell>
        </row>
        <row r="2966">
          <cell r="B2966">
            <v>230110</v>
          </cell>
          <cell r="C2966" t="str">
            <v>刈谷市（国民健康保険）　　　　　　　　　　　　　　　　　　</v>
          </cell>
        </row>
        <row r="2967">
          <cell r="B2967">
            <v>230128</v>
          </cell>
          <cell r="C2967" t="str">
            <v>豊田市（国民健康保険）　　　　　　　　　　　　　　　　　　</v>
          </cell>
        </row>
        <row r="2968">
          <cell r="B2968">
            <v>230136</v>
          </cell>
          <cell r="C2968" t="str">
            <v>安城市（国民健康保険）　　　　　　　　　　　　　　　　　　</v>
          </cell>
        </row>
        <row r="2969">
          <cell r="B2969">
            <v>230144</v>
          </cell>
          <cell r="C2969" t="str">
            <v>西尾市（国民健康保険）　　　　　　　　　　　　　　　　　　</v>
          </cell>
        </row>
        <row r="2970">
          <cell r="B2970">
            <v>230151</v>
          </cell>
          <cell r="C2970" t="str">
            <v>蒲郡市（国民健康保険）　　　　　　　　　　　　　　　　　　</v>
          </cell>
        </row>
        <row r="2971">
          <cell r="B2971">
            <v>230169</v>
          </cell>
          <cell r="C2971" t="str">
            <v>犬山市（国民健康保険）　　　　　　　　　　　　　　　　　　</v>
          </cell>
        </row>
        <row r="2972">
          <cell r="B2972">
            <v>230177</v>
          </cell>
          <cell r="C2972" t="str">
            <v>常滑市（国民健康保険）　　　　　　　　　　　　　　　　　　</v>
          </cell>
        </row>
        <row r="2973">
          <cell r="B2973">
            <v>230185</v>
          </cell>
          <cell r="C2973" t="str">
            <v>江南市（国民健康保険）　　　　　　　　　　　　　　　　　　</v>
          </cell>
        </row>
        <row r="2974">
          <cell r="B2974">
            <v>230193</v>
          </cell>
          <cell r="C2974" t="str">
            <v>尾西市（国民健康保険）　　　　　　　　　　　　　　　　　　</v>
          </cell>
        </row>
        <row r="2975">
          <cell r="B2975">
            <v>230201</v>
          </cell>
          <cell r="C2975" t="str">
            <v>小牧市（国民健康保険）　　　　　　　　　　　　　　　　　　</v>
          </cell>
        </row>
        <row r="2976">
          <cell r="B2976">
            <v>230219</v>
          </cell>
          <cell r="C2976" t="str">
            <v>稲沢市（国民健康保険）　　　　　　　　　　　　　　　　　　</v>
          </cell>
        </row>
        <row r="2977">
          <cell r="B2977">
            <v>230227</v>
          </cell>
          <cell r="C2977" t="str">
            <v>新城市（国民健康保険）　　　　　　　　　　　　　　　　　　</v>
          </cell>
        </row>
        <row r="2978">
          <cell r="B2978">
            <v>230235</v>
          </cell>
          <cell r="C2978" t="str">
            <v>東海市（国民健康保険）　　　　　　　　　　　　　　　　　　</v>
          </cell>
        </row>
        <row r="2979">
          <cell r="B2979">
            <v>230243</v>
          </cell>
          <cell r="C2979" t="str">
            <v>大府市（国民健康保険）　　　　　　　　　　　　　　　　　　</v>
          </cell>
        </row>
        <row r="2980">
          <cell r="B2980">
            <v>230250</v>
          </cell>
          <cell r="C2980" t="str">
            <v>知多市（国民健康保険）　　　　　　　　　　　　　　　　　　</v>
          </cell>
        </row>
        <row r="2981">
          <cell r="B2981">
            <v>230268</v>
          </cell>
          <cell r="C2981" t="str">
            <v>知立市（国民健康保険）　　　　　　　　　　　　　　　　　　</v>
          </cell>
        </row>
        <row r="2982">
          <cell r="B2982">
            <v>230276</v>
          </cell>
          <cell r="C2982" t="str">
            <v>尾張旭市（国民健康保険）　　　　　　　　　　　　　　　　　</v>
          </cell>
        </row>
        <row r="2983">
          <cell r="B2983">
            <v>230284</v>
          </cell>
          <cell r="C2983" t="str">
            <v>高浜市（国民健康保険）　　　　　　　　　　　　　　　　　　</v>
          </cell>
        </row>
        <row r="2984">
          <cell r="B2984">
            <v>230292</v>
          </cell>
          <cell r="C2984" t="str">
            <v>岩倉市（国民健康保険）　　　　　　　　　　　　　　　　　　</v>
          </cell>
        </row>
        <row r="2985">
          <cell r="B2985">
            <v>230300</v>
          </cell>
          <cell r="C2985" t="str">
            <v>豊明市（国民健康保険）　　　　　　　　　　　　　　　　　　</v>
          </cell>
        </row>
        <row r="2986">
          <cell r="B2986">
            <v>230318</v>
          </cell>
          <cell r="C2986" t="str">
            <v>愛西市（国民健康保険）　　　　　　　　　　　　　　　　　　</v>
          </cell>
        </row>
        <row r="2987">
          <cell r="B2987">
            <v>230326</v>
          </cell>
          <cell r="C2987" t="str">
            <v>清須市（国民健康保険）　　　　　　　　　　　　　　　　　　</v>
          </cell>
        </row>
        <row r="2988">
          <cell r="B2988">
            <v>230516</v>
          </cell>
          <cell r="C2988" t="str">
            <v>東郷町（国民健康保険）　　　　　　　　　　　　　　　　　　</v>
          </cell>
        </row>
        <row r="2989">
          <cell r="B2989">
            <v>230524</v>
          </cell>
          <cell r="C2989" t="str">
            <v>日進市（国民健康保険）　　　　　　　　　　　　　　　　　　</v>
          </cell>
        </row>
        <row r="2990">
          <cell r="B2990">
            <v>230532</v>
          </cell>
          <cell r="C2990" t="str">
            <v>長久手町（国民健康保険）　　　　　　　　　　　　　　　　　</v>
          </cell>
        </row>
        <row r="2991">
          <cell r="B2991">
            <v>230540</v>
          </cell>
          <cell r="C2991" t="str">
            <v>西枇杷島町（国民健康保険）　　　　　　　　　　　　　　　　</v>
          </cell>
        </row>
        <row r="2992">
          <cell r="B2992">
            <v>230557</v>
          </cell>
          <cell r="C2992" t="str">
            <v>豊山町（国民健康保険）　　　　　　　　　　　　　　　　　　</v>
          </cell>
        </row>
        <row r="2993">
          <cell r="B2993">
            <v>230565</v>
          </cell>
          <cell r="C2993" t="str">
            <v>師勝町（国民健康保険）　　　　　　　　　　　　　　　　　　</v>
          </cell>
        </row>
        <row r="2994">
          <cell r="B2994">
            <v>230573</v>
          </cell>
          <cell r="C2994" t="str">
            <v>西春町（国民健康保険）　　　　　　　　　　　　　　　　　　</v>
          </cell>
        </row>
        <row r="2995">
          <cell r="B2995">
            <v>230581</v>
          </cell>
          <cell r="C2995" t="str">
            <v>春日町（国民健康保険）　　　　　　　　　　　　　　　　　　</v>
          </cell>
        </row>
        <row r="2996">
          <cell r="B2996">
            <v>230599</v>
          </cell>
          <cell r="C2996" t="str">
            <v>清洲町（国民健康保険）　　　　　　　　　　　　　　　　　　</v>
          </cell>
        </row>
        <row r="2997">
          <cell r="B2997">
            <v>230607</v>
          </cell>
          <cell r="C2997" t="str">
            <v>新川町（国民健康保険）　　　　　　　　　　　　　　　　　　</v>
          </cell>
        </row>
        <row r="2998">
          <cell r="B2998">
            <v>230615</v>
          </cell>
          <cell r="C2998" t="str">
            <v>大口町（国民健康保険）　　　　　　　　　　　　　　　　　　</v>
          </cell>
        </row>
        <row r="2999">
          <cell r="B2999">
            <v>230623</v>
          </cell>
          <cell r="C2999" t="str">
            <v>扶桑町（国民健康保険）　　　　　　　　　　　　　　　　　　</v>
          </cell>
        </row>
        <row r="3000">
          <cell r="B3000">
            <v>230631</v>
          </cell>
          <cell r="C3000" t="str">
            <v>木曽川町（国民健康保険）　　　　　　　　　　　　　　　　　</v>
          </cell>
        </row>
        <row r="3001">
          <cell r="B3001">
            <v>230649</v>
          </cell>
          <cell r="C3001" t="str">
            <v>祖父江町（国民健康保険）　　　　　　　　　　　　　　　　　</v>
          </cell>
        </row>
        <row r="3002">
          <cell r="B3002">
            <v>230656</v>
          </cell>
          <cell r="C3002" t="str">
            <v>平和町（国民健康保険）　　　　　　　　　　　　　　　　　　</v>
          </cell>
        </row>
        <row r="3003">
          <cell r="B3003">
            <v>230664</v>
          </cell>
          <cell r="C3003" t="str">
            <v>七宝町（国民健康保険）　　　　　　　　　　　　　　　　　　</v>
          </cell>
        </row>
        <row r="3004">
          <cell r="B3004">
            <v>230672</v>
          </cell>
          <cell r="C3004" t="str">
            <v>美和町（国民健康保険）　　　　　　　　　　　　　　　　　　</v>
          </cell>
        </row>
        <row r="3005">
          <cell r="B3005">
            <v>230680</v>
          </cell>
          <cell r="C3005" t="str">
            <v>甚目寺町（国民健康保険）　　　　　　　　　　　　　　　　　</v>
          </cell>
        </row>
        <row r="3006">
          <cell r="B3006">
            <v>230698</v>
          </cell>
          <cell r="C3006" t="str">
            <v>大治町（国民健康保険）　　　　　　　　　　　　　　　　　　</v>
          </cell>
        </row>
        <row r="3007">
          <cell r="B3007">
            <v>230706</v>
          </cell>
          <cell r="C3007" t="str">
            <v>蟹江町（国民健康保険）　　　　　　　　　　　　　　　　　　</v>
          </cell>
        </row>
        <row r="3008">
          <cell r="B3008">
            <v>230714</v>
          </cell>
          <cell r="C3008" t="str">
            <v>十四山村（国民健康保険）　　　　　　　　　　　　　　　　　</v>
          </cell>
        </row>
        <row r="3009">
          <cell r="B3009">
            <v>230722</v>
          </cell>
          <cell r="C3009" t="str">
            <v>飛島村（国民健康保険）　　　　　　　　　　　　　　　　　　</v>
          </cell>
        </row>
        <row r="3010">
          <cell r="B3010">
            <v>230730</v>
          </cell>
          <cell r="C3010" t="str">
            <v>弥富町（国民健康保険）　　　　　　　　　　　　　　　　　　</v>
          </cell>
        </row>
        <row r="3011">
          <cell r="B3011">
            <v>230748</v>
          </cell>
          <cell r="C3011" t="str">
            <v>佐屋町（国民健康保険）　　　　　　　　　　　　　　　　　　</v>
          </cell>
        </row>
        <row r="3012">
          <cell r="B3012">
            <v>230755</v>
          </cell>
          <cell r="C3012" t="str">
            <v>立田村（国民健康保険）　　　　　　　　　　　　　　　　　　</v>
          </cell>
        </row>
        <row r="3013">
          <cell r="B3013">
            <v>230763</v>
          </cell>
          <cell r="C3013" t="str">
            <v>八開村（国民健康保険）　　　　　　　　　　　　　　　　　　</v>
          </cell>
        </row>
        <row r="3014">
          <cell r="B3014">
            <v>230771</v>
          </cell>
          <cell r="C3014" t="str">
            <v>佐織町（国民健康保険）　　　　　　　　　　　　　　　　　　</v>
          </cell>
        </row>
        <row r="3015">
          <cell r="B3015">
            <v>230789</v>
          </cell>
          <cell r="C3015" t="str">
            <v>阿久比町（国民健康保険）　　　　　　　　　　　　　　　　　</v>
          </cell>
        </row>
        <row r="3016">
          <cell r="B3016">
            <v>230797</v>
          </cell>
          <cell r="C3016" t="str">
            <v>東浦町（国民健康保険）　　　　　　　　　　　　　　　　　　</v>
          </cell>
        </row>
        <row r="3017">
          <cell r="B3017">
            <v>230805</v>
          </cell>
          <cell r="C3017" t="str">
            <v>南知多町（国民健康保険）　　　　　　　　　　　　　　　　　</v>
          </cell>
        </row>
        <row r="3018">
          <cell r="B3018">
            <v>230813</v>
          </cell>
          <cell r="C3018" t="str">
            <v>美浜町（国民健康保険）　　　　　　　　　　　　　　　　　　</v>
          </cell>
        </row>
        <row r="3019">
          <cell r="B3019">
            <v>230821</v>
          </cell>
          <cell r="C3019" t="str">
            <v>武豊町（国民健康保険）　　　　　　　　　　　　　　　　　　</v>
          </cell>
        </row>
        <row r="3020">
          <cell r="B3020">
            <v>230839</v>
          </cell>
          <cell r="C3020" t="str">
            <v>一色町（国民健康保険）　　　　　　　　　　　　　　　　　　</v>
          </cell>
        </row>
        <row r="3021">
          <cell r="B3021">
            <v>230847</v>
          </cell>
          <cell r="C3021" t="str">
            <v>吉良町（国民健康保険）　　　　　　　　　　　　　　　　　　</v>
          </cell>
        </row>
        <row r="3022">
          <cell r="B3022">
            <v>230854</v>
          </cell>
          <cell r="C3022" t="str">
            <v>幡豆町（国民健康保険）　　　　　　　　　　　　　　　　　　</v>
          </cell>
        </row>
        <row r="3023">
          <cell r="B3023">
            <v>230862</v>
          </cell>
          <cell r="C3023" t="str">
            <v>幸田町（国民健康保険）　　　　　　　　　　　　　　　　　　</v>
          </cell>
        </row>
        <row r="3024">
          <cell r="B3024">
            <v>230870</v>
          </cell>
          <cell r="C3024" t="str">
            <v>額田町（国民健康保険）　　　　　　　　　　　　　　　　　　</v>
          </cell>
        </row>
        <row r="3025">
          <cell r="B3025">
            <v>230888</v>
          </cell>
          <cell r="C3025" t="str">
            <v>三好町（国民健康保険）　　　　　　　　　　　　　　　　　　</v>
          </cell>
        </row>
        <row r="3026">
          <cell r="B3026">
            <v>230896</v>
          </cell>
          <cell r="C3026" t="str">
            <v>藤岡町（国民健康保険）　　　　　　　　　　　　　　　　　　</v>
          </cell>
        </row>
        <row r="3027">
          <cell r="B3027">
            <v>230904</v>
          </cell>
          <cell r="C3027" t="str">
            <v>小原村（国民健康保険）　　　　　　　　　　　　　　　　　　</v>
          </cell>
        </row>
        <row r="3028">
          <cell r="B3028">
            <v>230912</v>
          </cell>
          <cell r="C3028" t="str">
            <v>足助町（国民健康保険）　　　　　　　　　　　　　　　　　　</v>
          </cell>
        </row>
        <row r="3029">
          <cell r="B3029">
            <v>230920</v>
          </cell>
          <cell r="C3029" t="str">
            <v>下山村（国民健康保険）　　　　　　　　　　　　　　　　　　</v>
          </cell>
        </row>
        <row r="3030">
          <cell r="B3030">
            <v>230938</v>
          </cell>
          <cell r="C3030" t="str">
            <v>旭町（国民健康保険）　　　　　　　　　　　　　　　　　　　</v>
          </cell>
        </row>
        <row r="3031">
          <cell r="B3031">
            <v>230946</v>
          </cell>
          <cell r="C3031" t="str">
            <v>設楽町（国民健康保険）　　　　　　　　　　　　　　　　　　</v>
          </cell>
        </row>
        <row r="3032">
          <cell r="B3032">
            <v>230953</v>
          </cell>
          <cell r="C3032" t="str">
            <v>東栄町（国民健康保険）　　　　　　　　　　　　　　　　　　</v>
          </cell>
        </row>
        <row r="3033">
          <cell r="B3033">
            <v>230961</v>
          </cell>
          <cell r="C3033" t="str">
            <v>豊根村（国民健康保険）　　　　　　　　　　　　　　　　　　</v>
          </cell>
        </row>
        <row r="3034">
          <cell r="B3034">
            <v>230979</v>
          </cell>
          <cell r="C3034" t="str">
            <v>富山村（国民健康保険）　　　　　　　　　　　　　　　　　　</v>
          </cell>
        </row>
        <row r="3035">
          <cell r="B3035">
            <v>230987</v>
          </cell>
          <cell r="C3035" t="str">
            <v>津具村（国民健康保険）　　　　　　　　　　　　　　　　　　</v>
          </cell>
        </row>
        <row r="3036">
          <cell r="B3036">
            <v>230995</v>
          </cell>
          <cell r="C3036" t="str">
            <v>稲武町（国民健康保険）　　　　　　　　　　　　　　　　　　</v>
          </cell>
        </row>
        <row r="3037">
          <cell r="B3037">
            <v>231001</v>
          </cell>
          <cell r="C3037" t="str">
            <v>鳳来町（国民健康保険）　　　　　　　　　　　　　　　　　　</v>
          </cell>
        </row>
        <row r="3038">
          <cell r="B3038">
            <v>231019</v>
          </cell>
          <cell r="C3038" t="str">
            <v>作手村（国民健康保険）　　　　　　　　　　　　　　　　　　</v>
          </cell>
        </row>
        <row r="3039">
          <cell r="B3039">
            <v>231027</v>
          </cell>
          <cell r="C3039" t="str">
            <v>音羽町（国民健康保険）　　　　　　　　　　　　　　　　　　</v>
          </cell>
        </row>
        <row r="3040">
          <cell r="B3040">
            <v>231035</v>
          </cell>
          <cell r="C3040" t="str">
            <v>一宮町（国民健康保険）　　　　　　　　　　　　　　　　　　</v>
          </cell>
        </row>
        <row r="3041">
          <cell r="B3041">
            <v>231043</v>
          </cell>
          <cell r="C3041" t="str">
            <v>小坂井町（国民健康保険）　　　　　　　　　　　　　　　　　</v>
          </cell>
        </row>
        <row r="3042">
          <cell r="B3042">
            <v>231050</v>
          </cell>
          <cell r="C3042" t="str">
            <v>御津町（国民健康保険）　　　　　　　　　　　　　　　　　　</v>
          </cell>
        </row>
        <row r="3043">
          <cell r="B3043">
            <v>231068</v>
          </cell>
          <cell r="C3043" t="str">
            <v>田原市（国民健康保険）　　　　　　　　　　　　　　　　　　</v>
          </cell>
        </row>
        <row r="3044">
          <cell r="B3044">
            <v>231076</v>
          </cell>
          <cell r="C3044" t="str">
            <v>赤羽根町（国民健康保険）　　　　　　　　　　　　　　　　　</v>
          </cell>
        </row>
        <row r="3045">
          <cell r="B3045">
            <v>231084</v>
          </cell>
          <cell r="C3045" t="str">
            <v>渥美町（国民健康保険）　　　　　　　　　　　　　　　　　　</v>
          </cell>
        </row>
        <row r="3046">
          <cell r="B3046">
            <v>233015</v>
          </cell>
          <cell r="C3046" t="str">
            <v>名古屋市食品国民健康保険組合　　　　　　　　　　　　　　　</v>
          </cell>
        </row>
        <row r="3047">
          <cell r="B3047">
            <v>233023</v>
          </cell>
          <cell r="C3047" t="str">
            <v>愛知県歯科医師国民健康保険組合　　　　　　　　　　　　　　</v>
          </cell>
        </row>
        <row r="3048">
          <cell r="B3048">
            <v>233031</v>
          </cell>
          <cell r="C3048" t="str">
            <v>愛知県薬剤師国民健康保険組合　　　　　　　　　　　　　　　</v>
          </cell>
        </row>
        <row r="3049">
          <cell r="B3049">
            <v>233049</v>
          </cell>
          <cell r="C3049" t="str">
            <v>愛知県医師国民健康保険組合　　　　　　　　　　　　　　　　</v>
          </cell>
        </row>
        <row r="3050">
          <cell r="B3050">
            <v>233056</v>
          </cell>
          <cell r="C3050" t="str">
            <v>愛知建連国民健康保険組合　　　　　　　　　　　　　　　　　</v>
          </cell>
        </row>
        <row r="3051">
          <cell r="B3051">
            <v>233064</v>
          </cell>
          <cell r="C3051" t="str">
            <v>建設連合国民健康保険組合　　　　　　　　　　　　　　　　　</v>
          </cell>
        </row>
        <row r="3052">
          <cell r="B3052">
            <v>234005</v>
          </cell>
          <cell r="C3052" t="str">
            <v>名古屋市（国民健康保険）　　　　　　　　　　　　　　　　　</v>
          </cell>
        </row>
        <row r="3053">
          <cell r="B3053">
            <v>6230023</v>
          </cell>
          <cell r="C3053" t="str">
            <v>ノリタケグループ健康保険組合　　　　　　　　　　　　　　　</v>
          </cell>
        </row>
        <row r="3054">
          <cell r="B3054">
            <v>6230031</v>
          </cell>
          <cell r="C3054" t="str">
            <v>日本ガイシ健康保険組合　　　　　　　　　　　　　　　　　　</v>
          </cell>
        </row>
        <row r="3055">
          <cell r="B3055">
            <v>6230056</v>
          </cell>
          <cell r="C3055" t="str">
            <v>豊和工業健康保険組合　　　　　　　　　　　　　　　　　　　</v>
          </cell>
        </row>
        <row r="3056">
          <cell r="B3056">
            <v>6230064</v>
          </cell>
          <cell r="C3056" t="str">
            <v>デンソー健康保険組合　　　　　　　　　　　　　　　　　　　</v>
          </cell>
        </row>
        <row r="3057">
          <cell r="B3057">
            <v>6230072</v>
          </cell>
          <cell r="C3057" t="str">
            <v>日本車輌健康保険組合　　　　　　　　　　　　　　　　　　　</v>
          </cell>
        </row>
        <row r="3058">
          <cell r="B3058">
            <v>6230155</v>
          </cell>
          <cell r="C3058" t="str">
            <v>近藤紡績健康保険組合　　　　　　　　　　　　　　　　　　　</v>
          </cell>
        </row>
        <row r="3059">
          <cell r="B3059">
            <v>6230189</v>
          </cell>
          <cell r="C3059" t="str">
            <v>愛知時計電機健康保険組合　　　　　　　　　　　　　　　　　</v>
          </cell>
        </row>
        <row r="3060">
          <cell r="B3060">
            <v>6230197</v>
          </cell>
          <cell r="C3060" t="str">
            <v>三龍社健康保険組合　　　　　　　　　　　　　　　　　　　　</v>
          </cell>
        </row>
        <row r="3061">
          <cell r="B3061">
            <v>6230205</v>
          </cell>
          <cell r="C3061" t="str">
            <v>豊田自動織機健康保険組合　　　　　　　　　　　　　　　　　</v>
          </cell>
        </row>
        <row r="3062">
          <cell r="B3062">
            <v>6230213</v>
          </cell>
          <cell r="C3062" t="str">
            <v>名古屋市交通局健康保険組合　　　　　　　　　　　　　　　　</v>
          </cell>
        </row>
        <row r="3063">
          <cell r="B3063">
            <v>6230221</v>
          </cell>
          <cell r="C3063" t="str">
            <v>大同特殊鋼健康保険組合　　　　　　　　　　　　　　　　　　</v>
          </cell>
        </row>
        <row r="3064">
          <cell r="B3064">
            <v>6230239</v>
          </cell>
          <cell r="C3064" t="str">
            <v>名古屋鉄道健康保険組合　　　　　　　　　　　　　　　　　　</v>
          </cell>
        </row>
        <row r="3065">
          <cell r="B3065">
            <v>6230247</v>
          </cell>
          <cell r="C3065" t="str">
            <v>ＩＮＡＸ健康保険組合　　　　　　　　　　　　　　　　　　　</v>
          </cell>
        </row>
        <row r="3066">
          <cell r="B3066">
            <v>6230254</v>
          </cell>
          <cell r="C3066" t="str">
            <v>トヨタ自動車健康保険組合　　　　　　　　　　　　　　　　　</v>
          </cell>
        </row>
        <row r="3067">
          <cell r="B3067">
            <v>6230262</v>
          </cell>
          <cell r="C3067" t="str">
            <v>大隈健康保険組合　　　　　　　　　　　　　　　　　　　　　</v>
          </cell>
        </row>
        <row r="3068">
          <cell r="B3068">
            <v>6230312</v>
          </cell>
          <cell r="C3068" t="str">
            <v>ナオリ健康保険組合　　　　　　　　　　　　　　　　　　　　</v>
          </cell>
        </row>
        <row r="3069">
          <cell r="B3069">
            <v>6230320</v>
          </cell>
          <cell r="C3069" t="str">
            <v>松坂屋健康保険組合　　　　　　　　　　　　　　　　　　　　</v>
          </cell>
        </row>
        <row r="3070">
          <cell r="B3070">
            <v>6230338</v>
          </cell>
          <cell r="C3070" t="str">
            <v>ユーエフジェイ健康保険組合　　　　　　　　　　　　　　　　</v>
          </cell>
        </row>
        <row r="3071">
          <cell r="B3071">
            <v>6230346</v>
          </cell>
          <cell r="C3071" t="str">
            <v>興和健康保険組合　　　　　　　　　　　　　　　　　　　　　</v>
          </cell>
        </row>
        <row r="3072">
          <cell r="B3072">
            <v>6230395</v>
          </cell>
          <cell r="C3072" t="str">
            <v>住友軽金属健康保険組合　　　　　　　　　　　　　　　　　　</v>
          </cell>
        </row>
        <row r="3073">
          <cell r="B3073">
            <v>6230411</v>
          </cell>
          <cell r="C3073" t="str">
            <v>愛知製鋼健康保険組合　　　　　　　　　　　　　　　　　　　</v>
          </cell>
        </row>
        <row r="3074">
          <cell r="B3074">
            <v>6230452</v>
          </cell>
          <cell r="C3074" t="str">
            <v>日本特殊陶業健康保険組合　　　　　　　　　　　　　　　　　</v>
          </cell>
        </row>
        <row r="3075">
          <cell r="B3075">
            <v>6230486</v>
          </cell>
          <cell r="C3075" t="str">
            <v>豊田工機健康保険組合　　　　　　　　　　　　　　　　　　　</v>
          </cell>
        </row>
        <row r="3076">
          <cell r="B3076">
            <v>6230494</v>
          </cell>
          <cell r="C3076" t="str">
            <v>愛知機械工業健康保険組合　　　　　　　　　　　　　　　　　</v>
          </cell>
        </row>
        <row r="3077">
          <cell r="B3077">
            <v>6230536</v>
          </cell>
          <cell r="C3077" t="str">
            <v>鳴海製陶健康保険組合　　　　　　　　　　　　　　　　　　　</v>
          </cell>
        </row>
        <row r="3078">
          <cell r="B3078">
            <v>6230544</v>
          </cell>
          <cell r="C3078" t="str">
            <v>名古屋港湾健康保険組合　　　　　　　　　　　　　　　　　　</v>
          </cell>
        </row>
        <row r="3079">
          <cell r="B3079">
            <v>6230551</v>
          </cell>
          <cell r="C3079" t="str">
            <v>トヨタ車体健康保険組合　　　　　　　　　　　　　　　　　　</v>
          </cell>
        </row>
        <row r="3080">
          <cell r="B3080">
            <v>6230569</v>
          </cell>
          <cell r="C3080" t="str">
            <v>愛知県農協健康保険組合　　　　　　　　　　　　　　　　　　</v>
          </cell>
        </row>
        <row r="3081">
          <cell r="B3081">
            <v>6230627</v>
          </cell>
          <cell r="C3081" t="str">
            <v>中日新聞社健康保険組合　　　　　　　　　　　　　　　　　　</v>
          </cell>
        </row>
        <row r="3082">
          <cell r="B3082">
            <v>6230635</v>
          </cell>
          <cell r="C3082" t="str">
            <v>名古屋市健康保険組合　　　　　　　　　　　　　　　　　　　</v>
          </cell>
        </row>
        <row r="3083">
          <cell r="B3083">
            <v>6230676</v>
          </cell>
          <cell r="C3083" t="str">
            <v>豊橋市職員健康保険組合　　　　　　　　　　　　　　　　　　</v>
          </cell>
        </row>
        <row r="3084">
          <cell r="B3084">
            <v>6230684</v>
          </cell>
          <cell r="C3084" t="str">
            <v>ブラザー健康保険組合　　　　　　　　　　　　　　　　　　　</v>
          </cell>
        </row>
        <row r="3085">
          <cell r="B3085">
            <v>6230692</v>
          </cell>
          <cell r="C3085" t="str">
            <v>トヨタ紡織健康保険組合　　　　　　　　　　　　　　　　　　</v>
          </cell>
        </row>
        <row r="3086">
          <cell r="B3086">
            <v>6230700</v>
          </cell>
          <cell r="C3086" t="str">
            <v>アイシン健康保険組合　　　　　　　　　　　　　　　　　　　</v>
          </cell>
        </row>
        <row r="3087">
          <cell r="B3087">
            <v>6230718</v>
          </cell>
          <cell r="C3087" t="str">
            <v>都築紡績健康保険組合　　　　　　　　　　　　　　　　　　　</v>
          </cell>
        </row>
        <row r="3088">
          <cell r="B3088">
            <v>6230775</v>
          </cell>
          <cell r="C3088" t="str">
            <v>中部電力健康保険組合　　　　　　　　　　　　　　　　　　　</v>
          </cell>
        </row>
        <row r="3089">
          <cell r="B3089">
            <v>6230791</v>
          </cell>
          <cell r="C3089" t="str">
            <v>一宮市健康保険組合　　　　　　　　　　　　　　　　　　　　</v>
          </cell>
        </row>
        <row r="3090">
          <cell r="B3090">
            <v>6230866</v>
          </cell>
          <cell r="C3090" t="str">
            <v>岡崎市職員健康保険組合　　　　　　　　　　　　　　　　　　</v>
          </cell>
        </row>
        <row r="3091">
          <cell r="B3091">
            <v>6230882</v>
          </cell>
          <cell r="C3091" t="str">
            <v>東邦ガス健康保険組合　　　　　　　　　　　　　　　　　　　</v>
          </cell>
        </row>
        <row r="3092">
          <cell r="B3092">
            <v>6230890</v>
          </cell>
          <cell r="C3092" t="str">
            <v>トヨタ販売連合健康保険組合　　　　　　　　　　　　　　　　</v>
          </cell>
        </row>
        <row r="3093">
          <cell r="B3093">
            <v>6230940</v>
          </cell>
          <cell r="C3093" t="str">
            <v>愛知県九市健康保険組合　　　　　　　　　　　　　　　　　　</v>
          </cell>
        </row>
        <row r="3094">
          <cell r="B3094">
            <v>6230973</v>
          </cell>
          <cell r="C3094" t="str">
            <v>サン・ファイン健康保険組合　　　　　　　　　　　　　　　　</v>
          </cell>
        </row>
        <row r="3095">
          <cell r="B3095">
            <v>6231013</v>
          </cell>
          <cell r="C3095" t="str">
            <v>トーエネック健康保険組合　　　　　　　　　　　　　　　　　</v>
          </cell>
        </row>
        <row r="3096">
          <cell r="B3096">
            <v>6231039</v>
          </cell>
          <cell r="C3096" t="str">
            <v>豊島健康保険組合　　　　　　　　　　　　　　　　　　　　　</v>
          </cell>
        </row>
        <row r="3097">
          <cell r="B3097">
            <v>6231070</v>
          </cell>
          <cell r="C3097" t="str">
            <v>名古屋銀行健康保険組合　　　　　　　　　　　　　　　　　　</v>
          </cell>
        </row>
        <row r="3098">
          <cell r="B3098">
            <v>6231088</v>
          </cell>
          <cell r="C3098" t="str">
            <v>愛知銀行健康保険組合　　　　　　　　　　　　　　　　　　　</v>
          </cell>
        </row>
        <row r="3099">
          <cell r="B3099">
            <v>6231096</v>
          </cell>
          <cell r="C3099" t="str">
            <v>名古屋薬業健康保険組合　　　　　　　　　　　　　　　　　　</v>
          </cell>
        </row>
        <row r="3100">
          <cell r="B3100">
            <v>6231153</v>
          </cell>
          <cell r="C3100" t="str">
            <v>中部日本放送健康保険組合　　　　　　　　　　　　　　　　　</v>
          </cell>
        </row>
        <row r="3101">
          <cell r="B3101">
            <v>6231179</v>
          </cell>
          <cell r="C3101" t="str">
            <v>名古屋乗用自動車健康保険組合　　　　　　　　　　　　　　　</v>
          </cell>
        </row>
        <row r="3102">
          <cell r="B3102">
            <v>6231187</v>
          </cell>
          <cell r="C3102" t="str">
            <v>名古屋木材健康保険組合　　　　　　　　　　　　　　　　　　</v>
          </cell>
        </row>
        <row r="3103">
          <cell r="B3103">
            <v>6231195</v>
          </cell>
          <cell r="C3103" t="str">
            <v>アイテックス健康保険組合　　　　　　　　　　　　　　　　　</v>
          </cell>
        </row>
        <row r="3104">
          <cell r="B3104">
            <v>6231237</v>
          </cell>
          <cell r="C3104" t="str">
            <v>愛知自転車健康保険組合　　　　　　　　　　　　　　　　　　</v>
          </cell>
        </row>
        <row r="3105">
          <cell r="B3105">
            <v>6231245</v>
          </cell>
          <cell r="C3105" t="str">
            <v>愛知トヨタ健康保険組合　　　　　　　　　　　　　　　　　　</v>
          </cell>
        </row>
        <row r="3106">
          <cell r="B3106">
            <v>6231252</v>
          </cell>
          <cell r="C3106" t="str">
            <v>尾西毛織健康保険組合　　　　　　　　　　　　　　　　　　　</v>
          </cell>
        </row>
        <row r="3107">
          <cell r="B3107">
            <v>6231260</v>
          </cell>
          <cell r="C3107" t="str">
            <v>豊田合成健康保険組合　　　　　　　　　　　　　　　　　　　</v>
          </cell>
        </row>
        <row r="3108">
          <cell r="B3108">
            <v>6231278</v>
          </cell>
          <cell r="C3108" t="str">
            <v>ツヤキン健康保険組合　　　　　　　　　　　　　　　　　　　</v>
          </cell>
        </row>
        <row r="3109">
          <cell r="B3109">
            <v>6231294</v>
          </cell>
          <cell r="C3109" t="str">
            <v>石塚硝子健康保険組合　　　　　　　　　　　　　　　　　　　</v>
          </cell>
        </row>
        <row r="3110">
          <cell r="B3110">
            <v>6231336</v>
          </cell>
          <cell r="C3110" t="str">
            <v>東海染工健康保険組合　　　　　　　　　　　　　　　　　　　</v>
          </cell>
        </row>
        <row r="3111">
          <cell r="B3111">
            <v>6231344</v>
          </cell>
          <cell r="C3111" t="str">
            <v>ソトー健康保険組合　　　　　　　　　　　　　　　　　　　　</v>
          </cell>
        </row>
        <row r="3112">
          <cell r="B3112">
            <v>6231377</v>
          </cell>
          <cell r="C3112" t="str">
            <v>丸栄健康保険組合　　　　　　　　　　　　　　　　　　　　　</v>
          </cell>
        </row>
        <row r="3113">
          <cell r="B3113">
            <v>6231385</v>
          </cell>
          <cell r="C3113" t="str">
            <v>愛知県信用金庫健康保険組合　　　　　　　　　　　　　　　　</v>
          </cell>
        </row>
        <row r="3114">
          <cell r="B3114">
            <v>6231393</v>
          </cell>
          <cell r="C3114" t="str">
            <v>名古屋文具紙製品健康保険組合　　　　　　　　　　　　　　　</v>
          </cell>
        </row>
        <row r="3115">
          <cell r="B3115">
            <v>6231401</v>
          </cell>
          <cell r="C3115" t="str">
            <v>愛知電機健康保険組合　　　　　　　　　　　　　　　　　　　</v>
          </cell>
        </row>
        <row r="3116">
          <cell r="B3116">
            <v>6231419</v>
          </cell>
          <cell r="C3116" t="str">
            <v>名古屋三越健康保険組合　　　　　　　　　　　　　　　　　　</v>
          </cell>
        </row>
        <row r="3117">
          <cell r="B3117">
            <v>6231443</v>
          </cell>
          <cell r="C3117" t="str">
            <v>東海マツダ販売健康保険組合　　　　　　　　　　　　　　　　</v>
          </cell>
        </row>
        <row r="3118">
          <cell r="B3118">
            <v>6231450</v>
          </cell>
          <cell r="C3118" t="str">
            <v>日本電話施設健康保険組合　　　　　　　　　　　　　　　　　</v>
          </cell>
        </row>
        <row r="3119">
          <cell r="B3119">
            <v>6231468</v>
          </cell>
          <cell r="C3119" t="str">
            <v>中部鋼鈑健康保険組合　　　　　　　　　　　　　　　　　　　</v>
          </cell>
        </row>
        <row r="3120">
          <cell r="B3120">
            <v>6231476</v>
          </cell>
          <cell r="C3120" t="str">
            <v>愛知県石油健康保険組合　　　　　　　　　　　　　　　　　　</v>
          </cell>
        </row>
        <row r="3121">
          <cell r="B3121">
            <v>6231500</v>
          </cell>
          <cell r="C3121" t="str">
            <v>中央発條健康保険組合　　　　　　　　　　　　　　　　　　　</v>
          </cell>
        </row>
        <row r="3122">
          <cell r="B3122">
            <v>6231518</v>
          </cell>
          <cell r="C3122" t="str">
            <v>愛知県トラック事業健康保険組合　　　　　　　　　　　　　　</v>
          </cell>
        </row>
        <row r="3123">
          <cell r="B3123">
            <v>6231526</v>
          </cell>
          <cell r="C3123" t="str">
            <v>名古屋トヨペット健康保険組合　　　　　　　　　　　　　　　</v>
          </cell>
        </row>
        <row r="3124">
          <cell r="B3124">
            <v>6231534</v>
          </cell>
          <cell r="C3124" t="str">
            <v>岡谷鋼機健康保険組合　　　　　　　　　　　　　　　　　　　</v>
          </cell>
        </row>
        <row r="3125">
          <cell r="B3125">
            <v>6231542</v>
          </cell>
          <cell r="C3125" t="str">
            <v>東海ゴム工業健康保険組合　　　　　　　　　　　　　　　　　</v>
          </cell>
        </row>
        <row r="3126">
          <cell r="B3126">
            <v>6231591</v>
          </cell>
          <cell r="C3126" t="str">
            <v>フジパン健康保険組合　　　　　　　　　　　　　　　　　　　</v>
          </cell>
        </row>
        <row r="3127">
          <cell r="B3127">
            <v>6231609</v>
          </cell>
          <cell r="C3127" t="str">
            <v>中京銀行健康保険組合　　　　　　　　　　　　　　　　　　　</v>
          </cell>
        </row>
        <row r="3128">
          <cell r="B3128">
            <v>6231617</v>
          </cell>
          <cell r="C3128" t="str">
            <v>愛知紙商健康保険組合　　　　　　　　　　　　　　　　　　　</v>
          </cell>
        </row>
        <row r="3129">
          <cell r="B3129">
            <v>6231625</v>
          </cell>
          <cell r="C3129" t="str">
            <v>シキシマパン健康保険組合　　　　　　　　　　　　　　　　　</v>
          </cell>
        </row>
        <row r="3130">
          <cell r="B3130">
            <v>6231633</v>
          </cell>
          <cell r="C3130" t="str">
            <v>イノアック健康保険組合　　　　　　　　　　　　　　　　　　</v>
          </cell>
        </row>
        <row r="3131">
          <cell r="B3131">
            <v>6231641</v>
          </cell>
          <cell r="C3131" t="str">
            <v>豊田通商健康保険組合　　　　　　　　　　　　　　　　　　　</v>
          </cell>
        </row>
        <row r="3132">
          <cell r="B3132">
            <v>6231658</v>
          </cell>
          <cell r="C3132" t="str">
            <v>愛知陸運健康保険組合　　　　　　　　　　　　　　　　　　　</v>
          </cell>
        </row>
        <row r="3133">
          <cell r="B3133">
            <v>6231674</v>
          </cell>
          <cell r="C3133" t="str">
            <v>シーケーディ健康保険組合　　　　　　　　　　　　　　　　　</v>
          </cell>
        </row>
        <row r="3134">
          <cell r="B3134">
            <v>6231690</v>
          </cell>
          <cell r="C3134" t="str">
            <v>愛知県自動車販売健康保険組合　　　　　　　　　　　　　　　</v>
          </cell>
        </row>
        <row r="3135">
          <cell r="B3135">
            <v>6231708</v>
          </cell>
          <cell r="C3135" t="str">
            <v>愛知県家具健康保険組合　　　　　　　　　　　　　　　　　　</v>
          </cell>
        </row>
        <row r="3136">
          <cell r="B3136">
            <v>6231716</v>
          </cell>
          <cell r="C3136" t="str">
            <v>新東工業健康保険組合　　　　　　　　　　　　　　　　　　　</v>
          </cell>
        </row>
        <row r="3137">
          <cell r="B3137">
            <v>6231740</v>
          </cell>
          <cell r="C3137" t="str">
            <v>愛三工業健康保険組合　　　　　　　　　　　　　　　　　　　</v>
          </cell>
        </row>
        <row r="3138">
          <cell r="B3138">
            <v>6231757</v>
          </cell>
          <cell r="C3138" t="str">
            <v>フタバ産業健康保険組合　　　　　　　　　　　　　　　　　　</v>
          </cell>
        </row>
        <row r="3139">
          <cell r="B3139">
            <v>6231773</v>
          </cell>
          <cell r="C3139" t="str">
            <v>ユニーグループ健康保険組合　　　　　　　　　　　　　　　　</v>
          </cell>
        </row>
        <row r="3140">
          <cell r="B3140">
            <v>6231781</v>
          </cell>
          <cell r="C3140" t="str">
            <v>大同メタル健康保険組合　　　　　　　　　　　　　　　　　　</v>
          </cell>
        </row>
        <row r="3141">
          <cell r="B3141">
            <v>6231807</v>
          </cell>
          <cell r="C3141" t="str">
            <v>カゴメ健康保険組合　　　　　　　　　　　　　　　　　　　　</v>
          </cell>
        </row>
        <row r="3142">
          <cell r="B3142">
            <v>6231823</v>
          </cell>
          <cell r="C3142" t="str">
            <v>エルモ社健康保険組合　　　　　　　　　　　　　　　　　　　</v>
          </cell>
        </row>
        <row r="3143">
          <cell r="B3143">
            <v>6231831</v>
          </cell>
          <cell r="C3143" t="str">
            <v>東海放送健康保険組合　　　　　　　　　　　　　　　　　　　</v>
          </cell>
        </row>
        <row r="3144">
          <cell r="B3144">
            <v>6231849</v>
          </cell>
          <cell r="C3144" t="str">
            <v>大隈豊和機械健康保険組合　　　　　　　　　　　　　　　　　</v>
          </cell>
        </row>
        <row r="3145">
          <cell r="B3145">
            <v>6231856</v>
          </cell>
          <cell r="C3145" t="str">
            <v>トヨタ関連部品健康保険組合　　　　　　　　　　　　　　　　</v>
          </cell>
        </row>
        <row r="3146">
          <cell r="B3146">
            <v>6231864</v>
          </cell>
          <cell r="C3146" t="str">
            <v>リンナイ健康保険組合　　　　　　　　　　　　　　　　　　　</v>
          </cell>
        </row>
        <row r="3147">
          <cell r="B3147">
            <v>6231872</v>
          </cell>
          <cell r="C3147" t="str">
            <v>愛鉄連健康保険組合　　　　　　　　　　　　　　　　　　　　</v>
          </cell>
        </row>
        <row r="3148">
          <cell r="B3148">
            <v>6231880</v>
          </cell>
          <cell r="C3148" t="str">
            <v>スズケン健康保険組合　　　　　　　　　　　　　　　　　　　</v>
          </cell>
        </row>
        <row r="3149">
          <cell r="B3149">
            <v>6231898</v>
          </cell>
          <cell r="C3149" t="str">
            <v>カリモク健康保険組合　　　　　　　　　　　　　　　　　　　</v>
          </cell>
        </row>
        <row r="3150">
          <cell r="B3150">
            <v>6231906</v>
          </cell>
          <cell r="C3150" t="str">
            <v>マキタ健康保険組合　　　　　　　　　　　　　　　　　　　　</v>
          </cell>
        </row>
        <row r="3151">
          <cell r="B3151">
            <v>6231930</v>
          </cell>
          <cell r="C3151" t="str">
            <v>コカ・コーラセントラルジャパン健康保険組合　　　　　　　　</v>
          </cell>
        </row>
        <row r="3152">
          <cell r="B3152">
            <v>6231948</v>
          </cell>
          <cell r="C3152" t="str">
            <v>セントラルファイナンス健康保険組合　　　　　　　　　　　　</v>
          </cell>
        </row>
        <row r="3153">
          <cell r="B3153">
            <v>6231955</v>
          </cell>
          <cell r="C3153" t="str">
            <v>鈴丹健康保険組合　　　　　　　　　　　　　　　　　　　　　</v>
          </cell>
        </row>
        <row r="3154">
          <cell r="B3154">
            <v>6231971</v>
          </cell>
          <cell r="C3154" t="str">
            <v>アペックス健康保険組合　　　　　　　　　　　　　　　　　　</v>
          </cell>
        </row>
        <row r="3155">
          <cell r="B3155">
            <v>6232029</v>
          </cell>
          <cell r="C3155" t="str">
            <v>めいらくグループ健康保険組合　　　　　　　　　　　　　　　</v>
          </cell>
        </row>
        <row r="3156">
          <cell r="B3156">
            <v>6232045</v>
          </cell>
          <cell r="C3156" t="str">
            <v>キクチ健康保険組合　　　　　　　　　　　　　　　　　　　　</v>
          </cell>
        </row>
        <row r="3157">
          <cell r="B3157">
            <v>6232052</v>
          </cell>
          <cell r="C3157" t="str">
            <v>中部ガスグループ健康保険組合　　　　　　　　　　　　　　　</v>
          </cell>
        </row>
        <row r="3158">
          <cell r="B3158">
            <v>6232060</v>
          </cell>
          <cell r="C3158" t="str">
            <v>しんくみ東海北陸健康保険組合　　　　　　　　　　　　　　　</v>
          </cell>
        </row>
        <row r="3159">
          <cell r="B3159">
            <v>6232078</v>
          </cell>
          <cell r="C3159" t="str">
            <v>小島健康保険組合　　　　　　　　　　　　　　　　　　　　　</v>
          </cell>
        </row>
        <row r="3160">
          <cell r="B3160">
            <v>6232086</v>
          </cell>
          <cell r="C3160" t="str">
            <v>ワンゾーン健康保険組合　　　　　　　　　　　　　　　　　　</v>
          </cell>
        </row>
        <row r="3161">
          <cell r="B3161">
            <v>6232094</v>
          </cell>
          <cell r="C3161" t="str">
            <v>富士機械製造健康保険組合　　　　　　　　　　　　　　　　　</v>
          </cell>
        </row>
        <row r="3162">
          <cell r="B3162">
            <v>6232102</v>
          </cell>
          <cell r="C3162" t="str">
            <v>キムラユニティー健康保険組合　　　　　　　　　　　　　　　</v>
          </cell>
        </row>
        <row r="3163">
          <cell r="B3163">
            <v>6232110</v>
          </cell>
          <cell r="C3163" t="str">
            <v>ヤマザキマザック健康保険組合　　　　　　　　　　　　　　　</v>
          </cell>
        </row>
        <row r="3164">
          <cell r="B3164">
            <v>6232128</v>
          </cell>
          <cell r="C3164" t="str">
            <v>エイデングループ健康保険組合　　　　　　　　　　　　　　　</v>
          </cell>
        </row>
        <row r="3165">
          <cell r="B3165">
            <v>6232144</v>
          </cell>
          <cell r="C3165" t="str">
            <v>愛知県情報サービス産業健康保険組合　　　　　　　　　　　　</v>
          </cell>
        </row>
        <row r="3166">
          <cell r="B3166">
            <v>6232151</v>
          </cell>
          <cell r="C3166" t="str">
            <v>ポッカ健康保険組合　　　　　　　　　　　　　　　　　　　　</v>
          </cell>
        </row>
        <row r="3167">
          <cell r="B3167">
            <v>6232177</v>
          </cell>
          <cell r="C3167" t="str">
            <v>中央毛織健康保険組合　　　　　　　　　　　　　　　　　　　</v>
          </cell>
        </row>
        <row r="3168">
          <cell r="B3168">
            <v>6232185</v>
          </cell>
          <cell r="C3168" t="str">
            <v>シロキ工業健康保険組合　　　　　　　　　　　　　　　　　　</v>
          </cell>
        </row>
        <row r="3169">
          <cell r="B3169">
            <v>6232193</v>
          </cell>
          <cell r="C3169" t="str">
            <v>ケー・ティー・シーグループ健康保険組合　　　　　　　　　　</v>
          </cell>
        </row>
        <row r="3170">
          <cell r="B3170">
            <v>6232219</v>
          </cell>
          <cell r="C3170" t="str">
            <v>森精機製作所健康保険組合　　　　　　　　　　　　　　　　　</v>
          </cell>
        </row>
        <row r="3171">
          <cell r="B3171">
            <v>32230310</v>
          </cell>
          <cell r="C3171" t="str">
            <v>名古屋市職員共済組合　　　　　　　　　　　　　　　　　　　</v>
          </cell>
        </row>
        <row r="3172">
          <cell r="B3172">
            <v>32230419</v>
          </cell>
          <cell r="C3172" t="str">
            <v>愛知県市町村職員　共済組合　　　　　　　　　　　　　　　　</v>
          </cell>
        </row>
        <row r="3173">
          <cell r="B3173">
            <v>240010</v>
          </cell>
          <cell r="C3173" t="str">
            <v>津市（国民健康保険）　　　　　　　　　　　　　　　　　　　</v>
          </cell>
        </row>
        <row r="3174">
          <cell r="B3174">
            <v>240028</v>
          </cell>
          <cell r="C3174" t="str">
            <v>四日市市（国民健康保険）　　　　　　　　　　　　　　　　　</v>
          </cell>
        </row>
        <row r="3175">
          <cell r="B3175">
            <v>240036</v>
          </cell>
          <cell r="C3175" t="str">
            <v>伊勢市（国民健康保険）　　　　　　　　　　　　　　　　　　</v>
          </cell>
        </row>
        <row r="3176">
          <cell r="B3176">
            <v>240044</v>
          </cell>
          <cell r="C3176" t="str">
            <v>松阪市（国民健康保険）　　　　　　　　　　　　　　　　　　</v>
          </cell>
        </row>
        <row r="3177">
          <cell r="B3177">
            <v>240051</v>
          </cell>
          <cell r="C3177" t="str">
            <v>桑名市（国民健康保険）　　　　　　　　　　　　　　　　　　</v>
          </cell>
        </row>
        <row r="3178">
          <cell r="B3178">
            <v>240069</v>
          </cell>
          <cell r="C3178" t="str">
            <v>上野市（国民健康保険）　　　　　　　　　　　　　　　　　　</v>
          </cell>
        </row>
        <row r="3179">
          <cell r="B3179">
            <v>240077</v>
          </cell>
          <cell r="C3179" t="str">
            <v>鈴鹿市（国民健康保険）　　　　　　　　　　　　　　　　　　</v>
          </cell>
        </row>
        <row r="3180">
          <cell r="B3180">
            <v>240085</v>
          </cell>
          <cell r="C3180" t="str">
            <v>名張市（国民健康保険）　　　　　　　　　　　　　　　　　　</v>
          </cell>
        </row>
        <row r="3181">
          <cell r="B3181">
            <v>240093</v>
          </cell>
          <cell r="C3181" t="str">
            <v>尾鷲市（国民健康保険）　　　　　　　　　　　　　　　　　　</v>
          </cell>
        </row>
        <row r="3182">
          <cell r="B3182">
            <v>240101</v>
          </cell>
          <cell r="C3182" t="str">
            <v>亀山市（国民健康保険）　　　　　　　　　　　　　　　　　　</v>
          </cell>
        </row>
        <row r="3183">
          <cell r="B3183">
            <v>240119</v>
          </cell>
          <cell r="C3183" t="str">
            <v>鳥羽市（国民健康保険）　　　　　　　　　　　　　　　　　　</v>
          </cell>
        </row>
        <row r="3184">
          <cell r="B3184">
            <v>240127</v>
          </cell>
          <cell r="C3184" t="str">
            <v>熊野市（国民健康保険）　　　　　　　　　　　　　　　　　　</v>
          </cell>
        </row>
        <row r="3185">
          <cell r="B3185">
            <v>240135</v>
          </cell>
          <cell r="C3185" t="str">
            <v>久居市（国民健康保険）　　　　　　　　　　　　　　　　　　</v>
          </cell>
        </row>
        <row r="3186">
          <cell r="B3186">
            <v>240143</v>
          </cell>
          <cell r="C3186" t="str">
            <v>いなべ市（国民健康保険）　　　　　　　　　　　　　　　　　</v>
          </cell>
        </row>
        <row r="3187">
          <cell r="B3187">
            <v>240150</v>
          </cell>
          <cell r="C3187" t="str">
            <v>志摩市（国民健康保険）　　　　　　　　　　　　　　　　　　</v>
          </cell>
        </row>
        <row r="3188">
          <cell r="B3188">
            <v>240168</v>
          </cell>
          <cell r="C3188" t="str">
            <v>伊賀市（国民健康保険）　　　　　　　　　　　　　　　　　　</v>
          </cell>
        </row>
        <row r="3189">
          <cell r="B3189">
            <v>240515</v>
          </cell>
          <cell r="C3189" t="str">
            <v>多度町（国民健康保険）　　　　　　　　　　　　　　　　　　</v>
          </cell>
        </row>
        <row r="3190">
          <cell r="B3190">
            <v>240523</v>
          </cell>
          <cell r="C3190" t="str">
            <v>長島町（国民健康保険）　　　　　　　　　　　　　　　　　　</v>
          </cell>
        </row>
        <row r="3191">
          <cell r="B3191">
            <v>240531</v>
          </cell>
          <cell r="C3191" t="str">
            <v>木曽岬町（国民健康保険）　　　　　　　　　　　　　　　　　</v>
          </cell>
        </row>
        <row r="3192">
          <cell r="B3192">
            <v>240549</v>
          </cell>
          <cell r="C3192" t="str">
            <v>北勢町（国民健康保険）　　　　　　　　　　　　　　　　　　</v>
          </cell>
        </row>
        <row r="3193">
          <cell r="B3193">
            <v>240556</v>
          </cell>
          <cell r="C3193" t="str">
            <v>員弁町（国民健康保険）　　　　　　　　　　　　　　　　　　</v>
          </cell>
        </row>
        <row r="3194">
          <cell r="B3194">
            <v>240564</v>
          </cell>
          <cell r="C3194" t="str">
            <v>東員町（国民健康保険）　　　　　　　　　　　　　　　　　　</v>
          </cell>
        </row>
        <row r="3195">
          <cell r="B3195">
            <v>240572</v>
          </cell>
          <cell r="C3195" t="str">
            <v>藤原町（国民健康保険）　　　　　　　　　　　　　　　　　　</v>
          </cell>
        </row>
        <row r="3196">
          <cell r="B3196">
            <v>240580</v>
          </cell>
          <cell r="C3196" t="str">
            <v>大安町（国民健康保険）　　　　　　　　　　　　　　　　　　</v>
          </cell>
        </row>
        <row r="3197">
          <cell r="B3197">
            <v>240598</v>
          </cell>
          <cell r="C3197" t="str">
            <v>菰野町（国民健康保険）　　　　　　　　　　　　　　　　　　</v>
          </cell>
        </row>
        <row r="3198">
          <cell r="B3198">
            <v>240606</v>
          </cell>
          <cell r="C3198" t="str">
            <v>楠町（国民健康保険）　　　　　　　　　　　　　　　　　　　</v>
          </cell>
        </row>
        <row r="3199">
          <cell r="B3199">
            <v>240614</v>
          </cell>
          <cell r="C3199" t="str">
            <v>朝日町（国民健康保険）　　　　　　　　　　　　　　　　　　</v>
          </cell>
        </row>
        <row r="3200">
          <cell r="B3200">
            <v>240622</v>
          </cell>
          <cell r="C3200" t="str">
            <v>川越町（国民健康保険）　　　　　　　　　　　　　　　　　　</v>
          </cell>
        </row>
        <row r="3201">
          <cell r="B3201">
            <v>240630</v>
          </cell>
          <cell r="C3201" t="str">
            <v>関町（国民健康保険）　　　　　　　　　　　　　　　　　　　</v>
          </cell>
        </row>
        <row r="3202">
          <cell r="B3202">
            <v>240648</v>
          </cell>
          <cell r="C3202" t="str">
            <v>河芸町（国民健康保険）　　　　　　　　　　　　　　　　　　</v>
          </cell>
        </row>
        <row r="3203">
          <cell r="B3203">
            <v>240655</v>
          </cell>
          <cell r="C3203" t="str">
            <v>芸濃町（国民健康保険）　　　　　　　　　　　　　　　　　　</v>
          </cell>
        </row>
        <row r="3204">
          <cell r="B3204">
            <v>240663</v>
          </cell>
          <cell r="C3204" t="str">
            <v>美里村（国民健康保険）　　　　　　　　　　　　　　　　　　</v>
          </cell>
        </row>
        <row r="3205">
          <cell r="B3205">
            <v>240671</v>
          </cell>
          <cell r="C3205" t="str">
            <v>安濃町（国民健康保険）　　　　　　　　　　　　　　　　　　</v>
          </cell>
        </row>
        <row r="3206">
          <cell r="B3206">
            <v>240689</v>
          </cell>
          <cell r="C3206" t="str">
            <v>香良洲町（国民健康保険）　　　　　　　　　　　　　　　　　</v>
          </cell>
        </row>
        <row r="3207">
          <cell r="B3207">
            <v>240697</v>
          </cell>
          <cell r="C3207" t="str">
            <v>一志町（国民健康保険）　　　　　　　　　　　　　　　　　　</v>
          </cell>
        </row>
        <row r="3208">
          <cell r="B3208">
            <v>240705</v>
          </cell>
          <cell r="C3208" t="str">
            <v>白山町（国民健康保険）　　　　　　　　　　　　　　　　　　</v>
          </cell>
        </row>
        <row r="3209">
          <cell r="B3209">
            <v>240713</v>
          </cell>
          <cell r="C3209" t="str">
            <v>嬉野町（国民健康保険）　　　　　　　　　　　　　　　　　　</v>
          </cell>
        </row>
        <row r="3210">
          <cell r="B3210">
            <v>240721</v>
          </cell>
          <cell r="C3210" t="str">
            <v>美杉村（国民健康保険）　　　　　　　　　　　　　　　　　　</v>
          </cell>
        </row>
        <row r="3211">
          <cell r="B3211">
            <v>240739</v>
          </cell>
          <cell r="C3211" t="str">
            <v>三雲町（国民健康保険）　　　　　　　　　　　　　　　　　　</v>
          </cell>
        </row>
        <row r="3212">
          <cell r="B3212">
            <v>240747</v>
          </cell>
          <cell r="C3212" t="str">
            <v>飯南町（国民健康保険）　　　　　　　　　　　　　　　　　　</v>
          </cell>
        </row>
        <row r="3213">
          <cell r="B3213">
            <v>240754</v>
          </cell>
          <cell r="C3213" t="str">
            <v>飯高町（国民健康保険）　　　　　　　　　　　　　　　　　　</v>
          </cell>
        </row>
        <row r="3214">
          <cell r="B3214">
            <v>240762</v>
          </cell>
          <cell r="C3214" t="str">
            <v>多気町（国民健康保険）　　　　　　　　　　　　　　　　　　</v>
          </cell>
        </row>
        <row r="3215">
          <cell r="B3215">
            <v>240770</v>
          </cell>
          <cell r="C3215" t="str">
            <v>明和町（国民健康保険）　　　　　　　　　　　　　　　　　　</v>
          </cell>
        </row>
        <row r="3216">
          <cell r="B3216">
            <v>240788</v>
          </cell>
          <cell r="C3216" t="str">
            <v>大台町（国民健康保険）　　　　　　　　　　　　　　　　　　</v>
          </cell>
        </row>
        <row r="3217">
          <cell r="B3217">
            <v>240796</v>
          </cell>
          <cell r="C3217" t="str">
            <v>勢和村（国民健康保険）　　　　　　　　　　　　　　　　　　</v>
          </cell>
        </row>
        <row r="3218">
          <cell r="B3218">
            <v>240804</v>
          </cell>
          <cell r="C3218" t="str">
            <v>宮川村（国民健康保険）　　　　　　　　　　　　　　　　　　</v>
          </cell>
        </row>
        <row r="3219">
          <cell r="B3219">
            <v>240812</v>
          </cell>
          <cell r="C3219" t="str">
            <v>玉城町（国民健康保険）　　　　　　　　　　　　　　　　　　</v>
          </cell>
        </row>
        <row r="3220">
          <cell r="B3220">
            <v>240820</v>
          </cell>
          <cell r="C3220" t="str">
            <v>二見町（国民健康保険）　　　　　　　　　　　　　　　　　　</v>
          </cell>
        </row>
        <row r="3221">
          <cell r="B3221">
            <v>240838</v>
          </cell>
          <cell r="C3221" t="str">
            <v>小俣町（国民健康保険）　　　　　　　　　　　　　　　　　　</v>
          </cell>
        </row>
        <row r="3222">
          <cell r="B3222">
            <v>240846</v>
          </cell>
          <cell r="C3222" t="str">
            <v>大宮町（国民健康保険）　　　　　　　　　　　　　　　　　　</v>
          </cell>
        </row>
        <row r="3223">
          <cell r="B3223">
            <v>240853</v>
          </cell>
          <cell r="C3223" t="str">
            <v>南勢町（国民健康保険）　　　　　　　　　　　　　　　　　　</v>
          </cell>
        </row>
        <row r="3224">
          <cell r="B3224">
            <v>240861</v>
          </cell>
          <cell r="C3224" t="str">
            <v>南島町（国民健康保険）　　　　　　　　　　　　　　　　　　</v>
          </cell>
        </row>
        <row r="3225">
          <cell r="B3225">
            <v>240879</v>
          </cell>
          <cell r="C3225" t="str">
            <v>紀勢町（国民健康保険）　　　　　　　　　　　　　　　　　　</v>
          </cell>
        </row>
        <row r="3226">
          <cell r="B3226">
            <v>240887</v>
          </cell>
          <cell r="C3226" t="str">
            <v>御薗村（国民健康保険）　　　　　　　　　　　　　　　　　　</v>
          </cell>
        </row>
        <row r="3227">
          <cell r="B3227">
            <v>240895</v>
          </cell>
          <cell r="C3227" t="str">
            <v>大内山村（国民健康保険）　　　　　　　　　　　　　　　　　</v>
          </cell>
        </row>
        <row r="3228">
          <cell r="B3228">
            <v>240903</v>
          </cell>
          <cell r="C3228" t="str">
            <v>度会町（国民健康保険）　　　　　　　　　　　　　　　　　　</v>
          </cell>
        </row>
        <row r="3229">
          <cell r="B3229">
            <v>240911</v>
          </cell>
          <cell r="C3229" t="str">
            <v>浜島町（国民健康保険）　　　　　　　　　　　　　　　　　　</v>
          </cell>
        </row>
        <row r="3230">
          <cell r="B3230">
            <v>240929</v>
          </cell>
          <cell r="C3230" t="str">
            <v>大王町（国民健康保険）　　　　　　　　　　　　　　　　　　</v>
          </cell>
        </row>
        <row r="3231">
          <cell r="B3231">
            <v>240937</v>
          </cell>
          <cell r="C3231" t="str">
            <v>志摩町（国民健康保険）　　　　　　　　　　　　　　　　　　</v>
          </cell>
        </row>
        <row r="3232">
          <cell r="B3232">
            <v>240945</v>
          </cell>
          <cell r="C3232" t="str">
            <v>阿児町（国民健康保険）　　　　　　　　　　　　　　　　　　</v>
          </cell>
        </row>
        <row r="3233">
          <cell r="B3233">
            <v>240952</v>
          </cell>
          <cell r="C3233" t="str">
            <v>磯部町（国民健康保険）　　　　　　　　　　　　　　　　　　</v>
          </cell>
        </row>
        <row r="3234">
          <cell r="B3234">
            <v>240960</v>
          </cell>
          <cell r="C3234" t="str">
            <v>伊賀町（国民健康保険）　　　　　　　　　　　　　　　　　　</v>
          </cell>
        </row>
        <row r="3235">
          <cell r="B3235">
            <v>240978</v>
          </cell>
          <cell r="C3235" t="str">
            <v>島ヶ原村（国民健康保険）　　　　　　　　　　　　　　　　　</v>
          </cell>
        </row>
        <row r="3236">
          <cell r="B3236">
            <v>240986</v>
          </cell>
          <cell r="C3236" t="str">
            <v>阿山町（国民健康保険）　　　　　　　　　　　　　　　　　　</v>
          </cell>
        </row>
        <row r="3237">
          <cell r="B3237">
            <v>240994</v>
          </cell>
          <cell r="C3237" t="str">
            <v>大山田村（国民健康保険）　　　　　　　　　　　　　　　　　</v>
          </cell>
        </row>
        <row r="3238">
          <cell r="B3238">
            <v>241000</v>
          </cell>
          <cell r="C3238" t="str">
            <v>青山町（国民健康保険）　　　　　　　　　　　　　　　　　　</v>
          </cell>
        </row>
        <row r="3239">
          <cell r="B3239">
            <v>241018</v>
          </cell>
          <cell r="C3239" t="str">
            <v>紀伊長島町（国民健康保険）　　　　　　　　　　　　　　　　</v>
          </cell>
        </row>
        <row r="3240">
          <cell r="B3240">
            <v>241026</v>
          </cell>
          <cell r="C3240" t="str">
            <v>海山町（国民健康保険）　　　　　　　　　　　　　　　　　　</v>
          </cell>
        </row>
        <row r="3241">
          <cell r="B3241">
            <v>241034</v>
          </cell>
          <cell r="C3241" t="str">
            <v>御浜町（国民健康保険）　　　　　　　　　　　　　　　　　　</v>
          </cell>
        </row>
        <row r="3242">
          <cell r="B3242">
            <v>241042</v>
          </cell>
          <cell r="C3242" t="str">
            <v>紀宝町（国民健康保険）　　　　　　　　　　　　　　　　　　</v>
          </cell>
        </row>
        <row r="3243">
          <cell r="B3243">
            <v>241059</v>
          </cell>
          <cell r="C3243" t="str">
            <v>紀和町（国民健康保険）　　　　　　　　　　　　　　　　　　</v>
          </cell>
        </row>
        <row r="3244">
          <cell r="B3244">
            <v>241067</v>
          </cell>
          <cell r="C3244" t="str">
            <v>鵜殿村（国民健康保険）　　　　　　　　　　　　　　　　　　</v>
          </cell>
        </row>
        <row r="3245">
          <cell r="B3245">
            <v>241075</v>
          </cell>
          <cell r="C3245" t="str">
            <v>大紀町（国民健康保険）　　　　　　　　　　　　　　　　　　</v>
          </cell>
        </row>
        <row r="3246">
          <cell r="B3246">
            <v>243014</v>
          </cell>
          <cell r="C3246" t="str">
            <v>三重県医師国民健康保険組合　　　　　　　　　　　　　　　　</v>
          </cell>
        </row>
        <row r="3247">
          <cell r="B3247">
            <v>243022</v>
          </cell>
          <cell r="C3247" t="str">
            <v>三重県歯科医師国民健康保険組合　　　　　　　　　　　　　　</v>
          </cell>
        </row>
        <row r="3248">
          <cell r="B3248">
            <v>243030</v>
          </cell>
          <cell r="C3248" t="str">
            <v>三岐薬剤師国民健康保険組合　　　　　　　　　　　　　　　　</v>
          </cell>
        </row>
        <row r="3249">
          <cell r="B3249">
            <v>243048</v>
          </cell>
          <cell r="C3249" t="str">
            <v>三重県建設国民健康保険組合　　　　　　　　　　　　　　　　</v>
          </cell>
        </row>
        <row r="3250">
          <cell r="B3250">
            <v>6240162</v>
          </cell>
          <cell r="C3250" t="str">
            <v>三重交通健康保険組合　　　　　　　　　　　　　　　　　　　</v>
          </cell>
        </row>
        <row r="3251">
          <cell r="B3251">
            <v>6240220</v>
          </cell>
          <cell r="C3251" t="str">
            <v>百五銀行健康保険組合　　　　　　　　　　　　　　　　　　　</v>
          </cell>
        </row>
        <row r="3252">
          <cell r="B3252">
            <v>6240360</v>
          </cell>
          <cell r="C3252" t="str">
            <v>第三銀行健康保険組合　　　　　　　　　　　　　　　　　　　</v>
          </cell>
        </row>
        <row r="3253">
          <cell r="B3253">
            <v>6240394</v>
          </cell>
          <cell r="C3253" t="str">
            <v>日本トランスシティ健康保険組合　　　　　　　　　　　　　　</v>
          </cell>
        </row>
        <row r="3254">
          <cell r="B3254">
            <v>6240436</v>
          </cell>
          <cell r="C3254" t="str">
            <v>ＪＳＲ健康保険組合　　　　　　　　　　　　　　　　　　　　</v>
          </cell>
        </row>
        <row r="3255">
          <cell r="B3255">
            <v>6240451</v>
          </cell>
          <cell r="C3255" t="str">
            <v>神鋼電機健康保険組合　　　　　　　　　　　　　　　　　　　</v>
          </cell>
        </row>
        <row r="3256">
          <cell r="B3256">
            <v>6240477</v>
          </cell>
          <cell r="C3256" t="str">
            <v>日本板硝子エヌジーエフ健康保険組合　　　　　　　　　　　　</v>
          </cell>
        </row>
        <row r="3257">
          <cell r="B3257">
            <v>6240485</v>
          </cell>
          <cell r="C3257" t="str">
            <v>三重県自動車販売健康保険組合　　　　　　　　　　　　　　　</v>
          </cell>
        </row>
        <row r="3258">
          <cell r="B3258">
            <v>6240493</v>
          </cell>
          <cell r="C3258" t="str">
            <v>三重銀行健康保険組合　　　　　　　　　　　　　　　　　　　</v>
          </cell>
        </row>
        <row r="3259">
          <cell r="B3259">
            <v>6240501</v>
          </cell>
          <cell r="C3259" t="str">
            <v>三重県農協健康保険組合　　　　　　　　　　　　　　　　　　</v>
          </cell>
        </row>
        <row r="3260">
          <cell r="B3260">
            <v>32240418</v>
          </cell>
          <cell r="C3260" t="str">
            <v>三重県市町村職員共済組合　　　　　　　　　　　　　　　　　</v>
          </cell>
        </row>
        <row r="3261">
          <cell r="B3261">
            <v>250019</v>
          </cell>
          <cell r="C3261" t="str">
            <v>大津市（国民健康保険）　　　　　　　　　　　　　　　　　　</v>
          </cell>
        </row>
        <row r="3262">
          <cell r="B3262">
            <v>250027</v>
          </cell>
          <cell r="C3262" t="str">
            <v>彦根市（国民健康保険）　　　　　　　　　　　　　　　　　　</v>
          </cell>
        </row>
        <row r="3263">
          <cell r="B3263">
            <v>250035</v>
          </cell>
          <cell r="C3263" t="str">
            <v>長浜市（国民健康保険）　　　　　　　　　　　　　　　　　　</v>
          </cell>
        </row>
        <row r="3264">
          <cell r="B3264">
            <v>250043</v>
          </cell>
          <cell r="C3264" t="str">
            <v>近江八幡市（国民健康保険）　　　　　　　　　　　　　　　　</v>
          </cell>
        </row>
        <row r="3265">
          <cell r="B3265">
            <v>250050</v>
          </cell>
          <cell r="C3265" t="str">
            <v>東近江市（国民健康保険）　　　　　　　　　　　　　　　　　</v>
          </cell>
        </row>
        <row r="3266">
          <cell r="B3266">
            <v>250068</v>
          </cell>
          <cell r="C3266" t="str">
            <v>草津市（国民健康保険）　　　　　　　　　　　　　　　　　　</v>
          </cell>
        </row>
        <row r="3267">
          <cell r="B3267">
            <v>250076</v>
          </cell>
          <cell r="C3267" t="str">
            <v>守山市（国民健康保険）　　　　　　　　　　　　　　　　　　</v>
          </cell>
        </row>
        <row r="3268">
          <cell r="B3268">
            <v>250092</v>
          </cell>
          <cell r="C3268" t="str">
            <v>野洲市（国民健康保険）　　　　　　　　　　　　　　　　　　</v>
          </cell>
        </row>
        <row r="3269">
          <cell r="B3269">
            <v>250100</v>
          </cell>
          <cell r="C3269" t="str">
            <v>湖南市（国民健康保険）　　　　　　　　　　　　　　　　　　</v>
          </cell>
        </row>
        <row r="3270">
          <cell r="B3270">
            <v>250118</v>
          </cell>
          <cell r="C3270" t="str">
            <v>甲賀市（国民健康保険）　　　　　　　　　　　　　　　　　　</v>
          </cell>
        </row>
        <row r="3271">
          <cell r="B3271">
            <v>250126</v>
          </cell>
          <cell r="C3271" t="str">
            <v>高島市（国民健康保険）　　　　　　　　　　　　　　　　　　</v>
          </cell>
        </row>
        <row r="3272">
          <cell r="B3272">
            <v>250134</v>
          </cell>
          <cell r="C3272" t="str">
            <v>米原市（国民健康保険）　　　　　　　　　　　　　　　　　　</v>
          </cell>
        </row>
        <row r="3273">
          <cell r="B3273">
            <v>250514</v>
          </cell>
          <cell r="C3273" t="str">
            <v>志賀町（国民健康保険）　　　　　　　　　　　　　　　　　　</v>
          </cell>
        </row>
        <row r="3274">
          <cell r="B3274">
            <v>250522</v>
          </cell>
          <cell r="C3274" t="str">
            <v>栗東市（国民健康保険）　　　　　　　　　　　　　　　　　　</v>
          </cell>
        </row>
        <row r="3275">
          <cell r="B3275">
            <v>250530</v>
          </cell>
          <cell r="C3275" t="str">
            <v>中主町（国民健康保険）　　　　　　　　　　　　　　　　　　</v>
          </cell>
        </row>
        <row r="3276">
          <cell r="B3276">
            <v>250548</v>
          </cell>
          <cell r="C3276" t="str">
            <v>野洲町（国民健康保険）　　　　　　　　　　　　　　　　　　</v>
          </cell>
        </row>
        <row r="3277">
          <cell r="B3277">
            <v>250555</v>
          </cell>
          <cell r="C3277" t="str">
            <v>石部町（国民健康保険）　　　　　　　　　　　　　　　　　　</v>
          </cell>
        </row>
        <row r="3278">
          <cell r="B3278">
            <v>250563</v>
          </cell>
          <cell r="C3278" t="str">
            <v>甲西町（国民健康保険）　　　　　　　　　　　　　　　　　　</v>
          </cell>
        </row>
        <row r="3279">
          <cell r="B3279">
            <v>250571</v>
          </cell>
          <cell r="C3279" t="str">
            <v>水口町（国民健康保険）　　　　　　　　　　　　　　　　　　</v>
          </cell>
        </row>
        <row r="3280">
          <cell r="B3280">
            <v>250589</v>
          </cell>
          <cell r="C3280" t="str">
            <v>土山町（国民健康保険）　　　　　　　　　　　　　　　　　　</v>
          </cell>
        </row>
        <row r="3281">
          <cell r="B3281">
            <v>250597</v>
          </cell>
          <cell r="C3281" t="str">
            <v>甲賀町（国民健康保険）　　　　　　　　　　　　　　　　　　</v>
          </cell>
        </row>
        <row r="3282">
          <cell r="B3282">
            <v>250605</v>
          </cell>
          <cell r="C3282" t="str">
            <v>甲南町（国民健康保険）　　　　　　　　　　　　　　　　　　</v>
          </cell>
        </row>
        <row r="3283">
          <cell r="B3283">
            <v>250613</v>
          </cell>
          <cell r="C3283" t="str">
            <v>信楽町（国民健康保険）　　　　　　　　　　　　　　　　　　</v>
          </cell>
        </row>
        <row r="3284">
          <cell r="B3284">
            <v>250621</v>
          </cell>
          <cell r="C3284" t="str">
            <v>安土町（国民健康保険）　　　　　　　　　　　　　　　　　　</v>
          </cell>
        </row>
        <row r="3285">
          <cell r="B3285">
            <v>250639</v>
          </cell>
          <cell r="C3285" t="str">
            <v>蒲生町（国民健康保険）　　　　　　　　　　　　　　　　　　</v>
          </cell>
        </row>
        <row r="3286">
          <cell r="B3286">
            <v>250647</v>
          </cell>
          <cell r="C3286" t="str">
            <v>日野町（国民健康保険）　　　　　　　　　　　　　　　　　　</v>
          </cell>
        </row>
        <row r="3287">
          <cell r="B3287">
            <v>250654</v>
          </cell>
          <cell r="C3287" t="str">
            <v>竜王町（国民健康保険）　　　　　　　　　　　　　　　　　　</v>
          </cell>
        </row>
        <row r="3288">
          <cell r="B3288">
            <v>250662</v>
          </cell>
          <cell r="C3288" t="str">
            <v>永源寺町（国民健康保険）　　　　　　　　　　　　　　　　　</v>
          </cell>
        </row>
        <row r="3289">
          <cell r="B3289">
            <v>250670</v>
          </cell>
          <cell r="C3289" t="str">
            <v>五個荘町（国民健康保険）　　　　　　　　　　　　　　　　　</v>
          </cell>
        </row>
        <row r="3290">
          <cell r="B3290">
            <v>250688</v>
          </cell>
          <cell r="C3290" t="str">
            <v>能登川町（国民健康保険）　　　　　　　　　　　　　　　　　</v>
          </cell>
        </row>
        <row r="3291">
          <cell r="B3291">
            <v>250696</v>
          </cell>
          <cell r="C3291" t="str">
            <v>愛東町（国民健康保険）　　　　　　　　　　　　　　　　　　</v>
          </cell>
        </row>
        <row r="3292">
          <cell r="B3292">
            <v>250704</v>
          </cell>
          <cell r="C3292" t="str">
            <v>湖東町（国民健康保険）　　　　　　　　　　　　　　　　　　</v>
          </cell>
        </row>
        <row r="3293">
          <cell r="B3293">
            <v>250712</v>
          </cell>
          <cell r="C3293" t="str">
            <v>秦荘町（国民健康保険）　　　　　　　　　　　　　　　　　　</v>
          </cell>
        </row>
        <row r="3294">
          <cell r="B3294">
            <v>250720</v>
          </cell>
          <cell r="C3294" t="str">
            <v>愛知川町（国民健康保険）　　　　　　　　　　　　　　　　　</v>
          </cell>
        </row>
        <row r="3295">
          <cell r="B3295">
            <v>250738</v>
          </cell>
          <cell r="C3295" t="str">
            <v>豊郷町（国民健康保険）　　　　　　　　　　　　　　　　　　</v>
          </cell>
        </row>
        <row r="3296">
          <cell r="B3296">
            <v>250746</v>
          </cell>
          <cell r="C3296" t="str">
            <v>甲良町（国民健康保険）　　　　　　　　　　　　　　　　　　</v>
          </cell>
        </row>
        <row r="3297">
          <cell r="B3297">
            <v>250753</v>
          </cell>
          <cell r="C3297" t="str">
            <v>多賀町（国民健康保険）　　　　　　　　　　　　　　　　　　</v>
          </cell>
        </row>
        <row r="3298">
          <cell r="B3298">
            <v>250761</v>
          </cell>
          <cell r="C3298" t="str">
            <v>山東町（国民健康保険）　　　　　　　　　　　　　　　　　　</v>
          </cell>
        </row>
        <row r="3299">
          <cell r="B3299">
            <v>250779</v>
          </cell>
          <cell r="C3299" t="str">
            <v>伊吹町（国民健康保険）　　　　　　　　　　　　　　　　　　</v>
          </cell>
        </row>
        <row r="3300">
          <cell r="B3300">
            <v>250787</v>
          </cell>
          <cell r="C3300" t="str">
            <v>米原町（国民健康保険）　　　　　　　　　　　　　　　　　　</v>
          </cell>
        </row>
        <row r="3301">
          <cell r="B3301">
            <v>250795</v>
          </cell>
          <cell r="C3301" t="str">
            <v>近江町（国民健康保険）　　　　　　　　　　　　　　　　　　</v>
          </cell>
        </row>
        <row r="3302">
          <cell r="B3302">
            <v>250803</v>
          </cell>
          <cell r="C3302" t="str">
            <v>浅井町（国民健康保険）　　　　　　　　　　　　　　　　　　</v>
          </cell>
        </row>
        <row r="3303">
          <cell r="B3303">
            <v>250811</v>
          </cell>
          <cell r="C3303" t="str">
            <v>虎姫町（国民健康保険）　　　　　　　　　　　　　　　　　　</v>
          </cell>
        </row>
        <row r="3304">
          <cell r="B3304">
            <v>250829</v>
          </cell>
          <cell r="C3304" t="str">
            <v>湖北町（国民健康保険）　　　　　　　　　　　　　　　　　　</v>
          </cell>
        </row>
        <row r="3305">
          <cell r="B3305">
            <v>250837</v>
          </cell>
          <cell r="C3305" t="str">
            <v>びわ町（国民健康保険）　　　　　　　　　　　　　　　　　　</v>
          </cell>
        </row>
        <row r="3306">
          <cell r="B3306">
            <v>250845</v>
          </cell>
          <cell r="C3306" t="str">
            <v>高月町（国民健康保険）　　　　　　　　　　　　　　　　　　</v>
          </cell>
        </row>
        <row r="3307">
          <cell r="B3307">
            <v>250852</v>
          </cell>
          <cell r="C3307" t="str">
            <v>木之本町（国民健康保険）　　　　　　　　　　　　　　　　　</v>
          </cell>
        </row>
        <row r="3308">
          <cell r="B3308">
            <v>250860</v>
          </cell>
          <cell r="C3308" t="str">
            <v>余呉町（国民健康保険）　　　　　　　　　　　　　　　　　　</v>
          </cell>
        </row>
        <row r="3309">
          <cell r="B3309">
            <v>250878</v>
          </cell>
          <cell r="C3309" t="str">
            <v>西浅井町（国民健康保険）　　　　　　　　　　　　　　　　　</v>
          </cell>
        </row>
        <row r="3310">
          <cell r="B3310">
            <v>250886</v>
          </cell>
          <cell r="C3310" t="str">
            <v>マキノ町（国民健康保険）　　　　　　　　　　　　　　　　　</v>
          </cell>
        </row>
        <row r="3311">
          <cell r="B3311">
            <v>250894</v>
          </cell>
          <cell r="C3311" t="str">
            <v>今津町（国民健康保険）　　　　　　　　　　　　　　　　　　</v>
          </cell>
        </row>
        <row r="3312">
          <cell r="B3312">
            <v>250902</v>
          </cell>
          <cell r="C3312" t="str">
            <v>朽木村（国民健康保険）　　　　　　　　　　　　　　　　　　</v>
          </cell>
        </row>
        <row r="3313">
          <cell r="B3313">
            <v>250910</v>
          </cell>
          <cell r="C3313" t="str">
            <v>安曇川町（国民健康保険）　　　　　　　　　　　　　　　　　</v>
          </cell>
        </row>
        <row r="3314">
          <cell r="B3314">
            <v>250928</v>
          </cell>
          <cell r="C3314" t="str">
            <v>高島町（国民健康保険）　　　　　　　　　　　　　　　　　　</v>
          </cell>
        </row>
        <row r="3315">
          <cell r="B3315">
            <v>250936</v>
          </cell>
          <cell r="C3315" t="str">
            <v>新旭町（国民健康保険）　　　　　　　　　　　　　　　　　　</v>
          </cell>
        </row>
        <row r="3316">
          <cell r="B3316">
            <v>253013</v>
          </cell>
          <cell r="C3316" t="str">
            <v>滋賀県医師国民健康保険組合　　　　　　　　　　　　　　　　</v>
          </cell>
        </row>
        <row r="3317">
          <cell r="B3317">
            <v>6250054</v>
          </cell>
          <cell r="C3317" t="str">
            <v>東レ健康保険組合　　　　　　　　　　　　　　　　　　　　　</v>
          </cell>
        </row>
        <row r="3318">
          <cell r="B3318">
            <v>6250070</v>
          </cell>
          <cell r="C3318" t="str">
            <v>滋賀銀行健康保険組合　　　　　　　　　　　　　　　　　　　</v>
          </cell>
        </row>
        <row r="3319">
          <cell r="B3319">
            <v>6250252</v>
          </cell>
          <cell r="C3319" t="str">
            <v>綾羽健康保険組合　　　　　　　　　　　　　　　　　　　　　</v>
          </cell>
        </row>
        <row r="3320">
          <cell r="B3320">
            <v>6250286</v>
          </cell>
          <cell r="C3320" t="str">
            <v>日本電気硝子健康保険組合　　　　　　　　　　　　　　　　　</v>
          </cell>
        </row>
        <row r="3321">
          <cell r="B3321">
            <v>6250294</v>
          </cell>
          <cell r="C3321" t="str">
            <v>滋賀県自動車健康保険組合　　　　　　　　　　　　　　　　　</v>
          </cell>
        </row>
        <row r="3322">
          <cell r="B3322">
            <v>6250302</v>
          </cell>
          <cell r="C3322" t="str">
            <v>平和堂健康保険組合　　　　　　　　　　　　　　　　　　　　</v>
          </cell>
        </row>
        <row r="3323">
          <cell r="B3323">
            <v>6250310</v>
          </cell>
          <cell r="C3323" t="str">
            <v>滋賀県農協健康保険組合　　　　　　　　　　　　　　　　　　</v>
          </cell>
        </row>
        <row r="3324">
          <cell r="B3324">
            <v>6250344</v>
          </cell>
          <cell r="C3324" t="str">
            <v>びわこ銀行健康保険組合　　　　　　　　　　　　　　　　　　</v>
          </cell>
        </row>
        <row r="3325">
          <cell r="B3325">
            <v>6250369</v>
          </cell>
          <cell r="C3325" t="str">
            <v>ディスプレイ・テクノロジー健康保険組合　　　　　　　　　　</v>
          </cell>
        </row>
        <row r="3326">
          <cell r="B3326">
            <v>6250377</v>
          </cell>
          <cell r="C3326" t="str">
            <v>富士車輌健康保険組合　　　　　　　　　　　　　　　　　　　</v>
          </cell>
        </row>
        <row r="3327">
          <cell r="B3327">
            <v>32250417</v>
          </cell>
          <cell r="C3327" t="str">
            <v>滋賀県市町村職員共済組合　　　　　　　　　　　　　　　　　</v>
          </cell>
        </row>
        <row r="3328">
          <cell r="B3328">
            <v>260026</v>
          </cell>
          <cell r="C3328" t="str">
            <v>福知山市（国民健康保険）　　　　　　　　　　　　　　　　　</v>
          </cell>
        </row>
        <row r="3329">
          <cell r="B3329">
            <v>260034</v>
          </cell>
          <cell r="C3329" t="str">
            <v>舞鶴市（国民健康保険）　　　　　　　　　　　　　　　　　　</v>
          </cell>
        </row>
        <row r="3330">
          <cell r="B3330">
            <v>260042</v>
          </cell>
          <cell r="C3330" t="str">
            <v>綾部市（国民健康保険）　　　　　　　　　　　　　　　　　　</v>
          </cell>
        </row>
        <row r="3331">
          <cell r="B3331">
            <v>260059</v>
          </cell>
          <cell r="C3331" t="str">
            <v>宇治市（国民健康保険）　　　　　　　　　　　　　　　　　　</v>
          </cell>
        </row>
        <row r="3332">
          <cell r="B3332">
            <v>260067</v>
          </cell>
          <cell r="C3332" t="str">
            <v>宮津市（国民健康保険）　　　　　　　　　　　　　　　　　　</v>
          </cell>
        </row>
        <row r="3333">
          <cell r="B3333">
            <v>260075</v>
          </cell>
          <cell r="C3333" t="str">
            <v>亀岡市（国民健康保険）　　　　　　　　　　　　　　　　　　</v>
          </cell>
        </row>
        <row r="3334">
          <cell r="B3334">
            <v>260083</v>
          </cell>
          <cell r="C3334" t="str">
            <v>城陽市（国民健康保険）　　　　　　　　　　　　　　　　　　</v>
          </cell>
        </row>
        <row r="3335">
          <cell r="B3335">
            <v>260091</v>
          </cell>
          <cell r="C3335" t="str">
            <v>向日市（国民健康保険）　　　　　　　　　　　　　　　　　　</v>
          </cell>
        </row>
        <row r="3336">
          <cell r="B3336">
            <v>260109</v>
          </cell>
          <cell r="C3336" t="str">
            <v>長岡京市（国民健康保険）　　　　　　　　　　　　　　　　　</v>
          </cell>
        </row>
        <row r="3337">
          <cell r="B3337">
            <v>260117</v>
          </cell>
          <cell r="C3337" t="str">
            <v>八幡市（国民健康保険）　　　　　　　　　　　　　　　　　　</v>
          </cell>
        </row>
        <row r="3338">
          <cell r="B3338">
            <v>260125</v>
          </cell>
          <cell r="C3338" t="str">
            <v>京田辺市（国民健康保険）　　　　　　　　　　　　　　　　　</v>
          </cell>
        </row>
        <row r="3339">
          <cell r="B3339">
            <v>260133</v>
          </cell>
          <cell r="C3339" t="str">
            <v>京丹後市（国民健康保険）　　　　　　　　　　　　　　　　　</v>
          </cell>
        </row>
        <row r="3340">
          <cell r="B3340">
            <v>260513</v>
          </cell>
          <cell r="C3340" t="str">
            <v>大山崎町（国民健康保険）　　　　　　　　　　　　　　　　　</v>
          </cell>
        </row>
        <row r="3341">
          <cell r="B3341">
            <v>260521</v>
          </cell>
          <cell r="C3341" t="str">
            <v>久御山町（国民健康保険）　　　　　　　　　　　　　　　　　</v>
          </cell>
        </row>
        <row r="3342">
          <cell r="B3342">
            <v>260554</v>
          </cell>
          <cell r="C3342" t="str">
            <v>井手町（国民健康保険）　　　　　　　　　　　　　　　　　　</v>
          </cell>
        </row>
        <row r="3343">
          <cell r="B3343">
            <v>260562</v>
          </cell>
          <cell r="C3343" t="str">
            <v>宇治田原町（国民健康保険）　　　　　　　　　　　　　　　　</v>
          </cell>
        </row>
        <row r="3344">
          <cell r="B3344">
            <v>260570</v>
          </cell>
          <cell r="C3344" t="str">
            <v>山城町（国民健康保険）　　　　　　　　　　　　　　　　　　</v>
          </cell>
        </row>
        <row r="3345">
          <cell r="B3345">
            <v>260588</v>
          </cell>
          <cell r="C3345" t="str">
            <v>木津町（国民健康保険）　　　　　　　　　　　　　　　　　　</v>
          </cell>
        </row>
        <row r="3346">
          <cell r="B3346">
            <v>260596</v>
          </cell>
          <cell r="C3346" t="str">
            <v>加茂町（国民健康保険）　　　　　　　　　　　　　　　　　　</v>
          </cell>
        </row>
        <row r="3347">
          <cell r="B3347">
            <v>260604</v>
          </cell>
          <cell r="C3347" t="str">
            <v>笠置町（国民健康保険）　　　　　　　　　　　　　　　　　　</v>
          </cell>
        </row>
        <row r="3348">
          <cell r="B3348">
            <v>260612</v>
          </cell>
          <cell r="C3348" t="str">
            <v>和束町（国民健康保険）　　　　　　　　　　　　　　　　　　</v>
          </cell>
        </row>
        <row r="3349">
          <cell r="B3349">
            <v>260620</v>
          </cell>
          <cell r="C3349" t="str">
            <v>精華町（国民健康保険）　　　　　　　　　　　　　　　　　　</v>
          </cell>
        </row>
        <row r="3350">
          <cell r="B3350">
            <v>260638</v>
          </cell>
          <cell r="C3350" t="str">
            <v>南山城村（国民健康保険）　　　　　　　　　　　　　　　　　</v>
          </cell>
        </row>
        <row r="3351">
          <cell r="B3351">
            <v>260646</v>
          </cell>
          <cell r="C3351" t="str">
            <v>京北町（国民健康保険）　　　　　　　　　　　　　　　　　　</v>
          </cell>
        </row>
        <row r="3352">
          <cell r="B3352">
            <v>260653</v>
          </cell>
          <cell r="C3352" t="str">
            <v>美山町（国民健康保険）　　　　　　　　　　　　　　　　　　</v>
          </cell>
        </row>
        <row r="3353">
          <cell r="B3353">
            <v>260661</v>
          </cell>
          <cell r="C3353" t="str">
            <v>園部町（国民健康保険）　　　　　　　　　　　　　　　　　　</v>
          </cell>
        </row>
        <row r="3354">
          <cell r="B3354">
            <v>260679</v>
          </cell>
          <cell r="C3354" t="str">
            <v>八木町（国民健康保険）　　　　　　　　　　　　　　　　　　</v>
          </cell>
        </row>
        <row r="3355">
          <cell r="B3355">
            <v>260687</v>
          </cell>
          <cell r="C3355" t="str">
            <v>丹波町（国民健康保険）　　　　　　　　　　　　　　　　　　</v>
          </cell>
        </row>
        <row r="3356">
          <cell r="B3356">
            <v>260695</v>
          </cell>
          <cell r="C3356" t="str">
            <v>日吉町（国民健康保険）　　　　　　　　　　　　　　　　　　</v>
          </cell>
        </row>
        <row r="3357">
          <cell r="B3357">
            <v>260703</v>
          </cell>
          <cell r="C3357" t="str">
            <v>瑞穂町（国民健康保険）　　　　　　　　　　　　　　　　　　</v>
          </cell>
        </row>
        <row r="3358">
          <cell r="B3358">
            <v>260711</v>
          </cell>
          <cell r="C3358" t="str">
            <v>和知町（国民健康保険）　　　　　　　　　　　　　　　　　　</v>
          </cell>
        </row>
        <row r="3359">
          <cell r="B3359">
            <v>260729</v>
          </cell>
          <cell r="C3359" t="str">
            <v>三和町（国民健康保険）　　　　　　　　　　　　　　　　　　</v>
          </cell>
        </row>
        <row r="3360">
          <cell r="B3360">
            <v>260737</v>
          </cell>
          <cell r="C3360" t="str">
            <v>夜久野町（国民健康保険）　　　　　　　　　　　　　　　　　</v>
          </cell>
        </row>
        <row r="3361">
          <cell r="B3361">
            <v>260745</v>
          </cell>
          <cell r="C3361" t="str">
            <v>大江町（国民健康保険）　　　　　　　　　　　　　　　　　　</v>
          </cell>
        </row>
        <row r="3362">
          <cell r="B3362">
            <v>260752</v>
          </cell>
          <cell r="C3362" t="str">
            <v>加悦町（国民健康保険）　　　　　　　　　　　　　　　　　　</v>
          </cell>
        </row>
        <row r="3363">
          <cell r="B3363">
            <v>260760</v>
          </cell>
          <cell r="C3363" t="str">
            <v>岩滝町（国民健康保険）　　　　　　　　　　　　　　　　　　</v>
          </cell>
        </row>
        <row r="3364">
          <cell r="B3364">
            <v>260778</v>
          </cell>
          <cell r="C3364" t="str">
            <v>伊根町（国民健康保険）　　　　　　　　　　　　　　　　　　</v>
          </cell>
        </row>
        <row r="3365">
          <cell r="B3365">
            <v>260786</v>
          </cell>
          <cell r="C3365" t="str">
            <v>野田川町（国民健康保険）　　　　　　　　　　　　　　　　　</v>
          </cell>
        </row>
        <row r="3366">
          <cell r="B3366">
            <v>260794</v>
          </cell>
          <cell r="C3366" t="str">
            <v>峰山町（国民健康保険）　　　　　　　　　　　　　　　　　　</v>
          </cell>
        </row>
        <row r="3367">
          <cell r="B3367">
            <v>260802</v>
          </cell>
          <cell r="C3367" t="str">
            <v>大宮町（国民健康保険）　　　　　　　　　　　　　　　　　　</v>
          </cell>
        </row>
        <row r="3368">
          <cell r="B3368">
            <v>260810</v>
          </cell>
          <cell r="C3368" t="str">
            <v>網野町（国民健康保険）　　　　　　　　　　　　　　　　　　</v>
          </cell>
        </row>
        <row r="3369">
          <cell r="B3369">
            <v>260828</v>
          </cell>
          <cell r="C3369" t="str">
            <v>丹後町（国民健康保険）　　　　　　　　　　　　　　　　　　</v>
          </cell>
        </row>
        <row r="3370">
          <cell r="B3370">
            <v>260836</v>
          </cell>
          <cell r="C3370" t="str">
            <v>弥栄町（国民健康保険）　　　　　　　　　　　　　　　　　　</v>
          </cell>
        </row>
        <row r="3371">
          <cell r="B3371">
            <v>260844</v>
          </cell>
          <cell r="C3371" t="str">
            <v>久美浜町（国民健康保険）　　　　　　　　　　　　　　　　　</v>
          </cell>
        </row>
        <row r="3372">
          <cell r="B3372">
            <v>263012</v>
          </cell>
          <cell r="C3372" t="str">
            <v>京都芸術家国民健康保険組合　　　　　　　　　　　　　　　　</v>
          </cell>
        </row>
        <row r="3373">
          <cell r="B3373">
            <v>263020</v>
          </cell>
          <cell r="C3373" t="str">
            <v>京都料理飲食業国民健康保険組合　　　　　　　　　　　　　　</v>
          </cell>
        </row>
        <row r="3374">
          <cell r="B3374">
            <v>263046</v>
          </cell>
          <cell r="C3374" t="str">
            <v>京都府酒販国民健康保険組合　　　　　　　　　　　　　　　　</v>
          </cell>
        </row>
        <row r="3375">
          <cell r="B3375">
            <v>263053</v>
          </cell>
          <cell r="C3375" t="str">
            <v>京都市中央卸売市場国民健康保険組合　　　　　　　　　　　　</v>
          </cell>
        </row>
        <row r="3376">
          <cell r="B3376">
            <v>263061</v>
          </cell>
          <cell r="C3376" t="str">
            <v>京都府医師国民健康保険組合　　　　　　　　　　　　　　　　</v>
          </cell>
        </row>
        <row r="3377">
          <cell r="B3377">
            <v>263079</v>
          </cell>
          <cell r="C3377" t="str">
            <v>京都府薬剤師国民健康保険組合　　　　　　　　　　　　　　　</v>
          </cell>
        </row>
        <row r="3378">
          <cell r="B3378">
            <v>263087</v>
          </cell>
          <cell r="C3378" t="str">
            <v>京都市食品衛生国民健康保険組合　　　　　　　　　　　　　　</v>
          </cell>
        </row>
        <row r="3379">
          <cell r="B3379">
            <v>263095</v>
          </cell>
          <cell r="C3379" t="str">
            <v>京都府衣料国民健康保険組合　　　　　　　　　　　　　　　　</v>
          </cell>
        </row>
        <row r="3380">
          <cell r="B3380">
            <v>263103</v>
          </cell>
          <cell r="C3380" t="str">
            <v>京都花街国民健康保険組合　　　　　　　　　　　　　　　　　</v>
          </cell>
        </row>
        <row r="3381">
          <cell r="B3381">
            <v>263111</v>
          </cell>
          <cell r="C3381" t="str">
            <v>京都府建設業職別連合国民健康保険組合　　　　　　　　　　　</v>
          </cell>
        </row>
        <row r="3382">
          <cell r="B3382">
            <v>263129</v>
          </cell>
          <cell r="C3382" t="str">
            <v>京都建築国民健康保険組合　　　　　　　　　　　　　　　　　</v>
          </cell>
        </row>
        <row r="3383">
          <cell r="B3383">
            <v>264002</v>
          </cell>
          <cell r="C3383" t="str">
            <v>京都市（国民健康保険）　　　　　　　　　　　　　　　　　　</v>
          </cell>
        </row>
        <row r="3384">
          <cell r="B3384">
            <v>6260020</v>
          </cell>
          <cell r="C3384" t="str">
            <v>グンゼ健康保険組合　　　　　　　　　　　　　　　　　　　　</v>
          </cell>
        </row>
        <row r="3385">
          <cell r="B3385">
            <v>6260038</v>
          </cell>
          <cell r="C3385" t="str">
            <v>島津製作所健康保険組合　　　　　　　　　　　　　　　　　　</v>
          </cell>
        </row>
        <row r="3386">
          <cell r="B3386">
            <v>6260053</v>
          </cell>
          <cell r="C3386" t="str">
            <v>日本電池健康保険組合　　　　　　　　　　　　　　　　　　　</v>
          </cell>
        </row>
        <row r="3387">
          <cell r="B3387">
            <v>6260061</v>
          </cell>
          <cell r="C3387" t="str">
            <v>京福電鉄健康保険組合　　　　　　　　　　　　　　　　　　　</v>
          </cell>
        </row>
        <row r="3388">
          <cell r="B3388">
            <v>6260079</v>
          </cell>
          <cell r="C3388" t="str">
            <v>丹後健康保険組合　　　　　　　　　　　　　　　　　　　　　</v>
          </cell>
        </row>
        <row r="3389">
          <cell r="B3389">
            <v>6260145</v>
          </cell>
          <cell r="C3389" t="str">
            <v>第一工業製薬健康保険組合　　　　　　　　　　　　　　　　　</v>
          </cell>
        </row>
        <row r="3390">
          <cell r="B3390">
            <v>6260152</v>
          </cell>
          <cell r="C3390" t="str">
            <v>京都市健康保険組合　　　　　　　　　　　　　　　　　　　　</v>
          </cell>
        </row>
        <row r="3391">
          <cell r="B3391">
            <v>6260178</v>
          </cell>
          <cell r="C3391" t="str">
            <v>京糧健康保険組合　　　　　　　　　　　　　　　　　　　　　</v>
          </cell>
        </row>
        <row r="3392">
          <cell r="B3392">
            <v>6260251</v>
          </cell>
          <cell r="C3392" t="str">
            <v>京都銀行健康保険組合　　　　　　　　　　　　　　　　　　　</v>
          </cell>
        </row>
        <row r="3393">
          <cell r="B3393">
            <v>6260293</v>
          </cell>
          <cell r="C3393" t="str">
            <v>日新電機健康保険組合　　　　　　　　　　　　　　　　　　　</v>
          </cell>
        </row>
        <row r="3394">
          <cell r="B3394">
            <v>6260319</v>
          </cell>
          <cell r="C3394" t="str">
            <v>京都織物卸商健康保険組合　　　　　　　　　　　　　　　　　</v>
          </cell>
        </row>
        <row r="3395">
          <cell r="B3395">
            <v>6260335</v>
          </cell>
          <cell r="C3395" t="str">
            <v>宝グループ健康保険組合　　　　　　　　　　　　　　　　　　</v>
          </cell>
        </row>
        <row r="3396">
          <cell r="B3396">
            <v>6260368</v>
          </cell>
          <cell r="C3396" t="str">
            <v>京都自動車健康保険組合　　　　　　　　　　　　　　　　　　</v>
          </cell>
        </row>
        <row r="3397">
          <cell r="B3397">
            <v>6260384</v>
          </cell>
          <cell r="C3397" t="str">
            <v>オムロン健康保険組合　　　　　　　　　　　　　　　　　　　</v>
          </cell>
        </row>
        <row r="3398">
          <cell r="B3398">
            <v>6260392</v>
          </cell>
          <cell r="C3398" t="str">
            <v>京都新聞健康保険組合　　　　　　　　　　　　　　　　　　　</v>
          </cell>
        </row>
        <row r="3399">
          <cell r="B3399">
            <v>6260400</v>
          </cell>
          <cell r="C3399" t="str">
            <v>ニチコン健康保険組合　　　　　　　　　　　　　　　　　　　</v>
          </cell>
        </row>
        <row r="3400">
          <cell r="B3400">
            <v>6260418</v>
          </cell>
          <cell r="C3400" t="str">
            <v>京都機械染色健康保険組合　　　　　　　　　　　　　　　　　</v>
          </cell>
        </row>
        <row r="3401">
          <cell r="B3401">
            <v>6260434</v>
          </cell>
          <cell r="C3401" t="str">
            <v>村田製作所健康保険組合　　　　　　　　　　　　　　　　　　</v>
          </cell>
        </row>
        <row r="3402">
          <cell r="B3402">
            <v>6260442</v>
          </cell>
          <cell r="C3402" t="str">
            <v>日本輸送機健康保険組合　　　　　　　　　　　　　　　　　　</v>
          </cell>
        </row>
        <row r="3403">
          <cell r="B3403">
            <v>6260459</v>
          </cell>
          <cell r="C3403" t="str">
            <v>日本新薬健康保険組合　　　　　　　　　　　　　　　　　　　</v>
          </cell>
        </row>
        <row r="3404">
          <cell r="B3404">
            <v>6260509</v>
          </cell>
          <cell r="C3404" t="str">
            <v>京都信用金庫健康保険組合　　　　　　　　　　　　　　　　　</v>
          </cell>
        </row>
        <row r="3405">
          <cell r="B3405">
            <v>6260517</v>
          </cell>
          <cell r="C3405" t="str">
            <v>村田機械健康保険組合　　　　　　　　　　　　　　　　　　　</v>
          </cell>
        </row>
        <row r="3406">
          <cell r="B3406">
            <v>6260525</v>
          </cell>
          <cell r="C3406" t="str">
            <v>京都中央信用金庫健康保険組合　　　　　　　　　　　　　　　</v>
          </cell>
        </row>
        <row r="3407">
          <cell r="B3407">
            <v>6260533</v>
          </cell>
          <cell r="C3407" t="str">
            <v>ワコール健康保険組合　　　　　　　　　　　　　　　　　　　</v>
          </cell>
        </row>
        <row r="3408">
          <cell r="B3408">
            <v>6260541</v>
          </cell>
          <cell r="C3408" t="str">
            <v>三洋化成工業健康保険組合　　　　　　　　　　　　　　　　　</v>
          </cell>
        </row>
        <row r="3409">
          <cell r="B3409">
            <v>6260566</v>
          </cell>
          <cell r="C3409" t="str">
            <v>京都府農協健康保険組合　　　　　　　　　　　　　　　　　　</v>
          </cell>
        </row>
        <row r="3410">
          <cell r="B3410">
            <v>6260590</v>
          </cell>
          <cell r="C3410" t="str">
            <v>近畿しんきん健康保険組合　　　　　　　　　　　　　　　　　</v>
          </cell>
        </row>
        <row r="3411">
          <cell r="B3411">
            <v>6260608</v>
          </cell>
          <cell r="C3411" t="str">
            <v>佐川急便グループ健康保険組合　　　　　　　　　　　　　　　</v>
          </cell>
        </row>
        <row r="3412">
          <cell r="B3412">
            <v>6260616</v>
          </cell>
          <cell r="C3412" t="str">
            <v>京セラ健康保険組合　　　　　　　　　　　　　　　　　　　　</v>
          </cell>
        </row>
        <row r="3413">
          <cell r="B3413">
            <v>6260632</v>
          </cell>
          <cell r="C3413" t="str">
            <v>堀場製作所健康保険組合　　　　　　　　　　　　　　　　　　</v>
          </cell>
        </row>
        <row r="3414">
          <cell r="B3414">
            <v>6260640</v>
          </cell>
          <cell r="C3414" t="str">
            <v>藤三グループ健康保険組合　　　　　　　　　　　　　　　　　</v>
          </cell>
        </row>
        <row r="3415">
          <cell r="B3415">
            <v>6260665</v>
          </cell>
          <cell r="C3415" t="str">
            <v>アイフル健康保険組合　　　　　　　　　　　　　　　　　　　</v>
          </cell>
        </row>
        <row r="3416">
          <cell r="B3416">
            <v>6260673</v>
          </cell>
          <cell r="C3416" t="str">
            <v>椿本チエイン健康保険組合　　　　　　　　　　　　　　　　　</v>
          </cell>
        </row>
        <row r="3417">
          <cell r="B3417">
            <v>32260416</v>
          </cell>
          <cell r="C3417" t="str">
            <v>京都府市町村職員共済組合　　　　　　　　　　　　　　　　　</v>
          </cell>
        </row>
        <row r="3418">
          <cell r="B3418">
            <v>270025</v>
          </cell>
          <cell r="C3418" t="str">
            <v>堺市（国民健康保険）　　　　　　　　　　　　　　　　　　　</v>
          </cell>
        </row>
        <row r="3419">
          <cell r="B3419">
            <v>270033</v>
          </cell>
          <cell r="C3419" t="str">
            <v>岸和田市（国民健康保険）　　　　　　　　　　　　　　　　　</v>
          </cell>
        </row>
        <row r="3420">
          <cell r="B3420">
            <v>270041</v>
          </cell>
          <cell r="C3420" t="str">
            <v>豊中市（国民健康保険）　　　　　　　　　　　　　　　　　　</v>
          </cell>
        </row>
        <row r="3421">
          <cell r="B3421">
            <v>270058</v>
          </cell>
          <cell r="C3421" t="str">
            <v>池田市（国民健康保険）　　　　　　　　　　　　　　　　　　</v>
          </cell>
        </row>
        <row r="3422">
          <cell r="B3422">
            <v>270066</v>
          </cell>
          <cell r="C3422" t="str">
            <v>吹田市（国民健康保険）　　　　　　　　　　　　　　　　　　</v>
          </cell>
        </row>
        <row r="3423">
          <cell r="B3423">
            <v>270074</v>
          </cell>
          <cell r="C3423" t="str">
            <v>泉大津市（国民健康保険）　　　　　　　　　　　　　　　　　</v>
          </cell>
        </row>
        <row r="3424">
          <cell r="B3424">
            <v>270082</v>
          </cell>
          <cell r="C3424" t="str">
            <v>高槻市（国民健康保険）　　　　　　　　　　　　　　　　　　</v>
          </cell>
        </row>
        <row r="3425">
          <cell r="B3425">
            <v>270090</v>
          </cell>
          <cell r="C3425" t="str">
            <v>貝塚市（国民健康保険）　　　　　　　　　　　　　　　　　　</v>
          </cell>
        </row>
        <row r="3426">
          <cell r="B3426">
            <v>270108</v>
          </cell>
          <cell r="C3426" t="str">
            <v>守口市（国民健康保険）　　　　　　　　　　　　　　　　　　</v>
          </cell>
        </row>
        <row r="3427">
          <cell r="B3427">
            <v>270116</v>
          </cell>
          <cell r="C3427" t="str">
            <v>枚方市（国民健康保険）　　　　　　　　　　　　　　　　　　</v>
          </cell>
        </row>
        <row r="3428">
          <cell r="B3428">
            <v>270124</v>
          </cell>
          <cell r="C3428" t="str">
            <v>茨木市（国民健康保険）　　　　　　　　　　　　　　　　　　</v>
          </cell>
        </row>
        <row r="3429">
          <cell r="B3429">
            <v>270132</v>
          </cell>
          <cell r="C3429" t="str">
            <v>八尾市（国民健康保険）　　　　　　　　　　　　　　　　　　</v>
          </cell>
        </row>
        <row r="3430">
          <cell r="B3430">
            <v>270140</v>
          </cell>
          <cell r="C3430" t="str">
            <v>泉佐野市（国民健康保険）　　　　　　　　　　　　　　　　　</v>
          </cell>
        </row>
        <row r="3431">
          <cell r="B3431">
            <v>270157</v>
          </cell>
          <cell r="C3431" t="str">
            <v>富田林市（国民健康保険）　　　　　　　　　　　　　　　　　</v>
          </cell>
        </row>
        <row r="3432">
          <cell r="B3432">
            <v>270165</v>
          </cell>
          <cell r="C3432" t="str">
            <v>寝屋川市（国民健康保険）　　　　　　　　　　　　　　　　　</v>
          </cell>
        </row>
        <row r="3433">
          <cell r="B3433">
            <v>270173</v>
          </cell>
          <cell r="C3433" t="str">
            <v>河内長野市（国民健康保険）　　　　　　　　　　　　　　　　</v>
          </cell>
        </row>
        <row r="3434">
          <cell r="B3434">
            <v>270181</v>
          </cell>
          <cell r="C3434" t="str">
            <v>松原市（国民健康保険）　　　　　　　　　　　　　　　　　　</v>
          </cell>
        </row>
        <row r="3435">
          <cell r="B3435">
            <v>270199</v>
          </cell>
          <cell r="C3435" t="str">
            <v>大東市（国民健康保険）　　　　　　　　　　　　　　　　　　</v>
          </cell>
        </row>
        <row r="3436">
          <cell r="B3436">
            <v>270207</v>
          </cell>
          <cell r="C3436" t="str">
            <v>和泉市（国民健康保険）　　　　　　　　　　　　　　　　　　</v>
          </cell>
        </row>
        <row r="3437">
          <cell r="B3437">
            <v>270215</v>
          </cell>
          <cell r="C3437" t="str">
            <v>箕面市（国民健康保険）　　　　　　　　　　　　　　　　　　</v>
          </cell>
        </row>
        <row r="3438">
          <cell r="B3438">
            <v>270223</v>
          </cell>
          <cell r="C3438" t="str">
            <v>柏原市（国民健康保険）　　　　　　　　　　　　　　　　　　</v>
          </cell>
        </row>
        <row r="3439">
          <cell r="B3439">
            <v>270231</v>
          </cell>
          <cell r="C3439" t="str">
            <v>羽曳野市（国民健康保険）　　　　　　　　　　　　　　　　　</v>
          </cell>
        </row>
        <row r="3440">
          <cell r="B3440">
            <v>270249</v>
          </cell>
          <cell r="C3440" t="str">
            <v>門真市（国民健康保険）　　　　　　　　　　　　　　　　　　</v>
          </cell>
        </row>
        <row r="3441">
          <cell r="B3441">
            <v>270256</v>
          </cell>
          <cell r="C3441" t="str">
            <v>摂津市（国民健康保険）　　　　　　　　　　　　　　　　　　</v>
          </cell>
        </row>
        <row r="3442">
          <cell r="B3442">
            <v>270264</v>
          </cell>
          <cell r="C3442" t="str">
            <v>高石市（国民健康保険）　　　　　　　　　　　　　　　　　　</v>
          </cell>
        </row>
        <row r="3443">
          <cell r="B3443">
            <v>270272</v>
          </cell>
          <cell r="C3443" t="str">
            <v>藤井寺市（国民健康保険）　　　　　　　　　　　　　　　　　</v>
          </cell>
        </row>
        <row r="3444">
          <cell r="B3444">
            <v>270280</v>
          </cell>
          <cell r="C3444" t="str">
            <v>東大阪市（国民健康保険）　　　　　　　　　　　　　　　　　</v>
          </cell>
        </row>
        <row r="3445">
          <cell r="B3445">
            <v>270298</v>
          </cell>
          <cell r="C3445" t="str">
            <v>泉南市（国民健康保険）　　　　　　　　　　　　　　　　　　</v>
          </cell>
        </row>
        <row r="3446">
          <cell r="B3446">
            <v>270306</v>
          </cell>
          <cell r="C3446" t="str">
            <v>四條畷市（国民健康保険）　　　　　　　　　　　　　　　　　</v>
          </cell>
        </row>
        <row r="3447">
          <cell r="B3447">
            <v>270314</v>
          </cell>
          <cell r="C3447" t="str">
            <v>交野市（国民健康保険）　　　　　　　　　　　　　　　　　　</v>
          </cell>
        </row>
        <row r="3448">
          <cell r="B3448">
            <v>270512</v>
          </cell>
          <cell r="C3448" t="str">
            <v>島本町（国民健康保険）　　　　　　　　　　　　　　　　　　</v>
          </cell>
        </row>
        <row r="3449">
          <cell r="B3449">
            <v>270520</v>
          </cell>
          <cell r="C3449" t="str">
            <v>豊能町（国民健康保険）　　　　　　　　　　　　　　　　　　</v>
          </cell>
        </row>
        <row r="3450">
          <cell r="B3450">
            <v>270538</v>
          </cell>
          <cell r="C3450" t="str">
            <v>能勢町（国民健康保険）　　　　　　　　　　　　　　　　　　</v>
          </cell>
        </row>
        <row r="3451">
          <cell r="B3451">
            <v>270546</v>
          </cell>
          <cell r="C3451" t="str">
            <v>忠岡町（国民健康保険）　　　　　　　　　　　　　　　　　　</v>
          </cell>
        </row>
        <row r="3452">
          <cell r="B3452">
            <v>270553</v>
          </cell>
          <cell r="C3452" t="str">
            <v>熊取町（国民健康保険）　　　　　　　　　　　　　　　　　　</v>
          </cell>
        </row>
        <row r="3453">
          <cell r="B3453">
            <v>270561</v>
          </cell>
          <cell r="C3453" t="str">
            <v>田尻町（国民健康保険）　　　　　　　　　　　　　　　　　　</v>
          </cell>
        </row>
        <row r="3454">
          <cell r="B3454">
            <v>270579</v>
          </cell>
          <cell r="C3454" t="str">
            <v>阪南市（国民健康保険）　　　　　　　　　　　　　　　　　　</v>
          </cell>
        </row>
        <row r="3455">
          <cell r="B3455">
            <v>270587</v>
          </cell>
          <cell r="C3455" t="str">
            <v>岬町（国民健康保険）　　　　　　　　　　　　　　　　　　　</v>
          </cell>
        </row>
        <row r="3456">
          <cell r="B3456">
            <v>270595</v>
          </cell>
          <cell r="C3456" t="str">
            <v>太子町（国民健康保険）　　　　　　　　　　　　　　　　　　</v>
          </cell>
        </row>
        <row r="3457">
          <cell r="B3457">
            <v>270603</v>
          </cell>
          <cell r="C3457" t="str">
            <v>河南町（国民健康保険）　　　　　　　　　　　　　　　　　　</v>
          </cell>
        </row>
        <row r="3458">
          <cell r="B3458">
            <v>270611</v>
          </cell>
          <cell r="C3458" t="str">
            <v>千早赤阪村（国民健康保険）　　　　　　　　　　　　　　　　</v>
          </cell>
        </row>
        <row r="3459">
          <cell r="B3459">
            <v>270629</v>
          </cell>
          <cell r="C3459" t="str">
            <v>大阪狭山市（国民健康保険）　　　　　　　　　　　　　　　　</v>
          </cell>
        </row>
        <row r="3460">
          <cell r="B3460">
            <v>270637</v>
          </cell>
          <cell r="C3460" t="str">
            <v>美原町（国民健康保険）　　　　　　　　　　　　　　　　　　</v>
          </cell>
        </row>
        <row r="3461">
          <cell r="B3461">
            <v>273011</v>
          </cell>
          <cell r="C3461" t="str">
            <v>大阪府整容国民健康保険組合　　　　　　　　　　　　　　　　</v>
          </cell>
        </row>
        <row r="3462">
          <cell r="B3462">
            <v>273029</v>
          </cell>
          <cell r="C3462" t="str">
            <v>大阪府小売市場国民健康保険組合　　　　　　　　　　　　　　</v>
          </cell>
        </row>
        <row r="3463">
          <cell r="B3463">
            <v>273037</v>
          </cell>
          <cell r="C3463" t="str">
            <v>大阪文化芸能国民健康保険組合　　　　　　　　　　　　　　　</v>
          </cell>
        </row>
        <row r="3464">
          <cell r="B3464">
            <v>273045</v>
          </cell>
          <cell r="C3464" t="str">
            <v>大阪中央市場青果国民健康保険組合　　　　　　　　　　　　　</v>
          </cell>
        </row>
        <row r="3465">
          <cell r="B3465">
            <v>273052</v>
          </cell>
          <cell r="C3465" t="str">
            <v>大阪府歯科医師国民健康保険組合　　　　　　　　　　　　　　</v>
          </cell>
        </row>
        <row r="3466">
          <cell r="B3466">
            <v>273060</v>
          </cell>
          <cell r="C3466" t="str">
            <v>大阪府浴場国民健康保険組合　　　　　　　　　　　　　　　　</v>
          </cell>
        </row>
        <row r="3467">
          <cell r="B3467">
            <v>273078</v>
          </cell>
          <cell r="C3467" t="str">
            <v>大阪府食品国民健康保険組合　　　　　　　　　　　　　　　　</v>
          </cell>
        </row>
        <row r="3468">
          <cell r="B3468">
            <v>273086</v>
          </cell>
          <cell r="C3468" t="str">
            <v>大阪府たばこ国民健康保険組合　　　　　　　　　　　　　　　</v>
          </cell>
        </row>
        <row r="3469">
          <cell r="B3469">
            <v>273094</v>
          </cell>
          <cell r="C3469" t="str">
            <v>大阪質屋国民健康保険組合　　　　　　　　　　　　　　　　　</v>
          </cell>
        </row>
        <row r="3470">
          <cell r="B3470">
            <v>273102</v>
          </cell>
          <cell r="C3470" t="str">
            <v>近畿税理士国民健康保険組合　　　　　　　　　　　　　　　　</v>
          </cell>
        </row>
        <row r="3471">
          <cell r="B3471">
            <v>273110</v>
          </cell>
          <cell r="C3471" t="str">
            <v>大阪市公設市場国民健康保険組合　　　　　　　　　　　　　　</v>
          </cell>
        </row>
        <row r="3472">
          <cell r="B3472">
            <v>273128</v>
          </cell>
          <cell r="C3472" t="str">
            <v>大阪府医師国民健康保険組合　　　　　　　　　　　　　　　　</v>
          </cell>
        </row>
        <row r="3473">
          <cell r="B3473">
            <v>273136</v>
          </cell>
          <cell r="C3473" t="str">
            <v>大阪府薬剤師国民健康保険組合　　　　　　　　　　　　　　　</v>
          </cell>
        </row>
        <row r="3474">
          <cell r="B3474">
            <v>273144</v>
          </cell>
          <cell r="C3474" t="str">
            <v>大阪木津卸売市場国民健康保険組合　　　　　　　　　　　　　</v>
          </cell>
        </row>
        <row r="3475">
          <cell r="B3475">
            <v>273151</v>
          </cell>
          <cell r="C3475" t="str">
            <v>大阪衣料品小売国民健康保険組合　　　　　　　　　　　　　　</v>
          </cell>
        </row>
        <row r="3476">
          <cell r="B3476">
            <v>273169</v>
          </cell>
          <cell r="C3476" t="str">
            <v>大阪建設国民健康保険組合　　　　　　　　　　　　　　　　　</v>
          </cell>
        </row>
        <row r="3477">
          <cell r="B3477">
            <v>274001</v>
          </cell>
          <cell r="C3477" t="str">
            <v>大阪市（国民健康保険）　　　　　　　　　　　　　　　　　　</v>
          </cell>
        </row>
        <row r="3478">
          <cell r="B3478">
            <v>6270011</v>
          </cell>
          <cell r="C3478" t="str">
            <v>住友電気工業健康保険組合　　　　　　　　　　　　　　　　　</v>
          </cell>
        </row>
        <row r="3479">
          <cell r="B3479">
            <v>6270037</v>
          </cell>
          <cell r="C3479" t="str">
            <v>福助健康保険組合　　　　　　　　　　　　　　　　　　　　　</v>
          </cell>
        </row>
        <row r="3480">
          <cell r="B3480">
            <v>6270052</v>
          </cell>
          <cell r="C3480" t="str">
            <v>カネボウ健康保険組合　　　　　　　　　　　　　　　　　　　</v>
          </cell>
        </row>
        <row r="3481">
          <cell r="B3481">
            <v>6270060</v>
          </cell>
          <cell r="C3481" t="str">
            <v>オーミケンシ健康保険組合　　　　　　　　　　　　　　　　　</v>
          </cell>
        </row>
        <row r="3482">
          <cell r="B3482">
            <v>6270094</v>
          </cell>
          <cell r="C3482" t="str">
            <v>東洋アルミニウム健康保険組合　　　　　　　　　　　　　　　</v>
          </cell>
        </row>
        <row r="3483">
          <cell r="B3483">
            <v>6270128</v>
          </cell>
          <cell r="C3483" t="str">
            <v>シキボウ健康保険組合　　　　　　　　　　　　　　　　　　　</v>
          </cell>
        </row>
        <row r="3484">
          <cell r="B3484">
            <v>6270136</v>
          </cell>
          <cell r="C3484" t="str">
            <v>ユニチカ健康保険組合　　　　　　　　　　　　　　　　　　　</v>
          </cell>
        </row>
        <row r="3485">
          <cell r="B3485">
            <v>6270193</v>
          </cell>
          <cell r="C3485" t="str">
            <v>アングル・ミユキ健康保険組合　　　　　　　　　　　　　　　</v>
          </cell>
        </row>
        <row r="3486">
          <cell r="B3486">
            <v>6270219</v>
          </cell>
          <cell r="C3486" t="str">
            <v>東洋紡績健康保険組合　　　　　　　　　　　　　　　　　　　</v>
          </cell>
        </row>
        <row r="3487">
          <cell r="B3487">
            <v>6270227</v>
          </cell>
          <cell r="C3487" t="str">
            <v>クラブコスメチックス健康保険組合　　　　　　　　　　　　　</v>
          </cell>
        </row>
        <row r="3488">
          <cell r="B3488">
            <v>6270235</v>
          </cell>
          <cell r="C3488" t="str">
            <v>住友化学健康保険組合　　　　　　　　　　　　　　　　　　　</v>
          </cell>
        </row>
        <row r="3489">
          <cell r="B3489">
            <v>6270276</v>
          </cell>
          <cell r="C3489" t="str">
            <v>森下仁丹健康保険組合　　　　　　　　　　　　　　　　　　　</v>
          </cell>
        </row>
        <row r="3490">
          <cell r="B3490">
            <v>6270292</v>
          </cell>
          <cell r="C3490" t="str">
            <v>大阪市健康保険組合　　　　　　　　　　　　　　　　　　　　</v>
          </cell>
        </row>
        <row r="3491">
          <cell r="B3491">
            <v>6270300</v>
          </cell>
          <cell r="C3491" t="str">
            <v>大阪市交通局健康保険組合　　　　　　　　　　　　　　　　　</v>
          </cell>
        </row>
        <row r="3492">
          <cell r="B3492">
            <v>6270326</v>
          </cell>
          <cell r="C3492" t="str">
            <v>クボタ健康保険組合　　　　　　　　　　　　　　　　　　　　</v>
          </cell>
        </row>
        <row r="3493">
          <cell r="B3493">
            <v>6270334</v>
          </cell>
          <cell r="C3493" t="str">
            <v>中山製鋼所健康保険組合　　　　　　　　　　　　　　　　　　</v>
          </cell>
        </row>
        <row r="3494">
          <cell r="B3494">
            <v>6270342</v>
          </cell>
          <cell r="C3494" t="str">
            <v>阪急電鉄健康保険組合　　　　　　　　　　　　　　　　　　　</v>
          </cell>
        </row>
        <row r="3495">
          <cell r="B3495">
            <v>6270359</v>
          </cell>
          <cell r="C3495" t="str">
            <v>ダイセル化学工業健康保険組合　　　　　　　　　　　　　　　</v>
          </cell>
        </row>
        <row r="3496">
          <cell r="B3496">
            <v>6270367</v>
          </cell>
          <cell r="C3496" t="str">
            <v>近畿車輛健康保険組合　　　　　　　　　　　　　　　　　　　</v>
          </cell>
        </row>
        <row r="3497">
          <cell r="B3497">
            <v>6270375</v>
          </cell>
          <cell r="C3497" t="str">
            <v>松下電器健康保険組合　　　　　　　　　　　　　　　　　　　</v>
          </cell>
        </row>
        <row r="3498">
          <cell r="B3498">
            <v>6270391</v>
          </cell>
          <cell r="C3498" t="str">
            <v>テザック健康保険組合　　　　　　　　　　　　　　　　　　　</v>
          </cell>
        </row>
        <row r="3499">
          <cell r="B3499">
            <v>6270409</v>
          </cell>
          <cell r="C3499" t="str">
            <v>ダイキン工業健康保険組合　　　　　　　　　　　　　　　　　</v>
          </cell>
        </row>
        <row r="3500">
          <cell r="B3500">
            <v>6270458</v>
          </cell>
          <cell r="C3500" t="str">
            <v>大丸健康保険組合　　　　　　　　　　　　　　　　　　　　　</v>
          </cell>
        </row>
        <row r="3501">
          <cell r="B3501">
            <v>6270474</v>
          </cell>
          <cell r="C3501" t="str">
            <v>住友金属健康保険組合　　　　　　　　　　　　　　　　　　　</v>
          </cell>
        </row>
        <row r="3502">
          <cell r="B3502">
            <v>6270490</v>
          </cell>
          <cell r="C3502" t="str">
            <v>水産連合健康保険組合　　　　　　　　　　　　　　　　　　　</v>
          </cell>
        </row>
        <row r="3503">
          <cell r="B3503">
            <v>6270508</v>
          </cell>
          <cell r="C3503" t="str">
            <v>トーメン健康保険組合　　　　　　　　　　　　　　　　　　　</v>
          </cell>
        </row>
        <row r="3504">
          <cell r="B3504">
            <v>6270524</v>
          </cell>
          <cell r="C3504" t="str">
            <v>富士火災健康保険組合　　　　　　　　　　　　　　　　　　　</v>
          </cell>
        </row>
        <row r="3505">
          <cell r="B3505">
            <v>6270532</v>
          </cell>
          <cell r="C3505" t="str">
            <v>野村健康保険組合　　　　　　　　　　　　　　　　　　　　　</v>
          </cell>
        </row>
        <row r="3506">
          <cell r="B3506">
            <v>6270540</v>
          </cell>
          <cell r="C3506" t="str">
            <v>ニッセイ同和損保健康保険組合　　　　　　　　　　　　　　　</v>
          </cell>
        </row>
        <row r="3507">
          <cell r="B3507">
            <v>6270565</v>
          </cell>
          <cell r="C3507" t="str">
            <v>大和紡績健康保険組合　　　　　　　　　　　　　　　　　　　</v>
          </cell>
        </row>
        <row r="3508">
          <cell r="B3508">
            <v>6270581</v>
          </cell>
          <cell r="C3508" t="str">
            <v>東亜紡織健康保険組合　　　　　　　　　　　　　　　　　　　</v>
          </cell>
        </row>
        <row r="3509">
          <cell r="B3509">
            <v>6270599</v>
          </cell>
          <cell r="C3509" t="str">
            <v>松尾橋梁健康保険組合　　　　　　　　　　　　　　　　　　　</v>
          </cell>
        </row>
        <row r="3510">
          <cell r="B3510">
            <v>6270607</v>
          </cell>
          <cell r="C3510" t="str">
            <v>ユアサ健康保険組合　　　　　　　　　　　　　　　　　　　　</v>
          </cell>
        </row>
        <row r="3511">
          <cell r="B3511">
            <v>6270623</v>
          </cell>
          <cell r="C3511" t="str">
            <v>大阪港湾健康保険組合　　　　　　　　　　　　　　　　　　　</v>
          </cell>
        </row>
        <row r="3512">
          <cell r="B3512">
            <v>6270649</v>
          </cell>
          <cell r="C3512" t="str">
            <v>光洋精工健康保険組合　　　　　　　　　　　　　　　　　　　</v>
          </cell>
        </row>
        <row r="3513">
          <cell r="B3513">
            <v>6270680</v>
          </cell>
          <cell r="C3513" t="str">
            <v>武田薬品健康保険組合　　　　　　　　　　　　　　　　　　　</v>
          </cell>
        </row>
        <row r="3514">
          <cell r="B3514">
            <v>6270748</v>
          </cell>
          <cell r="C3514" t="str">
            <v>大阪瓦斯健康保険組合　　　　　　　　　　　　　　　　　　　</v>
          </cell>
        </row>
        <row r="3515">
          <cell r="B3515">
            <v>6270755</v>
          </cell>
          <cell r="C3515" t="str">
            <v>塩野義健康保険組合　　　　　　　　　　　　　　　　　　　　</v>
          </cell>
        </row>
        <row r="3516">
          <cell r="B3516">
            <v>6270771</v>
          </cell>
          <cell r="C3516" t="str">
            <v>近畿日本鉄道健康保険組合　　　　　　　　　　　　　　　　　</v>
          </cell>
        </row>
        <row r="3517">
          <cell r="B3517">
            <v>6270789</v>
          </cell>
          <cell r="C3517" t="str">
            <v>大阪食糧連合健康保険組合　　　　　　　　　　　　　　　　　</v>
          </cell>
        </row>
        <row r="3518">
          <cell r="B3518">
            <v>6270797</v>
          </cell>
          <cell r="C3518" t="str">
            <v>日本生命健康保険組合　　　　　　　　　　　　　　　　　　　</v>
          </cell>
        </row>
        <row r="3519">
          <cell r="B3519">
            <v>6270813</v>
          </cell>
          <cell r="C3519" t="str">
            <v>日本アルミ健康保険組合　　　　　　　　　　　　　　　　　　</v>
          </cell>
        </row>
        <row r="3520">
          <cell r="B3520">
            <v>6270821</v>
          </cell>
          <cell r="C3520" t="str">
            <v>大阪青果健康保険組合　　　　　　　　　　　　　　　　　　　</v>
          </cell>
        </row>
        <row r="3521">
          <cell r="B3521">
            <v>6270854</v>
          </cell>
          <cell r="C3521" t="str">
            <v>住友生命健康保険組合　　　　　　　　　　　　　　　　　　　</v>
          </cell>
        </row>
        <row r="3522">
          <cell r="B3522">
            <v>6270896</v>
          </cell>
          <cell r="C3522" t="str">
            <v>鴻池健康保険組合　　　　　　　　　　　　　　　　　　　　　</v>
          </cell>
        </row>
        <row r="3523">
          <cell r="B3523">
            <v>6270904</v>
          </cell>
          <cell r="C3523" t="str">
            <v>住友商事健康保険組合　　　　　　　　　　　　　　　　　　　</v>
          </cell>
        </row>
        <row r="3524">
          <cell r="B3524">
            <v>6270912</v>
          </cell>
          <cell r="C3524" t="str">
            <v>南海電気鉄道健康保険組合　　　　　　　　　　　　　　　　　</v>
          </cell>
        </row>
        <row r="3525">
          <cell r="B3525">
            <v>6270946</v>
          </cell>
          <cell r="C3525" t="str">
            <v>東淀川健康保険組合　　　　　　　　　　　　　　　　　　　　</v>
          </cell>
        </row>
        <row r="3526">
          <cell r="B3526">
            <v>6270953</v>
          </cell>
          <cell r="C3526" t="str">
            <v>田辺製薬健康保険組合　　　　　　　　　　　　　　　　　　　</v>
          </cell>
        </row>
        <row r="3527">
          <cell r="B3527">
            <v>6270961</v>
          </cell>
          <cell r="C3527" t="str">
            <v>大日本製薬健康保険組合　　　　　　　　　　　　　　　　　　</v>
          </cell>
        </row>
        <row r="3528">
          <cell r="B3528">
            <v>6270995</v>
          </cell>
          <cell r="C3528" t="str">
            <v>大阪府市町村職員健康保険組合　　　　　　　　　　　　　　　</v>
          </cell>
        </row>
        <row r="3529">
          <cell r="B3529">
            <v>6271019</v>
          </cell>
          <cell r="C3529" t="str">
            <v>藤沢薬品健康保険組合　　　　　　　　　　　　　　　　　　　</v>
          </cell>
        </row>
        <row r="3530">
          <cell r="B3530">
            <v>6271043</v>
          </cell>
          <cell r="C3530" t="str">
            <v>伊藤忠健康保険組合　　　　　　　　　　　　　　　　　　　　</v>
          </cell>
        </row>
        <row r="3531">
          <cell r="B3531">
            <v>6271118</v>
          </cell>
          <cell r="C3531" t="str">
            <v>りそな健康保険組合　　　　　　　　　　　　　　　　　　　　</v>
          </cell>
        </row>
        <row r="3532">
          <cell r="B3532">
            <v>6271126</v>
          </cell>
          <cell r="C3532" t="str">
            <v>京阪電気鉄道健康保険組合　　　　　　　　　　　　　　　　　</v>
          </cell>
        </row>
        <row r="3533">
          <cell r="B3533">
            <v>6271142</v>
          </cell>
          <cell r="C3533" t="str">
            <v>カネカ健康保険組合　　　　　　　　　　　　　　　　　　　　</v>
          </cell>
        </row>
        <row r="3534">
          <cell r="B3534">
            <v>6271167</v>
          </cell>
          <cell r="C3534" t="str">
            <v>日本板硝子健康保険組合　　　　　　　　　　　　　　　　　　</v>
          </cell>
        </row>
        <row r="3535">
          <cell r="B3535">
            <v>6271183</v>
          </cell>
          <cell r="C3535" t="str">
            <v>日本合成化学健康保険組合　　　　　　　　　　　　　　　　　</v>
          </cell>
        </row>
        <row r="3536">
          <cell r="B3536">
            <v>6271209</v>
          </cell>
          <cell r="C3536" t="str">
            <v>丸紅健康保険組合　　　　　　　　　　　　　　　　　　　　　</v>
          </cell>
        </row>
        <row r="3537">
          <cell r="B3537">
            <v>6271217</v>
          </cell>
          <cell r="C3537" t="str">
            <v>住友信託健康保険組合　　　　　　　　　　　　　　　　　　　</v>
          </cell>
        </row>
        <row r="3538">
          <cell r="B3538">
            <v>6271225</v>
          </cell>
          <cell r="C3538" t="str">
            <v>関西電力健康保険組合　　　　　　　　　　　　　　　　　　　</v>
          </cell>
        </row>
        <row r="3539">
          <cell r="B3539">
            <v>6271258</v>
          </cell>
          <cell r="C3539" t="str">
            <v>日商岩井健康保険組合　　　　　　　　　　　　　　　　　　　</v>
          </cell>
        </row>
        <row r="3540">
          <cell r="B3540">
            <v>6271266</v>
          </cell>
          <cell r="C3540" t="str">
            <v>大阪証券健康保険組合　　　　　　　　　　　　　　　　　　　</v>
          </cell>
        </row>
        <row r="3541">
          <cell r="B3541">
            <v>6271274</v>
          </cell>
          <cell r="C3541" t="str">
            <v>クラレ健康保険組合　　　　　　　　　　　　　　　　　　　　</v>
          </cell>
        </row>
        <row r="3542">
          <cell r="B3542">
            <v>6271340</v>
          </cell>
          <cell r="C3542" t="str">
            <v>三洋電機連合健康保険組合　　　　　　　　　　　　　　　　　</v>
          </cell>
        </row>
        <row r="3543">
          <cell r="B3543">
            <v>6271399</v>
          </cell>
          <cell r="C3543" t="str">
            <v>大阪読売健康保険組合　　　　　　　　　　　　　　　　　　　</v>
          </cell>
        </row>
        <row r="3544">
          <cell r="B3544">
            <v>6271407</v>
          </cell>
          <cell r="C3544" t="str">
            <v>石原産業健康保険組合　　　　　　　　　　　　　　　　　　　</v>
          </cell>
        </row>
        <row r="3545">
          <cell r="B3545">
            <v>6271415</v>
          </cell>
          <cell r="C3545" t="str">
            <v>栗本鐵工健康保険組合　　　　　　　　　　　　　　　　　　　</v>
          </cell>
        </row>
        <row r="3546">
          <cell r="B3546">
            <v>6271431</v>
          </cell>
          <cell r="C3546" t="str">
            <v>ダイハツ健康保険組合　　　　　　　　　　　　　　　　　　　</v>
          </cell>
        </row>
        <row r="3547">
          <cell r="B3547">
            <v>6271456</v>
          </cell>
          <cell r="C3547" t="str">
            <v>大阪ニット健康保険組合　　　　　　　　　　　　　　　　　　</v>
          </cell>
        </row>
        <row r="3548">
          <cell r="B3548">
            <v>6271464</v>
          </cell>
          <cell r="C3548" t="str">
            <v>大阪織物商健康保険組合　　　　　　　　　　　　　　　　　　</v>
          </cell>
        </row>
        <row r="3549">
          <cell r="B3549">
            <v>6271472</v>
          </cell>
          <cell r="C3549" t="str">
            <v>関西アーバン銀行健康保険組合　　　　　　　　　　　　　　　</v>
          </cell>
        </row>
        <row r="3550">
          <cell r="B3550">
            <v>6271522</v>
          </cell>
          <cell r="C3550" t="str">
            <v>近畿大阪銀行健康保険組合　　　　　　　　　　　　　　　　　</v>
          </cell>
        </row>
        <row r="3551">
          <cell r="B3551">
            <v>6271548</v>
          </cell>
          <cell r="C3551" t="str">
            <v>東洋ゴム工業健康保険組合　　　　　　　　　　　　　　　　　</v>
          </cell>
        </row>
        <row r="3552">
          <cell r="B3552">
            <v>6271563</v>
          </cell>
          <cell r="C3552" t="str">
            <v>きんでん健康保険組合　　　　　　　　　　　　　　　　　　　</v>
          </cell>
        </row>
        <row r="3553">
          <cell r="B3553">
            <v>6271571</v>
          </cell>
          <cell r="C3553" t="str">
            <v>ヤンマー健康保険組合　　　　　　　　　　　　　　　　　　　</v>
          </cell>
        </row>
        <row r="3554">
          <cell r="B3554">
            <v>6271605</v>
          </cell>
          <cell r="C3554" t="str">
            <v>サンスター健康保険組合　　　　　　　　　　　　　　　　　　</v>
          </cell>
        </row>
        <row r="3555">
          <cell r="B3555">
            <v>6271613</v>
          </cell>
          <cell r="C3555" t="str">
            <v>電線工業健康保険組合　　　　　　　　　　　　　　　　　　　</v>
          </cell>
        </row>
        <row r="3556">
          <cell r="B3556">
            <v>6271647</v>
          </cell>
          <cell r="C3556" t="str">
            <v>毎放健康保険組合　　　　　　　　　　　　　　　　　　　　　</v>
          </cell>
        </row>
        <row r="3557">
          <cell r="B3557">
            <v>6271696</v>
          </cell>
          <cell r="C3557" t="str">
            <v>日本ペイント健康保険組合　　　　　　　　　　　　　　　　　</v>
          </cell>
        </row>
        <row r="3558">
          <cell r="B3558">
            <v>6271704</v>
          </cell>
          <cell r="C3558" t="str">
            <v>大阪紙商健康保険組合　　　　　　　　　　　　　　　　　　　</v>
          </cell>
        </row>
        <row r="3559">
          <cell r="B3559">
            <v>6271712</v>
          </cell>
          <cell r="C3559" t="str">
            <v>センコー健康保険組合　　　　　　　　　　　　　　　　　　　</v>
          </cell>
        </row>
        <row r="3560">
          <cell r="B3560">
            <v>6271720</v>
          </cell>
          <cell r="C3560" t="str">
            <v>しんくみ関西健康保険組合　　　　　　　　　　　　　　　　　</v>
          </cell>
        </row>
        <row r="3561">
          <cell r="B3561">
            <v>6271746</v>
          </cell>
          <cell r="C3561" t="str">
            <v>ダイハツ系連合健康保険組合　　　　　　　　　　　　　　　　</v>
          </cell>
        </row>
        <row r="3562">
          <cell r="B3562">
            <v>6271753</v>
          </cell>
          <cell r="C3562" t="str">
            <v>オーツタイヤ健康保険組合　　　　　　　　　　　　　　　　　</v>
          </cell>
        </row>
        <row r="3563">
          <cell r="B3563">
            <v>6271761</v>
          </cell>
          <cell r="C3563" t="str">
            <v>大阪既製服健康保険組合　　　　　　　　　　　　　　　　　　</v>
          </cell>
        </row>
        <row r="3564">
          <cell r="B3564">
            <v>6271779</v>
          </cell>
          <cell r="C3564" t="str">
            <v>シャープ健康保険組合　　　　　　　　　　　　　　　　　　　</v>
          </cell>
        </row>
        <row r="3565">
          <cell r="B3565">
            <v>6271787</v>
          </cell>
          <cell r="C3565" t="str">
            <v>セキスイ健康保険組合　　　　　　　　　　　　　　　　　　　</v>
          </cell>
        </row>
        <row r="3566">
          <cell r="B3566">
            <v>6271795</v>
          </cell>
          <cell r="C3566" t="str">
            <v>日東電工健康保険組合　　　　　　　　　　　　　　　　　　　</v>
          </cell>
        </row>
        <row r="3567">
          <cell r="B3567">
            <v>6271803</v>
          </cell>
          <cell r="C3567" t="str">
            <v>大鋼連健康保険組合　　　　　　　　　　　　　　　　　　　　</v>
          </cell>
        </row>
        <row r="3568">
          <cell r="B3568">
            <v>6271811</v>
          </cell>
          <cell r="C3568" t="str">
            <v>大阪府信用金庫健康保険組合　　　　　　　　　　　　　　　　</v>
          </cell>
        </row>
        <row r="3569">
          <cell r="B3569">
            <v>6271829</v>
          </cell>
          <cell r="C3569" t="str">
            <v>サントリー健康保険組合　　　　　　　　　　　　　　　　　　</v>
          </cell>
        </row>
        <row r="3570">
          <cell r="B3570">
            <v>6271837</v>
          </cell>
          <cell r="C3570" t="str">
            <v>大阪薬業健康保険組合　　　　　　　　　　　　　　　　　　　</v>
          </cell>
        </row>
        <row r="3571">
          <cell r="B3571">
            <v>6271845</v>
          </cell>
          <cell r="C3571" t="str">
            <v>ダイヘン健康保険組合　　　　　　　　　　　　　　　　　　　</v>
          </cell>
        </row>
        <row r="3572">
          <cell r="B3572">
            <v>6271852</v>
          </cell>
          <cell r="C3572" t="str">
            <v>蝶理健康保険組合　　　　　　　　　　　　　　　　　　　　　</v>
          </cell>
        </row>
        <row r="3573">
          <cell r="B3573">
            <v>6271878</v>
          </cell>
          <cell r="C3573" t="str">
            <v>住友倉庫健康保険組合　　　　　　　　　　　　　　　　　　　</v>
          </cell>
        </row>
        <row r="3574">
          <cell r="B3574">
            <v>6271886</v>
          </cell>
          <cell r="C3574" t="str">
            <v>日本触媒健康保険組合　　　　　　　　　　　　　　　　　　　</v>
          </cell>
        </row>
        <row r="3575">
          <cell r="B3575">
            <v>6271902</v>
          </cell>
          <cell r="C3575" t="str">
            <v>大阪自転車健康保険組合　　　　　　　　　　　　　　　　　　</v>
          </cell>
        </row>
        <row r="3576">
          <cell r="B3576">
            <v>6271928</v>
          </cell>
          <cell r="C3576" t="str">
            <v>日立マクセル健康保険組合　　　　　　　　　　　　　　　　　</v>
          </cell>
        </row>
        <row r="3577">
          <cell r="B3577">
            <v>6271936</v>
          </cell>
          <cell r="C3577" t="str">
            <v>日立造船健康保険組合　　　　　　　　　　　　　　　　　　　</v>
          </cell>
        </row>
        <row r="3578">
          <cell r="B3578">
            <v>6272017</v>
          </cell>
          <cell r="C3578" t="str">
            <v>西日本パッケージング健康保険組合　　　　　　　　　　　　　</v>
          </cell>
        </row>
        <row r="3579">
          <cell r="B3579">
            <v>6272041</v>
          </cell>
          <cell r="C3579" t="str">
            <v>大阪自動車販売店健康保険組合　　　　　　　　　　　　　　　</v>
          </cell>
        </row>
        <row r="3580">
          <cell r="B3580">
            <v>6272066</v>
          </cell>
          <cell r="C3580" t="str">
            <v>大和ハウス工業健康保険組合　　　　　　　　　　　　　　　　</v>
          </cell>
        </row>
        <row r="3581">
          <cell r="B3581">
            <v>6272082</v>
          </cell>
          <cell r="C3581" t="str">
            <v>岩谷産業健康保険組合　　　　　　　　　　　　　　　　　　　</v>
          </cell>
        </row>
        <row r="3582">
          <cell r="B3582">
            <v>6272090</v>
          </cell>
          <cell r="C3582" t="str">
            <v>ダイダン健康保険組合　　　　　　　　　　　　　　　　　　　</v>
          </cell>
        </row>
        <row r="3583">
          <cell r="B3583">
            <v>6272116</v>
          </cell>
          <cell r="C3583" t="str">
            <v>合同製鐵健康保険組合　　　　　　　　　　　　　　　　　　　</v>
          </cell>
        </row>
        <row r="3584">
          <cell r="B3584">
            <v>6272124</v>
          </cell>
          <cell r="C3584" t="str">
            <v>長瀬産業健康保険組合　　　　　　　　　　　　　　　　　　　</v>
          </cell>
        </row>
        <row r="3585">
          <cell r="B3585">
            <v>6272132</v>
          </cell>
          <cell r="C3585" t="str">
            <v>タキロン健康保険組合　　　　　　　　　　　　　　　　　　　</v>
          </cell>
        </row>
        <row r="3586">
          <cell r="B3586">
            <v>6272140</v>
          </cell>
          <cell r="C3586" t="str">
            <v>サノヤス・ヒシノ明昌健康保険組合　　　　　　　　　　　　　</v>
          </cell>
        </row>
        <row r="3587">
          <cell r="B3587">
            <v>6272157</v>
          </cell>
          <cell r="C3587" t="str">
            <v>関西文紙情報産業健康保険組合　　　　　　　　　　　　　　　</v>
          </cell>
        </row>
        <row r="3588">
          <cell r="B3588">
            <v>6272165</v>
          </cell>
          <cell r="C3588" t="str">
            <v>大阪金属問屋健康保険組合　　　　　　　　　　　　　　　　　</v>
          </cell>
        </row>
        <row r="3589">
          <cell r="B3589">
            <v>6272173</v>
          </cell>
          <cell r="C3589" t="str">
            <v>神鋼商事健康保険組合　　　　　　　　　　　　　　　　　　　</v>
          </cell>
        </row>
        <row r="3590">
          <cell r="B3590">
            <v>6272181</v>
          </cell>
          <cell r="C3590" t="str">
            <v>大日本塗料健康保険組合　　　　　　　　　　　　　　　　　　</v>
          </cell>
        </row>
        <row r="3591">
          <cell r="B3591">
            <v>6272199</v>
          </cell>
          <cell r="C3591" t="str">
            <v>大阪婦人子供既製服健康保険組合　　　　　　　　　　　　　　</v>
          </cell>
        </row>
        <row r="3592">
          <cell r="B3592">
            <v>6272223</v>
          </cell>
          <cell r="C3592" t="str">
            <v>永大産業健康保険組合　　　　　　　　　　　　　　　　　　　</v>
          </cell>
        </row>
        <row r="3593">
          <cell r="B3593">
            <v>6272264</v>
          </cell>
          <cell r="C3593" t="str">
            <v>大阪線材製品健康保険組合　　　　　　　　　　　　　　　　　</v>
          </cell>
        </row>
        <row r="3594">
          <cell r="B3594">
            <v>6272272</v>
          </cell>
          <cell r="C3594" t="str">
            <v>大阪府電設工業健康保険組合　　　　　　　　　　　　　　　　</v>
          </cell>
        </row>
        <row r="3595">
          <cell r="B3595">
            <v>6272298</v>
          </cell>
          <cell r="C3595" t="str">
            <v>くろがね健康保険組合　　　　　　　　　　　　　　　　　　　</v>
          </cell>
        </row>
        <row r="3596">
          <cell r="B3596">
            <v>6272322</v>
          </cell>
          <cell r="C3596" t="str">
            <v>コクヨ健康保険組合　　　　　　　　　　　　　　　　　　　　</v>
          </cell>
        </row>
        <row r="3597">
          <cell r="B3597">
            <v>6272330</v>
          </cell>
          <cell r="C3597" t="str">
            <v>佐伯建設工業健康保険組合　　　　　　　　　　　　　　　　　</v>
          </cell>
        </row>
        <row r="3598">
          <cell r="B3598">
            <v>6272348</v>
          </cell>
          <cell r="C3598" t="str">
            <v>阪急バス健康保険組合　　　　　　　　　　　　　　　　　　　</v>
          </cell>
        </row>
        <row r="3599">
          <cell r="B3599">
            <v>6272363</v>
          </cell>
          <cell r="C3599" t="str">
            <v>南海毛糸合繊紡績健康保険組合　　　　　　　　　　　　　　　</v>
          </cell>
        </row>
        <row r="3600">
          <cell r="B3600">
            <v>6272371</v>
          </cell>
          <cell r="C3600" t="str">
            <v>大阪府石油健康保険組合　　　　　　　　　　　　　　　　　　</v>
          </cell>
        </row>
        <row r="3601">
          <cell r="B3601">
            <v>6272389</v>
          </cell>
          <cell r="C3601" t="str">
            <v>西日本プラスチック工業健康保険組合　　　　　　　　　　　　</v>
          </cell>
        </row>
        <row r="3602">
          <cell r="B3602">
            <v>6272397</v>
          </cell>
          <cell r="C3602" t="str">
            <v>日本バルカー健康保険組合　　　　　　　　　　　　　　　　　</v>
          </cell>
        </row>
        <row r="3603">
          <cell r="B3603">
            <v>6272413</v>
          </cell>
          <cell r="C3603" t="str">
            <v>ミノルタ健康保険組合　　　　　　　　　　　　　　　　　　　</v>
          </cell>
        </row>
        <row r="3604">
          <cell r="B3604">
            <v>6272421</v>
          </cell>
          <cell r="C3604" t="str">
            <v>大阪府木材健康保険組合　　　　　　　　　　　　　　　　　　</v>
          </cell>
        </row>
        <row r="3605">
          <cell r="B3605">
            <v>6272439</v>
          </cell>
          <cell r="C3605" t="str">
            <v>大阪府貨物運送健康保険組合　　　　　　　　　　　　　　　　</v>
          </cell>
        </row>
        <row r="3606">
          <cell r="B3606">
            <v>6272447</v>
          </cell>
          <cell r="C3606" t="str">
            <v>タツタ電線健康保険組合　　　　　　　　　　　　　　　　　　</v>
          </cell>
        </row>
        <row r="3607">
          <cell r="B3607">
            <v>6272454</v>
          </cell>
          <cell r="C3607" t="str">
            <v>大阪菓子健康保険組合　　　　　　　　　　　　　　　　　　　</v>
          </cell>
        </row>
        <row r="3608">
          <cell r="B3608">
            <v>6272462</v>
          </cell>
          <cell r="C3608" t="str">
            <v>大阪府倉庫業健康保険組合　　　　　　　　　　　　　　　　　</v>
          </cell>
        </row>
        <row r="3609">
          <cell r="B3609">
            <v>6272470</v>
          </cell>
          <cell r="C3609" t="str">
            <v>ＴＣＭ健康保険組合　　　　　　　　　　　　　　　　　　　　</v>
          </cell>
        </row>
        <row r="3610">
          <cell r="B3610">
            <v>6272496</v>
          </cell>
          <cell r="C3610" t="str">
            <v>大同生命健康保険組合　　　　　　　　　　　　　　　　　　　</v>
          </cell>
        </row>
        <row r="3611">
          <cell r="B3611">
            <v>6272504</v>
          </cell>
          <cell r="C3611" t="str">
            <v>阪急共栄物産健康保険組合　　　　　　　　　　　　　　　　　</v>
          </cell>
        </row>
        <row r="3612">
          <cell r="B3612">
            <v>6272512</v>
          </cell>
          <cell r="C3612" t="str">
            <v>レンゴー健康保険組合　　　　　　　　　　　　　　　　　　　</v>
          </cell>
        </row>
        <row r="3613">
          <cell r="B3613">
            <v>6272520</v>
          </cell>
          <cell r="C3613" t="str">
            <v>大阪鉄商健康保険組合　　　　　　　　　　　　　　　　　　　</v>
          </cell>
        </row>
        <row r="3614">
          <cell r="B3614">
            <v>6272538</v>
          </cell>
          <cell r="C3614" t="str">
            <v>大阪府管工事業健康保険組合　　　　　　　　　　　　　　　　</v>
          </cell>
        </row>
        <row r="3615">
          <cell r="B3615">
            <v>6272546</v>
          </cell>
          <cell r="C3615" t="str">
            <v>駒井鉄工健康保険組合　　　　　　　　　　　　　　　　　　　</v>
          </cell>
        </row>
        <row r="3616">
          <cell r="B3616">
            <v>6272553</v>
          </cell>
          <cell r="C3616" t="str">
            <v>大阪府家具健康保険組合　　　　　　　　　　　　　　　　　　</v>
          </cell>
        </row>
        <row r="3617">
          <cell r="B3617">
            <v>6272587</v>
          </cell>
          <cell r="C3617" t="str">
            <v>大広健康保険組合　　　　　　　　　　　　　　　　　　　　　</v>
          </cell>
        </row>
        <row r="3618">
          <cell r="B3618">
            <v>6272595</v>
          </cell>
          <cell r="C3618" t="str">
            <v>大阪装粧健康保険組合　　　　　　　　　　　　　　　　　　　</v>
          </cell>
        </row>
        <row r="3619">
          <cell r="B3619">
            <v>6272603</v>
          </cell>
          <cell r="C3619" t="str">
            <v>ロイヤルホテル健康保険組合　　　　　　　　　　　　　　　　</v>
          </cell>
        </row>
        <row r="3620">
          <cell r="B3620">
            <v>6272686</v>
          </cell>
          <cell r="C3620" t="str">
            <v>大阪府建築健康保険組合　　　　　　　　　　　　　　　　　　</v>
          </cell>
        </row>
        <row r="3621">
          <cell r="B3621">
            <v>6272702</v>
          </cell>
          <cell r="C3621" t="str">
            <v>フジイコーポレーション健康保険組合　　　　　　　　　　　　</v>
          </cell>
        </row>
        <row r="3622">
          <cell r="B3622">
            <v>6272710</v>
          </cell>
          <cell r="C3622" t="str">
            <v>近畿コカ・コーラ健康保険組合　　　　　　　　　　　　　　　</v>
          </cell>
        </row>
        <row r="3623">
          <cell r="B3623">
            <v>6272728</v>
          </cell>
          <cell r="C3623" t="str">
            <v>サカタインクス健康保険組合　　　　　　　　　　　　　　　　</v>
          </cell>
        </row>
        <row r="3624">
          <cell r="B3624">
            <v>6272751</v>
          </cell>
          <cell r="C3624" t="str">
            <v>不動建設健康保険組合　　　　　　　　　　　　　　　　　　　</v>
          </cell>
        </row>
        <row r="3625">
          <cell r="B3625">
            <v>6272777</v>
          </cell>
          <cell r="C3625" t="str">
            <v>大阪自動車整備健康保険組合　　　　　　　　　　　　　　　　</v>
          </cell>
        </row>
        <row r="3626">
          <cell r="B3626">
            <v>6272785</v>
          </cell>
          <cell r="C3626" t="str">
            <v>マイカルグループ健康保険組合　　　　　　　　　　　　　　　</v>
          </cell>
        </row>
        <row r="3627">
          <cell r="B3627">
            <v>6272793</v>
          </cell>
          <cell r="C3627" t="str">
            <v>稲畑産業健康保険組合　　　　　　　　　　　　　　　　　　　</v>
          </cell>
        </row>
        <row r="3628">
          <cell r="B3628">
            <v>6272819</v>
          </cell>
          <cell r="C3628" t="str">
            <v>泉州銀行健康保険組合　　　　　　　　　　　　　　　　　　　</v>
          </cell>
        </row>
        <row r="3629">
          <cell r="B3629">
            <v>6272827</v>
          </cell>
          <cell r="C3629" t="str">
            <v>大阪トヨタ健康保険組合　　　　　　　　　　　　　　　　　　</v>
          </cell>
        </row>
        <row r="3630">
          <cell r="B3630">
            <v>6272835</v>
          </cell>
          <cell r="C3630" t="str">
            <v>近鉄観光健康保険組合　　　　　　　　　　　　　　　　　　　</v>
          </cell>
        </row>
        <row r="3631">
          <cell r="B3631">
            <v>6272843</v>
          </cell>
          <cell r="C3631" t="str">
            <v>日本ハム健康保険組合　　　　　　　　　　　　　　　　　　　</v>
          </cell>
        </row>
        <row r="3632">
          <cell r="B3632">
            <v>6272850</v>
          </cell>
          <cell r="C3632" t="str">
            <v>イズミヤグループ健康保険組合　　　　　　　　　　　　　　　</v>
          </cell>
        </row>
        <row r="3633">
          <cell r="B3633">
            <v>6272868</v>
          </cell>
          <cell r="C3633" t="str">
            <v>ダイフク健康保険組合　　　　　　　　　　　　　　　　　　　</v>
          </cell>
        </row>
        <row r="3634">
          <cell r="B3634">
            <v>6272876</v>
          </cell>
          <cell r="C3634" t="str">
            <v>新日本製鐵堺関連健康保険組合　　　　　　　　　　　　　　　</v>
          </cell>
        </row>
        <row r="3635">
          <cell r="B3635">
            <v>6272884</v>
          </cell>
          <cell r="C3635" t="str">
            <v>エクセディ健康保険組合　　　　　　　　　　　　　　　　　　</v>
          </cell>
        </row>
        <row r="3636">
          <cell r="B3636">
            <v>6272900</v>
          </cell>
          <cell r="C3636" t="str">
            <v>ナショナル連合健康保険組合　　　　　　　　　　　　　　　　</v>
          </cell>
        </row>
        <row r="3637">
          <cell r="B3637">
            <v>6272918</v>
          </cell>
          <cell r="C3637" t="str">
            <v>大建工業健康保険組合　　　　　　　　　　　　　　　　　　　</v>
          </cell>
        </row>
        <row r="3638">
          <cell r="B3638">
            <v>6272942</v>
          </cell>
          <cell r="C3638" t="str">
            <v>大末建設健康保険組合　　　　　　　　　　　　　　　　　　　</v>
          </cell>
        </row>
        <row r="3639">
          <cell r="B3639">
            <v>6272967</v>
          </cell>
          <cell r="C3639" t="str">
            <v>イトーキ健康保険組合　　　　　　　　　　　　　　　　　　　</v>
          </cell>
        </row>
        <row r="3640">
          <cell r="B3640">
            <v>6272983</v>
          </cell>
          <cell r="C3640" t="str">
            <v>山善健康保険組合　　　　　　　　　　　　　　　　　　　　　</v>
          </cell>
        </row>
        <row r="3641">
          <cell r="B3641">
            <v>6272991</v>
          </cell>
          <cell r="C3641" t="str">
            <v>神戸屋健康保険組合　　　　　　　　　　　　　　　　　　　　</v>
          </cell>
        </row>
        <row r="3642">
          <cell r="B3642">
            <v>6273015</v>
          </cell>
          <cell r="C3642" t="str">
            <v>大阪府電気工事健康保険組合　　　　　　　　　　　　　　　　</v>
          </cell>
        </row>
        <row r="3643">
          <cell r="B3643">
            <v>6273023</v>
          </cell>
          <cell r="C3643" t="str">
            <v>池田銀行健康保険組合　　　　　　　　　　　　　　　　　　　</v>
          </cell>
        </row>
        <row r="3644">
          <cell r="B3644">
            <v>6273049</v>
          </cell>
          <cell r="C3644" t="str">
            <v>住金物産健康保険組合　　　　　　　　　　　　　　　　　　　</v>
          </cell>
        </row>
        <row r="3645">
          <cell r="B3645">
            <v>6273056</v>
          </cell>
          <cell r="C3645" t="str">
            <v>象印マホービン健康保険組合　　　　　　　　　　　　　　　　</v>
          </cell>
        </row>
        <row r="3646">
          <cell r="B3646">
            <v>6273064</v>
          </cell>
          <cell r="C3646" t="str">
            <v>丸紅連合健康保険組合　　　　　　　　　　　　　　　　　　　</v>
          </cell>
        </row>
        <row r="3647">
          <cell r="B3647">
            <v>6273106</v>
          </cell>
          <cell r="C3647" t="str">
            <v>タカラベルモント健康保険組合　　　　　　　　　　　　　　　</v>
          </cell>
        </row>
        <row r="3648">
          <cell r="B3648">
            <v>6273114</v>
          </cell>
          <cell r="C3648" t="str">
            <v>近畿電子産業健康保険組合　　　　　　　　　　　　　　　　　</v>
          </cell>
        </row>
        <row r="3649">
          <cell r="B3649">
            <v>6273122</v>
          </cell>
          <cell r="C3649" t="str">
            <v>阪神高速道路公団健康保険組合　　　　　　　　　　　　　　　</v>
          </cell>
        </row>
        <row r="3650">
          <cell r="B3650">
            <v>6273130</v>
          </cell>
          <cell r="C3650" t="str">
            <v>近畿酒販健康保険組合　　　　　　　　　　　　　　　　　　　</v>
          </cell>
        </row>
        <row r="3651">
          <cell r="B3651">
            <v>6273148</v>
          </cell>
          <cell r="C3651" t="str">
            <v>近畿化粧品健康保険組合　　　　　　　　　　　　　　　　　　</v>
          </cell>
        </row>
        <row r="3652">
          <cell r="B3652">
            <v>6273155</v>
          </cell>
          <cell r="C3652" t="str">
            <v>関西銀行健康保険組合　　　　　　　　　　　　　　　　　　　</v>
          </cell>
        </row>
        <row r="3653">
          <cell r="B3653">
            <v>6273163</v>
          </cell>
          <cell r="C3653" t="str">
            <v>中井健康保険組合　　　　　　　　　　　　　　　　　　　　　</v>
          </cell>
        </row>
        <row r="3654">
          <cell r="B3654">
            <v>6273171</v>
          </cell>
          <cell r="C3654" t="str">
            <v>兼松連合健康保険組合　　　　　　　　　　　　　　　　　　　</v>
          </cell>
        </row>
        <row r="3655">
          <cell r="B3655">
            <v>6273189</v>
          </cell>
          <cell r="C3655" t="str">
            <v>住商連合健康保険組合　　　　　　　　　　　　　　　　　　　</v>
          </cell>
        </row>
        <row r="3656">
          <cell r="B3656">
            <v>6273197</v>
          </cell>
          <cell r="C3656" t="str">
            <v>ダスキン健康保険組合　　　　　　　　　　　　　　　　　　　</v>
          </cell>
        </row>
        <row r="3657">
          <cell r="B3657">
            <v>6273205</v>
          </cell>
          <cell r="C3657" t="str">
            <v>スポーツ振興健康保険組合　　　　　　　　　　　　　　　　　</v>
          </cell>
        </row>
        <row r="3658">
          <cell r="B3658">
            <v>6273221</v>
          </cell>
          <cell r="C3658" t="str">
            <v>フジテック健康保険組合　　　　　　　　　　　　　　　　　　</v>
          </cell>
        </row>
        <row r="3659">
          <cell r="B3659">
            <v>6273239</v>
          </cell>
          <cell r="C3659" t="str">
            <v>大阪産業機械工業健康保険組合　　　　　　　　　　　　　　　</v>
          </cell>
        </row>
        <row r="3660">
          <cell r="B3660">
            <v>6273247</v>
          </cell>
          <cell r="C3660" t="str">
            <v>大阪工作機械健康保険組合　　　　　　　　　　　　　　　　　</v>
          </cell>
        </row>
        <row r="3661">
          <cell r="B3661">
            <v>6273254</v>
          </cell>
          <cell r="C3661" t="str">
            <v>共和健康保険組合　　　　　　　　　　　　　　　　　　　　　</v>
          </cell>
        </row>
        <row r="3662">
          <cell r="B3662">
            <v>6273262</v>
          </cell>
          <cell r="C3662" t="str">
            <v>グリコ健康保険組合　　　　　　　　　　　　　　　　　　　　</v>
          </cell>
        </row>
        <row r="3663">
          <cell r="B3663">
            <v>6273270</v>
          </cell>
          <cell r="C3663" t="str">
            <v>大阪府農協健康保険組合　　　　　　　　　　　　　　　　　　</v>
          </cell>
        </row>
        <row r="3664">
          <cell r="B3664">
            <v>6273296</v>
          </cell>
          <cell r="C3664" t="str">
            <v>大阪機械工具商健康保険組合　　　　　　　　　　　　　　　　</v>
          </cell>
        </row>
        <row r="3665">
          <cell r="B3665">
            <v>6273312</v>
          </cell>
          <cell r="C3665" t="str">
            <v>阪和興業健康保険組合　　　　　　　　　　　　　　　　　　　</v>
          </cell>
        </row>
        <row r="3666">
          <cell r="B3666">
            <v>6273320</v>
          </cell>
          <cell r="C3666" t="str">
            <v>タカラスタンダード健康保険組合　　　　　　　　　　　　　　</v>
          </cell>
        </row>
        <row r="3667">
          <cell r="B3667">
            <v>6273338</v>
          </cell>
          <cell r="C3667" t="str">
            <v>万代健康保険組合　　　　　　　　　　　　　　　　　　　　　</v>
          </cell>
        </row>
        <row r="3668">
          <cell r="B3668">
            <v>6273353</v>
          </cell>
          <cell r="C3668" t="str">
            <v>デサント健康保険組合　　　　　　　　　　　　　　　　　　　</v>
          </cell>
        </row>
        <row r="3669">
          <cell r="B3669">
            <v>6273361</v>
          </cell>
          <cell r="C3669" t="str">
            <v>ＵＳＥＮ健康保険組合　　　　　　　　　　　　　　　　　　　</v>
          </cell>
        </row>
        <row r="3670">
          <cell r="B3670">
            <v>6273379</v>
          </cell>
          <cell r="C3670" t="str">
            <v>近畿外食産業ジェフ健康保険組合　　　　　　　　　　　　　　</v>
          </cell>
        </row>
        <row r="3671">
          <cell r="B3671">
            <v>6273411</v>
          </cell>
          <cell r="C3671" t="str">
            <v>ライフコーポレーション健康保険組合　　　　　　　　　　　　</v>
          </cell>
        </row>
        <row r="3672">
          <cell r="B3672">
            <v>6273429</v>
          </cell>
          <cell r="C3672" t="str">
            <v>住友製薬健康保険組合　　　　　　　　　　　　　　　　　　　</v>
          </cell>
        </row>
        <row r="3673">
          <cell r="B3673">
            <v>6273445</v>
          </cell>
          <cell r="C3673" t="str">
            <v>京セラミタ健康保険組合　　　　　　　　　　　　　　　　　　</v>
          </cell>
        </row>
        <row r="3674">
          <cell r="B3674">
            <v>6273452</v>
          </cell>
          <cell r="C3674" t="str">
            <v>アプラス健康保険組合　　　　　　　　　　　　　　　　　　　</v>
          </cell>
        </row>
        <row r="3675">
          <cell r="B3675">
            <v>6273486</v>
          </cell>
          <cell r="C3675" t="str">
            <v>阪神電気鉄道健康保険組合　　　　　　　　　　　　　　　　　</v>
          </cell>
        </row>
        <row r="3676">
          <cell r="B3676">
            <v>6273494</v>
          </cell>
          <cell r="C3676" t="str">
            <v>小野薬品健康保険組合　　　　　　　　　　　　　　　　　　　</v>
          </cell>
        </row>
        <row r="3677">
          <cell r="B3677">
            <v>6273502</v>
          </cell>
          <cell r="C3677" t="str">
            <v>大倉建設健康保険組合　　　　　　　　　　　　　　　　　　　</v>
          </cell>
        </row>
        <row r="3678">
          <cell r="B3678">
            <v>6273510</v>
          </cell>
          <cell r="C3678" t="str">
            <v>公文健康保険組合　　　　　　　　　　　　　　　　　　　　　</v>
          </cell>
        </row>
        <row r="3679">
          <cell r="B3679">
            <v>6273536</v>
          </cell>
          <cell r="C3679" t="str">
            <v>藤原運輸健康保険組合　　　　　　　　　　　　　　　　　　　</v>
          </cell>
        </row>
        <row r="3680">
          <cell r="B3680">
            <v>6273544</v>
          </cell>
          <cell r="C3680" t="str">
            <v>中山鋼業健康保険組合　　　　　　　　　　　　　　　　　　　</v>
          </cell>
        </row>
        <row r="3681">
          <cell r="B3681">
            <v>6273551</v>
          </cell>
          <cell r="C3681" t="str">
            <v>トランス・コスモス健康保険組合　　　　　　　　　　　　　　</v>
          </cell>
        </row>
        <row r="3682">
          <cell r="B3682">
            <v>6273577</v>
          </cell>
          <cell r="C3682" t="str">
            <v>関西テレビ放送健康保険組合　　　　　　　　　　　　　　　　</v>
          </cell>
        </row>
        <row r="3683">
          <cell r="B3683">
            <v>6273585</v>
          </cell>
          <cell r="C3683" t="str">
            <v>太陽鉄工健康保険組合　　　　　　　　　　　　　　　　　　　</v>
          </cell>
        </row>
        <row r="3684">
          <cell r="B3684">
            <v>6273627</v>
          </cell>
          <cell r="C3684" t="str">
            <v>日本システムディベロップメント健康保険組合　　　　　　　　</v>
          </cell>
        </row>
        <row r="3685">
          <cell r="B3685">
            <v>6273643</v>
          </cell>
          <cell r="C3685" t="str">
            <v>徳洲会健康保険組合　　　　　　　　　　　　　　　　　　　　</v>
          </cell>
        </row>
        <row r="3686">
          <cell r="B3686">
            <v>6273668</v>
          </cell>
          <cell r="C3686" t="str">
            <v>生長会健康保険組合　　　　　　　　　　　　　　　　　　　　</v>
          </cell>
        </row>
        <row r="3687">
          <cell r="B3687">
            <v>6273676</v>
          </cell>
          <cell r="C3687" t="str">
            <v>三菱ウェルファーマ健康保険組合　　　　　　　　　　　　　　</v>
          </cell>
        </row>
        <row r="3688">
          <cell r="B3688">
            <v>6273700</v>
          </cell>
          <cell r="C3688" t="str">
            <v>高島屋健康保険組合　　　　　　　　　　　　　　　　　　　　</v>
          </cell>
        </row>
        <row r="3689">
          <cell r="B3689">
            <v>6273718</v>
          </cell>
          <cell r="C3689" t="str">
            <v>ＮＴＮ健康保険組合　　　　　　　　　　　　　　　　　　　　</v>
          </cell>
        </row>
        <row r="3690">
          <cell r="B3690">
            <v>6273726</v>
          </cell>
          <cell r="C3690" t="str">
            <v>キーエンスグループ健康保険組合　　　　　　　　　　　　　　</v>
          </cell>
        </row>
        <row r="3691">
          <cell r="B3691">
            <v>31270168</v>
          </cell>
          <cell r="C3691" t="str">
            <v>造幣局共済組合　　　　　　　　　　　　　　　　　　　　　　</v>
          </cell>
        </row>
        <row r="3692">
          <cell r="B3692">
            <v>280024</v>
          </cell>
          <cell r="C3692" t="str">
            <v>姫路市（国民健康保険）　　　　　　　　　　　　　　　　　　</v>
          </cell>
        </row>
        <row r="3693">
          <cell r="B3693">
            <v>280032</v>
          </cell>
          <cell r="C3693" t="str">
            <v>尼崎市（国民健康保険）　　　　　　　　　　　　　　　　　　</v>
          </cell>
        </row>
        <row r="3694">
          <cell r="B3694">
            <v>280040</v>
          </cell>
          <cell r="C3694" t="str">
            <v>明石市（国民健康保険）　　　　　　　　　　　　　　　　　　</v>
          </cell>
        </row>
        <row r="3695">
          <cell r="B3695">
            <v>280057</v>
          </cell>
          <cell r="C3695" t="str">
            <v>西宮市（国民健康保険）　　　　　　　　　　　　　　　　　　</v>
          </cell>
        </row>
        <row r="3696">
          <cell r="B3696">
            <v>280065</v>
          </cell>
          <cell r="C3696" t="str">
            <v>洲本市（国民健康保険）　　　　　　　　　　　　　　　　　　</v>
          </cell>
        </row>
        <row r="3697">
          <cell r="B3697">
            <v>280073</v>
          </cell>
          <cell r="C3697" t="str">
            <v>芦屋市（国民健康保険）　　　　　　　　　　　　　　　　　　</v>
          </cell>
        </row>
        <row r="3698">
          <cell r="B3698">
            <v>280081</v>
          </cell>
          <cell r="C3698" t="str">
            <v>伊丹市（国民健康保険）　　　　　　　　　　　　　　　　　　</v>
          </cell>
        </row>
        <row r="3699">
          <cell r="B3699">
            <v>280099</v>
          </cell>
          <cell r="C3699" t="str">
            <v>相生市（国民健康保険）　　　　　　　　　　　　　　　　　　</v>
          </cell>
        </row>
        <row r="3700">
          <cell r="B3700">
            <v>280107</v>
          </cell>
          <cell r="C3700" t="str">
            <v>豊岡市（国民健康保険）　　　　　　　　　　　　　　　　　　</v>
          </cell>
        </row>
        <row r="3701">
          <cell r="B3701">
            <v>280115</v>
          </cell>
          <cell r="C3701" t="str">
            <v>加古川市（国民健康保険）　　　　　　　　　　　　　　　　　</v>
          </cell>
        </row>
        <row r="3702">
          <cell r="B3702">
            <v>280123</v>
          </cell>
          <cell r="C3702" t="str">
            <v>龍野市（国民健康保険）　　　　　　　　　　　　　　　　　　</v>
          </cell>
        </row>
        <row r="3703">
          <cell r="B3703">
            <v>280131</v>
          </cell>
          <cell r="C3703" t="str">
            <v>赤穂市（国民健康保険）　　　　　　　　　　　　　　　　　　</v>
          </cell>
        </row>
        <row r="3704">
          <cell r="B3704">
            <v>280149</v>
          </cell>
          <cell r="C3704" t="str">
            <v>西脇市（国民健康保険）　　　　　　　　　　　　　　　　　　</v>
          </cell>
        </row>
        <row r="3705">
          <cell r="B3705">
            <v>280156</v>
          </cell>
          <cell r="C3705" t="str">
            <v>宝塚市（国民健康保険）　　　　　　　　　　　　　　　　　　</v>
          </cell>
        </row>
        <row r="3706">
          <cell r="B3706">
            <v>280164</v>
          </cell>
          <cell r="C3706" t="str">
            <v>三木市（国民健康保険）　　　　　　　　　　　　　　　　　　</v>
          </cell>
        </row>
        <row r="3707">
          <cell r="B3707">
            <v>280172</v>
          </cell>
          <cell r="C3707" t="str">
            <v>高砂市（国民健康保険）　　　　　　　　　　　　　　　　　　</v>
          </cell>
        </row>
        <row r="3708">
          <cell r="B3708">
            <v>280180</v>
          </cell>
          <cell r="C3708" t="str">
            <v>川西市（国民健康保険）　　　　　　　　　　　　　　　　　　</v>
          </cell>
        </row>
        <row r="3709">
          <cell r="B3709">
            <v>280198</v>
          </cell>
          <cell r="C3709" t="str">
            <v>小野市（国民健康保険）　　　　　　　　　　　　　　　　　　</v>
          </cell>
        </row>
        <row r="3710">
          <cell r="B3710">
            <v>280206</v>
          </cell>
          <cell r="C3710" t="str">
            <v>三田市（国民健康保険）　　　　　　　　　　　　　　　　　　</v>
          </cell>
        </row>
        <row r="3711">
          <cell r="B3711">
            <v>280214</v>
          </cell>
          <cell r="C3711" t="str">
            <v>加西市（国民健康保険）　　　　　　　　　　　　　　　　　　</v>
          </cell>
        </row>
        <row r="3712">
          <cell r="B3712">
            <v>280222</v>
          </cell>
          <cell r="C3712" t="str">
            <v>猪名川町（国民健康保険）　　　　　　　　　　　　　　　　　</v>
          </cell>
        </row>
        <row r="3713">
          <cell r="B3713">
            <v>280230</v>
          </cell>
          <cell r="C3713" t="str">
            <v>吉川町（国民健康保険）　　　　　　　　　　　　　　　　　　</v>
          </cell>
        </row>
        <row r="3714">
          <cell r="B3714">
            <v>280248</v>
          </cell>
          <cell r="C3714" t="str">
            <v>社町（国民健康保険）　　　　　　　　　　　　　　　　　　　</v>
          </cell>
        </row>
        <row r="3715">
          <cell r="B3715">
            <v>280255</v>
          </cell>
          <cell r="C3715" t="str">
            <v>滝野町（国民健康保険）　　　　　　　　　　　　　　　　　　</v>
          </cell>
        </row>
        <row r="3716">
          <cell r="B3716">
            <v>280263</v>
          </cell>
          <cell r="C3716" t="str">
            <v>東条町（国民健康保険）　　　　　　　　　　　　　　　　　　</v>
          </cell>
        </row>
        <row r="3717">
          <cell r="B3717">
            <v>280271</v>
          </cell>
          <cell r="C3717" t="str">
            <v>中町（国民健康保険）　　　　　　　　　　　　　　　　　　　</v>
          </cell>
        </row>
        <row r="3718">
          <cell r="B3718">
            <v>280289</v>
          </cell>
          <cell r="C3718" t="str">
            <v>加美町（国民健康保険）　　　　　　　　　　　　　　　　　　</v>
          </cell>
        </row>
        <row r="3719">
          <cell r="B3719">
            <v>280297</v>
          </cell>
          <cell r="C3719" t="str">
            <v>八千代町（国民健康保険）　　　　　　　　　　　　　　　　　</v>
          </cell>
        </row>
        <row r="3720">
          <cell r="B3720">
            <v>280305</v>
          </cell>
          <cell r="C3720" t="str">
            <v>黒田庄町（国民健康保険）　　　　　　　　　　　　　　　　　</v>
          </cell>
        </row>
        <row r="3721">
          <cell r="B3721">
            <v>280313</v>
          </cell>
          <cell r="C3721" t="str">
            <v>稲美町（国民健康保険）　　　　　　　　　　　　　　　　　　</v>
          </cell>
        </row>
        <row r="3722">
          <cell r="B3722">
            <v>280321</v>
          </cell>
          <cell r="C3722" t="str">
            <v>播磨町（国民健康保険）　　　　　　　　　　　　　　　　　　</v>
          </cell>
        </row>
        <row r="3723">
          <cell r="B3723">
            <v>280347</v>
          </cell>
          <cell r="C3723" t="str">
            <v>家島町（国民健康保険）　　　　　　　　　　　　　　　　　　</v>
          </cell>
        </row>
        <row r="3724">
          <cell r="B3724">
            <v>280354</v>
          </cell>
          <cell r="C3724" t="str">
            <v>夢前町（国民健康保険）　　　　　　　　　　　　　　　　　　</v>
          </cell>
        </row>
        <row r="3725">
          <cell r="B3725">
            <v>280362</v>
          </cell>
          <cell r="C3725" t="str">
            <v>神崎町（国民健康保険）　　　　　　　　　　　　　　　　　　</v>
          </cell>
        </row>
        <row r="3726">
          <cell r="B3726">
            <v>280370</v>
          </cell>
          <cell r="C3726" t="str">
            <v>市川町（国民健康保険）　　　　　　　　　　　　　　　　　　</v>
          </cell>
        </row>
        <row r="3727">
          <cell r="B3727">
            <v>280388</v>
          </cell>
          <cell r="C3727" t="str">
            <v>香寺町（国民健康保険）　　　　　　　　　　　　　　　　　　</v>
          </cell>
        </row>
        <row r="3728">
          <cell r="B3728">
            <v>280396</v>
          </cell>
          <cell r="C3728" t="str">
            <v>福崎町（国民健康保険）　　　　　　　　　　　　　　　　　　</v>
          </cell>
        </row>
        <row r="3729">
          <cell r="B3729">
            <v>280404</v>
          </cell>
          <cell r="C3729" t="str">
            <v>大河内町（国民健康保険）　　　　　　　　　　　　　　　　　</v>
          </cell>
        </row>
        <row r="3730">
          <cell r="B3730">
            <v>280412</v>
          </cell>
          <cell r="C3730" t="str">
            <v>新宮町（国民健康保険）　　　　　　　　　　　　　　　　　　</v>
          </cell>
        </row>
        <row r="3731">
          <cell r="B3731">
            <v>280420</v>
          </cell>
          <cell r="C3731" t="str">
            <v>太子町（国民健康保険）　　　　　　　　　　　　　　　　　　</v>
          </cell>
        </row>
        <row r="3732">
          <cell r="B3732">
            <v>280438</v>
          </cell>
          <cell r="C3732" t="str">
            <v>揖保川町（国民健康保険）　　　　　　　　　　　　　　　　　</v>
          </cell>
        </row>
        <row r="3733">
          <cell r="B3733">
            <v>280446</v>
          </cell>
          <cell r="C3733" t="str">
            <v>御津町（国民健康保険）　　　　　　　　　　　　　　　　　　</v>
          </cell>
        </row>
        <row r="3734">
          <cell r="B3734">
            <v>280453</v>
          </cell>
          <cell r="C3734" t="str">
            <v>上郡町（国民健康保険）　　　　　　　　　　　　　　　　　　</v>
          </cell>
        </row>
        <row r="3735">
          <cell r="B3735">
            <v>280461</v>
          </cell>
          <cell r="C3735" t="str">
            <v>佐用町（国民健康保険）　　　　　　　　　　　　　　　　　　</v>
          </cell>
        </row>
        <row r="3736">
          <cell r="B3736">
            <v>280479</v>
          </cell>
          <cell r="C3736" t="str">
            <v>上月町（国民健康保険）　　　　　　　　　　　　　　　　　　</v>
          </cell>
        </row>
        <row r="3737">
          <cell r="B3737">
            <v>280487</v>
          </cell>
          <cell r="C3737" t="str">
            <v>南光町（国民健康保険）　　　　　　　　　　　　　　　　　　</v>
          </cell>
        </row>
        <row r="3738">
          <cell r="B3738">
            <v>280495</v>
          </cell>
          <cell r="C3738" t="str">
            <v>三日月町（国民健康保険）　　　　　　　　　　　　　　　　　</v>
          </cell>
        </row>
        <row r="3739">
          <cell r="B3739">
            <v>280503</v>
          </cell>
          <cell r="C3739" t="str">
            <v>宍粟市（国民健康保険）　　　　　　　　　　　　　　　　　　</v>
          </cell>
        </row>
        <row r="3740">
          <cell r="B3740">
            <v>280511</v>
          </cell>
          <cell r="C3740" t="str">
            <v>安富町（国民健康保険）　　　　　　　　　　　　　　　　　　</v>
          </cell>
        </row>
        <row r="3741">
          <cell r="B3741">
            <v>280529</v>
          </cell>
          <cell r="C3741" t="str">
            <v>一宮町（国民健康保険）　　　　　　　　　　　　　　　　　　</v>
          </cell>
        </row>
        <row r="3742">
          <cell r="B3742">
            <v>280537</v>
          </cell>
          <cell r="C3742" t="str">
            <v>波賀町（国民健康保険）　　　　　　　　　　　　　　　　　　</v>
          </cell>
        </row>
        <row r="3743">
          <cell r="B3743">
            <v>280545</v>
          </cell>
          <cell r="C3743" t="str">
            <v>千種町（国民健康保険）　　　　　　　　　　　　　　　　　　</v>
          </cell>
        </row>
        <row r="3744">
          <cell r="B3744">
            <v>280552</v>
          </cell>
          <cell r="C3744" t="str">
            <v>城崎町（国民健康保険）　　　　　　　　　　　　　　　　　　</v>
          </cell>
        </row>
        <row r="3745">
          <cell r="B3745">
            <v>280560</v>
          </cell>
          <cell r="C3745" t="str">
            <v>竹野町（国民健康保険）　　　　　　　　　　　　　　　　　　</v>
          </cell>
        </row>
        <row r="3746">
          <cell r="B3746">
            <v>280578</v>
          </cell>
          <cell r="C3746" t="str">
            <v>香美町（国民健康保険）　　　　　　　　　　　　　　　　　　</v>
          </cell>
        </row>
        <row r="3747">
          <cell r="B3747">
            <v>280586</v>
          </cell>
          <cell r="C3747" t="str">
            <v>日高町（国民健康保険）　　　　　　　　　　　　　　　　　　</v>
          </cell>
        </row>
        <row r="3748">
          <cell r="B3748">
            <v>280594</v>
          </cell>
          <cell r="C3748" t="str">
            <v>出石町（国民健康保険）　　　　　　　　　　　　　　　　　　</v>
          </cell>
        </row>
        <row r="3749">
          <cell r="B3749">
            <v>280602</v>
          </cell>
          <cell r="C3749" t="str">
            <v>但東町（国民健康保険）　　　　　　　　　　　　　　　　　　</v>
          </cell>
        </row>
        <row r="3750">
          <cell r="B3750">
            <v>280610</v>
          </cell>
          <cell r="C3750" t="str">
            <v>村岡町（国民健康保険）　　　　　　　　　　　　　　　　　　</v>
          </cell>
        </row>
        <row r="3751">
          <cell r="B3751">
            <v>280628</v>
          </cell>
          <cell r="C3751" t="str">
            <v>浜坂町（国民健康保険）　　　　　　　　　　　　　　　　　　</v>
          </cell>
        </row>
        <row r="3752">
          <cell r="B3752">
            <v>280636</v>
          </cell>
          <cell r="C3752" t="str">
            <v>美方町（国民健康保険）　　　　　　　　　　　　　　　　　　</v>
          </cell>
        </row>
        <row r="3753">
          <cell r="B3753">
            <v>280644</v>
          </cell>
          <cell r="C3753" t="str">
            <v>温泉町（国民健康保険）　　　　　　　　　　　　　　　　　　</v>
          </cell>
        </row>
        <row r="3754">
          <cell r="B3754">
            <v>280651</v>
          </cell>
          <cell r="C3754" t="str">
            <v>養父市（国民健康保険）　　　　　　　　　　　　　　　　　　</v>
          </cell>
        </row>
        <row r="3755">
          <cell r="B3755">
            <v>280669</v>
          </cell>
          <cell r="C3755" t="str">
            <v>養父町（国民健康保険）　　　　　　　　　　　　　　　　　　</v>
          </cell>
        </row>
        <row r="3756">
          <cell r="B3756">
            <v>280677</v>
          </cell>
          <cell r="C3756" t="str">
            <v>大屋町（国民健康保険）　　　　　　　　　　　　　　　　　　</v>
          </cell>
        </row>
        <row r="3757">
          <cell r="B3757">
            <v>280685</v>
          </cell>
          <cell r="C3757" t="str">
            <v>関宮町（国民健康保険）　　　　　　　　　　　　　　　　　　</v>
          </cell>
        </row>
        <row r="3758">
          <cell r="B3758">
            <v>280693</v>
          </cell>
          <cell r="C3758" t="str">
            <v>生野町（国民健康保険）　　　　　　　　　　　　　　　　　　</v>
          </cell>
        </row>
        <row r="3759">
          <cell r="B3759">
            <v>280701</v>
          </cell>
          <cell r="C3759" t="str">
            <v>朝来市（国民健康保険）　　　　　　　　　　　　　　　　　　</v>
          </cell>
        </row>
        <row r="3760">
          <cell r="B3760">
            <v>280719</v>
          </cell>
          <cell r="C3760" t="str">
            <v>山東町（国民健康保険）　　　　　　　　　　　　　　　　　　</v>
          </cell>
        </row>
        <row r="3761">
          <cell r="B3761">
            <v>280727</v>
          </cell>
          <cell r="C3761" t="str">
            <v>朝来町（国民健康保険）　　　　　　　　　　　　　　　　　　</v>
          </cell>
        </row>
        <row r="3762">
          <cell r="B3762">
            <v>280735</v>
          </cell>
          <cell r="C3762" t="str">
            <v>丹波市（国民健康保険）　　　　　　　　　　　　　　　　　　</v>
          </cell>
        </row>
        <row r="3763">
          <cell r="B3763">
            <v>280743</v>
          </cell>
          <cell r="C3763" t="str">
            <v>氷上町（国民健康保険）　　　　　　　　　　　　　　　　　　</v>
          </cell>
        </row>
        <row r="3764">
          <cell r="B3764">
            <v>280750</v>
          </cell>
          <cell r="C3764" t="str">
            <v>青垣町（国民健康保険）　　　　　　　　　　　　　　　　　　</v>
          </cell>
        </row>
        <row r="3765">
          <cell r="B3765">
            <v>280768</v>
          </cell>
          <cell r="C3765" t="str">
            <v>春日町（国民健康保険）　　　　　　　　　　　　　　　　　　</v>
          </cell>
        </row>
        <row r="3766">
          <cell r="B3766">
            <v>280776</v>
          </cell>
          <cell r="C3766" t="str">
            <v>山南町（国民健康保険）　　　　　　　　　　　　　　　　　　</v>
          </cell>
        </row>
        <row r="3767">
          <cell r="B3767">
            <v>280784</v>
          </cell>
          <cell r="C3767" t="str">
            <v>市島町（国民健康保険）　　　　　　　　　　　　　　　　　　</v>
          </cell>
        </row>
        <row r="3768">
          <cell r="B3768">
            <v>280792</v>
          </cell>
          <cell r="C3768" t="str">
            <v>篠山市（国民健康保険）　　　　　　　　　　　　　　　　　　</v>
          </cell>
        </row>
        <row r="3769">
          <cell r="B3769">
            <v>280859</v>
          </cell>
          <cell r="C3769" t="str">
            <v>津名町（国民健康保険）　　　　　　　　　　　　　　　　　　</v>
          </cell>
        </row>
        <row r="3770">
          <cell r="B3770">
            <v>280867</v>
          </cell>
          <cell r="C3770" t="str">
            <v>淡路市（国民健康保険）　　　　　　　　　　　　　　　　　　</v>
          </cell>
        </row>
        <row r="3771">
          <cell r="B3771">
            <v>280875</v>
          </cell>
          <cell r="C3771" t="str">
            <v>淡路町（国民健康保険）　　　　　　　　　　　　　　　　　　</v>
          </cell>
        </row>
        <row r="3772">
          <cell r="B3772">
            <v>280883</v>
          </cell>
          <cell r="C3772" t="str">
            <v>北淡町（国民健康保険）　　　　　　　　　　　　　　　　　　</v>
          </cell>
        </row>
        <row r="3773">
          <cell r="B3773">
            <v>280891</v>
          </cell>
          <cell r="C3773" t="str">
            <v>一宮町（国民健康保険）　　　　　　　　　　　　　　　　　　</v>
          </cell>
        </row>
        <row r="3774">
          <cell r="B3774">
            <v>280909</v>
          </cell>
          <cell r="C3774" t="str">
            <v>五色町（国民健康保険）　　　　　　　　　　　　　　　　　　</v>
          </cell>
        </row>
        <row r="3775">
          <cell r="B3775">
            <v>280917</v>
          </cell>
          <cell r="C3775" t="str">
            <v>緑町（国民健康保険）　　　　　　　　　　　　　　　　　　　</v>
          </cell>
        </row>
        <row r="3776">
          <cell r="B3776">
            <v>280925</v>
          </cell>
          <cell r="C3776" t="str">
            <v>西淡町（国民健康保険）　　　　　　　　　　　　　　　　　　</v>
          </cell>
        </row>
        <row r="3777">
          <cell r="B3777">
            <v>280933</v>
          </cell>
          <cell r="C3777" t="str">
            <v>南あわじ市（国民健康保険）　　　　　　　　　　　　　　　　</v>
          </cell>
        </row>
        <row r="3778">
          <cell r="B3778">
            <v>280941</v>
          </cell>
          <cell r="C3778" t="str">
            <v>南淡町（国民健康保険）　　　　　　　　　　　　　　　　　　</v>
          </cell>
        </row>
        <row r="3779">
          <cell r="B3779">
            <v>280958</v>
          </cell>
          <cell r="C3779" t="str">
            <v>豊岡市（国民健康保険）　　　　　　　　　　　　　　　　　　</v>
          </cell>
        </row>
        <row r="3780">
          <cell r="B3780">
            <v>283010</v>
          </cell>
          <cell r="C3780" t="str">
            <v>兵庫食糧国民健康保険組合　　　　　　　　　　　　　　　　　</v>
          </cell>
        </row>
        <row r="3781">
          <cell r="B3781">
            <v>283028</v>
          </cell>
          <cell r="C3781" t="str">
            <v>明石浦国民健康保険組合　　　　　　　　　　　　　　　　　　</v>
          </cell>
        </row>
        <row r="3782">
          <cell r="B3782">
            <v>283036</v>
          </cell>
          <cell r="C3782" t="str">
            <v>神戸中央卸売市場国民健康保険組合　　　　　　　　　　　　　</v>
          </cell>
        </row>
        <row r="3783">
          <cell r="B3783">
            <v>283051</v>
          </cell>
          <cell r="C3783" t="str">
            <v>兵庫県食品国民健康保険組合　　　　　　　　　　　　　　　　</v>
          </cell>
        </row>
        <row r="3784">
          <cell r="B3784">
            <v>283069</v>
          </cell>
          <cell r="C3784" t="str">
            <v>兵庫県歯科医師国民健康保険組合　　　　　　　　　　　　　　</v>
          </cell>
        </row>
        <row r="3785">
          <cell r="B3785">
            <v>283077</v>
          </cell>
          <cell r="C3785" t="str">
            <v>兵庫県医師国民健康保険組合　　　　　　　　　　　　　　　　</v>
          </cell>
        </row>
        <row r="3786">
          <cell r="B3786">
            <v>283085</v>
          </cell>
          <cell r="C3786" t="str">
            <v>兵庫県薬剤師国民健康保険組合　　　　　　　　　　　　　　　</v>
          </cell>
        </row>
        <row r="3787">
          <cell r="B3787">
            <v>283093</v>
          </cell>
          <cell r="C3787" t="str">
            <v>兵庫県建設国民健康保険組合　　　　　　　　　　　　　　　　</v>
          </cell>
        </row>
        <row r="3788">
          <cell r="B3788">
            <v>284000</v>
          </cell>
          <cell r="C3788" t="str">
            <v>神戸市（国民健康保険）　　　　　　　　　　　　　　　　　　</v>
          </cell>
        </row>
        <row r="3789">
          <cell r="B3789">
            <v>6280051</v>
          </cell>
          <cell r="C3789" t="str">
            <v>住友ゴム工業健康保険組合　　　　　　　　　　　　　　　　　</v>
          </cell>
        </row>
        <row r="3790">
          <cell r="B3790">
            <v>6280077</v>
          </cell>
          <cell r="C3790" t="str">
            <v>大阪機工健康保険組合　　　　　　　　　　　　　　　　　　　</v>
          </cell>
        </row>
        <row r="3791">
          <cell r="B3791">
            <v>6280119</v>
          </cell>
          <cell r="C3791" t="str">
            <v>川崎重工業健康保険組合　　　　　　　　　　　　　　　　　　</v>
          </cell>
        </row>
        <row r="3792">
          <cell r="B3792">
            <v>6280127</v>
          </cell>
          <cell r="C3792" t="str">
            <v>神戸製鋼所健康保険組合　　　　　　　　　　　　　　　　　　</v>
          </cell>
        </row>
        <row r="3793">
          <cell r="B3793">
            <v>6280135</v>
          </cell>
          <cell r="C3793" t="str">
            <v>三菱電線工業健康保険組合　　　　　　　　　　　　　　　　　</v>
          </cell>
        </row>
        <row r="3794">
          <cell r="B3794">
            <v>6280150</v>
          </cell>
          <cell r="C3794" t="str">
            <v>神栄健康保険組合　　　　　　　　　　　　　　　　　　　　　</v>
          </cell>
        </row>
        <row r="3795">
          <cell r="B3795">
            <v>6280176</v>
          </cell>
          <cell r="C3795" t="str">
            <v>兵庫県運輸業健康保険組合　　　　　　　　　　　　　　　　　</v>
          </cell>
        </row>
        <row r="3796">
          <cell r="B3796">
            <v>6280226</v>
          </cell>
          <cell r="C3796" t="str">
            <v>阪神内燃機工業健康保険組合　　　　　　　　　　　　　　　　</v>
          </cell>
        </row>
        <row r="3797">
          <cell r="B3797">
            <v>6280234</v>
          </cell>
          <cell r="C3797" t="str">
            <v>新明和工業健康保険組合　　　　　　　　　　　　　　　　　　</v>
          </cell>
        </row>
        <row r="3798">
          <cell r="B3798">
            <v>6280309</v>
          </cell>
          <cell r="C3798" t="str">
            <v>小泉製麻健康保険組合　　　　　　　　　　　　　　　　　　　</v>
          </cell>
        </row>
        <row r="3799">
          <cell r="B3799">
            <v>6280333</v>
          </cell>
          <cell r="C3799" t="str">
            <v>神戸市健康保険組合　　　　　　　　　　　　　　　　　　　　</v>
          </cell>
        </row>
        <row r="3800">
          <cell r="B3800">
            <v>6280374</v>
          </cell>
          <cell r="C3800" t="str">
            <v>みづほ健康保険組合　　　　　　　　　　　　　　　　　　　　</v>
          </cell>
        </row>
        <row r="3801">
          <cell r="B3801">
            <v>6280382</v>
          </cell>
          <cell r="C3801" t="str">
            <v>山陽電鉄健康保険組合　　　　　　　　　　　　　　　　　　　</v>
          </cell>
        </row>
        <row r="3802">
          <cell r="B3802">
            <v>6280416</v>
          </cell>
          <cell r="C3802" t="str">
            <v>東洋機械金属健康保険組合　　　　　　　　　　　　　　　　　</v>
          </cell>
        </row>
        <row r="3803">
          <cell r="B3803">
            <v>6280473</v>
          </cell>
          <cell r="C3803" t="str">
            <v>神姫健康保険組合　　　　　　　　　　　　　　　　　　　　　</v>
          </cell>
        </row>
        <row r="3804">
          <cell r="B3804">
            <v>6280481</v>
          </cell>
          <cell r="C3804" t="str">
            <v>神戸電鉄健康保険組合　　　　　　　　　　　　　　　　　　　</v>
          </cell>
        </row>
        <row r="3805">
          <cell r="B3805">
            <v>6280499</v>
          </cell>
          <cell r="C3805" t="str">
            <v>神戸新聞健康保険組合　　　　　　　　　　　　　　　　　　　</v>
          </cell>
        </row>
        <row r="3806">
          <cell r="B3806">
            <v>6280515</v>
          </cell>
          <cell r="C3806" t="str">
            <v>日鉄鋼板健康保険組合　　　　　　　　　　　　　　　　　　　</v>
          </cell>
        </row>
        <row r="3807">
          <cell r="B3807">
            <v>6280523</v>
          </cell>
          <cell r="C3807" t="str">
            <v>住友精化健康保険組合　　　　　　　　　　　　　　　　　　　</v>
          </cell>
        </row>
        <row r="3808">
          <cell r="B3808">
            <v>6280531</v>
          </cell>
          <cell r="C3808" t="str">
            <v>多木健康保険組合　　　　　　　　　　　　　　　　　　　　　</v>
          </cell>
        </row>
        <row r="3809">
          <cell r="B3809">
            <v>6280549</v>
          </cell>
          <cell r="C3809" t="str">
            <v>尼崎市職員健康保険組合　　　　　　　　　　　　　　　　　　</v>
          </cell>
        </row>
        <row r="3810">
          <cell r="B3810">
            <v>6280556</v>
          </cell>
          <cell r="C3810" t="str">
            <v>西宮市職員健康保険組合　　　　　　　　　　　　　　　　　　</v>
          </cell>
        </row>
        <row r="3811">
          <cell r="B3811">
            <v>6280564</v>
          </cell>
          <cell r="C3811" t="str">
            <v>姫路市職員健康保険組合　　　　　　　　　　　　　　　　　　</v>
          </cell>
        </row>
        <row r="3812">
          <cell r="B3812">
            <v>6280598</v>
          </cell>
          <cell r="C3812" t="str">
            <v>カネヨウ健康保険組合　　　　　　　　　　　　　　　　　　　</v>
          </cell>
        </row>
        <row r="3813">
          <cell r="B3813">
            <v>6280747</v>
          </cell>
          <cell r="C3813" t="str">
            <v>日本スピンドル健康保険組合　　　　　　　　　　　　　　　　</v>
          </cell>
        </row>
        <row r="3814">
          <cell r="B3814">
            <v>6280754</v>
          </cell>
          <cell r="C3814" t="str">
            <v>神戸港湾健康保険組合　　　　　　　　　　　　　　　　　　　</v>
          </cell>
        </row>
        <row r="3815">
          <cell r="B3815">
            <v>6280762</v>
          </cell>
          <cell r="C3815" t="str">
            <v>明石市職員健康保険組合　　　　　　　　　　　　　　　　　　</v>
          </cell>
        </row>
        <row r="3816">
          <cell r="B3816">
            <v>6280770</v>
          </cell>
          <cell r="C3816" t="str">
            <v>大和製衡健康保険組合　　　　　　　　　　　　　　　　　　　</v>
          </cell>
        </row>
        <row r="3817">
          <cell r="B3817">
            <v>6280788</v>
          </cell>
          <cell r="C3817" t="str">
            <v>兵庫県信用金庫健康保険組合　　　　　　　　　　　　　　　　</v>
          </cell>
        </row>
        <row r="3818">
          <cell r="B3818">
            <v>6280838</v>
          </cell>
          <cell r="C3818" t="str">
            <v>日本山村硝子健康保険組合　　　　　　　　　　　　　　　　　</v>
          </cell>
        </row>
        <row r="3819">
          <cell r="B3819">
            <v>6280861</v>
          </cell>
          <cell r="C3819" t="str">
            <v>関西ペイント健康保険組合　　　　　　　　　　　　　　　　　</v>
          </cell>
        </row>
        <row r="3820">
          <cell r="B3820">
            <v>6280879</v>
          </cell>
          <cell r="C3820" t="str">
            <v>ナブテスコグループ健康保険組合　　　　　　　　　　　　　　</v>
          </cell>
        </row>
        <row r="3821">
          <cell r="B3821">
            <v>6280887</v>
          </cell>
          <cell r="C3821" t="str">
            <v>山陽特殊製鋼健康保険組合　　　　　　　　　　　　　　　　　</v>
          </cell>
        </row>
        <row r="3822">
          <cell r="B3822">
            <v>6280895</v>
          </cell>
          <cell r="C3822" t="str">
            <v>日本毛織健康保険組合　　　　　　　　　　　　　　　　　　　</v>
          </cell>
        </row>
        <row r="3823">
          <cell r="B3823">
            <v>6280960</v>
          </cell>
          <cell r="C3823" t="str">
            <v>三ツ星ベルト健康保険組合　　　　　　　　　　　　　　　　　</v>
          </cell>
        </row>
        <row r="3824">
          <cell r="B3824">
            <v>6280978</v>
          </cell>
          <cell r="C3824" t="str">
            <v>シバタ工業健康保険組合　　　　　　　　　　　　　　　　　　</v>
          </cell>
        </row>
        <row r="3825">
          <cell r="B3825">
            <v>6280986</v>
          </cell>
          <cell r="C3825" t="str">
            <v>虹技健康保険組合　　　　　　　　　　　　　　　　　　　　　</v>
          </cell>
        </row>
        <row r="3826">
          <cell r="B3826">
            <v>6281000</v>
          </cell>
          <cell r="C3826" t="str">
            <v>バンドー化学健康保険組合　　　　　　　　　　　　　　　　　</v>
          </cell>
        </row>
        <row r="3827">
          <cell r="B3827">
            <v>6281034</v>
          </cell>
          <cell r="C3827" t="str">
            <v>日工健康保険組合　　　　　　　　　　　　　　　　　　　　　</v>
          </cell>
        </row>
        <row r="3828">
          <cell r="B3828">
            <v>6281067</v>
          </cell>
          <cell r="C3828" t="str">
            <v>コープこうべ健康保険組合　　　　　　　　　　　　　　　　　</v>
          </cell>
        </row>
        <row r="3829">
          <cell r="B3829">
            <v>6281075</v>
          </cell>
          <cell r="C3829" t="str">
            <v>ノザワ健康保険組合　　　　　　　　　　　　　　　　　　　　</v>
          </cell>
        </row>
        <row r="3830">
          <cell r="B3830">
            <v>6281083</v>
          </cell>
          <cell r="C3830" t="str">
            <v>宝塚歌劇健康保険組合　　　　　　　　　　　　　　　　　　　</v>
          </cell>
        </row>
        <row r="3831">
          <cell r="B3831">
            <v>6281091</v>
          </cell>
          <cell r="C3831" t="str">
            <v>兵庫トヨタ自動車健康保険組合　　　　　　　　　　　　　　　</v>
          </cell>
        </row>
        <row r="3832">
          <cell r="B3832">
            <v>6281117</v>
          </cell>
          <cell r="C3832" t="str">
            <v>神戸貿易健康保険組合　　　　　　　　　　　　　　　　　　　</v>
          </cell>
        </row>
        <row r="3833">
          <cell r="B3833">
            <v>6281141</v>
          </cell>
          <cell r="C3833" t="str">
            <v>伊藤ハム健康保険組合　　　　　　　　　　　　　　　　　　　</v>
          </cell>
        </row>
        <row r="3834">
          <cell r="B3834">
            <v>6281182</v>
          </cell>
          <cell r="C3834" t="str">
            <v>兵庫県石油健康保険組合　　　　　　　　　　　　　　　　　　</v>
          </cell>
        </row>
        <row r="3835">
          <cell r="B3835">
            <v>6281190</v>
          </cell>
          <cell r="C3835" t="str">
            <v>灘五郷酒造健康保険組合　　　　　　　　　　　　　　　　　　</v>
          </cell>
        </row>
        <row r="3836">
          <cell r="B3836">
            <v>6281257</v>
          </cell>
          <cell r="C3836" t="str">
            <v>みなと銀行健康保険組合　　　　　　　　　　　　　　　　　　</v>
          </cell>
        </row>
        <row r="3837">
          <cell r="B3837">
            <v>6281265</v>
          </cell>
          <cell r="C3837" t="str">
            <v>播州金物健康保険組合　　　　　　　　　　　　　　　　　　　</v>
          </cell>
        </row>
        <row r="3838">
          <cell r="B3838">
            <v>6281273</v>
          </cell>
          <cell r="C3838" t="str">
            <v>兵庫自動車販売店健康保険組合　　　　　　　　　　　　　　　</v>
          </cell>
        </row>
        <row r="3839">
          <cell r="B3839">
            <v>6281281</v>
          </cell>
          <cell r="C3839" t="str">
            <v>古野電気健康保険組合　　　　　　　　　　　　　　　　　　　</v>
          </cell>
        </row>
        <row r="3840">
          <cell r="B3840">
            <v>6281299</v>
          </cell>
          <cell r="C3840" t="str">
            <v>極東開発健康保険組合　　　　　　　　　　　　　　　　　　　</v>
          </cell>
        </row>
        <row r="3841">
          <cell r="B3841">
            <v>6281315</v>
          </cell>
          <cell r="C3841" t="str">
            <v>兵庫県建築健康保険組合　　　　　　　　　　　　　　　　　　</v>
          </cell>
        </row>
        <row r="3842">
          <cell r="B3842">
            <v>6281323</v>
          </cell>
          <cell r="C3842" t="str">
            <v>世界長健康保険組合　　　　　　　　　　　　　　　　　　　　</v>
          </cell>
        </row>
        <row r="3843">
          <cell r="B3843">
            <v>6281331</v>
          </cell>
          <cell r="C3843" t="str">
            <v>日鐵物流健康保険組合　　　　　　　　　　　　　　　　　　　</v>
          </cell>
        </row>
        <row r="3844">
          <cell r="B3844">
            <v>6281356</v>
          </cell>
          <cell r="C3844" t="str">
            <v>ネスレジャパン健康保険組合　　　　　　　　　　　　　　　　</v>
          </cell>
        </row>
        <row r="3845">
          <cell r="B3845">
            <v>6281372</v>
          </cell>
          <cell r="C3845" t="str">
            <v>神戸機械金属健康保険組合　　　　　　　　　　　　　　　　　</v>
          </cell>
        </row>
        <row r="3846">
          <cell r="B3846">
            <v>6281380</v>
          </cell>
          <cell r="C3846" t="str">
            <v>尼崎機械金属健康保険組合　　　　　　　　　　　　　　　　　</v>
          </cell>
        </row>
        <row r="3847">
          <cell r="B3847">
            <v>6281398</v>
          </cell>
          <cell r="C3847" t="str">
            <v>東リ健康保険組合　　　　　　　　　　　　　　　　　　　　　</v>
          </cell>
        </row>
        <row r="3848">
          <cell r="B3848">
            <v>6281430</v>
          </cell>
          <cell r="C3848" t="str">
            <v>ワールド健康保険組合　　　　　　　　　　　　　　　　　　　</v>
          </cell>
        </row>
        <row r="3849">
          <cell r="B3849">
            <v>6281448</v>
          </cell>
          <cell r="C3849" t="str">
            <v>ノーリツ健康保険組合　　　　　　　　　　　　　　　　　　　</v>
          </cell>
        </row>
        <row r="3850">
          <cell r="B3850">
            <v>6281455</v>
          </cell>
          <cell r="C3850" t="str">
            <v>ノバルティス健康保険組合　　　　　　　　　　　　　　　　　</v>
          </cell>
        </row>
        <row r="3851">
          <cell r="B3851">
            <v>6281463</v>
          </cell>
          <cell r="C3851" t="str">
            <v>大真空健康保険組合　　　　　　　　　　　　　　　　　　　　</v>
          </cell>
        </row>
        <row r="3852">
          <cell r="B3852">
            <v>6281471</v>
          </cell>
          <cell r="C3852" t="str">
            <v>星電社健康保険組合　　　　　　　　　　　　　　　　　　　　</v>
          </cell>
        </row>
        <row r="3853">
          <cell r="B3853">
            <v>6281489</v>
          </cell>
          <cell r="C3853" t="str">
            <v>ユーシーシー健康保険組合　　　　　　　　　　　　　　　　　</v>
          </cell>
        </row>
        <row r="3854">
          <cell r="B3854">
            <v>6281505</v>
          </cell>
          <cell r="C3854" t="str">
            <v>尼崎信用金庫健康保険組合　　　　　　　　　　　　　　　　　</v>
          </cell>
        </row>
        <row r="3855">
          <cell r="B3855">
            <v>6281547</v>
          </cell>
          <cell r="C3855" t="str">
            <v>ジャヴァグループ健康保険組合　　　　　　　　　　　　　　　</v>
          </cell>
        </row>
        <row r="3856">
          <cell r="B3856">
            <v>6281554</v>
          </cell>
          <cell r="C3856" t="str">
            <v>タクマ健康保険組合　　　　　　　　　　　　　　　　　　　　</v>
          </cell>
        </row>
        <row r="3857">
          <cell r="B3857">
            <v>6281562</v>
          </cell>
          <cell r="C3857" t="str">
            <v>本州四国連絡橋公団健康保険組合　　　　　　　　　　　　　　</v>
          </cell>
        </row>
        <row r="3858">
          <cell r="B3858">
            <v>6281588</v>
          </cell>
          <cell r="C3858" t="str">
            <v>Ｐ＆Ｇグループ健康保険組合　　　　　　　　　　　　　　　　</v>
          </cell>
        </row>
        <row r="3859">
          <cell r="B3859">
            <v>6281596</v>
          </cell>
          <cell r="C3859" t="str">
            <v>ノエビア健康保険組合　　　　　　　　　　　　　　　　　　　</v>
          </cell>
        </row>
        <row r="3860">
          <cell r="B3860">
            <v>32280414</v>
          </cell>
          <cell r="C3860" t="str">
            <v>兵庫県市町村職員共済組合　　　　　　　　　　　　　　　　　</v>
          </cell>
        </row>
        <row r="3861">
          <cell r="B3861">
            <v>290015</v>
          </cell>
          <cell r="C3861" t="str">
            <v>奈良市（国民健康保険）　　　　　　　　　　　　　　　　　　</v>
          </cell>
        </row>
        <row r="3862">
          <cell r="B3862">
            <v>290023</v>
          </cell>
          <cell r="C3862" t="str">
            <v>大和高田市（国民健康保険）　　　　　　　　　　　　　　　　</v>
          </cell>
        </row>
        <row r="3863">
          <cell r="B3863">
            <v>290031</v>
          </cell>
          <cell r="C3863" t="str">
            <v>大和郡山市（国民健康保険）　　　　　　　　　　　　　　　　</v>
          </cell>
        </row>
        <row r="3864">
          <cell r="B3864">
            <v>290049</v>
          </cell>
          <cell r="C3864" t="str">
            <v>天理市（国民健康保険）　　　　　　　　　　　　　　　　　　</v>
          </cell>
        </row>
        <row r="3865">
          <cell r="B3865">
            <v>290056</v>
          </cell>
          <cell r="C3865" t="str">
            <v>橿原市（国民健康保険）　　　　　　　　　　　　　　　　　　</v>
          </cell>
        </row>
        <row r="3866">
          <cell r="B3866">
            <v>290064</v>
          </cell>
          <cell r="C3866" t="str">
            <v>桜井市（国民健康保険）　　　　　　　　　　　　　　　　　　</v>
          </cell>
        </row>
        <row r="3867">
          <cell r="B3867">
            <v>290072</v>
          </cell>
          <cell r="C3867" t="str">
            <v>五條市（国民健康保険）　　　　　　　　　　　　　　　　　　</v>
          </cell>
        </row>
        <row r="3868">
          <cell r="B3868">
            <v>290080</v>
          </cell>
          <cell r="C3868" t="str">
            <v>御所市（国民健康保険）　　　　　　　　　　　　　　　　　　</v>
          </cell>
        </row>
        <row r="3869">
          <cell r="B3869">
            <v>290098</v>
          </cell>
          <cell r="C3869" t="str">
            <v>生駒市（国民健康保険）　　　　　　　　　　　　　　　　　　</v>
          </cell>
        </row>
        <row r="3870">
          <cell r="B3870">
            <v>290106</v>
          </cell>
          <cell r="C3870" t="str">
            <v>葛城市（国民健康保険）　　　　　　　　　　　　　　　　　　</v>
          </cell>
        </row>
        <row r="3871">
          <cell r="B3871">
            <v>290510</v>
          </cell>
          <cell r="C3871" t="str">
            <v>月ヶ瀬村（国民健康保険）　　　　　　　　　　　　　　　　　</v>
          </cell>
        </row>
        <row r="3872">
          <cell r="B3872">
            <v>290528</v>
          </cell>
          <cell r="C3872" t="str">
            <v>都祁村（国民健康保険）　　　　　　　　　　　　　　　　　　</v>
          </cell>
        </row>
        <row r="3873">
          <cell r="B3873">
            <v>290536</v>
          </cell>
          <cell r="C3873" t="str">
            <v>山添村（国民健康保険）　　　　　　　　　　　　　　　　　　</v>
          </cell>
        </row>
        <row r="3874">
          <cell r="B3874">
            <v>290544</v>
          </cell>
          <cell r="C3874" t="str">
            <v>平群町（国民健康保険）　　　　　　　　　　　　　　　　　　</v>
          </cell>
        </row>
        <row r="3875">
          <cell r="B3875">
            <v>290551</v>
          </cell>
          <cell r="C3875" t="str">
            <v>三郷町（国民健康保険）　　　　　　　　　　　　　　　　　　</v>
          </cell>
        </row>
        <row r="3876">
          <cell r="B3876">
            <v>290569</v>
          </cell>
          <cell r="C3876" t="str">
            <v>斑鳩町（国民健康保険）　　　　　　　　　　　　　　　　　　</v>
          </cell>
        </row>
        <row r="3877">
          <cell r="B3877">
            <v>290577</v>
          </cell>
          <cell r="C3877" t="str">
            <v>安堵町（国民健康保険）　　　　　　　　　　　　　　　　　　</v>
          </cell>
        </row>
        <row r="3878">
          <cell r="B3878">
            <v>290585</v>
          </cell>
          <cell r="C3878" t="str">
            <v>川西町（国民健康保険）　　　　　　　　　　　　　　　　　　</v>
          </cell>
        </row>
        <row r="3879">
          <cell r="B3879">
            <v>290593</v>
          </cell>
          <cell r="C3879" t="str">
            <v>三宅町（国民健康保険）　　　　　　　　　　　　　　　　　　</v>
          </cell>
        </row>
        <row r="3880">
          <cell r="B3880">
            <v>290601</v>
          </cell>
          <cell r="C3880" t="str">
            <v>田原本町（国民健康保険）　　　　　　　　　　　　　　　　　</v>
          </cell>
        </row>
        <row r="3881">
          <cell r="B3881">
            <v>290619</v>
          </cell>
          <cell r="C3881" t="str">
            <v>大宇陀町（国民健康保険）　　　　　　　　　　　　　　　　　</v>
          </cell>
        </row>
        <row r="3882">
          <cell r="B3882">
            <v>290627</v>
          </cell>
          <cell r="C3882" t="str">
            <v>菟田野町（国民健康保険）　　　　　　　　　　　　　　　　　</v>
          </cell>
        </row>
        <row r="3883">
          <cell r="B3883">
            <v>290635</v>
          </cell>
          <cell r="C3883" t="str">
            <v>榛原町（国民健康保険）　　　　　　　　　　　　　　　　　　</v>
          </cell>
        </row>
        <row r="3884">
          <cell r="B3884">
            <v>290643</v>
          </cell>
          <cell r="C3884" t="str">
            <v>室生村（国民健康保険）　　　　　　　　　　　　　　　　　　</v>
          </cell>
        </row>
        <row r="3885">
          <cell r="B3885">
            <v>290650</v>
          </cell>
          <cell r="C3885" t="str">
            <v>曽爾村（国民健康保険）　　　　　　　　　　　　　　　　　　</v>
          </cell>
        </row>
        <row r="3886">
          <cell r="B3886">
            <v>290668</v>
          </cell>
          <cell r="C3886" t="str">
            <v>御杖村（国民健康保険）　　　　　　　　　　　　　　　　　　</v>
          </cell>
        </row>
        <row r="3887">
          <cell r="B3887">
            <v>290676</v>
          </cell>
          <cell r="C3887" t="str">
            <v>高取町（国民健康保険）　　　　　　　　　　　　　　　　　　</v>
          </cell>
        </row>
        <row r="3888">
          <cell r="B3888">
            <v>290684</v>
          </cell>
          <cell r="C3888" t="str">
            <v>明日香村（国民健康保険）　　　　　　　　　　　　　　　　　</v>
          </cell>
        </row>
        <row r="3889">
          <cell r="B3889">
            <v>290692</v>
          </cell>
          <cell r="C3889" t="str">
            <v>新庄町（国民健康保険）　　　　　　　　　　　　　　　　　　</v>
          </cell>
        </row>
        <row r="3890">
          <cell r="B3890">
            <v>290700</v>
          </cell>
          <cell r="C3890" t="str">
            <v>當麻町（国民健康保険）　　　　　　　　　　　　　　　　　　</v>
          </cell>
        </row>
        <row r="3891">
          <cell r="B3891">
            <v>290718</v>
          </cell>
          <cell r="C3891" t="str">
            <v>香芝市（国民健康保険）　　　　　　　　　　　　　　　　　　</v>
          </cell>
        </row>
        <row r="3892">
          <cell r="B3892">
            <v>290726</v>
          </cell>
          <cell r="C3892" t="str">
            <v>上牧町（国民健康保険）　　　　　　　　　　　　　　　　　　</v>
          </cell>
        </row>
        <row r="3893">
          <cell r="B3893">
            <v>290734</v>
          </cell>
          <cell r="C3893" t="str">
            <v>王寺町（国民健康保険）　　　　　　　　　　　　　　　　　　</v>
          </cell>
        </row>
        <row r="3894">
          <cell r="B3894">
            <v>290742</v>
          </cell>
          <cell r="C3894" t="str">
            <v>広陵町（国民健康保険）　　　　　　　　　　　　　　　　　　</v>
          </cell>
        </row>
        <row r="3895">
          <cell r="B3895">
            <v>290759</v>
          </cell>
          <cell r="C3895" t="str">
            <v>河合町（国民健康保険）　　　　　　　　　　　　　　　　　　</v>
          </cell>
        </row>
        <row r="3896">
          <cell r="B3896">
            <v>290767</v>
          </cell>
          <cell r="C3896" t="str">
            <v>吉野町（国民健康保険）　　　　　　　　　　　　　　　　　　</v>
          </cell>
        </row>
        <row r="3897">
          <cell r="B3897">
            <v>290775</v>
          </cell>
          <cell r="C3897" t="str">
            <v>大淀町（国民健康保険）　　　　　　　　　　　　　　　　　　</v>
          </cell>
        </row>
        <row r="3898">
          <cell r="B3898">
            <v>290783</v>
          </cell>
          <cell r="C3898" t="str">
            <v>下市町（国民健康保険）　　　　　　　　　　　　　　　　　　</v>
          </cell>
        </row>
        <row r="3899">
          <cell r="B3899">
            <v>290791</v>
          </cell>
          <cell r="C3899" t="str">
            <v>黒滝村（国民健康保険）　　　　　　　　　　　　　　　　　　</v>
          </cell>
        </row>
        <row r="3900">
          <cell r="B3900">
            <v>290809</v>
          </cell>
          <cell r="C3900" t="str">
            <v>西吉野村（国民健康保険）　　　　　　　　　　　　　　　　　</v>
          </cell>
        </row>
        <row r="3901">
          <cell r="B3901">
            <v>290817</v>
          </cell>
          <cell r="C3901" t="str">
            <v>天川村（国民健康保険）　　　　　　　　　　　　　　　　　　</v>
          </cell>
        </row>
        <row r="3902">
          <cell r="B3902">
            <v>290825</v>
          </cell>
          <cell r="C3902" t="str">
            <v>野迫川村（国民健康保険）　　　　　　　　　　　　　　　　　</v>
          </cell>
        </row>
        <row r="3903">
          <cell r="B3903">
            <v>290833</v>
          </cell>
          <cell r="C3903" t="str">
            <v>大塔村（国民健康保険）　　　　　　　　　　　　　　　　　　</v>
          </cell>
        </row>
        <row r="3904">
          <cell r="B3904">
            <v>290841</v>
          </cell>
          <cell r="C3904" t="str">
            <v>十津川村（国民健康保険）　　　　　　　　　　　　　　　　　</v>
          </cell>
        </row>
        <row r="3905">
          <cell r="B3905">
            <v>290858</v>
          </cell>
          <cell r="C3905" t="str">
            <v>下北山村（国民健康保険）　　　　　　　　　　　　　　　　　</v>
          </cell>
        </row>
        <row r="3906">
          <cell r="B3906">
            <v>290866</v>
          </cell>
          <cell r="C3906" t="str">
            <v>上北山村（国民健康保険）　　　　　　　　　　　　　　　　　</v>
          </cell>
        </row>
        <row r="3907">
          <cell r="B3907">
            <v>290874</v>
          </cell>
          <cell r="C3907" t="str">
            <v>川上村（国民健康保険）　　　　　　　　　　　　　　　　　　</v>
          </cell>
        </row>
        <row r="3908">
          <cell r="B3908">
            <v>290882</v>
          </cell>
          <cell r="C3908" t="str">
            <v>東吉野村（国民健康保険）　　　　　　　　　　　　　　　　　</v>
          </cell>
        </row>
        <row r="3909">
          <cell r="B3909">
            <v>293019</v>
          </cell>
          <cell r="C3909" t="str">
            <v>奈良県歯科医師国民健康保険組合　　　　　　　　　　　　　　</v>
          </cell>
        </row>
        <row r="3910">
          <cell r="B3910">
            <v>293027</v>
          </cell>
          <cell r="C3910" t="str">
            <v>奈良県医師国民健康保険組合　　　　　　　　　　　　　　　　</v>
          </cell>
        </row>
        <row r="3911">
          <cell r="B3911">
            <v>6290050</v>
          </cell>
          <cell r="C3911" t="str">
            <v>南都銀行健康保険組合　　　　　　　　　　　　　　　　　　　</v>
          </cell>
        </row>
        <row r="3912">
          <cell r="B3912">
            <v>6290076</v>
          </cell>
          <cell r="C3912" t="str">
            <v>奈良交通健康保険組合　　　　　　　　　　　　　　　　　　　</v>
          </cell>
        </row>
        <row r="3913">
          <cell r="B3913">
            <v>6290092</v>
          </cell>
          <cell r="C3913" t="str">
            <v>天理よろづ相談所健康保険組合　　　　　　　　　　　　　　　</v>
          </cell>
        </row>
        <row r="3914">
          <cell r="B3914">
            <v>6290100</v>
          </cell>
          <cell r="C3914" t="str">
            <v>森精機製作所健康保険組合　　　　　　　　　　　　　　　　　</v>
          </cell>
        </row>
        <row r="3915">
          <cell r="B3915">
            <v>6290126</v>
          </cell>
          <cell r="C3915" t="str">
            <v>マルコ健康保険組合　　　　　　　　　　　　　　　　　　　　</v>
          </cell>
        </row>
        <row r="3916">
          <cell r="B3916">
            <v>32290413</v>
          </cell>
          <cell r="C3916" t="str">
            <v>奈良県市町村職員共済組合　　　　　　　　　　　　　　　　　</v>
          </cell>
        </row>
        <row r="3917">
          <cell r="B3917">
            <v>300012</v>
          </cell>
          <cell r="C3917" t="str">
            <v>和歌山市（国民健康保険）　　　　　　　　　　　　　　　　　</v>
          </cell>
        </row>
        <row r="3918">
          <cell r="B3918">
            <v>300020</v>
          </cell>
          <cell r="C3918" t="str">
            <v>海南市（国民健康保険）　　　　　　　　　　　　　　　　　　</v>
          </cell>
        </row>
        <row r="3919">
          <cell r="B3919">
            <v>300038</v>
          </cell>
          <cell r="C3919" t="str">
            <v>橋本市（国民健康保険）　　　　　　　　　　　　　　　　　　</v>
          </cell>
        </row>
        <row r="3920">
          <cell r="B3920">
            <v>300046</v>
          </cell>
          <cell r="C3920" t="str">
            <v>有田市（国民健康保険）　　　　　　　　　　　　　　　　　　</v>
          </cell>
        </row>
        <row r="3921">
          <cell r="B3921">
            <v>300053</v>
          </cell>
          <cell r="C3921" t="str">
            <v>御坊市外３ヶ町国民健康保険事務組合　　　　　　　　　　　　</v>
          </cell>
        </row>
        <row r="3922">
          <cell r="B3922">
            <v>300061</v>
          </cell>
          <cell r="C3922" t="str">
            <v>田辺市（国民健康保険）　　　　　　　　　　　　　　　　　　</v>
          </cell>
        </row>
        <row r="3923">
          <cell r="B3923">
            <v>300079</v>
          </cell>
          <cell r="C3923" t="str">
            <v>新宮市（国民健康保険）　　　　　　　　　　　　　　　　　　</v>
          </cell>
        </row>
        <row r="3924">
          <cell r="B3924">
            <v>300095</v>
          </cell>
          <cell r="C3924" t="str">
            <v>下津町（国民健康保険）　　　　　　　　　　　　　　　　　　</v>
          </cell>
        </row>
        <row r="3925">
          <cell r="B3925">
            <v>300103</v>
          </cell>
          <cell r="C3925" t="str">
            <v>野上町（国民健康保険）　　　　　　　　　　　　　　　　　　</v>
          </cell>
        </row>
        <row r="3926">
          <cell r="B3926">
            <v>300111</v>
          </cell>
          <cell r="C3926" t="str">
            <v>美里町（国民健康保険）　　　　　　　　　　　　　　　　　　</v>
          </cell>
        </row>
        <row r="3927">
          <cell r="B3927">
            <v>300129</v>
          </cell>
          <cell r="C3927" t="str">
            <v>打田町（国民健康保険）　　　　　　　　　　　　　　　　　　</v>
          </cell>
        </row>
        <row r="3928">
          <cell r="B3928">
            <v>300137</v>
          </cell>
          <cell r="C3928" t="str">
            <v>粉河町（国民健康保険）　　　　　　　　　　　　　　　　　　</v>
          </cell>
        </row>
        <row r="3929">
          <cell r="B3929">
            <v>300145</v>
          </cell>
          <cell r="C3929" t="str">
            <v>那賀町（国民健康保険）　　　　　　　　　　　　　　　　　　</v>
          </cell>
        </row>
        <row r="3930">
          <cell r="B3930">
            <v>300152</v>
          </cell>
          <cell r="C3930" t="str">
            <v>桃山町（国民健康保険）　　　　　　　　　　　　　　　　　　</v>
          </cell>
        </row>
        <row r="3931">
          <cell r="B3931">
            <v>300160</v>
          </cell>
          <cell r="C3931" t="str">
            <v>貴志川町（国民健康保険）　　　　　　　　　　　　　　　　　</v>
          </cell>
        </row>
        <row r="3932">
          <cell r="B3932">
            <v>300178</v>
          </cell>
          <cell r="C3932" t="str">
            <v>岩出町（国民健康保険）　　　　　　　　　　　　　　　　　　</v>
          </cell>
        </row>
        <row r="3933">
          <cell r="B3933">
            <v>300186</v>
          </cell>
          <cell r="C3933" t="str">
            <v>かつらぎ町（国民健康保険）　　　　　　　　　　　　　　　　</v>
          </cell>
        </row>
        <row r="3934">
          <cell r="B3934">
            <v>300194</v>
          </cell>
          <cell r="C3934" t="str">
            <v>高野口町（国民健康保険）　　　　　　　　　　　　　　　　　</v>
          </cell>
        </row>
        <row r="3935">
          <cell r="B3935">
            <v>300202</v>
          </cell>
          <cell r="C3935" t="str">
            <v>九度山町（国民健康保険）　　　　　　　　　　　　　　　　　</v>
          </cell>
        </row>
        <row r="3936">
          <cell r="B3936">
            <v>300210</v>
          </cell>
          <cell r="C3936" t="str">
            <v>高野町（国民健康保険）　　　　　　　　　　　　　　　　　　</v>
          </cell>
        </row>
        <row r="3937">
          <cell r="B3937">
            <v>300228</v>
          </cell>
          <cell r="C3937" t="str">
            <v>花園村（国民健康保険）　　　　　　　　　　　　　　　　　　</v>
          </cell>
        </row>
        <row r="3938">
          <cell r="B3938">
            <v>300236</v>
          </cell>
          <cell r="C3938" t="str">
            <v>湯浅町（国民健康保険）　　　　　　　　　　　　　　　　　　</v>
          </cell>
        </row>
        <row r="3939">
          <cell r="B3939">
            <v>300244</v>
          </cell>
          <cell r="C3939" t="str">
            <v>広川町（国民健康保険）　　　　　　　　　　　　　　　　　　</v>
          </cell>
        </row>
        <row r="3940">
          <cell r="B3940">
            <v>300251</v>
          </cell>
          <cell r="C3940" t="str">
            <v>吉備町（国民健康保険）　　　　　　　　　　　　　　　　　　</v>
          </cell>
        </row>
        <row r="3941">
          <cell r="B3941">
            <v>300269</v>
          </cell>
          <cell r="C3941" t="str">
            <v>金屋町（国民健康保険）　　　　　　　　　　　　　　　　　　</v>
          </cell>
        </row>
        <row r="3942">
          <cell r="B3942">
            <v>300277</v>
          </cell>
          <cell r="C3942" t="str">
            <v>清水町（国民健康保険）　　　　　　　　　　　　　　　　　　</v>
          </cell>
        </row>
        <row r="3943">
          <cell r="B3943">
            <v>300301</v>
          </cell>
          <cell r="C3943" t="str">
            <v>由良町（国民健康保険）　　　　　　　　　　　　　　　　　　</v>
          </cell>
        </row>
        <row r="3944">
          <cell r="B3944">
            <v>300327</v>
          </cell>
          <cell r="C3944" t="str">
            <v>日高川町（国民健康保険）　　　　　　　　　　　　　　　　　</v>
          </cell>
        </row>
        <row r="3945">
          <cell r="B3945">
            <v>300335</v>
          </cell>
          <cell r="C3945" t="str">
            <v>美山村（国民健康保険）　　　　　　　　　　　　　　　　　　</v>
          </cell>
        </row>
        <row r="3946">
          <cell r="B3946">
            <v>300343</v>
          </cell>
          <cell r="C3946" t="str">
            <v>龍神村（国民健康保険）　　　　　　　　　　　　　　　　　　</v>
          </cell>
        </row>
        <row r="3947">
          <cell r="B3947">
            <v>300350</v>
          </cell>
          <cell r="C3947" t="str">
            <v>みなべ町（国民健康保険）　　　　　　　　　　　　　　　　　</v>
          </cell>
        </row>
        <row r="3948">
          <cell r="B3948">
            <v>300368</v>
          </cell>
          <cell r="C3948" t="str">
            <v>南部町（国民健康保険）　　　　　　　　　　　　　　　　　　</v>
          </cell>
        </row>
        <row r="3949">
          <cell r="B3949">
            <v>300376</v>
          </cell>
          <cell r="C3949" t="str">
            <v>印南町（国民健康保険）　　　　　　　　　　　　　　　　　　</v>
          </cell>
        </row>
        <row r="3950">
          <cell r="B3950">
            <v>300384</v>
          </cell>
          <cell r="C3950" t="str">
            <v>白浜町（国民健康保険）　　　　　　　　　　　　　　　　　　</v>
          </cell>
        </row>
        <row r="3951">
          <cell r="B3951">
            <v>300400</v>
          </cell>
          <cell r="C3951" t="str">
            <v>中辺路町（国民健康保険）　　　　　　　　　　　　　　　　　</v>
          </cell>
        </row>
        <row r="3952">
          <cell r="B3952">
            <v>300418</v>
          </cell>
          <cell r="C3952" t="str">
            <v>大塔村（国民健康保険）　　　　　　　　　　　　　　　　　　</v>
          </cell>
        </row>
        <row r="3953">
          <cell r="B3953">
            <v>300426</v>
          </cell>
          <cell r="C3953" t="str">
            <v>上富田町（国民健康保険）　　　　　　　　　　　　　　　　　</v>
          </cell>
        </row>
        <row r="3954">
          <cell r="B3954">
            <v>300434</v>
          </cell>
          <cell r="C3954" t="str">
            <v>日置川町（国民健康保険）　　　　　　　　　　　　　　　　　</v>
          </cell>
        </row>
        <row r="3955">
          <cell r="B3955">
            <v>300442</v>
          </cell>
          <cell r="C3955" t="str">
            <v>すさみ町（国民健康保険）　　　　　　　　　　　　　　　　　</v>
          </cell>
        </row>
        <row r="3956">
          <cell r="B3956">
            <v>300459</v>
          </cell>
          <cell r="C3956" t="str">
            <v>串本町（国民健康保険）　　　　　　　　　　　　　　　　　　</v>
          </cell>
        </row>
        <row r="3957">
          <cell r="B3957">
            <v>300467</v>
          </cell>
          <cell r="C3957" t="str">
            <v>那智勝浦町（国民健康保険）　　　　　　　　　　　　　　　　</v>
          </cell>
        </row>
        <row r="3958">
          <cell r="B3958">
            <v>300475</v>
          </cell>
          <cell r="C3958" t="str">
            <v>太地町（国民健康保険）　　　　　　　　　　　　　　　　　　</v>
          </cell>
        </row>
        <row r="3959">
          <cell r="B3959">
            <v>300483</v>
          </cell>
          <cell r="C3959" t="str">
            <v>古座町（国民健康保険）　　　　　　　　　　　　　　　　　　</v>
          </cell>
        </row>
        <row r="3960">
          <cell r="B3960">
            <v>300491</v>
          </cell>
          <cell r="C3960" t="str">
            <v>古座川町（国民健康保険）　　　　　　　　　　　　　　　　　</v>
          </cell>
        </row>
        <row r="3961">
          <cell r="B3961">
            <v>300509</v>
          </cell>
          <cell r="C3961" t="str">
            <v>熊野川町（国民健康保険）　　　　　　　　　　　　　　　　　</v>
          </cell>
        </row>
        <row r="3962">
          <cell r="B3962">
            <v>300517</v>
          </cell>
          <cell r="C3962" t="str">
            <v>本宮町（国民健康保険）　　　　　　　　　　　　　　　　　　</v>
          </cell>
        </row>
        <row r="3963">
          <cell r="B3963">
            <v>300525</v>
          </cell>
          <cell r="C3963" t="str">
            <v>北山村（国民健康保険）　　　　　　　　　　　　　　　　　　</v>
          </cell>
        </row>
        <row r="3964">
          <cell r="B3964">
            <v>303016</v>
          </cell>
          <cell r="C3964" t="str">
            <v>和歌山県医師国民健康保険組合　　　　　　　　　　　　　　　</v>
          </cell>
        </row>
        <row r="3965">
          <cell r="B3965">
            <v>303024</v>
          </cell>
          <cell r="C3965" t="str">
            <v>和歌山県歯科医師国民健康保険組合　　　　　　　　　　　　　</v>
          </cell>
        </row>
        <row r="3966">
          <cell r="B3966">
            <v>303032</v>
          </cell>
          <cell r="C3966" t="str">
            <v>紀和薬剤師国民健康保険組合　　　　　　　　　　　　　　　　</v>
          </cell>
        </row>
        <row r="3967">
          <cell r="B3967">
            <v>6300016</v>
          </cell>
          <cell r="C3967" t="str">
            <v>和歌山染工健康保険組合　　　　　　　　　　　　　　　　　　</v>
          </cell>
        </row>
        <row r="3968">
          <cell r="B3968">
            <v>6300107</v>
          </cell>
          <cell r="C3968" t="str">
            <v>和歌山市職員健康保険組合　　　　　　　　　　　　　　　　　</v>
          </cell>
        </row>
        <row r="3969">
          <cell r="B3969">
            <v>6300164</v>
          </cell>
          <cell r="C3969" t="str">
            <v>紀陽銀行健康保険組合　　　　　　　　　　　　　　　　　　　</v>
          </cell>
        </row>
        <row r="3970">
          <cell r="B3970">
            <v>6300230</v>
          </cell>
          <cell r="C3970" t="str">
            <v>住金関係会社健康保険組合　　　　　　　　　　　　　　　　　</v>
          </cell>
        </row>
        <row r="3971">
          <cell r="B3971">
            <v>6300255</v>
          </cell>
          <cell r="C3971" t="str">
            <v>和歌山県自動車販売店健康保険組合　　　　　　　　　　　　　</v>
          </cell>
        </row>
        <row r="3972">
          <cell r="B3972">
            <v>6300263</v>
          </cell>
          <cell r="C3972" t="str">
            <v>和歌山県農協健康保険組合　　　　　　　　　　　　　　　　　</v>
          </cell>
        </row>
        <row r="3973">
          <cell r="B3973">
            <v>32300410</v>
          </cell>
          <cell r="C3973" t="str">
            <v>和歌山県市町村職員共済組合　　　　　　　　　　　　　　　　</v>
          </cell>
        </row>
        <row r="3974">
          <cell r="B3974">
            <v>310011</v>
          </cell>
          <cell r="C3974" t="str">
            <v>鳥取市（国民健康保険）　　　　　　　　　　　　　　　　　　</v>
          </cell>
        </row>
        <row r="3975">
          <cell r="B3975">
            <v>310029</v>
          </cell>
          <cell r="C3975" t="str">
            <v>米子市（国民健康保険）　　　　　　　　　　　　　　　　　　</v>
          </cell>
        </row>
        <row r="3976">
          <cell r="B3976">
            <v>310037</v>
          </cell>
          <cell r="C3976" t="str">
            <v>倉吉市（国民健康保険）　　　　　　　　　　　　　　　　　　</v>
          </cell>
        </row>
        <row r="3977">
          <cell r="B3977">
            <v>310045</v>
          </cell>
          <cell r="C3977" t="str">
            <v>境港市（国民健康保険）　　　　　　　　　　　　　　　　　　</v>
          </cell>
        </row>
        <row r="3978">
          <cell r="B3978">
            <v>310516</v>
          </cell>
          <cell r="C3978" t="str">
            <v>国府町（国民健康保険）　　　　　　　　　　　　　　　　　　</v>
          </cell>
        </row>
        <row r="3979">
          <cell r="B3979">
            <v>310524</v>
          </cell>
          <cell r="C3979" t="str">
            <v>岩美町（国民健康保険）　　　　　　　　　　　　　　　　　　</v>
          </cell>
        </row>
        <row r="3980">
          <cell r="B3980">
            <v>310532</v>
          </cell>
          <cell r="C3980" t="str">
            <v>福部村（国民健康保険）　　　　　　　　　　　　　　　　　　</v>
          </cell>
        </row>
        <row r="3981">
          <cell r="B3981">
            <v>310540</v>
          </cell>
          <cell r="C3981" t="str">
            <v>郡家町（国民健康保険）　　　　　　　　　　　　　　　　　　</v>
          </cell>
        </row>
        <row r="3982">
          <cell r="B3982">
            <v>310557</v>
          </cell>
          <cell r="C3982" t="str">
            <v>船岡町（国民健康保険）　　　　　　　　　　　　　　　　　　</v>
          </cell>
        </row>
        <row r="3983">
          <cell r="B3983">
            <v>310565</v>
          </cell>
          <cell r="C3983" t="str">
            <v>河原町（国民健康保険）　　　　　　　　　　　　　　　　　　</v>
          </cell>
        </row>
        <row r="3984">
          <cell r="B3984">
            <v>310573</v>
          </cell>
          <cell r="C3984" t="str">
            <v>八東町（国民健康保険）　　　　　　　　　　　　　　　　　　</v>
          </cell>
        </row>
        <row r="3985">
          <cell r="B3985">
            <v>310581</v>
          </cell>
          <cell r="C3985" t="str">
            <v>若桜町（国民健康保険）　　　　　　　　　　　　　　　　　　</v>
          </cell>
        </row>
        <row r="3986">
          <cell r="B3986">
            <v>310599</v>
          </cell>
          <cell r="C3986" t="str">
            <v>用瀬町（国民健康保険）　　　　　　　　　　　　　　　　　　</v>
          </cell>
        </row>
        <row r="3987">
          <cell r="B3987">
            <v>310607</v>
          </cell>
          <cell r="C3987" t="str">
            <v>佐治村（国民健康保険）　　　　　　　　　　　　　　　　　　</v>
          </cell>
        </row>
        <row r="3988">
          <cell r="B3988">
            <v>310615</v>
          </cell>
          <cell r="C3988" t="str">
            <v>智頭町（国民健康保険）　　　　　　　　　　　　　　　　　　</v>
          </cell>
        </row>
        <row r="3989">
          <cell r="B3989">
            <v>310623</v>
          </cell>
          <cell r="C3989" t="str">
            <v>気高町（国民健康保険）　　　　　　　　　　　　　　　　　　</v>
          </cell>
        </row>
        <row r="3990">
          <cell r="B3990">
            <v>310631</v>
          </cell>
          <cell r="C3990" t="str">
            <v>鹿野町（国民健康保険）　　　　　　　　　　　　　　　　　　</v>
          </cell>
        </row>
        <row r="3991">
          <cell r="B3991">
            <v>310649</v>
          </cell>
          <cell r="C3991" t="str">
            <v>青谷町（国民健康保険）　　　　　　　　　　　　　　　　　　</v>
          </cell>
        </row>
        <row r="3992">
          <cell r="B3992">
            <v>310656</v>
          </cell>
          <cell r="C3992" t="str">
            <v>羽合町（国民健康保険）　　　　　　　　　　　　　　　　　　</v>
          </cell>
        </row>
        <row r="3993">
          <cell r="B3993">
            <v>310664</v>
          </cell>
          <cell r="C3993" t="str">
            <v>泊村（国民健康保険）　　　　　　　　　　　　　　　　　　　</v>
          </cell>
        </row>
        <row r="3994">
          <cell r="B3994">
            <v>310672</v>
          </cell>
          <cell r="C3994" t="str">
            <v>東郷町（国民健康保険）　　　　　　　　　　　　　　　　　　</v>
          </cell>
        </row>
        <row r="3995">
          <cell r="B3995">
            <v>310680</v>
          </cell>
          <cell r="C3995" t="str">
            <v>三朝町（国民健康保険）　　　　　　　　　　　　　　　　　　</v>
          </cell>
        </row>
        <row r="3996">
          <cell r="B3996">
            <v>310698</v>
          </cell>
          <cell r="C3996" t="str">
            <v>関金町（国民健康保険）　　　　　　　　　　　　　　　　　　</v>
          </cell>
        </row>
        <row r="3997">
          <cell r="B3997">
            <v>310706</v>
          </cell>
          <cell r="C3997" t="str">
            <v>北条町（国民健康保険）　　　　　　　　　　　　　　　　　　</v>
          </cell>
        </row>
        <row r="3998">
          <cell r="B3998">
            <v>310714</v>
          </cell>
          <cell r="C3998" t="str">
            <v>大栄町（国民健康保険）　　　　　　　　　　　　　　　　　　</v>
          </cell>
        </row>
        <row r="3999">
          <cell r="B3999">
            <v>310722</v>
          </cell>
          <cell r="C3999" t="str">
            <v>東伯町（国民健康保険）　　　　　　　　　　　　　　　　　　</v>
          </cell>
        </row>
        <row r="4000">
          <cell r="B4000">
            <v>310730</v>
          </cell>
          <cell r="C4000" t="str">
            <v>赤碕町（国民健康保険）　　　　　　　　　　　　　　　　　　</v>
          </cell>
        </row>
        <row r="4001">
          <cell r="B4001">
            <v>310748</v>
          </cell>
          <cell r="C4001" t="str">
            <v>西伯町（国民健康保険）　　　　　　　　　　　　　　　　　　</v>
          </cell>
        </row>
        <row r="4002">
          <cell r="B4002">
            <v>310755</v>
          </cell>
          <cell r="C4002" t="str">
            <v>会見町（国民健康保険）　　　　　　　　　　　　　　　　　　</v>
          </cell>
        </row>
        <row r="4003">
          <cell r="B4003">
            <v>310763</v>
          </cell>
          <cell r="C4003" t="str">
            <v>岸本町（国民健康保険）　　　　　　　　　　　　　　　　　　</v>
          </cell>
        </row>
        <row r="4004">
          <cell r="B4004">
            <v>310771</v>
          </cell>
          <cell r="C4004" t="str">
            <v>日吉津村（国民健康保険）　　　　　　　　　　　　　　　　　</v>
          </cell>
        </row>
        <row r="4005">
          <cell r="B4005">
            <v>310789</v>
          </cell>
          <cell r="C4005" t="str">
            <v>淀江町（国民健康保険）　　　　　　　　　　　　　　　　　　</v>
          </cell>
        </row>
        <row r="4006">
          <cell r="B4006">
            <v>310797</v>
          </cell>
          <cell r="C4006" t="str">
            <v>大山町（国民健康保険）　　　　　　　　　　　　　　　　　　</v>
          </cell>
        </row>
        <row r="4007">
          <cell r="B4007">
            <v>310805</v>
          </cell>
          <cell r="C4007" t="str">
            <v>名和町（国民健康保険）　　　　　　　　　　　　　　　　　　</v>
          </cell>
        </row>
        <row r="4008">
          <cell r="B4008">
            <v>310813</v>
          </cell>
          <cell r="C4008" t="str">
            <v>中山町（国民健康保険）　　　　　　　　　　　　　　　　　　</v>
          </cell>
        </row>
        <row r="4009">
          <cell r="B4009">
            <v>310821</v>
          </cell>
          <cell r="C4009" t="str">
            <v>日南町（国民健康保険）　　　　　　　　　　　　　　　　　　</v>
          </cell>
        </row>
        <row r="4010">
          <cell r="B4010">
            <v>310839</v>
          </cell>
          <cell r="C4010" t="str">
            <v>日野町（国民健康保険）　　　　　　　　　　　　　　　　　　</v>
          </cell>
        </row>
        <row r="4011">
          <cell r="B4011">
            <v>310847</v>
          </cell>
          <cell r="C4011" t="str">
            <v>江府町（国民健康保険）　　　　　　　　　　　　　　　　　　</v>
          </cell>
        </row>
        <row r="4012">
          <cell r="B4012">
            <v>310854</v>
          </cell>
          <cell r="C4012" t="str">
            <v>溝口町（国民健康保険）　　　　　　　　　　　　　　　　　　</v>
          </cell>
        </row>
        <row r="4013">
          <cell r="B4013">
            <v>310862</v>
          </cell>
          <cell r="C4013" t="str">
            <v>琴浦町（国民健康保険）　　　　　　　　　　　　　　　　　　</v>
          </cell>
        </row>
        <row r="4014">
          <cell r="B4014">
            <v>310870</v>
          </cell>
          <cell r="C4014" t="str">
            <v>湯梨浜町（国民健康保険）　　　　　　　　　　　　　　　　　</v>
          </cell>
        </row>
        <row r="4015">
          <cell r="B4015">
            <v>310888</v>
          </cell>
          <cell r="C4015" t="str">
            <v>南部町（国民健康保険）　　　　　　　　　　　　　　　　　　</v>
          </cell>
        </row>
        <row r="4016">
          <cell r="B4016">
            <v>310896</v>
          </cell>
          <cell r="C4016" t="str">
            <v>伯耆町（国民健康保険）　　　　　　　　　　　　　　　　　　</v>
          </cell>
        </row>
        <row r="4017">
          <cell r="B4017">
            <v>310904</v>
          </cell>
          <cell r="C4017" t="str">
            <v>大山町（国民健康保険）　　　　　　　　　　　　　　　　　　</v>
          </cell>
        </row>
        <row r="4018">
          <cell r="B4018">
            <v>310912</v>
          </cell>
          <cell r="C4018" t="str">
            <v>八頭町（国民健康保険）　　　　　　　　　　　　　　　　　　</v>
          </cell>
        </row>
        <row r="4019">
          <cell r="B4019">
            <v>313015</v>
          </cell>
          <cell r="C4019" t="str">
            <v>鳥取県医師国民健康保険組合　　　　　　　　　　　　　　　　</v>
          </cell>
        </row>
        <row r="4020">
          <cell r="B4020">
            <v>6310080</v>
          </cell>
          <cell r="C4020" t="str">
            <v>日ノ丸自動車健康保険組合　　　　　　　　　　　　　　　　　</v>
          </cell>
        </row>
        <row r="4021">
          <cell r="B4021">
            <v>6310114</v>
          </cell>
          <cell r="C4021" t="str">
            <v>グッドヒル健康保険組合　　　　　　　　　　　　　　　　　　</v>
          </cell>
        </row>
        <row r="4022">
          <cell r="B4022">
            <v>6310122</v>
          </cell>
          <cell r="C4022" t="str">
            <v>鳥取銀行健康保険組合　　　　　　　　　　　　　　　　　　　</v>
          </cell>
        </row>
        <row r="4023">
          <cell r="B4023">
            <v>32310419</v>
          </cell>
          <cell r="C4023" t="str">
            <v>鳥取県市町村職員共済組合　　　　　　　　　　　　　　　　　</v>
          </cell>
        </row>
        <row r="4024">
          <cell r="B4024">
            <v>320010</v>
          </cell>
          <cell r="C4024" t="str">
            <v>松江市（国民健康保険）　　　　　　　　　　　　　　　　　　</v>
          </cell>
        </row>
        <row r="4025">
          <cell r="B4025">
            <v>320028</v>
          </cell>
          <cell r="C4025" t="str">
            <v>浜田市（国民健康保険）　　　　　　　　　　　　　　　　　　</v>
          </cell>
        </row>
        <row r="4026">
          <cell r="B4026">
            <v>320036</v>
          </cell>
          <cell r="C4026" t="str">
            <v>出雲市（国民健康保険）　　　　　　　　　　　　　　　　　　</v>
          </cell>
        </row>
        <row r="4027">
          <cell r="B4027">
            <v>320044</v>
          </cell>
          <cell r="C4027" t="str">
            <v>益田市（国民健康保険）　　　　　　　　　　　　　　　　　　</v>
          </cell>
        </row>
        <row r="4028">
          <cell r="B4028">
            <v>320051</v>
          </cell>
          <cell r="C4028" t="str">
            <v>大田市（国民健康保険）　　　　　　　　　　　　　　　　　　</v>
          </cell>
        </row>
        <row r="4029">
          <cell r="B4029">
            <v>320069</v>
          </cell>
          <cell r="C4029" t="str">
            <v>安来市（国民健康保険）　　　　　　　　　　　　　　　　　　</v>
          </cell>
        </row>
        <row r="4030">
          <cell r="B4030">
            <v>320077</v>
          </cell>
          <cell r="C4030" t="str">
            <v>江津市（国民健康保険）　　　　　　　　　　　　　　　　　　</v>
          </cell>
        </row>
        <row r="4031">
          <cell r="B4031">
            <v>320085</v>
          </cell>
          <cell r="C4031" t="str">
            <v>平田市（国民健康保険）　　　　　　　　　　　　　　　　　　</v>
          </cell>
        </row>
        <row r="4032">
          <cell r="B4032">
            <v>320093</v>
          </cell>
          <cell r="C4032" t="str">
            <v>雲南市（国民健康保険）　　　　　　　　　　　　　　　　　　</v>
          </cell>
        </row>
        <row r="4033">
          <cell r="B4033">
            <v>320515</v>
          </cell>
          <cell r="C4033" t="str">
            <v>鹿島町（国民健康保険）　　　　　　　　　　　　　　　　　　</v>
          </cell>
        </row>
        <row r="4034">
          <cell r="B4034">
            <v>320523</v>
          </cell>
          <cell r="C4034" t="str">
            <v>島根町（国民健康保険）　　　　　　　　　　　　　　　　　　</v>
          </cell>
        </row>
        <row r="4035">
          <cell r="B4035">
            <v>320531</v>
          </cell>
          <cell r="C4035" t="str">
            <v>美保関町（国民健康保険）　　　　　　　　　　　　　　　　　</v>
          </cell>
        </row>
        <row r="4036">
          <cell r="B4036">
            <v>320549</v>
          </cell>
          <cell r="C4036" t="str">
            <v>東出雲町（国民健康保険）　　　　　　　　　　　　　　　　　</v>
          </cell>
        </row>
        <row r="4037">
          <cell r="B4037">
            <v>320556</v>
          </cell>
          <cell r="C4037" t="str">
            <v>八雲村（国民健康保険）　　　　　　　　　　　　　　　　　　</v>
          </cell>
        </row>
        <row r="4038">
          <cell r="B4038">
            <v>320564</v>
          </cell>
          <cell r="C4038" t="str">
            <v>玉湯町（国民健康保険）　　　　　　　　　　　　　　　　　　</v>
          </cell>
        </row>
        <row r="4039">
          <cell r="B4039">
            <v>320572</v>
          </cell>
          <cell r="C4039" t="str">
            <v>宍道町（国民健康保険）　　　　　　　　　　　　　　　　　　</v>
          </cell>
        </row>
        <row r="4040">
          <cell r="B4040">
            <v>320580</v>
          </cell>
          <cell r="C4040" t="str">
            <v>八束町（国民健康保険）　　　　　　　　　　　　　　　　　　</v>
          </cell>
        </row>
        <row r="4041">
          <cell r="B4041">
            <v>320598</v>
          </cell>
          <cell r="C4041" t="str">
            <v>広瀬町（国民健康保険）　　　　　　　　　　　　　　　　　　</v>
          </cell>
        </row>
        <row r="4042">
          <cell r="B4042">
            <v>320606</v>
          </cell>
          <cell r="C4042" t="str">
            <v>伯太町（国民健康保険）　　　　　　　　　　　　　　　　　　</v>
          </cell>
        </row>
        <row r="4043">
          <cell r="B4043">
            <v>320614</v>
          </cell>
          <cell r="C4043" t="str">
            <v>仁多町（国民健康保険）　　　　　　　　　　　　　　　　　　</v>
          </cell>
        </row>
        <row r="4044">
          <cell r="B4044">
            <v>320622</v>
          </cell>
          <cell r="C4044" t="str">
            <v>横田町（国民健康保険）　　　　　　　　　　　　　　　　　　</v>
          </cell>
        </row>
        <row r="4045">
          <cell r="B4045">
            <v>320630</v>
          </cell>
          <cell r="C4045" t="str">
            <v>大東町（国民健康保険）　　　　　　　　　　　　　　　　　　</v>
          </cell>
        </row>
        <row r="4046">
          <cell r="B4046">
            <v>320648</v>
          </cell>
          <cell r="C4046" t="str">
            <v>加茂町（国民健康保険）　　　　　　　　　　　　　　　　　　</v>
          </cell>
        </row>
        <row r="4047">
          <cell r="B4047">
            <v>320655</v>
          </cell>
          <cell r="C4047" t="str">
            <v>木次町（国民健康保険）　　　　　　　　　　　　　　　　　　</v>
          </cell>
        </row>
        <row r="4048">
          <cell r="B4048">
            <v>320663</v>
          </cell>
          <cell r="C4048" t="str">
            <v>三刀屋町（国民健康保険）　　　　　　　　　　　　　　　　　</v>
          </cell>
        </row>
        <row r="4049">
          <cell r="B4049">
            <v>320671</v>
          </cell>
          <cell r="C4049" t="str">
            <v>吉田村（国民健康保険）　　　　　　　　　　　　　　　　　　</v>
          </cell>
        </row>
        <row r="4050">
          <cell r="B4050">
            <v>320689</v>
          </cell>
          <cell r="C4050" t="str">
            <v>掛合町（国民健康保険）　　　　　　　　　　　　　　　　　　</v>
          </cell>
        </row>
        <row r="4051">
          <cell r="B4051">
            <v>320697</v>
          </cell>
          <cell r="C4051" t="str">
            <v>頓原町（国民健康保険）　　　　　　　　　　　　　　　　　　</v>
          </cell>
        </row>
        <row r="4052">
          <cell r="B4052">
            <v>320705</v>
          </cell>
          <cell r="C4052" t="str">
            <v>赤来町（国民健康保険）　　　　　　　　　　　　　　　　　　</v>
          </cell>
        </row>
        <row r="4053">
          <cell r="B4053">
            <v>320713</v>
          </cell>
          <cell r="C4053" t="str">
            <v>斐川町（国民健康保険）　　　　　　　　　　　　　　　　　　</v>
          </cell>
        </row>
        <row r="4054">
          <cell r="B4054">
            <v>320721</v>
          </cell>
          <cell r="C4054" t="str">
            <v>佐田町（国民健康保険）　　　　　　　　　　　　　　　　　　</v>
          </cell>
        </row>
        <row r="4055">
          <cell r="B4055">
            <v>320739</v>
          </cell>
          <cell r="C4055" t="str">
            <v>多伎町（国民健康保険）　　　　　　　　　　　　　　　　　　</v>
          </cell>
        </row>
        <row r="4056">
          <cell r="B4056">
            <v>320747</v>
          </cell>
          <cell r="C4056" t="str">
            <v>湖陵町（国民健康保険）　　　　　　　　　　　　　　　　　　</v>
          </cell>
        </row>
        <row r="4057">
          <cell r="B4057">
            <v>320754</v>
          </cell>
          <cell r="C4057" t="str">
            <v>大社町（国民健康保険）　　　　　　　　　　　　　　　　　　</v>
          </cell>
        </row>
        <row r="4058">
          <cell r="B4058">
            <v>320762</v>
          </cell>
          <cell r="C4058" t="str">
            <v>温泉津町（国民健康保険）　　　　　　　　　　　　　　　　　</v>
          </cell>
        </row>
        <row r="4059">
          <cell r="B4059">
            <v>320770</v>
          </cell>
          <cell r="C4059" t="str">
            <v>仁摩町（国民健康保険）　　　　　　　　　　　　　　　　　　</v>
          </cell>
        </row>
        <row r="4060">
          <cell r="B4060">
            <v>320788</v>
          </cell>
          <cell r="C4060" t="str">
            <v>川本町（国民健康保険）　　　　　　　　　　　　　　　　　　</v>
          </cell>
        </row>
        <row r="4061">
          <cell r="B4061">
            <v>320796</v>
          </cell>
          <cell r="C4061" t="str">
            <v>邑智町（国民健康保険）　　　　　　　　　　　　　　　　　　</v>
          </cell>
        </row>
        <row r="4062">
          <cell r="B4062">
            <v>320804</v>
          </cell>
          <cell r="C4062" t="str">
            <v>大和村（国民健康保険）　　　　　　　　　　　　　　　　　　</v>
          </cell>
        </row>
        <row r="4063">
          <cell r="B4063">
            <v>320812</v>
          </cell>
          <cell r="C4063" t="str">
            <v>羽須美村（国民健康保険）　　　　　　　　　　　　　　　　　</v>
          </cell>
        </row>
        <row r="4064">
          <cell r="B4064">
            <v>320820</v>
          </cell>
          <cell r="C4064" t="str">
            <v>瑞穂町（国民健康保険）　　　　　　　　　　　　　　　　　　</v>
          </cell>
        </row>
        <row r="4065">
          <cell r="B4065">
            <v>320838</v>
          </cell>
          <cell r="C4065" t="str">
            <v>石見町（国民健康保険）　　　　　　　　　　　　　　　　　　</v>
          </cell>
        </row>
        <row r="4066">
          <cell r="B4066">
            <v>320846</v>
          </cell>
          <cell r="C4066" t="str">
            <v>桜江町（国民健康保険）　　　　　　　　　　　　　　　　　　</v>
          </cell>
        </row>
        <row r="4067">
          <cell r="B4067">
            <v>320853</v>
          </cell>
          <cell r="C4067" t="str">
            <v>金城町（国民健康保険）　　　　　　　　　　　　　　　　　　</v>
          </cell>
        </row>
        <row r="4068">
          <cell r="B4068">
            <v>320861</v>
          </cell>
          <cell r="C4068" t="str">
            <v>旭町（国民健康保険）　　　　　　　　　　　　　　　　　　　</v>
          </cell>
        </row>
        <row r="4069">
          <cell r="B4069">
            <v>320879</v>
          </cell>
          <cell r="C4069" t="str">
            <v>弥栄村（国民健康保険）　　　　　　　　　　　　　　　　　　</v>
          </cell>
        </row>
        <row r="4070">
          <cell r="B4070">
            <v>320887</v>
          </cell>
          <cell r="C4070" t="str">
            <v>三隅町（国民健康保険）　　　　　　　　　　　　　　　　　　</v>
          </cell>
        </row>
        <row r="4071">
          <cell r="B4071">
            <v>320895</v>
          </cell>
          <cell r="C4071" t="str">
            <v>美都町（国民健康保険）　　　　　　　　　　　　　　　　　　</v>
          </cell>
        </row>
        <row r="4072">
          <cell r="B4072">
            <v>320903</v>
          </cell>
          <cell r="C4072" t="str">
            <v>匹見町（国民健康保険）　　　　　　　　　　　　　　　　　　</v>
          </cell>
        </row>
        <row r="4073">
          <cell r="B4073">
            <v>320911</v>
          </cell>
          <cell r="C4073" t="str">
            <v>津和野町（国民健康保険）　　　　　　　　　　　　　　　　　</v>
          </cell>
        </row>
        <row r="4074">
          <cell r="B4074">
            <v>320929</v>
          </cell>
          <cell r="C4074" t="str">
            <v>日原町（国民健康保険）　　　　　　　　　　　　　　　　　　</v>
          </cell>
        </row>
        <row r="4075">
          <cell r="B4075">
            <v>320937</v>
          </cell>
          <cell r="C4075" t="str">
            <v>柿木村（国民健康保険）　　　　　　　　　　　　　　　　　　</v>
          </cell>
        </row>
        <row r="4076">
          <cell r="B4076">
            <v>320945</v>
          </cell>
          <cell r="C4076" t="str">
            <v>六日市町（国民健康保険）　　　　　　　　　　　　　　　　　</v>
          </cell>
        </row>
        <row r="4077">
          <cell r="B4077">
            <v>320952</v>
          </cell>
          <cell r="C4077" t="str">
            <v>西郷町（国民健康保険）　　　　　　　　　　　　　　　　　　</v>
          </cell>
        </row>
        <row r="4078">
          <cell r="B4078">
            <v>320960</v>
          </cell>
          <cell r="C4078" t="str">
            <v>布施村（国民健康保険）　　　　　　　　　　　　　　　　　　</v>
          </cell>
        </row>
        <row r="4079">
          <cell r="B4079">
            <v>320978</v>
          </cell>
          <cell r="C4079" t="str">
            <v>五箇村（国民健康保険）　　　　　　　　　　　　　　　　　　</v>
          </cell>
        </row>
        <row r="4080">
          <cell r="B4080">
            <v>320986</v>
          </cell>
          <cell r="C4080" t="str">
            <v>都万村（国民健康保険）　　　　　　　　　　　　　　　　　　</v>
          </cell>
        </row>
        <row r="4081">
          <cell r="B4081">
            <v>320994</v>
          </cell>
          <cell r="C4081" t="str">
            <v>海士町（国民健康保険）　　　　　　　　　　　　　　　　　　</v>
          </cell>
        </row>
        <row r="4082">
          <cell r="B4082">
            <v>321000</v>
          </cell>
          <cell r="C4082" t="str">
            <v>西ノ島町（国民健康保険）　　　　　　　　　　　　　　　　　</v>
          </cell>
        </row>
        <row r="4083">
          <cell r="B4083">
            <v>321018</v>
          </cell>
          <cell r="C4083" t="str">
            <v>知夫村（国民健康保険）　　　　　　　　　　　　　　　　　　</v>
          </cell>
        </row>
        <row r="4084">
          <cell r="B4084">
            <v>321026</v>
          </cell>
          <cell r="C4084" t="str">
            <v>奥出雲町（国民健康保険）　　　　　　　　　　　　　　　　　</v>
          </cell>
        </row>
        <row r="4085">
          <cell r="B4085">
            <v>321034</v>
          </cell>
          <cell r="C4085" t="str">
            <v>飯南町（国民健康保険）　　　　　　　　　　　　　　　　　　</v>
          </cell>
        </row>
        <row r="4086">
          <cell r="B4086">
            <v>321042</v>
          </cell>
          <cell r="C4086" t="str">
            <v>美郷町（国民健康保険）　　　　　　　　　　　　　　　　　　</v>
          </cell>
        </row>
        <row r="4087">
          <cell r="B4087">
            <v>321059</v>
          </cell>
          <cell r="C4087" t="str">
            <v>邑南町（国民健康保険）　　　　　　　　　　　　　　　　　　</v>
          </cell>
        </row>
        <row r="4088">
          <cell r="B4088">
            <v>321075</v>
          </cell>
          <cell r="C4088" t="str">
            <v>隠岐の島町（国民健康保険）　　　　　　　　　　　　　　　　</v>
          </cell>
        </row>
        <row r="4089">
          <cell r="B4089">
            <v>323014</v>
          </cell>
          <cell r="C4089" t="str">
            <v>島根県医師国民健康保険組合　　　　　　　　　　　　　　　　</v>
          </cell>
        </row>
        <row r="4090">
          <cell r="B4090">
            <v>6320089</v>
          </cell>
          <cell r="C4090" t="str">
            <v>山陰合同銀行健康保険組合　　　　　　　　　　　　　　　　　</v>
          </cell>
        </row>
        <row r="4091">
          <cell r="B4091">
            <v>6320113</v>
          </cell>
          <cell r="C4091" t="str">
            <v>オーエム製作所健康保険組合　　　　　　　　　　　　　　　　</v>
          </cell>
        </row>
        <row r="4092">
          <cell r="B4092">
            <v>6320121</v>
          </cell>
          <cell r="C4092" t="str">
            <v>三菱農機健康保険組合　　　　　　　　　　　　　　　　　　　</v>
          </cell>
        </row>
        <row r="4093">
          <cell r="B4093">
            <v>6320139</v>
          </cell>
          <cell r="C4093" t="str">
            <v>山陰自動車業健康保険組合　　　　　　　　　　　　　　　　　</v>
          </cell>
        </row>
        <row r="4094">
          <cell r="B4094">
            <v>32320418</v>
          </cell>
          <cell r="C4094" t="str">
            <v>島根県市町村職員共済組合　　　　　　　　　　　　　　　　　</v>
          </cell>
        </row>
        <row r="4095">
          <cell r="B4095">
            <v>330019</v>
          </cell>
          <cell r="C4095" t="str">
            <v>岡山市（国民健康保険）　　　　　　　　　　　　　　　　　　</v>
          </cell>
        </row>
        <row r="4096">
          <cell r="B4096">
            <v>330027</v>
          </cell>
          <cell r="C4096" t="str">
            <v>倉敷市（国民健康保険）　　　　　　　　　　　　　　　　　　</v>
          </cell>
        </row>
        <row r="4097">
          <cell r="B4097">
            <v>330035</v>
          </cell>
          <cell r="C4097" t="str">
            <v>津山市（国民健康保険）　　　　　　　　　　　　　　　　　　</v>
          </cell>
        </row>
        <row r="4098">
          <cell r="B4098">
            <v>330043</v>
          </cell>
          <cell r="C4098" t="str">
            <v>玉野市（国民健康保険）　　　　　　　　　　　　　　　　　　</v>
          </cell>
        </row>
        <row r="4099">
          <cell r="B4099">
            <v>330050</v>
          </cell>
          <cell r="C4099" t="str">
            <v>笠岡市（国民健康保険）　　　　　　　　　　　　　　　　　　</v>
          </cell>
        </row>
        <row r="4100">
          <cell r="B4100">
            <v>330068</v>
          </cell>
          <cell r="C4100" t="str">
            <v>井原市（国民健康保険）　　　　　　　　　　　　　　　　　　</v>
          </cell>
        </row>
        <row r="4101">
          <cell r="B4101">
            <v>330076</v>
          </cell>
          <cell r="C4101" t="str">
            <v>備前市（国民健康保険）　　　　　　　　　　　　　　　　　　</v>
          </cell>
        </row>
        <row r="4102">
          <cell r="B4102">
            <v>330084</v>
          </cell>
          <cell r="C4102" t="str">
            <v>総社市（国民健康保険）　　　　　　　　　　　　　　　　　　</v>
          </cell>
        </row>
        <row r="4103">
          <cell r="B4103">
            <v>330092</v>
          </cell>
          <cell r="C4103" t="str">
            <v>高梁市（国民健康保険）　　　　　　　　　　　　　　　　　　</v>
          </cell>
        </row>
        <row r="4104">
          <cell r="B4104">
            <v>330100</v>
          </cell>
          <cell r="C4104" t="str">
            <v>新見市（国民健康保険）　　　　　　　　　　　　　　　　　　</v>
          </cell>
        </row>
        <row r="4105">
          <cell r="B4105">
            <v>330118</v>
          </cell>
          <cell r="C4105" t="str">
            <v>御津町（国民健康保険）　　　　　　　　　　　　　　　　　　</v>
          </cell>
        </row>
        <row r="4106">
          <cell r="B4106">
            <v>330126</v>
          </cell>
          <cell r="C4106" t="str">
            <v>建部町（国民健康保険）　　　　　　　　　　　　　　　　　　</v>
          </cell>
        </row>
        <row r="4107">
          <cell r="B4107">
            <v>330134</v>
          </cell>
          <cell r="C4107" t="str">
            <v>加茂川町（国民健康保険）　　　　　　　　　　　　　　　　　</v>
          </cell>
        </row>
        <row r="4108">
          <cell r="B4108">
            <v>330142</v>
          </cell>
          <cell r="C4108" t="str">
            <v>瀬戸町（国民健康保険）　　　　　　　　　　　　　　　　　　</v>
          </cell>
        </row>
        <row r="4109">
          <cell r="B4109">
            <v>330159</v>
          </cell>
          <cell r="C4109" t="str">
            <v>山陽町（国民健康保険）　　　　　　　　　　　　　　　　　　</v>
          </cell>
        </row>
        <row r="4110">
          <cell r="B4110">
            <v>330167</v>
          </cell>
          <cell r="C4110" t="str">
            <v>赤坂町（国民健康保険）　　　　　　　　　　　　　　　　　　</v>
          </cell>
        </row>
        <row r="4111">
          <cell r="B4111">
            <v>330175</v>
          </cell>
          <cell r="C4111" t="str">
            <v>熊山町（国民健康保険）　　　　　　　　　　　　　　　　　　</v>
          </cell>
        </row>
        <row r="4112">
          <cell r="B4112">
            <v>330183</v>
          </cell>
          <cell r="C4112" t="str">
            <v>吉井町（国民健康保険）　　　　　　　　　　　　　　　　　　</v>
          </cell>
        </row>
        <row r="4113">
          <cell r="B4113">
            <v>330191</v>
          </cell>
          <cell r="C4113" t="str">
            <v>日生町（国民健康保険）　　　　　　　　　　　　　　　　　　</v>
          </cell>
        </row>
        <row r="4114">
          <cell r="B4114">
            <v>330209</v>
          </cell>
          <cell r="C4114" t="str">
            <v>吉永町（国民健康保険）　　　　　　　　　　　　　　　　　　</v>
          </cell>
        </row>
        <row r="4115">
          <cell r="B4115">
            <v>330217</v>
          </cell>
          <cell r="C4115" t="str">
            <v>和気町（国民健康保険）　　　　　　　　　　　　　　　　　　</v>
          </cell>
        </row>
        <row r="4116">
          <cell r="B4116">
            <v>330225</v>
          </cell>
          <cell r="C4116" t="str">
            <v>佐伯町（国民健康保険）　　　　　　　　　　　　　　　　　　</v>
          </cell>
        </row>
        <row r="4117">
          <cell r="B4117">
            <v>330233</v>
          </cell>
          <cell r="C4117" t="str">
            <v>牛窓町（国民健康保険）　　　　　　　　　　　　　　　　　　</v>
          </cell>
        </row>
        <row r="4118">
          <cell r="B4118">
            <v>330241</v>
          </cell>
          <cell r="C4118" t="str">
            <v>邑久町（国民健康保険）　　　　　　　　　　　　　　　　　　</v>
          </cell>
        </row>
        <row r="4119">
          <cell r="B4119">
            <v>330258</v>
          </cell>
          <cell r="C4119" t="str">
            <v>長船町（国民健康保険）　　　　　　　　　　　　　　　　　　</v>
          </cell>
        </row>
        <row r="4120">
          <cell r="B4120">
            <v>330266</v>
          </cell>
          <cell r="C4120" t="str">
            <v>灘崎町（国民健康保険）　　　　　　　　　　　　　　　　　　</v>
          </cell>
        </row>
        <row r="4121">
          <cell r="B4121">
            <v>330290</v>
          </cell>
          <cell r="C4121" t="str">
            <v>早島町（国民健康保険）　　　　　　　　　　　　　　　　　　</v>
          </cell>
        </row>
        <row r="4122">
          <cell r="B4122">
            <v>330308</v>
          </cell>
          <cell r="C4122" t="str">
            <v>清音村（国民健康保険）　　　　　　　　　　　　　　　　　　</v>
          </cell>
        </row>
        <row r="4123">
          <cell r="B4123">
            <v>330316</v>
          </cell>
          <cell r="C4123" t="str">
            <v>山手村（国民健康保険）　　　　　　　　　　　　　　　　　　</v>
          </cell>
        </row>
        <row r="4124">
          <cell r="B4124">
            <v>330324</v>
          </cell>
          <cell r="C4124" t="str">
            <v>船穂町（国民健康保険）　　　　　　　　　　　　　　　　　　</v>
          </cell>
        </row>
        <row r="4125">
          <cell r="B4125">
            <v>330332</v>
          </cell>
          <cell r="C4125" t="str">
            <v>金光町（国民健康保険）　　　　　　　　　　　　　　　　　　</v>
          </cell>
        </row>
        <row r="4126">
          <cell r="B4126">
            <v>330340</v>
          </cell>
          <cell r="C4126" t="str">
            <v>鴨方町（国民健康保険）　　　　　　　　　　　　　　　　　　</v>
          </cell>
        </row>
        <row r="4127">
          <cell r="B4127">
            <v>330357</v>
          </cell>
          <cell r="C4127" t="str">
            <v>寄島町（国民健康保険）　　　　　　　　　　　　　　　　　　</v>
          </cell>
        </row>
        <row r="4128">
          <cell r="B4128">
            <v>330365</v>
          </cell>
          <cell r="C4128" t="str">
            <v>里庄町（国民健康保険）　　　　　　　　　　　　　　　　　　</v>
          </cell>
        </row>
        <row r="4129">
          <cell r="B4129">
            <v>330373</v>
          </cell>
          <cell r="C4129" t="str">
            <v>矢掛町（国民健康保険）　　　　　　　　　　　　　　　　　　</v>
          </cell>
        </row>
        <row r="4130">
          <cell r="B4130">
            <v>330381</v>
          </cell>
          <cell r="C4130" t="str">
            <v>美星町（国民健康保険）　　　　　　　　　　　　　　　　　　</v>
          </cell>
        </row>
        <row r="4131">
          <cell r="B4131">
            <v>330399</v>
          </cell>
          <cell r="C4131" t="str">
            <v>芳井町（国民健康保険）　　　　　　　　　　　　　　　　　　</v>
          </cell>
        </row>
        <row r="4132">
          <cell r="B4132">
            <v>330407</v>
          </cell>
          <cell r="C4132" t="str">
            <v>真備町（国民健康保険）　　　　　　　　　　　　　　　　　　</v>
          </cell>
        </row>
        <row r="4133">
          <cell r="B4133">
            <v>330415</v>
          </cell>
          <cell r="C4133" t="str">
            <v>北房町（国民健康保険）　　　　　　　　　　　　　　　　　　</v>
          </cell>
        </row>
        <row r="4134">
          <cell r="B4134">
            <v>330423</v>
          </cell>
          <cell r="C4134" t="str">
            <v>賀陽町（国民健康保険）　　　　　　　　　　　　　　　　　　</v>
          </cell>
        </row>
        <row r="4135">
          <cell r="B4135">
            <v>330431</v>
          </cell>
          <cell r="C4135" t="str">
            <v>有漢町（国民健康保険）　　　　　　　　　　　　　　　　　　</v>
          </cell>
        </row>
        <row r="4136">
          <cell r="B4136">
            <v>330449</v>
          </cell>
          <cell r="C4136" t="str">
            <v>成羽町（国民健康保険）　　　　　　　　　　　　　　　　　　</v>
          </cell>
        </row>
        <row r="4137">
          <cell r="B4137">
            <v>330456</v>
          </cell>
          <cell r="C4137" t="str">
            <v>川上町（国民健康保険）　　　　　　　　　　　　　　　　　　</v>
          </cell>
        </row>
        <row r="4138">
          <cell r="B4138">
            <v>330464</v>
          </cell>
          <cell r="C4138" t="str">
            <v>備中町（国民健康保険）　　　　　　　　　　　　　　　　　　</v>
          </cell>
        </row>
        <row r="4139">
          <cell r="B4139">
            <v>330472</v>
          </cell>
          <cell r="C4139" t="str">
            <v>大佐町（国民健康保険）　　　　　　　　　　　　　　　　　　</v>
          </cell>
        </row>
        <row r="4140">
          <cell r="B4140">
            <v>330480</v>
          </cell>
          <cell r="C4140" t="str">
            <v>神郷町（国民健康保険）　　　　　　　　　　　　　　　　　　</v>
          </cell>
        </row>
        <row r="4141">
          <cell r="B4141">
            <v>330498</v>
          </cell>
          <cell r="C4141" t="str">
            <v>哲西町（国民健康保険）　　　　　　　　　　　　　　　　　　</v>
          </cell>
        </row>
        <row r="4142">
          <cell r="B4142">
            <v>330506</v>
          </cell>
          <cell r="C4142" t="str">
            <v>哲多町（国民健康保険）　　　　　　　　　　　　　　　　　　</v>
          </cell>
        </row>
        <row r="4143">
          <cell r="B4143">
            <v>330514</v>
          </cell>
          <cell r="C4143" t="str">
            <v>勝山町（国民健康保険）　　　　　　　　　　　　　　　　　　</v>
          </cell>
        </row>
        <row r="4144">
          <cell r="B4144">
            <v>330522</v>
          </cell>
          <cell r="C4144" t="str">
            <v>落合町（国民健康保険）　　　　　　　　　　　　　　　　　　</v>
          </cell>
        </row>
        <row r="4145">
          <cell r="B4145">
            <v>330530</v>
          </cell>
          <cell r="C4145" t="str">
            <v>湯原町（国民健康保険）　　　　　　　　　　　　　　　　　　</v>
          </cell>
        </row>
        <row r="4146">
          <cell r="B4146">
            <v>330548</v>
          </cell>
          <cell r="C4146" t="str">
            <v>久世町（国民健康保険）　　　　　　　　　　　　　　　　　　</v>
          </cell>
        </row>
        <row r="4147">
          <cell r="B4147">
            <v>330555</v>
          </cell>
          <cell r="C4147" t="str">
            <v>美甘村（国民健康保険）　　　　　　　　　　　　　　　　　　</v>
          </cell>
        </row>
        <row r="4148">
          <cell r="B4148">
            <v>330563</v>
          </cell>
          <cell r="C4148" t="str">
            <v>新庄村（国民健康保険）　　　　　　　　　　　　　　　　　　</v>
          </cell>
        </row>
        <row r="4149">
          <cell r="B4149">
            <v>330571</v>
          </cell>
          <cell r="C4149" t="str">
            <v>川上村（国民健康保険）　　　　　　　　　　　　　　　　　　</v>
          </cell>
        </row>
        <row r="4150">
          <cell r="B4150">
            <v>330589</v>
          </cell>
          <cell r="C4150" t="str">
            <v>八束村（国民健康保険）　　　　　　　　　　　　　　　　　　</v>
          </cell>
        </row>
        <row r="4151">
          <cell r="B4151">
            <v>330597</v>
          </cell>
          <cell r="C4151" t="str">
            <v>中和村（国民健康保険）　　　　　　　　　　　　　　　　　　</v>
          </cell>
        </row>
        <row r="4152">
          <cell r="B4152">
            <v>330605</v>
          </cell>
          <cell r="C4152" t="str">
            <v>加茂町（国民健康保険）　　　　　　　　　　　　　　　　　　</v>
          </cell>
        </row>
        <row r="4153">
          <cell r="B4153">
            <v>330613</v>
          </cell>
          <cell r="C4153" t="str">
            <v>鏡野町（国民健康保険）　　　　　　　　　　　　　　　　　　</v>
          </cell>
        </row>
        <row r="4154">
          <cell r="B4154">
            <v>330621</v>
          </cell>
          <cell r="C4154" t="str">
            <v>富村（国民健康保険）　　　　　　　　　　　　　　　　　　　</v>
          </cell>
        </row>
        <row r="4155">
          <cell r="B4155">
            <v>330639</v>
          </cell>
          <cell r="C4155" t="str">
            <v>上齋原村（国民健康保険）　　　　　　　　　　　　　　　　　</v>
          </cell>
        </row>
        <row r="4156">
          <cell r="B4156">
            <v>330647</v>
          </cell>
          <cell r="C4156" t="str">
            <v>阿波村（国民健康保険）　　　　　　　　　　　　　　　　　　</v>
          </cell>
        </row>
        <row r="4157">
          <cell r="B4157">
            <v>330654</v>
          </cell>
          <cell r="C4157" t="str">
            <v>奥津町（国民健康保険）　　　　　　　　　　　　　　　　　　</v>
          </cell>
        </row>
        <row r="4158">
          <cell r="B4158">
            <v>330662</v>
          </cell>
          <cell r="C4158" t="str">
            <v>勝田町（国民健康保険）　　　　　　　　　　　　　　　　　　</v>
          </cell>
        </row>
        <row r="4159">
          <cell r="B4159">
            <v>330670</v>
          </cell>
          <cell r="C4159" t="str">
            <v>勝央町（国民健康保険）　　　　　　　　　　　　　　　　　　</v>
          </cell>
        </row>
        <row r="4160">
          <cell r="B4160">
            <v>330688</v>
          </cell>
          <cell r="C4160" t="str">
            <v>奈義町（国民健康保険）　　　　　　　　　　　　　　　　　　</v>
          </cell>
        </row>
        <row r="4161">
          <cell r="B4161">
            <v>330696</v>
          </cell>
          <cell r="C4161" t="str">
            <v>勝北町（国民健康保険）　　　　　　　　　　　　　　　　　　</v>
          </cell>
        </row>
        <row r="4162">
          <cell r="B4162">
            <v>330704</v>
          </cell>
          <cell r="C4162" t="str">
            <v>大原町（国民健康保険）　　　　　　　　　　　　　　　　　　</v>
          </cell>
        </row>
        <row r="4163">
          <cell r="B4163">
            <v>330712</v>
          </cell>
          <cell r="C4163" t="str">
            <v>美作市（国民健康保険）　　　　　　　　　　　　　　　　　　</v>
          </cell>
        </row>
        <row r="4164">
          <cell r="B4164">
            <v>330720</v>
          </cell>
          <cell r="C4164" t="str">
            <v>作東町（国民健康保険）　　　　　　　　　　　　　　　　　　</v>
          </cell>
        </row>
        <row r="4165">
          <cell r="B4165">
            <v>330738</v>
          </cell>
          <cell r="C4165" t="str">
            <v>英田町（国民健康保険）　　　　　　　　　　　　　　　　　　</v>
          </cell>
        </row>
        <row r="4166">
          <cell r="B4166">
            <v>330746</v>
          </cell>
          <cell r="C4166" t="str">
            <v>東粟倉村（国民健康保険）　　　　　　　　　　　　　　　　　</v>
          </cell>
        </row>
        <row r="4167">
          <cell r="B4167">
            <v>330753</v>
          </cell>
          <cell r="C4167" t="str">
            <v>西粟倉村（国民健康保険）　　　　　　　　　　　　　　　　　</v>
          </cell>
        </row>
        <row r="4168">
          <cell r="B4168">
            <v>330761</v>
          </cell>
          <cell r="C4168" t="str">
            <v>中央町（国民健康保険）　　　　　　　　　　　　　　　　　　</v>
          </cell>
        </row>
        <row r="4169">
          <cell r="B4169">
            <v>330779</v>
          </cell>
          <cell r="C4169" t="str">
            <v>旭町（国民健康保険）　　　　　　　　　　　　　　　　　　　</v>
          </cell>
        </row>
        <row r="4170">
          <cell r="B4170">
            <v>330787</v>
          </cell>
          <cell r="C4170" t="str">
            <v>久米南町（国民健康保険）　　　　　　　　　　　　　　　　　</v>
          </cell>
        </row>
        <row r="4171">
          <cell r="B4171">
            <v>330795</v>
          </cell>
          <cell r="C4171" t="str">
            <v>久米町（国民健康保険）　　　　　　　　　　　　　　　　　　</v>
          </cell>
        </row>
        <row r="4172">
          <cell r="B4172">
            <v>330803</v>
          </cell>
          <cell r="C4172" t="str">
            <v>柵原町（国民健康保険）　　　　　　　　　　　　　　　　　　</v>
          </cell>
        </row>
        <row r="4173">
          <cell r="B4173">
            <v>330811</v>
          </cell>
          <cell r="C4173" t="str">
            <v>吉備中央町（国民健康保険）　　　　　　　　　　　　　　　　</v>
          </cell>
        </row>
        <row r="4174">
          <cell r="B4174">
            <v>330829</v>
          </cell>
          <cell r="C4174" t="str">
            <v>瀬戸内市（国民健康保険）　　　　　　　　　　　　　　　　　</v>
          </cell>
        </row>
        <row r="4175">
          <cell r="B4175">
            <v>330837</v>
          </cell>
          <cell r="C4175" t="str">
            <v>赤磐市（国民健康保険）　　　　　　　　　　　　　　　　　　</v>
          </cell>
        </row>
        <row r="4176">
          <cell r="B4176">
            <v>330845</v>
          </cell>
          <cell r="C4176" t="str">
            <v>真庭市（国民健康保険）　　　　　　　　　　　　　　　　　　</v>
          </cell>
        </row>
        <row r="4177">
          <cell r="B4177">
            <v>330852</v>
          </cell>
          <cell r="C4177" t="str">
            <v>鏡野町（国民健康保険）　　　　　　　　　　　　　　　　　　</v>
          </cell>
        </row>
        <row r="4178">
          <cell r="B4178">
            <v>330860</v>
          </cell>
          <cell r="C4178" t="str">
            <v>美咲町（国民健康保険）　　　　　　　　　　　　　　　　　　</v>
          </cell>
        </row>
        <row r="4179">
          <cell r="B4179">
            <v>333021</v>
          </cell>
          <cell r="C4179" t="str">
            <v>岡山県医師国民健康保険組合　　　　　　　　　　　　　　　　</v>
          </cell>
        </row>
        <row r="4180">
          <cell r="B4180">
            <v>333039</v>
          </cell>
          <cell r="C4180" t="str">
            <v>中四国薬剤師国民健康保険組合　　　　　　　　　　　　　　　</v>
          </cell>
        </row>
        <row r="4181">
          <cell r="B4181">
            <v>333047</v>
          </cell>
          <cell r="C4181" t="str">
            <v>岡山県建設国民健康保険組合　　　　　　　　　　　　　　　　</v>
          </cell>
        </row>
        <row r="4182">
          <cell r="B4182">
            <v>6330070</v>
          </cell>
          <cell r="C4182" t="str">
            <v>倉紡健康保険組合　　　　　　　　　　　　　　　　　　　　　</v>
          </cell>
        </row>
        <row r="4183">
          <cell r="B4183">
            <v>6330120</v>
          </cell>
          <cell r="C4183" t="str">
            <v>品川白煉瓦健康保険組合　　　　　　　　　　　　　　　　　　</v>
          </cell>
        </row>
        <row r="4184">
          <cell r="B4184">
            <v>6330138</v>
          </cell>
          <cell r="C4184" t="str">
            <v>天満屋健康保険組合　　　　　　　　　　　　　　　　　　　　</v>
          </cell>
        </row>
        <row r="4185">
          <cell r="B4185">
            <v>6330146</v>
          </cell>
          <cell r="C4185" t="str">
            <v>岡糧健康保険組合　　　　　　　　　　　　　　　　　　　　　</v>
          </cell>
        </row>
        <row r="4186">
          <cell r="B4186">
            <v>6330203</v>
          </cell>
          <cell r="C4186" t="str">
            <v>岡山市職員健康保険組合　　　　　　　　　　　　　　　　　　</v>
          </cell>
        </row>
        <row r="4187">
          <cell r="B4187">
            <v>6330229</v>
          </cell>
          <cell r="C4187" t="str">
            <v>中国銀行健康保険組合　　　　　　　　　　　　　　　　　　　</v>
          </cell>
        </row>
        <row r="4188">
          <cell r="B4188">
            <v>6330260</v>
          </cell>
          <cell r="C4188" t="str">
            <v>両備バス健康保険組合　　　　　　　　　　　　　　　　　　　</v>
          </cell>
        </row>
        <row r="4189">
          <cell r="B4189">
            <v>6330278</v>
          </cell>
          <cell r="C4189" t="str">
            <v>岡山県貨物健康保険組合　　　　　　　　　　　　　　　　　　</v>
          </cell>
        </row>
        <row r="4190">
          <cell r="B4190">
            <v>6330344</v>
          </cell>
          <cell r="C4190" t="str">
            <v>岡山県自動車販売健康保険組合　　　　　　　　　　　　　　　</v>
          </cell>
        </row>
        <row r="4191">
          <cell r="B4191">
            <v>6330377</v>
          </cell>
          <cell r="C4191" t="str">
            <v>日本エクスラン健康保険組合　　　　　　　　　　　　　　　　</v>
          </cell>
        </row>
        <row r="4192">
          <cell r="B4192">
            <v>6330393</v>
          </cell>
          <cell r="C4192" t="str">
            <v>ベネッセグループ健康保険組合　　　　　　　　　　　　　　　</v>
          </cell>
        </row>
        <row r="4193">
          <cell r="B4193">
            <v>6330419</v>
          </cell>
          <cell r="C4193" t="str">
            <v>トマト銀行健康保険組合　　　　　　　　　　　　　　　　　　</v>
          </cell>
        </row>
        <row r="4194">
          <cell r="B4194">
            <v>6330427</v>
          </cell>
          <cell r="C4194" t="str">
            <v>倉敷中央病院健康保険組合　　　　　　　　　　　　　　　　　</v>
          </cell>
        </row>
        <row r="4195">
          <cell r="B4195">
            <v>32330417</v>
          </cell>
          <cell r="C4195" t="str">
            <v>岡山県市町村職員共済組合　　　　　　　　　　　　　　　　　</v>
          </cell>
        </row>
        <row r="4196">
          <cell r="B4196">
            <v>340026</v>
          </cell>
          <cell r="C4196" t="str">
            <v>呉市（国民健康保険）　　　　　　　　　　　　　　　　　　　</v>
          </cell>
        </row>
        <row r="4197">
          <cell r="B4197">
            <v>340034</v>
          </cell>
          <cell r="C4197" t="str">
            <v>竹原市（国民健康保険）　　　　　　　　　　　　　　　　　　</v>
          </cell>
        </row>
        <row r="4198">
          <cell r="B4198">
            <v>340042</v>
          </cell>
          <cell r="C4198" t="str">
            <v>三原市（国民健康保険）　　　　　　　　　　　　　　　　　　</v>
          </cell>
        </row>
        <row r="4199">
          <cell r="B4199">
            <v>340059</v>
          </cell>
          <cell r="C4199" t="str">
            <v>尾道市（国民健康保険）　　　　　　　　　　　　　　　　　　</v>
          </cell>
        </row>
        <row r="4200">
          <cell r="B4200">
            <v>340067</v>
          </cell>
          <cell r="C4200" t="str">
            <v>因島市（国民健康保険）　　　　　　　　　　　　　　　　　　</v>
          </cell>
        </row>
        <row r="4201">
          <cell r="B4201">
            <v>340083</v>
          </cell>
          <cell r="C4201" t="str">
            <v>福山市（国民健康保険）　　　　　　　　　　　　　　　　　　</v>
          </cell>
        </row>
        <row r="4202">
          <cell r="B4202">
            <v>340091</v>
          </cell>
          <cell r="C4202" t="str">
            <v>府中市（国民健康保険）　　　　　　　　　　　　　　　　　　</v>
          </cell>
        </row>
        <row r="4203">
          <cell r="B4203">
            <v>340109</v>
          </cell>
          <cell r="C4203" t="str">
            <v>三次市（国民健康保険）　　　　　　　　　　　　　　　　　　</v>
          </cell>
        </row>
        <row r="4204">
          <cell r="B4204">
            <v>340117</v>
          </cell>
          <cell r="C4204" t="str">
            <v>庄原市（国民健康保険）　　　　　　　　　　　　　　　　　　</v>
          </cell>
        </row>
        <row r="4205">
          <cell r="B4205">
            <v>340125</v>
          </cell>
          <cell r="C4205" t="str">
            <v>大竹市（国民健康保険）　　　　　　　　　　　　　　　　　　</v>
          </cell>
        </row>
        <row r="4206">
          <cell r="B4206">
            <v>340141</v>
          </cell>
          <cell r="C4206" t="str">
            <v>府中町（国民健康保険）　　　　　　　　　　　　　　　　　　</v>
          </cell>
        </row>
        <row r="4207">
          <cell r="B4207">
            <v>340166</v>
          </cell>
          <cell r="C4207" t="str">
            <v>海田町（国民健康保険）　　　　　　　　　　　　　　　　　　</v>
          </cell>
        </row>
        <row r="4208">
          <cell r="B4208">
            <v>340190</v>
          </cell>
          <cell r="C4208" t="str">
            <v>熊野町（国民健康保険）　　　　　　　　　　　　　　　　　　</v>
          </cell>
        </row>
        <row r="4209">
          <cell r="B4209">
            <v>340216</v>
          </cell>
          <cell r="C4209" t="str">
            <v>坂町（国民健康保険）　　　　　　　　　　　　　　　　　　　</v>
          </cell>
        </row>
        <row r="4210">
          <cell r="B4210">
            <v>340224</v>
          </cell>
          <cell r="C4210" t="str">
            <v>江田島市（国民健康保険）　　　　　　　　　　　　　　　　　</v>
          </cell>
        </row>
        <row r="4211">
          <cell r="B4211">
            <v>340232</v>
          </cell>
          <cell r="C4211" t="str">
            <v>音戸町（国民健康保険）　　　　　　　　　　　　　　　　　　</v>
          </cell>
        </row>
        <row r="4212">
          <cell r="B4212">
            <v>340240</v>
          </cell>
          <cell r="C4212" t="str">
            <v>倉橋町（国民健康保険）　　　　　　　　　　　　　　　　　　</v>
          </cell>
        </row>
        <row r="4213">
          <cell r="B4213">
            <v>340257</v>
          </cell>
          <cell r="C4213" t="str">
            <v>下蒲刈町（国民健康保険）　　　　　　　　　　　　　　　　　</v>
          </cell>
        </row>
        <row r="4214">
          <cell r="B4214">
            <v>340265</v>
          </cell>
          <cell r="C4214" t="str">
            <v>蒲刈町（国民健康保険）　　　　　　　　　　　　　　　　　　</v>
          </cell>
        </row>
        <row r="4215">
          <cell r="B4215">
            <v>340281</v>
          </cell>
          <cell r="C4215" t="str">
            <v>廿日市市（国民健康保険）　　　　　　　　　　　　　　　　　</v>
          </cell>
        </row>
        <row r="4216">
          <cell r="B4216">
            <v>340299</v>
          </cell>
          <cell r="C4216" t="str">
            <v>大野町（国民健康保険）　　　　　　　　　　　　　　　　　　</v>
          </cell>
        </row>
        <row r="4217">
          <cell r="B4217">
            <v>340307</v>
          </cell>
          <cell r="C4217" t="str">
            <v>湯来町（国民健康保険）　　　　　　　　　　　　　　　　　　</v>
          </cell>
        </row>
        <row r="4218">
          <cell r="B4218">
            <v>340315</v>
          </cell>
          <cell r="C4218" t="str">
            <v>佐伯町（国民健康保険）　　　　　　　　　　　　　　　　　　</v>
          </cell>
        </row>
        <row r="4219">
          <cell r="B4219">
            <v>340323</v>
          </cell>
          <cell r="C4219" t="str">
            <v>吉和村（国民健康保険）　　　　　　　　　　　　　　　　　　</v>
          </cell>
        </row>
        <row r="4220">
          <cell r="B4220">
            <v>340331</v>
          </cell>
          <cell r="C4220" t="str">
            <v>宮島町（国民健康保険）　　　　　　　　　　　　　　　　　　</v>
          </cell>
        </row>
        <row r="4221">
          <cell r="B4221">
            <v>340349</v>
          </cell>
          <cell r="C4221" t="str">
            <v>能美町（国民健康保険）　　　　　　　　　　　　　　　　　　</v>
          </cell>
        </row>
        <row r="4222">
          <cell r="B4222">
            <v>340356</v>
          </cell>
          <cell r="C4222" t="str">
            <v>沖美町（国民健康保険）　　　　　　　　　　　　　　　　　　</v>
          </cell>
        </row>
        <row r="4223">
          <cell r="B4223">
            <v>340364</v>
          </cell>
          <cell r="C4223" t="str">
            <v>大柿町（国民健康保険）　　　　　　　　　　　　　　　　　　</v>
          </cell>
        </row>
        <row r="4224">
          <cell r="B4224">
            <v>340448</v>
          </cell>
          <cell r="C4224" t="str">
            <v>安芸太田町（国民健康保険）　　　　　　　　　　　　　　　　</v>
          </cell>
        </row>
        <row r="4225">
          <cell r="B4225">
            <v>340455</v>
          </cell>
          <cell r="C4225" t="str">
            <v>筒賀村（国民健康保険）　　　　　　　　　　　　　　　　　　</v>
          </cell>
        </row>
        <row r="4226">
          <cell r="B4226">
            <v>340463</v>
          </cell>
          <cell r="C4226" t="str">
            <v>戸河内町（国民健康保険）　　　　　　　　　　　　　　　　　</v>
          </cell>
        </row>
        <row r="4227">
          <cell r="B4227">
            <v>340471</v>
          </cell>
          <cell r="C4227" t="str">
            <v>北広島町（国民健康保険）　　　　　　　　　　　　　　　　　</v>
          </cell>
        </row>
        <row r="4228">
          <cell r="B4228">
            <v>340489</v>
          </cell>
          <cell r="C4228" t="str">
            <v>大朝町（国民健康保険）　　　　　　　　　　　　　　　　　　</v>
          </cell>
        </row>
        <row r="4229">
          <cell r="B4229">
            <v>340497</v>
          </cell>
          <cell r="C4229" t="str">
            <v>千代田町（国民健康保険）　　　　　　　　　　　　　　　　　</v>
          </cell>
        </row>
        <row r="4230">
          <cell r="B4230">
            <v>340505</v>
          </cell>
          <cell r="C4230" t="str">
            <v>豊平町（国民健康保険）　　　　　　　　　　　　　　　　　　</v>
          </cell>
        </row>
        <row r="4231">
          <cell r="B4231">
            <v>340513</v>
          </cell>
          <cell r="C4231" t="str">
            <v>安芸高田市（国民健康保険）　　　　　　　　　　　　　　　　</v>
          </cell>
        </row>
        <row r="4232">
          <cell r="B4232">
            <v>340521</v>
          </cell>
          <cell r="C4232" t="str">
            <v>八千代町（国民健康保険）　　　　　　　　　　　　　　　　　</v>
          </cell>
        </row>
        <row r="4233">
          <cell r="B4233">
            <v>340539</v>
          </cell>
          <cell r="C4233" t="str">
            <v>美土里町（国民健康保険）　　　　　　　　　　　　　　　　　</v>
          </cell>
        </row>
        <row r="4234">
          <cell r="B4234">
            <v>340547</v>
          </cell>
          <cell r="C4234" t="str">
            <v>高宮町（国民健康保険）　　　　　　　　　　　　　　　　　　</v>
          </cell>
        </row>
        <row r="4235">
          <cell r="B4235">
            <v>340554</v>
          </cell>
          <cell r="C4235" t="str">
            <v>甲田町（国民健康保険）　　　　　　　　　　　　　　　　　　</v>
          </cell>
        </row>
        <row r="4236">
          <cell r="B4236">
            <v>340562</v>
          </cell>
          <cell r="C4236" t="str">
            <v>向原町（国民健康保険）　　　　　　　　　　　　　　　　　　</v>
          </cell>
        </row>
        <row r="4237">
          <cell r="B4237">
            <v>340588</v>
          </cell>
          <cell r="C4237" t="str">
            <v>東広島市（国民健康保険）　　　　　　　　　　　　　　　　　</v>
          </cell>
        </row>
        <row r="4238">
          <cell r="B4238">
            <v>340596</v>
          </cell>
          <cell r="C4238" t="str">
            <v>黒瀬町（国民健康保険）　　　　　　　　　　　　　　　　　　</v>
          </cell>
        </row>
        <row r="4239">
          <cell r="B4239">
            <v>340620</v>
          </cell>
          <cell r="C4239" t="str">
            <v>福富町（国民健康保険）　　　　　　　　　　　　　　　　　　</v>
          </cell>
        </row>
        <row r="4240">
          <cell r="B4240">
            <v>340638</v>
          </cell>
          <cell r="C4240" t="str">
            <v>豊栄町（国民健康保険）　　　　　　　　　　　　　　　　　　</v>
          </cell>
        </row>
        <row r="4241">
          <cell r="B4241">
            <v>340646</v>
          </cell>
          <cell r="C4241" t="str">
            <v>大和町（国民健康保険）　　　　　　　　　　　　　　　　　　</v>
          </cell>
        </row>
        <row r="4242">
          <cell r="B4242">
            <v>340653</v>
          </cell>
          <cell r="C4242" t="str">
            <v>河内町（国民健康保険）　　　　　　　　　　　　　　　　　　</v>
          </cell>
        </row>
        <row r="4243">
          <cell r="B4243">
            <v>340679</v>
          </cell>
          <cell r="C4243" t="str">
            <v>本郷町（国民健康保険）　　　　　　　　　　　　　　　　　　</v>
          </cell>
        </row>
        <row r="4244">
          <cell r="B4244">
            <v>340687</v>
          </cell>
          <cell r="C4244" t="str">
            <v>安芸津町（国民健康保険）　　　　　　　　　　　　　　　　　</v>
          </cell>
        </row>
        <row r="4245">
          <cell r="B4245">
            <v>340695</v>
          </cell>
          <cell r="C4245" t="str">
            <v>安浦町（国民健康保険）　　　　　　　　　　　　　　　　　　</v>
          </cell>
        </row>
        <row r="4246">
          <cell r="B4246">
            <v>340703</v>
          </cell>
          <cell r="C4246" t="str">
            <v>川尻町（国民健康保険）　　　　　　　　　　　　　　　　　　</v>
          </cell>
        </row>
        <row r="4247">
          <cell r="B4247">
            <v>340711</v>
          </cell>
          <cell r="C4247" t="str">
            <v>豊浜町（国民健康保険）　　　　　　　　　　　　　　　　　　</v>
          </cell>
        </row>
        <row r="4248">
          <cell r="B4248">
            <v>340729</v>
          </cell>
          <cell r="C4248" t="str">
            <v>豊町（国民健康保険）　　　　　　　　　　　　　　　　　　　</v>
          </cell>
        </row>
        <row r="4249">
          <cell r="B4249">
            <v>340737</v>
          </cell>
          <cell r="C4249" t="str">
            <v>大崎上島町（国民健康保険）　　　　　　　　　　　　　　　　</v>
          </cell>
        </row>
        <row r="4250">
          <cell r="B4250">
            <v>340745</v>
          </cell>
          <cell r="C4250" t="str">
            <v>東野町（国民健康保険）　　　　　　　　　　　　　　　　　　</v>
          </cell>
        </row>
        <row r="4251">
          <cell r="B4251">
            <v>340752</v>
          </cell>
          <cell r="C4251" t="str">
            <v>木江町（国民健康保険）　　　　　　　　　　　　　　　　　　</v>
          </cell>
        </row>
        <row r="4252">
          <cell r="B4252">
            <v>340760</v>
          </cell>
          <cell r="C4252" t="str">
            <v>瀬戸田町（国民健康保険）　　　　　　　　　　　　　　　　　</v>
          </cell>
        </row>
        <row r="4253">
          <cell r="B4253">
            <v>340778</v>
          </cell>
          <cell r="C4253" t="str">
            <v>御調町（国民健康保険）　　　　　　　　　　　　　　　　　　</v>
          </cell>
        </row>
        <row r="4254">
          <cell r="B4254">
            <v>340786</v>
          </cell>
          <cell r="C4254" t="str">
            <v>久井町（国民健康保険）　　　　　　　　　　　　　　　　　　</v>
          </cell>
        </row>
        <row r="4255">
          <cell r="B4255">
            <v>340802</v>
          </cell>
          <cell r="C4255" t="str">
            <v>向島町（国民健康保険）　　　　　　　　　　　　　　　　　　</v>
          </cell>
        </row>
        <row r="4256">
          <cell r="B4256">
            <v>340810</v>
          </cell>
          <cell r="C4256" t="str">
            <v>世羅町（国民健康保険）　　　　　　　　　　　　　　　　　　</v>
          </cell>
        </row>
        <row r="4257">
          <cell r="B4257">
            <v>340828</v>
          </cell>
          <cell r="C4257" t="str">
            <v>世羅町（国民健康保険）　　　　　　　　　　　　　　　　　　</v>
          </cell>
        </row>
        <row r="4258">
          <cell r="B4258">
            <v>340836</v>
          </cell>
          <cell r="C4258" t="str">
            <v>世羅西町（国民健康保険）　　　　　　　　　　　　　　　　　</v>
          </cell>
        </row>
        <row r="4259">
          <cell r="B4259">
            <v>340844</v>
          </cell>
          <cell r="C4259" t="str">
            <v>内海町（国民健康保険）　　　　　　　　　　　　　　　　　　</v>
          </cell>
        </row>
        <row r="4260">
          <cell r="B4260">
            <v>340851</v>
          </cell>
          <cell r="C4260" t="str">
            <v>沼隈町（国民健康保険）　　　　　　　　　　　　　　　　　　</v>
          </cell>
        </row>
        <row r="4261">
          <cell r="B4261">
            <v>340869</v>
          </cell>
          <cell r="C4261" t="str">
            <v>神辺町（国民健康保険）　　　　　　　　　　　　　　　　　　</v>
          </cell>
        </row>
        <row r="4262">
          <cell r="B4262">
            <v>340919</v>
          </cell>
          <cell r="C4262" t="str">
            <v>新市町（国民健康保険）　　　　　　　　　　　　　　　　　　</v>
          </cell>
        </row>
        <row r="4263">
          <cell r="B4263">
            <v>340927</v>
          </cell>
          <cell r="C4263" t="str">
            <v>神石高原町（国民健康保険）　　　　　　　　　　　　　　　　</v>
          </cell>
        </row>
        <row r="4264">
          <cell r="B4264">
            <v>340935</v>
          </cell>
          <cell r="C4264" t="str">
            <v>神石町（国民健康保険）　　　　　　　　　　　　　　　　　　</v>
          </cell>
        </row>
        <row r="4265">
          <cell r="B4265">
            <v>340943</v>
          </cell>
          <cell r="C4265" t="str">
            <v>豊松村（国民健康保険）　　　　　　　　　　　　　　　　　　</v>
          </cell>
        </row>
        <row r="4266">
          <cell r="B4266">
            <v>340950</v>
          </cell>
          <cell r="C4266" t="str">
            <v>三和町（国民健康保険）　　　　　　　　　　　　　　　　　　</v>
          </cell>
        </row>
        <row r="4267">
          <cell r="B4267">
            <v>340968</v>
          </cell>
          <cell r="C4267" t="str">
            <v>上下町（国民健康保険）　　　　　　　　　　　　　　　　　　</v>
          </cell>
        </row>
        <row r="4268">
          <cell r="B4268">
            <v>340976</v>
          </cell>
          <cell r="C4268" t="str">
            <v>総領町（国民健康保険）　　　　　　　　　　　　　　　　　　</v>
          </cell>
        </row>
        <row r="4269">
          <cell r="B4269">
            <v>340984</v>
          </cell>
          <cell r="C4269" t="str">
            <v>甲奴町（国民健康保険）　　　　　　　　　　　　　　　　　　</v>
          </cell>
        </row>
        <row r="4270">
          <cell r="B4270">
            <v>340992</v>
          </cell>
          <cell r="C4270" t="str">
            <v>君田村（国民健康保険）　　　　　　　　　　　　　　　　　　</v>
          </cell>
        </row>
        <row r="4271">
          <cell r="B4271">
            <v>341008</v>
          </cell>
          <cell r="C4271" t="str">
            <v>布野村（国民健康保険）　　　　　　　　　　　　　　　　　　</v>
          </cell>
        </row>
        <row r="4272">
          <cell r="B4272">
            <v>341016</v>
          </cell>
          <cell r="C4272" t="str">
            <v>作木村（国民健康保険）　　　　　　　　　　　　　　　　　　</v>
          </cell>
        </row>
        <row r="4273">
          <cell r="B4273">
            <v>341024</v>
          </cell>
          <cell r="C4273" t="str">
            <v>吉舎町（国民健康保険）　　　　　　　　　　　　　　　　　　</v>
          </cell>
        </row>
        <row r="4274">
          <cell r="B4274">
            <v>341032</v>
          </cell>
          <cell r="C4274" t="str">
            <v>三良坂町（国民健康保険）　　　　　　　　　　　　　　　　　</v>
          </cell>
        </row>
        <row r="4275">
          <cell r="B4275">
            <v>341040</v>
          </cell>
          <cell r="C4275" t="str">
            <v>三和町（国民健康保険）　　　　　　　　　　　　　　　　　　</v>
          </cell>
        </row>
        <row r="4276">
          <cell r="B4276">
            <v>341057</v>
          </cell>
          <cell r="C4276" t="str">
            <v>西城町（国民健康保険）　　　　　　　　　　　　　　　　　　</v>
          </cell>
        </row>
        <row r="4277">
          <cell r="B4277">
            <v>341065</v>
          </cell>
          <cell r="C4277" t="str">
            <v>東城町（国民健康保険）　　　　　　　　　　　　　　　　　　</v>
          </cell>
        </row>
        <row r="4278">
          <cell r="B4278">
            <v>341073</v>
          </cell>
          <cell r="C4278" t="str">
            <v>口和町（国民健康保険）　　　　　　　　　　　　　　　　　　</v>
          </cell>
        </row>
        <row r="4279">
          <cell r="B4279">
            <v>341081</v>
          </cell>
          <cell r="C4279" t="str">
            <v>高野町（国民健康保険）　　　　　　　　　　　　　　　　　　</v>
          </cell>
        </row>
        <row r="4280">
          <cell r="B4280">
            <v>341099</v>
          </cell>
          <cell r="C4280" t="str">
            <v>比和町（国民健康保険）　　　　　　　　　　　　　　　　　　</v>
          </cell>
        </row>
        <row r="4281">
          <cell r="B4281">
            <v>343012</v>
          </cell>
          <cell r="C4281" t="str">
            <v>広島県歯科医師国民健康保険組合　　　　　　　　　　　　　　</v>
          </cell>
        </row>
        <row r="4282">
          <cell r="B4282">
            <v>343020</v>
          </cell>
          <cell r="C4282" t="str">
            <v>広島県医師国民健康保険組合　　　　　　　　　　　　　　　　</v>
          </cell>
        </row>
        <row r="4283">
          <cell r="B4283">
            <v>343038</v>
          </cell>
          <cell r="C4283" t="str">
            <v>広島県薬剤師国民健康保険組合　　　　　　　　　　　　　　　</v>
          </cell>
        </row>
        <row r="4284">
          <cell r="B4284">
            <v>343046</v>
          </cell>
          <cell r="C4284" t="str">
            <v>広島県建設国民健康保険組合　　　　　　　　　　　　　　　　</v>
          </cell>
        </row>
        <row r="4285">
          <cell r="B4285">
            <v>344002</v>
          </cell>
          <cell r="C4285" t="str">
            <v>広島市（国民健康保険）　　　　　　　　　　　　　　　　　　</v>
          </cell>
        </row>
        <row r="4286">
          <cell r="B4286">
            <v>6340053</v>
          </cell>
          <cell r="C4286" t="str">
            <v>広島銀行健康保険組合　　　　　　　　　　　　　　　　　　　</v>
          </cell>
        </row>
        <row r="4287">
          <cell r="B4287">
            <v>6340061</v>
          </cell>
          <cell r="C4287" t="str">
            <v>マツダ健康保険組合　　　　　　　　　　　　　　　　　　　　</v>
          </cell>
        </row>
        <row r="4288">
          <cell r="B4288">
            <v>6340079</v>
          </cell>
          <cell r="C4288" t="str">
            <v>広島ガス電鉄健康保険組合　　　　　　　　　　　　　　　　　</v>
          </cell>
        </row>
        <row r="4289">
          <cell r="B4289">
            <v>6340095</v>
          </cell>
          <cell r="C4289" t="str">
            <v>広糧健康保険組合　　　　　　　　　　　　　　　　　　　　　</v>
          </cell>
        </row>
        <row r="4290">
          <cell r="B4290">
            <v>6340145</v>
          </cell>
          <cell r="C4290" t="str">
            <v>広島市職員健康保険組合　　　　　　　　　　　　　　　　　　</v>
          </cell>
        </row>
        <row r="4291">
          <cell r="B4291">
            <v>6340186</v>
          </cell>
          <cell r="C4291" t="str">
            <v>中国電力健康保険組合　　　　　　　　　　　　　　　　　　　</v>
          </cell>
        </row>
        <row r="4292">
          <cell r="B4292">
            <v>6340228</v>
          </cell>
          <cell r="C4292" t="str">
            <v>中国新聞健康保険組合　　　　　　　　　　　　　　　　　　　</v>
          </cell>
        </row>
        <row r="4293">
          <cell r="B4293">
            <v>6340236</v>
          </cell>
          <cell r="C4293" t="str">
            <v>もみじ銀行健康保険組合　　　　　　　　　　　　　　　　　　</v>
          </cell>
        </row>
        <row r="4294">
          <cell r="B4294">
            <v>6340293</v>
          </cell>
          <cell r="C4294" t="str">
            <v>中電工健康保険組合　　　　　　　　　　　　　　　　　　　　</v>
          </cell>
        </row>
        <row r="4295">
          <cell r="B4295">
            <v>6340327</v>
          </cell>
          <cell r="C4295" t="str">
            <v>備後通運健康保険組合　　　　　　　　　　　　　　　　　　　</v>
          </cell>
        </row>
        <row r="4296">
          <cell r="B4296">
            <v>6340384</v>
          </cell>
          <cell r="C4296" t="str">
            <v>中国工業健康保険組合　　　　　　　　　　　　　　　　　　　</v>
          </cell>
        </row>
        <row r="4297">
          <cell r="B4297">
            <v>6340400</v>
          </cell>
          <cell r="C4297" t="str">
            <v>福山通運健康保険組合　　　　　　　　　　　　　　　　　　　</v>
          </cell>
        </row>
        <row r="4298">
          <cell r="B4298">
            <v>6340426</v>
          </cell>
          <cell r="C4298" t="str">
            <v>西川ゴム工業健康保険組合　　　　　　　　　　　　　　　　　</v>
          </cell>
        </row>
        <row r="4299">
          <cell r="B4299">
            <v>6340434</v>
          </cell>
          <cell r="C4299" t="str">
            <v>広島東友健康保険組合　　　　　　　　　　　　　　　　　　　</v>
          </cell>
        </row>
        <row r="4300">
          <cell r="B4300">
            <v>6340442</v>
          </cell>
          <cell r="C4300" t="str">
            <v>ソルコム健康保険組合　　　　　　　　　　　　　　　　　　　</v>
          </cell>
        </row>
        <row r="4301">
          <cell r="B4301">
            <v>6340459</v>
          </cell>
          <cell r="C4301" t="str">
            <v>イズミグループ健康保険組合　　　　　　　　　　　　　　　　</v>
          </cell>
        </row>
        <row r="4302">
          <cell r="B4302">
            <v>6340475</v>
          </cell>
          <cell r="C4302" t="str">
            <v>コカ・コーラウエストジャパン健康保険組合　　　　　　　　　</v>
          </cell>
        </row>
        <row r="4303">
          <cell r="B4303">
            <v>6340491</v>
          </cell>
          <cell r="C4303" t="str">
            <v>広島県自動車販売健康保険組合　　　　　　　　　　　　　　　</v>
          </cell>
        </row>
        <row r="4304">
          <cell r="B4304">
            <v>6340509</v>
          </cell>
          <cell r="C4304" t="str">
            <v>尾道造船健康保険組合　　　　　　　　　　　　　　　　　　　</v>
          </cell>
        </row>
        <row r="4305">
          <cell r="B4305">
            <v>6340517</v>
          </cell>
          <cell r="C4305" t="str">
            <v>広島信用金庫健康保険組合　　　　　　　　　　　　　　　　　</v>
          </cell>
        </row>
        <row r="4306">
          <cell r="B4306">
            <v>6340541</v>
          </cell>
          <cell r="C4306" t="str">
            <v>中国しんきん健康保険組合　　　　　　　　　　　　　　　　　</v>
          </cell>
        </row>
        <row r="4307">
          <cell r="B4307">
            <v>6340558</v>
          </cell>
          <cell r="C4307" t="str">
            <v>ＪＦＥスチール福山関係会社健康保険組合　　　　　　　　　　</v>
          </cell>
        </row>
        <row r="4308">
          <cell r="B4308">
            <v>6340566</v>
          </cell>
          <cell r="C4308" t="str">
            <v>せとうち銀行健康保険組合　　　　　　　　　　　　　　　　　</v>
          </cell>
        </row>
        <row r="4309">
          <cell r="B4309">
            <v>6340574</v>
          </cell>
          <cell r="C4309" t="str">
            <v>ライフ健康保険組合　　　　　　　　　　　　　　　　　　　　</v>
          </cell>
        </row>
        <row r="4310">
          <cell r="B4310">
            <v>6340582</v>
          </cell>
          <cell r="C4310" t="str">
            <v>卜部健康保険組合　　　　　　　　　　　　　　　　　　　　　</v>
          </cell>
        </row>
        <row r="4311">
          <cell r="B4311">
            <v>6340590</v>
          </cell>
          <cell r="C4311" t="str">
            <v>デオデオ健康保険組合　　　　　　　　　　　　　　　　　　　</v>
          </cell>
        </row>
        <row r="4312">
          <cell r="B4312">
            <v>6340608</v>
          </cell>
          <cell r="C4312" t="str">
            <v>サンエス健康保険組合　　　　　　　　　　　　　　　　　　　</v>
          </cell>
        </row>
        <row r="4313">
          <cell r="B4313">
            <v>6340616</v>
          </cell>
          <cell r="C4313" t="str">
            <v>しんくみ中国健康保険組合　　　　　　　　　　　　　　　　　</v>
          </cell>
        </row>
        <row r="4314">
          <cell r="B4314">
            <v>6340640</v>
          </cell>
          <cell r="C4314" t="str">
            <v>青山商事健康保険組合　　　　　　　　　　　　　　　　　　　</v>
          </cell>
        </row>
        <row r="4315">
          <cell r="B4315">
            <v>32340416</v>
          </cell>
          <cell r="C4315" t="str">
            <v>広島県市町村職員共済組合　　　　　　　　　　　　　　　　　</v>
          </cell>
        </row>
        <row r="4316">
          <cell r="B4316">
            <v>350017</v>
          </cell>
          <cell r="C4316" t="str">
            <v>下関市（国民健康保険）　　　　　　　　　　　　　　　　　　</v>
          </cell>
        </row>
        <row r="4317">
          <cell r="B4317">
            <v>350025</v>
          </cell>
          <cell r="C4317" t="str">
            <v>宇部市（国民健康保険）　　　　　　　　　　　　　　　　　　</v>
          </cell>
        </row>
        <row r="4318">
          <cell r="B4318">
            <v>350033</v>
          </cell>
          <cell r="C4318" t="str">
            <v>山口市（国民健康保険）　　　　　　　　　　　　　　　　　　</v>
          </cell>
        </row>
        <row r="4319">
          <cell r="B4319">
            <v>350041</v>
          </cell>
          <cell r="C4319" t="str">
            <v>萩市（国民健康保険）　　　　　　　　　　　　　　　　　　　</v>
          </cell>
        </row>
        <row r="4320">
          <cell r="B4320">
            <v>350058</v>
          </cell>
          <cell r="C4320" t="str">
            <v>徳山市（国民健康保険）　　　　　　　　　　　　　　　　　　</v>
          </cell>
        </row>
        <row r="4321">
          <cell r="B4321">
            <v>350066</v>
          </cell>
          <cell r="C4321" t="str">
            <v>防府市（国民健康保険）　　　　　　　　　　　　　　　　　　</v>
          </cell>
        </row>
        <row r="4322">
          <cell r="B4322">
            <v>350074</v>
          </cell>
          <cell r="C4322" t="str">
            <v>下松市（国民健康保険）　　　　　　　　　　　　　　　　　　</v>
          </cell>
        </row>
        <row r="4323">
          <cell r="B4323">
            <v>350082</v>
          </cell>
          <cell r="C4323" t="str">
            <v>岩国市（国民健康保険）　　　　　　　　　　　　　　　　　　</v>
          </cell>
        </row>
        <row r="4324">
          <cell r="B4324">
            <v>350090</v>
          </cell>
          <cell r="C4324" t="str">
            <v>山陽小野田市（国民健康保険）　　　　　　　　　　　　　　　</v>
          </cell>
        </row>
        <row r="4325">
          <cell r="B4325">
            <v>350108</v>
          </cell>
          <cell r="C4325" t="str">
            <v>光市（国民健康保険）　　　　　　　　　　　　　　　　　　　</v>
          </cell>
        </row>
        <row r="4326">
          <cell r="B4326">
            <v>350116</v>
          </cell>
          <cell r="C4326" t="str">
            <v>長門市（国民健康保険）　　　　　　　　　　　　　　　　　　</v>
          </cell>
        </row>
        <row r="4327">
          <cell r="B4327">
            <v>350124</v>
          </cell>
          <cell r="C4327" t="str">
            <v>柳井市（国民健康保険）　　　　　　　　　　　　　　　　　　</v>
          </cell>
        </row>
        <row r="4328">
          <cell r="B4328">
            <v>350132</v>
          </cell>
          <cell r="C4328" t="str">
            <v>美祢市（国民健康保険）　　　　　　　　　　　　　　　　　　</v>
          </cell>
        </row>
        <row r="4329">
          <cell r="B4329">
            <v>350140</v>
          </cell>
          <cell r="C4329" t="str">
            <v>新南陽市（国民健康保険）　　　　　　　　　　　　　　　　　</v>
          </cell>
        </row>
        <row r="4330">
          <cell r="B4330">
            <v>350157</v>
          </cell>
          <cell r="C4330" t="str">
            <v>周防大島町（国民健康保険）　　　　　　　　　　　　　　　　</v>
          </cell>
        </row>
        <row r="4331">
          <cell r="B4331">
            <v>350165</v>
          </cell>
          <cell r="C4331" t="str">
            <v>大島町（国民健康保険）　　　　　　　　　　　　　　　　　　</v>
          </cell>
        </row>
        <row r="4332">
          <cell r="B4332">
            <v>350173</v>
          </cell>
          <cell r="C4332" t="str">
            <v>東和町（国民健康保険）　　　　　　　　　　　　　　　　　　</v>
          </cell>
        </row>
        <row r="4333">
          <cell r="B4333">
            <v>350181</v>
          </cell>
          <cell r="C4333" t="str">
            <v>橘町（国民健康保険）　　　　　　　　　　　　　　　　　　　</v>
          </cell>
        </row>
        <row r="4334">
          <cell r="B4334">
            <v>350199</v>
          </cell>
          <cell r="C4334" t="str">
            <v>和木町（国民健康保険）　　　　　　　　　　　　　　　　　　</v>
          </cell>
        </row>
        <row r="4335">
          <cell r="B4335">
            <v>350207</v>
          </cell>
          <cell r="C4335" t="str">
            <v>由宇町（国民健康保険）　　　　　　　　　　　　　　　　　　</v>
          </cell>
        </row>
        <row r="4336">
          <cell r="B4336">
            <v>350215</v>
          </cell>
          <cell r="C4336" t="str">
            <v>玖珂町（国民健康保険）　　　　　　　　　　　　　　　　　　</v>
          </cell>
        </row>
        <row r="4337">
          <cell r="B4337">
            <v>350223</v>
          </cell>
          <cell r="C4337" t="str">
            <v>本郷村（国民健康保険）　　　　　　　　　　　　　　　　　　</v>
          </cell>
        </row>
        <row r="4338">
          <cell r="B4338">
            <v>350231</v>
          </cell>
          <cell r="C4338" t="str">
            <v>周東町（国民健康保険）　　　　　　　　　　　　　　　　　　</v>
          </cell>
        </row>
        <row r="4339">
          <cell r="B4339">
            <v>350249</v>
          </cell>
          <cell r="C4339" t="str">
            <v>錦町（国民健康保険）　　　　　　　　　　　　　　　　　　　</v>
          </cell>
        </row>
        <row r="4340">
          <cell r="B4340">
            <v>350256</v>
          </cell>
          <cell r="C4340" t="str">
            <v>大畠町（国民健康保険）　　　　　　　　　　　　　　　　　　</v>
          </cell>
        </row>
        <row r="4341">
          <cell r="B4341">
            <v>350264</v>
          </cell>
          <cell r="C4341" t="str">
            <v>美川町（国民健康保険）　　　　　　　　　　　　　　　　　　</v>
          </cell>
        </row>
        <row r="4342">
          <cell r="B4342">
            <v>350272</v>
          </cell>
          <cell r="C4342" t="str">
            <v>美和町（国民健康保険）　　　　　　　　　　　　　　　　　　</v>
          </cell>
        </row>
        <row r="4343">
          <cell r="B4343">
            <v>350280</v>
          </cell>
          <cell r="C4343" t="str">
            <v>上関町（国民健康保険）　　　　　　　　　　　　　　　　　　</v>
          </cell>
        </row>
        <row r="4344">
          <cell r="B4344">
            <v>350298</v>
          </cell>
          <cell r="C4344" t="str">
            <v>大和町（国民健康保険）　　　　　　　　　　　　　　　　　　</v>
          </cell>
        </row>
        <row r="4345">
          <cell r="B4345">
            <v>350306</v>
          </cell>
          <cell r="C4345" t="str">
            <v>田布施町（国民健康保険）　　　　　　　　　　　　　　　　　</v>
          </cell>
        </row>
        <row r="4346">
          <cell r="B4346">
            <v>350314</v>
          </cell>
          <cell r="C4346" t="str">
            <v>平生町（国民健康保険）　　　　　　　　　　　　　　　　　　</v>
          </cell>
        </row>
        <row r="4347">
          <cell r="B4347">
            <v>350322</v>
          </cell>
          <cell r="C4347" t="str">
            <v>熊毛町（国民健康保険）　　　　　　　　　　　　　　　　　　</v>
          </cell>
        </row>
        <row r="4348">
          <cell r="B4348">
            <v>350330</v>
          </cell>
          <cell r="C4348" t="str">
            <v>鹿野町（国民健康保険）　　　　　　　　　　　　　　　　　　</v>
          </cell>
        </row>
        <row r="4349">
          <cell r="B4349">
            <v>350355</v>
          </cell>
          <cell r="C4349" t="str">
            <v>徳地町（国民健康保険）　　　　　　　　　　　　　　　　　　</v>
          </cell>
        </row>
        <row r="4350">
          <cell r="B4350">
            <v>350363</v>
          </cell>
          <cell r="C4350" t="str">
            <v>秋穂町（国民健康保険）　　　　　　　　　　　　　　　　　　</v>
          </cell>
        </row>
        <row r="4351">
          <cell r="B4351">
            <v>350371</v>
          </cell>
          <cell r="C4351" t="str">
            <v>小郡町（国民健康保険）　　　　　　　　　　　　　　　　　　</v>
          </cell>
        </row>
        <row r="4352">
          <cell r="B4352">
            <v>350389</v>
          </cell>
          <cell r="C4352" t="str">
            <v>阿知須町（国民健康保険）　　　　　　　　　　　　　　　　　</v>
          </cell>
        </row>
        <row r="4353">
          <cell r="B4353">
            <v>350405</v>
          </cell>
          <cell r="C4353" t="str">
            <v>楠町（国民健康保険）　　　　　　　　　　　　　　　　　　　</v>
          </cell>
        </row>
        <row r="4354">
          <cell r="B4354">
            <v>350413</v>
          </cell>
          <cell r="C4354" t="str">
            <v>山陽町（国民健康保険）　　　　　　　　　　　　　　　　　　</v>
          </cell>
        </row>
        <row r="4355">
          <cell r="B4355">
            <v>350421</v>
          </cell>
          <cell r="C4355" t="str">
            <v>菊川町（国民健康保険）　　　　　　　　　　　　　　　　　　</v>
          </cell>
        </row>
        <row r="4356">
          <cell r="B4356">
            <v>350439</v>
          </cell>
          <cell r="C4356" t="str">
            <v>豊田町（国民健康保険）　　　　　　　　　　　　　　　　　　</v>
          </cell>
        </row>
        <row r="4357">
          <cell r="B4357">
            <v>350447</v>
          </cell>
          <cell r="C4357" t="str">
            <v>豊浦町（国民健康保険）　　　　　　　　　　　　　　　　　　</v>
          </cell>
        </row>
        <row r="4358">
          <cell r="B4358">
            <v>350454</v>
          </cell>
          <cell r="C4358" t="str">
            <v>豊北町（国民健康保険）　　　　　　　　　　　　　　　　　　</v>
          </cell>
        </row>
        <row r="4359">
          <cell r="B4359">
            <v>350462</v>
          </cell>
          <cell r="C4359" t="str">
            <v>美東町（国民健康保険）　　　　　　　　　　　　　　　　　　</v>
          </cell>
        </row>
        <row r="4360">
          <cell r="B4360">
            <v>350470</v>
          </cell>
          <cell r="C4360" t="str">
            <v>秋芳町（国民健康保険）　　　　　　　　　　　　　　　　　　</v>
          </cell>
        </row>
        <row r="4361">
          <cell r="B4361">
            <v>350488</v>
          </cell>
          <cell r="C4361" t="str">
            <v>三隅町（国民健康保険）　　　　　　　　　　　　　　　　　　</v>
          </cell>
        </row>
        <row r="4362">
          <cell r="B4362">
            <v>350496</v>
          </cell>
          <cell r="C4362" t="str">
            <v>日置町（国民健康保険）　　　　　　　　　　　　　　　　　　</v>
          </cell>
        </row>
        <row r="4363">
          <cell r="B4363">
            <v>350504</v>
          </cell>
          <cell r="C4363" t="str">
            <v>油谷町（国民健康保険）　　　　　　　　　　　　　　　　　　</v>
          </cell>
        </row>
        <row r="4364">
          <cell r="B4364">
            <v>350512</v>
          </cell>
          <cell r="C4364" t="str">
            <v>川上村（国民健康保険）　　　　　　　　　　　　　　　　　　</v>
          </cell>
        </row>
        <row r="4365">
          <cell r="B4365">
            <v>350520</v>
          </cell>
          <cell r="C4365" t="str">
            <v>阿武町（国民健康保険）　　　　　　　　　　　　　　　　　　</v>
          </cell>
        </row>
        <row r="4366">
          <cell r="B4366">
            <v>350538</v>
          </cell>
          <cell r="C4366" t="str">
            <v>田万川町（国民健康保険）　　　　　　　　　　　　　　　　　</v>
          </cell>
        </row>
        <row r="4367">
          <cell r="B4367">
            <v>350546</v>
          </cell>
          <cell r="C4367" t="str">
            <v>阿東町（国民健康保険）　　　　　　　　　　　　　　　　　　</v>
          </cell>
        </row>
        <row r="4368">
          <cell r="B4368">
            <v>350553</v>
          </cell>
          <cell r="C4368" t="str">
            <v>むつみ村（国民健康保険）　　　　　　　　　　　　　　　　　</v>
          </cell>
        </row>
        <row r="4369">
          <cell r="B4369">
            <v>350561</v>
          </cell>
          <cell r="C4369" t="str">
            <v>須佐町（国民健康保険）　　　　　　　　　　　　　　　　　　</v>
          </cell>
        </row>
        <row r="4370">
          <cell r="B4370">
            <v>350579</v>
          </cell>
          <cell r="C4370" t="str">
            <v>旭村（国民健康保険）　　　　　　　　　　　　　　　　　　　</v>
          </cell>
        </row>
        <row r="4371">
          <cell r="B4371">
            <v>350587</v>
          </cell>
          <cell r="C4371" t="str">
            <v>福栄村（国民健康保険）　　　　　　　　　　　　　　　　　　</v>
          </cell>
        </row>
        <row r="4372">
          <cell r="B4372">
            <v>350595</v>
          </cell>
          <cell r="C4372" t="str">
            <v>周南市（国民健康保険）　　　　　　　　　　　　　　　　　　</v>
          </cell>
        </row>
        <row r="4373">
          <cell r="B4373">
            <v>350603</v>
          </cell>
          <cell r="C4373" t="str">
            <v>萩市（国民健康保険）　　　　　　　　　　　　　　　　　　　</v>
          </cell>
        </row>
        <row r="4374">
          <cell r="B4374">
            <v>350611</v>
          </cell>
          <cell r="C4374" t="str">
            <v>長門市（国民健康保険）　　　　　　　　　　　　　　　　　　</v>
          </cell>
        </row>
        <row r="4375">
          <cell r="B4375">
            <v>353029</v>
          </cell>
          <cell r="C4375" t="str">
            <v>山口県医師国民健康保険組合　　　　　　　　　　　　　　　　</v>
          </cell>
        </row>
        <row r="4376">
          <cell r="B4376">
            <v>6350086</v>
          </cell>
          <cell r="C4376" t="str">
            <v>宇部興産健康保険組合　　　　　　　　　　　　　　　　　　　</v>
          </cell>
        </row>
        <row r="4377">
          <cell r="B4377">
            <v>6350102</v>
          </cell>
          <cell r="C4377" t="str">
            <v>トクヤマ健康保険組合　　　　　　　　　　　　　　　　　　　</v>
          </cell>
        </row>
        <row r="4378">
          <cell r="B4378">
            <v>6350169</v>
          </cell>
          <cell r="C4378" t="str">
            <v>東ソー健康保険組合　　　　　　　　　　　　　　　　　　　　</v>
          </cell>
        </row>
        <row r="4379">
          <cell r="B4379">
            <v>6350219</v>
          </cell>
          <cell r="C4379" t="str">
            <v>東洋鋼鈑健康保険組合　　　　　　　　　　　　　　　　　　　</v>
          </cell>
        </row>
        <row r="4380">
          <cell r="B4380">
            <v>6350375</v>
          </cell>
          <cell r="C4380" t="str">
            <v>山口銀行健康保険組合　　　　　　　　　　　　　　　　　　　</v>
          </cell>
        </row>
        <row r="4381">
          <cell r="B4381">
            <v>6350433</v>
          </cell>
          <cell r="C4381" t="str">
            <v>山口県自動車販売健康保険組合　　　　　　　　　　　　　　　</v>
          </cell>
        </row>
        <row r="4382">
          <cell r="B4382">
            <v>6350441</v>
          </cell>
          <cell r="C4382" t="str">
            <v>宇部グループ健康保険組合　　　　　　　　　　　　　　　　　</v>
          </cell>
        </row>
        <row r="4383">
          <cell r="B4383">
            <v>6350466</v>
          </cell>
          <cell r="C4383" t="str">
            <v>西京銀行健康保険組合　　　　　　　　　　　　　　　　　　　</v>
          </cell>
        </row>
        <row r="4384">
          <cell r="B4384">
            <v>32350415</v>
          </cell>
          <cell r="C4384" t="str">
            <v>山口県市町村職員共済組合　　　　　　　　　　　　　　　　　</v>
          </cell>
        </row>
        <row r="4385">
          <cell r="B4385">
            <v>360016</v>
          </cell>
          <cell r="C4385" t="str">
            <v>徳島市（国民健康保険）　　　　　　　　　　　　　　　　　　</v>
          </cell>
        </row>
        <row r="4386">
          <cell r="B4386">
            <v>360024</v>
          </cell>
          <cell r="C4386" t="str">
            <v>鳴門市（国民健康保険）　　　　　　　　　　　　　　　　　　</v>
          </cell>
        </row>
        <row r="4387">
          <cell r="B4387">
            <v>360032</v>
          </cell>
          <cell r="C4387" t="str">
            <v>小松島市（国民健康保険）　　　　　　　　　　　　　　　　　</v>
          </cell>
        </row>
        <row r="4388">
          <cell r="B4388">
            <v>360040</v>
          </cell>
          <cell r="C4388" t="str">
            <v>阿南市（国民健康保険）　　　　　　　　　　　　　　　　　　</v>
          </cell>
        </row>
        <row r="4389">
          <cell r="B4389">
            <v>360057</v>
          </cell>
          <cell r="C4389" t="str">
            <v>勝浦町（国民健康保険）　　　　　　　　　　　　　　　　　　</v>
          </cell>
        </row>
        <row r="4390">
          <cell r="B4390">
            <v>360065</v>
          </cell>
          <cell r="C4390" t="str">
            <v>上勝町（国民健康保険）　　　　　　　　　　　　　　　　　　</v>
          </cell>
        </row>
        <row r="4391">
          <cell r="B4391">
            <v>360073</v>
          </cell>
          <cell r="C4391" t="str">
            <v>佐那河内村（国民健康保険）　　　　　　　　　　　　　　　　</v>
          </cell>
        </row>
        <row r="4392">
          <cell r="B4392">
            <v>360081</v>
          </cell>
          <cell r="C4392" t="str">
            <v>石井町（国民健康保険）　　　　　　　　　　　　　　　　　　</v>
          </cell>
        </row>
        <row r="4393">
          <cell r="B4393">
            <v>360099</v>
          </cell>
          <cell r="C4393" t="str">
            <v>神山町（国民健康保険）　　　　　　　　　　　　　　　　　　</v>
          </cell>
        </row>
        <row r="4394">
          <cell r="B4394">
            <v>360107</v>
          </cell>
          <cell r="C4394" t="str">
            <v>那賀川町（国民健康保険）　　　　　　　　　　　　　　　　　</v>
          </cell>
        </row>
        <row r="4395">
          <cell r="B4395">
            <v>360115</v>
          </cell>
          <cell r="C4395" t="str">
            <v>羽ノ浦町（国民健康保険）　　　　　　　　　　　　　　　　　</v>
          </cell>
        </row>
        <row r="4396">
          <cell r="B4396">
            <v>360123</v>
          </cell>
          <cell r="C4396" t="str">
            <v>鷲敷町（国民健康保険）　　　　　　　　　　　　　　　　　　</v>
          </cell>
        </row>
        <row r="4397">
          <cell r="B4397">
            <v>360131</v>
          </cell>
          <cell r="C4397" t="str">
            <v>相生町（国民健康保険）　　　　　　　　　　　　　　　　　　</v>
          </cell>
        </row>
        <row r="4398">
          <cell r="B4398">
            <v>360149</v>
          </cell>
          <cell r="C4398" t="str">
            <v>上那賀町（国民健康保険）　　　　　　　　　　　　　　　　　</v>
          </cell>
        </row>
        <row r="4399">
          <cell r="B4399">
            <v>360156</v>
          </cell>
          <cell r="C4399" t="str">
            <v>木沢村（国民健康保険）　　　　　　　　　　　　　　　　　　</v>
          </cell>
        </row>
        <row r="4400">
          <cell r="B4400">
            <v>360164</v>
          </cell>
          <cell r="C4400" t="str">
            <v>木頭村（国民健康保険）　　　　　　　　　　　　　　　　　　</v>
          </cell>
        </row>
        <row r="4401">
          <cell r="B4401">
            <v>360172</v>
          </cell>
          <cell r="C4401" t="str">
            <v>由岐町（国民健康保険）　　　　　　　　　　　　　　　　　　</v>
          </cell>
        </row>
        <row r="4402">
          <cell r="B4402">
            <v>360180</v>
          </cell>
          <cell r="C4402" t="str">
            <v>日和佐町（国民健康保険）　　　　　　　　　　　　　　　　　</v>
          </cell>
        </row>
        <row r="4403">
          <cell r="B4403">
            <v>360198</v>
          </cell>
          <cell r="C4403" t="str">
            <v>牟岐町（国民健康保険）　　　　　　　　　　　　　　　　　　</v>
          </cell>
        </row>
        <row r="4404">
          <cell r="B4404">
            <v>360206</v>
          </cell>
          <cell r="C4404" t="str">
            <v>海南町（国民健康保険）　　　　　　　　　　　　　　　　　　</v>
          </cell>
        </row>
        <row r="4405">
          <cell r="B4405">
            <v>360214</v>
          </cell>
          <cell r="C4405" t="str">
            <v>海部町（国民健康保険）　　　　　　　　　　　　　　　　　　</v>
          </cell>
        </row>
        <row r="4406">
          <cell r="B4406">
            <v>360222</v>
          </cell>
          <cell r="C4406" t="str">
            <v>宍喰町（国民健康保険）　　　　　　　　　　　　　　　　　　</v>
          </cell>
        </row>
        <row r="4407">
          <cell r="B4407">
            <v>360230</v>
          </cell>
          <cell r="C4407" t="str">
            <v>松茂町（国民健康保険）　　　　　　　　　　　　　　　　　　</v>
          </cell>
        </row>
        <row r="4408">
          <cell r="B4408">
            <v>360248</v>
          </cell>
          <cell r="C4408" t="str">
            <v>北島町（国民健康保険）　　　　　　　　　　　　　　　　　　</v>
          </cell>
        </row>
        <row r="4409">
          <cell r="B4409">
            <v>360255</v>
          </cell>
          <cell r="C4409" t="str">
            <v>藍住町（国民健康保険）　　　　　　　　　　　　　　　　　　</v>
          </cell>
        </row>
        <row r="4410">
          <cell r="B4410">
            <v>360263</v>
          </cell>
          <cell r="C4410" t="str">
            <v>板野町（国民健康保険）　　　　　　　　　　　　　　　　　　</v>
          </cell>
        </row>
        <row r="4411">
          <cell r="B4411">
            <v>360271</v>
          </cell>
          <cell r="C4411" t="str">
            <v>上板町（国民健康保険）　　　　　　　　　　　　　　　　　　</v>
          </cell>
        </row>
        <row r="4412">
          <cell r="B4412">
            <v>360289</v>
          </cell>
          <cell r="C4412" t="str">
            <v>吉野町（国民健康保険）　　　　　　　　　　　　　　　　　　</v>
          </cell>
        </row>
        <row r="4413">
          <cell r="B4413">
            <v>360297</v>
          </cell>
          <cell r="C4413" t="str">
            <v>土成町（国民健康保険）　　　　　　　　　　　　　　　　　　</v>
          </cell>
        </row>
        <row r="4414">
          <cell r="B4414">
            <v>360305</v>
          </cell>
          <cell r="C4414" t="str">
            <v>市場町（国民健康保険）　　　　　　　　　　　　　　　　　　</v>
          </cell>
        </row>
        <row r="4415">
          <cell r="B4415">
            <v>360313</v>
          </cell>
          <cell r="C4415" t="str">
            <v>阿波町（国民健康保険）　　　　　　　　　　　　　　　　　　</v>
          </cell>
        </row>
        <row r="4416">
          <cell r="B4416">
            <v>360321</v>
          </cell>
          <cell r="C4416" t="str">
            <v>鴨島町（国民健康保険）　　　　　　　　　　　　　　　　　　</v>
          </cell>
        </row>
        <row r="4417">
          <cell r="B4417">
            <v>360339</v>
          </cell>
          <cell r="C4417" t="str">
            <v>川島町（国民健康保険）　　　　　　　　　　　　　　　　　　</v>
          </cell>
        </row>
        <row r="4418">
          <cell r="B4418">
            <v>360347</v>
          </cell>
          <cell r="C4418" t="str">
            <v>山川町（国民健康保険）　　　　　　　　　　　　　　　　　　</v>
          </cell>
        </row>
        <row r="4419">
          <cell r="B4419">
            <v>360354</v>
          </cell>
          <cell r="C4419" t="str">
            <v>美郷村（国民健康保険）　　　　　　　　　　　　　　　　　　</v>
          </cell>
        </row>
        <row r="4420">
          <cell r="B4420">
            <v>360362</v>
          </cell>
          <cell r="C4420" t="str">
            <v>木屋平村（国民健康保険）　　　　　　　　　　　　　　　　　</v>
          </cell>
        </row>
        <row r="4421">
          <cell r="B4421">
            <v>360370</v>
          </cell>
          <cell r="C4421" t="str">
            <v>脇町（国民健康保険）　　　　　　　　　　　　　　　　　　　</v>
          </cell>
        </row>
        <row r="4422">
          <cell r="B4422">
            <v>360388</v>
          </cell>
          <cell r="C4422" t="str">
            <v>美馬町（国民健康保険）　　　　　　　　　　　　　　　　　　</v>
          </cell>
        </row>
        <row r="4423">
          <cell r="B4423">
            <v>360396</v>
          </cell>
          <cell r="C4423" t="str">
            <v>半田町（国民健康保険）　　　　　　　　　　　　　　　　　　</v>
          </cell>
        </row>
        <row r="4424">
          <cell r="B4424">
            <v>360404</v>
          </cell>
          <cell r="C4424" t="str">
            <v>貞光町（国民健康保険）　　　　　　　　　　　　　　　　　　</v>
          </cell>
        </row>
        <row r="4425">
          <cell r="B4425">
            <v>360412</v>
          </cell>
          <cell r="C4425" t="str">
            <v>一宇村（国民健康保険）　　　　　　　　　　　　　　　　　　</v>
          </cell>
        </row>
        <row r="4426">
          <cell r="B4426">
            <v>360420</v>
          </cell>
          <cell r="C4426" t="str">
            <v>穴吹町（国民健康保険）　　　　　　　　　　　　　　　　　　</v>
          </cell>
        </row>
        <row r="4427">
          <cell r="B4427">
            <v>360438</v>
          </cell>
          <cell r="C4427" t="str">
            <v>三野町（国民健康保険）　　　　　　　　　　　　　　　　　　</v>
          </cell>
        </row>
        <row r="4428">
          <cell r="B4428">
            <v>360446</v>
          </cell>
          <cell r="C4428" t="str">
            <v>三好町（国民健康保険）　　　　　　　　　　　　　　　　　　</v>
          </cell>
        </row>
        <row r="4429">
          <cell r="B4429">
            <v>360453</v>
          </cell>
          <cell r="C4429" t="str">
            <v>池田町（国民健康保険）　　　　　　　　　　　　　　　　　　</v>
          </cell>
        </row>
        <row r="4430">
          <cell r="B4430">
            <v>360461</v>
          </cell>
          <cell r="C4430" t="str">
            <v>山城町（国民健康保険）　　　　　　　　　　　　　　　　　　</v>
          </cell>
        </row>
        <row r="4431">
          <cell r="B4431">
            <v>360479</v>
          </cell>
          <cell r="C4431" t="str">
            <v>井川町（国民健康保険）　　　　　　　　　　　　　　　　　　</v>
          </cell>
        </row>
        <row r="4432">
          <cell r="B4432">
            <v>360487</v>
          </cell>
          <cell r="C4432" t="str">
            <v>三加茂町（国民健康保険）　　　　　　　　　　　　　　　　　</v>
          </cell>
        </row>
        <row r="4433">
          <cell r="B4433">
            <v>360495</v>
          </cell>
          <cell r="C4433" t="str">
            <v>東祖谷山村（国民健康保険）　　　　　　　　　　　　　　　　</v>
          </cell>
        </row>
        <row r="4434">
          <cell r="B4434">
            <v>360503</v>
          </cell>
          <cell r="C4434" t="str">
            <v>西祖谷山村（国民健康保険）　　　　　　　　　　　　　　　　</v>
          </cell>
        </row>
        <row r="4435">
          <cell r="B4435">
            <v>360511</v>
          </cell>
          <cell r="C4435" t="str">
            <v>吉野川市（国民健康保険）　　　　　　　　　　　　　　　　　</v>
          </cell>
        </row>
        <row r="4436">
          <cell r="B4436">
            <v>360529</v>
          </cell>
          <cell r="C4436" t="str">
            <v>阿波市（国民健康保険）　　　　　　　　　　　　　　　　　　</v>
          </cell>
        </row>
        <row r="4437">
          <cell r="B4437">
            <v>360537</v>
          </cell>
          <cell r="C4437" t="str">
            <v>美馬市（国民健康保険）　　　　　　　　　　　　　　　　　　</v>
          </cell>
        </row>
        <row r="4438">
          <cell r="B4438">
            <v>360610</v>
          </cell>
          <cell r="C4438" t="str">
            <v>つるぎ町（国民健康保険）　　　　　　　　　　　　　　　　　</v>
          </cell>
        </row>
        <row r="4439">
          <cell r="B4439">
            <v>360628</v>
          </cell>
          <cell r="C4439" t="str">
            <v>那賀町（国民健康保険）　　　　　　　　　　　　　　　　　　</v>
          </cell>
        </row>
        <row r="4440">
          <cell r="B4440">
            <v>363010</v>
          </cell>
          <cell r="C4440" t="str">
            <v>徳島県医師国民健康保険組合　　　　　　　　　　　　　　　　</v>
          </cell>
        </row>
        <row r="4441">
          <cell r="B4441">
            <v>363044</v>
          </cell>
          <cell r="C4441" t="str">
            <v>徳島建設産業国民健康保険組合　　　　　　　　　　　　　　　</v>
          </cell>
        </row>
        <row r="4442">
          <cell r="B4442">
            <v>6360051</v>
          </cell>
          <cell r="C4442" t="str">
            <v>徳島市健康保険組合　　　　　　　　　　　　　　　　　　　　</v>
          </cell>
        </row>
        <row r="4443">
          <cell r="B4443">
            <v>6360093</v>
          </cell>
          <cell r="C4443" t="str">
            <v>阿波銀行健康保険組合　　　　　　　　　　　　　　　　　　　</v>
          </cell>
        </row>
        <row r="4444">
          <cell r="B4444">
            <v>6360119</v>
          </cell>
          <cell r="C4444" t="str">
            <v>大塚製薬健康保険組合　　　　　　　　　　　　　　　　　　　</v>
          </cell>
        </row>
        <row r="4445">
          <cell r="B4445">
            <v>6360127</v>
          </cell>
          <cell r="C4445" t="str">
            <v>徳島銀行健康保険組合　　　　　　　　　　　　　　　　　　　</v>
          </cell>
        </row>
        <row r="4446">
          <cell r="B4446">
            <v>32360414</v>
          </cell>
          <cell r="C4446" t="str">
            <v>徳島県市町村職員共済組合　　　　　　　　　　　　　　　　　</v>
          </cell>
        </row>
        <row r="4447">
          <cell r="B4447">
            <v>370015</v>
          </cell>
          <cell r="C4447" t="str">
            <v>高松市（国民健康保険）　　　　　　　　　　　　　　　　　　</v>
          </cell>
        </row>
        <row r="4448">
          <cell r="B4448">
            <v>370023</v>
          </cell>
          <cell r="C4448" t="str">
            <v>丸亀市（国民健康保険）　　　　　　　　　　　　　　　　　　</v>
          </cell>
        </row>
        <row r="4449">
          <cell r="B4449">
            <v>370031</v>
          </cell>
          <cell r="C4449" t="str">
            <v>坂出市（国民健康保険）　　　　　　　　　　　　　　　　　　</v>
          </cell>
        </row>
        <row r="4450">
          <cell r="B4450">
            <v>370049</v>
          </cell>
          <cell r="C4450" t="str">
            <v>善通寺市（国民健康保険）　　　　　　　　　　　　　　　　　</v>
          </cell>
        </row>
        <row r="4451">
          <cell r="B4451">
            <v>370056</v>
          </cell>
          <cell r="C4451" t="str">
            <v>観音寺市（国民健康保険）　　　　　　　　　　　　　　　　　</v>
          </cell>
        </row>
        <row r="4452">
          <cell r="B4452">
            <v>370064</v>
          </cell>
          <cell r="C4452" t="str">
            <v>さぬき市（国民健康保険）　　　　　　　　　　　　　　　　　</v>
          </cell>
        </row>
        <row r="4453">
          <cell r="B4453">
            <v>370072</v>
          </cell>
          <cell r="C4453" t="str">
            <v>東かがわ市（国民健康保険）　　　　　　　　　　　　　　　　</v>
          </cell>
        </row>
        <row r="4454">
          <cell r="B4454">
            <v>370510</v>
          </cell>
          <cell r="C4454" t="str">
            <v>引田町（国民健康保険）　　　　　　　　　　　　　　　　　　</v>
          </cell>
        </row>
        <row r="4455">
          <cell r="B4455">
            <v>370528</v>
          </cell>
          <cell r="C4455" t="str">
            <v>白鳥町（国民健康保険）　　　　　　　　　　　　　　　　　　</v>
          </cell>
        </row>
        <row r="4456">
          <cell r="B4456">
            <v>370536</v>
          </cell>
          <cell r="C4456" t="str">
            <v>大内町（国民健康保険）　　　　　　　　　　　　　　　　　　</v>
          </cell>
        </row>
        <row r="4457">
          <cell r="B4457">
            <v>370593</v>
          </cell>
          <cell r="C4457" t="str">
            <v>内海町（国民健康保険）　　　　　　　　　　　　　　　　　　</v>
          </cell>
        </row>
        <row r="4458">
          <cell r="B4458">
            <v>370601</v>
          </cell>
          <cell r="C4458" t="str">
            <v>土庄町（国民健康保険）　　　　　　　　　　　　　　　　　　</v>
          </cell>
        </row>
        <row r="4459">
          <cell r="B4459">
            <v>370619</v>
          </cell>
          <cell r="C4459" t="str">
            <v>池田町（国民健康保険）　　　　　　　　　　　　　　　　　　</v>
          </cell>
        </row>
        <row r="4460">
          <cell r="B4460">
            <v>370627</v>
          </cell>
          <cell r="C4460" t="str">
            <v>三木町（国民健康保険）　　　　　　　　　　　　　　　　　　</v>
          </cell>
        </row>
        <row r="4461">
          <cell r="B4461">
            <v>370635</v>
          </cell>
          <cell r="C4461" t="str">
            <v>庵治町（国民健康保険）　　　　　　　　　　　　　　　　　　</v>
          </cell>
        </row>
        <row r="4462">
          <cell r="B4462">
            <v>370643</v>
          </cell>
          <cell r="C4462" t="str">
            <v>牟礼町（国民健康保険）　　　　　　　　　　　　　　　　　　</v>
          </cell>
        </row>
        <row r="4463">
          <cell r="B4463">
            <v>370650</v>
          </cell>
          <cell r="C4463" t="str">
            <v>塩江町（国民健康保険）　　　　　　　　　　　　　　　　　　</v>
          </cell>
        </row>
        <row r="4464">
          <cell r="B4464">
            <v>370668</v>
          </cell>
          <cell r="C4464" t="str">
            <v>香川町（国民健康保険）　　　　　　　　　　　　　　　　　　</v>
          </cell>
        </row>
        <row r="4465">
          <cell r="B4465">
            <v>370676</v>
          </cell>
          <cell r="C4465" t="str">
            <v>香南町（国民健康保険）　　　　　　　　　　　　　　　　　　</v>
          </cell>
        </row>
        <row r="4466">
          <cell r="B4466">
            <v>370684</v>
          </cell>
          <cell r="C4466" t="str">
            <v>直島町（国民健康保険）　　　　　　　　　　　　　　　　　　</v>
          </cell>
        </row>
        <row r="4467">
          <cell r="B4467">
            <v>370692</v>
          </cell>
          <cell r="C4467" t="str">
            <v>綾南町（国民健康保険）　　　　　　　　　　　　　　　　　　</v>
          </cell>
        </row>
        <row r="4468">
          <cell r="B4468">
            <v>370700</v>
          </cell>
          <cell r="C4468" t="str">
            <v>国分寺町（国民健康保険）　　　　　　　　　　　　　　　　　</v>
          </cell>
        </row>
        <row r="4469">
          <cell r="B4469">
            <v>370718</v>
          </cell>
          <cell r="C4469" t="str">
            <v>綾歌町（国民健康保険）　　　　　　　　　　　　　　　　　　</v>
          </cell>
        </row>
        <row r="4470">
          <cell r="B4470">
            <v>370726</v>
          </cell>
          <cell r="C4470" t="str">
            <v>飯山町（国民健康保険）　　　　　　　　　　　　　　　　　　</v>
          </cell>
        </row>
        <row r="4471">
          <cell r="B4471">
            <v>370734</v>
          </cell>
          <cell r="C4471" t="str">
            <v>宇多津町（国民健康保険）　　　　　　　　　　　　　　　　　</v>
          </cell>
        </row>
        <row r="4472">
          <cell r="B4472">
            <v>370742</v>
          </cell>
          <cell r="C4472" t="str">
            <v>綾上町（国民健康保険）　　　　　　　　　　　　　　　　　　</v>
          </cell>
        </row>
        <row r="4473">
          <cell r="B4473">
            <v>370759</v>
          </cell>
          <cell r="C4473" t="str">
            <v>満濃町（国民健康保険）　　　　　　　　　　　　　　　　　　</v>
          </cell>
        </row>
        <row r="4474">
          <cell r="B4474">
            <v>370767</v>
          </cell>
          <cell r="C4474" t="str">
            <v>琴平町（国民健康保険）　　　　　　　　　　　　　　　　　　</v>
          </cell>
        </row>
        <row r="4475">
          <cell r="B4475">
            <v>370775</v>
          </cell>
          <cell r="C4475" t="str">
            <v>多度津町（国民健康保険）　　　　　　　　　　　　　　　　　</v>
          </cell>
        </row>
        <row r="4476">
          <cell r="B4476">
            <v>370783</v>
          </cell>
          <cell r="C4476" t="str">
            <v>琴南町（国民健康保険）　　　　　　　　　　　　　　　　　　</v>
          </cell>
        </row>
        <row r="4477">
          <cell r="B4477">
            <v>370791</v>
          </cell>
          <cell r="C4477" t="str">
            <v>仲南町（国民健康保険）　　　　　　　　　　　　　　　　　　</v>
          </cell>
        </row>
        <row r="4478">
          <cell r="B4478">
            <v>370809</v>
          </cell>
          <cell r="C4478" t="str">
            <v>高瀬町（国民健康保険）　　　　　　　　　　　　　　　　　　</v>
          </cell>
        </row>
        <row r="4479">
          <cell r="B4479">
            <v>370817</v>
          </cell>
          <cell r="C4479" t="str">
            <v>山本町（国民健康保険）　　　　　　　　　　　　　　　　　　</v>
          </cell>
        </row>
        <row r="4480">
          <cell r="B4480">
            <v>370825</v>
          </cell>
          <cell r="C4480" t="str">
            <v>大野原町（国民健康保険）　　　　　　　　　　　　　　　　　</v>
          </cell>
        </row>
        <row r="4481">
          <cell r="B4481">
            <v>370833</v>
          </cell>
          <cell r="C4481" t="str">
            <v>豊中町（国民健康保険）　　　　　　　　　　　　　　　　　　</v>
          </cell>
        </row>
        <row r="4482">
          <cell r="B4482">
            <v>370841</v>
          </cell>
          <cell r="C4482" t="str">
            <v>詫間町（国民健康保険）　　　　　　　　　　　　　　　　　　</v>
          </cell>
        </row>
        <row r="4483">
          <cell r="B4483">
            <v>370858</v>
          </cell>
          <cell r="C4483" t="str">
            <v>仁尾町（国民健康保険）　　　　　　　　　　　　　　　　　　</v>
          </cell>
        </row>
        <row r="4484">
          <cell r="B4484">
            <v>370866</v>
          </cell>
          <cell r="C4484" t="str">
            <v>豊浜町（国民健康保険）　　　　　　　　　　　　　　　　　　</v>
          </cell>
        </row>
        <row r="4485">
          <cell r="B4485">
            <v>370874</v>
          </cell>
          <cell r="C4485" t="str">
            <v>財田町（国民健康保険）　　　　　　　　　　　　　　　　　　</v>
          </cell>
        </row>
        <row r="4486">
          <cell r="B4486">
            <v>370882</v>
          </cell>
          <cell r="C4486" t="str">
            <v>三野町（国民健康保険）　　　　　　　　　　　　　　　　　　</v>
          </cell>
        </row>
        <row r="4487">
          <cell r="B4487">
            <v>373019</v>
          </cell>
          <cell r="C4487" t="str">
            <v>香川県医師国民健康保険組合　　　　　　　　　　　　　　　　</v>
          </cell>
        </row>
        <row r="4488">
          <cell r="B4488">
            <v>373043</v>
          </cell>
          <cell r="C4488" t="str">
            <v>香川県建設国民健康保険組合　　　　　　　　　　　　　　　　</v>
          </cell>
        </row>
        <row r="4489">
          <cell r="B4489">
            <v>6370126</v>
          </cell>
          <cell r="C4489" t="str">
            <v>四国電力健康保険組合　　　　　　　　　　　　　　　　　　　</v>
          </cell>
        </row>
        <row r="4490">
          <cell r="B4490">
            <v>6370142</v>
          </cell>
          <cell r="C4490" t="str">
            <v>百十四銀行健康保険組合　　　　　　　　　　　　　　　　　　</v>
          </cell>
        </row>
        <row r="4491">
          <cell r="B4491">
            <v>6370167</v>
          </cell>
          <cell r="C4491" t="str">
            <v>神島化学健康保険組合　　　　　　　　　　　　　　　　　　　</v>
          </cell>
        </row>
        <row r="4492">
          <cell r="B4492">
            <v>6370217</v>
          </cell>
          <cell r="C4492" t="str">
            <v>大倉工業健康保険組合　　　　　　　　　　　　　　　　　　　</v>
          </cell>
        </row>
        <row r="4493">
          <cell r="B4493">
            <v>6370233</v>
          </cell>
          <cell r="C4493" t="str">
            <v>四電工健康保険組合　　　　　　　　　　　　　　　　　　　　</v>
          </cell>
        </row>
        <row r="4494">
          <cell r="B4494">
            <v>6370241</v>
          </cell>
          <cell r="C4494" t="str">
            <v>タダノ健康保険組合　　　　　　　　　　　　　　　　　　　　</v>
          </cell>
        </row>
        <row r="4495">
          <cell r="B4495">
            <v>6370258</v>
          </cell>
          <cell r="C4495" t="str">
            <v>香川銀行健康保険組合　　　　　　　　　　　　　　　　　　　</v>
          </cell>
        </row>
        <row r="4496">
          <cell r="B4496">
            <v>6370266</v>
          </cell>
          <cell r="C4496" t="str">
            <v>四国地区信用金庫健康保険組合　　　　　　　　　　　　　　　</v>
          </cell>
        </row>
        <row r="4497">
          <cell r="B4497">
            <v>6370274</v>
          </cell>
          <cell r="C4497" t="str">
            <v>香川トヨタグループ健康保険組合　　　　　　　　　　　　　　</v>
          </cell>
        </row>
        <row r="4498">
          <cell r="B4498">
            <v>32370413</v>
          </cell>
          <cell r="C4498" t="str">
            <v>香川県市町村職員共済組合　　　　　　　　　　　　　　　　　</v>
          </cell>
        </row>
        <row r="4499">
          <cell r="B4499">
            <v>380014</v>
          </cell>
          <cell r="C4499" t="str">
            <v>松山市（国民健康保険）　　　　　　　　　　　　　　　　　　</v>
          </cell>
        </row>
        <row r="4500">
          <cell r="B4500">
            <v>380022</v>
          </cell>
          <cell r="C4500" t="str">
            <v>今治市（国民健康保険）　　　　　　　　　　　　　　　　　　</v>
          </cell>
        </row>
        <row r="4501">
          <cell r="B4501">
            <v>380030</v>
          </cell>
          <cell r="C4501" t="str">
            <v>宇和島市（国民健康保険）　　　　　　　　　　　　　　　　　</v>
          </cell>
        </row>
        <row r="4502">
          <cell r="B4502">
            <v>380048</v>
          </cell>
          <cell r="C4502" t="str">
            <v>八幡浜市（国民健康保険）　　　　　　　　　　　　　　　　　</v>
          </cell>
        </row>
        <row r="4503">
          <cell r="B4503">
            <v>380055</v>
          </cell>
          <cell r="C4503" t="str">
            <v>新居浜市（国民健康保険）　　　　　　　　　　　　　　　　　</v>
          </cell>
        </row>
        <row r="4504">
          <cell r="B4504">
            <v>380063</v>
          </cell>
          <cell r="C4504" t="str">
            <v>西条市（国民健康保険）　　　　　　　　　　　　　　　　　　</v>
          </cell>
        </row>
        <row r="4505">
          <cell r="B4505">
            <v>380071</v>
          </cell>
          <cell r="C4505" t="str">
            <v>大洲市（国民健康保険）　　　　　　　　　　　　　　　　　　</v>
          </cell>
        </row>
        <row r="4506">
          <cell r="B4506">
            <v>380089</v>
          </cell>
          <cell r="C4506" t="str">
            <v>川之江市（国民健康保険）　　　　　　　　　　　　　　　　　</v>
          </cell>
        </row>
        <row r="4507">
          <cell r="B4507">
            <v>380097</v>
          </cell>
          <cell r="C4507" t="str">
            <v>伊予三島市（国民健康保険）　　　　　　　　　　　　　　　　</v>
          </cell>
        </row>
        <row r="4508">
          <cell r="B4508">
            <v>380105</v>
          </cell>
          <cell r="C4508" t="str">
            <v>伊予市（国民健康保険）　　　　　　　　　　　　　　　　　　</v>
          </cell>
        </row>
        <row r="4509">
          <cell r="B4509">
            <v>380113</v>
          </cell>
          <cell r="C4509" t="str">
            <v>北条市（国民健康保険）　　　　　　　　　　　　　　　　　　</v>
          </cell>
        </row>
        <row r="4510">
          <cell r="B4510">
            <v>380121</v>
          </cell>
          <cell r="C4510" t="str">
            <v>東予市（国民健康保険）　　　　　　　　　　　　　　　　　　</v>
          </cell>
        </row>
        <row r="4511">
          <cell r="B4511">
            <v>380139</v>
          </cell>
          <cell r="C4511" t="str">
            <v>四国中央市（国民健康保険）　　　　　　　　　　　　　　　　</v>
          </cell>
        </row>
        <row r="4512">
          <cell r="B4512">
            <v>380147</v>
          </cell>
          <cell r="C4512" t="str">
            <v>西予市（国民健康保険）　　　　　　　　　　　　　　　　　　</v>
          </cell>
        </row>
        <row r="4513">
          <cell r="B4513">
            <v>380154</v>
          </cell>
          <cell r="C4513" t="str">
            <v>東温市（国民健康保険）　　　　　　　　　　　　　　　　　　</v>
          </cell>
        </row>
        <row r="4514">
          <cell r="B4514">
            <v>380519</v>
          </cell>
          <cell r="C4514" t="str">
            <v>新宮村（国民健康保険）　　　　　　　　　　　　　　　　　　</v>
          </cell>
        </row>
        <row r="4515">
          <cell r="B4515">
            <v>380527</v>
          </cell>
          <cell r="C4515" t="str">
            <v>土居町（国民健康保険）　　　　　　　　　　　　　　　　　　</v>
          </cell>
        </row>
        <row r="4516">
          <cell r="B4516">
            <v>380535</v>
          </cell>
          <cell r="C4516" t="str">
            <v>別子山村（国民健康保険）　　　　　　　　　　　　　　　　　</v>
          </cell>
        </row>
        <row r="4517">
          <cell r="B4517">
            <v>380543</v>
          </cell>
          <cell r="C4517" t="str">
            <v>小松町（国民健康保険）　　　　　　　　　　　　　　　　　　</v>
          </cell>
        </row>
        <row r="4518">
          <cell r="B4518">
            <v>380550</v>
          </cell>
          <cell r="C4518" t="str">
            <v>丹原町（国民健康保険）　　　　　　　　　　　　　　　　　　</v>
          </cell>
        </row>
        <row r="4519">
          <cell r="B4519">
            <v>380568</v>
          </cell>
          <cell r="C4519" t="str">
            <v>朝倉村（国民健康保険）　　　　　　　　　　　　　　　　　　</v>
          </cell>
        </row>
        <row r="4520">
          <cell r="B4520">
            <v>380576</v>
          </cell>
          <cell r="C4520" t="str">
            <v>玉川町（国民健康保険）　　　　　　　　　　　　　　　　　　</v>
          </cell>
        </row>
        <row r="4521">
          <cell r="B4521">
            <v>380584</v>
          </cell>
          <cell r="C4521" t="str">
            <v>波方町（国民健康保険）　　　　　　　　　　　　　　　　　　</v>
          </cell>
        </row>
        <row r="4522">
          <cell r="B4522">
            <v>380592</v>
          </cell>
          <cell r="C4522" t="str">
            <v>大西町（国民健康保険）　　　　　　　　　　　　　　　　　　</v>
          </cell>
        </row>
        <row r="4523">
          <cell r="B4523">
            <v>380600</v>
          </cell>
          <cell r="C4523" t="str">
            <v>菊間町（国民健康保険）　　　　　　　　　　　　　　　　　　</v>
          </cell>
        </row>
        <row r="4524">
          <cell r="B4524">
            <v>380618</v>
          </cell>
          <cell r="C4524" t="str">
            <v>吉海町（国民健康保険）　　　　　　　　　　　　　　　　　　</v>
          </cell>
        </row>
        <row r="4525">
          <cell r="B4525">
            <v>380626</v>
          </cell>
          <cell r="C4525" t="str">
            <v>宮窪町（国民健康保険）　　　　　　　　　　　　　　　　　　</v>
          </cell>
        </row>
        <row r="4526">
          <cell r="B4526">
            <v>380634</v>
          </cell>
          <cell r="C4526" t="str">
            <v>伯方町（国民健康保険）　　　　　　　　　　　　　　　　　　</v>
          </cell>
        </row>
        <row r="4527">
          <cell r="B4527">
            <v>380642</v>
          </cell>
          <cell r="C4527" t="str">
            <v>魚島村（国民健康保険）　　　　　　　　　　　　　　　　　　</v>
          </cell>
        </row>
        <row r="4528">
          <cell r="B4528">
            <v>380659</v>
          </cell>
          <cell r="C4528" t="str">
            <v>上島町（国民健康保険）　　　　　　　　　　　　　　　　　　</v>
          </cell>
        </row>
        <row r="4529">
          <cell r="B4529">
            <v>380667</v>
          </cell>
          <cell r="C4529" t="str">
            <v>生名村（国民健康保険）　　　　　　　　　　　　　　　　　　</v>
          </cell>
        </row>
        <row r="4530">
          <cell r="B4530">
            <v>380675</v>
          </cell>
          <cell r="C4530" t="str">
            <v>岩城村（国民健康保険）　　　　　　　　　　　　　　　　　　</v>
          </cell>
        </row>
        <row r="4531">
          <cell r="B4531">
            <v>380683</v>
          </cell>
          <cell r="C4531" t="str">
            <v>上浦町（国民健康保険）　　　　　　　　　　　　　　　　　　</v>
          </cell>
        </row>
        <row r="4532">
          <cell r="B4532">
            <v>380691</v>
          </cell>
          <cell r="C4532" t="str">
            <v>大三島町（国民健康保険）　　　　　　　　　　　　　　　　　</v>
          </cell>
        </row>
        <row r="4533">
          <cell r="B4533">
            <v>380709</v>
          </cell>
          <cell r="C4533" t="str">
            <v>関前村（国民健康保険）　　　　　　　　　　　　　　　　　　</v>
          </cell>
        </row>
        <row r="4534">
          <cell r="B4534">
            <v>380717</v>
          </cell>
          <cell r="C4534" t="str">
            <v>重信町（国民健康保険）　　　　　　　　　　　　　　　　　　</v>
          </cell>
        </row>
        <row r="4535">
          <cell r="B4535">
            <v>380725</v>
          </cell>
          <cell r="C4535" t="str">
            <v>川内町（国民健康保険）　　　　　　　　　　　　　　　　　　</v>
          </cell>
        </row>
        <row r="4536">
          <cell r="B4536">
            <v>380733</v>
          </cell>
          <cell r="C4536" t="str">
            <v>中島町（国民健康保険）　　　　　　　　　　　　　　　　　　</v>
          </cell>
        </row>
        <row r="4537">
          <cell r="B4537">
            <v>380741</v>
          </cell>
          <cell r="C4537" t="str">
            <v>久万高原町（国民健康保険）　　　　　　　　　　　　　　　　</v>
          </cell>
        </row>
        <row r="4538">
          <cell r="B4538">
            <v>380758</v>
          </cell>
          <cell r="C4538" t="str">
            <v>面河村（国民健康保険）　　　　　　　　　　　　　　　　　　</v>
          </cell>
        </row>
        <row r="4539">
          <cell r="B4539">
            <v>380766</v>
          </cell>
          <cell r="C4539" t="str">
            <v>美川村（国民健康保険）　　　　　　　　　　　　　　　　　　</v>
          </cell>
        </row>
        <row r="4540">
          <cell r="B4540">
            <v>380774</v>
          </cell>
          <cell r="C4540" t="str">
            <v>柳谷村（国民健康保険）　　　　　　　　　　　　　　　　　　</v>
          </cell>
        </row>
        <row r="4541">
          <cell r="B4541">
            <v>380782</v>
          </cell>
          <cell r="C4541" t="str">
            <v>小田町（国民健康保険）　　　　　　　　　　　　　　　　　　</v>
          </cell>
        </row>
        <row r="4542">
          <cell r="B4542">
            <v>380790</v>
          </cell>
          <cell r="C4542" t="str">
            <v>松前町（国民健康保険）　　　　　　　　　　　　　　　　　　</v>
          </cell>
        </row>
        <row r="4543">
          <cell r="B4543">
            <v>380808</v>
          </cell>
          <cell r="C4543" t="str">
            <v>砥部町（国民健康保険）　　　　　　　　　　　　　　　　　　</v>
          </cell>
        </row>
        <row r="4544">
          <cell r="B4544">
            <v>380816</v>
          </cell>
          <cell r="C4544" t="str">
            <v>広田村（国民健康保険）　　　　　　　　　　　　　　　　　　</v>
          </cell>
        </row>
        <row r="4545">
          <cell r="B4545">
            <v>380824</v>
          </cell>
          <cell r="C4545" t="str">
            <v>中山町（国民健康保険）　　　　　　　　　　　　　　　　　　</v>
          </cell>
        </row>
        <row r="4546">
          <cell r="B4546">
            <v>380832</v>
          </cell>
          <cell r="C4546" t="str">
            <v>双海町（国民健康保険）　　　　　　　　　　　　　　　　　　</v>
          </cell>
        </row>
        <row r="4547">
          <cell r="B4547">
            <v>380840</v>
          </cell>
          <cell r="C4547" t="str">
            <v>長浜町（国民健康保険）　　　　　　　　　　　　　　　　　　</v>
          </cell>
        </row>
        <row r="4548">
          <cell r="B4548">
            <v>380857</v>
          </cell>
          <cell r="C4548" t="str">
            <v>内子町（国民健康保険）　　　　　　　　　　　　　　　　　　</v>
          </cell>
        </row>
        <row r="4549">
          <cell r="B4549">
            <v>380865</v>
          </cell>
          <cell r="C4549" t="str">
            <v>五十崎町（国民健康保険）　　　　　　　　　　　　　　　　　</v>
          </cell>
        </row>
        <row r="4550">
          <cell r="B4550">
            <v>380873</v>
          </cell>
          <cell r="C4550" t="str">
            <v>肱川町（国民健康保険）　　　　　　　　　　　　　　　　　　</v>
          </cell>
        </row>
        <row r="4551">
          <cell r="B4551">
            <v>380881</v>
          </cell>
          <cell r="C4551" t="str">
            <v>河辺村（国民健康保険）　　　　　　　　　　　　　　　　　　</v>
          </cell>
        </row>
        <row r="4552">
          <cell r="B4552">
            <v>380899</v>
          </cell>
          <cell r="C4552" t="str">
            <v>保内町（国民健康保険）　　　　　　　　　　　　　　　　　　</v>
          </cell>
        </row>
        <row r="4553">
          <cell r="B4553">
            <v>380907</v>
          </cell>
          <cell r="C4553" t="str">
            <v>伊方町（国民健康保険）　　　　　　　　　　　　　　　　　　</v>
          </cell>
        </row>
        <row r="4554">
          <cell r="B4554">
            <v>380915</v>
          </cell>
          <cell r="C4554" t="str">
            <v>瀬戸町（国民健康保険）　　　　　　　　　　　　　　　　　　</v>
          </cell>
        </row>
        <row r="4555">
          <cell r="B4555">
            <v>380923</v>
          </cell>
          <cell r="C4555" t="str">
            <v>三崎町（国民健康保険）　　　　　　　　　　　　　　　　　　</v>
          </cell>
        </row>
        <row r="4556">
          <cell r="B4556">
            <v>380931</v>
          </cell>
          <cell r="C4556" t="str">
            <v>三瓶町（国民健康保険）　　　　　　　　　　　　　　　　　　</v>
          </cell>
        </row>
        <row r="4557">
          <cell r="B4557">
            <v>380949</v>
          </cell>
          <cell r="C4557" t="str">
            <v>明浜町（国民健康保険）　　　　　　　　　　　　　　　　　　</v>
          </cell>
        </row>
        <row r="4558">
          <cell r="B4558">
            <v>380956</v>
          </cell>
          <cell r="C4558" t="str">
            <v>宇和町（国民健康保険）　　　　　　　　　　　　　　　　　　</v>
          </cell>
        </row>
        <row r="4559">
          <cell r="B4559">
            <v>380964</v>
          </cell>
          <cell r="C4559" t="str">
            <v>野村町（国民健康保険）　　　　　　　　　　　　　　　　　　</v>
          </cell>
        </row>
        <row r="4560">
          <cell r="B4560">
            <v>380972</v>
          </cell>
          <cell r="C4560" t="str">
            <v>城川町（国民健康保険）　　　　　　　　　　　　　　　　　　</v>
          </cell>
        </row>
        <row r="4561">
          <cell r="B4561">
            <v>380980</v>
          </cell>
          <cell r="C4561" t="str">
            <v>吉田町（国民健康保険）　　　　　　　　　　　　　　　　　　</v>
          </cell>
        </row>
        <row r="4562">
          <cell r="B4562">
            <v>380998</v>
          </cell>
          <cell r="C4562" t="str">
            <v>三間町（国民健康保険）　　　　　　　　　　　　　　　　　　</v>
          </cell>
        </row>
        <row r="4563">
          <cell r="B4563">
            <v>381004</v>
          </cell>
          <cell r="C4563" t="str">
            <v>鬼北町（国民健康保険）　　　　　　　　　　　　　　　　　　</v>
          </cell>
        </row>
        <row r="4564">
          <cell r="B4564">
            <v>381012</v>
          </cell>
          <cell r="C4564" t="str">
            <v>松野町（国民健康保険）　　　　　　　　　　　　　　　　　　</v>
          </cell>
        </row>
        <row r="4565">
          <cell r="B4565">
            <v>381020</v>
          </cell>
          <cell r="C4565" t="str">
            <v>日吉村（国民健康保険）　　　　　　　　　　　　　　　　　　</v>
          </cell>
        </row>
        <row r="4566">
          <cell r="B4566">
            <v>381038</v>
          </cell>
          <cell r="C4566" t="str">
            <v>津島町（国民健康保険）　　　　　　　　　　　　　　　　　　</v>
          </cell>
        </row>
        <row r="4567">
          <cell r="B4567">
            <v>381046</v>
          </cell>
          <cell r="C4567" t="str">
            <v>内海村（国民健康保険）　　　　　　　　　　　　　　　　　　</v>
          </cell>
        </row>
        <row r="4568">
          <cell r="B4568">
            <v>381053</v>
          </cell>
          <cell r="C4568" t="str">
            <v>御荘町（国民健康保険）　　　　　　　　　　　　　　　　　　</v>
          </cell>
        </row>
        <row r="4569">
          <cell r="B4569">
            <v>381061</v>
          </cell>
          <cell r="C4569" t="str">
            <v>愛南町（国民健康保険）　　　　　　　　　　　　　　　　　　</v>
          </cell>
        </row>
        <row r="4570">
          <cell r="B4570">
            <v>381079</v>
          </cell>
          <cell r="C4570" t="str">
            <v>一本松町（国民健康保険）　　　　　　　　　　　　　　　　　</v>
          </cell>
        </row>
        <row r="4571">
          <cell r="B4571">
            <v>381087</v>
          </cell>
          <cell r="C4571" t="str">
            <v>西海町（国民健康保険）　　　　　　　　　　　　　　　　　　</v>
          </cell>
        </row>
        <row r="4572">
          <cell r="B4572">
            <v>383018</v>
          </cell>
          <cell r="C4572" t="str">
            <v>愛媛県医師国民健康保険組合　　　　　　　　　　　　　　　　</v>
          </cell>
        </row>
        <row r="4573">
          <cell r="B4573">
            <v>383026</v>
          </cell>
          <cell r="C4573" t="str">
            <v>愛媛県歯科医師国民健康保険組合　　　　　　　　　　　　　　</v>
          </cell>
        </row>
        <row r="4574">
          <cell r="B4574">
            <v>6380117</v>
          </cell>
          <cell r="C4574" t="str">
            <v>伊予鉄道健康保険組合　　　　　　　　　　　　　　　　　　　</v>
          </cell>
        </row>
        <row r="4575">
          <cell r="B4575">
            <v>6380141</v>
          </cell>
          <cell r="C4575" t="str">
            <v>伊予銀行健康保険組合　　　　　　　　　　　　　　　　　　　</v>
          </cell>
        </row>
        <row r="4576">
          <cell r="B4576">
            <v>6380166</v>
          </cell>
          <cell r="C4576" t="str">
            <v>住友共同電力健康保険組合　　　　　　　　　　　　　　　　　</v>
          </cell>
        </row>
        <row r="4577">
          <cell r="B4577">
            <v>6380208</v>
          </cell>
          <cell r="C4577" t="str">
            <v>帝人グループ健康保険組合　　　　　　　　　　　　　　　　　</v>
          </cell>
        </row>
        <row r="4578">
          <cell r="B4578">
            <v>6380216</v>
          </cell>
          <cell r="C4578" t="str">
            <v>愛媛銀行健康保険組合　　　　　　　　　　　　　　　　　　　</v>
          </cell>
        </row>
        <row r="4579">
          <cell r="B4579">
            <v>6380224</v>
          </cell>
          <cell r="C4579" t="str">
            <v>井関農機健康保険組合　　　　　　　　　　　　　　　　　　　</v>
          </cell>
        </row>
        <row r="4580">
          <cell r="B4580">
            <v>6380232</v>
          </cell>
          <cell r="C4580" t="str">
            <v>大王製紙健康保険組合　　　　　　　　　　　　　　　　　　　</v>
          </cell>
        </row>
        <row r="4581">
          <cell r="B4581">
            <v>6380265</v>
          </cell>
          <cell r="C4581" t="str">
            <v>来島どっく健康保険組合　　　　　　　　　　　　　　　　　　</v>
          </cell>
        </row>
        <row r="4582">
          <cell r="B4582">
            <v>32380412</v>
          </cell>
          <cell r="C4582" t="str">
            <v>愛媛県市町村職員　共済組合　　　　　　　　　　　　　　　　</v>
          </cell>
        </row>
        <row r="4583">
          <cell r="B4583">
            <v>390013</v>
          </cell>
          <cell r="C4583" t="str">
            <v>高知市（国民健康保険）　　　　　　　　　　　　　　　　　　</v>
          </cell>
        </row>
        <row r="4584">
          <cell r="B4584">
            <v>390021</v>
          </cell>
          <cell r="C4584" t="str">
            <v>室戸市（国民健康保険）　　　　　　　　　　　　　　　　　　</v>
          </cell>
        </row>
        <row r="4585">
          <cell r="B4585">
            <v>390039</v>
          </cell>
          <cell r="C4585" t="str">
            <v>安芸市（国民健康保険）　　　　　　　　　　　　　　　　　　</v>
          </cell>
        </row>
        <row r="4586">
          <cell r="B4586">
            <v>390047</v>
          </cell>
          <cell r="C4586" t="str">
            <v>南国市（国民健康保険）　　　　　　　　　　　　　　　　　　</v>
          </cell>
        </row>
        <row r="4587">
          <cell r="B4587">
            <v>390054</v>
          </cell>
          <cell r="C4587" t="str">
            <v>土佐市（国民健康保険）　　　　　　　　　　　　　　　　　　</v>
          </cell>
        </row>
        <row r="4588">
          <cell r="B4588">
            <v>390062</v>
          </cell>
          <cell r="C4588" t="str">
            <v>須崎市（国民健康保険）　　　　　　　　　　　　　　　　　　</v>
          </cell>
        </row>
        <row r="4589">
          <cell r="B4589">
            <v>390070</v>
          </cell>
          <cell r="C4589" t="str">
            <v>中村市（国民健康保険）　　　　　　　　　　　　　　　　　　</v>
          </cell>
        </row>
        <row r="4590">
          <cell r="B4590">
            <v>390088</v>
          </cell>
          <cell r="C4590" t="str">
            <v>土佐清水市（国民健康保険）　　　　　　　　　　　　　　　　</v>
          </cell>
        </row>
        <row r="4591">
          <cell r="B4591">
            <v>390096</v>
          </cell>
          <cell r="C4591" t="str">
            <v>宿毛市（国民健康保険）　　　　　　　　　　　　　　　　　　</v>
          </cell>
        </row>
        <row r="4592">
          <cell r="B4592">
            <v>390104</v>
          </cell>
          <cell r="C4592" t="str">
            <v>四万十市（国民健康保険）罰　　　　　　　　　　　　　　　　</v>
          </cell>
        </row>
        <row r="4593">
          <cell r="B4593">
            <v>390203</v>
          </cell>
          <cell r="C4593" t="str">
            <v>東洋町（国民健康保険）　　　　　　　　　　　　　　　　　　</v>
          </cell>
        </row>
        <row r="4594">
          <cell r="B4594">
            <v>390211</v>
          </cell>
          <cell r="C4594" t="str">
            <v>奈半利町（国民健康保険）　　　　　　　　　　　　　　　　　</v>
          </cell>
        </row>
        <row r="4595">
          <cell r="B4595">
            <v>390229</v>
          </cell>
          <cell r="C4595" t="str">
            <v>田野町（国民健康保険）　　　　　　　　　　　　　　　　　　</v>
          </cell>
        </row>
        <row r="4596">
          <cell r="B4596">
            <v>390237</v>
          </cell>
          <cell r="C4596" t="str">
            <v>安田町（国民健康保険）　　　　　　　　　　　　　　　　　　</v>
          </cell>
        </row>
        <row r="4597">
          <cell r="B4597">
            <v>390245</v>
          </cell>
          <cell r="C4597" t="str">
            <v>北川村（国民健康保険）　　　　　　　　　　　　　　　　　　</v>
          </cell>
        </row>
        <row r="4598">
          <cell r="B4598">
            <v>390252</v>
          </cell>
          <cell r="C4598" t="str">
            <v>馬路村（国民健康保険）　　　　　　　　　　　　　　　　　　</v>
          </cell>
        </row>
        <row r="4599">
          <cell r="B4599">
            <v>390260</v>
          </cell>
          <cell r="C4599" t="str">
            <v>芸西村（国民健康保険）　　　　　　　　　　　　　　　　　　</v>
          </cell>
        </row>
        <row r="4600">
          <cell r="B4600">
            <v>390302</v>
          </cell>
          <cell r="C4600" t="str">
            <v>土佐山田町（国民健康保険）　　　　　　　　　　　　　　　　</v>
          </cell>
        </row>
        <row r="4601">
          <cell r="B4601">
            <v>390310</v>
          </cell>
          <cell r="C4601" t="str">
            <v>香北町（国民健康保険）　　　　　　　　　　　　　　　　　　</v>
          </cell>
        </row>
        <row r="4602">
          <cell r="B4602">
            <v>390328</v>
          </cell>
          <cell r="C4602" t="str">
            <v>香我美町（国民健康保険）　　　　　　　　　　　　　　　　　</v>
          </cell>
        </row>
        <row r="4603">
          <cell r="B4603">
            <v>390336</v>
          </cell>
          <cell r="C4603" t="str">
            <v>夜須町（国民健康保険）　　　　　　　　　　　　　　　　　　</v>
          </cell>
        </row>
        <row r="4604">
          <cell r="B4604">
            <v>390344</v>
          </cell>
          <cell r="C4604" t="str">
            <v>赤岡町（国民健康保険）　　　　　　　　　　　　　　　　　　</v>
          </cell>
        </row>
        <row r="4605">
          <cell r="B4605">
            <v>390351</v>
          </cell>
          <cell r="C4605" t="str">
            <v>野市町（国民健康保険）　　　　　　　　　　　　　　　　　　</v>
          </cell>
        </row>
        <row r="4606">
          <cell r="B4606">
            <v>390369</v>
          </cell>
          <cell r="C4606" t="str">
            <v>吉川村（国民健康保険）　　　　　　　　　　　　　　　　　　</v>
          </cell>
        </row>
        <row r="4607">
          <cell r="B4607">
            <v>390377</v>
          </cell>
          <cell r="C4607" t="str">
            <v>物部村（国民健康保険）　　　　　　　　　　　　　　　　　　</v>
          </cell>
        </row>
        <row r="4608">
          <cell r="B4608">
            <v>390401</v>
          </cell>
          <cell r="C4608" t="str">
            <v>本川村（国民健康保険）　　　　　　　　　　　　　　　　　　</v>
          </cell>
        </row>
        <row r="4609">
          <cell r="B4609">
            <v>390419</v>
          </cell>
          <cell r="C4609" t="str">
            <v>大川村（国民健康保険）　　　　　　　　　　　　　　　　　　</v>
          </cell>
        </row>
        <row r="4610">
          <cell r="B4610">
            <v>390427</v>
          </cell>
          <cell r="C4610" t="str">
            <v>土佐町（国民健康保険）　　　　　　　　　　　　　　　　　　</v>
          </cell>
        </row>
        <row r="4611">
          <cell r="B4611">
            <v>390435</v>
          </cell>
          <cell r="C4611" t="str">
            <v>土佐山村（国民健康保険）　　　　　　　　　　　　　　　　　</v>
          </cell>
        </row>
        <row r="4612">
          <cell r="B4612">
            <v>390443</v>
          </cell>
          <cell r="C4612" t="str">
            <v>鏡村（国民健康保険）　　　　　　　　　　　　　　　　　　　</v>
          </cell>
        </row>
        <row r="4613">
          <cell r="B4613">
            <v>390500</v>
          </cell>
          <cell r="C4613" t="str">
            <v>本山町（国民健康保険）　　　　　　　　　　　　　　　　　　</v>
          </cell>
        </row>
        <row r="4614">
          <cell r="B4614">
            <v>390518</v>
          </cell>
          <cell r="C4614" t="str">
            <v>大豊町（国民健康保険）　　　　　　　　　　　　　　　　　　</v>
          </cell>
        </row>
        <row r="4615">
          <cell r="B4615">
            <v>390609</v>
          </cell>
          <cell r="C4615" t="str">
            <v>伊野町（国民健康保険）　　　　　　　　　　　　　　　　　　</v>
          </cell>
        </row>
        <row r="4616">
          <cell r="B4616">
            <v>390617</v>
          </cell>
          <cell r="C4616" t="str">
            <v>池川町（国民健康保険）　　　　　　　　　　　　　　　　　　</v>
          </cell>
        </row>
        <row r="4617">
          <cell r="B4617">
            <v>390625</v>
          </cell>
          <cell r="C4617" t="str">
            <v>春野町（国民健康保険）　　　　　　　　　　　　　　　　　　</v>
          </cell>
        </row>
        <row r="4618">
          <cell r="B4618">
            <v>390633</v>
          </cell>
          <cell r="C4618" t="str">
            <v>吾北村（国民健康保険）　　　　　　　　　　　　　　　　　　</v>
          </cell>
        </row>
        <row r="4619">
          <cell r="B4619">
            <v>390641</v>
          </cell>
          <cell r="C4619" t="str">
            <v>吾川村（国民健康保険）　　　　　　　　　　　　　　　　　　</v>
          </cell>
        </row>
        <row r="4620">
          <cell r="B4620">
            <v>390708</v>
          </cell>
          <cell r="C4620" t="str">
            <v>佐川町（国民健康保険）　　　　　　　　　　　　　　　　　　</v>
          </cell>
        </row>
        <row r="4621">
          <cell r="B4621">
            <v>390716</v>
          </cell>
          <cell r="C4621" t="str">
            <v>越知町（国民健康保険）　　　　　　　　　　　　　　　　　　</v>
          </cell>
        </row>
        <row r="4622">
          <cell r="B4622">
            <v>390724</v>
          </cell>
          <cell r="C4622" t="str">
            <v>中土佐町（国民健康保険）　　　　　　　　　　　　　　　　　</v>
          </cell>
        </row>
        <row r="4623">
          <cell r="B4623">
            <v>390732</v>
          </cell>
          <cell r="C4623" t="str">
            <v>窪川町（国民健康保険）　　　　　　　　　　　　　　　　　　</v>
          </cell>
        </row>
        <row r="4624">
          <cell r="B4624">
            <v>390740</v>
          </cell>
          <cell r="C4624" t="str">
            <v>日高村（国民健康保険）　　　　　　　　　　　　　　　　　　</v>
          </cell>
        </row>
        <row r="4625">
          <cell r="B4625">
            <v>390757</v>
          </cell>
          <cell r="C4625" t="str">
            <v>葉山村（国民健康保険）　　　　　　　　　　　　　　　　　　</v>
          </cell>
        </row>
        <row r="4626">
          <cell r="B4626">
            <v>390765</v>
          </cell>
          <cell r="C4626" t="str">
            <v>仁淀村（国民健康保険）　　　　　　　　　　　　　　　　　　</v>
          </cell>
        </row>
        <row r="4627">
          <cell r="B4627">
            <v>390773</v>
          </cell>
          <cell r="C4627" t="str">
            <v>大野見村（国民健康保険）　　　　　　　　　　　　　　　　　</v>
          </cell>
        </row>
        <row r="4628">
          <cell r="B4628">
            <v>390781</v>
          </cell>
          <cell r="C4628" t="str">
            <v>東津野村（国民健康保険）　　　　　　　　　　　　　　　　　</v>
          </cell>
        </row>
        <row r="4629">
          <cell r="B4629">
            <v>390799</v>
          </cell>
          <cell r="C4629" t="str">
            <v>梼原町（国民健康保険）　　　　　　　　　　　　　　　　　　</v>
          </cell>
        </row>
        <row r="4630">
          <cell r="B4630">
            <v>390807</v>
          </cell>
          <cell r="C4630" t="str">
            <v>佐賀町（国民健康保険）　　　　　　　　　　　　　　　　　　</v>
          </cell>
        </row>
        <row r="4631">
          <cell r="B4631">
            <v>390815</v>
          </cell>
          <cell r="C4631" t="str">
            <v>大方町（国民健康保険）　　　　　　　　　　　　　　　　　　</v>
          </cell>
        </row>
        <row r="4632">
          <cell r="B4632">
            <v>390823</v>
          </cell>
          <cell r="C4632" t="str">
            <v>大正町（国民健康保険）　　　　　　　　　　　　　　　　　　</v>
          </cell>
        </row>
        <row r="4633">
          <cell r="B4633">
            <v>390831</v>
          </cell>
          <cell r="C4633" t="str">
            <v>大月町（国民健康保険）　　　　　　　　　　　　　　　　　　</v>
          </cell>
        </row>
        <row r="4634">
          <cell r="B4634">
            <v>390849</v>
          </cell>
          <cell r="C4634" t="str">
            <v>十和村（国民健康保険）　　　　　　　　　　　　　　　　　　</v>
          </cell>
        </row>
        <row r="4635">
          <cell r="B4635">
            <v>390856</v>
          </cell>
          <cell r="C4635" t="str">
            <v>西土佐村（国民健康保険）　　　　　　　　　　　　　　　　　</v>
          </cell>
        </row>
        <row r="4636">
          <cell r="B4636">
            <v>390864</v>
          </cell>
          <cell r="C4636" t="str">
            <v>三原村（国民健康保険）　　　　　　　　　　　　　　　　　　</v>
          </cell>
        </row>
        <row r="4637">
          <cell r="B4637">
            <v>391003</v>
          </cell>
          <cell r="C4637" t="str">
            <v>いの町（国民健康保険）　　　　　　　　　　　　　　　　　　</v>
          </cell>
        </row>
        <row r="4638">
          <cell r="B4638">
            <v>391011</v>
          </cell>
          <cell r="C4638" t="str">
            <v>津野町（国民健康保険）　　　　　　　　　　　　　　　　　　</v>
          </cell>
        </row>
        <row r="4639">
          <cell r="B4639">
            <v>391029</v>
          </cell>
          <cell r="C4639" t="str">
            <v>仁淀川町（国民健康保険）　　　　　　　　　　　　　　　　　</v>
          </cell>
        </row>
        <row r="4640">
          <cell r="B4640">
            <v>393025</v>
          </cell>
          <cell r="C4640" t="str">
            <v>高知県医師国民健康保険組合　　　　　　　　　　　　　　　　</v>
          </cell>
        </row>
        <row r="4641">
          <cell r="B4641">
            <v>6390033</v>
          </cell>
          <cell r="C4641" t="str">
            <v>土佐電気鉄道健康保険組合　　　　　　　　　　　　　　　　　</v>
          </cell>
        </row>
        <row r="4642">
          <cell r="B4642">
            <v>6390066</v>
          </cell>
          <cell r="C4642" t="str">
            <v>四国銀行健康保険組合　　　　　　　　　　　　　　　　　　　</v>
          </cell>
        </row>
        <row r="4643">
          <cell r="B4643">
            <v>6390082</v>
          </cell>
          <cell r="C4643" t="str">
            <v>高知県交通健康保険組合　　　　　　　　　　　　　　　　　　</v>
          </cell>
        </row>
        <row r="4644">
          <cell r="B4644">
            <v>6390090</v>
          </cell>
          <cell r="C4644" t="str">
            <v>高知銀行健康保険組合　　　　　　　　　　　　　　　　　　　</v>
          </cell>
        </row>
        <row r="4645">
          <cell r="B4645">
            <v>6390124</v>
          </cell>
          <cell r="C4645" t="str">
            <v>キタムラ健康保険組合　　　　　　　　　　　　　　　　　　　</v>
          </cell>
        </row>
        <row r="4646">
          <cell r="B4646">
            <v>32390411</v>
          </cell>
          <cell r="C4646" t="str">
            <v>高知県市町村職員共済組合　　　　　　　　　　　　　　　　　</v>
          </cell>
        </row>
        <row r="4647">
          <cell r="B4647">
            <v>400036</v>
          </cell>
          <cell r="C4647" t="str">
            <v>大牟田市（国民健康保険）　　　　　　　　　　　　　　　　　</v>
          </cell>
        </row>
        <row r="4648">
          <cell r="B4648">
            <v>400044</v>
          </cell>
          <cell r="C4648" t="str">
            <v>久留米市（国民健康保険）　　　　　　　　　　　　　　　　　</v>
          </cell>
        </row>
        <row r="4649">
          <cell r="B4649">
            <v>400051</v>
          </cell>
          <cell r="C4649" t="str">
            <v>直方市（国民健康保険）　　　　　　　　　　　　　　　　　　</v>
          </cell>
        </row>
        <row r="4650">
          <cell r="B4650">
            <v>400069</v>
          </cell>
          <cell r="C4650" t="str">
            <v>飯塚市（国民健康保険）　　　　　　　　　　　　　　　　　　</v>
          </cell>
        </row>
        <row r="4651">
          <cell r="B4651">
            <v>400077</v>
          </cell>
          <cell r="C4651" t="str">
            <v>田川市（国民健康保険）　　　　　　　　　　　　　　　　　　</v>
          </cell>
        </row>
        <row r="4652">
          <cell r="B4652">
            <v>400085</v>
          </cell>
          <cell r="C4652" t="str">
            <v>柳川市（国民健康保険）　　　　　　　　　　　　　　　　　　</v>
          </cell>
        </row>
        <row r="4653">
          <cell r="B4653">
            <v>400093</v>
          </cell>
          <cell r="C4653" t="str">
            <v>山田市（国民健康保険）　　　　　　　　　　　　　　　　　　</v>
          </cell>
        </row>
        <row r="4654">
          <cell r="B4654">
            <v>400101</v>
          </cell>
          <cell r="C4654" t="str">
            <v>甘木市（国民健康保険）　　　　　　　　　　　　　　　　　　</v>
          </cell>
        </row>
        <row r="4655">
          <cell r="B4655">
            <v>400119</v>
          </cell>
          <cell r="C4655" t="str">
            <v>八女市（国民健康保険）　　　　　　　　　　　　　　　　　　</v>
          </cell>
        </row>
        <row r="4656">
          <cell r="B4656">
            <v>400127</v>
          </cell>
          <cell r="C4656" t="str">
            <v>筑後市（国民健康保険）　　　　　　　　　　　　　　　　　　</v>
          </cell>
        </row>
        <row r="4657">
          <cell r="B4657">
            <v>400135</v>
          </cell>
          <cell r="C4657" t="str">
            <v>大川市（国民健康保険）　　　　　　　　　　　　　　　　　　</v>
          </cell>
        </row>
        <row r="4658">
          <cell r="B4658">
            <v>400143</v>
          </cell>
          <cell r="C4658" t="str">
            <v>行橋市（国民健康保険）　　　　　　　　　　　　　　　　　　</v>
          </cell>
        </row>
        <row r="4659">
          <cell r="B4659">
            <v>400150</v>
          </cell>
          <cell r="C4659" t="str">
            <v>豊前市（国民健康保険）　　　　　　　　　　　　　　　　　　</v>
          </cell>
        </row>
        <row r="4660">
          <cell r="B4660">
            <v>400168</v>
          </cell>
          <cell r="C4660" t="str">
            <v>中間市（国民健康保険）　　　　　　　　　　　　　　　　　　</v>
          </cell>
        </row>
        <row r="4661">
          <cell r="B4661">
            <v>400176</v>
          </cell>
          <cell r="C4661" t="str">
            <v>小郡市（国民健康保険）　　　　　　　　　　　　　　　　　　</v>
          </cell>
        </row>
        <row r="4662">
          <cell r="B4662">
            <v>400184</v>
          </cell>
          <cell r="C4662" t="str">
            <v>筑紫野市（国民健康保険）　　　　　　　　　　　　　　　　　</v>
          </cell>
        </row>
        <row r="4663">
          <cell r="B4663">
            <v>400192</v>
          </cell>
          <cell r="C4663" t="str">
            <v>春日市（国民健康保険）　　　　　　　　　　　　　　　　　　</v>
          </cell>
        </row>
        <row r="4664">
          <cell r="B4664">
            <v>400200</v>
          </cell>
          <cell r="C4664" t="str">
            <v>大野城市（国民健康保険）　　　　　　　　　　　　　　　　　</v>
          </cell>
        </row>
        <row r="4665">
          <cell r="B4665">
            <v>400218</v>
          </cell>
          <cell r="C4665" t="str">
            <v>宗像市（国民健康保険）　　　　　　　　　　　　　　　　　　</v>
          </cell>
        </row>
        <row r="4666">
          <cell r="B4666">
            <v>400226</v>
          </cell>
          <cell r="C4666" t="str">
            <v>太宰府市（国民健康保険）　　　　　　　　　　　　　　　　　</v>
          </cell>
        </row>
        <row r="4667">
          <cell r="B4667">
            <v>400234</v>
          </cell>
          <cell r="C4667" t="str">
            <v>福津市（国民健康保険）　　　　　　　　　　　　　　　　　　</v>
          </cell>
        </row>
        <row r="4668">
          <cell r="B4668">
            <v>400242</v>
          </cell>
          <cell r="C4668" t="str">
            <v>うきは市（国民健康保険）　　　　　　　　　　　　　　　　　</v>
          </cell>
        </row>
        <row r="4669">
          <cell r="B4669">
            <v>400523</v>
          </cell>
          <cell r="C4669" t="str">
            <v>那珂川町（国民健康保険）　　　　　　　　　　　　　　　　　</v>
          </cell>
        </row>
        <row r="4670">
          <cell r="B4670">
            <v>400549</v>
          </cell>
          <cell r="C4670" t="str">
            <v>宇美町（国民健康保険）　　　　　　　　　　　　　　　　　　</v>
          </cell>
        </row>
        <row r="4671">
          <cell r="B4671">
            <v>400556</v>
          </cell>
          <cell r="C4671" t="str">
            <v>篠栗町（国民健康保険）　　　　　　　　　　　　　　　　　　</v>
          </cell>
        </row>
        <row r="4672">
          <cell r="B4672">
            <v>400564</v>
          </cell>
          <cell r="C4672" t="str">
            <v>志免町（国民健康保険）　　　　　　　　　　　　　　　　　　</v>
          </cell>
        </row>
        <row r="4673">
          <cell r="B4673">
            <v>400572</v>
          </cell>
          <cell r="C4673" t="str">
            <v>須恵町（国民健康保険）　　　　　　　　　　　　　　　　　　</v>
          </cell>
        </row>
        <row r="4674">
          <cell r="B4674">
            <v>400580</v>
          </cell>
          <cell r="C4674" t="str">
            <v>新宮町（国民健康保険）　　　　　　　　　　　　　　　　　　</v>
          </cell>
        </row>
        <row r="4675">
          <cell r="B4675">
            <v>400598</v>
          </cell>
          <cell r="C4675" t="str">
            <v>古賀市（国民健康保険）　　　　　　　　　　　　　　　　　　</v>
          </cell>
        </row>
        <row r="4676">
          <cell r="B4676">
            <v>400606</v>
          </cell>
          <cell r="C4676" t="str">
            <v>久山町（国民健康保険）　　　　　　　　　　　　　　　　　　</v>
          </cell>
        </row>
        <row r="4677">
          <cell r="B4677">
            <v>400614</v>
          </cell>
          <cell r="C4677" t="str">
            <v>粕屋町（国民健康保険）　　　　　　　　　　　　　　　　　　</v>
          </cell>
        </row>
        <row r="4678">
          <cell r="B4678">
            <v>400630</v>
          </cell>
          <cell r="C4678" t="str">
            <v>福間町（国民健康保険）　　　　　　　　　　　　　　　　　　</v>
          </cell>
        </row>
        <row r="4679">
          <cell r="B4679">
            <v>400648</v>
          </cell>
          <cell r="C4679" t="str">
            <v>津屋崎町（国民健康保険）　　　　　　　　　　　　　　　　　</v>
          </cell>
        </row>
        <row r="4680">
          <cell r="B4680">
            <v>400655</v>
          </cell>
          <cell r="C4680" t="str">
            <v>玄海町（国民健康保険）　　　　　　　　　　　　　　　　　　</v>
          </cell>
        </row>
        <row r="4681">
          <cell r="B4681">
            <v>400663</v>
          </cell>
          <cell r="C4681" t="str">
            <v>大島村（国民健康保険）　　　　　　　　　　　　　　　　　　</v>
          </cell>
        </row>
        <row r="4682">
          <cell r="B4682">
            <v>400671</v>
          </cell>
          <cell r="C4682" t="str">
            <v>芦屋町（国民健康保険）　　　　　　　　　　　　　　　　　　</v>
          </cell>
        </row>
        <row r="4683">
          <cell r="B4683">
            <v>400689</v>
          </cell>
          <cell r="C4683" t="str">
            <v>水巻町（国民健康保険）　　　　　　　　　　　　　　　　　　</v>
          </cell>
        </row>
        <row r="4684">
          <cell r="B4684">
            <v>400697</v>
          </cell>
          <cell r="C4684" t="str">
            <v>岡垣町（国民健康保険）　　　　　　　　　　　　　　　　　　</v>
          </cell>
        </row>
        <row r="4685">
          <cell r="B4685">
            <v>400705</v>
          </cell>
          <cell r="C4685" t="str">
            <v>遠賀町（国民健康保険）　　　　　　　　　　　　　　　　　　</v>
          </cell>
        </row>
        <row r="4686">
          <cell r="B4686">
            <v>400713</v>
          </cell>
          <cell r="C4686" t="str">
            <v>小竹町（国民健康保険）　　　　　　　　　　　　　　　　　　</v>
          </cell>
        </row>
        <row r="4687">
          <cell r="B4687">
            <v>400721</v>
          </cell>
          <cell r="C4687" t="str">
            <v>鞍手町（国民健康保険）　　　　　　　　　　　　　　　　　　</v>
          </cell>
        </row>
        <row r="4688">
          <cell r="B4688">
            <v>400739</v>
          </cell>
          <cell r="C4688" t="str">
            <v>宮田町（国民健康保険）　　　　　　　　　　　　　　　　　　</v>
          </cell>
        </row>
        <row r="4689">
          <cell r="B4689">
            <v>400747</v>
          </cell>
          <cell r="C4689" t="str">
            <v>若宮町（国民健康保険）　　　　　　　　　　　　　　　　　　</v>
          </cell>
        </row>
        <row r="4690">
          <cell r="B4690">
            <v>400754</v>
          </cell>
          <cell r="C4690" t="str">
            <v>桂川町（国民健康保険）　　　　　　　　　　　　　　　　　　</v>
          </cell>
        </row>
        <row r="4691">
          <cell r="B4691">
            <v>400762</v>
          </cell>
          <cell r="C4691" t="str">
            <v>稲築町（国民健康保険）　　　　　　　　　　　　　　　　　　</v>
          </cell>
        </row>
        <row r="4692">
          <cell r="B4692">
            <v>400770</v>
          </cell>
          <cell r="C4692" t="str">
            <v>碓井町（国民健康保険）　　　　　　　　　　　　　　　　　　</v>
          </cell>
        </row>
        <row r="4693">
          <cell r="B4693">
            <v>400788</v>
          </cell>
          <cell r="C4693" t="str">
            <v>嘉穂町（国民健康保険）　　　　　　　　　　　　　　　　　　</v>
          </cell>
        </row>
        <row r="4694">
          <cell r="B4694">
            <v>400796</v>
          </cell>
          <cell r="C4694" t="str">
            <v>筑穂町（国民健康保険）　　　　　　　　　　　　　　　　　　</v>
          </cell>
        </row>
        <row r="4695">
          <cell r="B4695">
            <v>400804</v>
          </cell>
          <cell r="C4695" t="str">
            <v>穂波町（国民健康保険）　　　　　　　　　　　　　　　　　　</v>
          </cell>
        </row>
        <row r="4696">
          <cell r="B4696">
            <v>400812</v>
          </cell>
          <cell r="C4696" t="str">
            <v>庄内町（国民健康保険）　　　　　　　　　　　　　　　　　　</v>
          </cell>
        </row>
        <row r="4697">
          <cell r="B4697">
            <v>400820</v>
          </cell>
          <cell r="C4697" t="str">
            <v>頴田町（国民健康保険）　　　　　　　　　　　　　　　　　　</v>
          </cell>
        </row>
        <row r="4698">
          <cell r="B4698">
            <v>400838</v>
          </cell>
          <cell r="C4698" t="str">
            <v>杷木町（国民健康保険）　　　　　　　　　　　　　　　　　　</v>
          </cell>
        </row>
        <row r="4699">
          <cell r="B4699">
            <v>400846</v>
          </cell>
          <cell r="C4699" t="str">
            <v>朝倉町（国民健康保険）　　　　　　　　　　　　　　　　　　</v>
          </cell>
        </row>
        <row r="4700">
          <cell r="B4700">
            <v>400853</v>
          </cell>
          <cell r="C4700" t="str">
            <v>三輪町（国民健康保険）　　　　　　　　　　　　　　　　　　</v>
          </cell>
        </row>
        <row r="4701">
          <cell r="B4701">
            <v>400861</v>
          </cell>
          <cell r="C4701" t="str">
            <v>夜須町（国民健康保険）　　　　　　　　　　　　　　　　　　</v>
          </cell>
        </row>
        <row r="4702">
          <cell r="B4702">
            <v>400879</v>
          </cell>
          <cell r="C4702" t="str">
            <v>小石原村（国民健康保険）　　　　　　　　　　　　　　　　　</v>
          </cell>
        </row>
        <row r="4703">
          <cell r="B4703">
            <v>400887</v>
          </cell>
          <cell r="C4703" t="str">
            <v>宝珠山村（国民健康保険）　　　　　　　　　　　　　　　　　</v>
          </cell>
        </row>
        <row r="4704">
          <cell r="B4704">
            <v>400895</v>
          </cell>
          <cell r="C4704" t="str">
            <v>前原市（国民健康保険）　　　　　　　　　　　　　　　　　　</v>
          </cell>
        </row>
        <row r="4705">
          <cell r="B4705">
            <v>400903</v>
          </cell>
          <cell r="C4705" t="str">
            <v>二丈町（国民健康保険）　　　　　　　　　　　　　　　　　　</v>
          </cell>
        </row>
        <row r="4706">
          <cell r="B4706">
            <v>400911</v>
          </cell>
          <cell r="C4706" t="str">
            <v>志摩町（国民健康保険）　　　　　　　　　　　　　　　　　　</v>
          </cell>
        </row>
        <row r="4707">
          <cell r="B4707">
            <v>400929</v>
          </cell>
          <cell r="C4707" t="str">
            <v>吉井町（国民健康保険）　　　　　　　　　　　　　　　　　　</v>
          </cell>
        </row>
        <row r="4708">
          <cell r="B4708">
            <v>400937</v>
          </cell>
          <cell r="C4708" t="str">
            <v>田主丸町（国民健康保険）　　　　　　　　　　　　　　　　　</v>
          </cell>
        </row>
        <row r="4709">
          <cell r="B4709">
            <v>400945</v>
          </cell>
          <cell r="C4709" t="str">
            <v>浮羽町（国民健康保険）　　　　　　　　　　　　　　　　　　</v>
          </cell>
        </row>
        <row r="4710">
          <cell r="B4710">
            <v>400952</v>
          </cell>
          <cell r="C4710" t="str">
            <v>北野町（国民健康保険）　　　　　　　　　　　　　　　　　　</v>
          </cell>
        </row>
        <row r="4711">
          <cell r="B4711">
            <v>400960</v>
          </cell>
          <cell r="C4711" t="str">
            <v>大刀洗町（国民健康保険）　　　　　　　　　　　　　　　　　</v>
          </cell>
        </row>
        <row r="4712">
          <cell r="B4712">
            <v>400978</v>
          </cell>
          <cell r="C4712" t="str">
            <v>城島町（国民健康保険）　　　　　　　　　　　　　　　　　　</v>
          </cell>
        </row>
        <row r="4713">
          <cell r="B4713">
            <v>400986</v>
          </cell>
          <cell r="C4713" t="str">
            <v>大木町（国民健康保険）　　　　　　　　　　　　　　　　　　</v>
          </cell>
        </row>
        <row r="4714">
          <cell r="B4714">
            <v>400994</v>
          </cell>
          <cell r="C4714" t="str">
            <v>三潴町（国民健康保険）　　　　　　　　　　　　　　　　　　</v>
          </cell>
        </row>
        <row r="4715">
          <cell r="B4715">
            <v>401000</v>
          </cell>
          <cell r="C4715" t="str">
            <v>黒木町（国民健康保険）　　　　　　　　　　　　　　　　　　</v>
          </cell>
        </row>
        <row r="4716">
          <cell r="B4716">
            <v>401018</v>
          </cell>
          <cell r="C4716" t="str">
            <v>上陽町（国民健康保険）　　　　　　　　　　　　　　　　　　</v>
          </cell>
        </row>
        <row r="4717">
          <cell r="B4717">
            <v>401026</v>
          </cell>
          <cell r="C4717" t="str">
            <v>立花町（国民健康保険）　　　　　　　　　　　　　　　　　　</v>
          </cell>
        </row>
        <row r="4718">
          <cell r="B4718">
            <v>401034</v>
          </cell>
          <cell r="C4718" t="str">
            <v>広川町（国民健康保険）　　　　　　　　　　　　　　　　　　</v>
          </cell>
        </row>
        <row r="4719">
          <cell r="B4719">
            <v>401042</v>
          </cell>
          <cell r="C4719" t="str">
            <v>矢部村（国民健康保険）　　　　　　　　　　　　　　　　　　</v>
          </cell>
        </row>
        <row r="4720">
          <cell r="B4720">
            <v>401059</v>
          </cell>
          <cell r="C4720" t="str">
            <v>星野村（国民健康保険）　　　　　　　　　　　　　　　　　　</v>
          </cell>
        </row>
        <row r="4721">
          <cell r="B4721">
            <v>401067</v>
          </cell>
          <cell r="C4721" t="str">
            <v>瀬高町（国民健康保険）　　　　　　　　　　　　　　　　　　</v>
          </cell>
        </row>
        <row r="4722">
          <cell r="B4722">
            <v>401075</v>
          </cell>
          <cell r="C4722" t="str">
            <v>大和町（国民健康保険）　　　　　　　　　　　　　　　　　　</v>
          </cell>
        </row>
        <row r="4723">
          <cell r="B4723">
            <v>401083</v>
          </cell>
          <cell r="C4723" t="str">
            <v>三橋町（国民健康保険）　　　　　　　　　　　　　　　　　　</v>
          </cell>
        </row>
        <row r="4724">
          <cell r="B4724">
            <v>401091</v>
          </cell>
          <cell r="C4724" t="str">
            <v>山川町（国民健康保険）　　　　　　　　　　　　　　　　　　</v>
          </cell>
        </row>
        <row r="4725">
          <cell r="B4725">
            <v>401109</v>
          </cell>
          <cell r="C4725" t="str">
            <v>高田町（国民健康保険）　　　　　　　　　　　　　　　　　　</v>
          </cell>
        </row>
        <row r="4726">
          <cell r="B4726">
            <v>401117</v>
          </cell>
          <cell r="C4726" t="str">
            <v>香春町（国民健康保険）　　　　　　　　　　　　　　　　　　</v>
          </cell>
        </row>
        <row r="4727">
          <cell r="B4727">
            <v>401125</v>
          </cell>
          <cell r="C4727" t="str">
            <v>添田町（国民健康保険）　　　　　　　　　　　　　　　　　　</v>
          </cell>
        </row>
        <row r="4728">
          <cell r="B4728">
            <v>401133</v>
          </cell>
          <cell r="C4728" t="str">
            <v>金田町（国民健康保険）　　　　　　　　　　　　　　　　　　</v>
          </cell>
        </row>
        <row r="4729">
          <cell r="B4729">
            <v>401141</v>
          </cell>
          <cell r="C4729" t="str">
            <v>糸田町（国民健康保険）　　　　　　　　　　　　　　　　　　</v>
          </cell>
        </row>
        <row r="4730">
          <cell r="B4730">
            <v>401158</v>
          </cell>
          <cell r="C4730" t="str">
            <v>川崎町（国民健康保険）　　　　　　　　　　　　　　　　　　</v>
          </cell>
        </row>
        <row r="4731">
          <cell r="B4731">
            <v>401166</v>
          </cell>
          <cell r="C4731" t="str">
            <v>赤池町（国民健康保険）　　　　　　　　　　　　　　　　　　</v>
          </cell>
        </row>
        <row r="4732">
          <cell r="B4732">
            <v>401174</v>
          </cell>
          <cell r="C4732" t="str">
            <v>方城町（国民健康保険）　　　　　　　　　　　　　　　　　　</v>
          </cell>
        </row>
        <row r="4733">
          <cell r="B4733">
            <v>401182</v>
          </cell>
          <cell r="C4733" t="str">
            <v>大任町（国民健康保険）　　　　　　　　　　　　　　　　　　</v>
          </cell>
        </row>
        <row r="4734">
          <cell r="B4734">
            <v>401190</v>
          </cell>
          <cell r="C4734" t="str">
            <v>赤村（国民健康保険）　　　　　　　　　　　　　　　　　　　</v>
          </cell>
        </row>
        <row r="4735">
          <cell r="B4735">
            <v>401208</v>
          </cell>
          <cell r="C4735" t="str">
            <v>苅田町（国民健康保険）　　　　　　　　　　　　　　　　　　</v>
          </cell>
        </row>
        <row r="4736">
          <cell r="B4736">
            <v>401216</v>
          </cell>
          <cell r="C4736" t="str">
            <v>犀川町（国民健康保険）　　　　　　　　　　　　　　　　　　</v>
          </cell>
        </row>
        <row r="4737">
          <cell r="B4737">
            <v>401224</v>
          </cell>
          <cell r="C4737" t="str">
            <v>勝山町（国民健康保険）　　　　　　　　　　　　　　　　　　</v>
          </cell>
        </row>
        <row r="4738">
          <cell r="B4738">
            <v>401232</v>
          </cell>
          <cell r="C4738" t="str">
            <v>豊津町（国民健康保険）　　　　　　　　　　　　　　　　　　</v>
          </cell>
        </row>
        <row r="4739">
          <cell r="B4739">
            <v>401240</v>
          </cell>
          <cell r="C4739" t="str">
            <v>椎田町（国民健康保険）　　　　　　　　　　　　　　　　　　</v>
          </cell>
        </row>
        <row r="4740">
          <cell r="B4740">
            <v>401257</v>
          </cell>
          <cell r="C4740" t="str">
            <v>吉富町（国民健康保険）　　　　　　　　　　　　　　　　　　</v>
          </cell>
        </row>
        <row r="4741">
          <cell r="B4741">
            <v>401265</v>
          </cell>
          <cell r="C4741" t="str">
            <v>築城町（国民健康保険）　　　　　　　　　　　　　　　　　　</v>
          </cell>
        </row>
        <row r="4742">
          <cell r="B4742">
            <v>401273</v>
          </cell>
          <cell r="C4742" t="str">
            <v>新吉富村（国民健康保険）　　　　　　　　　　　　　　　　　</v>
          </cell>
        </row>
        <row r="4743">
          <cell r="B4743">
            <v>401281</v>
          </cell>
          <cell r="C4743" t="str">
            <v>大平村（国民健康保険）　　　　　　　　　　　　　　　　　　</v>
          </cell>
        </row>
        <row r="4744">
          <cell r="B4744">
            <v>401299</v>
          </cell>
          <cell r="C4744" t="str">
            <v>筑前町（国民健康保険）　　　　　　　　　　　　　　　　　　</v>
          </cell>
        </row>
        <row r="4745">
          <cell r="B4745">
            <v>401307</v>
          </cell>
          <cell r="C4745" t="str">
            <v>東峰村（国民健康保険）　　　　　　　　　　　　　　　　　　</v>
          </cell>
        </row>
        <row r="4746">
          <cell r="B4746">
            <v>403022</v>
          </cell>
          <cell r="C4746" t="str">
            <v>福岡県歯科医師国民健康保険組合　　　　　　　　　　　　　　</v>
          </cell>
        </row>
        <row r="4747">
          <cell r="B4747">
            <v>403030</v>
          </cell>
          <cell r="C4747" t="str">
            <v>福岡県医師国民健康保険組合　　　　　　　　　　　　　　　　</v>
          </cell>
        </row>
        <row r="4748">
          <cell r="B4748">
            <v>403048</v>
          </cell>
          <cell r="C4748" t="str">
            <v>福岡県薬剤師国民健康保険組合　　　　　　　　　　　　　　　</v>
          </cell>
        </row>
        <row r="4749">
          <cell r="B4749">
            <v>404004</v>
          </cell>
          <cell r="C4749" t="str">
            <v>北九州市（国民健康保険）　　　　　　　　　　　　　　　　　</v>
          </cell>
        </row>
        <row r="4750">
          <cell r="B4750">
            <v>405001</v>
          </cell>
          <cell r="C4750" t="str">
            <v>福岡市（国民健康保険）　　　　　　　　　　　　　　　　　　</v>
          </cell>
        </row>
        <row r="4751">
          <cell r="B4751">
            <v>6400055</v>
          </cell>
          <cell r="C4751" t="str">
            <v>麻生健康保険組合　　　　　　　　　　　　　　　　　　　　　</v>
          </cell>
        </row>
        <row r="4752">
          <cell r="B4752">
            <v>6400097</v>
          </cell>
          <cell r="C4752" t="str">
            <v>西日本鉄道健康保険組合　　　　　　　　　　　　　　　　　　</v>
          </cell>
        </row>
        <row r="4753">
          <cell r="B4753">
            <v>6400113</v>
          </cell>
          <cell r="C4753" t="str">
            <v>東陶機器健康保険組合　　　　　　　　　　　　　　　　　　　</v>
          </cell>
        </row>
        <row r="4754">
          <cell r="B4754">
            <v>6400188</v>
          </cell>
          <cell r="C4754" t="str">
            <v>月星化成健康保険組合　　　　　　　　　　　　　　　　　　　</v>
          </cell>
        </row>
        <row r="4755">
          <cell r="B4755">
            <v>6400279</v>
          </cell>
          <cell r="C4755" t="str">
            <v>昭和鉄工健康保険組合　　　　　　　　　　　　　　　　　　　</v>
          </cell>
        </row>
        <row r="4756">
          <cell r="B4756">
            <v>6400295</v>
          </cell>
          <cell r="C4756" t="str">
            <v>安川電機健康保険組合　　　　　　　　　　　　　　　　　　　</v>
          </cell>
        </row>
        <row r="4757">
          <cell r="B4757">
            <v>6400329</v>
          </cell>
          <cell r="C4757" t="str">
            <v>西日本新聞社健康保険組合　　　　　　　　　　　　　　　　　</v>
          </cell>
        </row>
        <row r="4758">
          <cell r="B4758">
            <v>6400337</v>
          </cell>
          <cell r="C4758" t="str">
            <v>福糧健康保険組合　　　　　　　　　　　　　　　　　　　　　</v>
          </cell>
        </row>
        <row r="4759">
          <cell r="B4759">
            <v>6400378</v>
          </cell>
          <cell r="C4759" t="str">
            <v>福岡銀行健康保険組合　　　　　　　　　　　　　　　　　　　</v>
          </cell>
        </row>
        <row r="4760">
          <cell r="B4760">
            <v>6400477</v>
          </cell>
          <cell r="C4760" t="str">
            <v>九州電力健康保険組合　　　　　　　　　　　　　　　　　　　</v>
          </cell>
        </row>
        <row r="4761">
          <cell r="B4761">
            <v>6400501</v>
          </cell>
          <cell r="C4761" t="str">
            <v>西日本シティ銀行健康保険組合　　　　　　　　　　　　　　　</v>
          </cell>
        </row>
        <row r="4762">
          <cell r="B4762">
            <v>6400519</v>
          </cell>
          <cell r="C4762" t="str">
            <v>福岡市職員健康保険組合　　　　　　　　　　　　　　　　　　</v>
          </cell>
        </row>
        <row r="4763">
          <cell r="B4763">
            <v>6400550</v>
          </cell>
          <cell r="C4763" t="str">
            <v>黒崎播磨健康保険組合　　　　　　　　　　　　　　　　　　　</v>
          </cell>
        </row>
        <row r="4764">
          <cell r="B4764">
            <v>6400634</v>
          </cell>
          <cell r="C4764" t="str">
            <v>福岡県農協健康保険組合　　　　　　　　　　　　　　　　　　</v>
          </cell>
        </row>
        <row r="4765">
          <cell r="B4765">
            <v>6400667</v>
          </cell>
          <cell r="C4765" t="str">
            <v>井筒屋健康保険組合　　　　　　　　　　　　　　　　　　　　</v>
          </cell>
        </row>
        <row r="4766">
          <cell r="B4766">
            <v>6400675</v>
          </cell>
          <cell r="C4766" t="str">
            <v>福岡シティ銀行健康保険組合　　　　　　　　　　　　　　　　</v>
          </cell>
        </row>
        <row r="4767">
          <cell r="B4767">
            <v>6400683</v>
          </cell>
          <cell r="C4767" t="str">
            <v>九電工健康保険組合　　　　　　　　　　　　　　　　　　　　</v>
          </cell>
        </row>
        <row r="4768">
          <cell r="B4768">
            <v>6400766</v>
          </cell>
          <cell r="C4768" t="str">
            <v>岡野バルブ健康保険組合　　　　　　　　　　　　　　　　　　</v>
          </cell>
        </row>
        <row r="4769">
          <cell r="B4769">
            <v>6400790</v>
          </cell>
          <cell r="C4769" t="str">
            <v>西部瓦斯健康保険組合　　　　　　　　　　　　　　　　　　　</v>
          </cell>
        </row>
        <row r="4770">
          <cell r="B4770">
            <v>6400899</v>
          </cell>
          <cell r="C4770" t="str">
            <v>北九州市職員健康保険組合　　　　　　　　　　　　　　　　　</v>
          </cell>
        </row>
        <row r="4771">
          <cell r="B4771">
            <v>6400972</v>
          </cell>
          <cell r="C4771" t="str">
            <v>福岡県石油業健康保険組合　　　　　　　　　　　　　　　　　</v>
          </cell>
        </row>
        <row r="4772">
          <cell r="B4772">
            <v>6401038</v>
          </cell>
          <cell r="C4772" t="str">
            <v>高田工業所健康保険組合　　　　　　　　　　　　　　　　　　</v>
          </cell>
        </row>
        <row r="4773">
          <cell r="B4773">
            <v>6401046</v>
          </cell>
          <cell r="C4773" t="str">
            <v>日本タングステン健康保険組合　　　　　　　　　　　　　　　</v>
          </cell>
        </row>
        <row r="4774">
          <cell r="B4774">
            <v>6401053</v>
          </cell>
          <cell r="C4774" t="str">
            <v>大石産業健康保険組合　　　　　　　　　　　　　　　　　　　</v>
          </cell>
        </row>
        <row r="4775">
          <cell r="B4775">
            <v>6401095</v>
          </cell>
          <cell r="C4775" t="str">
            <v>ベスト電器健康保険組合　　　　　　　　　　　　　　　　　　</v>
          </cell>
        </row>
        <row r="4776">
          <cell r="B4776">
            <v>6401111</v>
          </cell>
          <cell r="C4776" t="str">
            <v>ロイヤル健康保険組合　　　　　　　　　　　　　　　　　　　</v>
          </cell>
        </row>
        <row r="4777">
          <cell r="B4777">
            <v>6401129</v>
          </cell>
          <cell r="C4777" t="str">
            <v>国内信販健康保険組合　　　　　　　　　　　　　　　　　　　</v>
          </cell>
        </row>
        <row r="4778">
          <cell r="B4778">
            <v>6401137</v>
          </cell>
          <cell r="C4778" t="str">
            <v>三井ハイテック健康保険組合　　　　　　　　　　　　　　　　</v>
          </cell>
        </row>
        <row r="4779">
          <cell r="B4779">
            <v>6401160</v>
          </cell>
          <cell r="C4779" t="str">
            <v>福岡県情報サービス産業健康保険組合　　　　　　　　　　　　</v>
          </cell>
        </row>
        <row r="4780">
          <cell r="B4780">
            <v>6401186</v>
          </cell>
          <cell r="C4780" t="str">
            <v>山九健康保険組合　　　　　　　　　　　　　　　　　　　　　</v>
          </cell>
        </row>
        <row r="4781">
          <cell r="B4781">
            <v>32400418</v>
          </cell>
          <cell r="C4781" t="str">
            <v>福岡県市町村職員共済組合　　　　　　　　　　　　　　　　　</v>
          </cell>
        </row>
        <row r="4782">
          <cell r="B4782">
            <v>410019</v>
          </cell>
          <cell r="C4782" t="str">
            <v>佐賀市（国民健康保険）　　　　　　　　　　　　　　　　　　</v>
          </cell>
        </row>
        <row r="4783">
          <cell r="B4783">
            <v>410027</v>
          </cell>
          <cell r="C4783" t="str">
            <v>唐津市（国民健康保険）　　　　　　　　　　　　　　　　　　</v>
          </cell>
        </row>
        <row r="4784">
          <cell r="B4784">
            <v>410035</v>
          </cell>
          <cell r="C4784" t="str">
            <v>鳥栖市（国民健康保険）　　　　　　　　　　　　　　　　　　</v>
          </cell>
        </row>
        <row r="4785">
          <cell r="B4785">
            <v>410043</v>
          </cell>
          <cell r="C4785" t="str">
            <v>多久市（国民健康保険）　　　　　　　　　　　　　　　　　　</v>
          </cell>
        </row>
        <row r="4786">
          <cell r="B4786">
            <v>410050</v>
          </cell>
          <cell r="C4786" t="str">
            <v>伊万里市（国民健康保険）　　　　　　　　　　　　　　　　　</v>
          </cell>
        </row>
        <row r="4787">
          <cell r="B4787">
            <v>410068</v>
          </cell>
          <cell r="C4787" t="str">
            <v>武雄市（国民健康保険）　　　　　　　　　　　　　　　　　　</v>
          </cell>
        </row>
        <row r="4788">
          <cell r="B4788">
            <v>410076</v>
          </cell>
          <cell r="C4788" t="str">
            <v>鹿島市（国民健康保険）　　　　　　　　　　　　　　　　　　</v>
          </cell>
        </row>
        <row r="4789">
          <cell r="B4789">
            <v>410084</v>
          </cell>
          <cell r="C4789" t="str">
            <v>小城市（国民健康保険）　　　　　　　　　　　　　　　　　　</v>
          </cell>
        </row>
        <row r="4790">
          <cell r="B4790">
            <v>410514</v>
          </cell>
          <cell r="C4790" t="str">
            <v>諸富町（国民健康保険）　　　　　　　　　　　　　　　　　　</v>
          </cell>
        </row>
        <row r="4791">
          <cell r="B4791">
            <v>410522</v>
          </cell>
          <cell r="C4791" t="str">
            <v>川副町（国民健康保険）　　　　　　　　　　　　　　　　　　</v>
          </cell>
        </row>
        <row r="4792">
          <cell r="B4792">
            <v>410530</v>
          </cell>
          <cell r="C4792" t="str">
            <v>東与賀町（国民健康保険）　　　　　　　　　　　　　　　　　</v>
          </cell>
        </row>
        <row r="4793">
          <cell r="B4793">
            <v>410548</v>
          </cell>
          <cell r="C4793" t="str">
            <v>久保田町（国民健康保険）　　　　　　　　　　　　　　　　　</v>
          </cell>
        </row>
        <row r="4794">
          <cell r="B4794">
            <v>410555</v>
          </cell>
          <cell r="C4794" t="str">
            <v>大和町（国民健康保険）　　　　　　　　　　　　　　　　　　</v>
          </cell>
        </row>
        <row r="4795">
          <cell r="B4795">
            <v>410563</v>
          </cell>
          <cell r="C4795" t="str">
            <v>富士町（国民健康保険）　　　　　　　　　　　　　　　　　　</v>
          </cell>
        </row>
        <row r="4796">
          <cell r="B4796">
            <v>410571</v>
          </cell>
          <cell r="C4796" t="str">
            <v>神埼町（国民健康保険）　　　　　　　　　　　　　　　　　　</v>
          </cell>
        </row>
        <row r="4797">
          <cell r="B4797">
            <v>410589</v>
          </cell>
          <cell r="C4797" t="str">
            <v>千代田町（国民健康保険）　　　　　　　　　　　　　　　　　</v>
          </cell>
        </row>
        <row r="4798">
          <cell r="B4798">
            <v>410597</v>
          </cell>
          <cell r="C4798" t="str">
            <v>三田川町（国民健康保険）　　　　　　　　　　　　　　　　　</v>
          </cell>
        </row>
        <row r="4799">
          <cell r="B4799">
            <v>410605</v>
          </cell>
          <cell r="C4799" t="str">
            <v>東脊振村（国民健康保険）　　　　　　　　　　　　　　　　　</v>
          </cell>
        </row>
        <row r="4800">
          <cell r="B4800">
            <v>410613</v>
          </cell>
          <cell r="C4800" t="str">
            <v>脊振村（国民健康保険）　　　　　　　　　　　　　　　　　　</v>
          </cell>
        </row>
        <row r="4801">
          <cell r="B4801">
            <v>410621</v>
          </cell>
          <cell r="C4801" t="str">
            <v>三瀬村（国民健康保険）　　　　　　　　　　　　　　　　　　</v>
          </cell>
        </row>
        <row r="4802">
          <cell r="B4802">
            <v>410639</v>
          </cell>
          <cell r="C4802" t="str">
            <v>基山町（国民健康保険）　　　　　　　　　　　　　　　　　　</v>
          </cell>
        </row>
        <row r="4803">
          <cell r="B4803">
            <v>410647</v>
          </cell>
          <cell r="C4803" t="str">
            <v>中原町（国民健康保険）　　　　　　　　　　　　　　　　　　</v>
          </cell>
        </row>
        <row r="4804">
          <cell r="B4804">
            <v>410654</v>
          </cell>
          <cell r="C4804" t="str">
            <v>北茂安町（国民健康保険）　　　　　　　　　　　　　　　　　</v>
          </cell>
        </row>
        <row r="4805">
          <cell r="B4805">
            <v>410662</v>
          </cell>
          <cell r="C4805" t="str">
            <v>三根町（国民健康保険）　　　　　　　　　　　　　　　　　　</v>
          </cell>
        </row>
        <row r="4806">
          <cell r="B4806">
            <v>410670</v>
          </cell>
          <cell r="C4806" t="str">
            <v>上峰町（国民健康保険）　　　　　　　　　　　　　　　　　　</v>
          </cell>
        </row>
        <row r="4807">
          <cell r="B4807">
            <v>410688</v>
          </cell>
          <cell r="C4807" t="str">
            <v>小城町（国民健康保険）　　　　　　　　　　　　　　　　　　</v>
          </cell>
        </row>
        <row r="4808">
          <cell r="B4808">
            <v>410696</v>
          </cell>
          <cell r="C4808" t="str">
            <v>三日月町（国民健康保険）　　　　　　　　　　　　　　　　　</v>
          </cell>
        </row>
        <row r="4809">
          <cell r="B4809">
            <v>410704</v>
          </cell>
          <cell r="C4809" t="str">
            <v>牛津町（国民健康保険）　　　　　　　　　　　　　　　　　　</v>
          </cell>
        </row>
        <row r="4810">
          <cell r="B4810">
            <v>410712</v>
          </cell>
          <cell r="C4810" t="str">
            <v>芦刈町（国民健康保険）　　　　　　　　　　　　　　　　　　</v>
          </cell>
        </row>
        <row r="4811">
          <cell r="B4811">
            <v>410720</v>
          </cell>
          <cell r="C4811" t="str">
            <v>浜玉町（国民健康保険）　　　　　　　　　　　　　　　　　　</v>
          </cell>
        </row>
        <row r="4812">
          <cell r="B4812">
            <v>410738</v>
          </cell>
          <cell r="C4812" t="str">
            <v>七山村（国民健康保険）　　　　　　　　　　　　　　　　　　</v>
          </cell>
        </row>
        <row r="4813">
          <cell r="B4813">
            <v>410746</v>
          </cell>
          <cell r="C4813" t="str">
            <v>厳木町（国民健康保険）　　　　　　　　　　　　　　　　　　</v>
          </cell>
        </row>
        <row r="4814">
          <cell r="B4814">
            <v>410753</v>
          </cell>
          <cell r="C4814" t="str">
            <v>相知町（国民健康保険）　　　　　　　　　　　　　　　　　　</v>
          </cell>
        </row>
        <row r="4815">
          <cell r="B4815">
            <v>410761</v>
          </cell>
          <cell r="C4815" t="str">
            <v>北波多村（国民健康保険）　　　　　　　　　　　　　　　　　</v>
          </cell>
        </row>
        <row r="4816">
          <cell r="B4816">
            <v>410779</v>
          </cell>
          <cell r="C4816" t="str">
            <v>肥前町（国民健康保険）　　　　　　　　　　　　　　　　　　</v>
          </cell>
        </row>
        <row r="4817">
          <cell r="B4817">
            <v>410787</v>
          </cell>
          <cell r="C4817" t="str">
            <v>玄海町（国民健康保険）　　　　　　　　　　　　　　　　　　</v>
          </cell>
        </row>
        <row r="4818">
          <cell r="B4818">
            <v>410795</v>
          </cell>
          <cell r="C4818" t="str">
            <v>鎮西町（国民健康保険）　　　　　　　　　　　　　　　　　　</v>
          </cell>
        </row>
        <row r="4819">
          <cell r="B4819">
            <v>410803</v>
          </cell>
          <cell r="C4819" t="str">
            <v>呼子町（国民健康保険）　　　　　　　　　　　　　　　　　　</v>
          </cell>
        </row>
        <row r="4820">
          <cell r="B4820">
            <v>410811</v>
          </cell>
          <cell r="C4820" t="str">
            <v>有田町（国民健康保険）　　　　　　　　　　　　　　　　　　</v>
          </cell>
        </row>
        <row r="4821">
          <cell r="B4821">
            <v>410829</v>
          </cell>
          <cell r="C4821" t="str">
            <v>西有田町（国民健康保険）　　　　　　　　　　　　　　　　　</v>
          </cell>
        </row>
        <row r="4822">
          <cell r="B4822">
            <v>410837</v>
          </cell>
          <cell r="C4822" t="str">
            <v>山内町（国民健康保険）　　　　　　　　　　　　　　　　　　</v>
          </cell>
        </row>
        <row r="4823">
          <cell r="B4823">
            <v>410845</v>
          </cell>
          <cell r="C4823" t="str">
            <v>北方町（国民健康保険）　　　　　　　　　　　　　　　　　　</v>
          </cell>
        </row>
        <row r="4824">
          <cell r="B4824">
            <v>410852</v>
          </cell>
          <cell r="C4824" t="str">
            <v>大町町（国民健康保険）　　　　　　　　　　　　　　　　　　</v>
          </cell>
        </row>
        <row r="4825">
          <cell r="B4825">
            <v>410860</v>
          </cell>
          <cell r="C4825" t="str">
            <v>江北町（国民健康保険）　　　　　　　　　　　　　　　　　　</v>
          </cell>
        </row>
        <row r="4826">
          <cell r="B4826">
            <v>410878</v>
          </cell>
          <cell r="C4826" t="str">
            <v>白石町（国民健康保険）　　　　　　　　　　　　　　　　　　</v>
          </cell>
        </row>
        <row r="4827">
          <cell r="B4827">
            <v>410886</v>
          </cell>
          <cell r="C4827" t="str">
            <v>福富町（国民健康保険）　　　　　　　　　　　　　　　　　　</v>
          </cell>
        </row>
        <row r="4828">
          <cell r="B4828">
            <v>410894</v>
          </cell>
          <cell r="C4828" t="str">
            <v>有明町（国民健康保険）　　　　　　　　　　　　　　　　　　</v>
          </cell>
        </row>
        <row r="4829">
          <cell r="B4829">
            <v>410902</v>
          </cell>
          <cell r="C4829" t="str">
            <v>太良町（国民健康保険）　　　　　　　　　　　　　　　　　　</v>
          </cell>
        </row>
        <row r="4830">
          <cell r="B4830">
            <v>410910</v>
          </cell>
          <cell r="C4830" t="str">
            <v>塩田町（国民健康保険）　　　　　　　　　　　　　　　　　　</v>
          </cell>
        </row>
        <row r="4831">
          <cell r="B4831">
            <v>410928</v>
          </cell>
          <cell r="C4831" t="str">
            <v>嬉野町（国民健康保険）　　　　　　　　　　　　　　　　　　</v>
          </cell>
        </row>
        <row r="4832">
          <cell r="B4832">
            <v>410936</v>
          </cell>
          <cell r="C4832" t="str">
            <v>白石町（国民健康保険）　　　　　　　　　　　　　　　　　　</v>
          </cell>
        </row>
        <row r="4833">
          <cell r="B4833">
            <v>410944</v>
          </cell>
          <cell r="C4833" t="str">
            <v>みやき町（国民健康保険）　　　　　　　　　　　　　　　　　</v>
          </cell>
        </row>
        <row r="4834">
          <cell r="B4834">
            <v>413013</v>
          </cell>
          <cell r="C4834" t="str">
            <v>佐賀県医師国民健康保険組合　　　　　　　　　　　　　　　　</v>
          </cell>
        </row>
        <row r="4835">
          <cell r="B4835">
            <v>413021</v>
          </cell>
          <cell r="C4835" t="str">
            <v>佐賀県歯科医師国民健康保険組合　　　　　　　　　　　　　　</v>
          </cell>
        </row>
        <row r="4836">
          <cell r="B4836">
            <v>413039</v>
          </cell>
          <cell r="C4836" t="str">
            <v>佐賀県建設国民健康保険組合　　　　　　　　　　　　　　　　</v>
          </cell>
        </row>
        <row r="4837">
          <cell r="B4837">
            <v>6410104</v>
          </cell>
          <cell r="C4837" t="str">
            <v>佐賀銀行健康保険組合　　　　　　　　　　　　　　　　　　　</v>
          </cell>
        </row>
        <row r="4838">
          <cell r="B4838">
            <v>32410417</v>
          </cell>
          <cell r="C4838" t="str">
            <v>佐賀県市町村職員共済組合　　　　　　　　　　　　　　　　　</v>
          </cell>
        </row>
        <row r="4839">
          <cell r="B4839">
            <v>420018</v>
          </cell>
          <cell r="C4839" t="str">
            <v>長崎市（国民健康保険）　　　　　　　　　　　　　　　　　　</v>
          </cell>
        </row>
        <row r="4840">
          <cell r="B4840">
            <v>420026</v>
          </cell>
          <cell r="C4840" t="str">
            <v>佐世保市（国民健康保険）　　　　　　　　　　　　　　　　　</v>
          </cell>
        </row>
        <row r="4841">
          <cell r="B4841">
            <v>420034</v>
          </cell>
          <cell r="C4841" t="str">
            <v>島原市（国民健康保険）　　　　　　　　　　　　　　　　　　</v>
          </cell>
        </row>
        <row r="4842">
          <cell r="B4842">
            <v>420042</v>
          </cell>
          <cell r="C4842" t="str">
            <v>諫早市（国民健康保険）　　　　　　　　　　　　　　　　　　</v>
          </cell>
        </row>
        <row r="4843">
          <cell r="B4843">
            <v>420059</v>
          </cell>
          <cell r="C4843" t="str">
            <v>大村市（国民健康保険）　　　　　　　　　　　　　　　　　　</v>
          </cell>
        </row>
        <row r="4844">
          <cell r="B4844">
            <v>420067</v>
          </cell>
          <cell r="C4844" t="str">
            <v>福江市（国民健康保険）　　　　　　　　　　　　　　　　　　</v>
          </cell>
        </row>
        <row r="4845">
          <cell r="B4845">
            <v>420075</v>
          </cell>
          <cell r="C4845" t="str">
            <v>平戸市（国民健康保険）　　　　　　　　　　　　　　　　　　</v>
          </cell>
        </row>
        <row r="4846">
          <cell r="B4846">
            <v>420083</v>
          </cell>
          <cell r="C4846" t="str">
            <v>松浦市（国民健康保険）　　　　　　　　　　　　　　　　　　</v>
          </cell>
        </row>
        <row r="4847">
          <cell r="B4847">
            <v>420091</v>
          </cell>
          <cell r="C4847" t="str">
            <v>対馬市（国民健康保険）　　　　　　　　　　　　　　　　　　</v>
          </cell>
        </row>
        <row r="4848">
          <cell r="B4848">
            <v>420109</v>
          </cell>
          <cell r="C4848" t="str">
            <v>壱岐市（国民健康保険）　　　　　　　　　　　　　　　　　　</v>
          </cell>
        </row>
        <row r="4849">
          <cell r="B4849">
            <v>420117</v>
          </cell>
          <cell r="C4849" t="str">
            <v>五島市（国民健康保険）　　　　　　　　　　　　　　　　　　</v>
          </cell>
        </row>
        <row r="4850">
          <cell r="B4850">
            <v>420125</v>
          </cell>
          <cell r="C4850" t="str">
            <v>西海市（国民健康保険）　　　　　　　　　　　　　　　　　　</v>
          </cell>
        </row>
        <row r="4851">
          <cell r="B4851">
            <v>420513</v>
          </cell>
          <cell r="C4851" t="str">
            <v>香焼町（国民健康保険）　　　　　　　　　　　　　　　　　　</v>
          </cell>
        </row>
        <row r="4852">
          <cell r="B4852">
            <v>420521</v>
          </cell>
          <cell r="C4852" t="str">
            <v>伊王島町（国民健康保険）　　　　　　　　　　　　　　　　　</v>
          </cell>
        </row>
        <row r="4853">
          <cell r="B4853">
            <v>420539</v>
          </cell>
          <cell r="C4853" t="str">
            <v>高島町（国民健康保険）　　　　　　　　　　　　　　　　　　</v>
          </cell>
        </row>
        <row r="4854">
          <cell r="B4854">
            <v>420547</v>
          </cell>
          <cell r="C4854" t="str">
            <v>野母崎町（国民健康保険）　　　　　　　　　　　　　　　　　</v>
          </cell>
        </row>
        <row r="4855">
          <cell r="B4855">
            <v>420554</v>
          </cell>
          <cell r="C4855" t="str">
            <v>三和町（国民健康保険）　　　　　　　　　　　　　　　　　　</v>
          </cell>
        </row>
        <row r="4856">
          <cell r="B4856">
            <v>420562</v>
          </cell>
          <cell r="C4856" t="str">
            <v>多良見町（国民健康保険）　　　　　　　　　　　　　　　　　</v>
          </cell>
        </row>
        <row r="4857">
          <cell r="B4857">
            <v>420570</v>
          </cell>
          <cell r="C4857" t="str">
            <v>長与町（国民健康保険）　　　　　　　　　　　　　　　　　　</v>
          </cell>
        </row>
        <row r="4858">
          <cell r="B4858">
            <v>420588</v>
          </cell>
          <cell r="C4858" t="str">
            <v>時津町（国民健康保険）　　　　　　　　　　　　　　　　　　</v>
          </cell>
        </row>
        <row r="4859">
          <cell r="B4859">
            <v>420596</v>
          </cell>
          <cell r="C4859" t="str">
            <v>琴海町（国民健康保険）　　　　　　　　　　　　　　　　　　</v>
          </cell>
        </row>
        <row r="4860">
          <cell r="B4860">
            <v>420604</v>
          </cell>
          <cell r="C4860" t="str">
            <v>西彼町（国民健康保険）　　　　　　　　　　　　　　　　　　</v>
          </cell>
        </row>
        <row r="4861">
          <cell r="B4861">
            <v>420612</v>
          </cell>
          <cell r="C4861" t="str">
            <v>西海町（国民健康保険）　　　　　　　　　　　　　　　　　　</v>
          </cell>
        </row>
        <row r="4862">
          <cell r="B4862">
            <v>420620</v>
          </cell>
          <cell r="C4862" t="str">
            <v>大島町（国民健康保険）　　　　　　　　　　　　　　　　　　</v>
          </cell>
        </row>
        <row r="4863">
          <cell r="B4863">
            <v>420638</v>
          </cell>
          <cell r="C4863" t="str">
            <v>崎戸町（国民健康保険）　　　　　　　　　　　　　　　　　　</v>
          </cell>
        </row>
        <row r="4864">
          <cell r="B4864">
            <v>420646</v>
          </cell>
          <cell r="C4864" t="str">
            <v>大瀬戸町（国民健康保険）　　　　　　　　　　　　　　　　　</v>
          </cell>
        </row>
        <row r="4865">
          <cell r="B4865">
            <v>420653</v>
          </cell>
          <cell r="C4865" t="str">
            <v>外海町（国民健康保険）　　　　　　　　　　　　　　　　　　</v>
          </cell>
        </row>
        <row r="4866">
          <cell r="B4866">
            <v>420661</v>
          </cell>
          <cell r="C4866" t="str">
            <v>東彼杵町（国民健康保険）　　　　　　　　　　　　　　　　　</v>
          </cell>
        </row>
        <row r="4867">
          <cell r="B4867">
            <v>420679</v>
          </cell>
          <cell r="C4867" t="str">
            <v>川棚町（国民健康保険）　　　　　　　　　　　　　　　　　　</v>
          </cell>
        </row>
        <row r="4868">
          <cell r="B4868">
            <v>420687</v>
          </cell>
          <cell r="C4868" t="str">
            <v>波佐見町（国民健康保険）　　　　　　　　　　　　　　　　　</v>
          </cell>
        </row>
        <row r="4869">
          <cell r="B4869">
            <v>420695</v>
          </cell>
          <cell r="C4869" t="str">
            <v>森山町（国民健康保険）　　　　　　　　　　　　　　　　　　</v>
          </cell>
        </row>
        <row r="4870">
          <cell r="B4870">
            <v>420703</v>
          </cell>
          <cell r="C4870" t="str">
            <v>飯盛町（国民健康保険）　　　　　　　　　　　　　　　　　　</v>
          </cell>
        </row>
        <row r="4871">
          <cell r="B4871">
            <v>420711</v>
          </cell>
          <cell r="C4871" t="str">
            <v>高来町（国民健康保険）　　　　　　　　　　　　　　　　　　</v>
          </cell>
        </row>
        <row r="4872">
          <cell r="B4872">
            <v>420729</v>
          </cell>
          <cell r="C4872" t="str">
            <v>小長井町（国民健康保険）　　　　　　　　　　　　　　　　　</v>
          </cell>
        </row>
        <row r="4873">
          <cell r="B4873">
            <v>420737</v>
          </cell>
          <cell r="C4873" t="str">
            <v>有明町（国民健康保険）　　　　　　　　　　　　　　　　　　</v>
          </cell>
        </row>
        <row r="4874">
          <cell r="B4874">
            <v>420745</v>
          </cell>
          <cell r="C4874" t="str">
            <v>国見町（国民健康保険）　　　　　　　　　　　　　　　　　　</v>
          </cell>
        </row>
        <row r="4875">
          <cell r="B4875">
            <v>420752</v>
          </cell>
          <cell r="C4875" t="str">
            <v>瑞穂町（国民健康保険）　　　　　　　　　　　　　　　　　　</v>
          </cell>
        </row>
        <row r="4876">
          <cell r="B4876">
            <v>420760</v>
          </cell>
          <cell r="C4876" t="str">
            <v>吾妻町（国民健康保険）　　　　　　　　　　　　　　　　　　</v>
          </cell>
        </row>
        <row r="4877">
          <cell r="B4877">
            <v>420778</v>
          </cell>
          <cell r="C4877" t="str">
            <v>愛野町（国民健康保険）　　　　　　　　　　　　　　　　　　</v>
          </cell>
        </row>
        <row r="4878">
          <cell r="B4878">
            <v>420786</v>
          </cell>
          <cell r="C4878" t="str">
            <v>千々石町（国民健康保険）　　　　　　　　　　　　　　　　　</v>
          </cell>
        </row>
        <row r="4879">
          <cell r="B4879">
            <v>420794</v>
          </cell>
          <cell r="C4879" t="str">
            <v>小浜町（国民健康保険）　　　　　　　　　　　　　　　　　　</v>
          </cell>
        </row>
        <row r="4880">
          <cell r="B4880">
            <v>420802</v>
          </cell>
          <cell r="C4880" t="str">
            <v>南串山町（国民健康保険）　　　　　　　　　　　　　　　　　</v>
          </cell>
        </row>
        <row r="4881">
          <cell r="B4881">
            <v>420810</v>
          </cell>
          <cell r="C4881" t="str">
            <v>加津佐町（国民健康保険）　　　　　　　　　　　　　　　　　</v>
          </cell>
        </row>
        <row r="4882">
          <cell r="B4882">
            <v>420828</v>
          </cell>
          <cell r="C4882" t="str">
            <v>口之津町（国民健康保険）　　　　　　　　　　　　　　　　　</v>
          </cell>
        </row>
        <row r="4883">
          <cell r="B4883">
            <v>420836</v>
          </cell>
          <cell r="C4883" t="str">
            <v>南有馬町（国民健康保険）　　　　　　　　　　　　　　　　　</v>
          </cell>
        </row>
        <row r="4884">
          <cell r="B4884">
            <v>420844</v>
          </cell>
          <cell r="C4884" t="str">
            <v>北有馬町（国民健康保険）　　　　　　　　　　　　　　　　　</v>
          </cell>
        </row>
        <row r="4885">
          <cell r="B4885">
            <v>420851</v>
          </cell>
          <cell r="C4885" t="str">
            <v>西有家町（国民健康保険）　　　　　　　　　　　　　　　　　</v>
          </cell>
        </row>
        <row r="4886">
          <cell r="B4886">
            <v>420869</v>
          </cell>
          <cell r="C4886" t="str">
            <v>有家町（国民健康保険）　　　　　　　　　　　　　　　　　　</v>
          </cell>
        </row>
        <row r="4887">
          <cell r="B4887">
            <v>420877</v>
          </cell>
          <cell r="C4887" t="str">
            <v>布津町（国民健康保険）　　　　　　　　　　　　　　　　　　</v>
          </cell>
        </row>
        <row r="4888">
          <cell r="B4888">
            <v>420885</v>
          </cell>
          <cell r="C4888" t="str">
            <v>深江町（国民健康保険）　　　　　　　　　　　　　　　　　　</v>
          </cell>
        </row>
        <row r="4889">
          <cell r="B4889">
            <v>420893</v>
          </cell>
          <cell r="C4889" t="str">
            <v>大島村（国民健康保険）　　　　　　　　　　　　　　　　　　</v>
          </cell>
        </row>
        <row r="4890">
          <cell r="B4890">
            <v>420901</v>
          </cell>
          <cell r="C4890" t="str">
            <v>生月町（国民健康保険）　　　　　　　　　　　　　　　　　　</v>
          </cell>
        </row>
        <row r="4891">
          <cell r="B4891">
            <v>420919</v>
          </cell>
          <cell r="C4891" t="str">
            <v>小値賀町（国民健康保険）　　　　　　　　　　　　　　　　　</v>
          </cell>
        </row>
        <row r="4892">
          <cell r="B4892">
            <v>420927</v>
          </cell>
          <cell r="C4892" t="str">
            <v>宇久町（国民健康保険）　　　　　　　　　　　　　　　　　　</v>
          </cell>
        </row>
        <row r="4893">
          <cell r="B4893">
            <v>420935</v>
          </cell>
          <cell r="C4893" t="str">
            <v>田平町（国民健康保険）　　　　　　　　　　　　　　　　　　</v>
          </cell>
        </row>
        <row r="4894">
          <cell r="B4894">
            <v>420943</v>
          </cell>
          <cell r="C4894" t="str">
            <v>福島町（国民健康保険）　　　　　　　　　　　　　　　　　　</v>
          </cell>
        </row>
        <row r="4895">
          <cell r="B4895">
            <v>420950</v>
          </cell>
          <cell r="C4895" t="str">
            <v>鷹島町（国民健康保険）　　　　　　　　　　　　　　　　　　</v>
          </cell>
        </row>
        <row r="4896">
          <cell r="B4896">
            <v>420968</v>
          </cell>
          <cell r="C4896" t="str">
            <v>江迎町（国民健康保険）　　　　　　　　　　　　　　　　　　</v>
          </cell>
        </row>
        <row r="4897">
          <cell r="B4897">
            <v>420976</v>
          </cell>
          <cell r="C4897" t="str">
            <v>鹿町町（国民健康保険）　　　　　　　　　　　　　　　　　　</v>
          </cell>
        </row>
        <row r="4898">
          <cell r="B4898">
            <v>420984</v>
          </cell>
          <cell r="C4898" t="str">
            <v>小佐々町（国民健康保険）　　　　　　　　　　　　　　　　　</v>
          </cell>
        </row>
        <row r="4899">
          <cell r="B4899">
            <v>420992</v>
          </cell>
          <cell r="C4899" t="str">
            <v>佐々町（国民健康保険）　　　　　　　　　　　　　　　　　　</v>
          </cell>
        </row>
        <row r="4900">
          <cell r="B4900">
            <v>421008</v>
          </cell>
          <cell r="C4900" t="str">
            <v>吉井町（国民健康保険）　　　　　　　　　　　　　　　　　　</v>
          </cell>
        </row>
        <row r="4901">
          <cell r="B4901">
            <v>421016</v>
          </cell>
          <cell r="C4901" t="str">
            <v>世知原町（国民健康保険）　　　　　　　　　　　　　　　　　</v>
          </cell>
        </row>
        <row r="4902">
          <cell r="B4902">
            <v>421024</v>
          </cell>
          <cell r="C4902" t="str">
            <v>富江町（国民健康保険）　　　　　　　　　　　　　　　　　　</v>
          </cell>
        </row>
        <row r="4903">
          <cell r="B4903">
            <v>421032</v>
          </cell>
          <cell r="C4903" t="str">
            <v>玉之浦町（国民健康保険）　　　　　　　　　　　　　　　　　</v>
          </cell>
        </row>
        <row r="4904">
          <cell r="B4904">
            <v>421040</v>
          </cell>
          <cell r="C4904" t="str">
            <v>三井楽町（国民健康保険）　　　　　　　　　　　　　　　　　</v>
          </cell>
        </row>
        <row r="4905">
          <cell r="B4905">
            <v>421057</v>
          </cell>
          <cell r="C4905" t="str">
            <v>岐宿町（国民健康保険）　　　　　　　　　　　　　　　　　　</v>
          </cell>
        </row>
        <row r="4906">
          <cell r="B4906">
            <v>421065</v>
          </cell>
          <cell r="C4906" t="str">
            <v>奈留町（国民健康保険）　　　　　　　　　　　　　　　　　　</v>
          </cell>
        </row>
        <row r="4907">
          <cell r="B4907">
            <v>421073</v>
          </cell>
          <cell r="C4907" t="str">
            <v>若松町（国民健康保険）　　　　　　　　　　　　　　　　　　</v>
          </cell>
        </row>
        <row r="4908">
          <cell r="B4908">
            <v>421081</v>
          </cell>
          <cell r="C4908" t="str">
            <v>上五島町（国民健康保険）　　　　　　　　　　　　　　　　　</v>
          </cell>
        </row>
        <row r="4909">
          <cell r="B4909">
            <v>421099</v>
          </cell>
          <cell r="C4909" t="str">
            <v>新魚目町（国民健康保険）　　　　　　　　　　　　　　　　　</v>
          </cell>
        </row>
        <row r="4910">
          <cell r="B4910">
            <v>421107</v>
          </cell>
          <cell r="C4910" t="str">
            <v>有川町（国民健康保険）　　　　　　　　　　　　　　　　　　</v>
          </cell>
        </row>
        <row r="4911">
          <cell r="B4911">
            <v>421115</v>
          </cell>
          <cell r="C4911" t="str">
            <v>奈良尾町（国民健康保険）　　　　　　　　　　　　　　　　　</v>
          </cell>
        </row>
        <row r="4912">
          <cell r="B4912">
            <v>421123</v>
          </cell>
          <cell r="C4912" t="str">
            <v>郷ノ浦町（国民健康保険）　　　　　　　　　　　　　　　　　</v>
          </cell>
        </row>
        <row r="4913">
          <cell r="B4913">
            <v>421131</v>
          </cell>
          <cell r="C4913" t="str">
            <v>勝本町（国民健康保険）　　　　　　　　　　　　　　　　　　</v>
          </cell>
        </row>
        <row r="4914">
          <cell r="B4914">
            <v>421149</v>
          </cell>
          <cell r="C4914" t="str">
            <v>芦辺町（国民健康保険）　　　　　　　　　　　　　　　　　　</v>
          </cell>
        </row>
        <row r="4915">
          <cell r="B4915">
            <v>421156</v>
          </cell>
          <cell r="C4915" t="str">
            <v>石田町（国民健康保険）　　　　　　　　　　　　　　　　　　</v>
          </cell>
        </row>
        <row r="4916">
          <cell r="B4916">
            <v>421164</v>
          </cell>
          <cell r="C4916" t="str">
            <v>厳原町（国民健康保険）　　　　　　　　　　　　　　　　　　</v>
          </cell>
        </row>
        <row r="4917">
          <cell r="B4917">
            <v>421172</v>
          </cell>
          <cell r="C4917" t="str">
            <v>美津島町（国民健康保険）　　　　　　　　　　　　　　　　　</v>
          </cell>
        </row>
        <row r="4918">
          <cell r="B4918">
            <v>421180</v>
          </cell>
          <cell r="C4918" t="str">
            <v>豊玉町（国民健康保険）　　　　　　　　　　　　　　　　　　</v>
          </cell>
        </row>
        <row r="4919">
          <cell r="B4919">
            <v>421198</v>
          </cell>
          <cell r="C4919" t="str">
            <v>峰町（国民健康保険）　　　　　　　　　　　　　　　　　　　</v>
          </cell>
        </row>
        <row r="4920">
          <cell r="B4920">
            <v>421206</v>
          </cell>
          <cell r="C4920" t="str">
            <v>上県町（国民健康保険）　　　　　　　　　　　　　　　　　　</v>
          </cell>
        </row>
        <row r="4921">
          <cell r="B4921">
            <v>421214</v>
          </cell>
          <cell r="C4921" t="str">
            <v>上対馬町（国民健康保険）　　　　　　　　　　　　　　　　　</v>
          </cell>
        </row>
        <row r="4922">
          <cell r="B4922">
            <v>421222</v>
          </cell>
          <cell r="C4922" t="str">
            <v>新上五島町（国民健康保険）　　　　　　　　　　　　　　　　</v>
          </cell>
        </row>
        <row r="4923">
          <cell r="B4923">
            <v>423012</v>
          </cell>
          <cell r="C4923" t="str">
            <v>長崎県歯科医師国民健康保険組合　　　　　　　　　　　　　　</v>
          </cell>
        </row>
        <row r="4924">
          <cell r="B4924">
            <v>423020</v>
          </cell>
          <cell r="C4924" t="str">
            <v>長崎県医師国民健康保険組合　　　　　　　　　　　　　　　　</v>
          </cell>
        </row>
        <row r="4925">
          <cell r="B4925">
            <v>423038</v>
          </cell>
          <cell r="C4925" t="str">
            <v>長崎県薬剤師国民健康保険組合　　　　　　　　　　　　　　　</v>
          </cell>
        </row>
        <row r="4926">
          <cell r="B4926">
            <v>423046</v>
          </cell>
          <cell r="C4926" t="str">
            <v>長崎県建設事業国民健康保険組合　　　　　　　　　　　　　　</v>
          </cell>
        </row>
        <row r="4927">
          <cell r="B4927">
            <v>6420061</v>
          </cell>
          <cell r="C4927" t="str">
            <v>佐世保重工業健康保険組合　　　　　　　　　　　　　　　　　</v>
          </cell>
        </row>
        <row r="4928">
          <cell r="B4928">
            <v>6420087</v>
          </cell>
          <cell r="C4928" t="str">
            <v>長崎市役所健康保険組合　　　　　　　　　　　　　　　　　　</v>
          </cell>
        </row>
        <row r="4929">
          <cell r="B4929">
            <v>6420160</v>
          </cell>
          <cell r="C4929" t="str">
            <v>十八銀行健康保険組合　　　　　　　　　　　　　　　　　　　</v>
          </cell>
        </row>
        <row r="4930">
          <cell r="B4930">
            <v>6420178</v>
          </cell>
          <cell r="C4930" t="str">
            <v>長崎銀行健康保険組合　　　　　　　　　　　　　　　　　　　</v>
          </cell>
        </row>
        <row r="4931">
          <cell r="B4931">
            <v>6420186</v>
          </cell>
          <cell r="C4931" t="str">
            <v>九州銀行健康保険組合　　　　　　　　　　　　　　　　　　　</v>
          </cell>
        </row>
        <row r="4932">
          <cell r="B4932">
            <v>6420194</v>
          </cell>
          <cell r="C4932" t="str">
            <v>親和銀行健康保険組合　　　　　　　　　　　　　　　　　　　</v>
          </cell>
        </row>
        <row r="4933">
          <cell r="B4933">
            <v>32420416</v>
          </cell>
          <cell r="C4933" t="str">
            <v>長崎県市町村職員　共済組合　　　　　　　　　　　　　　　　</v>
          </cell>
        </row>
        <row r="4934">
          <cell r="B4934">
            <v>430017</v>
          </cell>
          <cell r="C4934" t="str">
            <v>熊本市（国民健康保険）　　　　　　　　　　　　　　　　　　</v>
          </cell>
        </row>
        <row r="4935">
          <cell r="B4935">
            <v>430025</v>
          </cell>
          <cell r="C4935" t="str">
            <v>八代市（国民健康保険）　　　　　　　　　　　　　　　　　　</v>
          </cell>
        </row>
        <row r="4936">
          <cell r="B4936">
            <v>430033</v>
          </cell>
          <cell r="C4936" t="str">
            <v>人吉市（国民健康保険）　　　　　　　　　　　　　　　　　　</v>
          </cell>
        </row>
        <row r="4937">
          <cell r="B4937">
            <v>430041</v>
          </cell>
          <cell r="C4937" t="str">
            <v>荒尾市（国民健康保険）　　　　　　　　　　　　　　　　　　</v>
          </cell>
        </row>
        <row r="4938">
          <cell r="B4938">
            <v>430058</v>
          </cell>
          <cell r="C4938" t="str">
            <v>水俣市（国民健康保険）　　　　　　　　　　　　　　　　　　</v>
          </cell>
        </row>
        <row r="4939">
          <cell r="B4939">
            <v>430066</v>
          </cell>
          <cell r="C4939" t="str">
            <v>玉名市（国民健康保険）　　　　　　　　　　　　　　　　　　</v>
          </cell>
        </row>
        <row r="4940">
          <cell r="B4940">
            <v>430074</v>
          </cell>
          <cell r="C4940" t="str">
            <v>本渡市（国民健康保険）　　　　　　　　　　　　　　　　　　</v>
          </cell>
        </row>
        <row r="4941">
          <cell r="B4941">
            <v>430082</v>
          </cell>
          <cell r="C4941" t="str">
            <v>山鹿市（国民健康保険）　　　　　　　　　　　　　　　　　　</v>
          </cell>
        </row>
        <row r="4942">
          <cell r="B4942">
            <v>430090</v>
          </cell>
          <cell r="C4942" t="str">
            <v>牛深市（国民健康保険）　　　　　　　　　　　　　　　　　　</v>
          </cell>
        </row>
        <row r="4943">
          <cell r="B4943">
            <v>430108</v>
          </cell>
          <cell r="C4943" t="str">
            <v>菊池市（国民健康保険）　　　　　　　　　　　　　　　　　　</v>
          </cell>
        </row>
        <row r="4944">
          <cell r="B4944">
            <v>430116</v>
          </cell>
          <cell r="C4944" t="str">
            <v>宇土市（国民健康保険）　　　　　　　　　　　　　　　　　　</v>
          </cell>
        </row>
        <row r="4945">
          <cell r="B4945">
            <v>430124</v>
          </cell>
          <cell r="C4945" t="str">
            <v>上天草市（国民健康保険）　　　　　　　　　　　　　　　　　</v>
          </cell>
        </row>
        <row r="4946">
          <cell r="B4946">
            <v>430132</v>
          </cell>
          <cell r="C4946" t="str">
            <v>山鹿市（国民健康保険）　　　　　　　　　　　　　　　　　　</v>
          </cell>
        </row>
        <row r="4947">
          <cell r="B4947">
            <v>430140</v>
          </cell>
          <cell r="C4947" t="str">
            <v>宇城市（国民健康保険）　　　　　　　　　　　　　　　　　　</v>
          </cell>
        </row>
        <row r="4948">
          <cell r="B4948">
            <v>430157</v>
          </cell>
          <cell r="C4948" t="str">
            <v>阿蘇市（国民健康保険）　　　　　　　　　　　　　　　　　　</v>
          </cell>
        </row>
        <row r="4949">
          <cell r="B4949">
            <v>430165</v>
          </cell>
          <cell r="C4949" t="str">
            <v>菊池市（国民健康保険）　　　　　　　　　　　　　　　　　　</v>
          </cell>
        </row>
        <row r="4950">
          <cell r="B4950">
            <v>430173</v>
          </cell>
          <cell r="C4950" t="str">
            <v>八代市（国民健康保険）　　　　　　　　　　　　　　　　　　</v>
          </cell>
        </row>
        <row r="4951">
          <cell r="B4951">
            <v>430553</v>
          </cell>
          <cell r="C4951" t="str">
            <v>三角町（国民健康保険）　　　　　　　　　　　　　　　　　　</v>
          </cell>
        </row>
        <row r="4952">
          <cell r="B4952">
            <v>430561</v>
          </cell>
          <cell r="C4952" t="str">
            <v>不知火町（国民健康保険）　　　　　　　　　　　　　　　　　</v>
          </cell>
        </row>
        <row r="4953">
          <cell r="B4953">
            <v>430579</v>
          </cell>
          <cell r="C4953" t="str">
            <v>城南町（国民健康保険）　　　　　　　　　　　　　　　　　　</v>
          </cell>
        </row>
        <row r="4954">
          <cell r="B4954">
            <v>430587</v>
          </cell>
          <cell r="C4954" t="str">
            <v>富合町（国民健康保険）　　　　　　　　　　　　　　　　　　</v>
          </cell>
        </row>
        <row r="4955">
          <cell r="B4955">
            <v>430595</v>
          </cell>
          <cell r="C4955" t="str">
            <v>松橋町（国民健康保険）　　　　　　　　　　　　　　　　　　</v>
          </cell>
        </row>
        <row r="4956">
          <cell r="B4956">
            <v>430603</v>
          </cell>
          <cell r="C4956" t="str">
            <v>小川町（国民健康保険）　　　　　　　　　　　　　　　　　　</v>
          </cell>
        </row>
        <row r="4957">
          <cell r="B4957">
            <v>430611</v>
          </cell>
          <cell r="C4957" t="str">
            <v>豊野町国民健康保険　　　　　　　　　　　　　　　　　　　　</v>
          </cell>
        </row>
        <row r="4958">
          <cell r="B4958">
            <v>430629</v>
          </cell>
          <cell r="C4958" t="str">
            <v>中央町（国民健康保険）　　　　　　　　　　　　　　　　　　</v>
          </cell>
        </row>
        <row r="4959">
          <cell r="B4959">
            <v>430637</v>
          </cell>
          <cell r="C4959" t="str">
            <v>砥用町（国民健康保険）　　　　　　　　　　　　　　　　　　</v>
          </cell>
        </row>
        <row r="4960">
          <cell r="B4960">
            <v>430645</v>
          </cell>
          <cell r="C4960" t="str">
            <v>岱明町（国民健康保険）　　　　　　　　　　　　　　　　　　</v>
          </cell>
        </row>
        <row r="4961">
          <cell r="B4961">
            <v>430652</v>
          </cell>
          <cell r="C4961" t="str">
            <v>横島町（国民健康保険）　　　　　　　　　　　　　　　　　　</v>
          </cell>
        </row>
        <row r="4962">
          <cell r="B4962">
            <v>430660</v>
          </cell>
          <cell r="C4962" t="str">
            <v>天水町（国民健康保険）　　　　　　　　　　　　　　　　　　</v>
          </cell>
        </row>
        <row r="4963">
          <cell r="B4963">
            <v>430678</v>
          </cell>
          <cell r="C4963" t="str">
            <v>玉東町（国民健康保険）　　　　　　　　　　　　　　　　　　</v>
          </cell>
        </row>
        <row r="4964">
          <cell r="B4964">
            <v>430686</v>
          </cell>
          <cell r="C4964" t="str">
            <v>菊水町（国民健康保険）　　　　　　　　　　　　　　　　　　</v>
          </cell>
        </row>
        <row r="4965">
          <cell r="B4965">
            <v>430694</v>
          </cell>
          <cell r="C4965" t="str">
            <v>三加和町（国民健康保険）　　　　　　　　　　　　　　　　　</v>
          </cell>
        </row>
        <row r="4966">
          <cell r="B4966">
            <v>430702</v>
          </cell>
          <cell r="C4966" t="str">
            <v>南関町（国民健康保険）　　　　　　　　　　　　　　　　　　</v>
          </cell>
        </row>
        <row r="4967">
          <cell r="B4967">
            <v>430710</v>
          </cell>
          <cell r="C4967" t="str">
            <v>長洲町（国民健康保険）　　　　　　　　　　　　　　　　　　</v>
          </cell>
        </row>
        <row r="4968">
          <cell r="B4968">
            <v>430728</v>
          </cell>
          <cell r="C4968" t="str">
            <v>鹿北町（国民健康保険）　　　　　　　　　　　　　　　　　　</v>
          </cell>
        </row>
        <row r="4969">
          <cell r="B4969">
            <v>430736</v>
          </cell>
          <cell r="C4969" t="str">
            <v>菊鹿町（国民健康保険）　　　　　　　　　　　　　　　　　　</v>
          </cell>
        </row>
        <row r="4970">
          <cell r="B4970">
            <v>430744</v>
          </cell>
          <cell r="C4970" t="str">
            <v>鹿本町（国民健康保険）　　　　　　　　　　　　　　　　　　</v>
          </cell>
        </row>
        <row r="4971">
          <cell r="B4971">
            <v>430751</v>
          </cell>
          <cell r="C4971" t="str">
            <v>鹿央町（国民健康保険）　　　　　　　　　　　　　　　　　　</v>
          </cell>
        </row>
        <row r="4972">
          <cell r="B4972">
            <v>430769</v>
          </cell>
          <cell r="C4972" t="str">
            <v>植木町（国民健康保険）　　　　　　　　　　　　　　　　　　</v>
          </cell>
        </row>
        <row r="4973">
          <cell r="B4973">
            <v>430777</v>
          </cell>
          <cell r="C4973" t="str">
            <v>七城町（国民健康保険）　　　　　　　　　　　　　　　　　　</v>
          </cell>
        </row>
        <row r="4974">
          <cell r="B4974">
            <v>430785</v>
          </cell>
          <cell r="C4974" t="str">
            <v>旭志村（国民健康保険）　　　　　　　　　　　　　　　　　　</v>
          </cell>
        </row>
        <row r="4975">
          <cell r="B4975">
            <v>430793</v>
          </cell>
          <cell r="C4975" t="str">
            <v>大津町（国民健康保険）　　　　　　　　　　　　　　　　　　</v>
          </cell>
        </row>
        <row r="4976">
          <cell r="B4976">
            <v>430801</v>
          </cell>
          <cell r="C4976" t="str">
            <v>菊陽町（国民健康保険）　　　　　　　　　　　　　　　　　　</v>
          </cell>
        </row>
        <row r="4977">
          <cell r="B4977">
            <v>430819</v>
          </cell>
          <cell r="C4977" t="str">
            <v>合志町（国民健康保険）　　　　　　　　　　　　　　　　　　</v>
          </cell>
        </row>
        <row r="4978">
          <cell r="B4978">
            <v>430827</v>
          </cell>
          <cell r="C4978" t="str">
            <v>泗水町（国民健康保険）　　　　　　　　　　　　　　　　　　</v>
          </cell>
        </row>
        <row r="4979">
          <cell r="B4979">
            <v>430835</v>
          </cell>
          <cell r="C4979" t="str">
            <v>西合志町（国民健康保険）　　　　　　　　　　　　　　　　　</v>
          </cell>
        </row>
        <row r="4980">
          <cell r="B4980">
            <v>430843</v>
          </cell>
          <cell r="C4980" t="str">
            <v>一の宮町（国民健康保険）　　　　　　　　　　　　　　　　　</v>
          </cell>
        </row>
        <row r="4981">
          <cell r="B4981">
            <v>430850</v>
          </cell>
          <cell r="C4981" t="str">
            <v>阿蘇町（国民健康保険）　　　　　　　　　　　　　　　　　　</v>
          </cell>
        </row>
        <row r="4982">
          <cell r="B4982">
            <v>430868</v>
          </cell>
          <cell r="C4982" t="str">
            <v>南小国町（国民健康保険）　　　　　　　　　　　　　　　　　</v>
          </cell>
        </row>
        <row r="4983">
          <cell r="B4983">
            <v>430876</v>
          </cell>
          <cell r="C4983" t="str">
            <v>小国町（国民健康保険）　　　　　　　　　　　　　　　　　　</v>
          </cell>
        </row>
        <row r="4984">
          <cell r="B4984">
            <v>430884</v>
          </cell>
          <cell r="C4984" t="str">
            <v>産山村（国民健康保険）　　　　　　　　　　　　　　　　　　</v>
          </cell>
        </row>
        <row r="4985">
          <cell r="B4985">
            <v>430892</v>
          </cell>
          <cell r="C4985" t="str">
            <v>波野村（国民健康保険）　　　　　　　　　　　　　　　　　　</v>
          </cell>
        </row>
        <row r="4986">
          <cell r="B4986">
            <v>430900</v>
          </cell>
          <cell r="C4986" t="str">
            <v>蘇陽町（国民健康保険）　　　　　　　　　　　　　　　　　　</v>
          </cell>
        </row>
        <row r="4987">
          <cell r="B4987">
            <v>430918</v>
          </cell>
          <cell r="C4987" t="str">
            <v>高森町（国民健康保険）　　　　　　　　　　　　　　　　　　</v>
          </cell>
        </row>
        <row r="4988">
          <cell r="B4988">
            <v>430926</v>
          </cell>
          <cell r="C4988" t="str">
            <v>白水村（国民健康保険）　　　　　　　　　　　　　　　　　　</v>
          </cell>
        </row>
        <row r="4989">
          <cell r="B4989">
            <v>430934</v>
          </cell>
          <cell r="C4989" t="str">
            <v>久木野村（国民健康保険）　　　　　　　　　　　　　　　　　</v>
          </cell>
        </row>
        <row r="4990">
          <cell r="B4990">
            <v>430942</v>
          </cell>
          <cell r="C4990" t="str">
            <v>長陽村（国民健康保険）　　　　　　　　　　　　　　　　　　</v>
          </cell>
        </row>
        <row r="4991">
          <cell r="B4991">
            <v>430959</v>
          </cell>
          <cell r="C4991" t="str">
            <v>西原村（国民健康保険）　　　　　　　　　　　　　　　　　　</v>
          </cell>
        </row>
        <row r="4992">
          <cell r="B4992">
            <v>430967</v>
          </cell>
          <cell r="C4992" t="str">
            <v>御船町（国民健康保険）　　　　　　　　　　　　　　　　　　</v>
          </cell>
        </row>
        <row r="4993">
          <cell r="B4993">
            <v>430975</v>
          </cell>
          <cell r="C4993" t="str">
            <v>嘉島町（国民健康保険）　　　　　　　　　　　　　　　　　　</v>
          </cell>
        </row>
        <row r="4994">
          <cell r="B4994">
            <v>430983</v>
          </cell>
          <cell r="C4994" t="str">
            <v>益城町（国民健康保険）　　　　　　　　　　　　　　　　　　</v>
          </cell>
        </row>
        <row r="4995">
          <cell r="B4995">
            <v>430991</v>
          </cell>
          <cell r="C4995" t="str">
            <v>甲佐町（国民健康保険）　　　　　　　　　　　　　　　　　　</v>
          </cell>
        </row>
        <row r="4996">
          <cell r="B4996">
            <v>431007</v>
          </cell>
          <cell r="C4996" t="str">
            <v>矢部町（国民健康保険）　　　　　　　　　　　　　　　　　　</v>
          </cell>
        </row>
        <row r="4997">
          <cell r="B4997">
            <v>431015</v>
          </cell>
          <cell r="C4997" t="str">
            <v>清和村（国民健康保険）　　　　　　　　　　　　　　　　　　</v>
          </cell>
        </row>
        <row r="4998">
          <cell r="B4998">
            <v>431023</v>
          </cell>
          <cell r="C4998" t="str">
            <v>坂本村（国民健康保険）　　　　　　　　　　　　　　　　　　</v>
          </cell>
        </row>
        <row r="4999">
          <cell r="B4999">
            <v>431031</v>
          </cell>
          <cell r="C4999" t="str">
            <v>千丁町（国民健康保険）　　　　　　　　　　　　　　　　　　</v>
          </cell>
        </row>
        <row r="5000">
          <cell r="B5000">
            <v>431049</v>
          </cell>
          <cell r="C5000" t="str">
            <v>鏡町（国民健康保険）　　　　　　　　　　　　　　　　　　　</v>
          </cell>
        </row>
        <row r="5001">
          <cell r="B5001">
            <v>431056</v>
          </cell>
          <cell r="C5001" t="str">
            <v>竜北町（国民健康保険）　　　　　　　　　　　　　　　　　　</v>
          </cell>
        </row>
        <row r="5002">
          <cell r="B5002">
            <v>431064</v>
          </cell>
          <cell r="C5002" t="str">
            <v>宮原町（国民健康保険）　　　　　　　　　　　　　　　　　　</v>
          </cell>
        </row>
        <row r="5003">
          <cell r="B5003">
            <v>431072</v>
          </cell>
          <cell r="C5003" t="str">
            <v>東陽村（国民健康保険）　　　　　　　　　　　　　　　　　　</v>
          </cell>
        </row>
        <row r="5004">
          <cell r="B5004">
            <v>431080</v>
          </cell>
          <cell r="C5004" t="str">
            <v>泉村（国民健康保険）　　　　　　　　　　　　　　　　　　　</v>
          </cell>
        </row>
        <row r="5005">
          <cell r="B5005">
            <v>431098</v>
          </cell>
          <cell r="C5005" t="str">
            <v>田浦町（国民健康保険）　　　　　　　　　　　　　　　　　　</v>
          </cell>
        </row>
        <row r="5006">
          <cell r="B5006">
            <v>431106</v>
          </cell>
          <cell r="C5006" t="str">
            <v>芦北町（国民健康保険）　　　　　　　　　　　　　　　　　　</v>
          </cell>
        </row>
        <row r="5007">
          <cell r="B5007">
            <v>431114</v>
          </cell>
          <cell r="C5007" t="str">
            <v>津奈木町（国民健康保険）　　　　　　　　　　　　　　　　　</v>
          </cell>
        </row>
        <row r="5008">
          <cell r="B5008">
            <v>431122</v>
          </cell>
          <cell r="C5008" t="str">
            <v>錦町（国民健康保険）　　　　　　　　　　　　　　　　　　　</v>
          </cell>
        </row>
        <row r="5009">
          <cell r="B5009">
            <v>431130</v>
          </cell>
          <cell r="C5009" t="str">
            <v>上村（国民健康保険）　　　　　　　　　　　　　　　　　　　</v>
          </cell>
        </row>
        <row r="5010">
          <cell r="B5010">
            <v>431148</v>
          </cell>
          <cell r="C5010" t="str">
            <v>免田町（国民健康保険）　　　　　　　　　　　　　　　　　　</v>
          </cell>
        </row>
        <row r="5011">
          <cell r="B5011">
            <v>431155</v>
          </cell>
          <cell r="C5011" t="str">
            <v>岡原村（国民健康保険）　　　　　　　　　　　　　　　　　　</v>
          </cell>
        </row>
        <row r="5012">
          <cell r="B5012">
            <v>431163</v>
          </cell>
          <cell r="C5012" t="str">
            <v>多良木町（国民健康保険）　　　　　　　　　　　　　　　　　</v>
          </cell>
        </row>
        <row r="5013">
          <cell r="B5013">
            <v>431171</v>
          </cell>
          <cell r="C5013" t="str">
            <v>湯前町（国民健康保険）　　　　　　　　　　　　　　　　　　</v>
          </cell>
        </row>
        <row r="5014">
          <cell r="B5014">
            <v>431189</v>
          </cell>
          <cell r="C5014" t="str">
            <v>水上村（国民健康保険）　　　　　　　　　　　　　　　　　　</v>
          </cell>
        </row>
        <row r="5015">
          <cell r="B5015">
            <v>431197</v>
          </cell>
          <cell r="C5015" t="str">
            <v>須恵村（国民健康保険）　　　　　　　　　　　　　　　　　　</v>
          </cell>
        </row>
        <row r="5016">
          <cell r="B5016">
            <v>431205</v>
          </cell>
          <cell r="C5016" t="str">
            <v>深田村（国民健康保険）　　　　　　　　　　　　　　　　　　</v>
          </cell>
        </row>
        <row r="5017">
          <cell r="B5017">
            <v>431213</v>
          </cell>
          <cell r="C5017" t="str">
            <v>相良村（国民健康保険）　　　　　　　　　　　　　　　　　　</v>
          </cell>
        </row>
        <row r="5018">
          <cell r="B5018">
            <v>431221</v>
          </cell>
          <cell r="C5018" t="str">
            <v>五木村（国民健康保険）　　　　　　　　　　　　　　　　　　</v>
          </cell>
        </row>
        <row r="5019">
          <cell r="B5019">
            <v>431239</v>
          </cell>
          <cell r="C5019" t="str">
            <v>山江村（国民健康保険）　　　　　　　　　　　　　　　　　　</v>
          </cell>
        </row>
        <row r="5020">
          <cell r="B5020">
            <v>431247</v>
          </cell>
          <cell r="C5020" t="str">
            <v>球磨村（国民健康保険）　　　　　　　　　　　　　　　　　　</v>
          </cell>
        </row>
        <row r="5021">
          <cell r="B5021">
            <v>431254</v>
          </cell>
          <cell r="C5021" t="str">
            <v>大矢野町（国民健康保険）　　　　　　　　　　　　　　　　　</v>
          </cell>
        </row>
        <row r="5022">
          <cell r="B5022">
            <v>431262</v>
          </cell>
          <cell r="C5022" t="str">
            <v>松島町（国民健康保険）　　　　　　　　　　　　　　　　　　</v>
          </cell>
        </row>
        <row r="5023">
          <cell r="B5023">
            <v>431270</v>
          </cell>
          <cell r="C5023" t="str">
            <v>有明町（国民健康保険）　　　　　　　　　　　　　　　　　　</v>
          </cell>
        </row>
        <row r="5024">
          <cell r="B5024">
            <v>431288</v>
          </cell>
          <cell r="C5024" t="str">
            <v>姫戸町（国民健康保険）　　　　　　　　　　　　　　　　　　</v>
          </cell>
        </row>
        <row r="5025">
          <cell r="B5025">
            <v>431296</v>
          </cell>
          <cell r="C5025" t="str">
            <v>龍ヶ岳町（国民健康保険）　　　　　　　　　　　　　　　　　</v>
          </cell>
        </row>
        <row r="5026">
          <cell r="B5026">
            <v>431304</v>
          </cell>
          <cell r="C5026" t="str">
            <v>御所浦町（国民健康保険）　　　　　　　　　　　　　　　　　</v>
          </cell>
        </row>
        <row r="5027">
          <cell r="B5027">
            <v>431312</v>
          </cell>
          <cell r="C5027" t="str">
            <v>倉岳町（国民健康保険）　　　　　　　　　　　　　　　　　　</v>
          </cell>
        </row>
        <row r="5028">
          <cell r="B5028">
            <v>431320</v>
          </cell>
          <cell r="C5028" t="str">
            <v>栖本町（国民健康保険）　　　　　　　　　　　　　　　　　　</v>
          </cell>
        </row>
        <row r="5029">
          <cell r="B5029">
            <v>431338</v>
          </cell>
          <cell r="C5029" t="str">
            <v>新和町（国民健康保険）　　　　　　　　　　　　　　　　　　</v>
          </cell>
        </row>
        <row r="5030">
          <cell r="B5030">
            <v>431346</v>
          </cell>
          <cell r="C5030" t="str">
            <v>五和町（国民健康保険）　　　　　　　　　　　　　　　　　　</v>
          </cell>
        </row>
        <row r="5031">
          <cell r="B5031">
            <v>431353</v>
          </cell>
          <cell r="C5031" t="str">
            <v>苓北町（国民健康保険）　　　　　　　　　　　　　　　　　　</v>
          </cell>
        </row>
        <row r="5032">
          <cell r="B5032">
            <v>431361</v>
          </cell>
          <cell r="C5032" t="str">
            <v>天草町（国民健康保険）　　　　　　　　　　　　　　　　　　</v>
          </cell>
        </row>
        <row r="5033">
          <cell r="B5033">
            <v>431379</v>
          </cell>
          <cell r="C5033" t="str">
            <v>河浦町（国民健康保険）　　　　　　　　　　　　　　　　　　</v>
          </cell>
        </row>
        <row r="5034">
          <cell r="B5034">
            <v>431510</v>
          </cell>
          <cell r="C5034" t="str">
            <v>美里町（国民健康保険）　　　　　　　　　　　　　　　　　　</v>
          </cell>
        </row>
        <row r="5035">
          <cell r="B5035">
            <v>431916</v>
          </cell>
          <cell r="C5035" t="str">
            <v>南阿蘇村（国民健康保険）　　　　　　　　　　　　　　　　　</v>
          </cell>
        </row>
        <row r="5036">
          <cell r="B5036">
            <v>432013</v>
          </cell>
          <cell r="C5036" t="str">
            <v>山都町（国民健康保険）　　　　　　　　　　　　　　　　　　</v>
          </cell>
        </row>
        <row r="5037">
          <cell r="B5037">
            <v>432211</v>
          </cell>
          <cell r="C5037" t="str">
            <v>芦北町（国民健康保険）　　　　　　　　　　　　　　　　　　</v>
          </cell>
        </row>
        <row r="5038">
          <cell r="B5038">
            <v>432310</v>
          </cell>
          <cell r="C5038" t="str">
            <v>あさぎり町（国民健康保険）　　　　　　　　　　　　　　　　</v>
          </cell>
        </row>
        <row r="5039">
          <cell r="B5039">
            <v>433011</v>
          </cell>
          <cell r="C5039" t="str">
            <v>熊本県医師国民健康保険組合　　　　　　　　　　　　　　　　</v>
          </cell>
        </row>
        <row r="5040">
          <cell r="B5040">
            <v>433029</v>
          </cell>
          <cell r="C5040" t="str">
            <v>熊本県歯科医師国民健康保険組合　　　　　　　　　　　　　　</v>
          </cell>
        </row>
        <row r="5041">
          <cell r="B5041">
            <v>6430011</v>
          </cell>
          <cell r="C5041" t="str">
            <v>チッソ水俣健康保険組合　　　　　　　　　　　　　　　　　　</v>
          </cell>
        </row>
        <row r="5042">
          <cell r="B5042">
            <v>6430037</v>
          </cell>
          <cell r="C5042" t="str">
            <v>九州産業交通健康保険組合　　　　　　　　　　　　　　　　　</v>
          </cell>
        </row>
        <row r="5043">
          <cell r="B5043">
            <v>6430128</v>
          </cell>
          <cell r="C5043" t="str">
            <v>肥後銀行健康保険組合　　　　　　　　　　　　　　　　　　　</v>
          </cell>
        </row>
        <row r="5044">
          <cell r="B5044">
            <v>6430136</v>
          </cell>
          <cell r="C5044" t="str">
            <v>熊本市職員健康保険組合　　　　　　　　　　　　　　　　　　</v>
          </cell>
        </row>
        <row r="5045">
          <cell r="B5045">
            <v>6430185</v>
          </cell>
          <cell r="C5045" t="str">
            <v>熊本県自動車販売店健康保険組合　　　　　　　　　　　　　　</v>
          </cell>
        </row>
        <row r="5046">
          <cell r="B5046">
            <v>6430201</v>
          </cell>
          <cell r="C5046" t="str">
            <v>南九州コカ・コーラボトリング健康保険組合　　　　　　　　　</v>
          </cell>
        </row>
        <row r="5047">
          <cell r="B5047">
            <v>6430219</v>
          </cell>
          <cell r="C5047" t="str">
            <v>西部電気健康保険組合　　　　　　　　　　　　　　　　　　　</v>
          </cell>
        </row>
        <row r="5048">
          <cell r="B5048">
            <v>6430235</v>
          </cell>
          <cell r="C5048" t="str">
            <v>平田機工健康保険組合　　　　　　　　　　　　　　　　　　　</v>
          </cell>
        </row>
        <row r="5049">
          <cell r="B5049">
            <v>32430415</v>
          </cell>
          <cell r="C5049" t="str">
            <v>熊本県市町村職員共済組合　　　　　　　　　　　　　　　　　</v>
          </cell>
        </row>
        <row r="5050">
          <cell r="B5050">
            <v>440016</v>
          </cell>
          <cell r="C5050" t="str">
            <v>大分市（国民健康保険）　　　　　　　　　　　　　　　　　　</v>
          </cell>
        </row>
        <row r="5051">
          <cell r="B5051">
            <v>440024</v>
          </cell>
          <cell r="C5051" t="str">
            <v>別府市（国民健康保険）　　　　　　　　　　　　　　　　　　</v>
          </cell>
        </row>
        <row r="5052">
          <cell r="B5052">
            <v>440032</v>
          </cell>
          <cell r="C5052" t="str">
            <v>中津市（国民健康保険）　　　　　　　　　　　　　　　　　　</v>
          </cell>
        </row>
        <row r="5053">
          <cell r="B5053">
            <v>440040</v>
          </cell>
          <cell r="C5053" t="str">
            <v>日田市（国民健康保険）　　　　　　　　　　　　　　　　　　</v>
          </cell>
        </row>
        <row r="5054">
          <cell r="B5054">
            <v>440057</v>
          </cell>
          <cell r="C5054" t="str">
            <v>佐伯市（国民健康保険）　　　　　　　　　　　　　　　　　　</v>
          </cell>
        </row>
        <row r="5055">
          <cell r="B5055">
            <v>440065</v>
          </cell>
          <cell r="C5055" t="str">
            <v>臼杵市（国民健康保険）　　　　　　　　　　　　　　　　　　</v>
          </cell>
        </row>
        <row r="5056">
          <cell r="B5056">
            <v>440073</v>
          </cell>
          <cell r="C5056" t="str">
            <v>津久見市（国民健康保険）　　　　　　　　　　　　　　　　　</v>
          </cell>
        </row>
        <row r="5057">
          <cell r="B5057">
            <v>440081</v>
          </cell>
          <cell r="C5057" t="str">
            <v>竹田市（国民健康保険）　　　　　　　　　　　　　　　　　　</v>
          </cell>
        </row>
        <row r="5058">
          <cell r="B5058">
            <v>440099</v>
          </cell>
          <cell r="C5058" t="str">
            <v>豊後高田市（国民健康保険）　　　　　　　　　　　　　　　　</v>
          </cell>
        </row>
        <row r="5059">
          <cell r="B5059">
            <v>440107</v>
          </cell>
          <cell r="C5059" t="str">
            <v>杵築市（国民健康保険）　　　　　　　　　　　　　　　　　　</v>
          </cell>
        </row>
        <row r="5060">
          <cell r="B5060">
            <v>440115</v>
          </cell>
          <cell r="C5060" t="str">
            <v>宇佐市（国民健康保険）　　　　　　　　　　　　　　　　　　</v>
          </cell>
        </row>
        <row r="5061">
          <cell r="B5061">
            <v>440123</v>
          </cell>
          <cell r="C5061" t="str">
            <v>大田村（国民健康保険）　　　　　　　　　　　　　　　　　　</v>
          </cell>
        </row>
        <row r="5062">
          <cell r="B5062">
            <v>440131</v>
          </cell>
          <cell r="C5062" t="str">
            <v>真玉町（国民健康保険）　　　　　　　　　　　　　　　　　　</v>
          </cell>
        </row>
        <row r="5063">
          <cell r="B5063">
            <v>440149</v>
          </cell>
          <cell r="C5063" t="str">
            <v>香々地町（国民健康保険）　　　　　　　　　　　　　　　　　</v>
          </cell>
        </row>
        <row r="5064">
          <cell r="B5064">
            <v>440156</v>
          </cell>
          <cell r="C5064" t="str">
            <v>国見町（国民健康保険）　　　　　　　　　　　　　　　　　　</v>
          </cell>
        </row>
        <row r="5065">
          <cell r="B5065">
            <v>440164</v>
          </cell>
          <cell r="C5065" t="str">
            <v>姫島村（国民健康保険）　　　　　　　　　　　　　　　　　　</v>
          </cell>
        </row>
        <row r="5066">
          <cell r="B5066">
            <v>440172</v>
          </cell>
          <cell r="C5066" t="str">
            <v>国東町（国民健康保険）　　　　　　　　　　　　　　　　　　</v>
          </cell>
        </row>
        <row r="5067">
          <cell r="B5067">
            <v>440180</v>
          </cell>
          <cell r="C5067" t="str">
            <v>武蔵町（国民健康保険）　　　　　　　　　　　　　　　　　　</v>
          </cell>
        </row>
        <row r="5068">
          <cell r="B5068">
            <v>440198</v>
          </cell>
          <cell r="C5068" t="str">
            <v>安岐町（国民健康保険）　　　　　　　　　　　　　　　　　　</v>
          </cell>
        </row>
        <row r="5069">
          <cell r="B5069">
            <v>440206</v>
          </cell>
          <cell r="C5069" t="str">
            <v>日出町（国民健康保険）　　　　　　　　　　　　　　　　　　</v>
          </cell>
        </row>
        <row r="5070">
          <cell r="B5070">
            <v>440214</v>
          </cell>
          <cell r="C5070" t="str">
            <v>山香町（国民健康保険）　　　　　　　　　　　　　　　　　　</v>
          </cell>
        </row>
        <row r="5071">
          <cell r="B5071">
            <v>440222</v>
          </cell>
          <cell r="C5071" t="str">
            <v>野津原町（国民健康保険）　　　　　　　　　　　　　　　　　</v>
          </cell>
        </row>
        <row r="5072">
          <cell r="B5072">
            <v>440230</v>
          </cell>
          <cell r="C5072" t="str">
            <v>挾間町（国民健康保険）　　　　　　　　　　　　　　　　　　</v>
          </cell>
        </row>
        <row r="5073">
          <cell r="B5073">
            <v>440248</v>
          </cell>
          <cell r="C5073" t="str">
            <v>庄内町（国民健康保険）　　　　　　　　　　　　　　　　　　</v>
          </cell>
        </row>
        <row r="5074">
          <cell r="B5074">
            <v>440255</v>
          </cell>
          <cell r="C5074" t="str">
            <v>湯布院町（国民健康保険）　　　　　　　　　　　　　　　　　</v>
          </cell>
        </row>
        <row r="5075">
          <cell r="B5075">
            <v>440263</v>
          </cell>
          <cell r="C5075" t="str">
            <v>佐賀関町（国民健康保険）　　　　　　　　　　　　　　　　　</v>
          </cell>
        </row>
        <row r="5076">
          <cell r="B5076">
            <v>440271</v>
          </cell>
          <cell r="C5076" t="str">
            <v>上浦町（国民健康保険）　　　　　　　　　　　　　　　　　　</v>
          </cell>
        </row>
        <row r="5077">
          <cell r="B5077">
            <v>440289</v>
          </cell>
          <cell r="C5077" t="str">
            <v>弥生町（国民健康保険）　　　　　　　　　　　　　　　　　　</v>
          </cell>
        </row>
        <row r="5078">
          <cell r="B5078">
            <v>440297</v>
          </cell>
          <cell r="C5078" t="str">
            <v>本匠村（国民健康保険）　　　　　　　　　　　　　　　　　　</v>
          </cell>
        </row>
        <row r="5079">
          <cell r="B5079">
            <v>440305</v>
          </cell>
          <cell r="C5079" t="str">
            <v>宇目町（国民健康保険）　　　　　　　　　　　　　　　　　　</v>
          </cell>
        </row>
        <row r="5080">
          <cell r="B5080">
            <v>440313</v>
          </cell>
          <cell r="C5080" t="str">
            <v>直川村（国民健康保険）　　　　　　　　　　　　　　　　　　</v>
          </cell>
        </row>
        <row r="5081">
          <cell r="B5081">
            <v>440321</v>
          </cell>
          <cell r="C5081" t="str">
            <v>鶴見町（国民健康保険）　　　　　　　　　　　　　　　　　　</v>
          </cell>
        </row>
        <row r="5082">
          <cell r="B5082">
            <v>440339</v>
          </cell>
          <cell r="C5082" t="str">
            <v>米水津村（国民健康保険）　　　　　　　　　　　　　　　　　</v>
          </cell>
        </row>
        <row r="5083">
          <cell r="B5083">
            <v>440347</v>
          </cell>
          <cell r="C5083" t="str">
            <v>蒲江町（国民健康保険）　　　　　　　　　　　　　　　　　　</v>
          </cell>
        </row>
        <row r="5084">
          <cell r="B5084">
            <v>440354</v>
          </cell>
          <cell r="C5084" t="str">
            <v>野津町（国民健康保険）　　　　　　　　　　　　　　　　　　</v>
          </cell>
        </row>
        <row r="5085">
          <cell r="B5085">
            <v>440362</v>
          </cell>
          <cell r="C5085" t="str">
            <v>三重町（国民健康保険）　　　　　　　　　　　　　　　　　　</v>
          </cell>
        </row>
        <row r="5086">
          <cell r="B5086">
            <v>440370</v>
          </cell>
          <cell r="C5086" t="str">
            <v>清川村（国民健康保険）　　　　　　　　　　　　　　　　　　</v>
          </cell>
        </row>
        <row r="5087">
          <cell r="B5087">
            <v>440388</v>
          </cell>
          <cell r="C5087" t="str">
            <v>緒方町（国民健康保険）　　　　　　　　　　　　　　　　　　</v>
          </cell>
        </row>
        <row r="5088">
          <cell r="B5088">
            <v>440396</v>
          </cell>
          <cell r="C5088" t="str">
            <v>朝地町（国民健康保険）　　　　　　　　　　　　　　　　　　</v>
          </cell>
        </row>
        <row r="5089">
          <cell r="B5089">
            <v>440404</v>
          </cell>
          <cell r="C5089" t="str">
            <v>大野町（国民健康保険）　　　　　　　　　　　　　　　　　　</v>
          </cell>
        </row>
        <row r="5090">
          <cell r="B5090">
            <v>440412</v>
          </cell>
          <cell r="C5090" t="str">
            <v>千歳村（国民健康保険）　　　　　　　　　　　　　　　　　　</v>
          </cell>
        </row>
        <row r="5091">
          <cell r="B5091">
            <v>440420</v>
          </cell>
          <cell r="C5091" t="str">
            <v>犬飼町（国民健康保険）　　　　　　　　　　　　　　　　　　</v>
          </cell>
        </row>
        <row r="5092">
          <cell r="B5092">
            <v>440438</v>
          </cell>
          <cell r="C5092" t="str">
            <v>荻町（国民健康保険）　　　　　　　　　　　　　　　　　　　</v>
          </cell>
        </row>
        <row r="5093">
          <cell r="B5093">
            <v>440446</v>
          </cell>
          <cell r="C5093" t="str">
            <v>久住町（国民健康保険）　　　　　　　　　　　　　　　　　　</v>
          </cell>
        </row>
        <row r="5094">
          <cell r="B5094">
            <v>440453</v>
          </cell>
          <cell r="C5094" t="str">
            <v>直入町（国民健康保険）　　　　　　　　　　　　　　　　　　</v>
          </cell>
        </row>
        <row r="5095">
          <cell r="B5095">
            <v>440461</v>
          </cell>
          <cell r="C5095" t="str">
            <v>九重町（国民健康保険）　　　　　　　　　　　　　　　　　　</v>
          </cell>
        </row>
        <row r="5096">
          <cell r="B5096">
            <v>440479</v>
          </cell>
          <cell r="C5096" t="str">
            <v>玖珠町（国民健康保険）　　　　　　　　　　　　　　　　　　</v>
          </cell>
        </row>
        <row r="5097">
          <cell r="B5097">
            <v>440487</v>
          </cell>
          <cell r="C5097" t="str">
            <v>前津江村（国民健康保険）　　　　　　　　　　　　　　　　　</v>
          </cell>
        </row>
        <row r="5098">
          <cell r="B5098">
            <v>440495</v>
          </cell>
          <cell r="C5098" t="str">
            <v>中津江村（国民健康保険）　　　　　　　　　　　　　　　　　</v>
          </cell>
        </row>
        <row r="5099">
          <cell r="B5099">
            <v>440503</v>
          </cell>
          <cell r="C5099" t="str">
            <v>上津江村（国民健康保険）　　　　　　　　　　　　　　　　　</v>
          </cell>
        </row>
        <row r="5100">
          <cell r="B5100">
            <v>440511</v>
          </cell>
          <cell r="C5100" t="str">
            <v>大山町（国民健康保険）　　　　　　　　　　　　　　　　　　</v>
          </cell>
        </row>
        <row r="5101">
          <cell r="B5101">
            <v>440529</v>
          </cell>
          <cell r="C5101" t="str">
            <v>天瀬町（国民健康保険）　　　　　　　　　　　　　　　　　　</v>
          </cell>
        </row>
        <row r="5102">
          <cell r="B5102">
            <v>440537</v>
          </cell>
          <cell r="C5102" t="str">
            <v>三光村（国民健康保険）　　　　　　　　　　　　　　　　　　</v>
          </cell>
        </row>
        <row r="5103">
          <cell r="B5103">
            <v>440545</v>
          </cell>
          <cell r="C5103" t="str">
            <v>本耶馬渓町（国民健康保険）　　　　　　　　　　　　　　　　</v>
          </cell>
        </row>
        <row r="5104">
          <cell r="B5104">
            <v>440552</v>
          </cell>
          <cell r="C5104" t="str">
            <v>耶馬渓町（国民健康保険）　　　　　　　　　　　　　　　　　</v>
          </cell>
        </row>
        <row r="5105">
          <cell r="B5105">
            <v>440560</v>
          </cell>
          <cell r="C5105" t="str">
            <v>山国町（国民健康保険）　　　　　　　　　　　　　　　　　　</v>
          </cell>
        </row>
        <row r="5106">
          <cell r="B5106">
            <v>440578</v>
          </cell>
          <cell r="C5106" t="str">
            <v>院内町（国民健康保険）　　　　　　　　　　　　　　　　　　</v>
          </cell>
        </row>
        <row r="5107">
          <cell r="B5107">
            <v>440586</v>
          </cell>
          <cell r="C5107" t="str">
            <v>安心院町（国民健康保険）　　　　　　　　　　　　　　　　　</v>
          </cell>
        </row>
        <row r="5108">
          <cell r="B5108">
            <v>441014</v>
          </cell>
          <cell r="C5108" t="str">
            <v>豊後大野市（国民健康保険）　　　　　　　　　　　　　　　　</v>
          </cell>
        </row>
        <row r="5109">
          <cell r="B5109">
            <v>443010</v>
          </cell>
          <cell r="C5109" t="str">
            <v>大分県歯科医師国民健康保険組合　　　　　　　　　　　　　　</v>
          </cell>
        </row>
        <row r="5110">
          <cell r="B5110">
            <v>443028</v>
          </cell>
          <cell r="C5110" t="str">
            <v>大分県医師国民健康保険組合　　　　　　　　　　　　　　　　</v>
          </cell>
        </row>
        <row r="5111">
          <cell r="B5111">
            <v>6440093</v>
          </cell>
          <cell r="C5111" t="str">
            <v>大分県都市職員健康保険組合　　　　　　　　　　　　　　　　</v>
          </cell>
        </row>
        <row r="5112">
          <cell r="B5112">
            <v>6440119</v>
          </cell>
          <cell r="C5112" t="str">
            <v>大分銀行健康保険組合　　　　　　　　　　　　　　　　　　　</v>
          </cell>
        </row>
        <row r="5113">
          <cell r="B5113">
            <v>6440176</v>
          </cell>
          <cell r="C5113" t="str">
            <v>朝日ソーラー健康保険組合　　　　　　　　　　　　　　　　　</v>
          </cell>
        </row>
        <row r="5114">
          <cell r="B5114">
            <v>32440414</v>
          </cell>
          <cell r="C5114" t="str">
            <v>大分県市町村職員共済組合　　　　　　　　　　　　　　　　　</v>
          </cell>
        </row>
        <row r="5115">
          <cell r="B5115">
            <v>450015</v>
          </cell>
          <cell r="C5115" t="str">
            <v>宮崎市（国民健康保険）　　　　　　　　　　　　　　　　　　</v>
          </cell>
        </row>
        <row r="5116">
          <cell r="B5116">
            <v>450023</v>
          </cell>
          <cell r="C5116" t="str">
            <v>都城市（国民健康保険）　　　　　　　　　　　　　　　　　　</v>
          </cell>
        </row>
        <row r="5117">
          <cell r="B5117">
            <v>450031</v>
          </cell>
          <cell r="C5117" t="str">
            <v>延岡市（国民健康保険）　　　　　　　　　　　　　　　　　　</v>
          </cell>
        </row>
        <row r="5118">
          <cell r="B5118">
            <v>450049</v>
          </cell>
          <cell r="C5118" t="str">
            <v>日南市（国民健康保険）　　　　　　　　　　　　　　　　　　</v>
          </cell>
        </row>
        <row r="5119">
          <cell r="B5119">
            <v>450056</v>
          </cell>
          <cell r="C5119" t="str">
            <v>小林市（国民健康保険）　　　　　　　　　　　　　　　　　　</v>
          </cell>
        </row>
        <row r="5120">
          <cell r="B5120">
            <v>450064</v>
          </cell>
          <cell r="C5120" t="str">
            <v>日向市（国民健康保険）　　　　　　　　　　　　　　　　　　</v>
          </cell>
        </row>
        <row r="5121">
          <cell r="B5121">
            <v>450072</v>
          </cell>
          <cell r="C5121" t="str">
            <v>串間市（国民健康保険）　　　　　　　　　　　　　　　　　　</v>
          </cell>
        </row>
        <row r="5122">
          <cell r="B5122">
            <v>450080</v>
          </cell>
          <cell r="C5122" t="str">
            <v>西都市（国民健康保険）　　　　　　　　　　　　　　　　　　</v>
          </cell>
        </row>
        <row r="5123">
          <cell r="B5123">
            <v>450098</v>
          </cell>
          <cell r="C5123" t="str">
            <v>えびの市（国民健康保険）　　　　　　　　　　　　　　　　　</v>
          </cell>
        </row>
        <row r="5124">
          <cell r="B5124">
            <v>450510</v>
          </cell>
          <cell r="C5124" t="str">
            <v>清武町（国民健康保険）　　　　　　　　　　　　　　　　　　</v>
          </cell>
        </row>
        <row r="5125">
          <cell r="B5125">
            <v>450528</v>
          </cell>
          <cell r="C5125" t="str">
            <v>田野町（国民健康保険）　　　　　　　　　　　　　　　　　　</v>
          </cell>
        </row>
        <row r="5126">
          <cell r="B5126">
            <v>450536</v>
          </cell>
          <cell r="C5126" t="str">
            <v>佐土原町（国民健康保険）　　　　　　　　　　　　　　　　　</v>
          </cell>
        </row>
        <row r="5127">
          <cell r="B5127">
            <v>450544</v>
          </cell>
          <cell r="C5127" t="str">
            <v>北郷町（国民健康保険）　　　　　　　　　　　　　　　　　　</v>
          </cell>
        </row>
        <row r="5128">
          <cell r="B5128">
            <v>450551</v>
          </cell>
          <cell r="C5128" t="str">
            <v>南郷町（国民健康保険）　　　　　　　　　　　　　　　　　　</v>
          </cell>
        </row>
        <row r="5129">
          <cell r="B5129">
            <v>450569</v>
          </cell>
          <cell r="C5129" t="str">
            <v>三股町（国民健康保険）　　　　　　　　　　　　　　　　　　</v>
          </cell>
        </row>
        <row r="5130">
          <cell r="B5130">
            <v>450577</v>
          </cell>
          <cell r="C5130" t="str">
            <v>山之口町（国民健康保険）　　　　　　　　　　　　　　　　　</v>
          </cell>
        </row>
        <row r="5131">
          <cell r="B5131">
            <v>450585</v>
          </cell>
          <cell r="C5131" t="str">
            <v>高城町（国民健康保険）　　　　　　　　　　　　　　　　　　</v>
          </cell>
        </row>
        <row r="5132">
          <cell r="B5132">
            <v>450593</v>
          </cell>
          <cell r="C5132" t="str">
            <v>山田町（国民健康保険）　　　　　　　　　　　　　　　　　　</v>
          </cell>
        </row>
        <row r="5133">
          <cell r="B5133">
            <v>450601</v>
          </cell>
          <cell r="C5133" t="str">
            <v>高崎町（国民健康保険）　　　　　　　　　　　　　　　　　　</v>
          </cell>
        </row>
        <row r="5134">
          <cell r="B5134">
            <v>450619</v>
          </cell>
          <cell r="C5134" t="str">
            <v>高原町（国民健康保険）　　　　　　　　　　　　　　　　　　</v>
          </cell>
        </row>
        <row r="5135">
          <cell r="B5135">
            <v>450627</v>
          </cell>
          <cell r="C5135" t="str">
            <v>野尻町（国民健康保険）　　　　　　　　　　　　　　　　　　</v>
          </cell>
        </row>
        <row r="5136">
          <cell r="B5136">
            <v>450635</v>
          </cell>
          <cell r="C5136" t="str">
            <v>須木村（国民健康保険）　　　　　　　　　　　　　　　　　　</v>
          </cell>
        </row>
        <row r="5137">
          <cell r="B5137">
            <v>450643</v>
          </cell>
          <cell r="C5137" t="str">
            <v>高岡町（国民健康保険）　　　　　　　　　　　　　　　　　　</v>
          </cell>
        </row>
        <row r="5138">
          <cell r="B5138">
            <v>450650</v>
          </cell>
          <cell r="C5138" t="str">
            <v>国富町（国民健康保険）　　　　　　　　　　　　　　　　　　</v>
          </cell>
        </row>
        <row r="5139">
          <cell r="B5139">
            <v>450668</v>
          </cell>
          <cell r="C5139" t="str">
            <v>綾町（国民健康保険）　　　　　　　　　　　　　　　　　　　</v>
          </cell>
        </row>
        <row r="5140">
          <cell r="B5140">
            <v>450676</v>
          </cell>
          <cell r="C5140" t="str">
            <v>高鍋町（国民健康保険）　　　　　　　　　　　　　　　　　　</v>
          </cell>
        </row>
        <row r="5141">
          <cell r="B5141">
            <v>450684</v>
          </cell>
          <cell r="C5141" t="str">
            <v>新富町（国民健康保険）　　　　　　　　　　　　　　　　　　</v>
          </cell>
        </row>
        <row r="5142">
          <cell r="B5142">
            <v>450692</v>
          </cell>
          <cell r="C5142" t="str">
            <v>西米良村（国民健康保険）　　　　　　　　　　　　　　　　　</v>
          </cell>
        </row>
        <row r="5143">
          <cell r="B5143">
            <v>450700</v>
          </cell>
          <cell r="C5143" t="str">
            <v>木城町（国民健康保険）　　　　　　　　　　　　　　　　　　</v>
          </cell>
        </row>
        <row r="5144">
          <cell r="B5144">
            <v>450718</v>
          </cell>
          <cell r="C5144" t="str">
            <v>川南町（国民健康保険）　　　　　　　　　　　　　　　　　　</v>
          </cell>
        </row>
        <row r="5145">
          <cell r="B5145">
            <v>450726</v>
          </cell>
          <cell r="C5145" t="str">
            <v>都農町（国民健康保険）　　　　　　　　　　　　　　　　　　</v>
          </cell>
        </row>
        <row r="5146">
          <cell r="B5146">
            <v>450734</v>
          </cell>
          <cell r="C5146" t="str">
            <v>門川町（国民健康保険）　　　　　　　　　　　　　　　　　　</v>
          </cell>
        </row>
        <row r="5147">
          <cell r="B5147">
            <v>450742</v>
          </cell>
          <cell r="C5147" t="str">
            <v>東郷町（国民健康保険）　　　　　　　　　　　　　　　　　　</v>
          </cell>
        </row>
        <row r="5148">
          <cell r="B5148">
            <v>450759</v>
          </cell>
          <cell r="C5148" t="str">
            <v>南郷村（国民健康保険）　　　　　　　　　　　　　　　　　　</v>
          </cell>
        </row>
        <row r="5149">
          <cell r="B5149">
            <v>450767</v>
          </cell>
          <cell r="C5149" t="str">
            <v>西郷村（国民健康保険）　　　　　　　　　　　　　　　　　　</v>
          </cell>
        </row>
        <row r="5150">
          <cell r="B5150">
            <v>450775</v>
          </cell>
          <cell r="C5150" t="str">
            <v>北郷村（国民健康保険）　　　　　　　　　　　　　　　　　　</v>
          </cell>
        </row>
        <row r="5151">
          <cell r="B5151">
            <v>450783</v>
          </cell>
          <cell r="C5151" t="str">
            <v>北方町（国民健康保険）　　　　　　　　　　　　　　　　　　</v>
          </cell>
        </row>
        <row r="5152">
          <cell r="B5152">
            <v>450791</v>
          </cell>
          <cell r="C5152" t="str">
            <v>北川町（国民健康保険）　　　　　　　　　　　　　　　　　　</v>
          </cell>
        </row>
        <row r="5153">
          <cell r="B5153">
            <v>450809</v>
          </cell>
          <cell r="C5153" t="str">
            <v>北浦町（国民健康保険）　　　　　　　　　　　　　　　　　　</v>
          </cell>
        </row>
        <row r="5154">
          <cell r="B5154">
            <v>450817</v>
          </cell>
          <cell r="C5154" t="str">
            <v>諸塚村（国民健康保険）　　　　　　　　　　　　　　　　　　</v>
          </cell>
        </row>
        <row r="5155">
          <cell r="B5155">
            <v>450825</v>
          </cell>
          <cell r="C5155" t="str">
            <v>椎葉村（国民健康保険）　　　　　　　　　　　　　　　　　　</v>
          </cell>
        </row>
        <row r="5156">
          <cell r="B5156">
            <v>450833</v>
          </cell>
          <cell r="C5156" t="str">
            <v>高千穂町（国民健康保険）　　　　　　　　　　　　　　　　　</v>
          </cell>
        </row>
        <row r="5157">
          <cell r="B5157">
            <v>450841</v>
          </cell>
          <cell r="C5157" t="str">
            <v>日之影町（国民健康保険）　　　　　　　　　　　　　　　　　</v>
          </cell>
        </row>
        <row r="5158">
          <cell r="B5158">
            <v>450858</v>
          </cell>
          <cell r="C5158" t="str">
            <v>五ヶ瀬町（国民健康保険）　　　　　　　　　　　　　　　　　</v>
          </cell>
        </row>
        <row r="5159">
          <cell r="B5159">
            <v>453019</v>
          </cell>
          <cell r="C5159" t="str">
            <v>宮崎県医師国民健康保険組合　　　　　　　　　　　　　　　　</v>
          </cell>
        </row>
        <row r="5160">
          <cell r="B5160">
            <v>453027</v>
          </cell>
          <cell r="C5160" t="str">
            <v>宮崎県歯科医師国民健康保険組合　　　　　　　　　　　　　　</v>
          </cell>
        </row>
        <row r="5161">
          <cell r="B5161">
            <v>6450019</v>
          </cell>
          <cell r="C5161" t="str">
            <v>旭化成健康保険組合　　　　　　　　　　　　　　　　　　　　</v>
          </cell>
        </row>
        <row r="5162">
          <cell r="B5162">
            <v>6450084</v>
          </cell>
          <cell r="C5162" t="str">
            <v>宮崎銀行健康保険組合　　　　　　　　　　　　　　　　　　　</v>
          </cell>
        </row>
        <row r="5163">
          <cell r="B5163">
            <v>6450092</v>
          </cell>
          <cell r="C5163" t="str">
            <v>宮崎交通健康保険組合　　　　　　　　　　　　　　　　　　　</v>
          </cell>
        </row>
        <row r="5164">
          <cell r="B5164">
            <v>6450118</v>
          </cell>
          <cell r="C5164" t="str">
            <v>シーガイアフェニックス健康保険組合　　　　　　　　　　　　</v>
          </cell>
        </row>
        <row r="5165">
          <cell r="B5165">
            <v>32450413</v>
          </cell>
          <cell r="C5165" t="str">
            <v>宮崎県市町村職員共済組合　　　　　　　　　　　　　　　　　</v>
          </cell>
        </row>
        <row r="5166">
          <cell r="B5166">
            <v>460014</v>
          </cell>
          <cell r="C5166" t="str">
            <v>鹿児島市（国民健康保険）　　　　　　　　　　　　　　　　　</v>
          </cell>
        </row>
        <row r="5167">
          <cell r="B5167">
            <v>460022</v>
          </cell>
          <cell r="C5167" t="str">
            <v>川内市（国民健康保険）　　　　　　　　　　　　　　　　　　</v>
          </cell>
        </row>
        <row r="5168">
          <cell r="B5168">
            <v>460030</v>
          </cell>
          <cell r="C5168" t="str">
            <v>鹿屋市（国民健康保険）　　　　　　　　　　　　　　　　　　</v>
          </cell>
        </row>
        <row r="5169">
          <cell r="B5169">
            <v>460048</v>
          </cell>
          <cell r="C5169" t="str">
            <v>枕崎市（国民健康保険）　　　　　　　　　　　　　　　　　　</v>
          </cell>
        </row>
        <row r="5170">
          <cell r="B5170">
            <v>460055</v>
          </cell>
          <cell r="C5170" t="str">
            <v>串木野市（国民健康保険）　　　　　　　　　　　　　　　　　</v>
          </cell>
        </row>
        <row r="5171">
          <cell r="B5171">
            <v>460063</v>
          </cell>
          <cell r="C5171" t="str">
            <v>阿久根市（国民健康保険）　　　　　　　　　　　　　　　　　</v>
          </cell>
        </row>
        <row r="5172">
          <cell r="B5172">
            <v>460071</v>
          </cell>
          <cell r="C5172" t="str">
            <v>名瀬市（国民健康保険）　　　　　　　　　　　　　　　　　　</v>
          </cell>
        </row>
        <row r="5173">
          <cell r="B5173">
            <v>460089</v>
          </cell>
          <cell r="C5173" t="str">
            <v>出水市（国民健康保険）　　　　　　　　　　　　　　　　　　</v>
          </cell>
        </row>
        <row r="5174">
          <cell r="B5174">
            <v>460097</v>
          </cell>
          <cell r="C5174" t="str">
            <v>大口市（国民健康保険）　　　　　　　　　　　　　　　　　　</v>
          </cell>
        </row>
        <row r="5175">
          <cell r="B5175">
            <v>460105</v>
          </cell>
          <cell r="C5175" t="str">
            <v>指宿市（国民健康保険）　　　　　　　　　　　　　　　　　　</v>
          </cell>
        </row>
        <row r="5176">
          <cell r="B5176">
            <v>460113</v>
          </cell>
          <cell r="C5176" t="str">
            <v>加世田市（国民健康保険）　　　　　　　　　　　　　　　　　</v>
          </cell>
        </row>
        <row r="5177">
          <cell r="B5177">
            <v>460121</v>
          </cell>
          <cell r="C5177" t="str">
            <v>国分市（国民健康保険）　　　　　　　　　　　　　　　　　　</v>
          </cell>
        </row>
        <row r="5178">
          <cell r="B5178">
            <v>460139</v>
          </cell>
          <cell r="C5178" t="str">
            <v>西之表市（国民健康保険）　　　　　　　　　　　　　　　　　</v>
          </cell>
        </row>
        <row r="5179">
          <cell r="B5179">
            <v>460147</v>
          </cell>
          <cell r="C5179" t="str">
            <v>垂水市（国民健康保険）　　　　　　　　　　　　　　　　　　</v>
          </cell>
        </row>
        <row r="5180">
          <cell r="B5180">
            <v>460154</v>
          </cell>
          <cell r="C5180" t="str">
            <v>薩摩川内市（国民健康保険）　　　　　　　　　　　　　　　　</v>
          </cell>
        </row>
        <row r="5181">
          <cell r="B5181">
            <v>460162</v>
          </cell>
          <cell r="C5181" t="str">
            <v>日置市（国民健康保険）　　　　　　　　　　　　　　　　　　</v>
          </cell>
        </row>
        <row r="5182">
          <cell r="B5182">
            <v>460170</v>
          </cell>
          <cell r="C5182" t="str">
            <v>曽於市（国民健康保険）　　　　　　　　　　　　　　　　　　</v>
          </cell>
        </row>
        <row r="5183">
          <cell r="B5183">
            <v>460519</v>
          </cell>
          <cell r="C5183" t="str">
            <v>吉田町（国民健康保険）　　　　　　　　　　　　　　　　　　</v>
          </cell>
        </row>
        <row r="5184">
          <cell r="B5184">
            <v>460527</v>
          </cell>
          <cell r="C5184" t="str">
            <v>桜島町（国民健康保険）　　　　　　　　　　　　　　　　　　</v>
          </cell>
        </row>
        <row r="5185">
          <cell r="B5185">
            <v>460535</v>
          </cell>
          <cell r="C5185" t="str">
            <v>喜入町（国民健康保険）　　　　　　　　　　　　　　　　　　</v>
          </cell>
        </row>
        <row r="5186">
          <cell r="B5186">
            <v>460543</v>
          </cell>
          <cell r="C5186" t="str">
            <v>山川町（国民健康保険）　　　　　　　　　　　　　　　　　　</v>
          </cell>
        </row>
        <row r="5187">
          <cell r="B5187">
            <v>460550</v>
          </cell>
          <cell r="C5187" t="str">
            <v>頴娃町（国民健康保険）　　　　　　　　　　　　　　　　　　</v>
          </cell>
        </row>
        <row r="5188">
          <cell r="B5188">
            <v>460568</v>
          </cell>
          <cell r="C5188" t="str">
            <v>開聞町（国民健康保険）　　　　　　　　　　　　　　　　　　</v>
          </cell>
        </row>
        <row r="5189">
          <cell r="B5189">
            <v>460576</v>
          </cell>
          <cell r="C5189" t="str">
            <v>笠沙町（国民健康保険）　　　　　　　　　　　　　　　　　　</v>
          </cell>
        </row>
        <row r="5190">
          <cell r="B5190">
            <v>460584</v>
          </cell>
          <cell r="C5190" t="str">
            <v>大浦町（国民健康保険）　　　　　　　　　　　　　　　　　　</v>
          </cell>
        </row>
        <row r="5191">
          <cell r="B5191">
            <v>460592</v>
          </cell>
          <cell r="C5191" t="str">
            <v>坊津町（国民健康保険）　　　　　　　　　　　　　　　　　　</v>
          </cell>
        </row>
        <row r="5192">
          <cell r="B5192">
            <v>460600</v>
          </cell>
          <cell r="C5192" t="str">
            <v>知覧町（国民健康保険）　　　　　　　　　　　　　　　　　　</v>
          </cell>
        </row>
        <row r="5193">
          <cell r="B5193">
            <v>460618</v>
          </cell>
          <cell r="C5193" t="str">
            <v>川辺町（国民健康保険）　　　　　　　　　　　　　　　　　　</v>
          </cell>
        </row>
        <row r="5194">
          <cell r="B5194">
            <v>460626</v>
          </cell>
          <cell r="C5194" t="str">
            <v>市来町（国民健康保険）　　　　　　　　　　　　　　　　　　</v>
          </cell>
        </row>
        <row r="5195">
          <cell r="B5195">
            <v>460634</v>
          </cell>
          <cell r="C5195" t="str">
            <v>東市来町（国民健康保険）　　　　　　　　　　　　　　　　　</v>
          </cell>
        </row>
        <row r="5196">
          <cell r="B5196">
            <v>460642</v>
          </cell>
          <cell r="C5196" t="str">
            <v>伊集院町（国民健康保険）　　　　　　　　　　　　　　　　　</v>
          </cell>
        </row>
        <row r="5197">
          <cell r="B5197">
            <v>460659</v>
          </cell>
          <cell r="C5197" t="str">
            <v>松元町（国民健康保険）　　　　　　　　　　　　　　　　　　</v>
          </cell>
        </row>
        <row r="5198">
          <cell r="B5198">
            <v>460667</v>
          </cell>
          <cell r="C5198" t="str">
            <v>郡山町（国民健康保険）　　　　　　　　　　　　　　　　　　</v>
          </cell>
        </row>
        <row r="5199">
          <cell r="B5199">
            <v>460675</v>
          </cell>
          <cell r="C5199" t="str">
            <v>日吉町（国民健康保険）　　　　　　　　　　　　　　　　　　</v>
          </cell>
        </row>
        <row r="5200">
          <cell r="B5200">
            <v>460683</v>
          </cell>
          <cell r="C5200" t="str">
            <v>吹上町（国民健康保険）　　　　　　　　　　　　　　　　　　</v>
          </cell>
        </row>
        <row r="5201">
          <cell r="B5201">
            <v>460691</v>
          </cell>
          <cell r="C5201" t="str">
            <v>金峰町（国民健康保険）　　　　　　　　　　　　　　　　　　</v>
          </cell>
        </row>
        <row r="5202">
          <cell r="B5202">
            <v>460709</v>
          </cell>
          <cell r="C5202" t="str">
            <v>樋脇町（国民健康保険）　　　　　　　　　　　　　　　　　　</v>
          </cell>
        </row>
        <row r="5203">
          <cell r="B5203">
            <v>460717</v>
          </cell>
          <cell r="C5203" t="str">
            <v>入来町（国民健康保険）　　　　　　　　　　　　　　　　　　</v>
          </cell>
        </row>
        <row r="5204">
          <cell r="B5204">
            <v>460725</v>
          </cell>
          <cell r="C5204" t="str">
            <v>東郷町（国民健康保険）　　　　　　　　　　　　　　　　　　</v>
          </cell>
        </row>
        <row r="5205">
          <cell r="B5205">
            <v>460733</v>
          </cell>
          <cell r="C5205" t="str">
            <v>宮之城町（国民健康保険）　　　　　　　　　　　　　　　　　</v>
          </cell>
        </row>
        <row r="5206">
          <cell r="B5206">
            <v>460741</v>
          </cell>
          <cell r="C5206" t="str">
            <v>鶴田町（国民健康保険）　　　　　　　　　　　　　　　　　　</v>
          </cell>
        </row>
        <row r="5207">
          <cell r="B5207">
            <v>460758</v>
          </cell>
          <cell r="C5207" t="str">
            <v>薩摩町（国民健康保険）　　　　　　　　　　　　　　　　　　</v>
          </cell>
        </row>
        <row r="5208">
          <cell r="B5208">
            <v>460766</v>
          </cell>
          <cell r="C5208" t="str">
            <v>祁答院町（国民健康保険）　　　　　　　　　　　　　　　　　</v>
          </cell>
        </row>
        <row r="5209">
          <cell r="B5209">
            <v>460774</v>
          </cell>
          <cell r="C5209" t="str">
            <v>里村（国民健康保険）　　　　　　　　　　　　　　　　　　　</v>
          </cell>
        </row>
        <row r="5210">
          <cell r="B5210">
            <v>460782</v>
          </cell>
          <cell r="C5210" t="str">
            <v>上甑村（国民健康保険）　　　　　　　　　　　　　　　　　　</v>
          </cell>
        </row>
        <row r="5211">
          <cell r="B5211">
            <v>460790</v>
          </cell>
          <cell r="C5211" t="str">
            <v>下甑村（国民健康保険）　　　　　　　　　　　　　　　　　　</v>
          </cell>
        </row>
        <row r="5212">
          <cell r="B5212">
            <v>460808</v>
          </cell>
          <cell r="C5212" t="str">
            <v>鹿島村（国民健康保険）　　　　　　　　　　　　　　　　　　</v>
          </cell>
        </row>
        <row r="5213">
          <cell r="B5213">
            <v>460816</v>
          </cell>
          <cell r="C5213" t="str">
            <v>野田町（国民健康保険）　　　　　　　　　　　　　　　　　　</v>
          </cell>
        </row>
        <row r="5214">
          <cell r="B5214">
            <v>460824</v>
          </cell>
          <cell r="C5214" t="str">
            <v>高尾野町（国民健康保険）　　　　　　　　　　　　　　　　　</v>
          </cell>
        </row>
        <row r="5215">
          <cell r="B5215">
            <v>460832</v>
          </cell>
          <cell r="C5215" t="str">
            <v>東町（国民健康保険）　　　　　　　　　　　　　　　　　　　</v>
          </cell>
        </row>
        <row r="5216">
          <cell r="B5216">
            <v>460840</v>
          </cell>
          <cell r="C5216" t="str">
            <v>長島町（国民健康保険）　　　　　　　　　　　　　　　　　　</v>
          </cell>
        </row>
        <row r="5217">
          <cell r="B5217">
            <v>460857</v>
          </cell>
          <cell r="C5217" t="str">
            <v>菱刈町（国民健康保険）　　　　　　　　　　　　　　　　　　</v>
          </cell>
        </row>
        <row r="5218">
          <cell r="B5218">
            <v>460865</v>
          </cell>
          <cell r="C5218" t="str">
            <v>加治木町（国民健康保険）　　　　　　　　　　　　　　　　　</v>
          </cell>
        </row>
        <row r="5219">
          <cell r="B5219">
            <v>460873</v>
          </cell>
          <cell r="C5219" t="str">
            <v>姶良町（国民健康保険）　　　　　　　　　　　　　　　　　　</v>
          </cell>
        </row>
        <row r="5220">
          <cell r="B5220">
            <v>460881</v>
          </cell>
          <cell r="C5220" t="str">
            <v>蒲生町（国民健康保険）　　　　　　　　　　　　　　　　　　</v>
          </cell>
        </row>
        <row r="5221">
          <cell r="B5221">
            <v>460899</v>
          </cell>
          <cell r="C5221" t="str">
            <v>溝辺町（国民健康保険）　　　　　　　　　　　　　　　　　　</v>
          </cell>
        </row>
        <row r="5222">
          <cell r="B5222">
            <v>460907</v>
          </cell>
          <cell r="C5222" t="str">
            <v>横川町（国民健康保険）　　　　　　　　　　　　　　　　　　</v>
          </cell>
        </row>
        <row r="5223">
          <cell r="B5223">
            <v>460915</v>
          </cell>
          <cell r="C5223" t="str">
            <v>栗野町（国民健康保険）　　　　　　　　　　　　　　　　　　</v>
          </cell>
        </row>
        <row r="5224">
          <cell r="B5224">
            <v>460923</v>
          </cell>
          <cell r="C5224" t="str">
            <v>吉松町（国民健康保険）　　　　　　　　　　　　　　　　　　</v>
          </cell>
        </row>
        <row r="5225">
          <cell r="B5225">
            <v>460931</v>
          </cell>
          <cell r="C5225" t="str">
            <v>牧園町（国民健康保険）　　　　　　　　　　　　　　　　　　</v>
          </cell>
        </row>
        <row r="5226">
          <cell r="B5226">
            <v>460949</v>
          </cell>
          <cell r="C5226" t="str">
            <v>霧島町（国民健康保険）　　　　　　　　　　　　　　　　　　</v>
          </cell>
        </row>
        <row r="5227">
          <cell r="B5227">
            <v>460956</v>
          </cell>
          <cell r="C5227" t="str">
            <v>隼人町（国民健康保険）　　　　　　　　　　　　　　　　　　</v>
          </cell>
        </row>
        <row r="5228">
          <cell r="B5228">
            <v>460964</v>
          </cell>
          <cell r="C5228" t="str">
            <v>福山町（国民健康保険）　　　　　　　　　　　　　　　　　　</v>
          </cell>
        </row>
        <row r="5229">
          <cell r="B5229">
            <v>460972</v>
          </cell>
          <cell r="C5229" t="str">
            <v>大隅町（国民健康保険）　　　　　　　　　　　　　　　　　　</v>
          </cell>
        </row>
        <row r="5230">
          <cell r="B5230">
            <v>460980</v>
          </cell>
          <cell r="C5230" t="str">
            <v>輝北町（国民健康保険）　　　　　　　　　　　　　　　　　　</v>
          </cell>
        </row>
        <row r="5231">
          <cell r="B5231">
            <v>460998</v>
          </cell>
          <cell r="C5231" t="str">
            <v>財部町（国民健康保険）　　　　　　　　　　　　　　　　　　</v>
          </cell>
        </row>
        <row r="5232">
          <cell r="B5232">
            <v>461004</v>
          </cell>
          <cell r="C5232" t="str">
            <v>末吉町（国民健康保険）　　　　　　　　　　　　　　　　　　</v>
          </cell>
        </row>
        <row r="5233">
          <cell r="B5233">
            <v>461012</v>
          </cell>
          <cell r="C5233" t="str">
            <v>松山町（国民健康保険）　　　　　　　　　　　　　　　　　　</v>
          </cell>
        </row>
        <row r="5234">
          <cell r="B5234">
            <v>461020</v>
          </cell>
          <cell r="C5234" t="str">
            <v>志布志町（国民健康保険）　　　　　　　　　　　　　　　　　</v>
          </cell>
        </row>
        <row r="5235">
          <cell r="B5235">
            <v>461038</v>
          </cell>
          <cell r="C5235" t="str">
            <v>有明町（国民健康保険）　　　　　　　　　　　　　　　　　　</v>
          </cell>
        </row>
        <row r="5236">
          <cell r="B5236">
            <v>461046</v>
          </cell>
          <cell r="C5236" t="str">
            <v>大崎町（国民健康保険）　　　　　　　　　　　　　　　　　　</v>
          </cell>
        </row>
        <row r="5237">
          <cell r="B5237">
            <v>461053</v>
          </cell>
          <cell r="C5237" t="str">
            <v>串良町（国民健康保険）　　　　　　　　　　　　　　　　　　</v>
          </cell>
        </row>
        <row r="5238">
          <cell r="B5238">
            <v>461061</v>
          </cell>
          <cell r="C5238" t="str">
            <v>東串良町（国民健康保険）　　　　　　　　　　　　　　　　　</v>
          </cell>
        </row>
        <row r="5239">
          <cell r="B5239">
            <v>461079</v>
          </cell>
          <cell r="C5239" t="str">
            <v>内之浦町（国民健康保険）　　　　　　　　　　　　　　　　　</v>
          </cell>
        </row>
        <row r="5240">
          <cell r="B5240">
            <v>461087</v>
          </cell>
          <cell r="C5240" t="str">
            <v>高山町（国民健康保険）　　　　　　　　　　　　　　　　　　</v>
          </cell>
        </row>
        <row r="5241">
          <cell r="B5241">
            <v>461095</v>
          </cell>
          <cell r="C5241" t="str">
            <v>吾平町（国民健康保険）　　　　　　　　　　　　　　　　　　</v>
          </cell>
        </row>
        <row r="5242">
          <cell r="B5242">
            <v>461103</v>
          </cell>
          <cell r="C5242" t="str">
            <v>大根占町（国民健康保険）　　　　　　　　　　　　　　　　　</v>
          </cell>
        </row>
        <row r="5243">
          <cell r="B5243">
            <v>461111</v>
          </cell>
          <cell r="C5243" t="str">
            <v>根占町（国民健康保険）　　　　　　　　　　　　　　　　　　</v>
          </cell>
        </row>
        <row r="5244">
          <cell r="B5244">
            <v>461129</v>
          </cell>
          <cell r="C5244" t="str">
            <v>田代町（国民健康保険）　　　　　　　　　　　　　　　　　　</v>
          </cell>
        </row>
        <row r="5245">
          <cell r="B5245">
            <v>461137</v>
          </cell>
          <cell r="C5245" t="str">
            <v>佐多町（国民健康保険）　　　　　　　　　　　　　　　　　　</v>
          </cell>
        </row>
        <row r="5246">
          <cell r="B5246">
            <v>461145</v>
          </cell>
          <cell r="C5246" t="str">
            <v>中種子町（国民健康保険）　　　　　　　　　　　　　　　　　</v>
          </cell>
        </row>
        <row r="5247">
          <cell r="B5247">
            <v>461152</v>
          </cell>
          <cell r="C5247" t="str">
            <v>南種子町（国民健康保険）　　　　　　　　　　　　　　　　　</v>
          </cell>
        </row>
        <row r="5248">
          <cell r="B5248">
            <v>461160</v>
          </cell>
          <cell r="C5248" t="str">
            <v>上屋久町（国民健康保険）　　　　　　　　　　　　　　　　　</v>
          </cell>
        </row>
        <row r="5249">
          <cell r="B5249">
            <v>461178</v>
          </cell>
          <cell r="C5249" t="str">
            <v>屋久町（国民健康保険）　　　　　　　　　　　　　　　　　　</v>
          </cell>
        </row>
        <row r="5250">
          <cell r="B5250">
            <v>461186</v>
          </cell>
          <cell r="C5250" t="str">
            <v>三島村（国民健康保険）　　　　　　　　　　　　　　　　　　</v>
          </cell>
        </row>
        <row r="5251">
          <cell r="B5251">
            <v>461194</v>
          </cell>
          <cell r="C5251" t="str">
            <v>十島村（国民健康保険）　　　　　　　　　　　　　　　　　　</v>
          </cell>
        </row>
        <row r="5252">
          <cell r="B5252">
            <v>461202</v>
          </cell>
          <cell r="C5252" t="str">
            <v>大和村（国民健康保険）　　　　　　　　　　　　　　　　　　</v>
          </cell>
        </row>
        <row r="5253">
          <cell r="B5253">
            <v>461210</v>
          </cell>
          <cell r="C5253" t="str">
            <v>宇検村（国民健康保険）　　　　　　　　　　　　　　　　　　</v>
          </cell>
        </row>
        <row r="5254">
          <cell r="B5254">
            <v>461228</v>
          </cell>
          <cell r="C5254" t="str">
            <v>瀬戸内町（国民健康保険）　　　　　　　　　　　　　　　　　</v>
          </cell>
        </row>
        <row r="5255">
          <cell r="B5255">
            <v>461236</v>
          </cell>
          <cell r="C5255" t="str">
            <v>住用村（国民健康保険）　　　　　　　　　　　　　　　　　　</v>
          </cell>
        </row>
        <row r="5256">
          <cell r="B5256">
            <v>461244</v>
          </cell>
          <cell r="C5256" t="str">
            <v>龍郷町（国民健康保険）　　　　　　　　　　　　　　　　　　</v>
          </cell>
        </row>
        <row r="5257">
          <cell r="B5257">
            <v>461251</v>
          </cell>
          <cell r="C5257" t="str">
            <v>笠利町（国民健康保険）　　　　　　　　　　　　　　　　　　</v>
          </cell>
        </row>
        <row r="5258">
          <cell r="B5258">
            <v>461269</v>
          </cell>
          <cell r="C5258" t="str">
            <v>喜界町（国民健康保険）　　　　　　　　　　　　　　　　　　</v>
          </cell>
        </row>
        <row r="5259">
          <cell r="B5259">
            <v>461277</v>
          </cell>
          <cell r="C5259" t="str">
            <v>徳之島町（国民健康保険）　　　　　　　　　　　　　　　　　</v>
          </cell>
        </row>
        <row r="5260">
          <cell r="B5260">
            <v>461285</v>
          </cell>
          <cell r="C5260" t="str">
            <v>天城町（国民健康保険）　　　　　　　　　　　　　　　　　　</v>
          </cell>
        </row>
        <row r="5261">
          <cell r="B5261">
            <v>461293</v>
          </cell>
          <cell r="C5261" t="str">
            <v>伊仙町（国民健康保険）　　　　　　　　　　　　　　　　　　</v>
          </cell>
        </row>
        <row r="5262">
          <cell r="B5262">
            <v>461301</v>
          </cell>
          <cell r="C5262" t="str">
            <v>和泊町（国民健康保険）　　　　　　　　　　　　　　　　　　</v>
          </cell>
        </row>
        <row r="5263">
          <cell r="B5263">
            <v>461319</v>
          </cell>
          <cell r="C5263" t="str">
            <v>知名町（国民健康保険）　　　　　　　　　　　　　　　　　　</v>
          </cell>
        </row>
        <row r="5264">
          <cell r="B5264">
            <v>461327</v>
          </cell>
          <cell r="C5264" t="str">
            <v>与論町（国民健康保険）　　　　　　　　　　　　　　　　　　</v>
          </cell>
        </row>
        <row r="5265">
          <cell r="B5265">
            <v>461335</v>
          </cell>
          <cell r="C5265" t="str">
            <v>さつま町（国民健康保険）　　　　　　　　　　　　　　　　　</v>
          </cell>
        </row>
        <row r="5266">
          <cell r="B5266">
            <v>461343</v>
          </cell>
          <cell r="C5266" t="str">
            <v>湧水町（国民健康保険）　　　　　　　　　　　　　　　　　　</v>
          </cell>
        </row>
        <row r="5267">
          <cell r="B5267">
            <v>461350</v>
          </cell>
          <cell r="C5267" t="str">
            <v>錦江町（国民健康保険）　　　　　　　　　　　　　　　　　　</v>
          </cell>
        </row>
        <row r="5268">
          <cell r="B5268">
            <v>461368</v>
          </cell>
          <cell r="C5268" t="str">
            <v>南大隅町（国民健康保険）　　　　　　　　　　　　　　　　　</v>
          </cell>
        </row>
        <row r="5269">
          <cell r="B5269">
            <v>461376</v>
          </cell>
          <cell r="C5269" t="str">
            <v>肝付町（国民健康保険）　　　　　　　　　　　　　　　　　　</v>
          </cell>
        </row>
        <row r="5270">
          <cell r="B5270">
            <v>463018</v>
          </cell>
          <cell r="C5270" t="str">
            <v>鹿児島県医師国民健康保険組合　　　　　　　　　　　　　　　</v>
          </cell>
        </row>
        <row r="5271">
          <cell r="B5271">
            <v>463026</v>
          </cell>
          <cell r="C5271" t="str">
            <v>鹿児島県歯科医師国民健康保険組合　　　　　　　　　　　　　</v>
          </cell>
        </row>
        <row r="5272">
          <cell r="B5272">
            <v>6460067</v>
          </cell>
          <cell r="C5272" t="str">
            <v>鹿児島銀行健康保険組合　　　　　　　　　　　　　　　　　　</v>
          </cell>
        </row>
        <row r="5273">
          <cell r="B5273">
            <v>6460075</v>
          </cell>
          <cell r="C5273" t="str">
            <v>南日本銀行健康保険組合　　　　　　　　　　　　　　　　　　</v>
          </cell>
        </row>
        <row r="5274">
          <cell r="B5274">
            <v>6460091</v>
          </cell>
          <cell r="C5274" t="str">
            <v>山形屋健康保険組合　　　　　　　　　　　　　　　　　　　　</v>
          </cell>
        </row>
        <row r="5275">
          <cell r="B5275">
            <v>6460109</v>
          </cell>
          <cell r="C5275" t="str">
            <v>岩崎産業健康保険組合　　　　　　　　　　　　　　　　　　　</v>
          </cell>
        </row>
        <row r="5276">
          <cell r="B5276">
            <v>6460125</v>
          </cell>
          <cell r="C5276" t="str">
            <v>鹿児島県信用金庫健康保険組合　　　　　　　　　　　　　　　</v>
          </cell>
        </row>
        <row r="5277">
          <cell r="B5277">
            <v>32460412</v>
          </cell>
          <cell r="C5277" t="str">
            <v>鹿児島県市町村職員共済組合　　　　　　　　　　　　　　　　</v>
          </cell>
        </row>
        <row r="5278">
          <cell r="B5278">
            <v>470013</v>
          </cell>
          <cell r="C5278" t="str">
            <v>那覇市（国民健康保険）　　　　　　　　　　　　　　　　　　</v>
          </cell>
        </row>
        <row r="5279">
          <cell r="B5279">
            <v>470021</v>
          </cell>
          <cell r="C5279" t="str">
            <v>石川市（国民健康保険）　　　　　　　　　　　　　　　　　　</v>
          </cell>
        </row>
        <row r="5280">
          <cell r="B5280">
            <v>470039</v>
          </cell>
          <cell r="C5280" t="str">
            <v>うるま市（国民健康保険）　　　　　　　　　　　　　　　　　</v>
          </cell>
        </row>
        <row r="5281">
          <cell r="B5281">
            <v>470047</v>
          </cell>
          <cell r="C5281" t="str">
            <v>沖縄市（国民健康保険）　　　　　　　　　　　　　　　　　　</v>
          </cell>
        </row>
        <row r="5282">
          <cell r="B5282">
            <v>470054</v>
          </cell>
          <cell r="C5282" t="str">
            <v>宜野湾市（国民健康保険）　　　　　　　　　　　　　　　　　</v>
          </cell>
        </row>
        <row r="5283">
          <cell r="B5283">
            <v>470062</v>
          </cell>
          <cell r="C5283" t="str">
            <v>平良市（国民健康保険）　　　　　　　　　　　　　　　　　　</v>
          </cell>
        </row>
        <row r="5284">
          <cell r="B5284">
            <v>470070</v>
          </cell>
          <cell r="C5284" t="str">
            <v>石垣市（国民健康保険）　　　　　　　　　　　　　　　　　　</v>
          </cell>
        </row>
        <row r="5285">
          <cell r="B5285">
            <v>470088</v>
          </cell>
          <cell r="C5285" t="str">
            <v>浦添市（国民健康保険）　　　　　　　　　　　　　　　　　　</v>
          </cell>
        </row>
        <row r="5286">
          <cell r="B5286">
            <v>470096</v>
          </cell>
          <cell r="C5286" t="str">
            <v>名護市（国民健康保険）　　　　　　　　　　　　　　　　　　</v>
          </cell>
        </row>
        <row r="5287">
          <cell r="B5287">
            <v>470104</v>
          </cell>
          <cell r="C5287" t="str">
            <v>糸満市（国民健康保険）　　　　　　　　　　　　　　　　　　</v>
          </cell>
        </row>
        <row r="5288">
          <cell r="B5288">
            <v>470112</v>
          </cell>
          <cell r="C5288" t="str">
            <v>国頭村（国民健康保険）　　　　　　　　　　　　　　　　　　</v>
          </cell>
        </row>
        <row r="5289">
          <cell r="B5289">
            <v>470120</v>
          </cell>
          <cell r="C5289" t="str">
            <v>大宜味村（国民健康保険）　　　　　　　　　　　　　　　　　</v>
          </cell>
        </row>
        <row r="5290">
          <cell r="B5290">
            <v>470138</v>
          </cell>
          <cell r="C5290" t="str">
            <v>東村（国民健康保険）　　　　　　　　　　　　　　　　　　　</v>
          </cell>
        </row>
        <row r="5291">
          <cell r="B5291">
            <v>470146</v>
          </cell>
          <cell r="C5291" t="str">
            <v>今帰仁村（国民健康保険）　　　　　　　　　　　　　　　　　</v>
          </cell>
        </row>
        <row r="5292">
          <cell r="B5292">
            <v>470153</v>
          </cell>
          <cell r="C5292" t="str">
            <v>本部町（国民健康保険）　　　　　　　　　　　　　　　　　　</v>
          </cell>
        </row>
        <row r="5293">
          <cell r="B5293">
            <v>470161</v>
          </cell>
          <cell r="C5293" t="str">
            <v>恩納村（国民健康保険）　　　　　　　　　　　　　　　　　　</v>
          </cell>
        </row>
        <row r="5294">
          <cell r="B5294">
            <v>470179</v>
          </cell>
          <cell r="C5294" t="str">
            <v>宜野座村（国民健康保険）　　　　　　　　　　　　　　　　　</v>
          </cell>
        </row>
        <row r="5295">
          <cell r="B5295">
            <v>470187</v>
          </cell>
          <cell r="C5295" t="str">
            <v>金武町（国民健康保険）　　　　　　　　　　　　　　　　　　</v>
          </cell>
        </row>
        <row r="5296">
          <cell r="B5296">
            <v>470195</v>
          </cell>
          <cell r="C5296" t="str">
            <v>伊江村（国民健康保険）　　　　　　　　　　　　　　　　　　</v>
          </cell>
        </row>
        <row r="5297">
          <cell r="B5297">
            <v>470211</v>
          </cell>
          <cell r="C5297" t="str">
            <v>与那城町（国民健康保険）　　　　　　　　　　　　　　　　　</v>
          </cell>
        </row>
        <row r="5298">
          <cell r="B5298">
            <v>470229</v>
          </cell>
          <cell r="C5298" t="str">
            <v>勝連町（国民健康保険）　　　　　　　　　　　　　　　　　　</v>
          </cell>
        </row>
        <row r="5299">
          <cell r="B5299">
            <v>470237</v>
          </cell>
          <cell r="C5299" t="str">
            <v>読谷村（国民健康保険）　　　　　　　　　　　　　　　　　　</v>
          </cell>
        </row>
        <row r="5300">
          <cell r="B5300">
            <v>470245</v>
          </cell>
          <cell r="C5300" t="str">
            <v>嘉手納町（国民健康保険）　　　　　　　　　　　　　　　　　</v>
          </cell>
        </row>
        <row r="5301">
          <cell r="B5301">
            <v>470252</v>
          </cell>
          <cell r="C5301" t="str">
            <v>北谷町（国民健康保険）　　　　　　　　　　　　　　　　　　</v>
          </cell>
        </row>
        <row r="5302">
          <cell r="B5302">
            <v>470260</v>
          </cell>
          <cell r="C5302" t="str">
            <v>北中城村（国民健康保険）　　　　　　　　　　　　　　　　　</v>
          </cell>
        </row>
        <row r="5303">
          <cell r="B5303">
            <v>470278</v>
          </cell>
          <cell r="C5303" t="str">
            <v>中城村（国民健康保険）　　　　　　　　　　　　　　　　　　</v>
          </cell>
        </row>
        <row r="5304">
          <cell r="B5304">
            <v>470286</v>
          </cell>
          <cell r="C5304" t="str">
            <v>西原町（国民健康保険）　　　　　　　　　　　　　　　　　　</v>
          </cell>
        </row>
        <row r="5305">
          <cell r="B5305">
            <v>470294</v>
          </cell>
          <cell r="C5305" t="str">
            <v>豊見城市（国民健康保険）　　　　　　　　　　　　　　　　　</v>
          </cell>
        </row>
        <row r="5306">
          <cell r="B5306">
            <v>470302</v>
          </cell>
          <cell r="C5306" t="str">
            <v>東風平町（国民健康保険）　　　　　　　　　　　　　　　　　</v>
          </cell>
        </row>
        <row r="5307">
          <cell r="B5307">
            <v>470310</v>
          </cell>
          <cell r="C5307" t="str">
            <v>具志頭村（国民健康保険）　　　　　　　　　　　　　　　　　</v>
          </cell>
        </row>
        <row r="5308">
          <cell r="B5308">
            <v>470328</v>
          </cell>
          <cell r="C5308" t="str">
            <v>玉城村（国民健康保険）　　　　　　　　　　　　　　　　　　</v>
          </cell>
        </row>
        <row r="5309">
          <cell r="B5309">
            <v>470336</v>
          </cell>
          <cell r="C5309" t="str">
            <v>知念村（国民健康保険）　　　　　　　　　　　　　　　　　　</v>
          </cell>
        </row>
        <row r="5310">
          <cell r="B5310">
            <v>470344</v>
          </cell>
          <cell r="C5310" t="str">
            <v>佐敷町（国民健康保険）　　　　　　　　　　　　　　　　　　</v>
          </cell>
        </row>
        <row r="5311">
          <cell r="B5311">
            <v>470351</v>
          </cell>
          <cell r="C5311" t="str">
            <v>与那原町（国民健康保険）　　　　　　　　　　　　　　　　　</v>
          </cell>
        </row>
        <row r="5312">
          <cell r="B5312">
            <v>470369</v>
          </cell>
          <cell r="C5312" t="str">
            <v>大里村（国民健康保険）　　　　　　　　　　　　　　　　　　</v>
          </cell>
        </row>
        <row r="5313">
          <cell r="B5313">
            <v>470377</v>
          </cell>
          <cell r="C5313" t="str">
            <v>南風原町（国民健康保険）　　　　　　　　　　　　　　　　　</v>
          </cell>
        </row>
        <row r="5314">
          <cell r="B5314">
            <v>470385</v>
          </cell>
          <cell r="C5314" t="str">
            <v>久米島町（国民健康保険）　　　　　　　　　　　　　　　　　</v>
          </cell>
        </row>
        <row r="5315">
          <cell r="B5315">
            <v>470401</v>
          </cell>
          <cell r="C5315" t="str">
            <v>渡嘉敷村（国民健康保険）　　　　　　　　　　　　　　　　　</v>
          </cell>
        </row>
        <row r="5316">
          <cell r="B5316">
            <v>470419</v>
          </cell>
          <cell r="C5316" t="str">
            <v>座間味村（国民健康保険）　　　　　　　　　　　　　　　　　</v>
          </cell>
        </row>
        <row r="5317">
          <cell r="B5317">
            <v>470427</v>
          </cell>
          <cell r="C5317" t="str">
            <v>粟国村（国民健康保険）　　　　　　　　　　　　　　　　　　</v>
          </cell>
        </row>
        <row r="5318">
          <cell r="B5318">
            <v>470435</v>
          </cell>
          <cell r="C5318" t="str">
            <v>渡名喜村（国民健康保険）　　　　　　　　　　　　　　　　　</v>
          </cell>
        </row>
        <row r="5319">
          <cell r="B5319">
            <v>470443</v>
          </cell>
          <cell r="C5319" t="str">
            <v>南大東村（国民健康保険）　　　　　　　　　　　　　　　　　</v>
          </cell>
        </row>
        <row r="5320">
          <cell r="B5320">
            <v>470450</v>
          </cell>
          <cell r="C5320" t="str">
            <v>北大東村（国民健康保険）　　　　　　　　　　　　　　　　　</v>
          </cell>
        </row>
        <row r="5321">
          <cell r="B5321">
            <v>470468</v>
          </cell>
          <cell r="C5321" t="str">
            <v>伊平屋村（国民健康保険）　　　　　　　　　　　　　　　　　</v>
          </cell>
        </row>
        <row r="5322">
          <cell r="B5322">
            <v>470476</v>
          </cell>
          <cell r="C5322" t="str">
            <v>伊是名村（国民健康保険）　　　　　　　　　　　　　　　　　</v>
          </cell>
        </row>
        <row r="5323">
          <cell r="B5323">
            <v>470484</v>
          </cell>
          <cell r="C5323" t="str">
            <v>城辺町（国民健康保険）　　　　　　　　　　　　　　　　　　</v>
          </cell>
        </row>
        <row r="5324">
          <cell r="B5324">
            <v>470492</v>
          </cell>
          <cell r="C5324" t="str">
            <v>下地町（国民健康保険）　　　　　　　　　　　　　　　　　　</v>
          </cell>
        </row>
        <row r="5325">
          <cell r="B5325">
            <v>470500</v>
          </cell>
          <cell r="C5325" t="str">
            <v>上野村（国民健康保険）　　　　　　　　　　　　　　　　　　</v>
          </cell>
        </row>
        <row r="5326">
          <cell r="B5326">
            <v>470518</v>
          </cell>
          <cell r="C5326" t="str">
            <v>伊良部町（国民健康保険）　　　　　　　　　　　　　　　　　</v>
          </cell>
        </row>
        <row r="5327">
          <cell r="B5327">
            <v>470526</v>
          </cell>
          <cell r="C5327" t="str">
            <v>多良間村（国民健康保険）　　　　　　　　　　　　　　　　　</v>
          </cell>
        </row>
        <row r="5328">
          <cell r="B5328">
            <v>470534</v>
          </cell>
          <cell r="C5328" t="str">
            <v>竹富町（国民健康保険）　　　　　　　　　　　　　　　　　　</v>
          </cell>
        </row>
        <row r="5329">
          <cell r="B5329">
            <v>470542</v>
          </cell>
          <cell r="C5329" t="str">
            <v>与那国町（国民健康保険）　　　　　　　　　　　　　　　　　</v>
          </cell>
        </row>
        <row r="5330">
          <cell r="B5330">
            <v>473017</v>
          </cell>
          <cell r="C5330" t="str">
            <v>沖縄県医師国民健康保険組合　　　　　　　　　　　　　　　　</v>
          </cell>
        </row>
        <row r="5331">
          <cell r="B5331">
            <v>6470017</v>
          </cell>
          <cell r="C5331" t="str">
            <v>琉球銀行健康保険組合　　　　　　　　　　　　　　　　　　　</v>
          </cell>
        </row>
        <row r="5332">
          <cell r="B5332">
            <v>6470025</v>
          </cell>
          <cell r="C5332" t="str">
            <v>沖縄銀行健康保険組合　　　　　　　　　　　　　　　　　　　</v>
          </cell>
        </row>
        <row r="5333">
          <cell r="B5333">
            <v>6470033</v>
          </cell>
          <cell r="C5333" t="str">
            <v>沖縄電力健康保険組合　　　　　　　　　　　　　　　　　　　</v>
          </cell>
        </row>
        <row r="5334">
          <cell r="B5334">
            <v>6470066</v>
          </cell>
          <cell r="C5334" t="str">
            <v>沖縄海邦銀行健康保険組合　　　　　　　　　　　　　　　　　</v>
          </cell>
        </row>
        <row r="5335">
          <cell r="B5335">
            <v>32470411</v>
          </cell>
          <cell r="C5335" t="str">
            <v>沖縄県市町村職員共済組合　　　　　　　　　　　　　　　　　</v>
          </cell>
        </row>
        <row r="5336">
          <cell r="B5336">
            <v>460782</v>
          </cell>
          <cell r="C5336" t="str">
            <v>上甑村　（国民健康保険）　　　　　　　　　　　　　　　　　　</v>
          </cell>
        </row>
        <row r="5337">
          <cell r="B5337">
            <v>460790</v>
          </cell>
          <cell r="C5337" t="str">
            <v>下甑村　（国民健康保険）　　　　　　　　　　　　　　　　　　</v>
          </cell>
        </row>
        <row r="5338">
          <cell r="B5338">
            <v>460808</v>
          </cell>
          <cell r="C5338" t="str">
            <v>鹿島村　（国民健康保険）　　　　　　　　　　　　　　　　　　</v>
          </cell>
        </row>
        <row r="5339">
          <cell r="B5339">
            <v>460816</v>
          </cell>
          <cell r="C5339" t="str">
            <v>野田町　（国民健康保険）　　　　　　　　　　　　　　　　　　</v>
          </cell>
        </row>
        <row r="5340">
          <cell r="B5340">
            <v>460824</v>
          </cell>
          <cell r="C5340" t="str">
            <v>高尾野町　（国民健康保険）　　　　　　　　　　　　　　　　　</v>
          </cell>
        </row>
        <row r="5341">
          <cell r="B5341">
            <v>460832</v>
          </cell>
          <cell r="C5341" t="str">
            <v>東町　（国民健康保険）　　　　　　　　　　　　　　　　　　　</v>
          </cell>
        </row>
        <row r="5342">
          <cell r="B5342">
            <v>460840</v>
          </cell>
          <cell r="C5342" t="str">
            <v>長島町　（国民健康保険）　　　　　　　　　　　　　　　　　　</v>
          </cell>
        </row>
        <row r="5343">
          <cell r="B5343">
            <v>460857</v>
          </cell>
          <cell r="C5343" t="str">
            <v>菱刈町　（国民健康保険）　　　　　　　　　　　　　　　　　　</v>
          </cell>
        </row>
        <row r="5344">
          <cell r="B5344">
            <v>460865</v>
          </cell>
          <cell r="C5344" t="str">
            <v>加治木町　（国民健康保険）　　　　　　　　　　　　　　　　　</v>
          </cell>
        </row>
        <row r="5345">
          <cell r="B5345">
            <v>460873</v>
          </cell>
          <cell r="C5345" t="str">
            <v>姶良町　（国民健康保険）　　　　　　　　　　　　　　　　　　</v>
          </cell>
        </row>
        <row r="5346">
          <cell r="B5346">
            <v>460881</v>
          </cell>
          <cell r="C5346" t="str">
            <v>蒲生町　（国民健康保険）　　　　　　　　　　　　　　　　　　</v>
          </cell>
        </row>
        <row r="5347">
          <cell r="B5347">
            <v>460899</v>
          </cell>
          <cell r="C5347" t="str">
            <v>溝辺町　（国民健康保険）　　　　　　　　　　　　　　　　　　</v>
          </cell>
        </row>
        <row r="5348">
          <cell r="B5348">
            <v>460907</v>
          </cell>
          <cell r="C5348" t="str">
            <v>横川町　（国民健康保険）　　　　　　　　　　　　　　　　　　</v>
          </cell>
        </row>
        <row r="5349">
          <cell r="B5349">
            <v>460915</v>
          </cell>
          <cell r="C5349" t="str">
            <v>栗野町　（国民健康保険）　　　　　　　　　　　　　　　　　　</v>
          </cell>
        </row>
        <row r="5350">
          <cell r="B5350">
            <v>460923</v>
          </cell>
          <cell r="C5350" t="str">
            <v>吉松町　（国民健康保険）　　　　　　　　　　　　　　　　　　</v>
          </cell>
        </row>
        <row r="5351">
          <cell r="B5351">
            <v>460931</v>
          </cell>
          <cell r="C5351" t="str">
            <v>牧園町　（国民健康保険）　　　　　　　　　　　　　　　　　　</v>
          </cell>
        </row>
        <row r="5352">
          <cell r="B5352">
            <v>460949</v>
          </cell>
          <cell r="C5352" t="str">
            <v>霧島町　（国民健康保険）　　　　　　　　　　　　　　　　　　</v>
          </cell>
        </row>
        <row r="5353">
          <cell r="B5353">
            <v>460956</v>
          </cell>
          <cell r="C5353" t="str">
            <v>隼人町　（国民健康保険）　　　　　　　　　　　　　　　　　　</v>
          </cell>
        </row>
        <row r="5354">
          <cell r="B5354">
            <v>460964</v>
          </cell>
          <cell r="C5354" t="str">
            <v>福山町　（国民健康保険）　　　　　　　　　　　　　　　　　　</v>
          </cell>
        </row>
        <row r="5355">
          <cell r="B5355">
            <v>460972</v>
          </cell>
          <cell r="C5355" t="str">
            <v>大隅町　（国民健康保険）　　　　　　　　　　　　　　　　　　</v>
          </cell>
        </row>
        <row r="5356">
          <cell r="B5356">
            <v>460980</v>
          </cell>
          <cell r="C5356" t="str">
            <v>輝北町　（国民健康保険）　　　　　　　　　　　　　　　　　　</v>
          </cell>
        </row>
        <row r="5357">
          <cell r="B5357">
            <v>460998</v>
          </cell>
          <cell r="C5357" t="str">
            <v>財部町　（国民健康保険）　　　　　　　　　　　　　　　　　　</v>
          </cell>
        </row>
        <row r="5358">
          <cell r="B5358">
            <v>461004</v>
          </cell>
          <cell r="C5358" t="str">
            <v>末吉町　（国民健康保険）　　　　　　　　　　　　　　　　　　</v>
          </cell>
        </row>
        <row r="5359">
          <cell r="B5359">
            <v>461012</v>
          </cell>
          <cell r="C5359" t="str">
            <v>松山町　（国民健康保険）　　　　　　　　　　　　　　　　　　</v>
          </cell>
        </row>
        <row r="5360">
          <cell r="B5360">
            <v>461020</v>
          </cell>
          <cell r="C5360" t="str">
            <v>志布志町　（国民健康保険）　　　　　　　　　　　　　　　　　</v>
          </cell>
        </row>
        <row r="5361">
          <cell r="B5361">
            <v>461038</v>
          </cell>
          <cell r="C5361" t="str">
            <v>有明町　（国民健康保険）　　　　　　　　　　　　　　　　　　</v>
          </cell>
        </row>
        <row r="5362">
          <cell r="B5362">
            <v>461046</v>
          </cell>
          <cell r="C5362" t="str">
            <v>大崎町　（国民健康保険）　　　　　　　　　　　　　　　　　　</v>
          </cell>
        </row>
        <row r="5363">
          <cell r="B5363">
            <v>461053</v>
          </cell>
          <cell r="C5363" t="str">
            <v>串良町　（国民健康保険）　　　　　　　　　　　　　　　　　　</v>
          </cell>
        </row>
        <row r="5364">
          <cell r="B5364">
            <v>461061</v>
          </cell>
          <cell r="C5364" t="str">
            <v>東串良町　（国民健康保険）　　　　　　　　　　　　　　　　　</v>
          </cell>
        </row>
        <row r="5365">
          <cell r="B5365">
            <v>461079</v>
          </cell>
          <cell r="C5365" t="str">
            <v>内之浦町　（国民健康保険）　　　　　　　　　　　　　　　　　</v>
          </cell>
        </row>
        <row r="5366">
          <cell r="B5366">
            <v>461087</v>
          </cell>
          <cell r="C5366" t="str">
            <v>高山町　（国民健康保険）　　　　　　　　　　　　　　　　　　</v>
          </cell>
        </row>
        <row r="5367">
          <cell r="B5367">
            <v>461095</v>
          </cell>
          <cell r="C5367" t="str">
            <v>吾平町　（国民健康保険）　　　　　　　　　　　　　　　　　　</v>
          </cell>
        </row>
        <row r="5368">
          <cell r="B5368">
            <v>461103</v>
          </cell>
          <cell r="C5368" t="str">
            <v>大根占町　（国民健康保険）　　　　　　　　　　　　　　　　　</v>
          </cell>
        </row>
        <row r="5369">
          <cell r="B5369">
            <v>461111</v>
          </cell>
          <cell r="C5369" t="str">
            <v>根占町　（国民健康保険）　　　　　　　　　　　　　　　　　　</v>
          </cell>
        </row>
        <row r="5370">
          <cell r="B5370">
            <v>461129</v>
          </cell>
          <cell r="C5370" t="str">
            <v>田代町　（国民健康保険）　　　　　　　　　　　　　　　　　　</v>
          </cell>
        </row>
        <row r="5371">
          <cell r="B5371">
            <v>461137</v>
          </cell>
          <cell r="C5371" t="str">
            <v>佐多町　（国民健康保険）　　　　　　　　　　　　　　　　　　</v>
          </cell>
        </row>
        <row r="5372">
          <cell r="B5372">
            <v>461145</v>
          </cell>
          <cell r="C5372" t="str">
            <v>中種子町　（国民健康保険）　　　　　　　　　　　　　　　　　</v>
          </cell>
        </row>
        <row r="5373">
          <cell r="B5373">
            <v>461152</v>
          </cell>
          <cell r="C5373" t="str">
            <v>南種子町　（国民健康保険）　　　　　　　　　　　　　　　　　</v>
          </cell>
        </row>
        <row r="5374">
          <cell r="B5374">
            <v>461160</v>
          </cell>
          <cell r="C5374" t="str">
            <v>上屋久町　（国民健康保険）　　　　　　　　　　　　　　　　　</v>
          </cell>
        </row>
        <row r="5375">
          <cell r="B5375">
            <v>461178</v>
          </cell>
          <cell r="C5375" t="str">
            <v>屋久町　（国民健康保険）　　　　　　　　　　　　　　　　　　</v>
          </cell>
        </row>
        <row r="5376">
          <cell r="B5376">
            <v>461186</v>
          </cell>
          <cell r="C5376" t="str">
            <v>三島村　（国民健康保険）　　　　　　　　　　　　　　　　　　</v>
          </cell>
        </row>
        <row r="5377">
          <cell r="B5377">
            <v>461194</v>
          </cell>
          <cell r="C5377" t="str">
            <v>十島村　（国民健康保険）　　　　　　　　　　　　　　　　　　</v>
          </cell>
        </row>
        <row r="5378">
          <cell r="B5378">
            <v>461202</v>
          </cell>
          <cell r="C5378" t="str">
            <v>大和村　（国民健康保険）　　　　　　　　　　　　　　　　　　</v>
          </cell>
        </row>
        <row r="5379">
          <cell r="B5379">
            <v>461210</v>
          </cell>
          <cell r="C5379" t="str">
            <v>宇検村　（国民健康保険）　　　　　　　　　　　　　　　　　　</v>
          </cell>
        </row>
        <row r="5380">
          <cell r="B5380">
            <v>461228</v>
          </cell>
          <cell r="C5380" t="str">
            <v>瀬戸内町　（国民健康保険）　　　　　　　　　　　　　　　　　</v>
          </cell>
        </row>
        <row r="5381">
          <cell r="B5381">
            <v>461236</v>
          </cell>
          <cell r="C5381" t="str">
            <v>住用村　（国民健康保険）　　　　　　　　　　　　　　　　　　</v>
          </cell>
        </row>
        <row r="5382">
          <cell r="B5382">
            <v>461244</v>
          </cell>
          <cell r="C5382" t="str">
            <v>龍郷町　（国民健康保険）　　　　　　　　　　　　　　　　　　</v>
          </cell>
        </row>
        <row r="5383">
          <cell r="B5383">
            <v>461251</v>
          </cell>
          <cell r="C5383" t="str">
            <v>笠利町　（国民健康保険）　　　　　　　　　　　　　　　　　　</v>
          </cell>
        </row>
        <row r="5384">
          <cell r="B5384">
            <v>461269</v>
          </cell>
          <cell r="C5384" t="str">
            <v>喜界町　（国民健康保険）　　　　　　　　　　　　　　　　　　</v>
          </cell>
        </row>
        <row r="5385">
          <cell r="B5385">
            <v>461277</v>
          </cell>
          <cell r="C5385" t="str">
            <v>徳之島町　（国民健康保険）　　　　　　　　　　　　　　　　　</v>
          </cell>
        </row>
        <row r="5386">
          <cell r="B5386">
            <v>461285</v>
          </cell>
          <cell r="C5386" t="str">
            <v>天城町　（国民健康保険）　　　　　　　　　　　　　　　　　　</v>
          </cell>
        </row>
        <row r="5387">
          <cell r="B5387">
            <v>461293</v>
          </cell>
          <cell r="C5387" t="str">
            <v>伊仙町　（国民健康保険）　　　　　　　　　　　　　　　　　　</v>
          </cell>
        </row>
        <row r="5388">
          <cell r="B5388">
            <v>461301</v>
          </cell>
          <cell r="C5388" t="str">
            <v>和泊町　（国民健康保険）　　　　　　　　　　　　　　　　　　</v>
          </cell>
        </row>
        <row r="5389">
          <cell r="B5389">
            <v>461319</v>
          </cell>
          <cell r="C5389" t="str">
            <v>知名町　（国民健康保険）　　　　　　　　　　　　　　　　　　</v>
          </cell>
        </row>
        <row r="5390">
          <cell r="B5390">
            <v>461327</v>
          </cell>
          <cell r="C5390" t="str">
            <v>与論町　（国民健康保険）　　　　　　　　　　　　　　　　　　</v>
          </cell>
        </row>
        <row r="5391">
          <cell r="B5391">
            <v>461335</v>
          </cell>
          <cell r="C5391" t="str">
            <v>さつま町　（国民健康保険）　　　　　　　　　　　　　　　　　</v>
          </cell>
        </row>
        <row r="5392">
          <cell r="B5392">
            <v>461343</v>
          </cell>
          <cell r="C5392" t="str">
            <v>湧水町　（国民健康保険）　　　　　　　　　　　　　　　　　　</v>
          </cell>
        </row>
        <row r="5393">
          <cell r="B5393">
            <v>461350</v>
          </cell>
          <cell r="C5393" t="str">
            <v>錦江町　（国民健康保険）　　　　　　　　　　　　　　　　　　</v>
          </cell>
        </row>
        <row r="5394">
          <cell r="B5394">
            <v>461368</v>
          </cell>
          <cell r="C5394" t="str">
            <v>南大隅町　（国民健康保険）　　　　　　　　　　　　　　　　　</v>
          </cell>
        </row>
        <row r="5395">
          <cell r="B5395">
            <v>463018</v>
          </cell>
          <cell r="C5395" t="str">
            <v>鹿児島県医師　国民健康保険組合　　　　　　　　　　　　　　　</v>
          </cell>
        </row>
        <row r="5396">
          <cell r="B5396">
            <v>463026</v>
          </cell>
          <cell r="C5396" t="str">
            <v>鹿児島県歯科医師　国民健康保険組合　　　　　　　　　　　　　</v>
          </cell>
        </row>
        <row r="5397">
          <cell r="B5397" t="str">
            <v>0646****</v>
          </cell>
          <cell r="C5397" t="str">
            <v>　　　　　　　　　　　　　　　　　　　　　　　　　　　　　　</v>
          </cell>
        </row>
        <row r="5398">
          <cell r="B5398" t="str">
            <v>3246****</v>
          </cell>
          <cell r="C5398" t="str">
            <v>　　　　　　　　　　　　　　　　　　　　　　　　　　　　　　</v>
          </cell>
        </row>
        <row r="5399">
          <cell r="B5399" t="str">
            <v>0546****</v>
          </cell>
          <cell r="C5399" t="str">
            <v>　　　　　　　　　　　　　　　　　　　　　　　　　　　　　　</v>
          </cell>
        </row>
        <row r="5400">
          <cell r="B5400" t="str">
            <v>**46****</v>
          </cell>
          <cell r="C5400" t="str">
            <v>　　　　　　　　　　　　　　　　　　　　　　　　　　　　　　</v>
          </cell>
        </row>
        <row r="5401">
          <cell r="B5401" t="str">
            <v>0046****</v>
          </cell>
          <cell r="C5401" t="str">
            <v>　　　　　　　　　　　　　　　　　　　　　　　　　　　　　　</v>
          </cell>
        </row>
        <row r="5402">
          <cell r="B5402" t="str">
            <v>0046****</v>
          </cell>
          <cell r="C5402" t="str">
            <v>　　　　　　　　　　　　　　　　　　　　　　　　　　　　　　</v>
          </cell>
        </row>
        <row r="5403">
          <cell r="B5403" t="str">
            <v>**46****</v>
          </cell>
          <cell r="C5403" t="str">
            <v>　　　　　　　　　　　　　　　　　　　　　　　　　　　　　　</v>
          </cell>
        </row>
        <row r="5404">
          <cell r="B5404" t="str">
            <v>**46****</v>
          </cell>
          <cell r="C5404" t="str">
            <v>　　　　　　　　　　　　　　　　　　　　　　　　　　　　　　</v>
          </cell>
        </row>
        <row r="5405">
          <cell r="B5405">
            <v>32470411</v>
          </cell>
          <cell r="C5405" t="str">
            <v>沖縄県市町村職員　共済組合　　　　　　　　　　　　　　　　　</v>
          </cell>
        </row>
        <row r="5406">
          <cell r="B5406">
            <v>6470017</v>
          </cell>
          <cell r="C5406" t="str">
            <v>琉球銀行　健康保険組合　　　　　　　　　　　　　　　　　　　</v>
          </cell>
        </row>
        <row r="5407">
          <cell r="B5407">
            <v>6470025</v>
          </cell>
          <cell r="C5407" t="str">
            <v>沖縄銀行　健康保険組合　　　　　　　　　　　　　　　　　　　</v>
          </cell>
        </row>
        <row r="5408">
          <cell r="B5408">
            <v>6470033</v>
          </cell>
          <cell r="C5408" t="str">
            <v>沖縄電力　健康保険組合　　　　　　　　　　　　　　　　　　　</v>
          </cell>
        </row>
        <row r="5409">
          <cell r="B5409">
            <v>6470066</v>
          </cell>
          <cell r="C5409" t="str">
            <v>沖縄海邦銀行　健康保険組合　　　　　　　　　　　　　　　　　</v>
          </cell>
        </row>
        <row r="5410">
          <cell r="B5410">
            <v>470013</v>
          </cell>
          <cell r="C5410" t="str">
            <v>那覇市　（国民健康保険）　　　　　　　　　　　　　　　　　　</v>
          </cell>
        </row>
        <row r="5411">
          <cell r="B5411">
            <v>470021</v>
          </cell>
          <cell r="C5411" t="str">
            <v>石川市　（国民健康保険）　　　　　　　　　　　　　　　　　　</v>
          </cell>
        </row>
        <row r="5412">
          <cell r="B5412">
            <v>470039</v>
          </cell>
          <cell r="C5412" t="str">
            <v>うるま市　（国民健康保険）　　　　　　　　　　　　　　　　　</v>
          </cell>
        </row>
        <row r="5413">
          <cell r="B5413">
            <v>470047</v>
          </cell>
          <cell r="C5413" t="str">
            <v>沖縄市　（国民健康保険）　　　　　　　　　　　　　　　　　　</v>
          </cell>
        </row>
        <row r="5414">
          <cell r="B5414">
            <v>470054</v>
          </cell>
          <cell r="C5414" t="str">
            <v>宜野湾市　（国民健康保険）　　　　　　　　　　　　　　　　　</v>
          </cell>
        </row>
        <row r="5415">
          <cell r="B5415">
            <v>470062</v>
          </cell>
          <cell r="C5415" t="str">
            <v>平良市　（国民健康保険）　　　　　　　　　　　　　　　　　　</v>
          </cell>
        </row>
        <row r="5416">
          <cell r="B5416">
            <v>470070</v>
          </cell>
          <cell r="C5416" t="str">
            <v>石垣市　（国民健康保険）　　　　　　　　　　　　　　　　　　</v>
          </cell>
        </row>
        <row r="5417">
          <cell r="B5417">
            <v>470088</v>
          </cell>
          <cell r="C5417" t="str">
            <v>浦添市　（国民健康保険）　　　　　　　　　　　　　　　　　　</v>
          </cell>
        </row>
        <row r="5418">
          <cell r="B5418">
            <v>470096</v>
          </cell>
          <cell r="C5418" t="str">
            <v>名護市　（国民健康保険）　　　　　　　　　　　　　　　　　　</v>
          </cell>
        </row>
        <row r="5419">
          <cell r="B5419">
            <v>470104</v>
          </cell>
          <cell r="C5419" t="str">
            <v>糸満市　（国民健康保険）　　　　　　　　　　　　　　　　　　</v>
          </cell>
        </row>
        <row r="5420">
          <cell r="B5420">
            <v>470112</v>
          </cell>
          <cell r="C5420" t="str">
            <v>国頭村　（国民健康保険）　　　　　　　　　　　　　　　　　　</v>
          </cell>
        </row>
        <row r="5421">
          <cell r="B5421">
            <v>470120</v>
          </cell>
          <cell r="C5421" t="str">
            <v>大宜味村　（国民健康保険）　　　　　　　　　　　　　　　　　</v>
          </cell>
        </row>
        <row r="5422">
          <cell r="B5422">
            <v>470138</v>
          </cell>
          <cell r="C5422" t="str">
            <v>東村　（国民健康保険）　　　　　　　　　　　　　　　　　　　</v>
          </cell>
        </row>
        <row r="5423">
          <cell r="B5423">
            <v>470146</v>
          </cell>
          <cell r="C5423" t="str">
            <v>今帰仁村　（国民健康保険）　　　　　　　　　　　　　　　　　</v>
          </cell>
        </row>
        <row r="5424">
          <cell r="B5424">
            <v>470153</v>
          </cell>
          <cell r="C5424" t="str">
            <v>本部町　（国民健康保険）　　　　　　　　　　　　　　　　　　</v>
          </cell>
        </row>
        <row r="5425">
          <cell r="B5425">
            <v>470161</v>
          </cell>
          <cell r="C5425" t="str">
            <v>恩納村　（国民健康保険）　　　　　　　　　　　　　　　　　　</v>
          </cell>
        </row>
        <row r="5426">
          <cell r="B5426">
            <v>470179</v>
          </cell>
          <cell r="C5426" t="str">
            <v>宜野座村　（国民健康保険）　　　　　　　　　　　　　　　　　</v>
          </cell>
        </row>
        <row r="5427">
          <cell r="B5427">
            <v>470187</v>
          </cell>
          <cell r="C5427" t="str">
            <v>金武町　（国民健康保険）　　　　　　　　　　　　　　　　　　</v>
          </cell>
        </row>
        <row r="5428">
          <cell r="B5428">
            <v>470195</v>
          </cell>
          <cell r="C5428" t="str">
            <v>伊江村　（国民健康保険）　　　　　　　　　　　　　　　　　　</v>
          </cell>
        </row>
        <row r="5429">
          <cell r="B5429">
            <v>470211</v>
          </cell>
          <cell r="C5429" t="str">
            <v>与那城町　（国民健康保険）　　　　　　　　　　　　　　　　　</v>
          </cell>
        </row>
        <row r="5430">
          <cell r="B5430">
            <v>470229</v>
          </cell>
          <cell r="C5430" t="str">
            <v>勝連町　（国民健康保険）　　　　　　　　　　　　　　　　　　</v>
          </cell>
        </row>
        <row r="5431">
          <cell r="B5431">
            <v>470237</v>
          </cell>
          <cell r="C5431" t="str">
            <v>読谷村　（国民健康保険）　　　　　　　　　　　　　　　　　　</v>
          </cell>
        </row>
        <row r="5432">
          <cell r="B5432">
            <v>470245</v>
          </cell>
          <cell r="C5432" t="str">
            <v>嘉手納町　（国民健康保険）　　　　　　　　　　　　　　　　　</v>
          </cell>
        </row>
        <row r="5433">
          <cell r="B5433">
            <v>470252</v>
          </cell>
          <cell r="C5433" t="str">
            <v>北谷町　（国民健康保険）　　　　　　　　　　　　　　　　　　</v>
          </cell>
        </row>
        <row r="5434">
          <cell r="B5434">
            <v>470260</v>
          </cell>
          <cell r="C5434" t="str">
            <v>北中城村　（国民健康保険）　　　　　　　　　　　　　　　　　</v>
          </cell>
        </row>
        <row r="5435">
          <cell r="B5435">
            <v>470278</v>
          </cell>
          <cell r="C5435" t="str">
            <v>中城村　（国民健康保険）　　　　　　　　　　　　　　　　　　</v>
          </cell>
        </row>
        <row r="5436">
          <cell r="B5436">
            <v>470286</v>
          </cell>
          <cell r="C5436" t="str">
            <v>西原町　（国民健康保険）　　　　　　　　　　　　　　　　　　</v>
          </cell>
        </row>
        <row r="5437">
          <cell r="B5437">
            <v>470294</v>
          </cell>
          <cell r="C5437" t="str">
            <v>豊見城市　（国民健康保険）　　　　　　　　　　　　　　　　　</v>
          </cell>
        </row>
        <row r="5438">
          <cell r="B5438">
            <v>470302</v>
          </cell>
          <cell r="C5438" t="str">
            <v>東風平町　（国民健康保険）　　　　　　　　　　　　　　　　　</v>
          </cell>
        </row>
        <row r="5439">
          <cell r="B5439">
            <v>470310</v>
          </cell>
          <cell r="C5439" t="str">
            <v>具志頭村　（国民健康保険）　　　　　　　　　　　　　　　　　</v>
          </cell>
        </row>
        <row r="5440">
          <cell r="B5440">
            <v>470328</v>
          </cell>
          <cell r="C5440" t="str">
            <v>玉城村　（国民健康保険）　　　　　　　　　　　　　　　　　　</v>
          </cell>
        </row>
        <row r="5441">
          <cell r="B5441">
            <v>470336</v>
          </cell>
          <cell r="C5441" t="str">
            <v>知念村　（国民健康保険）　　　　　　　　　　　　　　　　　　</v>
          </cell>
        </row>
        <row r="5442">
          <cell r="B5442">
            <v>470344</v>
          </cell>
          <cell r="C5442" t="str">
            <v>佐敷町　（国民健康保険）　　　　　　　　　　　　　　　　　　</v>
          </cell>
        </row>
        <row r="5443">
          <cell r="B5443">
            <v>470351</v>
          </cell>
          <cell r="C5443" t="str">
            <v>与那原町　（国民健康保険）　　　　　　　　　　　　　　　　　</v>
          </cell>
        </row>
        <row r="5444">
          <cell r="B5444">
            <v>470369</v>
          </cell>
          <cell r="C5444" t="str">
            <v>大里村　（国民健康保険）　　　　　　　　　　　　　　　　　　</v>
          </cell>
        </row>
        <row r="5445">
          <cell r="B5445">
            <v>470377</v>
          </cell>
          <cell r="C5445" t="str">
            <v>南風原町　（国民健康保険）　　　　　　　　　　　　　　　　　</v>
          </cell>
        </row>
        <row r="5446">
          <cell r="B5446">
            <v>470385</v>
          </cell>
          <cell r="C5446" t="str">
            <v>久米島町　（国民健康保険）　　　　　　　　　　　　　　　　　</v>
          </cell>
        </row>
        <row r="5447">
          <cell r="B5447">
            <v>470401</v>
          </cell>
          <cell r="C5447" t="str">
            <v>渡嘉敷村　（国民健康保険）　　　　　　　　　　　　　　　　　</v>
          </cell>
        </row>
        <row r="5448">
          <cell r="B5448">
            <v>470419</v>
          </cell>
          <cell r="C5448" t="str">
            <v>座間味村　（国民健康保険）　　　　　　　　　　　　　　　　　</v>
          </cell>
        </row>
        <row r="5449">
          <cell r="B5449">
            <v>470427</v>
          </cell>
          <cell r="C5449" t="str">
            <v>粟国村　（国民健康保険）　　　　　　　　　　　　　　　　　　</v>
          </cell>
        </row>
        <row r="5450">
          <cell r="B5450">
            <v>470435</v>
          </cell>
          <cell r="C5450" t="str">
            <v>渡名喜村　（国民健康保険）　　　　　　　　　　　　　　　　　</v>
          </cell>
        </row>
        <row r="5451">
          <cell r="B5451">
            <v>470443</v>
          </cell>
          <cell r="C5451" t="str">
            <v>南大東村　（国民健康保険）　　　　　　　　　　　　　　　　　</v>
          </cell>
        </row>
        <row r="5452">
          <cell r="B5452">
            <v>470450</v>
          </cell>
          <cell r="C5452" t="str">
            <v>北大東村　（国民健康保険）　　　　　　　　　　　　　　　　　</v>
          </cell>
        </row>
        <row r="5453">
          <cell r="B5453">
            <v>470468</v>
          </cell>
          <cell r="C5453" t="str">
            <v>伊平屋村　（国民健康保険）　　　　　　　　　　　　　　　　　</v>
          </cell>
        </row>
        <row r="5454">
          <cell r="B5454">
            <v>470476</v>
          </cell>
          <cell r="C5454" t="str">
            <v>伊是名村　（国民健康保険）　　　　　　　　　　　　　　　　　</v>
          </cell>
        </row>
        <row r="5455">
          <cell r="B5455">
            <v>470484</v>
          </cell>
          <cell r="C5455" t="str">
            <v>城辺町　（国民健康保険）　　　　　　　　　　　　　　　　　　</v>
          </cell>
        </row>
        <row r="5456">
          <cell r="B5456">
            <v>470492</v>
          </cell>
          <cell r="C5456" t="str">
            <v>下地町　（国民健康保険）　　　　　　　　　　　　　　　　　　</v>
          </cell>
        </row>
        <row r="5457">
          <cell r="B5457">
            <v>470500</v>
          </cell>
          <cell r="C5457" t="str">
            <v>上野村　（国民健康保険）　　　　　　　　　　　　　　　　　　</v>
          </cell>
        </row>
        <row r="5458">
          <cell r="B5458">
            <v>470518</v>
          </cell>
          <cell r="C5458" t="str">
            <v>伊良部町　（国民健康保険）　　　　　　　　　　　　　　　　　</v>
          </cell>
        </row>
        <row r="5459">
          <cell r="B5459">
            <v>470526</v>
          </cell>
          <cell r="C5459" t="str">
            <v>多良間村　（国民健康保険）　　　　　　　　　　　　　　　　　</v>
          </cell>
        </row>
        <row r="5460">
          <cell r="B5460">
            <v>470534</v>
          </cell>
          <cell r="C5460" t="str">
            <v>竹富町　（国民健康保険）　　　　　　　　　　　　　　　　　　</v>
          </cell>
        </row>
        <row r="5461">
          <cell r="B5461">
            <v>470542</v>
          </cell>
          <cell r="C5461" t="str">
            <v>与那国町　（国民健康保険）　　　　　　　　　　　　　　　　　</v>
          </cell>
        </row>
        <row r="5462">
          <cell r="B5462">
            <v>473017</v>
          </cell>
          <cell r="C5462" t="str">
            <v>沖縄県医師　国民健康保険組合　　　　　　　　　　　　　　　　</v>
          </cell>
        </row>
        <row r="5463">
          <cell r="B5463" t="str">
            <v>0647****</v>
          </cell>
          <cell r="C5463" t="str">
            <v>　　　　　　　　　　　　　　　　　　　　　　　　　　　　　　</v>
          </cell>
        </row>
        <row r="5464">
          <cell r="B5464" t="str">
            <v>3247****</v>
          </cell>
          <cell r="C5464" t="str">
            <v>　　　　　　　　　　　　　　　　　　　　　　　　　　　　　　</v>
          </cell>
        </row>
        <row r="5465">
          <cell r="B5465" t="str">
            <v>0547****</v>
          </cell>
          <cell r="C5465" t="str">
            <v>　　　　　　　　　　　　　　　　　　　　　　　　　　　　　　</v>
          </cell>
        </row>
        <row r="5466">
          <cell r="B5466" t="str">
            <v>**47****</v>
          </cell>
          <cell r="C5466" t="str">
            <v>　　　　　　　　　　　　　　　　　　　　　　　　　　　　　　</v>
          </cell>
        </row>
        <row r="5467">
          <cell r="B5467" t="str">
            <v>0047****</v>
          </cell>
          <cell r="C5467" t="str">
            <v>　　　　　　　　　　　　　　　　　　　　　　　　　　　　　　</v>
          </cell>
        </row>
        <row r="5468">
          <cell r="B5468" t="str">
            <v>0047****</v>
          </cell>
          <cell r="C5468" t="str">
            <v>　　　　　　　　　　　　　　　　　　　　　　　　　　　　　　</v>
          </cell>
        </row>
        <row r="5469">
          <cell r="B5469" t="str">
            <v>**47****</v>
          </cell>
          <cell r="C5469" t="str">
            <v>　　　　　　　　　　　　　　　　　　　　　　　　　　　　　　</v>
          </cell>
        </row>
        <row r="5470">
          <cell r="B5470" t="str">
            <v>**47****</v>
          </cell>
          <cell r="C5470" t="str">
            <v>　　　　　　　　　　　　　　　　　　　　　　　　　　　　　　</v>
          </cell>
        </row>
        <row r="5471">
          <cell r="B5471">
            <v>1000000</v>
          </cell>
          <cell r="C5471" t="str">
            <v>社会保険庁　　　　　　　　　　　　　　　　　　　　　　　　　</v>
          </cell>
        </row>
        <row r="5472">
          <cell r="B5472">
            <v>2000000</v>
          </cell>
          <cell r="C5472" t="str">
            <v>社会保険庁　　　　　　　　　　　　　　　　　　　　　　　　　</v>
          </cell>
        </row>
        <row r="5473">
          <cell r="B5473">
            <v>3000000</v>
          </cell>
          <cell r="C5473" t="str">
            <v>社会保険庁　　　　　　　　　　　　　　　　　　　　　　　　　</v>
          </cell>
        </row>
        <row r="5474">
          <cell r="B5474">
            <v>31130016</v>
          </cell>
          <cell r="C5474" t="str">
            <v>衆議院　共済組合　　　　　　　　　　　　　　　　　　　　　　</v>
          </cell>
        </row>
        <row r="5475">
          <cell r="B5475">
            <v>31130032</v>
          </cell>
          <cell r="C5475" t="str">
            <v>参議院　共済組合　　　　　　　　　　　　　　　　　　　　　　</v>
          </cell>
        </row>
        <row r="5476">
          <cell r="B5476">
            <v>31130057</v>
          </cell>
          <cell r="C5476" t="str">
            <v>会計検査院　共済組合　　　　　　　　　　　　　　　　　　　　</v>
          </cell>
        </row>
        <row r="5477">
          <cell r="B5477">
            <v>31130073</v>
          </cell>
          <cell r="C5477" t="str">
            <v>内閣　共済組合　　　　　　　　　　　　　　　　　　　　　　　</v>
          </cell>
        </row>
        <row r="5478">
          <cell r="B5478">
            <v>31130131</v>
          </cell>
          <cell r="C5478" t="str">
            <v>防衛庁　共済組合　　　　　　　　　　　　　　　　　　　　　　</v>
          </cell>
        </row>
        <row r="5479">
          <cell r="B5479">
            <v>31130305</v>
          </cell>
          <cell r="C5479" t="str">
            <v>法務省　共済組合　　　　　　　　　　　　　　　　　　　　　　</v>
          </cell>
        </row>
        <row r="5480">
          <cell r="B5480">
            <v>31130370</v>
          </cell>
          <cell r="C5480" t="str">
            <v>刑務　共済組合　　　　　　　　　　　　　　　　　　　　　　　</v>
          </cell>
        </row>
        <row r="5481">
          <cell r="B5481">
            <v>31130479</v>
          </cell>
          <cell r="C5481" t="str">
            <v>外務省　共済組合　　　　　　　　　　　　　　　　　　　　　　</v>
          </cell>
        </row>
        <row r="5482">
          <cell r="B5482">
            <v>31130487</v>
          </cell>
          <cell r="C5482" t="str">
            <v>財務省　共済組合　　　　　　　　　　　　　　　　　　　　　　</v>
          </cell>
        </row>
        <row r="5483">
          <cell r="B5483">
            <v>31130594</v>
          </cell>
          <cell r="C5483" t="str">
            <v>文部科学省　共済組合　　　　　　　　　　　　　　　　　　　　</v>
          </cell>
        </row>
        <row r="5484">
          <cell r="B5484">
            <v>31130842</v>
          </cell>
          <cell r="C5484" t="str">
            <v>厚生労働省　共済組合　　　　　　　　　　　　　　　　　　　　</v>
          </cell>
        </row>
        <row r="5485">
          <cell r="B5485">
            <v>31130966</v>
          </cell>
          <cell r="C5485" t="str">
            <v>厚生労働省第二　共済組合　　　　　　　　　　　　　　　　　　</v>
          </cell>
        </row>
        <row r="5486">
          <cell r="B5486">
            <v>31131105</v>
          </cell>
          <cell r="C5486" t="str">
            <v>農林水産省　共済組合　　　　　　　　　　　　　　　　　　　　</v>
          </cell>
        </row>
        <row r="5487">
          <cell r="B5487">
            <v>31131113</v>
          </cell>
          <cell r="C5487" t="str">
            <v>林野庁　共済組合　　　　　　　　　　　　　　　　　　　　　　</v>
          </cell>
        </row>
        <row r="5488">
          <cell r="B5488">
            <v>31131147</v>
          </cell>
          <cell r="C5488" t="str">
            <v>経済産業省　共済組合　　　　　　　　　　　　　　　　　　　　</v>
          </cell>
        </row>
        <row r="5489">
          <cell r="B5489">
            <v>31131188</v>
          </cell>
          <cell r="C5489" t="str">
            <v>国土交通省　共済組合　　　　　　　　　　　　　　　　　　　　</v>
          </cell>
        </row>
        <row r="5490">
          <cell r="B5490">
            <v>31131261</v>
          </cell>
          <cell r="C5490" t="str">
            <v>日本郵政公社　共済組合　　　　　　　　　　　　　　　　　　　</v>
          </cell>
        </row>
        <row r="5491">
          <cell r="B5491">
            <v>31131378</v>
          </cell>
          <cell r="C5491" t="str">
            <v>裁判所　共済組合　　　　　　　　　　　　　　　　　　　　　　</v>
          </cell>
        </row>
        <row r="5492">
          <cell r="B5492">
            <v>31131410</v>
          </cell>
          <cell r="C5492" t="str">
            <v>国家公務員共済組合連合会職員　共済組合　　　　　　　　　　　</v>
          </cell>
        </row>
        <row r="5493">
          <cell r="B5493">
            <v>31131733</v>
          </cell>
          <cell r="C5493" t="str">
            <v>社会保険職員共済組合　　　　　　　　　　　　　　　　　　　　</v>
          </cell>
        </row>
        <row r="5494">
          <cell r="B5494">
            <v>31131741</v>
          </cell>
          <cell r="C5494" t="str">
            <v>総務省　共済組合　　　　　　　　　　　　　　　　　　　　　　</v>
          </cell>
        </row>
        <row r="5495">
          <cell r="B5495">
            <v>32130114</v>
          </cell>
          <cell r="C5495" t="str">
            <v>地方職員　共済組合　　　　　　　　　　　　　　　　　　　　　</v>
          </cell>
        </row>
        <row r="5496">
          <cell r="B5496">
            <v>33130014</v>
          </cell>
          <cell r="C5496" t="str">
            <v>警察　共済組合　　　　　　　　　　　　　　　　　　　　　　　</v>
          </cell>
        </row>
        <row r="5497">
          <cell r="B5497">
            <v>34130013</v>
          </cell>
          <cell r="C5497" t="str">
            <v>公立学校　共済組合　　　　　　　　　　　　　　　　　　　　　</v>
          </cell>
        </row>
        <row r="5498">
          <cell r="B5498">
            <v>34130021</v>
          </cell>
          <cell r="C5498" t="str">
            <v>日本私立学校振興・共済事業団　　　　　　　　　　　　　　　　</v>
          </cell>
        </row>
        <row r="5499">
          <cell r="B5499" t="str">
            <v>0148****</v>
          </cell>
          <cell r="C5499" t="str">
            <v>　　　　　　　　　　　　　　　　　　　　　　　　　　　　　　</v>
          </cell>
        </row>
        <row r="5500">
          <cell r="B5500" t="str">
            <v>0348****</v>
          </cell>
          <cell r="C5500" t="str">
            <v>　　　　　　　　　　　　　　　　　　　　　　　　　　　　　　</v>
          </cell>
        </row>
        <row r="5501">
          <cell r="B5501" t="str">
            <v>0248****</v>
          </cell>
          <cell r="C5501" t="str">
            <v>　　　　　　　　　　　　　　　　　　　　　　　　　　　　　　</v>
          </cell>
        </row>
        <row r="5502">
          <cell r="B5502" t="str">
            <v>3148****</v>
          </cell>
          <cell r="C5502" t="str">
            <v>　　　　　　　　　　　　　　　　　　　　　　　　　　　　　　</v>
          </cell>
        </row>
        <row r="5503">
          <cell r="B5503" t="str">
            <v>3248****</v>
          </cell>
          <cell r="C5503" t="str">
            <v>　　　　　　　　　　　　　　　　　　　　　　　　　　　　　　</v>
          </cell>
        </row>
        <row r="5504">
          <cell r="B5504" t="str">
            <v>3348****</v>
          </cell>
          <cell r="C5504" t="str">
            <v>　　　　　　　　　　　　　　　　　　　　　　　　　　　　　　</v>
          </cell>
        </row>
        <row r="5505">
          <cell r="B5505" t="str">
            <v>3448****</v>
          </cell>
          <cell r="C5505" t="str">
            <v>　　　　　　　　　　　　　　　　　　　　　　　　　　　　　　</v>
          </cell>
        </row>
        <row r="5506">
          <cell r="B5506" t="str">
            <v>0548****</v>
          </cell>
          <cell r="C5506" t="str">
            <v>　　　　　　　　　　　　　　　　　　　　　　　　　　　　　　</v>
          </cell>
        </row>
        <row r="5507">
          <cell r="B5507" t="str">
            <v>**48****</v>
          </cell>
          <cell r="C5507" t="str">
            <v>　　　　　　　　　　　　　　　　　　　　　　　　　　　　　　</v>
          </cell>
        </row>
        <row r="5508">
          <cell r="B5508" t="str">
            <v>**48****</v>
          </cell>
          <cell r="C5508" t="str">
            <v>　　　　　　　　　　　　　　　　　　　　　　　　　　　　　　</v>
          </cell>
        </row>
        <row r="5509">
          <cell r="B5509" t="str">
            <v>01******</v>
          </cell>
          <cell r="C5509" t="str">
            <v>　　　　　　　　　　　　　　　　　　　　　　　　　　　　　　</v>
          </cell>
        </row>
        <row r="5510">
          <cell r="B5510" t="str">
            <v>06******</v>
          </cell>
          <cell r="C5510" t="str">
            <v>　　　　　　　　　　　　　　　　　　　　　　　　　　　　　　</v>
          </cell>
        </row>
        <row r="5511">
          <cell r="B5511" t="str">
            <v>03******</v>
          </cell>
          <cell r="C5511" t="str">
            <v>　　　　　　　　　　　　　　　　　　　　　　　　　　　　　　</v>
          </cell>
        </row>
        <row r="5512">
          <cell r="B5512" t="str">
            <v>02******</v>
          </cell>
          <cell r="C5512" t="str">
            <v>　　　　　　　　　　　　　　　　　　　　　　　　　　　　　　</v>
          </cell>
        </row>
        <row r="5513">
          <cell r="B5513" t="str">
            <v>31******</v>
          </cell>
          <cell r="C5513" t="str">
            <v>　　　　　　　　　　　　　　　　　　　　　　　　　　　　　　</v>
          </cell>
        </row>
        <row r="5514">
          <cell r="B5514" t="str">
            <v>32******</v>
          </cell>
          <cell r="C5514" t="str">
            <v>　　　　　　　　　　　　　　　　　　　　　　　　　　　　　　</v>
          </cell>
        </row>
        <row r="5515">
          <cell r="B5515" t="str">
            <v>33******</v>
          </cell>
          <cell r="C5515" t="str">
            <v>　　　　　　　　　　　　　　　　　　　　　　　　　　　　　　</v>
          </cell>
        </row>
        <row r="5516">
          <cell r="B5516" t="str">
            <v>34******</v>
          </cell>
          <cell r="C5516" t="str">
            <v>　　　　　　　　　　　　　　　　　　　　　　　　　　　　　　</v>
          </cell>
        </row>
        <row r="5517">
          <cell r="B5517" t="str">
            <v>05******</v>
          </cell>
          <cell r="C5517" t="str">
            <v>　　　　　　　　　　　　　　　　　　　　　　　　　　　　　　</v>
          </cell>
        </row>
        <row r="5518">
          <cell r="B5518" t="str">
            <v>********</v>
          </cell>
          <cell r="C5518" t="str">
            <v>　　　　　　　　　　　　　　　　　　　　　　　　　　　　　　</v>
          </cell>
        </row>
        <row r="5519">
          <cell r="B5519" t="str">
            <v>00******</v>
          </cell>
          <cell r="C5519" t="str">
            <v>　　　　　　　　　　　　　　　　　　　　　　　　　　　　　　</v>
          </cell>
        </row>
        <row r="5520">
          <cell r="B5520" t="str">
            <v>00******</v>
          </cell>
          <cell r="C5520" t="str">
            <v>　　　　　　　　　　　　　　　　　　　　　　　　　　　　　　</v>
          </cell>
        </row>
        <row r="5521">
          <cell r="B5521" t="str">
            <v>********</v>
          </cell>
          <cell r="C5521" t="str">
            <v>　　　　　　　　　　　　　　　　　　　　　　　　　　　　　　</v>
          </cell>
        </row>
        <row r="5522">
          <cell r="B5522" t="str">
            <v>********</v>
          </cell>
          <cell r="C5522" t="str">
            <v>　　　　　　　　　　　　　　　　　　　　　　　　　　　　　　</v>
          </cell>
        </row>
      </sheetData>
      <sheetData sheetId="2"/>
      <sheetData sheetId="3"/>
      <sheetData sheetId="4"/>
      <sheetData sheetId="5"/>
      <sheetData sheetId="6">
        <row r="1">
          <cell r="E1" t="str">
            <v>承継先保険者番号</v>
          </cell>
          <cell r="F1" t="str">
            <v>承継先保険者名</v>
          </cell>
        </row>
        <row r="2">
          <cell r="E2">
            <v>32280414</v>
          </cell>
          <cell r="F2" t="str">
            <v>兵庫県市町村職員共済組合</v>
          </cell>
        </row>
        <row r="3">
          <cell r="E3">
            <v>11254</v>
          </cell>
          <cell r="F3" t="str">
            <v>大雪地区広域連合</v>
          </cell>
        </row>
        <row r="4">
          <cell r="E4">
            <v>11254</v>
          </cell>
          <cell r="F4" t="str">
            <v>大雪地区広域連合</v>
          </cell>
        </row>
        <row r="5">
          <cell r="E5">
            <v>11254</v>
          </cell>
          <cell r="F5" t="str">
            <v>大雪地区広域連合</v>
          </cell>
        </row>
        <row r="6">
          <cell r="E6">
            <v>150219</v>
          </cell>
          <cell r="F6" t="str">
            <v>阿賀野市（国民健康保険）</v>
          </cell>
        </row>
        <row r="7">
          <cell r="E7">
            <v>150219</v>
          </cell>
          <cell r="F7" t="str">
            <v>阿賀野市（国民健康保険）</v>
          </cell>
        </row>
        <row r="8">
          <cell r="E8">
            <v>150219</v>
          </cell>
          <cell r="F8" t="str">
            <v>阿賀野市（国民健康保険）</v>
          </cell>
        </row>
        <row r="9">
          <cell r="E9">
            <v>150219</v>
          </cell>
          <cell r="F9" t="str">
            <v>阿賀野市（国民健康保険）</v>
          </cell>
        </row>
        <row r="10">
          <cell r="E10">
            <v>150219</v>
          </cell>
          <cell r="F10" t="str">
            <v>阿賀野市（国民健康保険）</v>
          </cell>
        </row>
        <row r="11">
          <cell r="E11">
            <v>200345</v>
          </cell>
          <cell r="F11" t="str">
            <v>東御市（国民健康保険）</v>
          </cell>
        </row>
        <row r="12">
          <cell r="E12">
            <v>200345</v>
          </cell>
          <cell r="F12" t="str">
            <v>東御市（国民健康保険）</v>
          </cell>
        </row>
        <row r="13">
          <cell r="E13">
            <v>260133</v>
          </cell>
          <cell r="F13" t="str">
            <v>京丹後市（国民健康保険）</v>
          </cell>
        </row>
        <row r="14">
          <cell r="E14">
            <v>260133</v>
          </cell>
          <cell r="F14" t="str">
            <v>京丹後市（国民健康保険）</v>
          </cell>
        </row>
        <row r="15">
          <cell r="E15">
            <v>260133</v>
          </cell>
          <cell r="F15" t="str">
            <v>京丹後市（国民健康保険）</v>
          </cell>
        </row>
        <row r="16">
          <cell r="E16">
            <v>260133</v>
          </cell>
          <cell r="F16" t="str">
            <v>京丹後市（国民健康保険）</v>
          </cell>
        </row>
        <row r="17">
          <cell r="E17">
            <v>260133</v>
          </cell>
          <cell r="F17" t="str">
            <v>京丹後市（国民健康保険）</v>
          </cell>
        </row>
        <row r="18">
          <cell r="E18">
            <v>260133</v>
          </cell>
          <cell r="F18" t="str">
            <v>京丹後市（国民健康保険）</v>
          </cell>
        </row>
        <row r="19">
          <cell r="E19">
            <v>260133</v>
          </cell>
          <cell r="F19" t="str">
            <v>京丹後市（国民健康保険）</v>
          </cell>
        </row>
        <row r="20">
          <cell r="E20">
            <v>280651</v>
          </cell>
          <cell r="F20" t="str">
            <v>養父市（国民健康保険）</v>
          </cell>
        </row>
        <row r="21">
          <cell r="E21">
            <v>280651</v>
          </cell>
          <cell r="F21" t="str">
            <v>養父市（国民健康保険）</v>
          </cell>
        </row>
        <row r="22">
          <cell r="E22">
            <v>280651</v>
          </cell>
          <cell r="F22" t="str">
            <v>養父市（国民健康保険）</v>
          </cell>
        </row>
        <row r="23">
          <cell r="E23">
            <v>280651</v>
          </cell>
          <cell r="F23" t="str">
            <v>養父市（国民健康保険）</v>
          </cell>
        </row>
        <row r="24">
          <cell r="E24">
            <v>340026</v>
          </cell>
          <cell r="F24" t="str">
            <v>呉市（国民健康保険）</v>
          </cell>
        </row>
        <row r="25">
          <cell r="E25">
            <v>340091</v>
          </cell>
          <cell r="F25" t="str">
            <v>府中市（国民健康保険）</v>
          </cell>
        </row>
        <row r="26">
          <cell r="E26">
            <v>340109</v>
          </cell>
          <cell r="F26" t="str">
            <v>三次市（国民健康保険）</v>
          </cell>
        </row>
        <row r="27">
          <cell r="E27">
            <v>340026</v>
          </cell>
          <cell r="F27" t="str">
            <v>呉市（国民健康保険）</v>
          </cell>
        </row>
        <row r="28">
          <cell r="E28">
            <v>340091</v>
          </cell>
          <cell r="F28" t="str">
            <v>府中市（国民健康保険）</v>
          </cell>
        </row>
        <row r="29">
          <cell r="E29">
            <v>340109</v>
          </cell>
          <cell r="F29" t="str">
            <v>三次市（国民健康保険）</v>
          </cell>
        </row>
        <row r="30">
          <cell r="E30">
            <v>340109</v>
          </cell>
          <cell r="F30" t="str">
            <v>三次市（国民健康保険）</v>
          </cell>
        </row>
        <row r="31">
          <cell r="E31">
            <v>340109</v>
          </cell>
          <cell r="F31" t="str">
            <v>三次市（国民健康保険）</v>
          </cell>
        </row>
        <row r="32">
          <cell r="E32">
            <v>340109</v>
          </cell>
          <cell r="F32" t="str">
            <v>三次市（国民健康保険）</v>
          </cell>
        </row>
        <row r="33">
          <cell r="E33">
            <v>340109</v>
          </cell>
          <cell r="F33" t="str">
            <v>三次市（国民健康保険）</v>
          </cell>
        </row>
        <row r="34">
          <cell r="E34">
            <v>340109</v>
          </cell>
          <cell r="F34" t="str">
            <v>三次市（国民健康保険）</v>
          </cell>
        </row>
        <row r="35">
          <cell r="E35">
            <v>340109</v>
          </cell>
          <cell r="F35" t="str">
            <v>三次市（国民健康保険）</v>
          </cell>
        </row>
        <row r="36">
          <cell r="E36">
            <v>380139</v>
          </cell>
          <cell r="F36" t="str">
            <v>四国中央市（国民健康保険）</v>
          </cell>
        </row>
        <row r="37">
          <cell r="E37">
            <v>380139</v>
          </cell>
          <cell r="F37" t="str">
            <v>四国中央市（国民健康保険）</v>
          </cell>
        </row>
        <row r="38">
          <cell r="E38">
            <v>380139</v>
          </cell>
          <cell r="F38" t="str">
            <v>四国中央市（国民健康保険）</v>
          </cell>
        </row>
        <row r="39">
          <cell r="E39">
            <v>380147</v>
          </cell>
          <cell r="F39" t="str">
            <v>西予市（国民健康保険）</v>
          </cell>
        </row>
        <row r="40">
          <cell r="E40">
            <v>380139</v>
          </cell>
          <cell r="F40" t="str">
            <v>四国中央市（国民健康保険）</v>
          </cell>
        </row>
        <row r="41">
          <cell r="E41">
            <v>380139</v>
          </cell>
          <cell r="F41" t="str">
            <v>四国中央市（国民健康保険）</v>
          </cell>
        </row>
        <row r="42">
          <cell r="E42">
            <v>380147</v>
          </cell>
          <cell r="F42" t="str">
            <v>西予市（国民健康保険）</v>
          </cell>
        </row>
        <row r="43">
          <cell r="E43">
            <v>380147</v>
          </cell>
          <cell r="F43" t="str">
            <v>西予市（国民健康保険）</v>
          </cell>
        </row>
        <row r="44">
          <cell r="E44">
            <v>380147</v>
          </cell>
          <cell r="F44" t="str">
            <v>西予市（国民健康保険）</v>
          </cell>
        </row>
        <row r="45">
          <cell r="E45">
            <v>380147</v>
          </cell>
          <cell r="F45" t="str">
            <v>西予市（国民健康保険）</v>
          </cell>
        </row>
        <row r="46">
          <cell r="E46">
            <v>380147</v>
          </cell>
          <cell r="F46" t="str">
            <v>西予市（国民健康保険）</v>
          </cell>
        </row>
        <row r="47">
          <cell r="E47">
            <v>220814</v>
          </cell>
          <cell r="F47" t="str">
            <v>伊豆市（国民健康保険）</v>
          </cell>
        </row>
        <row r="48">
          <cell r="E48">
            <v>220814</v>
          </cell>
          <cell r="F48" t="str">
            <v>伊豆市（国民健康保険）</v>
          </cell>
        </row>
        <row r="49">
          <cell r="E49">
            <v>220814</v>
          </cell>
          <cell r="F49" t="str">
            <v>伊豆市（国民健康保険）</v>
          </cell>
        </row>
        <row r="50">
          <cell r="E50">
            <v>220814</v>
          </cell>
          <cell r="F50" t="str">
            <v>伊豆市（国民健康保険）</v>
          </cell>
        </row>
        <row r="51">
          <cell r="E51">
            <v>220822</v>
          </cell>
          <cell r="F51" t="str">
            <v>御前崎市（国民健康保険）</v>
          </cell>
        </row>
        <row r="52">
          <cell r="E52">
            <v>220822</v>
          </cell>
          <cell r="F52" t="str">
            <v>御前崎市（国民健康保険）</v>
          </cell>
        </row>
        <row r="53">
          <cell r="E53">
            <v>220814</v>
          </cell>
          <cell r="F53" t="str">
            <v>伊豆市（国民健康保険）</v>
          </cell>
        </row>
        <row r="54">
          <cell r="E54">
            <v>220822</v>
          </cell>
          <cell r="F54" t="str">
            <v>御前崎市（国民健康保険）</v>
          </cell>
        </row>
        <row r="55">
          <cell r="E55">
            <v>1000000</v>
          </cell>
          <cell r="F55" t="str">
            <v>社会保険庁</v>
          </cell>
        </row>
        <row r="56">
          <cell r="E56">
            <v>1000000</v>
          </cell>
          <cell r="F56" t="str">
            <v>社会保険庁</v>
          </cell>
        </row>
        <row r="57">
          <cell r="E57">
            <v>1000000</v>
          </cell>
          <cell r="F57" t="str">
            <v>社会保険庁</v>
          </cell>
        </row>
        <row r="58">
          <cell r="E58">
            <v>1000000</v>
          </cell>
          <cell r="F58" t="str">
            <v>社会保険庁</v>
          </cell>
        </row>
        <row r="59">
          <cell r="E59">
            <v>1000000</v>
          </cell>
          <cell r="F59" t="str">
            <v>社会保険庁</v>
          </cell>
        </row>
        <row r="60">
          <cell r="E60">
            <v>1000000</v>
          </cell>
          <cell r="F60" t="str">
            <v>社会保険庁</v>
          </cell>
        </row>
        <row r="61">
          <cell r="E61">
            <v>6135362</v>
          </cell>
          <cell r="F61" t="str">
            <v>フランスベッドグループ健康保険組合</v>
          </cell>
        </row>
        <row r="62">
          <cell r="E62">
            <v>1000000</v>
          </cell>
          <cell r="F62" t="str">
            <v>社会保険庁</v>
          </cell>
        </row>
        <row r="63">
          <cell r="E63">
            <v>6135362</v>
          </cell>
          <cell r="F63" t="str">
            <v>フランスベッドグループ健康保険組合</v>
          </cell>
        </row>
        <row r="64">
          <cell r="E64">
            <v>6137202</v>
          </cell>
          <cell r="F64" t="str">
            <v>東京電子機械工業健康保険組合</v>
          </cell>
        </row>
        <row r="65">
          <cell r="E65">
            <v>6137590</v>
          </cell>
          <cell r="F65" t="str">
            <v>小田急グル－プ健康保険組合</v>
          </cell>
        </row>
        <row r="66">
          <cell r="E66">
            <v>6137905</v>
          </cell>
          <cell r="F66" t="str">
            <v>電子回路健康保険組合</v>
          </cell>
        </row>
        <row r="67">
          <cell r="E67">
            <v>6137202</v>
          </cell>
          <cell r="F67" t="str">
            <v>東京電子機械工業健康保険組合</v>
          </cell>
        </row>
        <row r="68">
          <cell r="E68">
            <v>6139216</v>
          </cell>
          <cell r="F68" t="str">
            <v>双日健康保険組合</v>
          </cell>
        </row>
        <row r="69">
          <cell r="E69">
            <v>6140156</v>
          </cell>
          <cell r="F69" t="str">
            <v>日産自動車健康保険組合</v>
          </cell>
        </row>
        <row r="70">
          <cell r="E70">
            <v>6137590</v>
          </cell>
          <cell r="F70" t="str">
            <v>小田急グル－プ健康保険組合</v>
          </cell>
        </row>
        <row r="71">
          <cell r="E71">
            <v>6140958</v>
          </cell>
          <cell r="F71" t="str">
            <v>神奈川県鉄工業健康保険組合</v>
          </cell>
        </row>
        <row r="72">
          <cell r="E72">
            <v>6140958</v>
          </cell>
          <cell r="F72" t="str">
            <v>神奈川県鉄工業健康保険組合</v>
          </cell>
        </row>
        <row r="73">
          <cell r="E73">
            <v>6140156</v>
          </cell>
          <cell r="F73" t="str">
            <v>日産自動車健康保険組合</v>
          </cell>
        </row>
        <row r="74">
          <cell r="E74">
            <v>1000000</v>
          </cell>
          <cell r="F74" t="str">
            <v>社会保険庁</v>
          </cell>
        </row>
        <row r="75">
          <cell r="E75">
            <v>1000000</v>
          </cell>
          <cell r="F75" t="str">
            <v>社会保険庁</v>
          </cell>
        </row>
        <row r="76">
          <cell r="E76">
            <v>6137905</v>
          </cell>
          <cell r="F76" t="str">
            <v>電子回路健康保険組合</v>
          </cell>
        </row>
        <row r="77">
          <cell r="E77">
            <v>6231856</v>
          </cell>
          <cell r="F77" t="str">
            <v>トヨタ関連部品健康保険組合</v>
          </cell>
        </row>
        <row r="78">
          <cell r="E78">
            <v>1000000</v>
          </cell>
          <cell r="F78" t="str">
            <v>社会保険庁</v>
          </cell>
        </row>
        <row r="79">
          <cell r="E79">
            <v>6231856</v>
          </cell>
          <cell r="F79" t="str">
            <v>トヨタ関連部品健康保険組合</v>
          </cell>
        </row>
        <row r="80">
          <cell r="E80">
            <v>6271167</v>
          </cell>
          <cell r="F80" t="str">
            <v>日本板硝子健康保険組合</v>
          </cell>
        </row>
        <row r="81">
          <cell r="E81">
            <v>1000000</v>
          </cell>
          <cell r="F81" t="str">
            <v>社会保険庁</v>
          </cell>
        </row>
        <row r="82">
          <cell r="E82">
            <v>6271167</v>
          </cell>
          <cell r="F82" t="str">
            <v>日本板硝子健康保険組合</v>
          </cell>
        </row>
        <row r="83">
          <cell r="E83">
            <v>6139216</v>
          </cell>
          <cell r="F83" t="str">
            <v>双日健康保険組合</v>
          </cell>
        </row>
        <row r="84">
          <cell r="E84">
            <v>1000000</v>
          </cell>
          <cell r="F84" t="str">
            <v>社会保険庁</v>
          </cell>
        </row>
        <row r="85">
          <cell r="E85">
            <v>1000000</v>
          </cell>
          <cell r="F85" t="str">
            <v>社会保険庁</v>
          </cell>
        </row>
        <row r="86">
          <cell r="E86">
            <v>32280414</v>
          </cell>
          <cell r="F86" t="str">
            <v>兵庫県市町村職員共済組合</v>
          </cell>
        </row>
        <row r="87">
          <cell r="E87">
            <v>1000000</v>
          </cell>
          <cell r="F87" t="str">
            <v>社会保険庁</v>
          </cell>
        </row>
        <row r="88">
          <cell r="E88">
            <v>1000000</v>
          </cell>
          <cell r="F88" t="str">
            <v>社会保険庁</v>
          </cell>
        </row>
        <row r="89">
          <cell r="E89">
            <v>6350086</v>
          </cell>
          <cell r="F89" t="str">
            <v>宇部興産健康保険組合</v>
          </cell>
        </row>
        <row r="90">
          <cell r="E90">
            <v>6350086</v>
          </cell>
          <cell r="F90" t="str">
            <v>宇部興産健康保険組合</v>
          </cell>
        </row>
        <row r="91">
          <cell r="E91">
            <v>1000000</v>
          </cell>
          <cell r="F91" t="str">
            <v>社会保険庁</v>
          </cell>
        </row>
        <row r="92">
          <cell r="E92">
            <v>1000000</v>
          </cell>
          <cell r="F92" t="str">
            <v>社会保険庁</v>
          </cell>
        </row>
        <row r="93">
          <cell r="E93">
            <v>1000000</v>
          </cell>
          <cell r="F93" t="str">
            <v>社会保険庁</v>
          </cell>
        </row>
        <row r="94">
          <cell r="E94">
            <v>6340236</v>
          </cell>
          <cell r="F94" t="str">
            <v>もみじ銀行健康保険組合</v>
          </cell>
        </row>
        <row r="95">
          <cell r="E95">
            <v>6340236</v>
          </cell>
          <cell r="F95" t="str">
            <v>もみじ銀行健康保険組合</v>
          </cell>
        </row>
        <row r="96">
          <cell r="E96">
            <v>1000000</v>
          </cell>
          <cell r="F96" t="str">
            <v>社会保険庁</v>
          </cell>
        </row>
        <row r="97">
          <cell r="E97">
            <v>1000000</v>
          </cell>
          <cell r="F97" t="str">
            <v>社会保険庁</v>
          </cell>
        </row>
        <row r="98">
          <cell r="E98">
            <v>6160386</v>
          </cell>
          <cell r="F98" t="str">
            <v>三協・立山健康保険組合</v>
          </cell>
        </row>
        <row r="99">
          <cell r="E99">
            <v>6160386</v>
          </cell>
          <cell r="F99" t="str">
            <v>三協・立山健康保険組合</v>
          </cell>
        </row>
        <row r="100">
          <cell r="E100">
            <v>20594</v>
          </cell>
          <cell r="F100" t="str">
            <v>五戸町（国民健康保険）</v>
          </cell>
        </row>
        <row r="101">
          <cell r="E101">
            <v>20594</v>
          </cell>
          <cell r="F101" t="str">
            <v>五戸町（国民健康保険）</v>
          </cell>
        </row>
        <row r="102">
          <cell r="E102">
            <v>1000000</v>
          </cell>
          <cell r="F102" t="str">
            <v>社会保険庁</v>
          </cell>
        </row>
        <row r="103">
          <cell r="E103">
            <v>1000000</v>
          </cell>
          <cell r="F103" t="str">
            <v>社会保険庁</v>
          </cell>
        </row>
        <row r="104">
          <cell r="E104">
            <v>380741</v>
          </cell>
          <cell r="F104" t="str">
            <v>久万高原町（国民健康保険）</v>
          </cell>
        </row>
        <row r="105">
          <cell r="E105">
            <v>380741</v>
          </cell>
          <cell r="F105" t="str">
            <v>久万高原町（国民健康保険）</v>
          </cell>
        </row>
        <row r="106">
          <cell r="E106">
            <v>380741</v>
          </cell>
          <cell r="F106" t="str">
            <v>久万高原町（国民健康保険）</v>
          </cell>
        </row>
        <row r="107">
          <cell r="E107">
            <v>380741</v>
          </cell>
          <cell r="F107" t="str">
            <v>久万高原町（国民健康保険）</v>
          </cell>
        </row>
        <row r="108">
          <cell r="E108">
            <v>420117</v>
          </cell>
          <cell r="F108" t="str">
            <v>五島市（国民健康保険）</v>
          </cell>
        </row>
        <row r="109">
          <cell r="E109">
            <v>420117</v>
          </cell>
          <cell r="F109" t="str">
            <v>五島市（国民健康保険）</v>
          </cell>
        </row>
        <row r="110">
          <cell r="E110">
            <v>421222</v>
          </cell>
          <cell r="F110" t="str">
            <v>新上五島町（国民健康保険）</v>
          </cell>
        </row>
        <row r="111">
          <cell r="E111">
            <v>421222</v>
          </cell>
          <cell r="F111" t="str">
            <v>新上五島町（国民健康保険）</v>
          </cell>
        </row>
        <row r="112">
          <cell r="E112">
            <v>421222</v>
          </cell>
          <cell r="F112" t="str">
            <v>新上五島町（国民健康保険）</v>
          </cell>
        </row>
        <row r="113">
          <cell r="E113">
            <v>421222</v>
          </cell>
          <cell r="F113" t="str">
            <v>新上五島町（国民健康保険）</v>
          </cell>
        </row>
        <row r="114">
          <cell r="E114">
            <v>420117</v>
          </cell>
          <cell r="F114" t="str">
            <v>五島市（国民健康保険）</v>
          </cell>
        </row>
        <row r="115">
          <cell r="E115">
            <v>420117</v>
          </cell>
          <cell r="F115" t="str">
            <v>五島市（国民健康保険）</v>
          </cell>
        </row>
        <row r="116">
          <cell r="E116">
            <v>420117</v>
          </cell>
          <cell r="F116" t="str">
            <v>五島市（国民健康保険）</v>
          </cell>
        </row>
        <row r="117">
          <cell r="E117">
            <v>420117</v>
          </cell>
          <cell r="F117" t="str">
            <v>五島市（国民健康保険）</v>
          </cell>
        </row>
        <row r="118">
          <cell r="E118">
            <v>420117</v>
          </cell>
          <cell r="F118" t="str">
            <v>五島市（国民健康保険）</v>
          </cell>
        </row>
        <row r="119">
          <cell r="E119">
            <v>421222</v>
          </cell>
          <cell r="F119" t="str">
            <v>新上五島町（国民健康保険）</v>
          </cell>
        </row>
        <row r="120">
          <cell r="E120">
            <v>421222</v>
          </cell>
          <cell r="F120" t="str">
            <v>新上五島町（国民健康保険）</v>
          </cell>
        </row>
        <row r="121">
          <cell r="E121">
            <v>190108</v>
          </cell>
          <cell r="F121" t="str">
            <v>甲斐市（国民健康保険）</v>
          </cell>
        </row>
        <row r="122">
          <cell r="E122">
            <v>190108</v>
          </cell>
          <cell r="F122" t="str">
            <v>甲斐市（国民健康保険）</v>
          </cell>
        </row>
        <row r="123">
          <cell r="E123">
            <v>190108</v>
          </cell>
          <cell r="F123" t="str">
            <v>甲斐市（国民健康保険）</v>
          </cell>
        </row>
        <row r="124">
          <cell r="E124">
            <v>190108</v>
          </cell>
          <cell r="F124" t="str">
            <v>甲斐市（国民健康保険）</v>
          </cell>
        </row>
        <row r="125">
          <cell r="E125">
            <v>310862</v>
          </cell>
          <cell r="F125" t="str">
            <v>琴浦町（国民健康保険）</v>
          </cell>
        </row>
        <row r="126">
          <cell r="E126">
            <v>310862</v>
          </cell>
          <cell r="F126" t="str">
            <v>琴浦町（国民健康保険）</v>
          </cell>
        </row>
        <row r="127">
          <cell r="E127">
            <v>310862</v>
          </cell>
          <cell r="F127" t="str">
            <v>琴浦町（国民健康保険）</v>
          </cell>
        </row>
        <row r="128">
          <cell r="E128">
            <v>1000000</v>
          </cell>
          <cell r="F128" t="str">
            <v>社会保険庁</v>
          </cell>
        </row>
        <row r="129">
          <cell r="E129">
            <v>1000000</v>
          </cell>
          <cell r="F129" t="str">
            <v>社会保険庁</v>
          </cell>
        </row>
        <row r="130">
          <cell r="E130">
            <v>190736</v>
          </cell>
          <cell r="F130" t="str">
            <v>身延町（国民健康保険）</v>
          </cell>
        </row>
        <row r="131">
          <cell r="E131">
            <v>190736</v>
          </cell>
          <cell r="F131" t="str">
            <v>身延町（国民健康保険）</v>
          </cell>
        </row>
        <row r="132">
          <cell r="E132">
            <v>190736</v>
          </cell>
          <cell r="F132" t="str">
            <v>身延町（国民健康保険）</v>
          </cell>
        </row>
        <row r="133">
          <cell r="E133">
            <v>380154</v>
          </cell>
          <cell r="F133" t="str">
            <v>東温市（国民健康保険）</v>
          </cell>
        </row>
        <row r="134">
          <cell r="E134">
            <v>380154</v>
          </cell>
          <cell r="F134" t="str">
            <v>東温市（国民健康保険）</v>
          </cell>
        </row>
        <row r="135">
          <cell r="E135">
            <v>380154</v>
          </cell>
          <cell r="F135" t="str">
            <v>東温市（国民健康保険）</v>
          </cell>
        </row>
        <row r="136">
          <cell r="E136">
            <v>170043</v>
          </cell>
          <cell r="F136" t="str">
            <v>七尾市（国民健康保険）</v>
          </cell>
        </row>
        <row r="137">
          <cell r="E137">
            <v>170043</v>
          </cell>
          <cell r="F137" t="str">
            <v>七尾市（国民健康保険）</v>
          </cell>
        </row>
        <row r="138">
          <cell r="E138">
            <v>170043</v>
          </cell>
          <cell r="F138" t="str">
            <v>七尾市（国民健康保険）</v>
          </cell>
        </row>
        <row r="139">
          <cell r="E139">
            <v>170043</v>
          </cell>
          <cell r="F139" t="str">
            <v>七尾市（国民健康保険）</v>
          </cell>
        </row>
        <row r="140">
          <cell r="E140">
            <v>240150</v>
          </cell>
          <cell r="F140" t="str">
            <v>志摩市（国民健康保険）</v>
          </cell>
        </row>
        <row r="141">
          <cell r="E141">
            <v>240150</v>
          </cell>
          <cell r="F141" t="str">
            <v>志摩市（国民健康保険）</v>
          </cell>
        </row>
        <row r="142">
          <cell r="E142">
            <v>240150</v>
          </cell>
          <cell r="F142" t="str">
            <v>志摩市（国民健康保険）</v>
          </cell>
        </row>
        <row r="143">
          <cell r="E143">
            <v>240150</v>
          </cell>
          <cell r="F143" t="str">
            <v>志摩市（国民健康保険）</v>
          </cell>
        </row>
        <row r="144">
          <cell r="E144">
            <v>240150</v>
          </cell>
          <cell r="F144" t="str">
            <v>志摩市（国民健康保険）</v>
          </cell>
        </row>
        <row r="145">
          <cell r="E145">
            <v>240150</v>
          </cell>
          <cell r="F145" t="str">
            <v>志摩市（国民健康保険）</v>
          </cell>
        </row>
        <row r="146">
          <cell r="E146">
            <v>250092</v>
          </cell>
          <cell r="F146" t="str">
            <v>野洲市（国民健康保険）</v>
          </cell>
        </row>
        <row r="147">
          <cell r="E147">
            <v>250100</v>
          </cell>
          <cell r="F147" t="str">
            <v>湖南市（国民健康保険）</v>
          </cell>
        </row>
        <row r="148">
          <cell r="E148">
            <v>250118</v>
          </cell>
          <cell r="F148" t="str">
            <v>甲賀市（国民健康保険）</v>
          </cell>
        </row>
        <row r="149">
          <cell r="E149">
            <v>250092</v>
          </cell>
          <cell r="F149" t="str">
            <v>野洲市（国民健康保険）</v>
          </cell>
        </row>
        <row r="150">
          <cell r="E150">
            <v>250092</v>
          </cell>
          <cell r="F150" t="str">
            <v>野洲市（国民健康保険）</v>
          </cell>
        </row>
        <row r="151">
          <cell r="E151">
            <v>250100</v>
          </cell>
          <cell r="F151" t="str">
            <v>湖南市（国民健康保険）</v>
          </cell>
        </row>
        <row r="152">
          <cell r="E152">
            <v>250100</v>
          </cell>
          <cell r="F152" t="str">
            <v>湖南市（国民健康保険）</v>
          </cell>
        </row>
        <row r="153">
          <cell r="E153">
            <v>250118</v>
          </cell>
          <cell r="F153" t="str">
            <v>甲賀市（国民健康保険）</v>
          </cell>
        </row>
        <row r="154">
          <cell r="E154">
            <v>250118</v>
          </cell>
          <cell r="F154" t="str">
            <v>甲賀市（国民健康保険）</v>
          </cell>
        </row>
        <row r="155">
          <cell r="E155">
            <v>250118</v>
          </cell>
          <cell r="F155" t="str">
            <v>甲賀市（国民健康保険）</v>
          </cell>
        </row>
        <row r="156">
          <cell r="E156">
            <v>250118</v>
          </cell>
          <cell r="F156" t="str">
            <v>甲賀市（国民健康保険）</v>
          </cell>
        </row>
        <row r="157">
          <cell r="E157">
            <v>250118</v>
          </cell>
          <cell r="F157" t="str">
            <v>甲賀市（国民健康保険）</v>
          </cell>
        </row>
        <row r="158">
          <cell r="E158">
            <v>290106</v>
          </cell>
          <cell r="F158" t="str">
            <v>葛城市（国民健康保険）</v>
          </cell>
        </row>
        <row r="159">
          <cell r="E159">
            <v>290106</v>
          </cell>
          <cell r="F159" t="str">
            <v>葛城市（国民健康保険）</v>
          </cell>
        </row>
        <row r="160">
          <cell r="E160">
            <v>290106</v>
          </cell>
          <cell r="F160" t="str">
            <v>葛城市（国民健康保険）</v>
          </cell>
        </row>
        <row r="161">
          <cell r="E161">
            <v>300350</v>
          </cell>
          <cell r="F161" t="str">
            <v>みなべ町（国民健康保険）</v>
          </cell>
        </row>
        <row r="162">
          <cell r="E162">
            <v>300350</v>
          </cell>
          <cell r="F162" t="str">
            <v>みなべ町（国民健康保険）</v>
          </cell>
        </row>
        <row r="163">
          <cell r="E163">
            <v>310870</v>
          </cell>
          <cell r="F163" t="str">
            <v>湯梨浜町（国民健康保険）</v>
          </cell>
        </row>
        <row r="164">
          <cell r="E164">
            <v>310870</v>
          </cell>
          <cell r="F164" t="str">
            <v>湯梨浜町（国民健康保険）</v>
          </cell>
        </row>
        <row r="165">
          <cell r="E165">
            <v>310870</v>
          </cell>
          <cell r="F165" t="str">
            <v>湯梨浜町（国民健康保険）</v>
          </cell>
        </row>
        <row r="166">
          <cell r="E166">
            <v>310888</v>
          </cell>
          <cell r="F166" t="str">
            <v>南部町（国民健康保険）</v>
          </cell>
        </row>
        <row r="167">
          <cell r="E167">
            <v>310888</v>
          </cell>
          <cell r="F167" t="str">
            <v>南部町（国民健康保険）</v>
          </cell>
        </row>
        <row r="168">
          <cell r="E168">
            <v>310870</v>
          </cell>
          <cell r="F168" t="str">
            <v>湯梨浜町（国民健康保険）</v>
          </cell>
        </row>
        <row r="169">
          <cell r="E169">
            <v>310888</v>
          </cell>
          <cell r="F169" t="str">
            <v>南部町（国民健康保険）</v>
          </cell>
        </row>
        <row r="170">
          <cell r="E170">
            <v>320069</v>
          </cell>
          <cell r="F170" t="str">
            <v>安来市（国民健康保険）</v>
          </cell>
        </row>
        <row r="171">
          <cell r="E171">
            <v>320077</v>
          </cell>
          <cell r="F171" t="str">
            <v>江津市（国民健康保険）</v>
          </cell>
        </row>
        <row r="172">
          <cell r="E172">
            <v>320069</v>
          </cell>
          <cell r="F172" t="str">
            <v>安来市（国民健康保険）</v>
          </cell>
        </row>
        <row r="173">
          <cell r="E173">
            <v>320069</v>
          </cell>
          <cell r="F173" t="str">
            <v>安来市（国民健康保険）</v>
          </cell>
        </row>
        <row r="174">
          <cell r="E174">
            <v>321042</v>
          </cell>
          <cell r="F174" t="str">
            <v>美郷町（国民健康保険）</v>
          </cell>
        </row>
        <row r="175">
          <cell r="E175">
            <v>321042</v>
          </cell>
          <cell r="F175" t="str">
            <v>美郷町（国民健康保険）</v>
          </cell>
        </row>
        <row r="176">
          <cell r="E176">
            <v>321059</v>
          </cell>
          <cell r="F176" t="str">
            <v>邑南町（国民健康保険）</v>
          </cell>
        </row>
        <row r="177">
          <cell r="E177">
            <v>321059</v>
          </cell>
          <cell r="F177" t="str">
            <v>邑南町（国民健康保険）</v>
          </cell>
        </row>
        <row r="178">
          <cell r="E178">
            <v>321059</v>
          </cell>
          <cell r="F178" t="str">
            <v>邑南町（国民健康保険）</v>
          </cell>
        </row>
        <row r="179">
          <cell r="E179">
            <v>320077</v>
          </cell>
          <cell r="F179" t="str">
            <v>江津市（国民健康保険）</v>
          </cell>
        </row>
        <row r="180">
          <cell r="E180">
            <v>321075</v>
          </cell>
          <cell r="F180" t="str">
            <v>隠岐の島町（国民健康保険）</v>
          </cell>
        </row>
        <row r="181">
          <cell r="E181">
            <v>321075</v>
          </cell>
          <cell r="F181" t="str">
            <v>隠岐の島町（国民健康保険）</v>
          </cell>
        </row>
        <row r="182">
          <cell r="E182">
            <v>321075</v>
          </cell>
          <cell r="F182" t="str">
            <v>隠岐の島町（国民健康保険）</v>
          </cell>
        </row>
        <row r="183">
          <cell r="E183">
            <v>321075</v>
          </cell>
          <cell r="F183" t="str">
            <v>隠岐の島町（国民健康保険）</v>
          </cell>
        </row>
        <row r="184">
          <cell r="E184">
            <v>321042</v>
          </cell>
          <cell r="F184" t="str">
            <v>美郷町（国民健康保険）</v>
          </cell>
        </row>
        <row r="185">
          <cell r="E185">
            <v>321059</v>
          </cell>
          <cell r="F185" t="str">
            <v>邑南町（国民健康保険）</v>
          </cell>
        </row>
        <row r="186">
          <cell r="E186">
            <v>321075</v>
          </cell>
          <cell r="F186" t="str">
            <v>隠岐の島町（国民健康保険）</v>
          </cell>
        </row>
        <row r="187">
          <cell r="E187">
            <v>330092</v>
          </cell>
          <cell r="F187" t="str">
            <v>高梁市（国民健康保険）</v>
          </cell>
        </row>
        <row r="188">
          <cell r="E188">
            <v>330811</v>
          </cell>
          <cell r="F188" t="str">
            <v>吉備中央町（国民健康保険）</v>
          </cell>
        </row>
        <row r="189">
          <cell r="E189">
            <v>330811</v>
          </cell>
          <cell r="F189" t="str">
            <v>吉備中央町（国民健康保険）</v>
          </cell>
        </row>
        <row r="190">
          <cell r="E190">
            <v>330092</v>
          </cell>
          <cell r="F190" t="str">
            <v>高梁市（国民健康保険）</v>
          </cell>
        </row>
        <row r="191">
          <cell r="E191">
            <v>330092</v>
          </cell>
          <cell r="F191" t="str">
            <v>高梁市（国民健康保険）</v>
          </cell>
        </row>
        <row r="192">
          <cell r="E192">
            <v>330092</v>
          </cell>
          <cell r="F192" t="str">
            <v>高梁市（国民健康保険）</v>
          </cell>
        </row>
        <row r="193">
          <cell r="E193">
            <v>330092</v>
          </cell>
          <cell r="F193" t="str">
            <v>高梁市（国民健康保険）</v>
          </cell>
        </row>
        <row r="194">
          <cell r="E194">
            <v>330811</v>
          </cell>
          <cell r="F194" t="str">
            <v>吉備中央町（国民健康保険）</v>
          </cell>
        </row>
        <row r="195">
          <cell r="E195">
            <v>340448</v>
          </cell>
          <cell r="F195" t="str">
            <v>安芸太田町（国民健康保険）</v>
          </cell>
        </row>
        <row r="196">
          <cell r="E196">
            <v>340448</v>
          </cell>
          <cell r="F196" t="str">
            <v>安芸太田町（国民健康保険）</v>
          </cell>
        </row>
        <row r="197">
          <cell r="E197">
            <v>340448</v>
          </cell>
          <cell r="F197" t="str">
            <v>安芸太田町（国民健康保険）</v>
          </cell>
        </row>
        <row r="198">
          <cell r="E198">
            <v>340810</v>
          </cell>
          <cell r="F198" t="str">
            <v>世羅町（国民健康保険）</v>
          </cell>
        </row>
        <row r="199">
          <cell r="E199">
            <v>340810</v>
          </cell>
          <cell r="F199" t="str">
            <v>世羅町（国民健康保険）</v>
          </cell>
        </row>
        <row r="200">
          <cell r="E200">
            <v>340810</v>
          </cell>
          <cell r="F200" t="str">
            <v>世羅町（国民健康保険）</v>
          </cell>
        </row>
        <row r="201">
          <cell r="E201">
            <v>350157</v>
          </cell>
          <cell r="F201" t="str">
            <v>周防大島町（国民健康保険）</v>
          </cell>
        </row>
        <row r="202">
          <cell r="E202">
            <v>350157</v>
          </cell>
          <cell r="F202" t="str">
            <v>周防大島町（国民健康保険）</v>
          </cell>
        </row>
        <row r="203">
          <cell r="E203">
            <v>350157</v>
          </cell>
          <cell r="F203" t="str">
            <v>周防大島町（国民健康保険）</v>
          </cell>
        </row>
        <row r="204">
          <cell r="E204">
            <v>350157</v>
          </cell>
          <cell r="F204" t="str">
            <v>周防大島町（国民健康保険）</v>
          </cell>
        </row>
        <row r="205">
          <cell r="E205">
            <v>360511</v>
          </cell>
          <cell r="F205" t="str">
            <v>吉野川市（国民健康保険）</v>
          </cell>
        </row>
        <row r="206">
          <cell r="E206">
            <v>360511</v>
          </cell>
          <cell r="F206" t="str">
            <v>吉野川市（国民健康保険）</v>
          </cell>
        </row>
        <row r="207">
          <cell r="E207">
            <v>360511</v>
          </cell>
          <cell r="F207" t="str">
            <v>吉野川市（国民健康保険）</v>
          </cell>
        </row>
        <row r="208">
          <cell r="E208">
            <v>360511</v>
          </cell>
          <cell r="F208" t="str">
            <v>吉野川市（国民健康保険）</v>
          </cell>
        </row>
        <row r="209">
          <cell r="E209">
            <v>360511</v>
          </cell>
          <cell r="F209" t="str">
            <v>吉野川市（国民健康保険）</v>
          </cell>
        </row>
        <row r="210">
          <cell r="E210">
            <v>380659</v>
          </cell>
          <cell r="F210" t="str">
            <v>上島町（国民健康保険）</v>
          </cell>
        </row>
        <row r="211">
          <cell r="E211">
            <v>380659</v>
          </cell>
          <cell r="F211" t="str">
            <v>上島町（国民健康保険）</v>
          </cell>
        </row>
        <row r="212">
          <cell r="E212">
            <v>380659</v>
          </cell>
          <cell r="F212" t="str">
            <v>上島町（国民健康保険）</v>
          </cell>
        </row>
        <row r="213">
          <cell r="E213">
            <v>380659</v>
          </cell>
          <cell r="F213" t="str">
            <v>上島町（国民健康保険）</v>
          </cell>
        </row>
        <row r="214">
          <cell r="E214">
            <v>381061</v>
          </cell>
          <cell r="F214" t="str">
            <v>愛南町（国民健康保険）</v>
          </cell>
        </row>
        <row r="215">
          <cell r="E215">
            <v>381061</v>
          </cell>
          <cell r="F215" t="str">
            <v>愛南町（国民健康保険）</v>
          </cell>
        </row>
        <row r="216">
          <cell r="E216">
            <v>381061</v>
          </cell>
          <cell r="F216" t="str">
            <v>愛南町（国民健康保険）</v>
          </cell>
        </row>
        <row r="217">
          <cell r="E217">
            <v>381061</v>
          </cell>
          <cell r="F217" t="str">
            <v>愛南町（国民健康保険）</v>
          </cell>
        </row>
        <row r="218">
          <cell r="E218">
            <v>381061</v>
          </cell>
          <cell r="F218" t="str">
            <v>愛南町（国民健康保険）</v>
          </cell>
        </row>
        <row r="219">
          <cell r="E219">
            <v>391003</v>
          </cell>
          <cell r="F219" t="str">
            <v>いの町（国民健康保険）</v>
          </cell>
        </row>
        <row r="220">
          <cell r="E220">
            <v>391003</v>
          </cell>
          <cell r="F220" t="str">
            <v>いの町（国民健康保険）</v>
          </cell>
        </row>
        <row r="221">
          <cell r="E221">
            <v>391003</v>
          </cell>
          <cell r="F221" t="str">
            <v>いの町（国民健康保険）</v>
          </cell>
        </row>
        <row r="222">
          <cell r="E222">
            <v>391003</v>
          </cell>
          <cell r="F222" t="str">
            <v>いの町（国民健康保険）</v>
          </cell>
        </row>
        <row r="223">
          <cell r="E223">
            <v>6131585</v>
          </cell>
          <cell r="F223" t="str">
            <v>東京海上日動健康保険組合</v>
          </cell>
        </row>
        <row r="224">
          <cell r="E224">
            <v>6131213</v>
          </cell>
          <cell r="F224" t="str">
            <v>日野自動車健康保険組合</v>
          </cell>
        </row>
        <row r="225">
          <cell r="E225">
            <v>6131585</v>
          </cell>
          <cell r="F225" t="str">
            <v>東京海上日動健康保険組合</v>
          </cell>
        </row>
        <row r="226">
          <cell r="E226">
            <v>6135511</v>
          </cell>
          <cell r="F226" t="str">
            <v>サクサ健康保険組合</v>
          </cell>
        </row>
        <row r="227">
          <cell r="E227">
            <v>6135511</v>
          </cell>
          <cell r="F227" t="str">
            <v>サクサ健康保険組合</v>
          </cell>
        </row>
        <row r="228">
          <cell r="E228">
            <v>6138150</v>
          </cell>
          <cell r="F228" t="str">
            <v>日立製作所健康保険組合</v>
          </cell>
        </row>
        <row r="229">
          <cell r="E229">
            <v>6138150</v>
          </cell>
          <cell r="F229" t="str">
            <v>日立製作所健康保険組合</v>
          </cell>
        </row>
        <row r="230">
          <cell r="E230">
            <v>6131213</v>
          </cell>
          <cell r="F230" t="str">
            <v>日野自動車健康保険組合</v>
          </cell>
        </row>
        <row r="231">
          <cell r="E231">
            <v>6400501</v>
          </cell>
          <cell r="F231" t="str">
            <v>西日本シティ銀行健康保険組合</v>
          </cell>
        </row>
        <row r="232">
          <cell r="E232">
            <v>6400501</v>
          </cell>
          <cell r="F232" t="str">
            <v>西日本シティ銀行健康保険組合</v>
          </cell>
        </row>
        <row r="233">
          <cell r="E233">
            <v>350108</v>
          </cell>
          <cell r="F233" t="str">
            <v>光市（国民健康保険）</v>
          </cell>
        </row>
        <row r="234">
          <cell r="E234">
            <v>350108</v>
          </cell>
          <cell r="F234" t="str">
            <v>光市（国民健康保険）</v>
          </cell>
        </row>
        <row r="235">
          <cell r="E235">
            <v>190116</v>
          </cell>
          <cell r="F235" t="str">
            <v>笛吹市（国民健康保険）</v>
          </cell>
        </row>
        <row r="236">
          <cell r="E236">
            <v>190116</v>
          </cell>
          <cell r="F236" t="str">
            <v>笛吹市（国民健康保険）</v>
          </cell>
        </row>
        <row r="237">
          <cell r="E237">
            <v>190116</v>
          </cell>
          <cell r="F237" t="str">
            <v>笛吹市（国民健康保険）</v>
          </cell>
        </row>
        <row r="238">
          <cell r="E238">
            <v>190116</v>
          </cell>
          <cell r="F238" t="str">
            <v>笛吹市（国民健康保険）</v>
          </cell>
        </row>
        <row r="239">
          <cell r="E239">
            <v>190116</v>
          </cell>
          <cell r="F239" t="str">
            <v>笛吹市（国民健康保険）</v>
          </cell>
        </row>
        <row r="240">
          <cell r="E240">
            <v>190116</v>
          </cell>
          <cell r="F240" t="str">
            <v>笛吹市（国民健康保険）</v>
          </cell>
        </row>
        <row r="241">
          <cell r="E241">
            <v>190116</v>
          </cell>
          <cell r="F241" t="str">
            <v>笛吹市（国民健康保険）</v>
          </cell>
        </row>
        <row r="242">
          <cell r="E242">
            <v>460154</v>
          </cell>
          <cell r="F242" t="str">
            <v>薩摩川内市（国民健康保険）</v>
          </cell>
        </row>
        <row r="243">
          <cell r="E243">
            <v>460154</v>
          </cell>
          <cell r="F243" t="str">
            <v>薩摩川内市（国民健康保険）</v>
          </cell>
        </row>
        <row r="244">
          <cell r="E244">
            <v>460154</v>
          </cell>
          <cell r="F244" t="str">
            <v>薩摩川内市（国民健康保険）</v>
          </cell>
        </row>
        <row r="245">
          <cell r="E245">
            <v>460154</v>
          </cell>
          <cell r="F245" t="str">
            <v>薩摩川内市（国民健康保険）</v>
          </cell>
        </row>
        <row r="246">
          <cell r="E246">
            <v>460154</v>
          </cell>
          <cell r="F246" t="str">
            <v>薩摩川内市（国民健康保険）</v>
          </cell>
        </row>
        <row r="247">
          <cell r="E247">
            <v>460154</v>
          </cell>
          <cell r="F247" t="str">
            <v>薩摩川内市（国民健康保険）</v>
          </cell>
        </row>
        <row r="248">
          <cell r="E248">
            <v>460154</v>
          </cell>
          <cell r="F248" t="str">
            <v>薩摩川内市（国民健康保険）</v>
          </cell>
        </row>
        <row r="249">
          <cell r="E249">
            <v>460154</v>
          </cell>
          <cell r="F249" t="str">
            <v>薩摩川内市（国民健康保険）</v>
          </cell>
        </row>
        <row r="250">
          <cell r="E250">
            <v>460154</v>
          </cell>
          <cell r="F250" t="str">
            <v>薩摩川内市（国民健康保険）</v>
          </cell>
        </row>
        <row r="251">
          <cell r="E251">
            <v>460154</v>
          </cell>
          <cell r="F251" t="str">
            <v>薩摩川内市（国民健康保険）</v>
          </cell>
        </row>
        <row r="252">
          <cell r="E252">
            <v>80358</v>
          </cell>
          <cell r="F252" t="str">
            <v>常陸大宮市（国民健康保険）</v>
          </cell>
        </row>
        <row r="253">
          <cell r="E253">
            <v>80358</v>
          </cell>
          <cell r="F253" t="str">
            <v>常陸大宮市（国民健康保険）</v>
          </cell>
        </row>
        <row r="254">
          <cell r="E254">
            <v>80358</v>
          </cell>
          <cell r="F254" t="str">
            <v>常陸大宮市（国民健康保険）</v>
          </cell>
        </row>
        <row r="255">
          <cell r="E255">
            <v>80358</v>
          </cell>
          <cell r="F255" t="str">
            <v>常陸大宮市（国民健康保険）</v>
          </cell>
        </row>
        <row r="256">
          <cell r="E256">
            <v>80358</v>
          </cell>
          <cell r="F256" t="str">
            <v>常陸大宮市（国民健康保険）</v>
          </cell>
        </row>
        <row r="257">
          <cell r="E257">
            <v>210104</v>
          </cell>
          <cell r="F257" t="str">
            <v>恵那市（国民健康保険）</v>
          </cell>
        </row>
        <row r="258">
          <cell r="E258">
            <v>210104</v>
          </cell>
          <cell r="F258" t="str">
            <v>恵那市（国民健康保険）</v>
          </cell>
        </row>
        <row r="259">
          <cell r="E259">
            <v>210104</v>
          </cell>
          <cell r="F259" t="str">
            <v>恵那市（国民健康保険）</v>
          </cell>
        </row>
        <row r="260">
          <cell r="E260">
            <v>210104</v>
          </cell>
          <cell r="F260" t="str">
            <v>恵那市（国民健康保険）</v>
          </cell>
        </row>
        <row r="261">
          <cell r="E261">
            <v>210104</v>
          </cell>
          <cell r="F261" t="str">
            <v>恵那市（国民健康保険）</v>
          </cell>
        </row>
        <row r="262">
          <cell r="E262">
            <v>210104</v>
          </cell>
          <cell r="F262" t="str">
            <v>恵那市（国民健康保険）</v>
          </cell>
        </row>
        <row r="263">
          <cell r="E263">
            <v>51110</v>
          </cell>
          <cell r="F263" t="str">
            <v>美郷町（国民健康保険）</v>
          </cell>
        </row>
        <row r="264">
          <cell r="E264">
            <v>51110</v>
          </cell>
          <cell r="F264" t="str">
            <v>美郷町（国民健康保険）</v>
          </cell>
        </row>
        <row r="265">
          <cell r="E265">
            <v>51110</v>
          </cell>
          <cell r="F265" t="str">
            <v>美郷町（国民健康保険）</v>
          </cell>
        </row>
        <row r="266">
          <cell r="E266">
            <v>51110</v>
          </cell>
          <cell r="F266" t="str">
            <v>美郷町（国民健康保険）</v>
          </cell>
        </row>
        <row r="267">
          <cell r="E267">
            <v>70029</v>
          </cell>
          <cell r="F267" t="str">
            <v>会津若松市（国民健康保険）</v>
          </cell>
        </row>
        <row r="268">
          <cell r="E268">
            <v>70029</v>
          </cell>
          <cell r="F268" t="str">
            <v>会津若松市（国民健康保険）</v>
          </cell>
        </row>
        <row r="269">
          <cell r="E269">
            <v>80028</v>
          </cell>
          <cell r="F269" t="str">
            <v>日立市（国民健康保険）</v>
          </cell>
        </row>
        <row r="270">
          <cell r="E270">
            <v>80028</v>
          </cell>
          <cell r="F270" t="str">
            <v>日立市（国民健康保険）</v>
          </cell>
        </row>
        <row r="271">
          <cell r="E271">
            <v>150235</v>
          </cell>
          <cell r="F271" t="str">
            <v>魚沼市（国民健康保険）</v>
          </cell>
        </row>
        <row r="272">
          <cell r="E272">
            <v>150243</v>
          </cell>
          <cell r="F272" t="str">
            <v>南魚沼市（国民健康保険）</v>
          </cell>
        </row>
        <row r="273">
          <cell r="E273">
            <v>150235</v>
          </cell>
          <cell r="F273" t="str">
            <v>魚沼市（国民健康保険）</v>
          </cell>
        </row>
        <row r="274">
          <cell r="E274">
            <v>150235</v>
          </cell>
          <cell r="F274" t="str">
            <v>魚沼市（国民健康保険）</v>
          </cell>
        </row>
        <row r="275">
          <cell r="E275">
            <v>150235</v>
          </cell>
          <cell r="F275" t="str">
            <v>魚沼市（国民健康保険）</v>
          </cell>
        </row>
        <row r="276">
          <cell r="E276">
            <v>150235</v>
          </cell>
          <cell r="F276" t="str">
            <v>魚沼市（国民健康保険）</v>
          </cell>
        </row>
        <row r="277">
          <cell r="E277">
            <v>150235</v>
          </cell>
          <cell r="F277" t="str">
            <v>魚沼市（国民健康保険）</v>
          </cell>
        </row>
        <row r="278">
          <cell r="E278">
            <v>150235</v>
          </cell>
          <cell r="F278" t="str">
            <v>魚沼市（国民健康保険）</v>
          </cell>
        </row>
        <row r="279">
          <cell r="E279">
            <v>150243</v>
          </cell>
          <cell r="F279" t="str">
            <v>南魚沼市（国民健康保険）</v>
          </cell>
        </row>
        <row r="280">
          <cell r="E280">
            <v>150243</v>
          </cell>
          <cell r="F280" t="str">
            <v>南魚沼市（国民健康保険）</v>
          </cell>
        </row>
        <row r="281">
          <cell r="E281">
            <v>160085</v>
          </cell>
          <cell r="F281" t="str">
            <v>砺波市（国民健康保険）</v>
          </cell>
        </row>
        <row r="282">
          <cell r="E282">
            <v>160366</v>
          </cell>
          <cell r="F282" t="str">
            <v>南砺市（国民健康保険）</v>
          </cell>
        </row>
        <row r="283">
          <cell r="E283">
            <v>160366</v>
          </cell>
          <cell r="F283" t="str">
            <v>南砺市（国民健康保険）</v>
          </cell>
        </row>
        <row r="284">
          <cell r="E284">
            <v>160366</v>
          </cell>
          <cell r="F284" t="str">
            <v>南砺市（国民健康保険）</v>
          </cell>
        </row>
        <row r="285">
          <cell r="E285">
            <v>160366</v>
          </cell>
          <cell r="F285" t="str">
            <v>南砺市（国民健康保険）</v>
          </cell>
        </row>
        <row r="286">
          <cell r="E286">
            <v>160085</v>
          </cell>
          <cell r="F286" t="str">
            <v>砺波市（国民健康保険）</v>
          </cell>
        </row>
        <row r="287">
          <cell r="E287">
            <v>160366</v>
          </cell>
          <cell r="F287" t="str">
            <v>南砺市（国民健康保険）</v>
          </cell>
        </row>
        <row r="288">
          <cell r="E288">
            <v>160366</v>
          </cell>
          <cell r="F288" t="str">
            <v>南砺市（国民健康保険）</v>
          </cell>
        </row>
        <row r="289">
          <cell r="E289">
            <v>160366</v>
          </cell>
          <cell r="F289" t="str">
            <v>南砺市（国民健康保険）</v>
          </cell>
        </row>
        <row r="290">
          <cell r="E290">
            <v>160366</v>
          </cell>
          <cell r="F290" t="str">
            <v>南砺市（国民健康保険）</v>
          </cell>
        </row>
        <row r="291">
          <cell r="E291">
            <v>160366</v>
          </cell>
          <cell r="F291" t="str">
            <v>南砺市（国民健康保険）</v>
          </cell>
        </row>
        <row r="292">
          <cell r="E292">
            <v>190090</v>
          </cell>
          <cell r="F292" t="str">
            <v>北杜市（国民健康保険）</v>
          </cell>
        </row>
        <row r="293">
          <cell r="E293">
            <v>190090</v>
          </cell>
          <cell r="F293" t="str">
            <v>北杜市（国民健康保険）</v>
          </cell>
        </row>
        <row r="294">
          <cell r="E294">
            <v>190090</v>
          </cell>
          <cell r="F294" t="str">
            <v>北杜市（国民健康保険）</v>
          </cell>
        </row>
        <row r="295">
          <cell r="E295">
            <v>190090</v>
          </cell>
          <cell r="F295" t="str">
            <v>北杜市（国民健康保険）</v>
          </cell>
        </row>
        <row r="296">
          <cell r="E296">
            <v>190090</v>
          </cell>
          <cell r="F296" t="str">
            <v>北杜市（国民健康保険）</v>
          </cell>
        </row>
        <row r="297">
          <cell r="E297">
            <v>190090</v>
          </cell>
          <cell r="F297" t="str">
            <v>北杜市（国民健康保険）</v>
          </cell>
        </row>
        <row r="298">
          <cell r="E298">
            <v>190090</v>
          </cell>
          <cell r="F298" t="str">
            <v>北杜市（国民健康保険）</v>
          </cell>
        </row>
        <row r="299">
          <cell r="E299">
            <v>190090</v>
          </cell>
          <cell r="F299" t="str">
            <v>北杜市（国民健康保険）</v>
          </cell>
        </row>
        <row r="300">
          <cell r="E300">
            <v>210138</v>
          </cell>
          <cell r="F300" t="str">
            <v>各務原市（国民健康保険）</v>
          </cell>
        </row>
        <row r="301">
          <cell r="E301">
            <v>210138</v>
          </cell>
          <cell r="F301" t="str">
            <v>各務原市（国民健康保険）</v>
          </cell>
        </row>
        <row r="302">
          <cell r="E302">
            <v>240168</v>
          </cell>
          <cell r="F302" t="str">
            <v>伊賀市（国民健康保険）</v>
          </cell>
        </row>
        <row r="303">
          <cell r="E303">
            <v>240168</v>
          </cell>
          <cell r="F303" t="str">
            <v>伊賀市（国民健康保険）</v>
          </cell>
        </row>
        <row r="304">
          <cell r="E304">
            <v>240168</v>
          </cell>
          <cell r="F304" t="str">
            <v>伊賀市（国民健康保険）</v>
          </cell>
        </row>
        <row r="305">
          <cell r="E305">
            <v>240168</v>
          </cell>
          <cell r="F305" t="str">
            <v>伊賀市（国民健康保険）</v>
          </cell>
        </row>
        <row r="306">
          <cell r="E306">
            <v>240168</v>
          </cell>
          <cell r="F306" t="str">
            <v>伊賀市（国民健康保険）</v>
          </cell>
        </row>
        <row r="307">
          <cell r="E307">
            <v>240168</v>
          </cell>
          <cell r="F307" t="str">
            <v>伊賀市（国民健康保険）</v>
          </cell>
        </row>
        <row r="308">
          <cell r="E308">
            <v>240168</v>
          </cell>
          <cell r="F308" t="str">
            <v>伊賀市（国民健康保険）</v>
          </cell>
        </row>
        <row r="309">
          <cell r="E309">
            <v>280735</v>
          </cell>
          <cell r="F309" t="str">
            <v>丹波市（国民健康保険）</v>
          </cell>
        </row>
        <row r="310">
          <cell r="E310">
            <v>280735</v>
          </cell>
          <cell r="F310" t="str">
            <v>丹波市（国民健康保険）</v>
          </cell>
        </row>
        <row r="311">
          <cell r="E311">
            <v>280735</v>
          </cell>
          <cell r="F311" t="str">
            <v>丹波市（国民健康保険）</v>
          </cell>
        </row>
        <row r="312">
          <cell r="E312">
            <v>280735</v>
          </cell>
          <cell r="F312" t="str">
            <v>丹波市（国民健康保険）</v>
          </cell>
        </row>
        <row r="313">
          <cell r="E313">
            <v>280735</v>
          </cell>
          <cell r="F313" t="str">
            <v>丹波市（国民健康保険）</v>
          </cell>
        </row>
        <row r="314">
          <cell r="E314">
            <v>280735</v>
          </cell>
          <cell r="F314" t="str">
            <v>丹波市（国民健康保険）</v>
          </cell>
        </row>
        <row r="315">
          <cell r="E315">
            <v>310011</v>
          </cell>
          <cell r="F315" t="str">
            <v>鳥取市（国民健康保険）</v>
          </cell>
        </row>
        <row r="316">
          <cell r="E316">
            <v>310011</v>
          </cell>
          <cell r="F316" t="str">
            <v>鳥取市（国民健康保険）</v>
          </cell>
        </row>
        <row r="317">
          <cell r="E317">
            <v>310011</v>
          </cell>
          <cell r="F317" t="str">
            <v>鳥取市（国民健康保険）</v>
          </cell>
        </row>
        <row r="318">
          <cell r="E318">
            <v>310011</v>
          </cell>
          <cell r="F318" t="str">
            <v>鳥取市（国民健康保険）</v>
          </cell>
        </row>
        <row r="319">
          <cell r="E319">
            <v>310011</v>
          </cell>
          <cell r="F319" t="str">
            <v>鳥取市（国民健康保険）</v>
          </cell>
        </row>
        <row r="320">
          <cell r="E320">
            <v>310011</v>
          </cell>
          <cell r="F320" t="str">
            <v>鳥取市（国民健康保険）</v>
          </cell>
        </row>
        <row r="321">
          <cell r="E321">
            <v>310011</v>
          </cell>
          <cell r="F321" t="str">
            <v>鳥取市（国民健康保険）</v>
          </cell>
        </row>
        <row r="322">
          <cell r="E322">
            <v>310011</v>
          </cell>
          <cell r="F322" t="str">
            <v>鳥取市（国民健康保険）</v>
          </cell>
        </row>
        <row r="323">
          <cell r="E323">
            <v>310011</v>
          </cell>
          <cell r="F323" t="str">
            <v>鳥取市（国民健康保険）</v>
          </cell>
        </row>
        <row r="324">
          <cell r="E324">
            <v>320044</v>
          </cell>
          <cell r="F324" t="str">
            <v>益田市（国民健康保険）</v>
          </cell>
        </row>
        <row r="325">
          <cell r="E325">
            <v>320093</v>
          </cell>
          <cell r="F325" t="str">
            <v>雲南市（国民健康保険）</v>
          </cell>
        </row>
        <row r="326">
          <cell r="E326">
            <v>320093</v>
          </cell>
          <cell r="F326" t="str">
            <v>雲南市（国民健康保険）</v>
          </cell>
        </row>
        <row r="327">
          <cell r="E327">
            <v>320093</v>
          </cell>
          <cell r="F327" t="str">
            <v>雲南市（国民健康保険）</v>
          </cell>
        </row>
        <row r="328">
          <cell r="E328">
            <v>320093</v>
          </cell>
          <cell r="F328" t="str">
            <v>雲南市（国民健康保険）</v>
          </cell>
        </row>
        <row r="329">
          <cell r="E329">
            <v>320093</v>
          </cell>
          <cell r="F329" t="str">
            <v>雲南市（国民健康保険）</v>
          </cell>
        </row>
        <row r="330">
          <cell r="E330">
            <v>320093</v>
          </cell>
          <cell r="F330" t="str">
            <v>雲南市（国民健康保険）</v>
          </cell>
        </row>
        <row r="331">
          <cell r="E331">
            <v>320093</v>
          </cell>
          <cell r="F331" t="str">
            <v>雲南市（国民健康保険）</v>
          </cell>
        </row>
        <row r="332">
          <cell r="E332">
            <v>320044</v>
          </cell>
          <cell r="F332" t="str">
            <v>益田市（国民健康保険）</v>
          </cell>
        </row>
        <row r="333">
          <cell r="E333">
            <v>320044</v>
          </cell>
          <cell r="F333" t="str">
            <v>益田市（国民健康保険）</v>
          </cell>
        </row>
        <row r="334">
          <cell r="E334">
            <v>330829</v>
          </cell>
          <cell r="F334" t="str">
            <v>瀬戸内市（国民健康保険）</v>
          </cell>
        </row>
        <row r="335">
          <cell r="E335">
            <v>330829</v>
          </cell>
          <cell r="F335" t="str">
            <v>瀬戸内市（国民健康保険）</v>
          </cell>
        </row>
        <row r="336">
          <cell r="E336">
            <v>330829</v>
          </cell>
          <cell r="F336" t="str">
            <v>瀬戸内市（国民健康保険）</v>
          </cell>
        </row>
        <row r="337">
          <cell r="E337">
            <v>330829</v>
          </cell>
          <cell r="F337" t="str">
            <v>瀬戸内市（国民健康保険）</v>
          </cell>
        </row>
        <row r="338">
          <cell r="E338">
            <v>340224</v>
          </cell>
          <cell r="F338" t="str">
            <v>江田島市（国民健康保険）</v>
          </cell>
        </row>
        <row r="339">
          <cell r="E339">
            <v>340224</v>
          </cell>
          <cell r="F339" t="str">
            <v>江田島市（国民健康保険）</v>
          </cell>
        </row>
        <row r="340">
          <cell r="E340">
            <v>340224</v>
          </cell>
          <cell r="F340" t="str">
            <v>江田島市（国民健康保険）</v>
          </cell>
        </row>
        <row r="341">
          <cell r="E341">
            <v>340224</v>
          </cell>
          <cell r="F341" t="str">
            <v>江田島市（国民健康保険）</v>
          </cell>
        </row>
        <row r="342">
          <cell r="E342">
            <v>350025</v>
          </cell>
          <cell r="F342" t="str">
            <v>宇部市（国民健康保険）</v>
          </cell>
        </row>
        <row r="343">
          <cell r="E343">
            <v>350025</v>
          </cell>
          <cell r="F343" t="str">
            <v>宇部市（国民健康保険）</v>
          </cell>
        </row>
        <row r="344">
          <cell r="E344">
            <v>380063</v>
          </cell>
          <cell r="F344" t="str">
            <v>西条市（国民健康保険）</v>
          </cell>
        </row>
        <row r="345">
          <cell r="E345">
            <v>380063</v>
          </cell>
          <cell r="F345" t="str">
            <v>西条市（国民健康保険）</v>
          </cell>
        </row>
        <row r="346">
          <cell r="E346">
            <v>380063</v>
          </cell>
          <cell r="F346" t="str">
            <v>西条市（国民健康保険）</v>
          </cell>
        </row>
        <row r="347">
          <cell r="E347">
            <v>380063</v>
          </cell>
          <cell r="F347" t="str">
            <v>西条市（国民健康保険）</v>
          </cell>
        </row>
        <row r="348">
          <cell r="E348">
            <v>431510</v>
          </cell>
          <cell r="F348" t="str">
            <v>美里町（国民健康保険）</v>
          </cell>
        </row>
        <row r="349">
          <cell r="E349">
            <v>431510</v>
          </cell>
          <cell r="F349" t="str">
            <v>美里町（国民健康保険）</v>
          </cell>
        </row>
        <row r="350">
          <cell r="E350">
            <v>431510</v>
          </cell>
          <cell r="F350" t="str">
            <v>美里町（国民健康保険）</v>
          </cell>
        </row>
        <row r="351">
          <cell r="E351">
            <v>460014</v>
          </cell>
          <cell r="F351" t="str">
            <v>鹿児島市（国民健康保険）</v>
          </cell>
        </row>
        <row r="352">
          <cell r="E352">
            <v>460014</v>
          </cell>
          <cell r="F352" t="str">
            <v>鹿児島市（国民健康保険）</v>
          </cell>
        </row>
        <row r="353">
          <cell r="E353">
            <v>460014</v>
          </cell>
          <cell r="F353" t="str">
            <v>鹿児島市（国民健康保険）</v>
          </cell>
        </row>
        <row r="354">
          <cell r="E354">
            <v>460014</v>
          </cell>
          <cell r="F354" t="str">
            <v>鹿児島市（国民健康保険）</v>
          </cell>
        </row>
        <row r="355">
          <cell r="E355">
            <v>460014</v>
          </cell>
          <cell r="F355" t="str">
            <v>鹿児島市（国民健康保険）</v>
          </cell>
        </row>
        <row r="356">
          <cell r="E356">
            <v>460014</v>
          </cell>
          <cell r="F356" t="str">
            <v>鹿児島市（国民健康保険）</v>
          </cell>
        </row>
        <row r="357">
          <cell r="E357">
            <v>340927</v>
          </cell>
          <cell r="F357" t="str">
            <v>神石高原町（国民健康保険）</v>
          </cell>
        </row>
        <row r="358">
          <cell r="E358">
            <v>340927</v>
          </cell>
          <cell r="F358" t="str">
            <v>神石高原町（国民健康保険）</v>
          </cell>
        </row>
        <row r="359">
          <cell r="E359">
            <v>340927</v>
          </cell>
          <cell r="F359" t="str">
            <v>神石高原町（国民健康保険）</v>
          </cell>
        </row>
        <row r="360">
          <cell r="E360">
            <v>340927</v>
          </cell>
          <cell r="F360" t="str">
            <v>神石高原町（国民健康保険）</v>
          </cell>
        </row>
        <row r="361">
          <cell r="E361">
            <v>10025</v>
          </cell>
          <cell r="F361" t="str">
            <v>函館市（国民健康保険）</v>
          </cell>
        </row>
        <row r="362">
          <cell r="E362">
            <v>10025</v>
          </cell>
          <cell r="F362" t="str">
            <v>函館市（国民健康保険）</v>
          </cell>
        </row>
        <row r="363">
          <cell r="E363">
            <v>10025</v>
          </cell>
          <cell r="F363" t="str">
            <v>函館市（国民健康保険）</v>
          </cell>
        </row>
        <row r="364">
          <cell r="E364">
            <v>10025</v>
          </cell>
          <cell r="F364" t="str">
            <v>函館市（国民健康保険）</v>
          </cell>
        </row>
        <row r="365">
          <cell r="E365">
            <v>10025</v>
          </cell>
          <cell r="F365" t="str">
            <v>函館市（国民健康保険）</v>
          </cell>
        </row>
        <row r="366">
          <cell r="E366">
            <v>80127</v>
          </cell>
          <cell r="F366" t="str">
            <v>常陸太田市（国民健康保険）</v>
          </cell>
        </row>
        <row r="367">
          <cell r="E367">
            <v>80127</v>
          </cell>
          <cell r="F367" t="str">
            <v>常陸太田市（国民健康保険）</v>
          </cell>
        </row>
        <row r="368">
          <cell r="E368">
            <v>80127</v>
          </cell>
          <cell r="F368" t="str">
            <v>常陸太田市（国民健康保険）</v>
          </cell>
        </row>
        <row r="369">
          <cell r="E369">
            <v>1000000</v>
          </cell>
          <cell r="F369" t="str">
            <v>社会保険庁</v>
          </cell>
        </row>
        <row r="370">
          <cell r="E370">
            <v>1000000</v>
          </cell>
          <cell r="F370" t="str">
            <v>社会保険庁</v>
          </cell>
        </row>
        <row r="371">
          <cell r="E371">
            <v>80127</v>
          </cell>
          <cell r="F371" t="str">
            <v>常陸太田市（国民健康保険）</v>
          </cell>
        </row>
        <row r="372">
          <cell r="E372">
            <v>80127</v>
          </cell>
          <cell r="F372" t="str">
            <v>常陸太田市（国民健康保険）</v>
          </cell>
        </row>
        <row r="373">
          <cell r="E373">
            <v>100016</v>
          </cell>
          <cell r="F373" t="str">
            <v>前橋市（国民健康保険）</v>
          </cell>
        </row>
        <row r="374">
          <cell r="E374">
            <v>100016</v>
          </cell>
          <cell r="F374" t="str">
            <v>前橋市（国民健康保険）</v>
          </cell>
        </row>
        <row r="375">
          <cell r="E375">
            <v>100016</v>
          </cell>
          <cell r="F375" t="str">
            <v>前橋市（国民健康保険）</v>
          </cell>
        </row>
        <row r="376">
          <cell r="E376">
            <v>100016</v>
          </cell>
          <cell r="F376" t="str">
            <v>前橋市（国民健康保険）</v>
          </cell>
        </row>
        <row r="377">
          <cell r="E377">
            <v>240051</v>
          </cell>
          <cell r="F377" t="str">
            <v>桑名市（国民健康保険）</v>
          </cell>
        </row>
        <row r="378">
          <cell r="E378">
            <v>240051</v>
          </cell>
          <cell r="F378" t="str">
            <v>桑名市（国民健康保険）</v>
          </cell>
        </row>
        <row r="379">
          <cell r="E379">
            <v>240051</v>
          </cell>
          <cell r="F379" t="str">
            <v>桑名市（国民健康保険）</v>
          </cell>
        </row>
        <row r="380">
          <cell r="E380">
            <v>32440414</v>
          </cell>
          <cell r="F380" t="str">
            <v>大分県市町村職員共済組合</v>
          </cell>
        </row>
        <row r="381">
          <cell r="E381">
            <v>20065</v>
          </cell>
          <cell r="F381" t="str">
            <v>十和田市（国民健康保険）</v>
          </cell>
        </row>
        <row r="382">
          <cell r="E382">
            <v>20065</v>
          </cell>
          <cell r="F382" t="str">
            <v>十和田市（国民健康保険）</v>
          </cell>
        </row>
        <row r="383">
          <cell r="E383">
            <v>90134</v>
          </cell>
          <cell r="F383" t="str">
            <v>那須塩原市（国民健康保険）</v>
          </cell>
        </row>
        <row r="384">
          <cell r="E384">
            <v>90134</v>
          </cell>
          <cell r="F384" t="str">
            <v>那須塩原市（国民健康保険）</v>
          </cell>
        </row>
        <row r="385">
          <cell r="E385">
            <v>90134</v>
          </cell>
          <cell r="F385" t="str">
            <v>那須塩原市（国民健康保険）</v>
          </cell>
        </row>
        <row r="386">
          <cell r="E386">
            <v>90134</v>
          </cell>
          <cell r="F386" t="str">
            <v>那須塩原市（国民健康保険）</v>
          </cell>
        </row>
        <row r="387">
          <cell r="E387">
            <v>100040</v>
          </cell>
          <cell r="F387" t="str">
            <v>伊勢崎市（国民健康保険）</v>
          </cell>
        </row>
        <row r="388">
          <cell r="E388">
            <v>100040</v>
          </cell>
          <cell r="F388" t="str">
            <v>伊勢崎市（国民健康保険）</v>
          </cell>
        </row>
        <row r="389">
          <cell r="E389">
            <v>100040</v>
          </cell>
          <cell r="F389" t="str">
            <v>伊勢崎市（国民健康保険）</v>
          </cell>
        </row>
        <row r="390">
          <cell r="E390">
            <v>100040</v>
          </cell>
          <cell r="F390" t="str">
            <v>伊勢崎市（国民健康保険）</v>
          </cell>
        </row>
        <row r="391">
          <cell r="E391">
            <v>110098</v>
          </cell>
          <cell r="F391" t="str">
            <v>飯能市（国民健康保険）</v>
          </cell>
        </row>
        <row r="392">
          <cell r="E392">
            <v>110098</v>
          </cell>
          <cell r="F392" t="str">
            <v>飯能市（国民健康保険）</v>
          </cell>
        </row>
        <row r="393">
          <cell r="E393">
            <v>150037</v>
          </cell>
          <cell r="F393" t="str">
            <v>上越市（国民健康保険）</v>
          </cell>
        </row>
        <row r="394">
          <cell r="E394">
            <v>150037</v>
          </cell>
          <cell r="F394" t="str">
            <v>上越市（国民健康保険）</v>
          </cell>
        </row>
        <row r="395">
          <cell r="E395">
            <v>150037</v>
          </cell>
          <cell r="F395" t="str">
            <v>上越市（国民健康保険）</v>
          </cell>
        </row>
        <row r="396">
          <cell r="E396">
            <v>150037</v>
          </cell>
          <cell r="F396" t="str">
            <v>上越市（国民健康保険）</v>
          </cell>
        </row>
        <row r="397">
          <cell r="E397">
            <v>150037</v>
          </cell>
          <cell r="F397" t="str">
            <v>上越市（国民健康保険）</v>
          </cell>
        </row>
        <row r="398">
          <cell r="E398">
            <v>150037</v>
          </cell>
          <cell r="F398" t="str">
            <v>上越市（国民健康保険）</v>
          </cell>
        </row>
        <row r="399">
          <cell r="E399">
            <v>150037</v>
          </cell>
          <cell r="F399" t="str">
            <v>上越市（国民健康保険）</v>
          </cell>
        </row>
        <row r="400">
          <cell r="E400">
            <v>150037</v>
          </cell>
          <cell r="F400" t="str">
            <v>上越市（国民健康保険）</v>
          </cell>
        </row>
        <row r="401">
          <cell r="E401">
            <v>150037</v>
          </cell>
          <cell r="F401" t="str">
            <v>上越市（国民健康保険）</v>
          </cell>
        </row>
        <row r="402">
          <cell r="E402">
            <v>150037</v>
          </cell>
          <cell r="F402" t="str">
            <v>上越市（国民健康保険）</v>
          </cell>
        </row>
        <row r="403">
          <cell r="E403">
            <v>150037</v>
          </cell>
          <cell r="F403" t="str">
            <v>上越市（国民健康保険）</v>
          </cell>
        </row>
        <row r="404">
          <cell r="E404">
            <v>150037</v>
          </cell>
          <cell r="F404" t="str">
            <v>上越市（国民健康保険）</v>
          </cell>
        </row>
        <row r="405">
          <cell r="E405">
            <v>150037</v>
          </cell>
          <cell r="F405" t="str">
            <v>上越市（国民健康保険）</v>
          </cell>
        </row>
        <row r="406">
          <cell r="E406">
            <v>150037</v>
          </cell>
          <cell r="F406" t="str">
            <v>上越市（国民健康保険）</v>
          </cell>
        </row>
        <row r="407">
          <cell r="E407">
            <v>180794</v>
          </cell>
          <cell r="F407" t="str">
            <v>南越前町（国民健康保険）</v>
          </cell>
        </row>
        <row r="408">
          <cell r="E408">
            <v>180794</v>
          </cell>
          <cell r="F408" t="str">
            <v>南越前町（国民健康保険）</v>
          </cell>
        </row>
        <row r="409">
          <cell r="E409">
            <v>180794</v>
          </cell>
          <cell r="F409" t="str">
            <v>南越前町（国民健康保険）</v>
          </cell>
        </row>
        <row r="410">
          <cell r="E410">
            <v>180794</v>
          </cell>
          <cell r="F410" t="str">
            <v>南越前町（国民健康保険）</v>
          </cell>
        </row>
        <row r="411">
          <cell r="E411">
            <v>200014</v>
          </cell>
          <cell r="F411" t="str">
            <v>長野市（国民健康保険）</v>
          </cell>
        </row>
        <row r="412">
          <cell r="E412">
            <v>200014</v>
          </cell>
          <cell r="F412" t="str">
            <v>長野市（国民健康保険）</v>
          </cell>
        </row>
        <row r="413">
          <cell r="E413">
            <v>200014</v>
          </cell>
          <cell r="F413" t="str">
            <v>長野市（国民健康保険）</v>
          </cell>
        </row>
        <row r="414">
          <cell r="E414">
            <v>200014</v>
          </cell>
          <cell r="F414" t="str">
            <v>長野市（国民健康保険）</v>
          </cell>
        </row>
        <row r="415">
          <cell r="E415">
            <v>200014</v>
          </cell>
          <cell r="F415" t="str">
            <v>長野市（国民健康保険）</v>
          </cell>
        </row>
        <row r="416">
          <cell r="E416">
            <v>240044</v>
          </cell>
          <cell r="F416" t="str">
            <v>松阪市（国民健康保険）</v>
          </cell>
        </row>
        <row r="417">
          <cell r="E417">
            <v>240044</v>
          </cell>
          <cell r="F417" t="str">
            <v>松阪市（国民健康保険）</v>
          </cell>
        </row>
        <row r="418">
          <cell r="E418">
            <v>240044</v>
          </cell>
          <cell r="F418" t="str">
            <v>松阪市（国民健康保険）</v>
          </cell>
        </row>
        <row r="419">
          <cell r="E419">
            <v>240044</v>
          </cell>
          <cell r="F419" t="str">
            <v>松阪市（国民健康保険）</v>
          </cell>
        </row>
        <row r="420">
          <cell r="E420">
            <v>240044</v>
          </cell>
          <cell r="F420" t="str">
            <v>松阪市（国民健康保険）</v>
          </cell>
        </row>
        <row r="421">
          <cell r="E421">
            <v>250126</v>
          </cell>
          <cell r="F421" t="str">
            <v>高島市（国民健康保険）</v>
          </cell>
        </row>
        <row r="422">
          <cell r="E422">
            <v>250126</v>
          </cell>
          <cell r="F422" t="str">
            <v>高島市（国民健康保険）</v>
          </cell>
        </row>
        <row r="423">
          <cell r="E423">
            <v>250126</v>
          </cell>
          <cell r="F423" t="str">
            <v>高島市（国民健康保険）</v>
          </cell>
        </row>
        <row r="424">
          <cell r="E424">
            <v>250126</v>
          </cell>
          <cell r="F424" t="str">
            <v>高島市（国民健康保険）</v>
          </cell>
        </row>
        <row r="425">
          <cell r="E425">
            <v>250126</v>
          </cell>
          <cell r="F425" t="str">
            <v>高島市（国民健康保険）</v>
          </cell>
        </row>
        <row r="426">
          <cell r="E426">
            <v>250126</v>
          </cell>
          <cell r="F426" t="str">
            <v>高島市（国民健康保険）</v>
          </cell>
        </row>
        <row r="427">
          <cell r="E427">
            <v>250126</v>
          </cell>
          <cell r="F427" t="str">
            <v>高島市（国民健康保険）</v>
          </cell>
        </row>
        <row r="428">
          <cell r="E428">
            <v>310896</v>
          </cell>
          <cell r="F428" t="str">
            <v>伯耆町（国民健康保険）</v>
          </cell>
        </row>
        <row r="429">
          <cell r="E429">
            <v>310896</v>
          </cell>
          <cell r="F429" t="str">
            <v>伯耆町（国民健康保険）</v>
          </cell>
        </row>
        <row r="430">
          <cell r="E430">
            <v>310896</v>
          </cell>
          <cell r="F430" t="str">
            <v>伯耆町（国民健康保険）</v>
          </cell>
        </row>
        <row r="431">
          <cell r="E431">
            <v>321034</v>
          </cell>
          <cell r="F431" t="str">
            <v>飯南町（国民健康保険）</v>
          </cell>
        </row>
        <row r="432">
          <cell r="E432">
            <v>321034</v>
          </cell>
          <cell r="F432" t="str">
            <v>飯南町（国民健康保険）</v>
          </cell>
        </row>
        <row r="433">
          <cell r="E433">
            <v>321034</v>
          </cell>
          <cell r="F433" t="str">
            <v>飯南町（国民健康保険）</v>
          </cell>
        </row>
        <row r="434">
          <cell r="E434">
            <v>380014</v>
          </cell>
          <cell r="F434" t="str">
            <v>松山市（国民健康保険）</v>
          </cell>
        </row>
        <row r="435">
          <cell r="E435">
            <v>380014</v>
          </cell>
          <cell r="F435" t="str">
            <v>松山市（国民健康保険）</v>
          </cell>
        </row>
        <row r="436">
          <cell r="E436">
            <v>380014</v>
          </cell>
          <cell r="F436" t="str">
            <v>松山市（国民健康保険）</v>
          </cell>
        </row>
        <row r="437">
          <cell r="E437">
            <v>380857</v>
          </cell>
          <cell r="F437" t="str">
            <v>内子町（国民健康保険）</v>
          </cell>
        </row>
        <row r="438">
          <cell r="E438">
            <v>380808</v>
          </cell>
          <cell r="F438" t="str">
            <v>砥部町（国民健康保険）</v>
          </cell>
        </row>
        <row r="439">
          <cell r="E439">
            <v>380808</v>
          </cell>
          <cell r="F439" t="str">
            <v>砥部町（国民健康保険）</v>
          </cell>
        </row>
        <row r="440">
          <cell r="E440">
            <v>380857</v>
          </cell>
          <cell r="F440" t="str">
            <v>内子町（国民健康保険）</v>
          </cell>
        </row>
        <row r="441">
          <cell r="E441">
            <v>380857</v>
          </cell>
          <cell r="F441" t="str">
            <v>内子町（国民健康保険）</v>
          </cell>
        </row>
        <row r="442">
          <cell r="E442">
            <v>381004</v>
          </cell>
          <cell r="F442" t="str">
            <v>鬼北町（国民健康保険）</v>
          </cell>
        </row>
        <row r="443">
          <cell r="E443">
            <v>381004</v>
          </cell>
          <cell r="F443" t="str">
            <v>鬼北町（国民健康保険）</v>
          </cell>
        </row>
        <row r="444">
          <cell r="E444">
            <v>390013</v>
          </cell>
          <cell r="F444" t="str">
            <v>高知市（国民健康保険）</v>
          </cell>
        </row>
        <row r="445">
          <cell r="E445">
            <v>390013</v>
          </cell>
          <cell r="F445" t="str">
            <v>高知市（国民健康保険）</v>
          </cell>
        </row>
        <row r="446">
          <cell r="E446">
            <v>390013</v>
          </cell>
          <cell r="F446" t="str">
            <v>高知市（国民健康保険）</v>
          </cell>
        </row>
        <row r="447">
          <cell r="E447">
            <v>410027</v>
          </cell>
          <cell r="F447" t="str">
            <v>唐津市（国民健康保険）</v>
          </cell>
        </row>
        <row r="448">
          <cell r="E448">
            <v>410027</v>
          </cell>
          <cell r="F448" t="str">
            <v>唐津市（国民健康保険）</v>
          </cell>
        </row>
        <row r="449">
          <cell r="E449">
            <v>410027</v>
          </cell>
          <cell r="F449" t="str">
            <v>唐津市（国民健康保険）</v>
          </cell>
        </row>
        <row r="450">
          <cell r="E450">
            <v>410027</v>
          </cell>
          <cell r="F450" t="str">
            <v>唐津市（国民健康保険）</v>
          </cell>
        </row>
        <row r="451">
          <cell r="E451">
            <v>410027</v>
          </cell>
          <cell r="F451" t="str">
            <v>唐津市（国民健康保険）</v>
          </cell>
        </row>
        <row r="452">
          <cell r="E452">
            <v>410027</v>
          </cell>
          <cell r="F452" t="str">
            <v>唐津市（国民健康保険）</v>
          </cell>
        </row>
        <row r="453">
          <cell r="E453">
            <v>410027</v>
          </cell>
          <cell r="F453" t="str">
            <v>唐津市（国民健康保険）</v>
          </cell>
        </row>
        <row r="454">
          <cell r="E454">
            <v>410027</v>
          </cell>
          <cell r="F454" t="str">
            <v>唐津市（国民健康保険）</v>
          </cell>
        </row>
        <row r="455">
          <cell r="E455">
            <v>410936</v>
          </cell>
          <cell r="F455" t="str">
            <v>白石町（国民健康保険）</v>
          </cell>
        </row>
        <row r="456">
          <cell r="E456">
            <v>410936</v>
          </cell>
          <cell r="F456" t="str">
            <v>白石町（国民健康保険）</v>
          </cell>
        </row>
        <row r="457">
          <cell r="E457">
            <v>410936</v>
          </cell>
          <cell r="F457" t="str">
            <v>白石町（国民健康保険）</v>
          </cell>
        </row>
        <row r="458">
          <cell r="E458">
            <v>410936</v>
          </cell>
          <cell r="F458" t="str">
            <v>白石町（国民健康保険）</v>
          </cell>
        </row>
        <row r="459">
          <cell r="E459">
            <v>432211</v>
          </cell>
          <cell r="F459" t="str">
            <v>芦北町（国民健康保険）</v>
          </cell>
        </row>
        <row r="460">
          <cell r="E460">
            <v>432211</v>
          </cell>
          <cell r="F460" t="str">
            <v>芦北町（国民健康保険）</v>
          </cell>
        </row>
        <row r="461">
          <cell r="E461">
            <v>432211</v>
          </cell>
          <cell r="F461" t="str">
            <v>芦北町（国民健康保険）</v>
          </cell>
        </row>
        <row r="462">
          <cell r="E462">
            <v>440016</v>
          </cell>
          <cell r="F462" t="str">
            <v>大分市（国民健康保険）</v>
          </cell>
        </row>
        <row r="463">
          <cell r="E463">
            <v>440065</v>
          </cell>
          <cell r="F463" t="str">
            <v>臼杵市（国民健康保険）</v>
          </cell>
        </row>
        <row r="464">
          <cell r="E464">
            <v>440016</v>
          </cell>
          <cell r="F464" t="str">
            <v>大分市（国民健康保険）</v>
          </cell>
        </row>
        <row r="465">
          <cell r="E465">
            <v>440016</v>
          </cell>
          <cell r="F465" t="str">
            <v>大分市（国民健康保険）</v>
          </cell>
        </row>
        <row r="466">
          <cell r="E466">
            <v>440065</v>
          </cell>
          <cell r="F466" t="str">
            <v>臼杵市（国民健康保険）</v>
          </cell>
        </row>
        <row r="467">
          <cell r="E467">
            <v>1000000</v>
          </cell>
          <cell r="F467" t="str">
            <v>社会保険庁</v>
          </cell>
        </row>
        <row r="468">
          <cell r="E468">
            <v>32440414</v>
          </cell>
          <cell r="F468" t="str">
            <v>大分県市町村職員共済組合</v>
          </cell>
        </row>
        <row r="469">
          <cell r="E469">
            <v>1000000</v>
          </cell>
          <cell r="F469" t="str">
            <v>社会保険庁</v>
          </cell>
        </row>
        <row r="470">
          <cell r="E470">
            <v>420018</v>
          </cell>
          <cell r="F470" t="str">
            <v>長崎市（国民健康保険）</v>
          </cell>
        </row>
        <row r="471">
          <cell r="E471">
            <v>420018</v>
          </cell>
          <cell r="F471" t="str">
            <v>長崎市（国民健康保険）</v>
          </cell>
        </row>
        <row r="472">
          <cell r="E472">
            <v>420018</v>
          </cell>
          <cell r="F472" t="str">
            <v>長崎市（国民健康保険）</v>
          </cell>
        </row>
        <row r="473">
          <cell r="E473">
            <v>420018</v>
          </cell>
          <cell r="F473" t="str">
            <v>長崎市（国民健康保険）</v>
          </cell>
        </row>
        <row r="474">
          <cell r="E474">
            <v>420018</v>
          </cell>
          <cell r="F474" t="str">
            <v>長崎市（国民健康保険）</v>
          </cell>
        </row>
        <row r="475">
          <cell r="E475">
            <v>420018</v>
          </cell>
          <cell r="F475" t="str">
            <v>長崎市（国民健康保険）</v>
          </cell>
        </row>
        <row r="476">
          <cell r="E476">
            <v>420018</v>
          </cell>
          <cell r="F476" t="str">
            <v>長崎市（国民健康保険）</v>
          </cell>
        </row>
        <row r="477">
          <cell r="E477">
            <v>50013</v>
          </cell>
          <cell r="F477" t="str">
            <v>秋田市（国民健康保険）</v>
          </cell>
        </row>
        <row r="478">
          <cell r="E478">
            <v>50013</v>
          </cell>
          <cell r="F478" t="str">
            <v>秋田市（国民健康保険）</v>
          </cell>
        </row>
        <row r="479">
          <cell r="E479">
            <v>50013</v>
          </cell>
          <cell r="F479" t="str">
            <v>秋田市（国民健康保険）</v>
          </cell>
        </row>
        <row r="480">
          <cell r="E480">
            <v>240101</v>
          </cell>
          <cell r="F480" t="str">
            <v>亀山市（国民健康保険）</v>
          </cell>
        </row>
        <row r="481">
          <cell r="E481">
            <v>240101</v>
          </cell>
          <cell r="F481" t="str">
            <v>亀山市（国民健康保険）</v>
          </cell>
        </row>
        <row r="482">
          <cell r="E482">
            <v>280933</v>
          </cell>
          <cell r="F482" t="str">
            <v>南あわじ市（国民健康保険）</v>
          </cell>
        </row>
        <row r="483">
          <cell r="E483">
            <v>280933</v>
          </cell>
          <cell r="F483" t="str">
            <v>南あわじ市（国民健康保険）</v>
          </cell>
        </row>
        <row r="484">
          <cell r="E484">
            <v>280933</v>
          </cell>
          <cell r="F484" t="str">
            <v>南あわじ市（国民健康保険）</v>
          </cell>
        </row>
        <row r="485">
          <cell r="E485">
            <v>280933</v>
          </cell>
          <cell r="F485" t="str">
            <v>南あわじ市（国民健康保険）</v>
          </cell>
        </row>
        <row r="486">
          <cell r="E486">
            <v>380071</v>
          </cell>
          <cell r="F486" t="str">
            <v>大洲市（国民健康保険）</v>
          </cell>
        </row>
        <row r="487">
          <cell r="E487">
            <v>380071</v>
          </cell>
          <cell r="F487" t="str">
            <v>大洲市（国民健康保険）</v>
          </cell>
        </row>
        <row r="488">
          <cell r="E488">
            <v>380071</v>
          </cell>
          <cell r="F488" t="str">
            <v>大洲市（国民健康保険）</v>
          </cell>
        </row>
        <row r="489">
          <cell r="E489">
            <v>380071</v>
          </cell>
          <cell r="F489" t="str">
            <v>大洲市（国民健康保険）</v>
          </cell>
        </row>
        <row r="490">
          <cell r="E490">
            <v>430132</v>
          </cell>
          <cell r="F490" t="str">
            <v>山鹿市（国民健康保険）</v>
          </cell>
        </row>
        <row r="491">
          <cell r="E491">
            <v>430132</v>
          </cell>
          <cell r="F491" t="str">
            <v>山鹿市（国民健康保険）</v>
          </cell>
        </row>
        <row r="492">
          <cell r="E492">
            <v>430140</v>
          </cell>
          <cell r="F492" t="str">
            <v>宇城市（国民健康保険）</v>
          </cell>
        </row>
        <row r="493">
          <cell r="E493">
            <v>430140</v>
          </cell>
          <cell r="F493" t="str">
            <v>宇城市（国民健康保険）</v>
          </cell>
        </row>
        <row r="494">
          <cell r="E494">
            <v>430140</v>
          </cell>
          <cell r="F494" t="str">
            <v>宇城市（国民健康保険）</v>
          </cell>
        </row>
        <row r="495">
          <cell r="E495">
            <v>430140</v>
          </cell>
          <cell r="F495" t="str">
            <v>宇城市（国民健康保険）</v>
          </cell>
        </row>
        <row r="496">
          <cell r="E496">
            <v>430140</v>
          </cell>
          <cell r="F496" t="str">
            <v>宇城市（国民健康保険）</v>
          </cell>
        </row>
        <row r="497">
          <cell r="E497">
            <v>430132</v>
          </cell>
          <cell r="F497" t="str">
            <v>山鹿市（国民健康保険）</v>
          </cell>
        </row>
        <row r="498">
          <cell r="E498">
            <v>430132</v>
          </cell>
          <cell r="F498" t="str">
            <v>山鹿市（国民健康保険）</v>
          </cell>
        </row>
        <row r="499">
          <cell r="E499">
            <v>430132</v>
          </cell>
          <cell r="F499" t="str">
            <v>山鹿市（国民健康保険）</v>
          </cell>
        </row>
        <row r="500">
          <cell r="E500">
            <v>430132</v>
          </cell>
          <cell r="F500" t="str">
            <v>山鹿市（国民健康保険）</v>
          </cell>
        </row>
        <row r="501">
          <cell r="E501">
            <v>430140</v>
          </cell>
          <cell r="F501" t="str">
            <v>宇城市（国民健康保険）</v>
          </cell>
        </row>
        <row r="502">
          <cell r="E502">
            <v>380022</v>
          </cell>
          <cell r="F502" t="str">
            <v>今治市（国民健康保険）</v>
          </cell>
        </row>
        <row r="503">
          <cell r="E503">
            <v>380022</v>
          </cell>
          <cell r="F503" t="str">
            <v>今治市（国民健康保険）</v>
          </cell>
        </row>
        <row r="504">
          <cell r="E504">
            <v>380022</v>
          </cell>
          <cell r="F504" t="str">
            <v>今治市（国民健康保険）</v>
          </cell>
        </row>
        <row r="505">
          <cell r="E505">
            <v>380022</v>
          </cell>
          <cell r="F505" t="str">
            <v>今治市（国民健康保険）</v>
          </cell>
        </row>
        <row r="506">
          <cell r="E506">
            <v>380022</v>
          </cell>
          <cell r="F506" t="str">
            <v>今治市（国民健康保険）</v>
          </cell>
        </row>
        <row r="507">
          <cell r="E507">
            <v>380022</v>
          </cell>
          <cell r="F507" t="str">
            <v>今治市（国民健康保険）</v>
          </cell>
        </row>
        <row r="508">
          <cell r="E508">
            <v>380022</v>
          </cell>
          <cell r="F508" t="str">
            <v>今治市（国民健康保険）</v>
          </cell>
        </row>
        <row r="509">
          <cell r="E509">
            <v>380022</v>
          </cell>
          <cell r="F509" t="str">
            <v>今治市（国民健康保険）</v>
          </cell>
        </row>
        <row r="510">
          <cell r="E510">
            <v>380022</v>
          </cell>
          <cell r="F510" t="str">
            <v>今治市（国民健康保険）</v>
          </cell>
        </row>
        <row r="511">
          <cell r="E511">
            <v>380022</v>
          </cell>
          <cell r="F511" t="str">
            <v>今治市（国民健康保険）</v>
          </cell>
        </row>
        <row r="512">
          <cell r="E512">
            <v>380022</v>
          </cell>
          <cell r="F512" t="str">
            <v>今治市（国民健康保険）</v>
          </cell>
        </row>
        <row r="513">
          <cell r="E513">
            <v>380022</v>
          </cell>
          <cell r="F513" t="str">
            <v>今治市（国民健康保険）</v>
          </cell>
        </row>
        <row r="514">
          <cell r="E514">
            <v>220830</v>
          </cell>
          <cell r="F514" t="str">
            <v>菊川市（国民健康保険）</v>
          </cell>
        </row>
        <row r="515">
          <cell r="E515">
            <v>220830</v>
          </cell>
          <cell r="F515" t="str">
            <v>菊川市（国民健康保険）</v>
          </cell>
        </row>
        <row r="516">
          <cell r="E516">
            <v>220830</v>
          </cell>
          <cell r="F516" t="str">
            <v>菊川市（国民健康保険）</v>
          </cell>
        </row>
        <row r="517">
          <cell r="E517">
            <v>80333</v>
          </cell>
          <cell r="F517" t="str">
            <v>那珂市（国民健康保険）</v>
          </cell>
        </row>
        <row r="518">
          <cell r="E518">
            <v>80333</v>
          </cell>
          <cell r="F518" t="str">
            <v>那珂市（国民健康保険）</v>
          </cell>
        </row>
        <row r="519">
          <cell r="E519">
            <v>400234</v>
          </cell>
          <cell r="F519" t="str">
            <v>福津市（国民健康保険）</v>
          </cell>
        </row>
        <row r="520">
          <cell r="E520">
            <v>400234</v>
          </cell>
          <cell r="F520" t="str">
            <v>福津市（国民健康保険）</v>
          </cell>
        </row>
        <row r="521">
          <cell r="E521">
            <v>400234</v>
          </cell>
          <cell r="F521" t="str">
            <v>福津市（国民健康保険）</v>
          </cell>
        </row>
        <row r="522">
          <cell r="E522">
            <v>210666</v>
          </cell>
          <cell r="F522" t="str">
            <v>揖斐川町（国民健康保険）</v>
          </cell>
        </row>
        <row r="523">
          <cell r="E523">
            <v>210666</v>
          </cell>
          <cell r="F523" t="str">
            <v>揖斐川町（国民健康保険）</v>
          </cell>
        </row>
        <row r="524">
          <cell r="E524">
            <v>210666</v>
          </cell>
          <cell r="F524" t="str">
            <v>揖斐川町（国民健康保険）</v>
          </cell>
        </row>
        <row r="525">
          <cell r="E525">
            <v>210666</v>
          </cell>
          <cell r="F525" t="str">
            <v>揖斐川町（国民健康保険）</v>
          </cell>
        </row>
        <row r="526">
          <cell r="E526">
            <v>210666</v>
          </cell>
          <cell r="F526" t="str">
            <v>揖斐川町（国民健康保険）</v>
          </cell>
        </row>
        <row r="527">
          <cell r="E527">
            <v>210666</v>
          </cell>
          <cell r="F527" t="str">
            <v>揖斐川町（国民健康保険）</v>
          </cell>
        </row>
        <row r="528">
          <cell r="E528">
            <v>32090417</v>
          </cell>
          <cell r="F528" t="str">
            <v>栃木県市町村職員共済組合</v>
          </cell>
        </row>
        <row r="529">
          <cell r="E529">
            <v>80010</v>
          </cell>
          <cell r="F529" t="str">
            <v>水戸市（国民健康保険）</v>
          </cell>
        </row>
        <row r="530">
          <cell r="E530">
            <v>80010</v>
          </cell>
          <cell r="F530" t="str">
            <v>水戸市（国民健康保険）</v>
          </cell>
        </row>
        <row r="531">
          <cell r="E531">
            <v>80952</v>
          </cell>
          <cell r="F531" t="str">
            <v>城里町（国民健康保険）</v>
          </cell>
        </row>
        <row r="532">
          <cell r="E532">
            <v>80952</v>
          </cell>
          <cell r="F532" t="str">
            <v>城里町（国民健康保険）</v>
          </cell>
        </row>
        <row r="533">
          <cell r="E533">
            <v>80952</v>
          </cell>
          <cell r="F533" t="str">
            <v>城里町（国民健康保険）</v>
          </cell>
        </row>
        <row r="534">
          <cell r="E534">
            <v>80952</v>
          </cell>
          <cell r="F534" t="str">
            <v>城里町（国民健康保険）</v>
          </cell>
        </row>
        <row r="535">
          <cell r="E535">
            <v>170118</v>
          </cell>
          <cell r="F535" t="str">
            <v>白山市（国民健康保険）</v>
          </cell>
        </row>
        <row r="536">
          <cell r="E536">
            <v>170118</v>
          </cell>
          <cell r="F536" t="str">
            <v>白山市（国民健康保険）</v>
          </cell>
        </row>
        <row r="537">
          <cell r="E537">
            <v>170126</v>
          </cell>
          <cell r="F537" t="str">
            <v>能美市（国民健康保険）</v>
          </cell>
        </row>
        <row r="538">
          <cell r="E538">
            <v>170126</v>
          </cell>
          <cell r="F538" t="str">
            <v>能美市（国民健康保険）</v>
          </cell>
        </row>
        <row r="539">
          <cell r="E539">
            <v>170126</v>
          </cell>
          <cell r="F539" t="str">
            <v>能美市（国民健康保険）</v>
          </cell>
        </row>
        <row r="540">
          <cell r="E540">
            <v>170126</v>
          </cell>
          <cell r="F540" t="str">
            <v>能美市（国民健康保険）</v>
          </cell>
        </row>
        <row r="541">
          <cell r="E541">
            <v>170118</v>
          </cell>
          <cell r="F541" t="str">
            <v>白山市（国民健康保険）</v>
          </cell>
        </row>
        <row r="542">
          <cell r="E542">
            <v>170118</v>
          </cell>
          <cell r="F542" t="str">
            <v>白山市（国民健康保険）</v>
          </cell>
        </row>
        <row r="543">
          <cell r="E543">
            <v>170118</v>
          </cell>
          <cell r="F543" t="str">
            <v>白山市（国民健康保険）</v>
          </cell>
        </row>
        <row r="544">
          <cell r="E544">
            <v>170118</v>
          </cell>
          <cell r="F544" t="str">
            <v>白山市（国民健康保険）</v>
          </cell>
        </row>
        <row r="545">
          <cell r="E545">
            <v>170118</v>
          </cell>
          <cell r="F545" t="str">
            <v>白山市（国民健康保険）</v>
          </cell>
        </row>
        <row r="546">
          <cell r="E546">
            <v>170118</v>
          </cell>
          <cell r="F546" t="str">
            <v>白山市（国民健康保険）</v>
          </cell>
        </row>
        <row r="547">
          <cell r="E547">
            <v>170118</v>
          </cell>
          <cell r="F547" t="str">
            <v>白山市（国民健康保険）</v>
          </cell>
        </row>
        <row r="548">
          <cell r="E548">
            <v>180802</v>
          </cell>
          <cell r="F548" t="str">
            <v>越前町（国民健康保険）</v>
          </cell>
        </row>
        <row r="549">
          <cell r="E549">
            <v>180802</v>
          </cell>
          <cell r="F549" t="str">
            <v>越前町（国民健康保険）</v>
          </cell>
        </row>
        <row r="550">
          <cell r="E550">
            <v>180802</v>
          </cell>
          <cell r="F550" t="str">
            <v>越前町（国民健康保険）</v>
          </cell>
        </row>
        <row r="551">
          <cell r="E551">
            <v>180802</v>
          </cell>
          <cell r="F551" t="str">
            <v>越前町（国民健康保険）</v>
          </cell>
        </row>
        <row r="552">
          <cell r="E552">
            <v>180802</v>
          </cell>
          <cell r="F552" t="str">
            <v>越前町（国民健康保険）</v>
          </cell>
        </row>
        <row r="553">
          <cell r="E553">
            <v>210039</v>
          </cell>
          <cell r="F553" t="str">
            <v>高山市（国民健康保険）</v>
          </cell>
        </row>
        <row r="554">
          <cell r="E554">
            <v>270025</v>
          </cell>
          <cell r="F554" t="str">
            <v>堺市（国民健康保険）</v>
          </cell>
        </row>
        <row r="555">
          <cell r="E555">
            <v>270025</v>
          </cell>
          <cell r="F555" t="str">
            <v>堺市（国民健康保険）</v>
          </cell>
        </row>
        <row r="556">
          <cell r="E556">
            <v>340083</v>
          </cell>
          <cell r="F556" t="str">
            <v>福山市（国民健康保険）</v>
          </cell>
        </row>
        <row r="557">
          <cell r="E557">
            <v>340471</v>
          </cell>
          <cell r="F557" t="str">
            <v>北広島町（国民健康保険）</v>
          </cell>
        </row>
        <row r="558">
          <cell r="E558">
            <v>340471</v>
          </cell>
          <cell r="F558" t="str">
            <v>北広島町（国民健康保険）</v>
          </cell>
        </row>
        <row r="559">
          <cell r="E559">
            <v>340471</v>
          </cell>
          <cell r="F559" t="str">
            <v>北広島町（国民健康保険）</v>
          </cell>
        </row>
        <row r="560">
          <cell r="E560">
            <v>340471</v>
          </cell>
          <cell r="F560" t="str">
            <v>北広島町（国民健康保険）</v>
          </cell>
        </row>
        <row r="561">
          <cell r="E561">
            <v>340083</v>
          </cell>
          <cell r="F561" t="str">
            <v>福山市（国民健康保険）</v>
          </cell>
        </row>
        <row r="562">
          <cell r="E562">
            <v>391011</v>
          </cell>
          <cell r="F562" t="str">
            <v>津野町（国民健康保険）</v>
          </cell>
        </row>
        <row r="563">
          <cell r="E563">
            <v>391011</v>
          </cell>
          <cell r="F563" t="str">
            <v>津野町（国民健康保険）</v>
          </cell>
        </row>
        <row r="564">
          <cell r="E564">
            <v>391011</v>
          </cell>
          <cell r="F564" t="str">
            <v>津野町（国民健康保険）</v>
          </cell>
        </row>
        <row r="565">
          <cell r="E565">
            <v>210039</v>
          </cell>
          <cell r="F565" t="str">
            <v>高山市（国民健康保険）</v>
          </cell>
        </row>
        <row r="566">
          <cell r="E566">
            <v>210039</v>
          </cell>
          <cell r="F566" t="str">
            <v>高山市（国民健康保険）</v>
          </cell>
        </row>
        <row r="567">
          <cell r="E567">
            <v>210039</v>
          </cell>
          <cell r="F567" t="str">
            <v>高山市（国民健康保険）</v>
          </cell>
        </row>
        <row r="568">
          <cell r="E568">
            <v>210039</v>
          </cell>
          <cell r="F568" t="str">
            <v>高山市（国民健康保険）</v>
          </cell>
        </row>
        <row r="569">
          <cell r="E569">
            <v>210039</v>
          </cell>
          <cell r="F569" t="str">
            <v>高山市（国民健康保険）</v>
          </cell>
        </row>
        <row r="570">
          <cell r="E570">
            <v>210039</v>
          </cell>
          <cell r="F570" t="str">
            <v>高山市（国民健康保険）</v>
          </cell>
        </row>
        <row r="571">
          <cell r="E571">
            <v>210039</v>
          </cell>
          <cell r="F571" t="str">
            <v>高山市（国民健康保険）</v>
          </cell>
        </row>
        <row r="572">
          <cell r="E572">
            <v>210039</v>
          </cell>
          <cell r="F572" t="str">
            <v>高山市（国民健康保険）</v>
          </cell>
        </row>
        <row r="573">
          <cell r="E573">
            <v>210039</v>
          </cell>
          <cell r="F573" t="str">
            <v>高山市（国民健康保険）</v>
          </cell>
        </row>
        <row r="574">
          <cell r="E574">
            <v>32090417</v>
          </cell>
          <cell r="F574" t="str">
            <v>栃木県市町村職員共済組合</v>
          </cell>
        </row>
        <row r="575">
          <cell r="E575">
            <v>400044</v>
          </cell>
          <cell r="F575" t="str">
            <v>久留米市（国民健康保険）</v>
          </cell>
        </row>
        <row r="576">
          <cell r="E576">
            <v>400044</v>
          </cell>
          <cell r="F576" t="str">
            <v>久留米市（国民健康保険）</v>
          </cell>
        </row>
        <row r="577">
          <cell r="E577">
            <v>400044</v>
          </cell>
          <cell r="F577" t="str">
            <v>久留米市（国民健康保険）</v>
          </cell>
        </row>
        <row r="578">
          <cell r="E578">
            <v>400044</v>
          </cell>
          <cell r="F578" t="str">
            <v>久留米市（国民健康保険）</v>
          </cell>
        </row>
        <row r="579">
          <cell r="E579">
            <v>400044</v>
          </cell>
          <cell r="F579" t="str">
            <v>久留米市（国民健康保険）</v>
          </cell>
        </row>
        <row r="580">
          <cell r="E580">
            <v>210054</v>
          </cell>
          <cell r="F580" t="str">
            <v>関市（国民健康保険）</v>
          </cell>
        </row>
        <row r="581">
          <cell r="E581">
            <v>210054</v>
          </cell>
          <cell r="F581" t="str">
            <v>関市（国民健康保険）</v>
          </cell>
        </row>
        <row r="582">
          <cell r="E582">
            <v>210054</v>
          </cell>
          <cell r="F582" t="str">
            <v>関市（国民健康保険）</v>
          </cell>
        </row>
        <row r="583">
          <cell r="E583">
            <v>210054</v>
          </cell>
          <cell r="F583" t="str">
            <v>関市（国民健康保険）</v>
          </cell>
        </row>
        <row r="584">
          <cell r="E584">
            <v>210054</v>
          </cell>
          <cell r="F584" t="str">
            <v>関市（国民健康保険）</v>
          </cell>
        </row>
        <row r="585">
          <cell r="E585">
            <v>210054</v>
          </cell>
          <cell r="F585" t="str">
            <v>関市（国民健康保険）</v>
          </cell>
        </row>
        <row r="586">
          <cell r="E586">
            <v>240028</v>
          </cell>
          <cell r="F586" t="str">
            <v>四日市市（国民健康保険）</v>
          </cell>
        </row>
        <row r="587">
          <cell r="E587">
            <v>240028</v>
          </cell>
          <cell r="F587" t="str">
            <v>四日市市（国民健康保険）</v>
          </cell>
        </row>
        <row r="588">
          <cell r="E588">
            <v>340588</v>
          </cell>
          <cell r="F588" t="str">
            <v>東広島市（国民健康保険）</v>
          </cell>
        </row>
        <row r="589">
          <cell r="E589">
            <v>340588</v>
          </cell>
          <cell r="F589" t="str">
            <v>東広島市（国民健康保険）</v>
          </cell>
        </row>
        <row r="590">
          <cell r="E590">
            <v>340588</v>
          </cell>
          <cell r="F590" t="str">
            <v>東広島市（国民健康保険）</v>
          </cell>
        </row>
        <row r="591">
          <cell r="E591">
            <v>340588</v>
          </cell>
          <cell r="F591" t="str">
            <v>東広島市（国民健康保険）</v>
          </cell>
        </row>
        <row r="592">
          <cell r="E592">
            <v>340588</v>
          </cell>
          <cell r="F592" t="str">
            <v>東広島市（国民健康保険）</v>
          </cell>
        </row>
        <row r="593">
          <cell r="E593">
            <v>340588</v>
          </cell>
          <cell r="F593" t="str">
            <v>東広島市（国民健康保険）</v>
          </cell>
        </row>
        <row r="594">
          <cell r="E594">
            <v>432013</v>
          </cell>
          <cell r="F594" t="str">
            <v>山都町（国民健康保険）</v>
          </cell>
        </row>
        <row r="595">
          <cell r="E595">
            <v>20701</v>
          </cell>
          <cell r="F595" t="str">
            <v>つがる市（国民健康保険）</v>
          </cell>
        </row>
        <row r="596">
          <cell r="E596">
            <v>20701</v>
          </cell>
          <cell r="F596" t="str">
            <v>つがる市（国民健康保険）</v>
          </cell>
        </row>
        <row r="597">
          <cell r="E597">
            <v>20701</v>
          </cell>
          <cell r="F597" t="str">
            <v>つがる市（国民健康保険）</v>
          </cell>
        </row>
        <row r="598">
          <cell r="E598">
            <v>20701</v>
          </cell>
          <cell r="F598" t="str">
            <v>つがる市（国民健康保険）</v>
          </cell>
        </row>
        <row r="599">
          <cell r="E599">
            <v>20701</v>
          </cell>
          <cell r="F599" t="str">
            <v>つがる市（国民健康保険）</v>
          </cell>
        </row>
        <row r="600">
          <cell r="E600">
            <v>20701</v>
          </cell>
          <cell r="F600" t="str">
            <v>つがる市（国民健康保険）</v>
          </cell>
        </row>
        <row r="601">
          <cell r="E601">
            <v>120238</v>
          </cell>
          <cell r="F601" t="str">
            <v>鴨川市（国民健康保険）</v>
          </cell>
        </row>
        <row r="602">
          <cell r="E602">
            <v>120238</v>
          </cell>
          <cell r="F602" t="str">
            <v>鴨川市（国民健康保険）</v>
          </cell>
        </row>
        <row r="603">
          <cell r="E603">
            <v>250050</v>
          </cell>
          <cell r="F603" t="str">
            <v>東近江市（国民健康保険）</v>
          </cell>
        </row>
        <row r="604">
          <cell r="E604">
            <v>250050</v>
          </cell>
          <cell r="F604" t="str">
            <v>東近江市（国民健康保険）</v>
          </cell>
        </row>
        <row r="605">
          <cell r="E605">
            <v>250050</v>
          </cell>
          <cell r="F605" t="str">
            <v>東近江市（国民健康保険）</v>
          </cell>
        </row>
        <row r="606">
          <cell r="E606">
            <v>250050</v>
          </cell>
          <cell r="F606" t="str">
            <v>東近江市（国民健康保険）</v>
          </cell>
        </row>
        <row r="607">
          <cell r="E607">
            <v>250050</v>
          </cell>
          <cell r="F607" t="str">
            <v>東近江市（国民健康保険）</v>
          </cell>
        </row>
        <row r="608">
          <cell r="E608">
            <v>430157</v>
          </cell>
          <cell r="F608" t="str">
            <v>阿蘇市（国民健康保険）</v>
          </cell>
        </row>
        <row r="609">
          <cell r="E609">
            <v>430157</v>
          </cell>
          <cell r="F609" t="str">
            <v>阿蘇市（国民健康保険）</v>
          </cell>
        </row>
        <row r="610">
          <cell r="E610">
            <v>430157</v>
          </cell>
          <cell r="F610" t="str">
            <v>阿蘇市（国民健康保険）</v>
          </cell>
        </row>
        <row r="611">
          <cell r="E611">
            <v>430157</v>
          </cell>
          <cell r="F611" t="str">
            <v>阿蘇市（国民健康保険）</v>
          </cell>
        </row>
        <row r="612">
          <cell r="E612">
            <v>432013</v>
          </cell>
          <cell r="F612" t="str">
            <v>山都町（国民健康保険）</v>
          </cell>
        </row>
        <row r="613">
          <cell r="E613">
            <v>432013</v>
          </cell>
          <cell r="F613" t="str">
            <v>山都町（国民健康保険）</v>
          </cell>
        </row>
        <row r="614">
          <cell r="E614">
            <v>432013</v>
          </cell>
          <cell r="F614" t="str">
            <v>山都町（国民健康保険）</v>
          </cell>
        </row>
        <row r="615">
          <cell r="E615">
            <v>100065</v>
          </cell>
          <cell r="F615" t="str">
            <v>沼田市（国民健康保険）</v>
          </cell>
        </row>
        <row r="616">
          <cell r="E616">
            <v>100065</v>
          </cell>
          <cell r="F616" t="str">
            <v>沼田市（国民健康保険）</v>
          </cell>
        </row>
        <row r="617">
          <cell r="E617">
            <v>100065</v>
          </cell>
          <cell r="F617" t="str">
            <v>沼田市（国民健康保険）</v>
          </cell>
        </row>
        <row r="618">
          <cell r="E618">
            <v>190124</v>
          </cell>
          <cell r="F618" t="str">
            <v>上野原市（国民健康保険）</v>
          </cell>
        </row>
        <row r="619">
          <cell r="E619">
            <v>190124</v>
          </cell>
          <cell r="F619" t="str">
            <v>上野原市（国民健康保険）</v>
          </cell>
        </row>
        <row r="620">
          <cell r="E620">
            <v>190124</v>
          </cell>
          <cell r="F620" t="str">
            <v>上野原市（国民健康保険）</v>
          </cell>
        </row>
        <row r="621">
          <cell r="E621">
            <v>210062</v>
          </cell>
          <cell r="F621" t="str">
            <v>中津川市（国民健康保険）</v>
          </cell>
        </row>
        <row r="622">
          <cell r="E622">
            <v>210062</v>
          </cell>
          <cell r="F622" t="str">
            <v>中津川市（国民健康保険）</v>
          </cell>
        </row>
        <row r="623">
          <cell r="E623">
            <v>210062</v>
          </cell>
          <cell r="F623" t="str">
            <v>中津川市（国民健康保険）</v>
          </cell>
        </row>
        <row r="624">
          <cell r="E624">
            <v>210062</v>
          </cell>
          <cell r="F624" t="str">
            <v>中津川市（国民健康保険）</v>
          </cell>
        </row>
        <row r="625">
          <cell r="E625">
            <v>210062</v>
          </cell>
          <cell r="F625" t="str">
            <v>中津川市（国民健康保険）</v>
          </cell>
        </row>
        <row r="626">
          <cell r="E626">
            <v>210062</v>
          </cell>
          <cell r="F626" t="str">
            <v>中津川市（国民健康保険）</v>
          </cell>
        </row>
        <row r="627">
          <cell r="E627">
            <v>210062</v>
          </cell>
          <cell r="F627" t="str">
            <v>中津川市（国民健康保険）</v>
          </cell>
        </row>
        <row r="628">
          <cell r="E628">
            <v>210062</v>
          </cell>
          <cell r="F628" t="str">
            <v>中津川市（国民健康保険）</v>
          </cell>
        </row>
        <row r="629">
          <cell r="E629">
            <v>350017</v>
          </cell>
          <cell r="F629" t="str">
            <v>下関市（国民健康保険）</v>
          </cell>
        </row>
        <row r="630">
          <cell r="E630">
            <v>350017</v>
          </cell>
          <cell r="F630" t="str">
            <v>下関市（国民健康保険）</v>
          </cell>
        </row>
        <row r="631">
          <cell r="E631">
            <v>350017</v>
          </cell>
          <cell r="F631" t="str">
            <v>下関市（国民健康保険）</v>
          </cell>
        </row>
        <row r="632">
          <cell r="E632">
            <v>350017</v>
          </cell>
          <cell r="F632" t="str">
            <v>下関市（国民健康保険）</v>
          </cell>
        </row>
        <row r="633">
          <cell r="E633">
            <v>350017</v>
          </cell>
          <cell r="F633" t="str">
            <v>下関市（国民健康保険）</v>
          </cell>
        </row>
        <row r="634">
          <cell r="E634">
            <v>431916</v>
          </cell>
          <cell r="F634" t="str">
            <v>南阿蘇村（国民健康保険）</v>
          </cell>
        </row>
        <row r="635">
          <cell r="E635">
            <v>431916</v>
          </cell>
          <cell r="F635" t="str">
            <v>南阿蘇村（国民健康保険）</v>
          </cell>
        </row>
        <row r="636">
          <cell r="E636">
            <v>431916</v>
          </cell>
          <cell r="F636" t="str">
            <v>南阿蘇村（国民健康保険）</v>
          </cell>
        </row>
        <row r="637">
          <cell r="E637">
            <v>431916</v>
          </cell>
          <cell r="F637" t="str">
            <v>南阿蘇村（国民健康保険）</v>
          </cell>
        </row>
        <row r="638">
          <cell r="E638">
            <v>241075</v>
          </cell>
          <cell r="F638" t="str">
            <v>大紀町（国民健康保険）</v>
          </cell>
        </row>
        <row r="639">
          <cell r="E639">
            <v>241075</v>
          </cell>
          <cell r="F639" t="str">
            <v>大紀町（国民健康保険）</v>
          </cell>
        </row>
        <row r="640">
          <cell r="E640">
            <v>241075</v>
          </cell>
          <cell r="F640" t="str">
            <v>大紀町（国民健康保険）</v>
          </cell>
        </row>
        <row r="641">
          <cell r="E641">
            <v>241075</v>
          </cell>
          <cell r="F641" t="str">
            <v>大紀町（国民健康保険）</v>
          </cell>
        </row>
        <row r="642">
          <cell r="E642">
            <v>250134</v>
          </cell>
          <cell r="F642" t="str">
            <v>米原市（国民健康保険）</v>
          </cell>
        </row>
        <row r="643">
          <cell r="E643">
            <v>250134</v>
          </cell>
          <cell r="F643" t="str">
            <v>米原市（国民健康保険）</v>
          </cell>
        </row>
        <row r="644">
          <cell r="E644">
            <v>250134</v>
          </cell>
          <cell r="F644" t="str">
            <v>米原市（国民健康保険）</v>
          </cell>
        </row>
        <row r="645">
          <cell r="E645">
            <v>250134</v>
          </cell>
          <cell r="F645" t="str">
            <v>米原市（国民健康保険）</v>
          </cell>
        </row>
        <row r="646">
          <cell r="E646">
            <v>350124</v>
          </cell>
          <cell r="F646" t="str">
            <v>柳井市（国民健康保険）</v>
          </cell>
        </row>
        <row r="647">
          <cell r="E647">
            <v>350124</v>
          </cell>
          <cell r="F647" t="str">
            <v>柳井市（国民健康保険）</v>
          </cell>
        </row>
        <row r="648">
          <cell r="E648">
            <v>90043</v>
          </cell>
          <cell r="F648" t="str">
            <v>佐野市（国民健康保険）</v>
          </cell>
        </row>
        <row r="649">
          <cell r="E649">
            <v>90043</v>
          </cell>
          <cell r="F649" t="str">
            <v>佐野市（国民健康保険）</v>
          </cell>
        </row>
        <row r="650">
          <cell r="E650">
            <v>90043</v>
          </cell>
          <cell r="F650" t="str">
            <v>佐野市（国民健康保険）</v>
          </cell>
        </row>
        <row r="651">
          <cell r="E651">
            <v>330035</v>
          </cell>
          <cell r="F651" t="str">
            <v>津山市（国民健康保険）</v>
          </cell>
        </row>
        <row r="652">
          <cell r="E652">
            <v>330035</v>
          </cell>
          <cell r="F652" t="str">
            <v>津山市（国民健康保険）</v>
          </cell>
        </row>
        <row r="653">
          <cell r="E653">
            <v>330035</v>
          </cell>
          <cell r="F653" t="str">
            <v>津山市（国民健康保険）</v>
          </cell>
        </row>
        <row r="654">
          <cell r="E654">
            <v>330035</v>
          </cell>
          <cell r="F654" t="str">
            <v>津山市（国民健康保険）</v>
          </cell>
        </row>
        <row r="655">
          <cell r="E655">
            <v>330035</v>
          </cell>
          <cell r="F655" t="str">
            <v>津山市（国民健康保険）</v>
          </cell>
        </row>
        <row r="656">
          <cell r="E656">
            <v>32330417</v>
          </cell>
          <cell r="F656" t="str">
            <v>岡山県市町村職員共済組合</v>
          </cell>
        </row>
        <row r="657">
          <cell r="E657">
            <v>70110</v>
          </cell>
          <cell r="F657" t="str">
            <v>田村市（国民健康保険）</v>
          </cell>
        </row>
        <row r="658">
          <cell r="E658">
            <v>70110</v>
          </cell>
          <cell r="F658" t="str">
            <v>田村市（国民健康保険）</v>
          </cell>
        </row>
        <row r="659">
          <cell r="E659">
            <v>70110</v>
          </cell>
          <cell r="F659" t="str">
            <v>田村市（国民健康保険）</v>
          </cell>
        </row>
        <row r="660">
          <cell r="E660">
            <v>70110</v>
          </cell>
          <cell r="F660" t="str">
            <v>田村市（国民健康保険）</v>
          </cell>
        </row>
        <row r="661">
          <cell r="E661">
            <v>70110</v>
          </cell>
          <cell r="F661" t="str">
            <v>田村市（国民健康保険）</v>
          </cell>
        </row>
        <row r="662">
          <cell r="E662">
            <v>70110</v>
          </cell>
          <cell r="F662" t="str">
            <v>田村市（国民健康保険）</v>
          </cell>
        </row>
        <row r="663">
          <cell r="E663">
            <v>170845</v>
          </cell>
          <cell r="F663" t="str">
            <v>宝達志水町（国民健康保険）</v>
          </cell>
        </row>
        <row r="664">
          <cell r="E664">
            <v>170845</v>
          </cell>
          <cell r="F664" t="str">
            <v>宝達志水町（国民健康保険）</v>
          </cell>
        </row>
        <row r="665">
          <cell r="E665">
            <v>170852</v>
          </cell>
          <cell r="F665" t="str">
            <v>中能登町（国民健康保険）</v>
          </cell>
        </row>
        <row r="666">
          <cell r="E666">
            <v>170852</v>
          </cell>
          <cell r="F666" t="str">
            <v>中能登町（国民健康保険）</v>
          </cell>
        </row>
        <row r="667">
          <cell r="E667">
            <v>170852</v>
          </cell>
          <cell r="F667" t="str">
            <v>中能登町（国民健康保険）</v>
          </cell>
        </row>
        <row r="668">
          <cell r="E668">
            <v>170860</v>
          </cell>
          <cell r="F668" t="str">
            <v>能登町（国民健康保険）</v>
          </cell>
        </row>
        <row r="669">
          <cell r="E669">
            <v>170860</v>
          </cell>
          <cell r="F669" t="str">
            <v>能登町（国民健康保険）</v>
          </cell>
        </row>
        <row r="670">
          <cell r="E670">
            <v>170860</v>
          </cell>
          <cell r="F670" t="str">
            <v>能登町（国民健康保険）</v>
          </cell>
        </row>
        <row r="671">
          <cell r="E671">
            <v>170845</v>
          </cell>
          <cell r="F671" t="str">
            <v>宝達志水町（国民健康保険）</v>
          </cell>
        </row>
        <row r="672">
          <cell r="E672">
            <v>170852</v>
          </cell>
          <cell r="F672" t="str">
            <v>中能登町（国民健康保険）</v>
          </cell>
        </row>
        <row r="673">
          <cell r="E673">
            <v>170860</v>
          </cell>
          <cell r="F673" t="str">
            <v>能登町（国民健康保険）</v>
          </cell>
        </row>
        <row r="674">
          <cell r="E674">
            <v>330068</v>
          </cell>
          <cell r="F674" t="str">
            <v>井原市（国民健康保険）</v>
          </cell>
        </row>
        <row r="675">
          <cell r="E675">
            <v>330068</v>
          </cell>
          <cell r="F675" t="str">
            <v>井原市（国民健康保険）</v>
          </cell>
        </row>
        <row r="676">
          <cell r="E676">
            <v>330068</v>
          </cell>
          <cell r="F676" t="str">
            <v>井原市（国民健康保険）</v>
          </cell>
        </row>
        <row r="677">
          <cell r="E677">
            <v>330852</v>
          </cell>
          <cell r="F677" t="str">
            <v>鏡野町（国民健康保険）</v>
          </cell>
        </row>
        <row r="678">
          <cell r="E678">
            <v>330852</v>
          </cell>
          <cell r="F678" t="str">
            <v>鏡野町（国民健康保険）</v>
          </cell>
        </row>
        <row r="679">
          <cell r="E679">
            <v>330852</v>
          </cell>
          <cell r="F679" t="str">
            <v>鏡野町（国民健康保険）</v>
          </cell>
        </row>
        <row r="680">
          <cell r="E680">
            <v>330852</v>
          </cell>
          <cell r="F680" t="str">
            <v>鏡野町（国民健康保険）</v>
          </cell>
        </row>
        <row r="681">
          <cell r="E681">
            <v>330852</v>
          </cell>
          <cell r="F681" t="str">
            <v>鏡野町（国民健康保険）</v>
          </cell>
        </row>
        <row r="682">
          <cell r="E682">
            <v>360628</v>
          </cell>
          <cell r="F682" t="str">
            <v>那賀町（国民健康保険）</v>
          </cell>
        </row>
        <row r="683">
          <cell r="E683">
            <v>360628</v>
          </cell>
          <cell r="F683" t="str">
            <v>那賀町（国民健康保険）</v>
          </cell>
        </row>
        <row r="684">
          <cell r="E684">
            <v>360628</v>
          </cell>
          <cell r="F684" t="str">
            <v>那賀町（国民健康保険）</v>
          </cell>
        </row>
        <row r="685">
          <cell r="E685">
            <v>360628</v>
          </cell>
          <cell r="F685" t="str">
            <v>那賀町（国民健康保険）</v>
          </cell>
        </row>
        <row r="686">
          <cell r="E686">
            <v>360628</v>
          </cell>
          <cell r="F686" t="str">
            <v>那賀町（国民健康保険）</v>
          </cell>
        </row>
        <row r="687">
          <cell r="E687">
            <v>360537</v>
          </cell>
          <cell r="F687" t="str">
            <v>美馬市（国民健康保険）</v>
          </cell>
        </row>
        <row r="688">
          <cell r="E688">
            <v>360537</v>
          </cell>
          <cell r="F688" t="str">
            <v>美馬市（国民健康保険）</v>
          </cell>
        </row>
        <row r="689">
          <cell r="E689">
            <v>360537</v>
          </cell>
          <cell r="F689" t="str">
            <v>美馬市（国民健康保険）</v>
          </cell>
        </row>
        <row r="690">
          <cell r="E690">
            <v>360610</v>
          </cell>
          <cell r="F690" t="str">
            <v>つるぎ町（国民健康保険）</v>
          </cell>
        </row>
        <row r="691">
          <cell r="E691">
            <v>360610</v>
          </cell>
          <cell r="F691" t="str">
            <v>つるぎ町（国民健康保険）</v>
          </cell>
        </row>
        <row r="692">
          <cell r="E692">
            <v>360610</v>
          </cell>
          <cell r="F692" t="str">
            <v>つるぎ町（国民健康保険）</v>
          </cell>
        </row>
        <row r="693">
          <cell r="E693">
            <v>360537</v>
          </cell>
          <cell r="F693" t="str">
            <v>美馬市（国民健康保険）</v>
          </cell>
        </row>
        <row r="694">
          <cell r="E694">
            <v>360537</v>
          </cell>
          <cell r="F694" t="str">
            <v>美馬市（国民健康保険）</v>
          </cell>
        </row>
        <row r="695">
          <cell r="E695">
            <v>360610</v>
          </cell>
          <cell r="F695" t="str">
            <v>つるぎ町（国民健康保険）</v>
          </cell>
        </row>
        <row r="696">
          <cell r="E696">
            <v>360628</v>
          </cell>
          <cell r="F696" t="str">
            <v>那賀町（国民健康保険）</v>
          </cell>
        </row>
        <row r="697">
          <cell r="E697">
            <v>410084</v>
          </cell>
          <cell r="F697" t="str">
            <v>小城市（国民健康保険）</v>
          </cell>
        </row>
        <row r="698">
          <cell r="E698">
            <v>410944</v>
          </cell>
          <cell r="F698" t="str">
            <v>みやき町（国民健康保険）</v>
          </cell>
        </row>
        <row r="699">
          <cell r="E699">
            <v>410944</v>
          </cell>
          <cell r="F699" t="str">
            <v>みやき町（国民健康保険）</v>
          </cell>
        </row>
        <row r="700">
          <cell r="E700">
            <v>410944</v>
          </cell>
          <cell r="F700" t="str">
            <v>みやき町（国民健康保険）</v>
          </cell>
        </row>
        <row r="701">
          <cell r="E701">
            <v>410084</v>
          </cell>
          <cell r="F701" t="str">
            <v>小城市（国民健康保険）</v>
          </cell>
        </row>
        <row r="702">
          <cell r="E702">
            <v>410084</v>
          </cell>
          <cell r="F702" t="str">
            <v>小城市（国民健康保険）</v>
          </cell>
        </row>
        <row r="703">
          <cell r="E703">
            <v>410084</v>
          </cell>
          <cell r="F703" t="str">
            <v>小城市（国民健康保険）</v>
          </cell>
        </row>
        <row r="704">
          <cell r="E704">
            <v>410084</v>
          </cell>
          <cell r="F704" t="str">
            <v>小城市（国民健康保険）</v>
          </cell>
        </row>
        <row r="705">
          <cell r="E705">
            <v>410944</v>
          </cell>
          <cell r="F705" t="str">
            <v>みやき町（国民健康保険）</v>
          </cell>
        </row>
        <row r="706">
          <cell r="E706">
            <v>420042</v>
          </cell>
          <cell r="F706" t="str">
            <v>諫早市（国民健康保険）</v>
          </cell>
        </row>
        <row r="707">
          <cell r="E707">
            <v>420042</v>
          </cell>
          <cell r="F707" t="str">
            <v>諫早市（国民健康保険）</v>
          </cell>
        </row>
        <row r="708">
          <cell r="E708">
            <v>440032</v>
          </cell>
          <cell r="F708" t="str">
            <v>中津市（国民健康保険）</v>
          </cell>
        </row>
        <row r="709">
          <cell r="E709">
            <v>440032</v>
          </cell>
          <cell r="F709" t="str">
            <v>中津市（国民健康保険）</v>
          </cell>
        </row>
        <row r="710">
          <cell r="E710">
            <v>440032</v>
          </cell>
          <cell r="F710" t="str">
            <v>中津市（国民健康保険）</v>
          </cell>
        </row>
        <row r="711">
          <cell r="E711">
            <v>440032</v>
          </cell>
          <cell r="F711" t="str">
            <v>中津市（国民健康保険）</v>
          </cell>
        </row>
        <row r="712">
          <cell r="E712">
            <v>440032</v>
          </cell>
          <cell r="F712" t="str">
            <v>中津市（国民健康保険）</v>
          </cell>
        </row>
        <row r="713">
          <cell r="E713">
            <v>420042</v>
          </cell>
          <cell r="F713" t="str">
            <v>諫早市（国民健康保険）</v>
          </cell>
        </row>
        <row r="714">
          <cell r="E714">
            <v>420042</v>
          </cell>
          <cell r="F714" t="str">
            <v>諫早市（国民健康保険）</v>
          </cell>
        </row>
        <row r="715">
          <cell r="E715">
            <v>420042</v>
          </cell>
          <cell r="F715" t="str">
            <v>諫早市（国民健康保険）</v>
          </cell>
        </row>
        <row r="716">
          <cell r="E716">
            <v>420042</v>
          </cell>
          <cell r="F716" t="str">
            <v>諫早市（国民健康保険）</v>
          </cell>
        </row>
        <row r="717">
          <cell r="E717">
            <v>32330417</v>
          </cell>
          <cell r="F717" t="str">
            <v>岡山県市町村職員共済組合</v>
          </cell>
        </row>
        <row r="718">
          <cell r="E718">
            <v>440057</v>
          </cell>
          <cell r="F718" t="str">
            <v>佐伯市（国民健康保険）</v>
          </cell>
        </row>
        <row r="719">
          <cell r="E719">
            <v>440057</v>
          </cell>
          <cell r="F719" t="str">
            <v>佐伯市（国民健康保険）</v>
          </cell>
        </row>
        <row r="720">
          <cell r="E720">
            <v>440057</v>
          </cell>
          <cell r="F720" t="str">
            <v>佐伯市（国民健康保険）</v>
          </cell>
        </row>
        <row r="721">
          <cell r="E721">
            <v>440057</v>
          </cell>
          <cell r="F721" t="str">
            <v>佐伯市（国民健康保険）</v>
          </cell>
        </row>
        <row r="722">
          <cell r="E722">
            <v>440057</v>
          </cell>
          <cell r="F722" t="str">
            <v>佐伯市（国民健康保険）</v>
          </cell>
        </row>
        <row r="723">
          <cell r="E723">
            <v>440057</v>
          </cell>
          <cell r="F723" t="str">
            <v>佐伯市（国民健康保険）</v>
          </cell>
        </row>
        <row r="724">
          <cell r="E724">
            <v>440057</v>
          </cell>
          <cell r="F724" t="str">
            <v>佐伯市（国民健康保険）</v>
          </cell>
        </row>
        <row r="725">
          <cell r="E725">
            <v>440057</v>
          </cell>
          <cell r="F725" t="str">
            <v>佐伯市（国民健康保険）</v>
          </cell>
        </row>
        <row r="726">
          <cell r="E726">
            <v>440057</v>
          </cell>
          <cell r="F726" t="str">
            <v>佐伯市（国民健康保険）</v>
          </cell>
        </row>
        <row r="727">
          <cell r="E727">
            <v>350603</v>
          </cell>
          <cell r="F727" t="str">
            <v>萩市（国民健康保険）</v>
          </cell>
        </row>
        <row r="728">
          <cell r="E728">
            <v>350603</v>
          </cell>
          <cell r="F728" t="str">
            <v>萩市（国民健康保険）</v>
          </cell>
        </row>
        <row r="729">
          <cell r="E729">
            <v>350603</v>
          </cell>
          <cell r="F729" t="str">
            <v>萩市（国民健康保険）</v>
          </cell>
        </row>
        <row r="730">
          <cell r="E730">
            <v>350603</v>
          </cell>
          <cell r="F730" t="str">
            <v>萩市（国民健康保険）</v>
          </cell>
        </row>
        <row r="731">
          <cell r="E731">
            <v>350603</v>
          </cell>
          <cell r="F731" t="str">
            <v>萩市（国民健康保険）</v>
          </cell>
        </row>
        <row r="732">
          <cell r="E732">
            <v>350603</v>
          </cell>
          <cell r="F732" t="str">
            <v>萩市（国民健康保険）</v>
          </cell>
        </row>
        <row r="733">
          <cell r="E733">
            <v>350603</v>
          </cell>
          <cell r="F733" t="str">
            <v>萩市（国民健康保険）</v>
          </cell>
        </row>
        <row r="734">
          <cell r="E734">
            <v>350603</v>
          </cell>
          <cell r="F734" t="str">
            <v>萩市（国民健康保険）</v>
          </cell>
        </row>
        <row r="735">
          <cell r="E735">
            <v>330837</v>
          </cell>
          <cell r="F735" t="str">
            <v>赤磐市（国民健康保険）</v>
          </cell>
        </row>
        <row r="736">
          <cell r="E736">
            <v>330837</v>
          </cell>
          <cell r="F736" t="str">
            <v>赤磐市（国民健康保険）</v>
          </cell>
        </row>
        <row r="737">
          <cell r="E737">
            <v>330837</v>
          </cell>
          <cell r="F737" t="str">
            <v>赤磐市（国民健康保険）</v>
          </cell>
        </row>
        <row r="738">
          <cell r="E738">
            <v>330837</v>
          </cell>
          <cell r="F738" t="str">
            <v>赤磐市（国民健康保険）</v>
          </cell>
        </row>
        <row r="739">
          <cell r="E739">
            <v>330837</v>
          </cell>
          <cell r="F739" t="str">
            <v>赤磐市（国民健康保険）</v>
          </cell>
        </row>
        <row r="740">
          <cell r="E740">
            <v>20081</v>
          </cell>
          <cell r="F740" t="str">
            <v>むつ市（国民健康保険）</v>
          </cell>
        </row>
        <row r="741">
          <cell r="E741">
            <v>20081</v>
          </cell>
          <cell r="F741" t="str">
            <v>むつ市（国民健康保険）</v>
          </cell>
        </row>
        <row r="742">
          <cell r="E742">
            <v>20081</v>
          </cell>
          <cell r="F742" t="str">
            <v>むつ市（国民健康保険）</v>
          </cell>
        </row>
        <row r="743">
          <cell r="E743">
            <v>20081</v>
          </cell>
          <cell r="F743" t="str">
            <v>むつ市（国民健康保険）</v>
          </cell>
        </row>
        <row r="744">
          <cell r="E744">
            <v>150151</v>
          </cell>
          <cell r="F744" t="str">
            <v>糸魚川市（国民健康保険）</v>
          </cell>
        </row>
        <row r="745">
          <cell r="E745">
            <v>150151</v>
          </cell>
          <cell r="F745" t="str">
            <v>糸魚川市（国民健康保険）</v>
          </cell>
        </row>
        <row r="746">
          <cell r="E746">
            <v>150151</v>
          </cell>
          <cell r="F746" t="str">
            <v>糸魚川市（国民健康保険）</v>
          </cell>
        </row>
        <row r="747">
          <cell r="E747">
            <v>200196</v>
          </cell>
          <cell r="F747" t="str">
            <v>佐久穂町（国民健康保険）</v>
          </cell>
        </row>
        <row r="748">
          <cell r="E748">
            <v>200196</v>
          </cell>
          <cell r="F748" t="str">
            <v>佐久穂町（国民健康保険）</v>
          </cell>
        </row>
        <row r="749">
          <cell r="E749">
            <v>340026</v>
          </cell>
          <cell r="F749" t="str">
            <v>呉市（国民健康保険）</v>
          </cell>
        </row>
        <row r="750">
          <cell r="E750">
            <v>340026</v>
          </cell>
          <cell r="F750" t="str">
            <v>呉市（国民健康保険）</v>
          </cell>
        </row>
        <row r="751">
          <cell r="E751">
            <v>340026</v>
          </cell>
          <cell r="F751" t="str">
            <v>呉市（国民健康保険）</v>
          </cell>
        </row>
        <row r="752">
          <cell r="E752">
            <v>340026</v>
          </cell>
          <cell r="F752" t="str">
            <v>呉市（国民健康保険）</v>
          </cell>
        </row>
        <row r="753">
          <cell r="E753">
            <v>340026</v>
          </cell>
          <cell r="F753" t="str">
            <v>呉市（国民健康保険）</v>
          </cell>
        </row>
        <row r="754">
          <cell r="E754">
            <v>340026</v>
          </cell>
          <cell r="F754" t="str">
            <v>呉市（国民健康保険）</v>
          </cell>
        </row>
        <row r="755">
          <cell r="E755">
            <v>340026</v>
          </cell>
          <cell r="F755" t="str">
            <v>呉市（国民健康保険）</v>
          </cell>
        </row>
        <row r="756">
          <cell r="E756">
            <v>400242</v>
          </cell>
          <cell r="F756" t="str">
            <v>うきは市（国民健康保険）</v>
          </cell>
        </row>
        <row r="757">
          <cell r="E757">
            <v>400242</v>
          </cell>
          <cell r="F757" t="str">
            <v>うきは市（国民健康保険）</v>
          </cell>
        </row>
        <row r="758">
          <cell r="E758">
            <v>400242</v>
          </cell>
          <cell r="F758" t="str">
            <v>うきは市（国民健康保険）</v>
          </cell>
        </row>
        <row r="759">
          <cell r="E759">
            <v>32150419</v>
          </cell>
          <cell r="F759" t="str">
            <v>新潟県市町村職員共済組合</v>
          </cell>
        </row>
        <row r="760">
          <cell r="E760">
            <v>150011</v>
          </cell>
          <cell r="F760" t="str">
            <v>新潟市（国民健康保険）</v>
          </cell>
        </row>
        <row r="761">
          <cell r="E761">
            <v>150011</v>
          </cell>
          <cell r="F761" t="str">
            <v>新潟市（国民健康保険）</v>
          </cell>
        </row>
        <row r="762">
          <cell r="E762">
            <v>150011</v>
          </cell>
          <cell r="F762" t="str">
            <v>新潟市（国民健康保険）</v>
          </cell>
        </row>
        <row r="763">
          <cell r="E763">
            <v>150011</v>
          </cell>
          <cell r="F763" t="str">
            <v>新潟市（国民健康保険）</v>
          </cell>
        </row>
        <row r="764">
          <cell r="E764">
            <v>150011</v>
          </cell>
          <cell r="F764" t="str">
            <v>新潟市（国民健康保険）</v>
          </cell>
        </row>
        <row r="765">
          <cell r="E765">
            <v>150011</v>
          </cell>
          <cell r="F765" t="str">
            <v>新潟市（国民健康保険）</v>
          </cell>
        </row>
        <row r="766">
          <cell r="E766">
            <v>150011</v>
          </cell>
          <cell r="F766" t="str">
            <v>新潟市（国民健康保険）</v>
          </cell>
        </row>
        <row r="767">
          <cell r="E767">
            <v>150011</v>
          </cell>
          <cell r="F767" t="str">
            <v>新潟市（国民健康保険）</v>
          </cell>
        </row>
        <row r="768">
          <cell r="E768">
            <v>150011</v>
          </cell>
          <cell r="F768" t="str">
            <v>新潟市（国民健康保険）</v>
          </cell>
        </row>
        <row r="769">
          <cell r="E769">
            <v>150011</v>
          </cell>
          <cell r="F769" t="str">
            <v>新潟市（国民健康保険）</v>
          </cell>
        </row>
        <row r="770">
          <cell r="E770">
            <v>150011</v>
          </cell>
          <cell r="F770" t="str">
            <v>新潟市（国民健康保険）</v>
          </cell>
        </row>
        <row r="771">
          <cell r="E771">
            <v>150011</v>
          </cell>
          <cell r="F771" t="str">
            <v>新潟市（国民健康保険）</v>
          </cell>
        </row>
        <row r="772">
          <cell r="E772">
            <v>150011</v>
          </cell>
          <cell r="F772" t="str">
            <v>新潟市（国民健康保険）</v>
          </cell>
        </row>
        <row r="773">
          <cell r="E773">
            <v>400085</v>
          </cell>
          <cell r="F773" t="str">
            <v>柳川市（国民健康保険）</v>
          </cell>
        </row>
        <row r="774">
          <cell r="E774">
            <v>400085</v>
          </cell>
          <cell r="F774" t="str">
            <v>柳川市（国民健康保険）</v>
          </cell>
        </row>
        <row r="775">
          <cell r="E775">
            <v>400085</v>
          </cell>
          <cell r="F775" t="str">
            <v>柳川市（国民健康保険）</v>
          </cell>
        </row>
        <row r="776">
          <cell r="E776">
            <v>32150419</v>
          </cell>
          <cell r="F776" t="str">
            <v>新潟県市町村職員共済組合</v>
          </cell>
        </row>
        <row r="777">
          <cell r="E777">
            <v>50104</v>
          </cell>
          <cell r="F777" t="str">
            <v>由利本荘市（国民健康保険）</v>
          </cell>
        </row>
        <row r="778">
          <cell r="E778">
            <v>50153</v>
          </cell>
          <cell r="F778" t="str">
            <v>男鹿市（国民健康保険）</v>
          </cell>
        </row>
        <row r="779">
          <cell r="E779">
            <v>50146</v>
          </cell>
          <cell r="F779" t="str">
            <v>湯沢市（国民健康保険）</v>
          </cell>
        </row>
        <row r="780">
          <cell r="E780">
            <v>50120</v>
          </cell>
          <cell r="F780" t="str">
            <v>大仙市（国民健康保険）</v>
          </cell>
        </row>
        <row r="781">
          <cell r="E781">
            <v>50104</v>
          </cell>
          <cell r="F781" t="str">
            <v>由利本荘市（国民健康保険）</v>
          </cell>
        </row>
        <row r="782">
          <cell r="E782">
            <v>50112</v>
          </cell>
          <cell r="F782" t="str">
            <v>潟上市（国民健康保険）</v>
          </cell>
        </row>
        <row r="783">
          <cell r="E783">
            <v>50120</v>
          </cell>
          <cell r="F783" t="str">
            <v>大仙市（国民健康保険）</v>
          </cell>
        </row>
        <row r="784">
          <cell r="E784">
            <v>50138</v>
          </cell>
          <cell r="F784" t="str">
            <v>北秋田市（国民健康保険）</v>
          </cell>
        </row>
        <row r="785">
          <cell r="E785">
            <v>50146</v>
          </cell>
          <cell r="F785" t="str">
            <v>湯沢市（国民健康保険）</v>
          </cell>
        </row>
        <row r="786">
          <cell r="E786">
            <v>50153</v>
          </cell>
          <cell r="F786" t="str">
            <v>男鹿市（国民健康保険）</v>
          </cell>
        </row>
        <row r="787">
          <cell r="E787">
            <v>50138</v>
          </cell>
          <cell r="F787" t="str">
            <v>北秋田市（国民健康保険）</v>
          </cell>
        </row>
        <row r="788">
          <cell r="E788">
            <v>50138</v>
          </cell>
          <cell r="F788" t="str">
            <v>北秋田市（国民健康保険）</v>
          </cell>
        </row>
        <row r="789">
          <cell r="E789">
            <v>50138</v>
          </cell>
          <cell r="F789" t="str">
            <v>北秋田市（国民健康保険）</v>
          </cell>
        </row>
        <row r="790">
          <cell r="E790">
            <v>50138</v>
          </cell>
          <cell r="F790" t="str">
            <v>北秋田市（国民健康保険）</v>
          </cell>
        </row>
        <row r="791">
          <cell r="E791">
            <v>50112</v>
          </cell>
          <cell r="F791" t="str">
            <v>潟上市（国民健康保険）</v>
          </cell>
        </row>
        <row r="792">
          <cell r="E792">
            <v>50112</v>
          </cell>
          <cell r="F792" t="str">
            <v>潟上市（国民健康保険）</v>
          </cell>
        </row>
        <row r="793">
          <cell r="E793">
            <v>50112</v>
          </cell>
          <cell r="F793" t="str">
            <v>潟上市（国民健康保険）</v>
          </cell>
        </row>
        <row r="794">
          <cell r="E794">
            <v>50153</v>
          </cell>
          <cell r="F794" t="str">
            <v>男鹿市（国民健康保険）</v>
          </cell>
        </row>
        <row r="795">
          <cell r="E795">
            <v>50104</v>
          </cell>
          <cell r="F795" t="str">
            <v>由利本荘市（国民健康保険）</v>
          </cell>
        </row>
        <row r="796">
          <cell r="E796">
            <v>50104</v>
          </cell>
          <cell r="F796" t="str">
            <v>由利本荘市（国民健康保険）</v>
          </cell>
        </row>
        <row r="797">
          <cell r="E797">
            <v>50104</v>
          </cell>
          <cell r="F797" t="str">
            <v>由利本荘市（国民健康保険）</v>
          </cell>
        </row>
        <row r="798">
          <cell r="E798">
            <v>50104</v>
          </cell>
          <cell r="F798" t="str">
            <v>由利本荘市（国民健康保険）</v>
          </cell>
        </row>
        <row r="799">
          <cell r="E799">
            <v>50104</v>
          </cell>
          <cell r="F799" t="str">
            <v>由利本荘市（国民健康保険）</v>
          </cell>
        </row>
        <row r="800">
          <cell r="E800">
            <v>50104</v>
          </cell>
          <cell r="F800" t="str">
            <v>由利本荘市（国民健康保険）</v>
          </cell>
        </row>
        <row r="801">
          <cell r="E801">
            <v>50104</v>
          </cell>
          <cell r="F801" t="str">
            <v>由利本荘市（国民健康保険）</v>
          </cell>
        </row>
        <row r="802">
          <cell r="E802">
            <v>50120</v>
          </cell>
          <cell r="F802" t="str">
            <v>大仙市（国民健康保険）</v>
          </cell>
        </row>
        <row r="803">
          <cell r="E803">
            <v>50120</v>
          </cell>
          <cell r="F803" t="str">
            <v>大仙市（国民健康保険）</v>
          </cell>
        </row>
        <row r="804">
          <cell r="E804">
            <v>50120</v>
          </cell>
          <cell r="F804" t="str">
            <v>大仙市（国民健康保険）</v>
          </cell>
        </row>
        <row r="805">
          <cell r="E805">
            <v>50120</v>
          </cell>
          <cell r="F805" t="str">
            <v>大仙市（国民健康保険）</v>
          </cell>
        </row>
        <row r="806">
          <cell r="E806">
            <v>50120</v>
          </cell>
          <cell r="F806" t="str">
            <v>大仙市（国民健康保険）</v>
          </cell>
        </row>
        <row r="807">
          <cell r="E807">
            <v>50120</v>
          </cell>
          <cell r="F807" t="str">
            <v>大仙市（国民健康保険）</v>
          </cell>
        </row>
        <row r="808">
          <cell r="E808">
            <v>50120</v>
          </cell>
          <cell r="F808" t="str">
            <v>大仙市（国民健康保険）</v>
          </cell>
        </row>
        <row r="809">
          <cell r="E809">
            <v>50146</v>
          </cell>
          <cell r="F809" t="str">
            <v>湯沢市（国民健康保険）</v>
          </cell>
        </row>
        <row r="810">
          <cell r="E810">
            <v>50146</v>
          </cell>
          <cell r="F810" t="str">
            <v>湯沢市（国民健康保険）</v>
          </cell>
        </row>
        <row r="811">
          <cell r="E811">
            <v>50146</v>
          </cell>
          <cell r="F811" t="str">
            <v>湯沢市（国民健康保険）</v>
          </cell>
        </row>
        <row r="812">
          <cell r="E812">
            <v>80978</v>
          </cell>
          <cell r="F812" t="str">
            <v>坂東市（国民健康保険）</v>
          </cell>
        </row>
        <row r="813">
          <cell r="E813">
            <v>80960</v>
          </cell>
          <cell r="F813" t="str">
            <v>稲敷市（国民健康保険）</v>
          </cell>
        </row>
        <row r="814">
          <cell r="E814">
            <v>80960</v>
          </cell>
          <cell r="F814" t="str">
            <v>稲敷市（国民健康保険）</v>
          </cell>
        </row>
        <row r="815">
          <cell r="E815">
            <v>80960</v>
          </cell>
          <cell r="F815" t="str">
            <v>稲敷市（国民健康保険）</v>
          </cell>
        </row>
        <row r="816">
          <cell r="E816">
            <v>80960</v>
          </cell>
          <cell r="F816" t="str">
            <v>稲敷市（国民健康保険）</v>
          </cell>
        </row>
        <row r="817">
          <cell r="E817">
            <v>80978</v>
          </cell>
          <cell r="F817" t="str">
            <v>坂東市（国民健康保険）</v>
          </cell>
        </row>
        <row r="818">
          <cell r="E818">
            <v>80960</v>
          </cell>
          <cell r="F818" t="str">
            <v>稲敷市（国民健康保険）</v>
          </cell>
        </row>
        <row r="819">
          <cell r="E819">
            <v>80978</v>
          </cell>
          <cell r="F819" t="str">
            <v>坂東市（国民健康保険）</v>
          </cell>
        </row>
        <row r="820">
          <cell r="E820">
            <v>190058</v>
          </cell>
          <cell r="F820" t="str">
            <v>山梨市（国民健康保険）</v>
          </cell>
        </row>
        <row r="821">
          <cell r="E821">
            <v>190058</v>
          </cell>
          <cell r="F821" t="str">
            <v>山梨市（国民健康保険）</v>
          </cell>
        </row>
        <row r="822">
          <cell r="E822">
            <v>190058</v>
          </cell>
          <cell r="F822" t="str">
            <v>山梨市（国民健康保険）</v>
          </cell>
        </row>
        <row r="823">
          <cell r="E823">
            <v>310037</v>
          </cell>
          <cell r="F823" t="str">
            <v>倉吉市（国民健康保険）</v>
          </cell>
        </row>
        <row r="824">
          <cell r="E824">
            <v>310037</v>
          </cell>
          <cell r="F824" t="str">
            <v>倉吉市（国民健康保険）</v>
          </cell>
        </row>
        <row r="825">
          <cell r="E825">
            <v>320036</v>
          </cell>
          <cell r="F825" t="str">
            <v>出雲市（国民健康保険）</v>
          </cell>
        </row>
        <row r="826">
          <cell r="E826">
            <v>320036</v>
          </cell>
          <cell r="F826" t="str">
            <v>出雲市（国民健康保険）</v>
          </cell>
        </row>
        <row r="827">
          <cell r="E827">
            <v>320036</v>
          </cell>
          <cell r="F827" t="str">
            <v>出雲市（国民健康保険）</v>
          </cell>
        </row>
        <row r="828">
          <cell r="E828">
            <v>320036</v>
          </cell>
          <cell r="F828" t="str">
            <v>出雲市（国民健康保険）</v>
          </cell>
        </row>
        <row r="829">
          <cell r="E829">
            <v>320036</v>
          </cell>
          <cell r="F829" t="str">
            <v>出雲市（国民健康保険）</v>
          </cell>
        </row>
        <row r="830">
          <cell r="E830">
            <v>320036</v>
          </cell>
          <cell r="F830" t="str">
            <v>出雲市（国民健康保険）</v>
          </cell>
        </row>
        <row r="831">
          <cell r="E831">
            <v>330019</v>
          </cell>
          <cell r="F831" t="str">
            <v>岡山市（国民健康保険）</v>
          </cell>
        </row>
        <row r="832">
          <cell r="E832">
            <v>330076</v>
          </cell>
          <cell r="F832" t="str">
            <v>備前市（国民健康保険）</v>
          </cell>
        </row>
        <row r="833">
          <cell r="E833">
            <v>330084</v>
          </cell>
          <cell r="F833" t="str">
            <v>総社市（国民健康保険）</v>
          </cell>
        </row>
        <row r="834">
          <cell r="E834">
            <v>330019</v>
          </cell>
          <cell r="F834" t="str">
            <v>岡山市（国民健康保険）</v>
          </cell>
        </row>
        <row r="835">
          <cell r="E835">
            <v>330076</v>
          </cell>
          <cell r="F835" t="str">
            <v>備前市（国民健康保険）</v>
          </cell>
        </row>
        <row r="836">
          <cell r="E836">
            <v>330076</v>
          </cell>
          <cell r="F836" t="str">
            <v>備前市（国民健康保険）</v>
          </cell>
        </row>
        <row r="837">
          <cell r="E837">
            <v>330019</v>
          </cell>
          <cell r="F837" t="str">
            <v>岡山市（国民健康保険）</v>
          </cell>
        </row>
        <row r="838">
          <cell r="E838">
            <v>330084</v>
          </cell>
          <cell r="F838" t="str">
            <v>総社市（国民健康保険）</v>
          </cell>
        </row>
        <row r="839">
          <cell r="E839">
            <v>330084</v>
          </cell>
          <cell r="F839" t="str">
            <v>総社市（国民健康保険）</v>
          </cell>
        </row>
        <row r="840">
          <cell r="E840">
            <v>330860</v>
          </cell>
          <cell r="F840" t="str">
            <v>美咲町（国民健康保険）</v>
          </cell>
        </row>
        <row r="841">
          <cell r="E841">
            <v>330860</v>
          </cell>
          <cell r="F841" t="str">
            <v>美咲町（国民健康保険）</v>
          </cell>
        </row>
        <row r="842">
          <cell r="E842">
            <v>330860</v>
          </cell>
          <cell r="F842" t="str">
            <v>美咲町（国民健康保険）</v>
          </cell>
        </row>
        <row r="843">
          <cell r="E843">
            <v>330860</v>
          </cell>
          <cell r="F843" t="str">
            <v>美咲町（国民健康保険）</v>
          </cell>
        </row>
        <row r="844">
          <cell r="E844">
            <v>340042</v>
          </cell>
          <cell r="F844" t="str">
            <v>三原市（国民健康保険）</v>
          </cell>
        </row>
        <row r="845">
          <cell r="E845">
            <v>340042</v>
          </cell>
          <cell r="F845" t="str">
            <v>三原市（国民健康保険）</v>
          </cell>
        </row>
        <row r="846">
          <cell r="E846">
            <v>340042</v>
          </cell>
          <cell r="F846" t="str">
            <v>三原市（国民健康保険）</v>
          </cell>
        </row>
        <row r="847">
          <cell r="E847">
            <v>340042</v>
          </cell>
          <cell r="F847" t="str">
            <v>三原市（国民健康保険）</v>
          </cell>
        </row>
        <row r="848">
          <cell r="E848">
            <v>350090</v>
          </cell>
          <cell r="F848" t="str">
            <v>山陽小野田市（国民健康保険）</v>
          </cell>
        </row>
        <row r="849">
          <cell r="E849">
            <v>350611</v>
          </cell>
          <cell r="F849" t="str">
            <v>長門市（国民健康保険）</v>
          </cell>
        </row>
        <row r="850">
          <cell r="E850">
            <v>350090</v>
          </cell>
          <cell r="F850" t="str">
            <v>山陽小野田市（国民健康保険）</v>
          </cell>
        </row>
        <row r="851">
          <cell r="E851">
            <v>350611</v>
          </cell>
          <cell r="F851" t="str">
            <v>長門市（国民健康保険）</v>
          </cell>
        </row>
        <row r="852">
          <cell r="E852">
            <v>350611</v>
          </cell>
          <cell r="F852" t="str">
            <v>長門市（国民健康保険）</v>
          </cell>
        </row>
        <row r="853">
          <cell r="E853">
            <v>350611</v>
          </cell>
          <cell r="F853" t="str">
            <v>長門市（国民健康保険）</v>
          </cell>
        </row>
        <row r="854">
          <cell r="E854">
            <v>350611</v>
          </cell>
          <cell r="F854" t="str">
            <v>長門市（国民健康保険）</v>
          </cell>
        </row>
        <row r="855">
          <cell r="E855">
            <v>370023</v>
          </cell>
          <cell r="F855" t="str">
            <v>丸亀市（国民健康保険）</v>
          </cell>
        </row>
        <row r="856">
          <cell r="E856">
            <v>370023</v>
          </cell>
          <cell r="F856" t="str">
            <v>丸亀市（国民健康保険）</v>
          </cell>
        </row>
        <row r="857">
          <cell r="E857">
            <v>370023</v>
          </cell>
          <cell r="F857" t="str">
            <v>丸亀市（国民健康保険）</v>
          </cell>
        </row>
        <row r="858">
          <cell r="E858">
            <v>401299</v>
          </cell>
          <cell r="F858" t="str">
            <v>筑前町（国民健康保険）</v>
          </cell>
        </row>
        <row r="859">
          <cell r="E859">
            <v>401299</v>
          </cell>
          <cell r="F859" t="str">
            <v>筑前町（国民健康保険）</v>
          </cell>
        </row>
        <row r="860">
          <cell r="E860">
            <v>401299</v>
          </cell>
          <cell r="F860" t="str">
            <v>筑前町（国民健康保険）</v>
          </cell>
        </row>
        <row r="861">
          <cell r="E861">
            <v>430165</v>
          </cell>
          <cell r="F861" t="str">
            <v>菊池市（国民健康保険）</v>
          </cell>
        </row>
        <row r="862">
          <cell r="E862">
            <v>430165</v>
          </cell>
          <cell r="F862" t="str">
            <v>菊池市（国民健康保険）</v>
          </cell>
        </row>
        <row r="863">
          <cell r="E863">
            <v>430165</v>
          </cell>
          <cell r="F863" t="str">
            <v>菊池市（国民健康保険）</v>
          </cell>
        </row>
        <row r="864">
          <cell r="E864">
            <v>430165</v>
          </cell>
          <cell r="F864" t="str">
            <v>菊池市（国民健康保険）</v>
          </cell>
        </row>
        <row r="865">
          <cell r="E865">
            <v>430165</v>
          </cell>
          <cell r="F865" t="str">
            <v>菊池市（国民健康保険）</v>
          </cell>
        </row>
        <row r="866">
          <cell r="E866">
            <v>440040</v>
          </cell>
          <cell r="F866" t="str">
            <v>日田市（国民健康保険）</v>
          </cell>
        </row>
        <row r="867">
          <cell r="E867">
            <v>440040</v>
          </cell>
          <cell r="F867" t="str">
            <v>日田市（国民健康保険）</v>
          </cell>
        </row>
        <row r="868">
          <cell r="E868">
            <v>440040</v>
          </cell>
          <cell r="F868" t="str">
            <v>日田市（国民健康保険）</v>
          </cell>
        </row>
        <row r="869">
          <cell r="E869">
            <v>440040</v>
          </cell>
          <cell r="F869" t="str">
            <v>日田市（国民健康保険）</v>
          </cell>
        </row>
        <row r="870">
          <cell r="E870">
            <v>440040</v>
          </cell>
          <cell r="F870" t="str">
            <v>日田市（国民健康保険）</v>
          </cell>
        </row>
        <row r="871">
          <cell r="E871">
            <v>440040</v>
          </cell>
          <cell r="F871" t="str">
            <v>日田市（国民健康保険）</v>
          </cell>
        </row>
        <row r="872">
          <cell r="E872">
            <v>461335</v>
          </cell>
          <cell r="F872" t="str">
            <v>さつま町（国民健康保険）</v>
          </cell>
        </row>
        <row r="873">
          <cell r="E873">
            <v>461335</v>
          </cell>
          <cell r="F873" t="str">
            <v>さつま町（国民健康保険）</v>
          </cell>
        </row>
        <row r="874">
          <cell r="E874">
            <v>461335</v>
          </cell>
          <cell r="F874" t="str">
            <v>さつま町（国民健康保険）</v>
          </cell>
        </row>
        <row r="875">
          <cell r="E875">
            <v>461343</v>
          </cell>
          <cell r="F875" t="str">
            <v>湧水町（国民健康保険）</v>
          </cell>
        </row>
        <row r="876">
          <cell r="E876">
            <v>461343</v>
          </cell>
          <cell r="F876" t="str">
            <v>湧水町（国民健康保険）</v>
          </cell>
        </row>
        <row r="877">
          <cell r="E877">
            <v>461350</v>
          </cell>
          <cell r="F877" t="str">
            <v>錦江町（国民健康保険）</v>
          </cell>
        </row>
        <row r="878">
          <cell r="E878">
            <v>461350</v>
          </cell>
          <cell r="F878" t="str">
            <v>錦江町（国民健康保険）</v>
          </cell>
        </row>
        <row r="879">
          <cell r="E879">
            <v>461335</v>
          </cell>
          <cell r="F879" t="str">
            <v>さつま町（国民健康保険）</v>
          </cell>
        </row>
        <row r="880">
          <cell r="E880">
            <v>461343</v>
          </cell>
          <cell r="F880" t="str">
            <v>湧水町（国民健康保険）</v>
          </cell>
        </row>
        <row r="881">
          <cell r="E881">
            <v>461350</v>
          </cell>
          <cell r="F881" t="str">
            <v>錦江町（国民健康保険）</v>
          </cell>
        </row>
        <row r="882">
          <cell r="E882">
            <v>20057</v>
          </cell>
          <cell r="F882" t="str">
            <v>五所川原市（国民健康保険）</v>
          </cell>
        </row>
        <row r="883">
          <cell r="E883">
            <v>20719</v>
          </cell>
          <cell r="F883" t="str">
            <v>外ケ浜町（国民健康保険）</v>
          </cell>
        </row>
        <row r="884">
          <cell r="E884">
            <v>20719</v>
          </cell>
          <cell r="F884" t="str">
            <v>外ケ浜町（国民健康保険）</v>
          </cell>
        </row>
        <row r="885">
          <cell r="E885">
            <v>20719</v>
          </cell>
          <cell r="F885" t="str">
            <v>外ケ浜町（国民健康保険）</v>
          </cell>
        </row>
        <row r="886">
          <cell r="E886">
            <v>20263</v>
          </cell>
          <cell r="F886" t="str">
            <v>藤崎町（国民健康保険）</v>
          </cell>
        </row>
        <row r="887">
          <cell r="E887">
            <v>20263</v>
          </cell>
          <cell r="F887" t="str">
            <v>藤崎町（国民健康保険）</v>
          </cell>
        </row>
        <row r="888">
          <cell r="E888">
            <v>20057</v>
          </cell>
          <cell r="F888" t="str">
            <v>五所川原市（国民健康保険）</v>
          </cell>
        </row>
        <row r="889">
          <cell r="E889">
            <v>20362</v>
          </cell>
          <cell r="F889" t="str">
            <v>中泊町（国民健康保険）</v>
          </cell>
        </row>
        <row r="890">
          <cell r="E890">
            <v>20057</v>
          </cell>
          <cell r="F890" t="str">
            <v>五所川原市（国民健康保険）</v>
          </cell>
        </row>
        <row r="891">
          <cell r="E891">
            <v>20362</v>
          </cell>
          <cell r="F891" t="str">
            <v>中泊町（国民健康保険）</v>
          </cell>
        </row>
        <row r="892">
          <cell r="E892">
            <v>20719</v>
          </cell>
          <cell r="F892" t="str">
            <v>外ケ浜町（国民健康保険）</v>
          </cell>
        </row>
        <row r="893">
          <cell r="E893">
            <v>80986</v>
          </cell>
          <cell r="F893" t="str">
            <v>筑西市（国民健康保険）</v>
          </cell>
        </row>
        <row r="894">
          <cell r="E894">
            <v>80176</v>
          </cell>
          <cell r="F894" t="str">
            <v>取手市（国民健康保険）</v>
          </cell>
        </row>
        <row r="895">
          <cell r="E895">
            <v>80994</v>
          </cell>
          <cell r="F895" t="str">
            <v>かすみがうら市（国民健康保険）</v>
          </cell>
        </row>
        <row r="896">
          <cell r="E896">
            <v>80994</v>
          </cell>
          <cell r="F896" t="str">
            <v>かすみがうら市（国民健康保険）</v>
          </cell>
        </row>
        <row r="897">
          <cell r="E897">
            <v>80986</v>
          </cell>
          <cell r="F897" t="str">
            <v>筑西市（国民健康保険）</v>
          </cell>
        </row>
        <row r="898">
          <cell r="E898">
            <v>80986</v>
          </cell>
          <cell r="F898" t="str">
            <v>筑西市（国民健康保険）</v>
          </cell>
        </row>
        <row r="899">
          <cell r="E899">
            <v>80986</v>
          </cell>
          <cell r="F899" t="str">
            <v>筑西市（国民健康保険）</v>
          </cell>
        </row>
        <row r="900">
          <cell r="E900">
            <v>80176</v>
          </cell>
          <cell r="F900" t="str">
            <v>取手市（国民健康保険）</v>
          </cell>
        </row>
        <row r="901">
          <cell r="E901">
            <v>80986</v>
          </cell>
          <cell r="F901" t="str">
            <v>筑西市（国民健康保険）</v>
          </cell>
        </row>
        <row r="902">
          <cell r="E902">
            <v>80994</v>
          </cell>
          <cell r="F902" t="str">
            <v>かすみがうら市（国民健康保険）</v>
          </cell>
        </row>
        <row r="903">
          <cell r="E903">
            <v>90142</v>
          </cell>
          <cell r="F903" t="str">
            <v>さくら市（国民健康保険）</v>
          </cell>
        </row>
        <row r="904">
          <cell r="E904">
            <v>90142</v>
          </cell>
          <cell r="F904" t="str">
            <v>さくら市（国民健康保険）</v>
          </cell>
        </row>
        <row r="905">
          <cell r="E905">
            <v>90142</v>
          </cell>
          <cell r="F905" t="str">
            <v>さくら市（国民健康保険）</v>
          </cell>
        </row>
        <row r="906">
          <cell r="E906">
            <v>100057</v>
          </cell>
          <cell r="F906" t="str">
            <v>太田市（国民健康保険）</v>
          </cell>
        </row>
        <row r="907">
          <cell r="E907">
            <v>100057</v>
          </cell>
          <cell r="F907" t="str">
            <v>太田市（国民健康保険）</v>
          </cell>
        </row>
        <row r="908">
          <cell r="E908">
            <v>100057</v>
          </cell>
          <cell r="F908" t="str">
            <v>太田市（国民健康保険）</v>
          </cell>
        </row>
        <row r="909">
          <cell r="E909">
            <v>100057</v>
          </cell>
          <cell r="F909" t="str">
            <v>太田市（国民健康保険）</v>
          </cell>
        </row>
        <row r="910">
          <cell r="E910">
            <v>120170</v>
          </cell>
          <cell r="F910" t="str">
            <v>柏市（国民健康保険）</v>
          </cell>
        </row>
        <row r="911">
          <cell r="E911">
            <v>120170</v>
          </cell>
          <cell r="F911" t="str">
            <v>柏市（国民健康保険）</v>
          </cell>
        </row>
        <row r="912">
          <cell r="E912">
            <v>210203</v>
          </cell>
          <cell r="F912" t="str">
            <v>海津市（国民健康保険）</v>
          </cell>
        </row>
        <row r="913">
          <cell r="E913">
            <v>210203</v>
          </cell>
          <cell r="F913" t="str">
            <v>海津市（国民健康保険）</v>
          </cell>
        </row>
        <row r="914">
          <cell r="E914">
            <v>210203</v>
          </cell>
          <cell r="F914" t="str">
            <v>海津市（国民健康保険）</v>
          </cell>
        </row>
        <row r="915">
          <cell r="E915">
            <v>210203</v>
          </cell>
          <cell r="F915" t="str">
            <v>海津市（国民健康保険）</v>
          </cell>
        </row>
        <row r="916">
          <cell r="E916">
            <v>310904</v>
          </cell>
          <cell r="F916" t="str">
            <v>大山町（国民健康保険）</v>
          </cell>
        </row>
        <row r="917">
          <cell r="E917">
            <v>310904</v>
          </cell>
          <cell r="F917" t="str">
            <v>大山町（国民健康保険）</v>
          </cell>
        </row>
        <row r="918">
          <cell r="E918">
            <v>310904</v>
          </cell>
          <cell r="F918" t="str">
            <v>大山町（国民健康保険）</v>
          </cell>
        </row>
        <row r="919">
          <cell r="E919">
            <v>310904</v>
          </cell>
          <cell r="F919" t="str">
            <v>大山町（国民健康保険）</v>
          </cell>
        </row>
        <row r="920">
          <cell r="E920">
            <v>340059</v>
          </cell>
          <cell r="F920" t="str">
            <v>尾道市（国民健康保険）</v>
          </cell>
        </row>
        <row r="921">
          <cell r="E921">
            <v>340059</v>
          </cell>
          <cell r="F921" t="str">
            <v>尾道市（国民健康保険）</v>
          </cell>
        </row>
        <row r="922">
          <cell r="E922">
            <v>340059</v>
          </cell>
          <cell r="F922" t="str">
            <v>尾道市（国民健康保険）</v>
          </cell>
        </row>
        <row r="923">
          <cell r="E923">
            <v>380048</v>
          </cell>
          <cell r="F923" t="str">
            <v>八幡浜市（国民健康保険）</v>
          </cell>
        </row>
        <row r="924">
          <cell r="E924">
            <v>380048</v>
          </cell>
          <cell r="F924" t="str">
            <v>八幡浜市（国民健康保険）</v>
          </cell>
        </row>
        <row r="925">
          <cell r="E925">
            <v>400218</v>
          </cell>
          <cell r="F925" t="str">
            <v>宗像市（国民健康保険）</v>
          </cell>
        </row>
        <row r="926">
          <cell r="E926">
            <v>400218</v>
          </cell>
          <cell r="F926" t="str">
            <v>宗像市（国民健康保険）</v>
          </cell>
        </row>
        <row r="927">
          <cell r="E927">
            <v>401307</v>
          </cell>
          <cell r="F927" t="str">
            <v>東峰村（国民健康保険）</v>
          </cell>
        </row>
        <row r="928">
          <cell r="E928">
            <v>401307</v>
          </cell>
          <cell r="F928" t="str">
            <v>東峰村（国民健康保険）</v>
          </cell>
        </row>
        <row r="929">
          <cell r="E929">
            <v>401307</v>
          </cell>
          <cell r="F929" t="str">
            <v>東峰村（国民健康保険）</v>
          </cell>
        </row>
        <row r="930">
          <cell r="E930">
            <v>20032</v>
          </cell>
          <cell r="F930" t="str">
            <v>八戸市（国民健康保険）</v>
          </cell>
        </row>
        <row r="931">
          <cell r="E931">
            <v>20172</v>
          </cell>
          <cell r="F931" t="str">
            <v>深浦町（国民健康保険）</v>
          </cell>
        </row>
        <row r="932">
          <cell r="E932">
            <v>20172</v>
          </cell>
          <cell r="F932" t="str">
            <v>深浦町（国民健康保険）</v>
          </cell>
        </row>
        <row r="933">
          <cell r="E933">
            <v>20412</v>
          </cell>
          <cell r="F933" t="str">
            <v>七戸町（国民健康保険）</v>
          </cell>
        </row>
        <row r="934">
          <cell r="E934">
            <v>20479</v>
          </cell>
          <cell r="F934" t="str">
            <v>東北町（国民健康保険）</v>
          </cell>
        </row>
        <row r="935">
          <cell r="E935">
            <v>20479</v>
          </cell>
          <cell r="F935" t="str">
            <v>東北町（国民健康保険）</v>
          </cell>
        </row>
        <row r="936">
          <cell r="E936">
            <v>20412</v>
          </cell>
          <cell r="F936" t="str">
            <v>七戸町（国民健康保険）</v>
          </cell>
        </row>
        <row r="937">
          <cell r="E937">
            <v>20032</v>
          </cell>
          <cell r="F937" t="str">
            <v>八戸市（国民健康保険）</v>
          </cell>
        </row>
        <row r="938">
          <cell r="E938">
            <v>180810</v>
          </cell>
          <cell r="F938" t="str">
            <v>若狭町（国民健康保険）</v>
          </cell>
        </row>
        <row r="939">
          <cell r="E939">
            <v>180810</v>
          </cell>
          <cell r="F939" t="str">
            <v>若狭町（国民健康保険）</v>
          </cell>
        </row>
        <row r="940">
          <cell r="E940">
            <v>180810</v>
          </cell>
          <cell r="F940" t="str">
            <v>若狭町（国民健康保険）</v>
          </cell>
        </row>
        <row r="941">
          <cell r="E941">
            <v>310029</v>
          </cell>
          <cell r="F941" t="str">
            <v>米子市（国民健康保険）</v>
          </cell>
        </row>
        <row r="942">
          <cell r="E942">
            <v>310912</v>
          </cell>
          <cell r="F942" t="str">
            <v>八頭町（国民健康保険）</v>
          </cell>
        </row>
        <row r="943">
          <cell r="E943">
            <v>310912</v>
          </cell>
          <cell r="F943" t="str">
            <v>八頭町（国民健康保険）</v>
          </cell>
        </row>
        <row r="944">
          <cell r="E944">
            <v>310912</v>
          </cell>
          <cell r="F944" t="str">
            <v>八頭町（国民健康保険）</v>
          </cell>
        </row>
        <row r="945">
          <cell r="E945">
            <v>310029</v>
          </cell>
          <cell r="F945" t="str">
            <v>米子市（国民健康保険）</v>
          </cell>
        </row>
        <row r="946">
          <cell r="E946">
            <v>310912</v>
          </cell>
          <cell r="F946" t="str">
            <v>八頭町（国民健康保険）</v>
          </cell>
        </row>
        <row r="947">
          <cell r="E947">
            <v>320010</v>
          </cell>
          <cell r="F947" t="str">
            <v>松江市（国民健康保険）</v>
          </cell>
        </row>
        <row r="948">
          <cell r="E948">
            <v>320010</v>
          </cell>
          <cell r="F948" t="str">
            <v>松江市（国民健康保険）</v>
          </cell>
        </row>
        <row r="949">
          <cell r="E949">
            <v>320010</v>
          </cell>
          <cell r="F949" t="str">
            <v>松江市（国民健康保険）</v>
          </cell>
        </row>
        <row r="950">
          <cell r="E950">
            <v>320010</v>
          </cell>
          <cell r="F950" t="str">
            <v>松江市（国民健康保険）</v>
          </cell>
        </row>
        <row r="951">
          <cell r="E951">
            <v>320010</v>
          </cell>
          <cell r="F951" t="str">
            <v>松江市（国民健康保険）</v>
          </cell>
        </row>
        <row r="952">
          <cell r="E952">
            <v>320010</v>
          </cell>
          <cell r="F952" t="str">
            <v>松江市（国民健康保険）</v>
          </cell>
        </row>
        <row r="953">
          <cell r="E953">
            <v>320010</v>
          </cell>
          <cell r="F953" t="str">
            <v>松江市（国民健康保険）</v>
          </cell>
        </row>
        <row r="954">
          <cell r="E954">
            <v>320010</v>
          </cell>
          <cell r="F954" t="str">
            <v>松江市（国民健康保険）</v>
          </cell>
        </row>
        <row r="955">
          <cell r="E955">
            <v>321026</v>
          </cell>
          <cell r="F955" t="str">
            <v>奥出雲町（国民健康保険）</v>
          </cell>
        </row>
        <row r="956">
          <cell r="E956">
            <v>321026</v>
          </cell>
          <cell r="F956" t="str">
            <v>奥出雲町（国民健康保険）</v>
          </cell>
        </row>
        <row r="957">
          <cell r="E957">
            <v>321026</v>
          </cell>
          <cell r="F957" t="str">
            <v>奥出雲町（国民健康保険）</v>
          </cell>
        </row>
        <row r="958">
          <cell r="E958">
            <v>330100</v>
          </cell>
          <cell r="F958" t="str">
            <v>新見市（国民健康保険）</v>
          </cell>
        </row>
        <row r="959">
          <cell r="E959">
            <v>330845</v>
          </cell>
          <cell r="F959" t="str">
            <v>真庭市（国民健康保険）</v>
          </cell>
        </row>
        <row r="960">
          <cell r="E960">
            <v>330100</v>
          </cell>
          <cell r="F960" t="str">
            <v>新見市（国民健康保険）</v>
          </cell>
        </row>
        <row r="961">
          <cell r="E961">
            <v>330100</v>
          </cell>
          <cell r="F961" t="str">
            <v>新見市（国民健康保険）</v>
          </cell>
        </row>
        <row r="962">
          <cell r="E962">
            <v>330100</v>
          </cell>
          <cell r="F962" t="str">
            <v>新見市（国民健康保険）</v>
          </cell>
        </row>
        <row r="963">
          <cell r="E963">
            <v>330100</v>
          </cell>
          <cell r="F963" t="str">
            <v>新見市（国民健康保険）</v>
          </cell>
        </row>
        <row r="964">
          <cell r="E964">
            <v>330845</v>
          </cell>
          <cell r="F964" t="str">
            <v>真庭市（国民健康保険）</v>
          </cell>
        </row>
        <row r="965">
          <cell r="E965">
            <v>330845</v>
          </cell>
          <cell r="F965" t="str">
            <v>真庭市（国民健康保険）</v>
          </cell>
        </row>
        <row r="966">
          <cell r="E966">
            <v>330845</v>
          </cell>
          <cell r="F966" t="str">
            <v>真庭市（国民健康保険）</v>
          </cell>
        </row>
        <row r="967">
          <cell r="E967">
            <v>330845</v>
          </cell>
          <cell r="F967" t="str">
            <v>真庭市（国民健康保険）</v>
          </cell>
        </row>
        <row r="968">
          <cell r="E968">
            <v>330845</v>
          </cell>
          <cell r="F968" t="str">
            <v>真庭市（国民健康保険）</v>
          </cell>
        </row>
        <row r="969">
          <cell r="E969">
            <v>330845</v>
          </cell>
          <cell r="F969" t="str">
            <v>真庭市（国民健康保険）</v>
          </cell>
        </row>
        <row r="970">
          <cell r="E970">
            <v>330845</v>
          </cell>
          <cell r="F970" t="str">
            <v>真庭市（国民健康保険）</v>
          </cell>
        </row>
        <row r="971">
          <cell r="E971">
            <v>330845</v>
          </cell>
          <cell r="F971" t="str">
            <v>真庭市（国民健康保険）</v>
          </cell>
        </row>
        <row r="972">
          <cell r="E972">
            <v>330712</v>
          </cell>
          <cell r="F972" t="str">
            <v>美作市（国民健康保険）</v>
          </cell>
        </row>
        <row r="973">
          <cell r="E973">
            <v>330712</v>
          </cell>
          <cell r="F973" t="str">
            <v>美作市（国民健康保険）</v>
          </cell>
        </row>
        <row r="974">
          <cell r="E974">
            <v>330712</v>
          </cell>
          <cell r="F974" t="str">
            <v>美作市（国民健康保険）</v>
          </cell>
        </row>
        <row r="975">
          <cell r="E975">
            <v>330712</v>
          </cell>
          <cell r="F975" t="str">
            <v>美作市（国民健康保険）</v>
          </cell>
        </row>
        <row r="976">
          <cell r="E976">
            <v>330712</v>
          </cell>
          <cell r="F976" t="str">
            <v>美作市（国民健康保険）</v>
          </cell>
        </row>
        <row r="977">
          <cell r="E977">
            <v>330712</v>
          </cell>
          <cell r="F977" t="str">
            <v>美作市（国民健康保険）</v>
          </cell>
        </row>
        <row r="978">
          <cell r="E978">
            <v>330845</v>
          </cell>
          <cell r="F978" t="str">
            <v>真庭市（国民健康保険）</v>
          </cell>
        </row>
        <row r="979">
          <cell r="E979">
            <v>340117</v>
          </cell>
          <cell r="F979" t="str">
            <v>庄原市（国民健康保険）</v>
          </cell>
        </row>
        <row r="980">
          <cell r="E980">
            <v>340117</v>
          </cell>
          <cell r="F980" t="str">
            <v>庄原市（国民健康保険）</v>
          </cell>
        </row>
        <row r="981">
          <cell r="E981">
            <v>340117</v>
          </cell>
          <cell r="F981" t="str">
            <v>庄原市（国民健康保険）</v>
          </cell>
        </row>
        <row r="982">
          <cell r="E982">
            <v>340117</v>
          </cell>
          <cell r="F982" t="str">
            <v>庄原市（国民健康保険）</v>
          </cell>
        </row>
        <row r="983">
          <cell r="E983">
            <v>340117</v>
          </cell>
          <cell r="F983" t="str">
            <v>庄原市（国民健康保険）</v>
          </cell>
        </row>
        <row r="984">
          <cell r="E984">
            <v>340117</v>
          </cell>
          <cell r="F984" t="str">
            <v>庄原市（国民健康保険）</v>
          </cell>
        </row>
        <row r="985">
          <cell r="E985">
            <v>340117</v>
          </cell>
          <cell r="F985" t="str">
            <v>庄原市（国民健康保険）</v>
          </cell>
        </row>
        <row r="986">
          <cell r="E986">
            <v>440099</v>
          </cell>
          <cell r="F986" t="str">
            <v>豊後高田市（国民健康保険）</v>
          </cell>
        </row>
        <row r="987">
          <cell r="E987">
            <v>440115</v>
          </cell>
          <cell r="F987" t="str">
            <v>宇佐市（国民健康保険）</v>
          </cell>
        </row>
        <row r="988">
          <cell r="E988">
            <v>440099</v>
          </cell>
          <cell r="F988" t="str">
            <v>豊後高田市（国民健康保険）</v>
          </cell>
        </row>
        <row r="989">
          <cell r="E989">
            <v>440099</v>
          </cell>
          <cell r="F989" t="str">
            <v>豊後高田市（国民健康保険）</v>
          </cell>
        </row>
        <row r="990">
          <cell r="E990">
            <v>441014</v>
          </cell>
          <cell r="F990" t="str">
            <v>豊後大野市（国民健康保険）</v>
          </cell>
        </row>
        <row r="991">
          <cell r="E991">
            <v>441014</v>
          </cell>
          <cell r="F991" t="str">
            <v>豊後大野市（国民健康保険）</v>
          </cell>
        </row>
        <row r="992">
          <cell r="E992">
            <v>441014</v>
          </cell>
          <cell r="F992" t="str">
            <v>豊後大野市（国民健康保険）</v>
          </cell>
        </row>
        <row r="993">
          <cell r="E993">
            <v>441014</v>
          </cell>
          <cell r="F993" t="str">
            <v>豊後大野市（国民健康保険）</v>
          </cell>
        </row>
        <row r="994">
          <cell r="E994">
            <v>441014</v>
          </cell>
          <cell r="F994" t="str">
            <v>豊後大野市（国民健康保険）</v>
          </cell>
        </row>
        <row r="995">
          <cell r="E995">
            <v>441014</v>
          </cell>
          <cell r="F995" t="str">
            <v>豊後大野市（国民健康保険）</v>
          </cell>
        </row>
        <row r="996">
          <cell r="E996">
            <v>441014</v>
          </cell>
          <cell r="F996" t="str">
            <v>豊後大野市（国民健康保険）</v>
          </cell>
        </row>
        <row r="997">
          <cell r="E997">
            <v>440115</v>
          </cell>
          <cell r="F997" t="str">
            <v>宇佐市（国民健康保険）</v>
          </cell>
        </row>
        <row r="998">
          <cell r="E998">
            <v>440115</v>
          </cell>
          <cell r="F998" t="str">
            <v>宇佐市（国民健康保険）</v>
          </cell>
        </row>
        <row r="999">
          <cell r="E999">
            <v>441014</v>
          </cell>
          <cell r="F999" t="str">
            <v>豊後大野市（国民健康保険）</v>
          </cell>
        </row>
        <row r="1000">
          <cell r="E1000">
            <v>461368</v>
          </cell>
          <cell r="F1000" t="str">
            <v>南大隅町（国民健康保険）</v>
          </cell>
        </row>
        <row r="1001">
          <cell r="E1001">
            <v>461368</v>
          </cell>
          <cell r="F1001" t="str">
            <v>南大隅町（国民健康保険）</v>
          </cell>
        </row>
        <row r="1002">
          <cell r="E1002">
            <v>461368</v>
          </cell>
          <cell r="F1002" t="str">
            <v>南大隅町（国民健康保険）</v>
          </cell>
        </row>
        <row r="1003">
          <cell r="E1003">
            <v>151431</v>
          </cell>
          <cell r="F1003" t="str">
            <v>阿賀町（国民健康保険）</v>
          </cell>
        </row>
        <row r="1004">
          <cell r="E1004">
            <v>32160418</v>
          </cell>
          <cell r="F1004" t="str">
            <v>富山県市町村職員共済組合</v>
          </cell>
        </row>
        <row r="1005">
          <cell r="E1005">
            <v>32210411</v>
          </cell>
          <cell r="F1005" t="str">
            <v>岐阜県市町村職員共済組合</v>
          </cell>
        </row>
        <row r="1006">
          <cell r="E1006">
            <v>32360414</v>
          </cell>
          <cell r="F1006" t="str">
            <v>徳島県市町村職員共済組合</v>
          </cell>
        </row>
        <row r="1007">
          <cell r="E1007">
            <v>10702</v>
          </cell>
          <cell r="F1007" t="str">
            <v>森町（国民健康保険）</v>
          </cell>
        </row>
        <row r="1008">
          <cell r="E1008">
            <v>10702</v>
          </cell>
          <cell r="F1008" t="str">
            <v>森町（国民健康保険）</v>
          </cell>
        </row>
        <row r="1009">
          <cell r="E1009">
            <v>20016</v>
          </cell>
          <cell r="F1009" t="str">
            <v>青森市（国民健康保険）</v>
          </cell>
        </row>
        <row r="1010">
          <cell r="E1010">
            <v>20016</v>
          </cell>
          <cell r="F1010" t="str">
            <v>青森市（国民健康保険）</v>
          </cell>
        </row>
        <row r="1011">
          <cell r="E1011">
            <v>40022</v>
          </cell>
          <cell r="F1011" t="str">
            <v>石巻市（国民健康保険）</v>
          </cell>
        </row>
        <row r="1012">
          <cell r="E1012">
            <v>40766</v>
          </cell>
          <cell r="F1012" t="str">
            <v>栗原市（国民健康保険）</v>
          </cell>
        </row>
        <row r="1013">
          <cell r="E1013">
            <v>40766</v>
          </cell>
          <cell r="F1013" t="str">
            <v>栗原市（国民健康保険）</v>
          </cell>
        </row>
        <row r="1014">
          <cell r="E1014">
            <v>40766</v>
          </cell>
          <cell r="F1014" t="str">
            <v>栗原市（国民健康保険）</v>
          </cell>
        </row>
        <row r="1015">
          <cell r="E1015">
            <v>40766</v>
          </cell>
          <cell r="F1015" t="str">
            <v>栗原市（国民健康保険）</v>
          </cell>
        </row>
        <row r="1016">
          <cell r="E1016">
            <v>40766</v>
          </cell>
          <cell r="F1016" t="str">
            <v>栗原市（国民健康保険）</v>
          </cell>
        </row>
        <row r="1017">
          <cell r="E1017">
            <v>40766</v>
          </cell>
          <cell r="F1017" t="str">
            <v>栗原市（国民健康保険）</v>
          </cell>
        </row>
        <row r="1018">
          <cell r="E1018">
            <v>40766</v>
          </cell>
          <cell r="F1018" t="str">
            <v>栗原市（国民健康保険）</v>
          </cell>
        </row>
        <row r="1019">
          <cell r="E1019">
            <v>40766</v>
          </cell>
          <cell r="F1019" t="str">
            <v>栗原市（国民健康保険）</v>
          </cell>
        </row>
        <row r="1020">
          <cell r="E1020">
            <v>40766</v>
          </cell>
          <cell r="F1020" t="str">
            <v>栗原市（国民健康保険）</v>
          </cell>
        </row>
        <row r="1021">
          <cell r="E1021">
            <v>40766</v>
          </cell>
          <cell r="F1021" t="str">
            <v>栗原市（国民健康保険）</v>
          </cell>
        </row>
        <row r="1022">
          <cell r="E1022">
            <v>40774</v>
          </cell>
          <cell r="F1022" t="str">
            <v>登米市（国民健康保険）</v>
          </cell>
        </row>
        <row r="1023">
          <cell r="E1023">
            <v>40774</v>
          </cell>
          <cell r="F1023" t="str">
            <v>登米市（国民健康保険）</v>
          </cell>
        </row>
        <row r="1024">
          <cell r="E1024">
            <v>40774</v>
          </cell>
          <cell r="F1024" t="str">
            <v>登米市（国民健康保険）</v>
          </cell>
        </row>
        <row r="1025">
          <cell r="E1025">
            <v>40774</v>
          </cell>
          <cell r="F1025" t="str">
            <v>登米市（国民健康保険）</v>
          </cell>
        </row>
        <row r="1026">
          <cell r="E1026">
            <v>40774</v>
          </cell>
          <cell r="F1026" t="str">
            <v>登米市（国民健康保険）</v>
          </cell>
        </row>
        <row r="1027">
          <cell r="E1027">
            <v>40774</v>
          </cell>
          <cell r="F1027" t="str">
            <v>登米市（国民健康保険）</v>
          </cell>
        </row>
        <row r="1028">
          <cell r="E1028">
            <v>40774</v>
          </cell>
          <cell r="F1028" t="str">
            <v>登米市（国民健康保険）</v>
          </cell>
        </row>
        <row r="1029">
          <cell r="E1029">
            <v>40774</v>
          </cell>
          <cell r="F1029" t="str">
            <v>登米市（国民健康保険）</v>
          </cell>
        </row>
        <row r="1030">
          <cell r="E1030">
            <v>40022</v>
          </cell>
          <cell r="F1030" t="str">
            <v>石巻市（国民健康保険）</v>
          </cell>
        </row>
        <row r="1031">
          <cell r="E1031">
            <v>40782</v>
          </cell>
          <cell r="F1031" t="str">
            <v>東松島市（国民健康保険）</v>
          </cell>
        </row>
        <row r="1032">
          <cell r="E1032">
            <v>40022</v>
          </cell>
          <cell r="F1032" t="str">
            <v>石巻市（国民健康保険）</v>
          </cell>
        </row>
        <row r="1033">
          <cell r="E1033">
            <v>40022</v>
          </cell>
          <cell r="F1033" t="str">
            <v>石巻市（国民健康保険）</v>
          </cell>
        </row>
        <row r="1034">
          <cell r="E1034">
            <v>40022</v>
          </cell>
          <cell r="F1034" t="str">
            <v>石巻市（国民健康保険）</v>
          </cell>
        </row>
        <row r="1035">
          <cell r="E1035">
            <v>40782</v>
          </cell>
          <cell r="F1035" t="str">
            <v>東松島市（国民健康保険）</v>
          </cell>
        </row>
        <row r="1036">
          <cell r="E1036">
            <v>40022</v>
          </cell>
          <cell r="F1036" t="str">
            <v>石巻市（国民健康保険）</v>
          </cell>
        </row>
        <row r="1037">
          <cell r="E1037">
            <v>40022</v>
          </cell>
          <cell r="F1037" t="str">
            <v>石巻市（国民健康保険）</v>
          </cell>
        </row>
        <row r="1038">
          <cell r="E1038">
            <v>40774</v>
          </cell>
          <cell r="F1038" t="str">
            <v>登米市（国民健康保険）</v>
          </cell>
        </row>
        <row r="1039">
          <cell r="E1039">
            <v>40766</v>
          </cell>
          <cell r="F1039" t="str">
            <v>栗原市（国民健康保険）</v>
          </cell>
        </row>
        <row r="1040">
          <cell r="E1040">
            <v>40774</v>
          </cell>
          <cell r="F1040" t="str">
            <v>登米市（国民健康保険）</v>
          </cell>
        </row>
        <row r="1041">
          <cell r="E1041">
            <v>40782</v>
          </cell>
          <cell r="F1041" t="str">
            <v>東松島市（国民健康保険）</v>
          </cell>
        </row>
        <row r="1042">
          <cell r="E1042">
            <v>70078</v>
          </cell>
          <cell r="F1042" t="str">
            <v>須賀川市（国民健康保険）</v>
          </cell>
        </row>
        <row r="1043">
          <cell r="E1043">
            <v>70078</v>
          </cell>
          <cell r="F1043" t="str">
            <v>須賀川市（国民健康保険）</v>
          </cell>
        </row>
        <row r="1044">
          <cell r="E1044">
            <v>70078</v>
          </cell>
          <cell r="F1044" t="str">
            <v>須賀川市（国民健康保険）</v>
          </cell>
        </row>
        <row r="1045">
          <cell r="E1045">
            <v>110072</v>
          </cell>
          <cell r="F1045" t="str">
            <v>秩父市（国民健康保険）</v>
          </cell>
        </row>
        <row r="1046">
          <cell r="E1046">
            <v>114009</v>
          </cell>
          <cell r="F1046" t="str">
            <v>さいたま市（国民健康保険）</v>
          </cell>
        </row>
        <row r="1047">
          <cell r="E1047">
            <v>110072</v>
          </cell>
          <cell r="F1047" t="str">
            <v>秩父市（国民健康保険）</v>
          </cell>
        </row>
        <row r="1048">
          <cell r="E1048">
            <v>110072</v>
          </cell>
          <cell r="F1048" t="str">
            <v>秩父市（国民健康保険）</v>
          </cell>
        </row>
        <row r="1049">
          <cell r="E1049">
            <v>110072</v>
          </cell>
          <cell r="F1049" t="str">
            <v>秩父市（国民健康保険）</v>
          </cell>
        </row>
        <row r="1050">
          <cell r="E1050">
            <v>114009</v>
          </cell>
          <cell r="F1050" t="str">
            <v>さいたま市（国民健康保険）</v>
          </cell>
        </row>
        <row r="1051">
          <cell r="E1051">
            <v>150029</v>
          </cell>
          <cell r="F1051" t="str">
            <v>長岡市（国民健康保険）</v>
          </cell>
        </row>
        <row r="1052">
          <cell r="E1052">
            <v>150250</v>
          </cell>
          <cell r="F1052" t="str">
            <v>十日町市（国民健康保険）</v>
          </cell>
        </row>
        <row r="1053">
          <cell r="E1053">
            <v>150169</v>
          </cell>
          <cell r="F1053" t="str">
            <v>妙高市（国民健康保険）</v>
          </cell>
        </row>
        <row r="1054">
          <cell r="E1054">
            <v>150250</v>
          </cell>
          <cell r="F1054" t="str">
            <v>十日町市（国民健康保険）</v>
          </cell>
        </row>
        <row r="1055">
          <cell r="E1055">
            <v>150029</v>
          </cell>
          <cell r="F1055" t="str">
            <v>長岡市（国民健康保険）</v>
          </cell>
        </row>
        <row r="1056">
          <cell r="E1056">
            <v>150029</v>
          </cell>
          <cell r="F1056" t="str">
            <v>長岡市（国民健康保険）</v>
          </cell>
        </row>
        <row r="1057">
          <cell r="E1057">
            <v>150029</v>
          </cell>
          <cell r="F1057" t="str">
            <v>長岡市（国民健康保険）</v>
          </cell>
        </row>
        <row r="1058">
          <cell r="E1058">
            <v>150029</v>
          </cell>
          <cell r="F1058" t="str">
            <v>長岡市（国民健康保険）</v>
          </cell>
        </row>
        <row r="1059">
          <cell r="E1059">
            <v>150250</v>
          </cell>
          <cell r="F1059" t="str">
            <v>十日町市（国民健康保険）</v>
          </cell>
        </row>
        <row r="1060">
          <cell r="E1060">
            <v>150250</v>
          </cell>
          <cell r="F1060" t="str">
            <v>十日町市（国民健康保険）</v>
          </cell>
        </row>
        <row r="1061">
          <cell r="E1061">
            <v>150029</v>
          </cell>
          <cell r="F1061" t="str">
            <v>長岡市（国民健康保険）</v>
          </cell>
        </row>
        <row r="1062">
          <cell r="E1062">
            <v>150250</v>
          </cell>
          <cell r="F1062" t="str">
            <v>十日町市（国民健康保険）</v>
          </cell>
        </row>
        <row r="1063">
          <cell r="E1063">
            <v>150250</v>
          </cell>
          <cell r="F1063" t="str">
            <v>十日町市（国民健康保険）</v>
          </cell>
        </row>
        <row r="1064">
          <cell r="E1064">
            <v>150169</v>
          </cell>
          <cell r="F1064" t="str">
            <v>妙高市（国民健康保険）</v>
          </cell>
        </row>
        <row r="1065">
          <cell r="E1065">
            <v>150169</v>
          </cell>
          <cell r="F1065" t="str">
            <v>妙高市（国民健康保険）</v>
          </cell>
        </row>
        <row r="1066">
          <cell r="E1066">
            <v>151431</v>
          </cell>
          <cell r="F1066" t="str">
            <v>阿賀町（国民健康保険）</v>
          </cell>
        </row>
        <row r="1067">
          <cell r="E1067">
            <v>160010</v>
          </cell>
          <cell r="F1067" t="str">
            <v>富山市（国民健康保険）</v>
          </cell>
        </row>
        <row r="1068">
          <cell r="E1068">
            <v>160010</v>
          </cell>
          <cell r="F1068" t="str">
            <v>富山市（国民健康保険）</v>
          </cell>
        </row>
        <row r="1069">
          <cell r="E1069">
            <v>160010</v>
          </cell>
          <cell r="F1069" t="str">
            <v>富山市（国民健康保険）</v>
          </cell>
        </row>
        <row r="1070">
          <cell r="E1070">
            <v>160010</v>
          </cell>
          <cell r="F1070" t="str">
            <v>富山市（国民健康保険）</v>
          </cell>
        </row>
        <row r="1071">
          <cell r="E1071">
            <v>160010</v>
          </cell>
          <cell r="F1071" t="str">
            <v>富山市（国民健康保険）</v>
          </cell>
        </row>
        <row r="1072">
          <cell r="E1072">
            <v>160010</v>
          </cell>
          <cell r="F1072" t="str">
            <v>富山市（国民健康保険）</v>
          </cell>
        </row>
        <row r="1073">
          <cell r="E1073">
            <v>160010</v>
          </cell>
          <cell r="F1073" t="str">
            <v>富山市（国民健康保険）</v>
          </cell>
        </row>
        <row r="1074">
          <cell r="E1074">
            <v>200022</v>
          </cell>
          <cell r="F1074" t="str">
            <v>松本市（国民健康保険）</v>
          </cell>
        </row>
        <row r="1075">
          <cell r="E1075">
            <v>200113</v>
          </cell>
          <cell r="F1075" t="str">
            <v>中野市（国民健康保険）</v>
          </cell>
        </row>
        <row r="1076">
          <cell r="E1076">
            <v>200154</v>
          </cell>
          <cell r="F1076" t="str">
            <v>塩尻市（国民健康保険）</v>
          </cell>
        </row>
        <row r="1077">
          <cell r="E1077">
            <v>200170</v>
          </cell>
          <cell r="F1077" t="str">
            <v>佐久市（国民健康保険）</v>
          </cell>
        </row>
        <row r="1078">
          <cell r="E1078">
            <v>200170</v>
          </cell>
          <cell r="F1078" t="str">
            <v>佐久市（国民健康保険）</v>
          </cell>
        </row>
        <row r="1079">
          <cell r="E1079">
            <v>200170</v>
          </cell>
          <cell r="F1079" t="str">
            <v>佐久市（国民健康保険）</v>
          </cell>
        </row>
        <row r="1080">
          <cell r="E1080">
            <v>200170</v>
          </cell>
          <cell r="F1080" t="str">
            <v>佐久市（国民健康保険）</v>
          </cell>
        </row>
        <row r="1081">
          <cell r="E1081">
            <v>200154</v>
          </cell>
          <cell r="F1081" t="str">
            <v>塩尻市（国民健康保険）</v>
          </cell>
        </row>
        <row r="1082">
          <cell r="E1082">
            <v>200022</v>
          </cell>
          <cell r="F1082" t="str">
            <v>松本市（国民健康保険）</v>
          </cell>
        </row>
        <row r="1083">
          <cell r="E1083">
            <v>200022</v>
          </cell>
          <cell r="F1083" t="str">
            <v>松本市（国民健康保険）</v>
          </cell>
        </row>
        <row r="1084">
          <cell r="E1084">
            <v>200022</v>
          </cell>
          <cell r="F1084" t="str">
            <v>松本市（国民健康保険）</v>
          </cell>
        </row>
        <row r="1085">
          <cell r="E1085">
            <v>200022</v>
          </cell>
          <cell r="F1085" t="str">
            <v>松本市（国民健康保険）</v>
          </cell>
        </row>
        <row r="1086">
          <cell r="E1086">
            <v>200113</v>
          </cell>
          <cell r="F1086" t="str">
            <v>中野市（国民健康保険）</v>
          </cell>
        </row>
        <row r="1087">
          <cell r="E1087">
            <v>230128</v>
          </cell>
          <cell r="F1087" t="str">
            <v>豊田市（国民健康保険）</v>
          </cell>
        </row>
        <row r="1088">
          <cell r="E1088">
            <v>264002</v>
          </cell>
          <cell r="F1088" t="str">
            <v>京都市（国民健康保険）</v>
          </cell>
        </row>
        <row r="1089">
          <cell r="E1089">
            <v>264002</v>
          </cell>
          <cell r="F1089" t="str">
            <v>京都市（国民健康保険）</v>
          </cell>
        </row>
        <row r="1090">
          <cell r="E1090">
            <v>280958</v>
          </cell>
          <cell r="F1090" t="str">
            <v>豊岡市（国民健康保険）</v>
          </cell>
        </row>
        <row r="1091">
          <cell r="E1091">
            <v>280503</v>
          </cell>
          <cell r="F1091" t="str">
            <v>宍粟市（国民健康保険）</v>
          </cell>
        </row>
        <row r="1092">
          <cell r="E1092">
            <v>280503</v>
          </cell>
          <cell r="F1092" t="str">
            <v>宍粟市（国民健康保険）</v>
          </cell>
        </row>
        <row r="1093">
          <cell r="E1093">
            <v>280503</v>
          </cell>
          <cell r="F1093" t="str">
            <v>宍粟市（国民健康保険）</v>
          </cell>
        </row>
        <row r="1094">
          <cell r="E1094">
            <v>280503</v>
          </cell>
          <cell r="F1094" t="str">
            <v>宍粟市（国民健康保険）</v>
          </cell>
        </row>
        <row r="1095">
          <cell r="E1095">
            <v>280958</v>
          </cell>
          <cell r="F1095" t="str">
            <v>豊岡市（国民健康保険）</v>
          </cell>
        </row>
        <row r="1096">
          <cell r="E1096">
            <v>280958</v>
          </cell>
          <cell r="F1096" t="str">
            <v>豊岡市（国民健康保険）</v>
          </cell>
        </row>
        <row r="1097">
          <cell r="E1097">
            <v>280578</v>
          </cell>
          <cell r="F1097" t="str">
            <v>香美町（国民健康保険）</v>
          </cell>
        </row>
        <row r="1098">
          <cell r="E1098">
            <v>280958</v>
          </cell>
          <cell r="F1098" t="str">
            <v>豊岡市（国民健康保険）</v>
          </cell>
        </row>
        <row r="1099">
          <cell r="E1099">
            <v>280958</v>
          </cell>
          <cell r="F1099" t="str">
            <v>豊岡市（国民健康保険）</v>
          </cell>
        </row>
        <row r="1100">
          <cell r="E1100">
            <v>280958</v>
          </cell>
          <cell r="F1100" t="str">
            <v>豊岡市（国民健康保険）</v>
          </cell>
        </row>
        <row r="1101">
          <cell r="E1101">
            <v>280578</v>
          </cell>
          <cell r="F1101" t="str">
            <v>香美町（国民健康保険）</v>
          </cell>
        </row>
        <row r="1102">
          <cell r="E1102">
            <v>280578</v>
          </cell>
          <cell r="F1102" t="str">
            <v>香美町（国民健康保険）</v>
          </cell>
        </row>
        <row r="1103">
          <cell r="E1103">
            <v>280701</v>
          </cell>
          <cell r="F1103" t="str">
            <v>朝来市（国民健康保険）</v>
          </cell>
        </row>
        <row r="1104">
          <cell r="E1104">
            <v>280701</v>
          </cell>
          <cell r="F1104" t="str">
            <v>朝来市（国民健康保険）</v>
          </cell>
        </row>
        <row r="1105">
          <cell r="E1105">
            <v>280701</v>
          </cell>
          <cell r="F1105" t="str">
            <v>朝来市（国民健康保険）</v>
          </cell>
        </row>
        <row r="1106">
          <cell r="E1106">
            <v>280701</v>
          </cell>
          <cell r="F1106" t="str">
            <v>朝来市（国民健康保険）</v>
          </cell>
        </row>
        <row r="1107">
          <cell r="E1107">
            <v>280867</v>
          </cell>
          <cell r="F1107" t="str">
            <v>淡路市（国民健康保険）</v>
          </cell>
        </row>
        <row r="1108">
          <cell r="E1108">
            <v>280867</v>
          </cell>
          <cell r="F1108" t="str">
            <v>淡路市（国民健康保険）</v>
          </cell>
        </row>
        <row r="1109">
          <cell r="E1109">
            <v>280867</v>
          </cell>
          <cell r="F1109" t="str">
            <v>淡路市（国民健康保険）</v>
          </cell>
        </row>
        <row r="1110">
          <cell r="E1110">
            <v>280867</v>
          </cell>
          <cell r="F1110" t="str">
            <v>淡路市（国民健康保険）</v>
          </cell>
        </row>
        <row r="1111">
          <cell r="E1111">
            <v>280867</v>
          </cell>
          <cell r="F1111" t="str">
            <v>淡路市（国民健康保険）</v>
          </cell>
        </row>
        <row r="1112">
          <cell r="E1112">
            <v>280958</v>
          </cell>
          <cell r="F1112" t="str">
            <v>豊岡市（国民健康保険）</v>
          </cell>
        </row>
        <row r="1113">
          <cell r="E1113">
            <v>290015</v>
          </cell>
          <cell r="F1113" t="str">
            <v>奈良市（国民健康保険）</v>
          </cell>
        </row>
        <row r="1114">
          <cell r="E1114">
            <v>290015</v>
          </cell>
          <cell r="F1114" t="str">
            <v>奈良市（国民健康保険）</v>
          </cell>
        </row>
        <row r="1115">
          <cell r="E1115">
            <v>290015</v>
          </cell>
          <cell r="F1115" t="str">
            <v>奈良市（国民健康保険）</v>
          </cell>
        </row>
        <row r="1116">
          <cell r="E1116">
            <v>300020</v>
          </cell>
          <cell r="F1116" t="str">
            <v>海南市（国民健康保険）</v>
          </cell>
        </row>
        <row r="1117">
          <cell r="E1117">
            <v>300020</v>
          </cell>
          <cell r="F1117" t="str">
            <v>海南市（国民健康保険）</v>
          </cell>
        </row>
        <row r="1118">
          <cell r="E1118">
            <v>300459</v>
          </cell>
          <cell r="F1118" t="str">
            <v>串本町（国民健康保険）</v>
          </cell>
        </row>
        <row r="1119">
          <cell r="E1119">
            <v>300459</v>
          </cell>
          <cell r="F1119" t="str">
            <v>串本町（国民健康保険）</v>
          </cell>
        </row>
        <row r="1120">
          <cell r="E1120">
            <v>360529</v>
          </cell>
          <cell r="F1120" t="str">
            <v>阿波市（国民健康保険）</v>
          </cell>
        </row>
        <row r="1121">
          <cell r="E1121">
            <v>360529</v>
          </cell>
          <cell r="F1121" t="str">
            <v>阿波市（国民健康保険）</v>
          </cell>
        </row>
        <row r="1122">
          <cell r="E1122">
            <v>360529</v>
          </cell>
          <cell r="F1122" t="str">
            <v>阿波市（国民健康保険）</v>
          </cell>
        </row>
        <row r="1123">
          <cell r="E1123">
            <v>360529</v>
          </cell>
          <cell r="F1123" t="str">
            <v>阿波市（国民健康保険）</v>
          </cell>
        </row>
        <row r="1124">
          <cell r="E1124">
            <v>360529</v>
          </cell>
          <cell r="F1124" t="str">
            <v>阿波市（国民健康保険）</v>
          </cell>
        </row>
        <row r="1125">
          <cell r="E1125">
            <v>380105</v>
          </cell>
          <cell r="F1125" t="str">
            <v>伊予市（国民健康保険）</v>
          </cell>
        </row>
        <row r="1126">
          <cell r="E1126">
            <v>380105</v>
          </cell>
          <cell r="F1126" t="str">
            <v>伊予市（国民健康保険）</v>
          </cell>
        </row>
        <row r="1127">
          <cell r="E1127">
            <v>380105</v>
          </cell>
          <cell r="F1127" t="str">
            <v>伊予市（国民健康保険）</v>
          </cell>
        </row>
        <row r="1128">
          <cell r="E1128">
            <v>380907</v>
          </cell>
          <cell r="F1128" t="str">
            <v>伊方町（国民健康保険）</v>
          </cell>
        </row>
        <row r="1129">
          <cell r="E1129">
            <v>380907</v>
          </cell>
          <cell r="F1129" t="str">
            <v>伊方町（国民健康保険）</v>
          </cell>
        </row>
        <row r="1130">
          <cell r="E1130">
            <v>380907</v>
          </cell>
          <cell r="F1130" t="str">
            <v>伊方町（国民健康保険）</v>
          </cell>
        </row>
        <row r="1131">
          <cell r="E1131">
            <v>420026</v>
          </cell>
          <cell r="F1131" t="str">
            <v>佐世保市（国民健康保険）</v>
          </cell>
        </row>
        <row r="1132">
          <cell r="E1132">
            <v>420125</v>
          </cell>
          <cell r="F1132" t="str">
            <v>西海市（国民健康保険）</v>
          </cell>
        </row>
        <row r="1133">
          <cell r="E1133">
            <v>440081</v>
          </cell>
          <cell r="F1133" t="str">
            <v>竹田市（国民健康保険）</v>
          </cell>
        </row>
        <row r="1134">
          <cell r="E1134">
            <v>440081</v>
          </cell>
          <cell r="F1134" t="str">
            <v>竹田市（国民健康保険）</v>
          </cell>
        </row>
        <row r="1135">
          <cell r="E1135">
            <v>440081</v>
          </cell>
          <cell r="F1135" t="str">
            <v>竹田市（国民健康保険）</v>
          </cell>
        </row>
        <row r="1136">
          <cell r="E1136">
            <v>440081</v>
          </cell>
          <cell r="F1136" t="str">
            <v>竹田市（国民健康保険）</v>
          </cell>
        </row>
        <row r="1137">
          <cell r="E1137">
            <v>220038</v>
          </cell>
          <cell r="F1137" t="str">
            <v>沼津市（国民健康保険）</v>
          </cell>
        </row>
        <row r="1138">
          <cell r="E1138">
            <v>220111</v>
          </cell>
          <cell r="F1138" t="str">
            <v>磐田市（国民健康保険）</v>
          </cell>
        </row>
        <row r="1139">
          <cell r="E1139">
            <v>220137</v>
          </cell>
          <cell r="F1139" t="str">
            <v>掛川市（国民健康保険）</v>
          </cell>
        </row>
        <row r="1140">
          <cell r="E1140">
            <v>220160</v>
          </cell>
          <cell r="F1140" t="str">
            <v>袋井市（国民健康保険）</v>
          </cell>
        </row>
        <row r="1141">
          <cell r="E1141">
            <v>220269</v>
          </cell>
          <cell r="F1141" t="str">
            <v>西伊豆町（国民健康保険）</v>
          </cell>
        </row>
        <row r="1142">
          <cell r="E1142">
            <v>220269</v>
          </cell>
          <cell r="F1142" t="str">
            <v>西伊豆町（国民健康保険）</v>
          </cell>
        </row>
        <row r="1143">
          <cell r="E1143">
            <v>220848</v>
          </cell>
          <cell r="F1143" t="str">
            <v>伊豆の国市（国民健康保険）</v>
          </cell>
        </row>
        <row r="1144">
          <cell r="E1144">
            <v>220038</v>
          </cell>
          <cell r="F1144" t="str">
            <v>沼津市（国民健康保険）</v>
          </cell>
        </row>
        <row r="1145">
          <cell r="E1145">
            <v>220848</v>
          </cell>
          <cell r="F1145" t="str">
            <v>伊豆の国市（国民健康保険）</v>
          </cell>
        </row>
        <row r="1146">
          <cell r="E1146">
            <v>220848</v>
          </cell>
          <cell r="F1146" t="str">
            <v>伊豆の国市（国民健康保険）</v>
          </cell>
        </row>
        <row r="1147">
          <cell r="E1147">
            <v>220137</v>
          </cell>
          <cell r="F1147" t="str">
            <v>掛川市（国民健康保険）</v>
          </cell>
        </row>
        <row r="1148">
          <cell r="E1148">
            <v>220137</v>
          </cell>
          <cell r="F1148" t="str">
            <v>掛川市（国民健康保険）</v>
          </cell>
        </row>
        <row r="1149">
          <cell r="E1149">
            <v>220160</v>
          </cell>
          <cell r="F1149" t="str">
            <v>袋井市（国民健康保険）</v>
          </cell>
        </row>
        <row r="1150">
          <cell r="E1150">
            <v>220111</v>
          </cell>
          <cell r="F1150" t="str">
            <v>磐田市（国民健康保険）</v>
          </cell>
        </row>
        <row r="1151">
          <cell r="E1151">
            <v>220111</v>
          </cell>
          <cell r="F1151" t="str">
            <v>磐田市（国民健康保険）</v>
          </cell>
        </row>
        <row r="1152">
          <cell r="E1152">
            <v>220111</v>
          </cell>
          <cell r="F1152" t="str">
            <v>磐田市（国民健康保険）</v>
          </cell>
        </row>
        <row r="1153">
          <cell r="E1153">
            <v>220111</v>
          </cell>
          <cell r="F1153" t="str">
            <v>磐田市（国民健康保険）</v>
          </cell>
        </row>
        <row r="1154">
          <cell r="E1154">
            <v>220848</v>
          </cell>
          <cell r="F1154" t="str">
            <v>伊豆の国市（国民健康保険）</v>
          </cell>
        </row>
        <row r="1155">
          <cell r="E1155">
            <v>230045</v>
          </cell>
          <cell r="F1155" t="str">
            <v>一宮市（国民健康保険）</v>
          </cell>
        </row>
        <row r="1156">
          <cell r="E1156">
            <v>230128</v>
          </cell>
          <cell r="F1156" t="str">
            <v>豊田市（国民健康保険）</v>
          </cell>
        </row>
        <row r="1157">
          <cell r="E1157">
            <v>230045</v>
          </cell>
          <cell r="F1157" t="str">
            <v>一宮市（国民健康保険）</v>
          </cell>
        </row>
        <row r="1158">
          <cell r="E1158">
            <v>230219</v>
          </cell>
          <cell r="F1158" t="str">
            <v>稲沢市（国民健康保険）</v>
          </cell>
        </row>
        <row r="1159">
          <cell r="E1159">
            <v>230318</v>
          </cell>
          <cell r="F1159" t="str">
            <v>愛西市（国民健康保険）</v>
          </cell>
        </row>
        <row r="1160">
          <cell r="E1160">
            <v>230045</v>
          </cell>
          <cell r="F1160" t="str">
            <v>一宮市（国民健康保険）</v>
          </cell>
        </row>
        <row r="1161">
          <cell r="E1161">
            <v>230219</v>
          </cell>
          <cell r="F1161" t="str">
            <v>稲沢市（国民健康保険）</v>
          </cell>
        </row>
        <row r="1162">
          <cell r="E1162">
            <v>230219</v>
          </cell>
          <cell r="F1162" t="str">
            <v>稲沢市（国民健康保険）</v>
          </cell>
        </row>
        <row r="1163">
          <cell r="E1163">
            <v>230318</v>
          </cell>
          <cell r="F1163" t="str">
            <v>愛西市（国民健康保険）</v>
          </cell>
        </row>
        <row r="1164">
          <cell r="E1164">
            <v>230318</v>
          </cell>
          <cell r="F1164" t="str">
            <v>愛西市（国民健康保険）</v>
          </cell>
        </row>
        <row r="1165">
          <cell r="E1165">
            <v>230318</v>
          </cell>
          <cell r="F1165" t="str">
            <v>愛西市（国民健康保険）</v>
          </cell>
        </row>
        <row r="1166">
          <cell r="E1166">
            <v>230318</v>
          </cell>
          <cell r="F1166" t="str">
            <v>愛西市（国民健康保険）</v>
          </cell>
        </row>
        <row r="1167">
          <cell r="E1167">
            <v>230128</v>
          </cell>
          <cell r="F1167" t="str">
            <v>豊田市（国民健康保険）</v>
          </cell>
        </row>
        <row r="1168">
          <cell r="E1168">
            <v>230128</v>
          </cell>
          <cell r="F1168" t="str">
            <v>豊田市（国民健康保険）</v>
          </cell>
        </row>
        <row r="1169">
          <cell r="E1169">
            <v>230128</v>
          </cell>
          <cell r="F1169" t="str">
            <v>豊田市（国民健康保険）</v>
          </cell>
        </row>
        <row r="1170">
          <cell r="E1170">
            <v>230128</v>
          </cell>
          <cell r="F1170" t="str">
            <v>豊田市（国民健康保険）</v>
          </cell>
        </row>
        <row r="1171">
          <cell r="E1171">
            <v>230128</v>
          </cell>
          <cell r="F1171" t="str">
            <v>豊田市（国民健康保険）</v>
          </cell>
        </row>
        <row r="1172">
          <cell r="E1172">
            <v>420125</v>
          </cell>
          <cell r="F1172" t="str">
            <v>西海市（国民健康保険）</v>
          </cell>
        </row>
        <row r="1173">
          <cell r="E1173">
            <v>420125</v>
          </cell>
          <cell r="F1173" t="str">
            <v>西海市（国民健康保険）</v>
          </cell>
        </row>
        <row r="1174">
          <cell r="E1174">
            <v>420125</v>
          </cell>
          <cell r="F1174" t="str">
            <v>西海市（国民健康保険）</v>
          </cell>
        </row>
        <row r="1175">
          <cell r="E1175">
            <v>420125</v>
          </cell>
          <cell r="F1175" t="str">
            <v>西海市（国民健康保険）</v>
          </cell>
        </row>
        <row r="1176">
          <cell r="E1176">
            <v>420125</v>
          </cell>
          <cell r="F1176" t="str">
            <v>西海市（国民健康保険）</v>
          </cell>
        </row>
        <row r="1177">
          <cell r="E1177">
            <v>420026</v>
          </cell>
          <cell r="F1177" t="str">
            <v>佐世保市（国民健康保険）</v>
          </cell>
        </row>
        <row r="1178">
          <cell r="E1178">
            <v>420026</v>
          </cell>
          <cell r="F1178" t="str">
            <v>佐世保市（国民健康保険）</v>
          </cell>
        </row>
        <row r="1179">
          <cell r="E1179">
            <v>470039</v>
          </cell>
          <cell r="F1179" t="str">
            <v>うるま市（国民健康保険）</v>
          </cell>
        </row>
        <row r="1180">
          <cell r="E1180">
            <v>470039</v>
          </cell>
          <cell r="F1180" t="str">
            <v>うるま市（国民健康保険）</v>
          </cell>
        </row>
        <row r="1181">
          <cell r="E1181">
            <v>470039</v>
          </cell>
          <cell r="F1181" t="str">
            <v>うるま市（国民健康保険）</v>
          </cell>
        </row>
        <row r="1182">
          <cell r="E1182">
            <v>470039</v>
          </cell>
          <cell r="F1182" t="str">
            <v>うるま市（国民健康保険）</v>
          </cell>
        </row>
        <row r="1183">
          <cell r="E1183">
            <v>1000000</v>
          </cell>
          <cell r="F1183" t="str">
            <v>社会保険庁</v>
          </cell>
        </row>
        <row r="1184">
          <cell r="E1184">
            <v>6130090</v>
          </cell>
          <cell r="F1184" t="str">
            <v>日本電気健康保険組合</v>
          </cell>
        </row>
        <row r="1185">
          <cell r="E1185">
            <v>6131189</v>
          </cell>
          <cell r="F1185" t="str">
            <v>三菱化学健康保険組合</v>
          </cell>
        </row>
        <row r="1186">
          <cell r="E1186">
            <v>1000000</v>
          </cell>
          <cell r="F1186" t="str">
            <v>社会保険庁</v>
          </cell>
        </row>
        <row r="1187">
          <cell r="E1187">
            <v>1000000</v>
          </cell>
          <cell r="F1187" t="str">
            <v>社会保険庁</v>
          </cell>
        </row>
        <row r="1188">
          <cell r="E1188">
            <v>1000000</v>
          </cell>
          <cell r="F1188" t="str">
            <v>社会保険庁</v>
          </cell>
        </row>
        <row r="1189">
          <cell r="E1189">
            <v>6130090</v>
          </cell>
          <cell r="F1189" t="str">
            <v>日本電気健康保険組合</v>
          </cell>
        </row>
        <row r="1190">
          <cell r="E1190">
            <v>1000000</v>
          </cell>
          <cell r="F1190" t="str">
            <v>社会保険庁</v>
          </cell>
        </row>
        <row r="1191">
          <cell r="E1191">
            <v>6131189</v>
          </cell>
          <cell r="F1191" t="str">
            <v>三菱化学健康保険組合</v>
          </cell>
        </row>
        <row r="1192">
          <cell r="E1192">
            <v>6131635</v>
          </cell>
          <cell r="F1192" t="str">
            <v>アステラス健康保険組合</v>
          </cell>
        </row>
        <row r="1193">
          <cell r="E1193">
            <v>6131932</v>
          </cell>
          <cell r="F1193" t="str">
            <v>東京証券業健康保険組合</v>
          </cell>
        </row>
        <row r="1194">
          <cell r="E1194">
            <v>6231930</v>
          </cell>
          <cell r="F1194" t="str">
            <v>コカ・コーラセントラルジャパン健康保険組合</v>
          </cell>
        </row>
        <row r="1195">
          <cell r="E1195">
            <v>1000000</v>
          </cell>
          <cell r="F1195" t="str">
            <v>社会保険庁</v>
          </cell>
        </row>
        <row r="1196">
          <cell r="E1196">
            <v>32160418</v>
          </cell>
          <cell r="F1196" t="str">
            <v>富山県市町村職員共済組合</v>
          </cell>
        </row>
        <row r="1197">
          <cell r="E1197">
            <v>32210411</v>
          </cell>
          <cell r="F1197" t="str">
            <v>岐阜県市町村職員共済組合</v>
          </cell>
        </row>
        <row r="1198">
          <cell r="E1198">
            <v>1000000</v>
          </cell>
          <cell r="F1198" t="str">
            <v>社会保険庁</v>
          </cell>
        </row>
        <row r="1199">
          <cell r="E1199">
            <v>1000000</v>
          </cell>
          <cell r="F1199" t="str">
            <v>社会保険庁</v>
          </cell>
        </row>
        <row r="1200">
          <cell r="E1200">
            <v>1000000</v>
          </cell>
          <cell r="F1200" t="str">
            <v>社会保険庁</v>
          </cell>
        </row>
        <row r="1201">
          <cell r="E1201">
            <v>6230635</v>
          </cell>
          <cell r="F1201" t="str">
            <v>名古屋市健康保険組合</v>
          </cell>
        </row>
        <row r="1202">
          <cell r="E1202">
            <v>6230635</v>
          </cell>
          <cell r="F1202" t="str">
            <v>名古屋市健康保険組合</v>
          </cell>
        </row>
        <row r="1203">
          <cell r="E1203">
            <v>6231930</v>
          </cell>
          <cell r="F1203" t="str">
            <v>コカ・コーラセントラルジャパン健康保険組合</v>
          </cell>
        </row>
        <row r="1204">
          <cell r="E1204">
            <v>6131635</v>
          </cell>
          <cell r="F1204" t="str">
            <v>アステラス健康保険組合</v>
          </cell>
        </row>
        <row r="1205">
          <cell r="E1205">
            <v>6131932</v>
          </cell>
          <cell r="F1205" t="str">
            <v>東京証券業健康保険組合</v>
          </cell>
        </row>
        <row r="1206">
          <cell r="E1206">
            <v>1000000</v>
          </cell>
          <cell r="F1206" t="str">
            <v>社会保険庁</v>
          </cell>
        </row>
        <row r="1207">
          <cell r="E1207">
            <v>32360414</v>
          </cell>
          <cell r="F1207" t="str">
            <v>徳島県市町村職員共済組合</v>
          </cell>
        </row>
        <row r="1208">
          <cell r="E1208">
            <v>1000000</v>
          </cell>
          <cell r="F1208" t="str">
            <v>社会保険庁</v>
          </cell>
        </row>
        <row r="1209">
          <cell r="E1209">
            <v>1000000</v>
          </cell>
          <cell r="F1209" t="str">
            <v>社会保険庁</v>
          </cell>
        </row>
        <row r="1210">
          <cell r="E1210">
            <v>1000000</v>
          </cell>
          <cell r="F1210" t="str">
            <v>社会保険庁</v>
          </cell>
        </row>
        <row r="1211">
          <cell r="E1211">
            <v>390104</v>
          </cell>
          <cell r="F1211" t="str">
            <v>四万十市（国民健康保険）罰</v>
          </cell>
        </row>
        <row r="1212">
          <cell r="E1212">
            <v>390104</v>
          </cell>
          <cell r="F1212" t="str">
            <v>四万十市（国民健康保険）罰</v>
          </cell>
        </row>
        <row r="1213">
          <cell r="E1213">
            <v>390104</v>
          </cell>
          <cell r="F1213" t="str">
            <v>四万十市（国民健康保険）罰</v>
          </cell>
        </row>
        <row r="1214">
          <cell r="E1214">
            <v>344002</v>
          </cell>
          <cell r="F1214" t="str">
            <v>広島市（国民健康保険）</v>
          </cell>
        </row>
        <row r="1215">
          <cell r="E1215">
            <v>344002</v>
          </cell>
          <cell r="F1215" t="str">
            <v>広島市（国民健康保険）</v>
          </cell>
        </row>
        <row r="1216">
          <cell r="E1216">
            <v>150045</v>
          </cell>
          <cell r="F1216" t="str">
            <v>三条市（国民健康保険）</v>
          </cell>
        </row>
        <row r="1217">
          <cell r="E1217">
            <v>150052</v>
          </cell>
          <cell r="F1217" t="str">
            <v>柏崎市（国民健康保険）</v>
          </cell>
        </row>
        <row r="1218">
          <cell r="E1218">
            <v>150060</v>
          </cell>
          <cell r="F1218" t="str">
            <v>新発田市（国民健康保険）</v>
          </cell>
        </row>
        <row r="1219">
          <cell r="E1219">
            <v>150060</v>
          </cell>
          <cell r="F1219" t="str">
            <v>新発田市（国民健康保険）</v>
          </cell>
        </row>
        <row r="1220">
          <cell r="E1220">
            <v>150060</v>
          </cell>
          <cell r="F1220" t="str">
            <v>新発田市（国民健康保険）</v>
          </cell>
        </row>
        <row r="1221">
          <cell r="E1221">
            <v>150045</v>
          </cell>
          <cell r="F1221" t="str">
            <v>三条市（国民健康保険）</v>
          </cell>
        </row>
        <row r="1222">
          <cell r="E1222">
            <v>150045</v>
          </cell>
          <cell r="F1222" t="str">
            <v>三条市（国民健康保険）</v>
          </cell>
        </row>
        <row r="1223">
          <cell r="E1223">
            <v>150052</v>
          </cell>
          <cell r="F1223" t="str">
            <v>柏崎市（国民健康保険）</v>
          </cell>
        </row>
        <row r="1224">
          <cell r="E1224">
            <v>150052</v>
          </cell>
          <cell r="F1224" t="str">
            <v>柏崎市（国民健康保険）</v>
          </cell>
        </row>
        <row r="1225">
          <cell r="E1225">
            <v>211052</v>
          </cell>
          <cell r="F1225" t="str">
            <v>可児市（国民健康保険）</v>
          </cell>
        </row>
        <row r="1226">
          <cell r="E1226">
            <v>211052</v>
          </cell>
          <cell r="F1226" t="str">
            <v>可児市（国民健康保険）</v>
          </cell>
        </row>
        <row r="1227">
          <cell r="E1227">
            <v>300061</v>
          </cell>
          <cell r="F1227" t="str">
            <v>田辺市（国民健康保険）</v>
          </cell>
        </row>
        <row r="1228">
          <cell r="E1228">
            <v>300327</v>
          </cell>
          <cell r="F1228" t="str">
            <v>日高川町（国民健康保険）</v>
          </cell>
        </row>
        <row r="1229">
          <cell r="E1229">
            <v>300327</v>
          </cell>
          <cell r="F1229" t="str">
            <v>日高川町（国民健康保険）</v>
          </cell>
        </row>
        <row r="1230">
          <cell r="E1230">
            <v>300061</v>
          </cell>
          <cell r="F1230" t="str">
            <v>田辺市（国民健康保険）</v>
          </cell>
        </row>
        <row r="1231">
          <cell r="E1231">
            <v>300061</v>
          </cell>
          <cell r="F1231" t="str">
            <v>田辺市（国民健康保険）</v>
          </cell>
        </row>
        <row r="1232">
          <cell r="E1232">
            <v>300061</v>
          </cell>
          <cell r="F1232" t="str">
            <v>田辺市（国民健康保険）</v>
          </cell>
        </row>
        <row r="1233">
          <cell r="E1233">
            <v>300061</v>
          </cell>
          <cell r="F1233" t="str">
            <v>田辺市（国民健康保険）</v>
          </cell>
        </row>
        <row r="1234">
          <cell r="E1234">
            <v>460162</v>
          </cell>
          <cell r="F1234" t="str">
            <v>日置市（国民健康保険）</v>
          </cell>
        </row>
        <row r="1235">
          <cell r="E1235">
            <v>460162</v>
          </cell>
          <cell r="F1235" t="str">
            <v>日置市（国民健康保険）</v>
          </cell>
        </row>
        <row r="1236">
          <cell r="E1236">
            <v>460162</v>
          </cell>
          <cell r="F1236" t="str">
            <v>日置市（国民健康保険）</v>
          </cell>
        </row>
        <row r="1237">
          <cell r="E1237">
            <v>460162</v>
          </cell>
          <cell r="F1237" t="str">
            <v>日置市（国民健康保険）</v>
          </cell>
        </row>
        <row r="1238">
          <cell r="E1238">
            <v>460162</v>
          </cell>
          <cell r="F1238" t="str">
            <v>日置市（国民健康保険）</v>
          </cell>
        </row>
        <row r="1239">
          <cell r="E1239">
            <v>220095</v>
          </cell>
          <cell r="F1239" t="str">
            <v>島田市（国民健康保険）</v>
          </cell>
        </row>
        <row r="1240">
          <cell r="E1240">
            <v>220095</v>
          </cell>
          <cell r="F1240" t="str">
            <v>島田市（国民健康保険）</v>
          </cell>
        </row>
        <row r="1241">
          <cell r="E1241">
            <v>30023</v>
          </cell>
          <cell r="F1241" t="str">
            <v>宮古市（国民健康保険）</v>
          </cell>
        </row>
        <row r="1242">
          <cell r="E1242">
            <v>30023</v>
          </cell>
          <cell r="F1242" t="str">
            <v>宮古市（国民健康保険）</v>
          </cell>
        </row>
        <row r="1243">
          <cell r="E1243">
            <v>30023</v>
          </cell>
          <cell r="F1243" t="str">
            <v>宮古市（国民健康保険）</v>
          </cell>
        </row>
        <row r="1244">
          <cell r="E1244">
            <v>100032</v>
          </cell>
          <cell r="F1244" t="str">
            <v>桐生市（国民健康保険）</v>
          </cell>
        </row>
        <row r="1245">
          <cell r="E1245">
            <v>100032</v>
          </cell>
          <cell r="F1245" t="str">
            <v>桐生市（国民健康保険）</v>
          </cell>
        </row>
        <row r="1246">
          <cell r="E1246">
            <v>100032</v>
          </cell>
          <cell r="F1246" t="str">
            <v>桐生市（国民健康保険）</v>
          </cell>
        </row>
        <row r="1247">
          <cell r="E1247">
            <v>50047</v>
          </cell>
          <cell r="F1247" t="str">
            <v>大館市（国民健康保険）</v>
          </cell>
        </row>
        <row r="1248">
          <cell r="E1248">
            <v>50047</v>
          </cell>
          <cell r="F1248" t="str">
            <v>大館市（国民健康保険）</v>
          </cell>
        </row>
        <row r="1249">
          <cell r="E1249">
            <v>50047</v>
          </cell>
          <cell r="F1249" t="str">
            <v>大館市（国民健康保険）</v>
          </cell>
        </row>
        <row r="1250">
          <cell r="E1250">
            <v>32220410</v>
          </cell>
          <cell r="F1250" t="str">
            <v>静岡県市町村職員共済組合</v>
          </cell>
        </row>
        <row r="1251">
          <cell r="E1251">
            <v>120279</v>
          </cell>
          <cell r="F1251" t="str">
            <v>旭市（国民健康保険）</v>
          </cell>
        </row>
        <row r="1252">
          <cell r="E1252">
            <v>120279</v>
          </cell>
          <cell r="F1252" t="str">
            <v>旭市（国民健康保険）</v>
          </cell>
        </row>
        <row r="1253">
          <cell r="E1253">
            <v>120279</v>
          </cell>
          <cell r="F1253" t="str">
            <v>旭市（国民健康保険）</v>
          </cell>
        </row>
        <row r="1254">
          <cell r="E1254">
            <v>120279</v>
          </cell>
          <cell r="F1254" t="str">
            <v>旭市（国民健康保険）</v>
          </cell>
        </row>
        <row r="1255">
          <cell r="E1255">
            <v>120279</v>
          </cell>
          <cell r="F1255" t="str">
            <v>旭市（国民健康保険）</v>
          </cell>
        </row>
        <row r="1256">
          <cell r="E1256">
            <v>460170</v>
          </cell>
          <cell r="F1256" t="str">
            <v>曽於市（国民健康保険）</v>
          </cell>
        </row>
        <row r="1257">
          <cell r="E1257">
            <v>460170</v>
          </cell>
          <cell r="F1257" t="str">
            <v>曽於市（国民健康保険）</v>
          </cell>
        </row>
        <row r="1258">
          <cell r="E1258">
            <v>220020</v>
          </cell>
          <cell r="F1258" t="str">
            <v>浜松市（国民健康保険）</v>
          </cell>
        </row>
        <row r="1259">
          <cell r="E1259">
            <v>220020</v>
          </cell>
          <cell r="F1259" t="str">
            <v>浜松市（国民健康保険）</v>
          </cell>
        </row>
        <row r="1260">
          <cell r="E1260">
            <v>220020</v>
          </cell>
          <cell r="F1260" t="str">
            <v>浜松市（国民健康保険）</v>
          </cell>
        </row>
        <row r="1261">
          <cell r="E1261">
            <v>220020</v>
          </cell>
          <cell r="F1261" t="str">
            <v>浜松市（国民健康保険）</v>
          </cell>
        </row>
        <row r="1262">
          <cell r="E1262">
            <v>220020</v>
          </cell>
          <cell r="F1262" t="str">
            <v>浜松市（国民健康保険）</v>
          </cell>
        </row>
        <row r="1263">
          <cell r="E1263">
            <v>220020</v>
          </cell>
          <cell r="F1263" t="str">
            <v>浜松市（国民健康保険）</v>
          </cell>
        </row>
        <row r="1264">
          <cell r="E1264">
            <v>220020</v>
          </cell>
          <cell r="F1264" t="str">
            <v>浜松市（国民健康保険）</v>
          </cell>
        </row>
        <row r="1265">
          <cell r="E1265">
            <v>220020</v>
          </cell>
          <cell r="F1265" t="str">
            <v>浜松市（国民健康保険）</v>
          </cell>
        </row>
        <row r="1266">
          <cell r="E1266">
            <v>220020</v>
          </cell>
          <cell r="F1266" t="str">
            <v>浜松市（国民健康保険）</v>
          </cell>
        </row>
        <row r="1267">
          <cell r="E1267">
            <v>220020</v>
          </cell>
          <cell r="F1267" t="str">
            <v>浜松市（国民健康保険）</v>
          </cell>
        </row>
        <row r="1268">
          <cell r="E1268">
            <v>220020</v>
          </cell>
          <cell r="F1268" t="str">
            <v>浜松市（国民健康保険）</v>
          </cell>
        </row>
        <row r="1269">
          <cell r="E1269">
            <v>220020</v>
          </cell>
          <cell r="F1269" t="str">
            <v>浜松市（国民健康保険）</v>
          </cell>
        </row>
        <row r="1270">
          <cell r="E1270">
            <v>460170</v>
          </cell>
          <cell r="F1270" t="str">
            <v>曽於市（国民健康保険）</v>
          </cell>
        </row>
        <row r="1271">
          <cell r="E1271">
            <v>460170</v>
          </cell>
          <cell r="F1271" t="str">
            <v>曽於市（国民健康保険）</v>
          </cell>
        </row>
        <row r="1272">
          <cell r="E1272">
            <v>461376</v>
          </cell>
          <cell r="F1272" t="str">
            <v>肝付町（国民健康保険）</v>
          </cell>
        </row>
        <row r="1273">
          <cell r="E1273">
            <v>461376</v>
          </cell>
          <cell r="F1273" t="str">
            <v>肝付町（国民健康保険）</v>
          </cell>
        </row>
        <row r="1274">
          <cell r="E1274">
            <v>461376</v>
          </cell>
          <cell r="F1274" t="str">
            <v>肝付町（国民健康保険）</v>
          </cell>
        </row>
        <row r="1275">
          <cell r="E1275">
            <v>60822</v>
          </cell>
          <cell r="F1275" t="str">
            <v>庄内町（国民健康保険）</v>
          </cell>
        </row>
        <row r="1276">
          <cell r="E1276">
            <v>60822</v>
          </cell>
          <cell r="F1276" t="str">
            <v>庄内町（国民健康保険）</v>
          </cell>
        </row>
        <row r="1277">
          <cell r="E1277">
            <v>60822</v>
          </cell>
          <cell r="F1277" t="str">
            <v>庄内町（国民健康保険）</v>
          </cell>
        </row>
        <row r="1278">
          <cell r="E1278">
            <v>32220410</v>
          </cell>
          <cell r="F1278" t="str">
            <v>静岡県市町村職員共済組合</v>
          </cell>
        </row>
        <row r="1279">
          <cell r="E1279">
            <v>230326</v>
          </cell>
          <cell r="F1279" t="str">
            <v>清須市（国民健康保険）</v>
          </cell>
        </row>
        <row r="1280">
          <cell r="E1280">
            <v>230326</v>
          </cell>
          <cell r="F1280" t="str">
            <v>清須市（国民健康保険）</v>
          </cell>
        </row>
        <row r="1281">
          <cell r="E1281">
            <v>230326</v>
          </cell>
          <cell r="F1281" t="str">
            <v>清須市（国民健康保険）</v>
          </cell>
        </row>
        <row r="1282">
          <cell r="E1282">
            <v>230326</v>
          </cell>
          <cell r="F1282" t="str">
            <v>清須市（国民健康保険）</v>
          </cell>
        </row>
        <row r="1283">
          <cell r="E1283">
            <v>80499</v>
          </cell>
          <cell r="F1283" t="str">
            <v>神栖市（国民健康保険）</v>
          </cell>
        </row>
        <row r="1284">
          <cell r="E1284">
            <v>80499</v>
          </cell>
          <cell r="F1284" t="str">
            <v>神栖市（国民健康保険）</v>
          </cell>
        </row>
        <row r="1285">
          <cell r="E1285">
            <v>330027</v>
          </cell>
          <cell r="F1285" t="str">
            <v>倉敷市（国民健康保険）</v>
          </cell>
        </row>
        <row r="1286">
          <cell r="E1286">
            <v>330027</v>
          </cell>
          <cell r="F1286" t="str">
            <v>倉敷市（国民健康保険）</v>
          </cell>
        </row>
        <row r="1287">
          <cell r="E1287">
            <v>330027</v>
          </cell>
          <cell r="F1287" t="str">
            <v>倉敷市（国民健康保険）</v>
          </cell>
        </row>
        <row r="1288">
          <cell r="E1288">
            <v>380030</v>
          </cell>
          <cell r="F1288" t="str">
            <v>宇和島市（国民健康保険）</v>
          </cell>
        </row>
        <row r="1289">
          <cell r="E1289">
            <v>380030</v>
          </cell>
          <cell r="F1289" t="str">
            <v>宇和島市（国民健康保険）</v>
          </cell>
        </row>
        <row r="1290">
          <cell r="E1290">
            <v>380030</v>
          </cell>
          <cell r="F1290" t="str">
            <v>宇和島市（国民健康保険）</v>
          </cell>
        </row>
        <row r="1291">
          <cell r="E1291">
            <v>380030</v>
          </cell>
          <cell r="F1291" t="str">
            <v>宇和島市（国民健康保険）</v>
          </cell>
        </row>
        <row r="1292">
          <cell r="E1292">
            <v>391029</v>
          </cell>
          <cell r="F1292" t="str">
            <v>仁淀川町（国民健康保険）</v>
          </cell>
        </row>
        <row r="1293">
          <cell r="E1293">
            <v>391029</v>
          </cell>
          <cell r="F1293" t="str">
            <v>仁淀川町（国民健康保険）</v>
          </cell>
        </row>
        <row r="1294">
          <cell r="E1294">
            <v>391029</v>
          </cell>
          <cell r="F1294" t="str">
            <v>仁淀川町（国民健康保険）</v>
          </cell>
        </row>
        <row r="1295">
          <cell r="E1295">
            <v>391029</v>
          </cell>
          <cell r="F1295" t="str">
            <v>仁淀川町（国民健康保険）</v>
          </cell>
        </row>
        <row r="1296">
          <cell r="E1296">
            <v>430173</v>
          </cell>
          <cell r="F1296" t="str">
            <v>八代市（国民健康保険）</v>
          </cell>
        </row>
        <row r="1297">
          <cell r="E1297">
            <v>430173</v>
          </cell>
          <cell r="F1297" t="str">
            <v>八代市（国民健康保険）</v>
          </cell>
        </row>
        <row r="1298">
          <cell r="E1298">
            <v>430173</v>
          </cell>
          <cell r="F1298" t="str">
            <v>八代市（国民健康保険）</v>
          </cell>
        </row>
        <row r="1299">
          <cell r="E1299">
            <v>430173</v>
          </cell>
          <cell r="F1299" t="str">
            <v>八代市（国民健康保険）</v>
          </cell>
        </row>
        <row r="1300">
          <cell r="E1300">
            <v>430173</v>
          </cell>
          <cell r="F1300" t="str">
            <v>八代市（国民健康保険）</v>
          </cell>
        </row>
        <row r="1301">
          <cell r="E1301">
            <v>430173</v>
          </cell>
          <cell r="F1301" t="str">
            <v>八代市（国民健康保険）</v>
          </cell>
        </row>
        <row r="1302">
          <cell r="E1302">
            <v>430173</v>
          </cell>
          <cell r="F1302" t="str">
            <v>八代市（国民健康保険）</v>
          </cell>
        </row>
        <row r="1303">
          <cell r="E1303">
            <v>10207</v>
          </cell>
          <cell r="F1303" t="str">
            <v>士別市（国民健康保険）</v>
          </cell>
        </row>
        <row r="1304">
          <cell r="E1304">
            <v>10819</v>
          </cell>
          <cell r="F1304" t="str">
            <v>せたな町（国民健康保険）</v>
          </cell>
        </row>
        <row r="1305">
          <cell r="E1305">
            <v>10819</v>
          </cell>
          <cell r="F1305" t="str">
            <v>せたな町（国民健康保険）</v>
          </cell>
        </row>
        <row r="1306">
          <cell r="E1306">
            <v>10819</v>
          </cell>
          <cell r="F1306" t="str">
            <v>せたな町（国民健康保険）</v>
          </cell>
        </row>
        <row r="1307">
          <cell r="E1307">
            <v>10207</v>
          </cell>
          <cell r="F1307" t="str">
            <v>士別市（国民健康保険）</v>
          </cell>
        </row>
        <row r="1308">
          <cell r="E1308">
            <v>30148</v>
          </cell>
          <cell r="F1308" t="str">
            <v>八幡平市（国民健康保険）</v>
          </cell>
        </row>
        <row r="1309">
          <cell r="E1309">
            <v>30148</v>
          </cell>
          <cell r="F1309" t="str">
            <v>八幡平市（国民健康保険）</v>
          </cell>
        </row>
        <row r="1310">
          <cell r="E1310">
            <v>30148</v>
          </cell>
          <cell r="F1310" t="str">
            <v>八幡平市（国民健康保険）</v>
          </cell>
        </row>
        <row r="1311">
          <cell r="E1311">
            <v>30148</v>
          </cell>
          <cell r="F1311" t="str">
            <v>八幡平市（国民健康保険）</v>
          </cell>
        </row>
        <row r="1312">
          <cell r="E1312">
            <v>150268</v>
          </cell>
          <cell r="F1312" t="str">
            <v>胎内市（国民健康保険）</v>
          </cell>
        </row>
        <row r="1313">
          <cell r="E1313">
            <v>150268</v>
          </cell>
          <cell r="F1313" t="str">
            <v>胎内市（国民健康保険）</v>
          </cell>
        </row>
        <row r="1314">
          <cell r="E1314">
            <v>150268</v>
          </cell>
          <cell r="F1314" t="str">
            <v>胎内市（国民健康保険）</v>
          </cell>
        </row>
        <row r="1315">
          <cell r="E1315">
            <v>170720</v>
          </cell>
          <cell r="F1315" t="str">
            <v>志賀町（国民健康保険）</v>
          </cell>
        </row>
        <row r="1316">
          <cell r="E1316">
            <v>170720</v>
          </cell>
          <cell r="F1316" t="str">
            <v>志賀町（国民健康保険）</v>
          </cell>
        </row>
        <row r="1317">
          <cell r="E1317">
            <v>1000000</v>
          </cell>
          <cell r="F1317" t="str">
            <v>社会保険庁</v>
          </cell>
        </row>
        <row r="1318">
          <cell r="E1318">
            <v>1000000</v>
          </cell>
          <cell r="F1318" t="str">
            <v>社会保険庁</v>
          </cell>
        </row>
        <row r="1319">
          <cell r="E1319">
            <v>81000</v>
          </cell>
          <cell r="F1319" t="str">
            <v>行方市（国民健康保険）</v>
          </cell>
        </row>
        <row r="1320">
          <cell r="E1320">
            <v>81000</v>
          </cell>
          <cell r="F1320" t="str">
            <v>行方市（国民健康保険）</v>
          </cell>
        </row>
        <row r="1321">
          <cell r="E1321">
            <v>81000</v>
          </cell>
          <cell r="F1321" t="str">
            <v>行方市（国民健康保険）</v>
          </cell>
        </row>
        <row r="1322">
          <cell r="E1322">
            <v>81000</v>
          </cell>
          <cell r="F1322" t="str">
            <v>行方市（国民健康保険）</v>
          </cell>
        </row>
        <row r="1323">
          <cell r="E1323">
            <v>80044</v>
          </cell>
          <cell r="F1323" t="str">
            <v>古河市（国民健康保険）</v>
          </cell>
        </row>
        <row r="1324">
          <cell r="E1324">
            <v>80044</v>
          </cell>
          <cell r="F1324" t="str">
            <v>古河市（国民健康保険）</v>
          </cell>
        </row>
        <row r="1325">
          <cell r="E1325">
            <v>80044</v>
          </cell>
          <cell r="F1325" t="str">
            <v>古河市（国民健康保険）</v>
          </cell>
        </row>
        <row r="1326">
          <cell r="E1326">
            <v>30098</v>
          </cell>
          <cell r="F1326" t="str">
            <v>一関市（国民健康保険）</v>
          </cell>
        </row>
        <row r="1327">
          <cell r="E1327">
            <v>30098</v>
          </cell>
          <cell r="F1327" t="str">
            <v>一関市（国民健康保険）</v>
          </cell>
        </row>
        <row r="1328">
          <cell r="E1328">
            <v>30098</v>
          </cell>
          <cell r="F1328" t="str">
            <v>一関市（国民健康保険）</v>
          </cell>
        </row>
        <row r="1329">
          <cell r="E1329">
            <v>30098</v>
          </cell>
          <cell r="F1329" t="str">
            <v>一関市（国民健康保険）</v>
          </cell>
        </row>
        <row r="1330">
          <cell r="E1330">
            <v>30098</v>
          </cell>
          <cell r="F1330" t="str">
            <v>一関市（国民健康保険）</v>
          </cell>
        </row>
        <row r="1331">
          <cell r="E1331">
            <v>30098</v>
          </cell>
          <cell r="F1331" t="str">
            <v>一関市（国民健康保険）</v>
          </cell>
        </row>
        <row r="1332">
          <cell r="E1332">
            <v>30098</v>
          </cell>
          <cell r="F1332" t="str">
            <v>一関市（国民健康保険）</v>
          </cell>
        </row>
        <row r="1333">
          <cell r="E1333">
            <v>50196</v>
          </cell>
          <cell r="F1333" t="str">
            <v>仙北市（国民健康保険）</v>
          </cell>
        </row>
        <row r="1334">
          <cell r="E1334">
            <v>50196</v>
          </cell>
          <cell r="F1334" t="str">
            <v>仙北市（国民健康保険）</v>
          </cell>
        </row>
        <row r="1335">
          <cell r="E1335">
            <v>50196</v>
          </cell>
          <cell r="F1335" t="str">
            <v>仙北市（国民健康保険）</v>
          </cell>
        </row>
        <row r="1336">
          <cell r="E1336">
            <v>50196</v>
          </cell>
          <cell r="F1336" t="str">
            <v>仙北市（国民健康保険）</v>
          </cell>
        </row>
        <row r="1337">
          <cell r="E1337">
            <v>220525</v>
          </cell>
          <cell r="F1337" t="str">
            <v>川根本町（国民健康保険）</v>
          </cell>
        </row>
        <row r="1338">
          <cell r="E1338">
            <v>220525</v>
          </cell>
          <cell r="F1338" t="str">
            <v>川根本町（国民健康保険）</v>
          </cell>
        </row>
        <row r="1339">
          <cell r="E1339">
            <v>290072</v>
          </cell>
          <cell r="F1339" t="str">
            <v>五條市（国民健康保険）</v>
          </cell>
        </row>
        <row r="1340">
          <cell r="E1340">
            <v>290072</v>
          </cell>
          <cell r="F1340" t="str">
            <v>五條市（国民健康保険）</v>
          </cell>
        </row>
        <row r="1341">
          <cell r="E1341">
            <v>290072</v>
          </cell>
          <cell r="F1341" t="str">
            <v>五條市（国民健康保険）</v>
          </cell>
        </row>
        <row r="1342">
          <cell r="E1342">
            <v>320911</v>
          </cell>
          <cell r="F1342" t="str">
            <v>津和野町（国民健康保険）</v>
          </cell>
        </row>
        <row r="1343">
          <cell r="E1343">
            <v>320911</v>
          </cell>
          <cell r="F1343" t="str">
            <v>津和野町（国民健康保険）</v>
          </cell>
        </row>
        <row r="1344">
          <cell r="E1344">
            <v>370015</v>
          </cell>
          <cell r="F1344" t="str">
            <v>高松市（国民健康保険）</v>
          </cell>
        </row>
        <row r="1345">
          <cell r="E1345">
            <v>370015</v>
          </cell>
          <cell r="F1345" t="str">
            <v>高松市（国民健康保険）</v>
          </cell>
        </row>
        <row r="1346">
          <cell r="E1346">
            <v>10520</v>
          </cell>
          <cell r="F1346" t="str">
            <v>石狩市（国民健康保険）</v>
          </cell>
        </row>
        <row r="1347">
          <cell r="E1347">
            <v>10520</v>
          </cell>
          <cell r="F1347" t="str">
            <v>石狩市（国民健康保険）</v>
          </cell>
        </row>
        <row r="1348">
          <cell r="E1348">
            <v>10520</v>
          </cell>
          <cell r="F1348" t="str">
            <v>石狩市（国民健康保険）</v>
          </cell>
        </row>
        <row r="1349">
          <cell r="E1349">
            <v>10710</v>
          </cell>
          <cell r="F1349" t="str">
            <v>八雲町（国民健康保険）</v>
          </cell>
        </row>
        <row r="1350">
          <cell r="E1350">
            <v>10710</v>
          </cell>
          <cell r="F1350" t="str">
            <v>八雲町（国民健康保険）</v>
          </cell>
        </row>
        <row r="1351">
          <cell r="E1351">
            <v>11700</v>
          </cell>
          <cell r="F1351" t="str">
            <v>遠軽町（国民健康保険）</v>
          </cell>
        </row>
        <row r="1352">
          <cell r="E1352">
            <v>11700</v>
          </cell>
          <cell r="F1352" t="str">
            <v>遠軽町（国民健康保険）</v>
          </cell>
        </row>
        <row r="1353">
          <cell r="E1353">
            <v>11700</v>
          </cell>
          <cell r="F1353" t="str">
            <v>遠軽町（国民健康保険）</v>
          </cell>
        </row>
        <row r="1354">
          <cell r="E1354">
            <v>11700</v>
          </cell>
          <cell r="F1354" t="str">
            <v>遠軽町（国民健康保険）</v>
          </cell>
        </row>
        <row r="1355">
          <cell r="E1355">
            <v>30080</v>
          </cell>
          <cell r="F1355" t="str">
            <v>遠野市（国民健康保険）</v>
          </cell>
        </row>
        <row r="1356">
          <cell r="E1356">
            <v>30080</v>
          </cell>
          <cell r="F1356" t="str">
            <v>遠野市（国民健康保険）</v>
          </cell>
        </row>
        <row r="1357">
          <cell r="E1357">
            <v>40808</v>
          </cell>
          <cell r="F1357" t="str">
            <v>南三陸町（国民健康保険）</v>
          </cell>
        </row>
        <row r="1358">
          <cell r="E1358">
            <v>40808</v>
          </cell>
          <cell r="F1358" t="str">
            <v>南三陸町（国民健康保険）</v>
          </cell>
        </row>
        <row r="1359">
          <cell r="E1359">
            <v>40808</v>
          </cell>
          <cell r="F1359" t="str">
            <v>南三陸町（国民健康保険）</v>
          </cell>
        </row>
        <row r="1360">
          <cell r="E1360">
            <v>50179</v>
          </cell>
          <cell r="F1360" t="str">
            <v>横手市（国民健康保険）</v>
          </cell>
        </row>
        <row r="1361">
          <cell r="E1361">
            <v>50161</v>
          </cell>
          <cell r="F1361" t="str">
            <v>にかほ市（国民健康保険）</v>
          </cell>
        </row>
        <row r="1362">
          <cell r="E1362">
            <v>50179</v>
          </cell>
          <cell r="F1362" t="str">
            <v>横手市（国民健康保険）</v>
          </cell>
        </row>
        <row r="1363">
          <cell r="E1363">
            <v>50161</v>
          </cell>
          <cell r="F1363" t="str">
            <v>にかほ市（国民健康保険）</v>
          </cell>
        </row>
        <row r="1364">
          <cell r="E1364">
            <v>50161</v>
          </cell>
          <cell r="F1364" t="str">
            <v>にかほ市（国民健康保険）</v>
          </cell>
        </row>
        <row r="1365">
          <cell r="E1365">
            <v>50161</v>
          </cell>
          <cell r="F1365" t="str">
            <v>にかほ市（国民健康保険）</v>
          </cell>
        </row>
        <row r="1366">
          <cell r="E1366">
            <v>50179</v>
          </cell>
          <cell r="F1366" t="str">
            <v>横手市（国民健康保険）</v>
          </cell>
        </row>
        <row r="1367">
          <cell r="E1367">
            <v>50179</v>
          </cell>
          <cell r="F1367" t="str">
            <v>横手市（国民健康保険）</v>
          </cell>
        </row>
        <row r="1368">
          <cell r="E1368">
            <v>50179</v>
          </cell>
          <cell r="F1368" t="str">
            <v>横手市（国民健康保険）</v>
          </cell>
        </row>
        <row r="1369">
          <cell r="E1369">
            <v>50179</v>
          </cell>
          <cell r="F1369" t="str">
            <v>横手市（国民健康保険）</v>
          </cell>
        </row>
        <row r="1370">
          <cell r="E1370">
            <v>50179</v>
          </cell>
          <cell r="F1370" t="str">
            <v>横手市（国民健康保険）</v>
          </cell>
        </row>
        <row r="1371">
          <cell r="E1371">
            <v>50179</v>
          </cell>
          <cell r="F1371" t="str">
            <v>横手市（国民健康保険）</v>
          </cell>
        </row>
        <row r="1372">
          <cell r="E1372">
            <v>50179</v>
          </cell>
          <cell r="F1372" t="str">
            <v>横手市（国民健康保険）</v>
          </cell>
        </row>
        <row r="1373">
          <cell r="E1373">
            <v>60038</v>
          </cell>
          <cell r="F1373" t="str">
            <v>鶴岡市（国民健康保険）</v>
          </cell>
        </row>
        <row r="1374">
          <cell r="E1374">
            <v>60038</v>
          </cell>
          <cell r="F1374" t="str">
            <v>鶴岡市（国民健康保険）</v>
          </cell>
        </row>
        <row r="1375">
          <cell r="E1375">
            <v>60038</v>
          </cell>
          <cell r="F1375" t="str">
            <v>鶴岡市（国民健康保険）</v>
          </cell>
        </row>
        <row r="1376">
          <cell r="E1376">
            <v>60038</v>
          </cell>
          <cell r="F1376" t="str">
            <v>鶴岡市（国民健康保険）</v>
          </cell>
        </row>
        <row r="1377">
          <cell r="E1377">
            <v>60038</v>
          </cell>
          <cell r="F1377" t="str">
            <v>鶴岡市（国民健康保険）</v>
          </cell>
        </row>
        <row r="1378">
          <cell r="E1378">
            <v>60038</v>
          </cell>
          <cell r="F1378" t="str">
            <v>鶴岡市（国民健康保険）</v>
          </cell>
        </row>
        <row r="1379">
          <cell r="E1379">
            <v>71316</v>
          </cell>
          <cell r="F1379" t="str">
            <v>会津美里町（国民健康保険）</v>
          </cell>
        </row>
        <row r="1380">
          <cell r="E1380">
            <v>71316</v>
          </cell>
          <cell r="F1380" t="str">
            <v>会津美里町（国民健康保険）</v>
          </cell>
        </row>
        <row r="1381">
          <cell r="E1381">
            <v>71316</v>
          </cell>
          <cell r="F1381" t="str">
            <v>会津美里町（国民健康保険）</v>
          </cell>
        </row>
        <row r="1382">
          <cell r="E1382">
            <v>71316</v>
          </cell>
          <cell r="F1382" t="str">
            <v>会津美里町（国民健康保険）</v>
          </cell>
        </row>
        <row r="1383">
          <cell r="E1383">
            <v>80051</v>
          </cell>
          <cell r="F1383" t="str">
            <v>石岡市（国民健康保険）</v>
          </cell>
        </row>
        <row r="1384">
          <cell r="E1384">
            <v>81018</v>
          </cell>
          <cell r="F1384" t="str">
            <v>桜川市（国民健康保険）</v>
          </cell>
        </row>
        <row r="1385">
          <cell r="E1385">
            <v>80051</v>
          </cell>
          <cell r="F1385" t="str">
            <v>石岡市（国民健康保険）</v>
          </cell>
        </row>
        <row r="1386">
          <cell r="E1386">
            <v>81018</v>
          </cell>
          <cell r="F1386" t="str">
            <v>桜川市（国民健康保険）</v>
          </cell>
        </row>
        <row r="1387">
          <cell r="E1387">
            <v>81018</v>
          </cell>
          <cell r="F1387" t="str">
            <v>桜川市（国民健康保険）</v>
          </cell>
        </row>
        <row r="1388">
          <cell r="E1388">
            <v>81018</v>
          </cell>
          <cell r="F1388" t="str">
            <v>桜川市（国民健康保険）</v>
          </cell>
        </row>
        <row r="1389">
          <cell r="E1389">
            <v>90100</v>
          </cell>
          <cell r="F1389" t="str">
            <v>大田原市（国民健康保険）</v>
          </cell>
        </row>
        <row r="1390">
          <cell r="E1390">
            <v>90159</v>
          </cell>
          <cell r="F1390" t="str">
            <v>那須烏山市（国民健康保険）</v>
          </cell>
        </row>
        <row r="1391">
          <cell r="E1391">
            <v>90100</v>
          </cell>
          <cell r="F1391" t="str">
            <v>大田原市（国民健康保険）</v>
          </cell>
        </row>
        <row r="1392">
          <cell r="E1392">
            <v>90100</v>
          </cell>
          <cell r="F1392" t="str">
            <v>大田原市（国民健康保険）</v>
          </cell>
        </row>
        <row r="1393">
          <cell r="E1393">
            <v>90159</v>
          </cell>
          <cell r="F1393" t="str">
            <v>那須烏山市（国民健康保険）</v>
          </cell>
        </row>
        <row r="1394">
          <cell r="E1394">
            <v>90159</v>
          </cell>
          <cell r="F1394" t="str">
            <v>那須烏山市（国民健康保険）</v>
          </cell>
        </row>
        <row r="1395">
          <cell r="E1395">
            <v>90886</v>
          </cell>
          <cell r="F1395" t="str">
            <v>那珂川町（国民健康保険）</v>
          </cell>
        </row>
        <row r="1396">
          <cell r="E1396">
            <v>90886</v>
          </cell>
          <cell r="F1396" t="str">
            <v>那珂川町（国民健康保険）</v>
          </cell>
        </row>
        <row r="1397">
          <cell r="E1397">
            <v>90886</v>
          </cell>
          <cell r="F1397" t="str">
            <v>那珂川町（国民健康保険）</v>
          </cell>
        </row>
        <row r="1398">
          <cell r="E1398">
            <v>101105</v>
          </cell>
          <cell r="F1398" t="str">
            <v>みなかみ町（国民健康保険）</v>
          </cell>
        </row>
        <row r="1399">
          <cell r="E1399">
            <v>101105</v>
          </cell>
          <cell r="F1399" t="str">
            <v>みなかみ町（国民健康保険）</v>
          </cell>
        </row>
        <row r="1400">
          <cell r="E1400">
            <v>101105</v>
          </cell>
          <cell r="F1400" t="str">
            <v>みなかみ町（国民健康保険）</v>
          </cell>
        </row>
        <row r="1401">
          <cell r="E1401">
            <v>101105</v>
          </cell>
          <cell r="F1401" t="str">
            <v>みなかみ町（国民健康保険）</v>
          </cell>
        </row>
        <row r="1402">
          <cell r="E1402">
            <v>110023</v>
          </cell>
          <cell r="F1402" t="str">
            <v>熊谷市（国民健康保険）</v>
          </cell>
        </row>
        <row r="1403">
          <cell r="E1403">
            <v>110148</v>
          </cell>
          <cell r="F1403" t="str">
            <v>春日部市（国民健康保険）</v>
          </cell>
        </row>
        <row r="1404">
          <cell r="E1404">
            <v>110171</v>
          </cell>
          <cell r="F1404" t="str">
            <v>鴻巣市（国民健康保険）</v>
          </cell>
        </row>
        <row r="1405">
          <cell r="E1405">
            <v>110361</v>
          </cell>
          <cell r="F1405" t="str">
            <v>上福岡市（国民健康保険）</v>
          </cell>
        </row>
        <row r="1406">
          <cell r="E1406">
            <v>110171</v>
          </cell>
          <cell r="F1406" t="str">
            <v>鴻巣市（国民健康保険）</v>
          </cell>
        </row>
        <row r="1407">
          <cell r="E1407">
            <v>110361</v>
          </cell>
          <cell r="F1407" t="str">
            <v>上福岡市（国民健康保険）</v>
          </cell>
        </row>
        <row r="1408">
          <cell r="E1408">
            <v>110619</v>
          </cell>
          <cell r="F1408" t="str">
            <v>小鹿野町（国民健康保険）</v>
          </cell>
        </row>
        <row r="1409">
          <cell r="E1409">
            <v>110619</v>
          </cell>
          <cell r="F1409" t="str">
            <v>小鹿野町（国民健康保険）</v>
          </cell>
        </row>
        <row r="1410">
          <cell r="E1410">
            <v>110023</v>
          </cell>
          <cell r="F1410" t="str">
            <v>熊谷市（国民健康保険）</v>
          </cell>
        </row>
        <row r="1411">
          <cell r="E1411">
            <v>110023</v>
          </cell>
          <cell r="F1411" t="str">
            <v>熊谷市（国民健康保険）</v>
          </cell>
        </row>
        <row r="1412">
          <cell r="E1412">
            <v>110171</v>
          </cell>
          <cell r="F1412" t="str">
            <v>鴻巣市（国民健康保険）</v>
          </cell>
        </row>
        <row r="1413">
          <cell r="E1413">
            <v>110148</v>
          </cell>
          <cell r="F1413" t="str">
            <v>春日部市（国民健康保険）</v>
          </cell>
        </row>
        <row r="1414">
          <cell r="E1414">
            <v>150243</v>
          </cell>
          <cell r="F1414" t="str">
            <v>南魚沼市（国民健康保険）</v>
          </cell>
        </row>
        <row r="1415">
          <cell r="E1415">
            <v>150243</v>
          </cell>
          <cell r="F1415" t="str">
            <v>南魚沼市（国民健康保険）</v>
          </cell>
        </row>
        <row r="1416">
          <cell r="E1416">
            <v>170050</v>
          </cell>
          <cell r="F1416" t="str">
            <v>加賀市（国民健康保険）</v>
          </cell>
        </row>
        <row r="1417">
          <cell r="E1417">
            <v>170050</v>
          </cell>
          <cell r="F1417" t="str">
            <v>加賀市（国民健康保険）</v>
          </cell>
        </row>
        <row r="1418">
          <cell r="E1418">
            <v>180091</v>
          </cell>
          <cell r="F1418" t="str">
            <v>越前市（国民健康保険）</v>
          </cell>
        </row>
        <row r="1419">
          <cell r="E1419">
            <v>180091</v>
          </cell>
          <cell r="F1419" t="str">
            <v>越前市（国民健康保険）</v>
          </cell>
        </row>
        <row r="1420">
          <cell r="E1420">
            <v>180091</v>
          </cell>
          <cell r="F1420" t="str">
            <v>越前市（国民健康保険）</v>
          </cell>
        </row>
        <row r="1421">
          <cell r="E1421">
            <v>191098</v>
          </cell>
          <cell r="F1421" t="str">
            <v>市川三郷町（国民健康保険）</v>
          </cell>
        </row>
        <row r="1422">
          <cell r="E1422">
            <v>191098</v>
          </cell>
          <cell r="F1422" t="str">
            <v>市川三郷町（国民健康保険）</v>
          </cell>
        </row>
        <row r="1423">
          <cell r="E1423">
            <v>191098</v>
          </cell>
          <cell r="F1423" t="str">
            <v>市川三郷町（国民健康保険）</v>
          </cell>
        </row>
        <row r="1424">
          <cell r="E1424">
            <v>191098</v>
          </cell>
          <cell r="F1424" t="str">
            <v>市川三郷町（国民健康保険）</v>
          </cell>
        </row>
        <row r="1425">
          <cell r="E1425">
            <v>200055</v>
          </cell>
          <cell r="F1425" t="str">
            <v>飯田市（国民健康保険）</v>
          </cell>
        </row>
        <row r="1426">
          <cell r="E1426">
            <v>200337</v>
          </cell>
          <cell r="F1426" t="str">
            <v>長門町（国民健康保険）</v>
          </cell>
        </row>
        <row r="1427">
          <cell r="E1427">
            <v>200337</v>
          </cell>
          <cell r="F1427" t="str">
            <v>長門町（国民健康保険）</v>
          </cell>
        </row>
        <row r="1428">
          <cell r="E1428">
            <v>320028</v>
          </cell>
          <cell r="F1428" t="str">
            <v>浜田市（国民健康保険）</v>
          </cell>
        </row>
        <row r="1429">
          <cell r="E1429">
            <v>320028</v>
          </cell>
          <cell r="F1429" t="str">
            <v>浜田市（国民健康保険）</v>
          </cell>
        </row>
        <row r="1430">
          <cell r="E1430">
            <v>320028</v>
          </cell>
          <cell r="F1430" t="str">
            <v>浜田市（国民健康保険）</v>
          </cell>
        </row>
        <row r="1431">
          <cell r="E1431">
            <v>321067</v>
          </cell>
          <cell r="F1431" t="str">
            <v>吉賀町（国民健康保険）</v>
          </cell>
        </row>
        <row r="1432">
          <cell r="E1432">
            <v>321067</v>
          </cell>
          <cell r="F1432" t="str">
            <v>吉賀町（国民健康保険）</v>
          </cell>
        </row>
        <row r="1433">
          <cell r="E1433">
            <v>321067</v>
          </cell>
          <cell r="F1433" t="str">
            <v>吉賀町（国民健康保険）</v>
          </cell>
        </row>
        <row r="1434">
          <cell r="E1434">
            <v>350033</v>
          </cell>
          <cell r="F1434" t="str">
            <v>山口市（国民健康保険）</v>
          </cell>
        </row>
        <row r="1435">
          <cell r="E1435">
            <v>350033</v>
          </cell>
          <cell r="F1435" t="str">
            <v>山口市（国民健康保険）</v>
          </cell>
        </row>
        <row r="1436">
          <cell r="E1436">
            <v>350033</v>
          </cell>
          <cell r="F1436" t="str">
            <v>山口市（国民健康保険）</v>
          </cell>
        </row>
        <row r="1437">
          <cell r="E1437">
            <v>350033</v>
          </cell>
          <cell r="F1437" t="str">
            <v>山口市（国民健康保険）</v>
          </cell>
        </row>
        <row r="1438">
          <cell r="E1438">
            <v>350033</v>
          </cell>
          <cell r="F1438" t="str">
            <v>山口市（国民健康保険）</v>
          </cell>
        </row>
        <row r="1439">
          <cell r="E1439">
            <v>410019</v>
          </cell>
          <cell r="F1439" t="str">
            <v>佐賀市（国民健康保険）</v>
          </cell>
        </row>
        <row r="1440">
          <cell r="E1440">
            <v>410019</v>
          </cell>
          <cell r="F1440" t="str">
            <v>佐賀市（国民健康保険）</v>
          </cell>
        </row>
        <row r="1441">
          <cell r="E1441">
            <v>410019</v>
          </cell>
          <cell r="F1441" t="str">
            <v>佐賀市（国民健康保険）</v>
          </cell>
        </row>
        <row r="1442">
          <cell r="E1442">
            <v>410019</v>
          </cell>
          <cell r="F1442" t="str">
            <v>佐賀市（国民健康保険）</v>
          </cell>
        </row>
        <row r="1443">
          <cell r="E1443">
            <v>410019</v>
          </cell>
          <cell r="F1443" t="str">
            <v>佐賀市（国民健康保険）</v>
          </cell>
        </row>
        <row r="1444">
          <cell r="E1444">
            <v>420075</v>
          </cell>
          <cell r="F1444" t="str">
            <v>平戸市（国民健康保険）</v>
          </cell>
        </row>
        <row r="1445">
          <cell r="E1445">
            <v>432112</v>
          </cell>
          <cell r="F1445" t="str">
            <v>氷川町（国民健康保険）</v>
          </cell>
        </row>
        <row r="1446">
          <cell r="E1446">
            <v>432112</v>
          </cell>
          <cell r="F1446" t="str">
            <v>氷川町（国民健康保険）</v>
          </cell>
        </row>
        <row r="1447">
          <cell r="E1447">
            <v>432112</v>
          </cell>
          <cell r="F1447" t="str">
            <v>氷川町（国民健康保険）</v>
          </cell>
        </row>
        <row r="1448">
          <cell r="E1448">
            <v>440107</v>
          </cell>
          <cell r="F1448" t="str">
            <v>杵築市（国民健康保険）</v>
          </cell>
        </row>
        <row r="1449">
          <cell r="E1449">
            <v>440107</v>
          </cell>
          <cell r="F1449" t="str">
            <v>杵築市（国民健康保険）</v>
          </cell>
        </row>
        <row r="1450">
          <cell r="E1450">
            <v>440107</v>
          </cell>
          <cell r="F1450" t="str">
            <v>杵築市（国民健康保険）</v>
          </cell>
        </row>
        <row r="1451">
          <cell r="E1451">
            <v>441022</v>
          </cell>
          <cell r="F1451" t="str">
            <v>由布市（国民健康保険）</v>
          </cell>
        </row>
        <row r="1452">
          <cell r="E1452">
            <v>441022</v>
          </cell>
          <cell r="F1452" t="str">
            <v>由布市（国民健康保険）</v>
          </cell>
        </row>
        <row r="1453">
          <cell r="E1453">
            <v>441022</v>
          </cell>
          <cell r="F1453" t="str">
            <v>由布市（国民健康保険）</v>
          </cell>
        </row>
        <row r="1454">
          <cell r="E1454">
            <v>441022</v>
          </cell>
          <cell r="F1454" t="str">
            <v>由布市（国民健康保険）</v>
          </cell>
        </row>
        <row r="1455">
          <cell r="E1455">
            <v>230227</v>
          </cell>
          <cell r="F1455" t="str">
            <v>新城市（国民健康保険）</v>
          </cell>
        </row>
        <row r="1456">
          <cell r="E1456">
            <v>230946</v>
          </cell>
          <cell r="F1456" t="str">
            <v>設楽町（国民健康保険）</v>
          </cell>
        </row>
        <row r="1457">
          <cell r="E1457">
            <v>420075</v>
          </cell>
          <cell r="F1457" t="str">
            <v>平戸市（国民健康保険）</v>
          </cell>
        </row>
        <row r="1458">
          <cell r="E1458">
            <v>420075</v>
          </cell>
          <cell r="F1458" t="str">
            <v>平戸市（国民健康保険）</v>
          </cell>
        </row>
        <row r="1459">
          <cell r="E1459">
            <v>420075</v>
          </cell>
          <cell r="F1459" t="str">
            <v>平戸市（国民健康保険）</v>
          </cell>
        </row>
        <row r="1460">
          <cell r="E1460">
            <v>470062</v>
          </cell>
          <cell r="F1460" t="str">
            <v>平良市（国民健康保険）</v>
          </cell>
        </row>
        <row r="1461">
          <cell r="E1461">
            <v>470062</v>
          </cell>
          <cell r="F1461" t="str">
            <v>平良市（国民健康保険）</v>
          </cell>
        </row>
        <row r="1462">
          <cell r="E1462">
            <v>470062</v>
          </cell>
          <cell r="F1462" t="str">
            <v>平良市（国民健康保険）</v>
          </cell>
        </row>
        <row r="1463">
          <cell r="E1463">
            <v>470062</v>
          </cell>
          <cell r="F1463" t="str">
            <v>平良市（国民健康保険）</v>
          </cell>
        </row>
        <row r="1464">
          <cell r="E1464">
            <v>470062</v>
          </cell>
          <cell r="F1464" t="str">
            <v>平良市（国民健康保険）</v>
          </cell>
        </row>
        <row r="1465">
          <cell r="E1465">
            <v>200766</v>
          </cell>
          <cell r="F1465" t="str">
            <v>穂高町（国民健康保険）</v>
          </cell>
        </row>
        <row r="1466">
          <cell r="E1466">
            <v>200766</v>
          </cell>
          <cell r="F1466" t="str">
            <v>穂高町（国民健康保険）</v>
          </cell>
        </row>
        <row r="1467">
          <cell r="E1467">
            <v>200766</v>
          </cell>
          <cell r="F1467" t="str">
            <v>穂高町（国民健康保険）</v>
          </cell>
        </row>
        <row r="1468">
          <cell r="E1468">
            <v>200766</v>
          </cell>
          <cell r="F1468" t="str">
            <v>穂高町（国民健康保険）</v>
          </cell>
        </row>
        <row r="1469">
          <cell r="E1469">
            <v>200766</v>
          </cell>
          <cell r="F1469" t="str">
            <v>穂高町（国民健康保険）</v>
          </cell>
        </row>
        <row r="1470">
          <cell r="E1470">
            <v>200055</v>
          </cell>
          <cell r="F1470" t="str">
            <v>飯田市（国民健康保険）</v>
          </cell>
        </row>
        <row r="1471">
          <cell r="E1471">
            <v>200055</v>
          </cell>
          <cell r="F1471" t="str">
            <v>飯田市（国民健康保険）</v>
          </cell>
        </row>
        <row r="1472">
          <cell r="E1472">
            <v>201186</v>
          </cell>
          <cell r="F1472" t="str">
            <v>牟礼村（国民健康保険）</v>
          </cell>
        </row>
        <row r="1473">
          <cell r="E1473">
            <v>201186</v>
          </cell>
          <cell r="F1473" t="str">
            <v>牟礼村（国民健康保険）</v>
          </cell>
        </row>
        <row r="1474">
          <cell r="E1474">
            <v>230946</v>
          </cell>
          <cell r="F1474" t="str">
            <v>設楽町（国民健康保険）</v>
          </cell>
        </row>
        <row r="1475">
          <cell r="E1475">
            <v>230227</v>
          </cell>
          <cell r="F1475" t="str">
            <v>新城市（国民健康保険）</v>
          </cell>
        </row>
        <row r="1476">
          <cell r="E1476">
            <v>230227</v>
          </cell>
          <cell r="F1476" t="str">
            <v>新城市（国民健康保険）</v>
          </cell>
        </row>
        <row r="1477">
          <cell r="E1477">
            <v>231068</v>
          </cell>
          <cell r="F1477" t="str">
            <v>田原市（国民健康保険）</v>
          </cell>
        </row>
        <row r="1478">
          <cell r="E1478">
            <v>231068</v>
          </cell>
          <cell r="F1478" t="str">
            <v>田原市（国民健康保険）</v>
          </cell>
        </row>
        <row r="1479">
          <cell r="E1479">
            <v>241083</v>
          </cell>
          <cell r="F1479" t="str">
            <v>南伊勢町（国民健康保険）</v>
          </cell>
        </row>
        <row r="1480">
          <cell r="E1480">
            <v>241083</v>
          </cell>
          <cell r="F1480" t="str">
            <v>南伊勢町（国民健康保険）</v>
          </cell>
        </row>
        <row r="1481">
          <cell r="E1481">
            <v>241083</v>
          </cell>
          <cell r="F1481" t="str">
            <v>南伊勢町（国民健康保険）</v>
          </cell>
        </row>
        <row r="1482">
          <cell r="E1482">
            <v>250134</v>
          </cell>
          <cell r="F1482" t="str">
            <v>米原市（国民健康保険）</v>
          </cell>
        </row>
        <row r="1483">
          <cell r="E1483">
            <v>250134</v>
          </cell>
          <cell r="F1483" t="str">
            <v>米原市（国民健康保険）</v>
          </cell>
        </row>
        <row r="1484">
          <cell r="E1484">
            <v>280438</v>
          </cell>
          <cell r="F1484" t="str">
            <v>揖保川町（国民健康保険）</v>
          </cell>
        </row>
        <row r="1485">
          <cell r="E1485">
            <v>280149</v>
          </cell>
          <cell r="F1485" t="str">
            <v>西脇市（国民健康保険）</v>
          </cell>
        </row>
        <row r="1486">
          <cell r="E1486">
            <v>280149</v>
          </cell>
          <cell r="F1486" t="str">
            <v>西脇市（国民健康保険）</v>
          </cell>
        </row>
        <row r="1487">
          <cell r="E1487">
            <v>280438</v>
          </cell>
          <cell r="F1487" t="str">
            <v>揖保川町（国民健康保険）</v>
          </cell>
        </row>
        <row r="1488">
          <cell r="E1488">
            <v>280438</v>
          </cell>
          <cell r="F1488" t="str">
            <v>揖保川町（国民健康保険）</v>
          </cell>
        </row>
        <row r="1489">
          <cell r="E1489">
            <v>280438</v>
          </cell>
          <cell r="F1489" t="str">
            <v>揖保川町（国民健康保険）</v>
          </cell>
        </row>
        <row r="1490">
          <cell r="E1490">
            <v>280461</v>
          </cell>
          <cell r="F1490" t="str">
            <v>佐用町（国民健康保険）</v>
          </cell>
        </row>
        <row r="1491">
          <cell r="E1491">
            <v>280461</v>
          </cell>
          <cell r="F1491" t="str">
            <v>佐用町（国民健康保険）</v>
          </cell>
        </row>
        <row r="1492">
          <cell r="E1492">
            <v>280461</v>
          </cell>
          <cell r="F1492" t="str">
            <v>佐用町（国民健康保険）</v>
          </cell>
        </row>
        <row r="1493">
          <cell r="E1493">
            <v>280461</v>
          </cell>
          <cell r="F1493" t="str">
            <v>佐用町（国民健康保険）</v>
          </cell>
        </row>
        <row r="1494">
          <cell r="E1494">
            <v>280628</v>
          </cell>
          <cell r="F1494" t="str">
            <v>浜坂町（国民健康保険）</v>
          </cell>
        </row>
        <row r="1495">
          <cell r="E1495">
            <v>280628</v>
          </cell>
          <cell r="F1495" t="str">
            <v>浜坂町（国民健康保険）</v>
          </cell>
        </row>
        <row r="1496">
          <cell r="E1496">
            <v>300079</v>
          </cell>
          <cell r="F1496" t="str">
            <v>新宮市（国民健康保険）</v>
          </cell>
        </row>
        <row r="1497">
          <cell r="E1497">
            <v>300186</v>
          </cell>
          <cell r="F1497" t="str">
            <v>かつらぎ町（国民健康保険）</v>
          </cell>
        </row>
        <row r="1498">
          <cell r="E1498">
            <v>300186</v>
          </cell>
          <cell r="F1498" t="str">
            <v>かつらぎ町（国民健康保険）</v>
          </cell>
        </row>
        <row r="1499">
          <cell r="E1499">
            <v>300079</v>
          </cell>
          <cell r="F1499" t="str">
            <v>新宮市（国民健康保険）</v>
          </cell>
        </row>
        <row r="1500">
          <cell r="E1500">
            <v>310920</v>
          </cell>
          <cell r="F1500" t="str">
            <v>北栄町（国民健康保険）</v>
          </cell>
        </row>
        <row r="1501">
          <cell r="E1501">
            <v>310920</v>
          </cell>
          <cell r="F1501" t="str">
            <v>北栄町（国民健康保険）</v>
          </cell>
        </row>
        <row r="1502">
          <cell r="E1502">
            <v>310920</v>
          </cell>
          <cell r="F1502" t="str">
            <v>北栄町（国民健康保険）</v>
          </cell>
        </row>
        <row r="1503">
          <cell r="E1503">
            <v>320028</v>
          </cell>
          <cell r="F1503" t="str">
            <v>浜田市（国民健康保険）</v>
          </cell>
        </row>
        <row r="1504">
          <cell r="E1504">
            <v>320051</v>
          </cell>
          <cell r="F1504" t="str">
            <v>大田市（国民健康保険）</v>
          </cell>
        </row>
        <row r="1505">
          <cell r="E1505">
            <v>320051</v>
          </cell>
          <cell r="F1505" t="str">
            <v>大田市（国民健康保険）</v>
          </cell>
        </row>
        <row r="1506">
          <cell r="E1506">
            <v>320051</v>
          </cell>
          <cell r="F1506" t="str">
            <v>大田市（国民健康保険）</v>
          </cell>
        </row>
        <row r="1507">
          <cell r="E1507">
            <v>320028</v>
          </cell>
          <cell r="F1507" t="str">
            <v>浜田市（国民健康保険）</v>
          </cell>
        </row>
        <row r="1508">
          <cell r="E1508">
            <v>430181</v>
          </cell>
          <cell r="F1508" t="str">
            <v>玉名市（国民健康保険）</v>
          </cell>
        </row>
        <row r="1509">
          <cell r="E1509">
            <v>430181</v>
          </cell>
          <cell r="F1509" t="str">
            <v>玉名市（国民健康保険）</v>
          </cell>
        </row>
        <row r="1510">
          <cell r="E1510">
            <v>430181</v>
          </cell>
          <cell r="F1510" t="str">
            <v>玉名市（国民健康保険）</v>
          </cell>
        </row>
        <row r="1511">
          <cell r="E1511">
            <v>430181</v>
          </cell>
          <cell r="F1511" t="str">
            <v>玉名市（国民健康保険）</v>
          </cell>
        </row>
        <row r="1512">
          <cell r="E1512">
            <v>430181</v>
          </cell>
          <cell r="F1512" t="str">
            <v>玉名市（国民健康保険）</v>
          </cell>
        </row>
        <row r="1513">
          <cell r="E1513">
            <v>150011</v>
          </cell>
          <cell r="F1513" t="str">
            <v>新潟市（国民健康保険）</v>
          </cell>
        </row>
        <row r="1514">
          <cell r="E1514">
            <v>150011</v>
          </cell>
          <cell r="F1514" t="str">
            <v>新潟市（国民健康保険）</v>
          </cell>
        </row>
        <row r="1515">
          <cell r="E1515">
            <v>10066</v>
          </cell>
          <cell r="F1515" t="str">
            <v>釧路市（国民健康保険）</v>
          </cell>
        </row>
        <row r="1516">
          <cell r="E1516">
            <v>10066</v>
          </cell>
          <cell r="F1516" t="str">
            <v>釧路市（国民健康保険）</v>
          </cell>
        </row>
        <row r="1517">
          <cell r="E1517">
            <v>10066</v>
          </cell>
          <cell r="F1517" t="str">
            <v>釧路市（国民健康保険）</v>
          </cell>
        </row>
        <row r="1518">
          <cell r="E1518">
            <v>81026</v>
          </cell>
          <cell r="F1518" t="str">
            <v>鉾田市（国民健康保険）</v>
          </cell>
        </row>
        <row r="1519">
          <cell r="E1519">
            <v>81026</v>
          </cell>
          <cell r="F1519" t="str">
            <v>鉾田市（国民健康保険）</v>
          </cell>
        </row>
        <row r="1520">
          <cell r="E1520">
            <v>81026</v>
          </cell>
          <cell r="F1520" t="str">
            <v>鉾田市（国民健康保険）</v>
          </cell>
        </row>
        <row r="1521">
          <cell r="E1521">
            <v>81026</v>
          </cell>
          <cell r="F1521" t="str">
            <v>鉾田市（国民健康保険）</v>
          </cell>
        </row>
        <row r="1522">
          <cell r="E1522">
            <v>200683</v>
          </cell>
          <cell r="F1522" t="str">
            <v>坂北村（国民健康保険）</v>
          </cell>
        </row>
        <row r="1523">
          <cell r="E1523">
            <v>200683</v>
          </cell>
          <cell r="F1523" t="str">
            <v>坂北村（国民健康保険）</v>
          </cell>
        </row>
        <row r="1524">
          <cell r="E1524">
            <v>200683</v>
          </cell>
          <cell r="F1524" t="str">
            <v>坂北村（国民健康保険）</v>
          </cell>
        </row>
        <row r="1525">
          <cell r="E1525">
            <v>241091</v>
          </cell>
          <cell r="F1525" t="str">
            <v>紀北町（国民健康保険）</v>
          </cell>
        </row>
        <row r="1526">
          <cell r="E1526">
            <v>241091</v>
          </cell>
          <cell r="F1526" t="str">
            <v>紀北町（国民健康保険）</v>
          </cell>
        </row>
        <row r="1527">
          <cell r="E1527">
            <v>241091</v>
          </cell>
          <cell r="F1527" t="str">
            <v>紀北町（国民健康保険）</v>
          </cell>
        </row>
        <row r="1528">
          <cell r="E1528">
            <v>260851</v>
          </cell>
          <cell r="F1528" t="str">
            <v>京丹波町（国民健康保険）</v>
          </cell>
        </row>
        <row r="1529">
          <cell r="E1529">
            <v>260851</v>
          </cell>
          <cell r="F1529" t="str">
            <v>京丹波町（国民健康保険）</v>
          </cell>
        </row>
        <row r="1530">
          <cell r="E1530">
            <v>260851</v>
          </cell>
          <cell r="F1530" t="str">
            <v>京丹波町（国民健康保険）</v>
          </cell>
        </row>
        <row r="1531">
          <cell r="E1531">
            <v>260851</v>
          </cell>
          <cell r="F1531" t="str">
            <v>京丹波町（国民健康保険）</v>
          </cell>
        </row>
        <row r="1532">
          <cell r="E1532">
            <v>370056</v>
          </cell>
          <cell r="F1532" t="str">
            <v>観音寺市（国民健康保険）</v>
          </cell>
        </row>
        <row r="1533">
          <cell r="E1533">
            <v>370056</v>
          </cell>
          <cell r="F1533" t="str">
            <v>観音寺市（国民健康保険）</v>
          </cell>
        </row>
        <row r="1534">
          <cell r="E1534">
            <v>370056</v>
          </cell>
          <cell r="F1534" t="str">
            <v>観音寺市（国民健康保険）</v>
          </cell>
        </row>
        <row r="1535">
          <cell r="E1535">
            <v>401315</v>
          </cell>
          <cell r="F1535" t="str">
            <v>上毛町（国民健康保険）</v>
          </cell>
        </row>
        <row r="1536">
          <cell r="E1536">
            <v>401315</v>
          </cell>
          <cell r="F1536" t="str">
            <v>上毛町（国民健康保険）</v>
          </cell>
        </row>
        <row r="1537">
          <cell r="E1537">
            <v>401315</v>
          </cell>
          <cell r="F1537" t="str">
            <v>上毛町（国民健康保険）</v>
          </cell>
        </row>
        <row r="1538">
          <cell r="E1538">
            <v>420133</v>
          </cell>
          <cell r="F1538" t="str">
            <v>雲仙市（国民健康保険）</v>
          </cell>
        </row>
        <row r="1539">
          <cell r="E1539">
            <v>460188</v>
          </cell>
          <cell r="F1539" t="str">
            <v>いちき串木野市（国民健康保険）</v>
          </cell>
        </row>
        <row r="1540">
          <cell r="E1540">
            <v>460188</v>
          </cell>
          <cell r="F1540" t="str">
            <v>いちき串木野市（国民健康保険）</v>
          </cell>
        </row>
        <row r="1541">
          <cell r="E1541">
            <v>460188</v>
          </cell>
          <cell r="F1541" t="str">
            <v>いちき串木野市（国民健康保険）</v>
          </cell>
        </row>
        <row r="1542">
          <cell r="E1542">
            <v>220855</v>
          </cell>
          <cell r="F1542" t="str">
            <v>牧之原市（国民健康保険）</v>
          </cell>
        </row>
        <row r="1543">
          <cell r="E1543">
            <v>220855</v>
          </cell>
          <cell r="F1543" t="str">
            <v>牧之原市（国民健康保険）</v>
          </cell>
        </row>
        <row r="1544">
          <cell r="E1544">
            <v>220855</v>
          </cell>
          <cell r="F1544" t="str">
            <v>牧之原市（国民健康保険）</v>
          </cell>
        </row>
        <row r="1545">
          <cell r="E1545">
            <v>420133</v>
          </cell>
          <cell r="F1545" t="str">
            <v>雲仙市（国民健康保険）</v>
          </cell>
        </row>
        <row r="1546">
          <cell r="E1546">
            <v>420133</v>
          </cell>
          <cell r="F1546" t="str">
            <v>雲仙市（国民健康保険）</v>
          </cell>
        </row>
        <row r="1547">
          <cell r="E1547">
            <v>420133</v>
          </cell>
          <cell r="F1547" t="str">
            <v>雲仙市（国民健康保険）</v>
          </cell>
        </row>
        <row r="1548">
          <cell r="E1548">
            <v>420133</v>
          </cell>
          <cell r="F1548" t="str">
            <v>雲仙市（国民健康保険）</v>
          </cell>
        </row>
        <row r="1549">
          <cell r="E1549">
            <v>420133</v>
          </cell>
          <cell r="F1549" t="str">
            <v>雲仙市（国民健康保険）</v>
          </cell>
        </row>
        <row r="1550">
          <cell r="E1550">
            <v>420133</v>
          </cell>
          <cell r="F1550" t="str">
            <v>雲仙市（国民健康保険）</v>
          </cell>
        </row>
        <row r="1551">
          <cell r="E1551">
            <v>420133</v>
          </cell>
          <cell r="F1551" t="str">
            <v>雲仙市（国民健康保険）</v>
          </cell>
        </row>
        <row r="1552">
          <cell r="E1552">
            <v>280164</v>
          </cell>
          <cell r="F1552" t="str">
            <v>三木市（国民健康保険）</v>
          </cell>
        </row>
        <row r="1553">
          <cell r="E1553">
            <v>280164</v>
          </cell>
          <cell r="F1553" t="str">
            <v>三木市（国民健康保険）</v>
          </cell>
        </row>
        <row r="1554">
          <cell r="E1554">
            <v>30650</v>
          </cell>
          <cell r="F1554" t="str">
            <v>西和賀町（国民健康保険）合併事務局</v>
          </cell>
        </row>
        <row r="1555">
          <cell r="E1555">
            <v>30650</v>
          </cell>
          <cell r="F1555" t="str">
            <v>西和賀町（国民健康保険）合併事務局</v>
          </cell>
        </row>
        <row r="1556">
          <cell r="E1556">
            <v>60046</v>
          </cell>
          <cell r="F1556" t="str">
            <v>酒田市（国民健康保険）</v>
          </cell>
        </row>
        <row r="1557">
          <cell r="E1557">
            <v>60046</v>
          </cell>
          <cell r="F1557" t="str">
            <v>酒田市（国民健康保険）</v>
          </cell>
        </row>
        <row r="1558">
          <cell r="E1558">
            <v>60046</v>
          </cell>
          <cell r="F1558" t="str">
            <v>酒田市（国民健康保険）</v>
          </cell>
        </row>
        <row r="1559">
          <cell r="E1559">
            <v>60046</v>
          </cell>
          <cell r="F1559" t="str">
            <v>酒田市（国民健康保険）</v>
          </cell>
        </row>
        <row r="1560">
          <cell r="E1560">
            <v>160028</v>
          </cell>
          <cell r="F1560" t="str">
            <v>高岡市（国民健康保険）</v>
          </cell>
        </row>
        <row r="1561">
          <cell r="E1561">
            <v>160036</v>
          </cell>
          <cell r="F1561" t="str">
            <v>射水市（国民健康保険）合併事務局</v>
          </cell>
        </row>
        <row r="1562">
          <cell r="E1562">
            <v>160036</v>
          </cell>
          <cell r="F1562" t="str">
            <v>射水市（国民健康保険）合併事務局</v>
          </cell>
        </row>
        <row r="1563">
          <cell r="E1563">
            <v>160036</v>
          </cell>
          <cell r="F1563" t="str">
            <v>射水市（国民健康保険）合併事務局</v>
          </cell>
        </row>
        <row r="1564">
          <cell r="E1564">
            <v>160036</v>
          </cell>
          <cell r="F1564" t="str">
            <v>射水市（国民健康保険）合併事務局</v>
          </cell>
        </row>
        <row r="1565">
          <cell r="E1565">
            <v>160036</v>
          </cell>
          <cell r="F1565" t="str">
            <v>射水市（国民健康保険）合併事務局</v>
          </cell>
        </row>
        <row r="1566">
          <cell r="E1566">
            <v>160028</v>
          </cell>
          <cell r="F1566" t="str">
            <v>高岡市（国民健康保険）</v>
          </cell>
        </row>
        <row r="1567">
          <cell r="E1567">
            <v>190033</v>
          </cell>
          <cell r="F1567" t="str">
            <v>甲州市（国民健康保険）合併事務局</v>
          </cell>
        </row>
        <row r="1568">
          <cell r="E1568">
            <v>190033</v>
          </cell>
          <cell r="F1568" t="str">
            <v>甲州市（国民健康保険）合併事務局</v>
          </cell>
        </row>
        <row r="1569">
          <cell r="E1569">
            <v>190033</v>
          </cell>
          <cell r="F1569" t="str">
            <v>甲州市（国民健康保険）合併事務局</v>
          </cell>
        </row>
        <row r="1570">
          <cell r="E1570">
            <v>240036</v>
          </cell>
          <cell r="F1570" t="str">
            <v>伊勢市（国民健康保険）合併事務局</v>
          </cell>
        </row>
        <row r="1571">
          <cell r="E1571">
            <v>240127</v>
          </cell>
          <cell r="F1571" t="str">
            <v>熊野市（国民健康保険）合併事務局</v>
          </cell>
        </row>
        <row r="1572">
          <cell r="E1572">
            <v>240036</v>
          </cell>
          <cell r="F1572" t="str">
            <v>伊勢市（国民健康保険）合併事務局</v>
          </cell>
        </row>
        <row r="1573">
          <cell r="E1573">
            <v>240036</v>
          </cell>
          <cell r="F1573" t="str">
            <v>伊勢市（国民健康保険）合併事務局</v>
          </cell>
        </row>
        <row r="1574">
          <cell r="E1574">
            <v>240036</v>
          </cell>
          <cell r="F1574" t="str">
            <v>伊勢市（国民健康保険）合併事務局</v>
          </cell>
        </row>
        <row r="1575">
          <cell r="E1575">
            <v>240127</v>
          </cell>
          <cell r="F1575" t="str">
            <v>熊野市（国民健康保険）合併事務局</v>
          </cell>
        </row>
        <row r="1576">
          <cell r="E1576">
            <v>280271</v>
          </cell>
          <cell r="F1576" t="str">
            <v>多可町（国民健康保険）合併事務局</v>
          </cell>
        </row>
        <row r="1577">
          <cell r="E1577">
            <v>280271</v>
          </cell>
          <cell r="F1577" t="str">
            <v>多可町（国民健康保険）合併事務局</v>
          </cell>
        </row>
        <row r="1578">
          <cell r="E1578">
            <v>280271</v>
          </cell>
          <cell r="F1578" t="str">
            <v>多可町（国民健康保険）合併事務局</v>
          </cell>
        </row>
        <row r="1579">
          <cell r="E1579">
            <v>340281</v>
          </cell>
          <cell r="F1579" t="str">
            <v>廿日市市（国民健康保険）</v>
          </cell>
        </row>
        <row r="1580">
          <cell r="E1580">
            <v>340281</v>
          </cell>
          <cell r="F1580" t="str">
            <v>廿日市市（国民健康保険）</v>
          </cell>
        </row>
        <row r="1581">
          <cell r="E1581">
            <v>280362</v>
          </cell>
          <cell r="F1581" t="str">
            <v>神河町（国民健康保険）合併事務局</v>
          </cell>
        </row>
        <row r="1582">
          <cell r="E1582">
            <v>280362</v>
          </cell>
          <cell r="F1582" t="str">
            <v>神河町（国民健康保険）合併事務局</v>
          </cell>
        </row>
        <row r="1583">
          <cell r="E1583">
            <v>300129</v>
          </cell>
          <cell r="F1583" t="str">
            <v>打田町（国民健康保険）</v>
          </cell>
        </row>
        <row r="1584">
          <cell r="E1584">
            <v>300129</v>
          </cell>
          <cell r="F1584" t="str">
            <v>打田町（国民健康保険）</v>
          </cell>
        </row>
        <row r="1585">
          <cell r="E1585">
            <v>300129</v>
          </cell>
          <cell r="F1585" t="str">
            <v>打田町（国民健康保険）</v>
          </cell>
        </row>
        <row r="1586">
          <cell r="E1586">
            <v>300129</v>
          </cell>
          <cell r="F1586" t="str">
            <v>打田町（国民健康保険）</v>
          </cell>
        </row>
        <row r="1587">
          <cell r="E1587">
            <v>300129</v>
          </cell>
          <cell r="F1587" t="str">
            <v>打田町（国民健康保険）</v>
          </cell>
        </row>
        <row r="1588">
          <cell r="E1588">
            <v>460121</v>
          </cell>
          <cell r="F1588" t="str">
            <v>霧島市（国民健康保険）合併事務局</v>
          </cell>
        </row>
        <row r="1589">
          <cell r="E1589">
            <v>460121</v>
          </cell>
          <cell r="F1589" t="str">
            <v>霧島市（国民健康保険）合併事務局</v>
          </cell>
        </row>
        <row r="1590">
          <cell r="E1590">
            <v>460121</v>
          </cell>
          <cell r="F1590" t="str">
            <v>霧島市（国民健康保険）合併事務局</v>
          </cell>
        </row>
        <row r="1591">
          <cell r="E1591">
            <v>460121</v>
          </cell>
          <cell r="F1591" t="str">
            <v>霧島市（国民健康保険）合併事務局</v>
          </cell>
        </row>
        <row r="1592">
          <cell r="E1592">
            <v>460121</v>
          </cell>
          <cell r="F1592" t="str">
            <v>霧島市（国民健康保険）合併事務局</v>
          </cell>
        </row>
        <row r="1593">
          <cell r="E1593">
            <v>460121</v>
          </cell>
          <cell r="F1593" t="str">
            <v>霧島市（国民健康保険）合併事務局</v>
          </cell>
        </row>
        <row r="1594">
          <cell r="E1594">
            <v>460121</v>
          </cell>
          <cell r="F1594" t="str">
            <v>霧島市（国民健康保険）合併事務局</v>
          </cell>
        </row>
        <row r="1595">
          <cell r="E1595">
            <v>120915</v>
          </cell>
          <cell r="F1595" t="str">
            <v>いすみ市（国民健康保険）合併事務局</v>
          </cell>
        </row>
        <row r="1596">
          <cell r="E1596">
            <v>120915</v>
          </cell>
          <cell r="F1596" t="str">
            <v>いすみ市（国民健康保険）合併事務局</v>
          </cell>
        </row>
        <row r="1597">
          <cell r="E1597">
            <v>120915</v>
          </cell>
          <cell r="F1597" t="str">
            <v>いすみ市（国民健康保険）合併事務局</v>
          </cell>
        </row>
        <row r="1598">
          <cell r="E1598">
            <v>20289</v>
          </cell>
          <cell r="F1598" t="str">
            <v>平川市（国民健康保険）合併事務局</v>
          </cell>
        </row>
        <row r="1599">
          <cell r="E1599">
            <v>20289</v>
          </cell>
          <cell r="F1599" t="str">
            <v>平川市（国民健康保険）合併事務局</v>
          </cell>
        </row>
        <row r="1600">
          <cell r="E1600">
            <v>20289</v>
          </cell>
          <cell r="F1600" t="str">
            <v>平川市（国民健康保険）合併事務局</v>
          </cell>
        </row>
        <row r="1601">
          <cell r="E1601">
            <v>20610</v>
          </cell>
          <cell r="F1601" t="str">
            <v>南部町（国民健康保険）合併事務局</v>
          </cell>
        </row>
        <row r="1602">
          <cell r="E1602">
            <v>20610</v>
          </cell>
          <cell r="F1602" t="str">
            <v>南部町（国民健康保険）合併事務局</v>
          </cell>
        </row>
        <row r="1603">
          <cell r="E1603">
            <v>20610</v>
          </cell>
          <cell r="F1603" t="str">
            <v>南部町（国民健康保険）合併事務局</v>
          </cell>
        </row>
        <row r="1604">
          <cell r="E1604">
            <v>30056</v>
          </cell>
          <cell r="F1604" t="str">
            <v>花巻市（国民健康保険）合併事務局</v>
          </cell>
        </row>
        <row r="1605">
          <cell r="E1605">
            <v>30130</v>
          </cell>
          <cell r="F1605" t="str">
            <v>二戸市（国民健康保険）合併事務局</v>
          </cell>
        </row>
        <row r="1606">
          <cell r="E1606">
            <v>30056</v>
          </cell>
          <cell r="F1606" t="str">
            <v>花巻市（国民健康保険）合併事務局</v>
          </cell>
        </row>
        <row r="1607">
          <cell r="E1607">
            <v>30056</v>
          </cell>
          <cell r="F1607" t="str">
            <v>花巻市（国民健康保険）合併事務局</v>
          </cell>
        </row>
        <row r="1608">
          <cell r="E1608">
            <v>30056</v>
          </cell>
          <cell r="F1608" t="str">
            <v>花巻市（国民健康保険）合併事務局</v>
          </cell>
        </row>
        <row r="1609">
          <cell r="E1609">
            <v>30924</v>
          </cell>
          <cell r="F1609" t="str">
            <v>洋野町（国民健康保険）合併事務局</v>
          </cell>
        </row>
        <row r="1610">
          <cell r="E1610">
            <v>30924</v>
          </cell>
          <cell r="F1610" t="str">
            <v>洋野町（国民健康保険）合併事務局</v>
          </cell>
        </row>
        <row r="1611">
          <cell r="E1611">
            <v>30130</v>
          </cell>
          <cell r="F1611" t="str">
            <v>二戸市（国民健康保険）合併事務局</v>
          </cell>
        </row>
        <row r="1612">
          <cell r="E1612">
            <v>40790</v>
          </cell>
          <cell r="F1612" t="str">
            <v>美里町（国民健康保険）</v>
          </cell>
        </row>
        <row r="1613">
          <cell r="E1613">
            <v>40790</v>
          </cell>
          <cell r="F1613" t="str">
            <v>美里町（国民健康保険）</v>
          </cell>
        </row>
        <row r="1614">
          <cell r="E1614">
            <v>40790</v>
          </cell>
          <cell r="F1614" t="str">
            <v>美里町（国民健康保険）</v>
          </cell>
        </row>
        <row r="1615">
          <cell r="E1615">
            <v>80101</v>
          </cell>
          <cell r="F1615" t="str">
            <v>下妻市（国民健康保険）</v>
          </cell>
        </row>
        <row r="1616">
          <cell r="E1616">
            <v>80119</v>
          </cell>
          <cell r="F1616" t="str">
            <v>水海道市（国民健康保険）</v>
          </cell>
        </row>
        <row r="1617">
          <cell r="E1617">
            <v>80101</v>
          </cell>
          <cell r="F1617" t="str">
            <v>下妻市（国民健康保険）</v>
          </cell>
        </row>
        <row r="1618">
          <cell r="E1618">
            <v>80119</v>
          </cell>
          <cell r="F1618" t="str">
            <v>水海道市（国民健康保険）</v>
          </cell>
        </row>
        <row r="1619">
          <cell r="E1619">
            <v>90050</v>
          </cell>
          <cell r="F1619" t="str">
            <v>鹿沼市（国民健康保険）</v>
          </cell>
        </row>
        <row r="1620">
          <cell r="E1620">
            <v>90050</v>
          </cell>
          <cell r="F1620" t="str">
            <v>鹿沼市（国民健康保険）</v>
          </cell>
        </row>
        <row r="1621">
          <cell r="E1621">
            <v>100099</v>
          </cell>
          <cell r="F1621" t="str">
            <v>藤岡市（国民健康保険）</v>
          </cell>
        </row>
        <row r="1622">
          <cell r="E1622">
            <v>100099</v>
          </cell>
          <cell r="F1622" t="str">
            <v>藤岡市（国民健康保険）</v>
          </cell>
        </row>
        <row r="1623">
          <cell r="E1623">
            <v>210013</v>
          </cell>
          <cell r="F1623" t="str">
            <v>岐阜市（国民健康保険）</v>
          </cell>
        </row>
        <row r="1624">
          <cell r="E1624">
            <v>210013</v>
          </cell>
          <cell r="F1624" t="str">
            <v>岐阜市（国民健康保険）</v>
          </cell>
        </row>
        <row r="1625">
          <cell r="E1625">
            <v>240010</v>
          </cell>
          <cell r="F1625" t="str">
            <v>津市（国民健康保険）合併事務局</v>
          </cell>
        </row>
        <row r="1626">
          <cell r="E1626">
            <v>240010</v>
          </cell>
          <cell r="F1626" t="str">
            <v>津市（国民健康保険）合併事務局</v>
          </cell>
        </row>
        <row r="1627">
          <cell r="E1627">
            <v>240010</v>
          </cell>
          <cell r="F1627" t="str">
            <v>津市（国民健康保険）合併事務局</v>
          </cell>
        </row>
        <row r="1628">
          <cell r="E1628">
            <v>240010</v>
          </cell>
          <cell r="F1628" t="str">
            <v>津市（国民健康保険）合併事務局</v>
          </cell>
        </row>
        <row r="1629">
          <cell r="E1629">
            <v>240010</v>
          </cell>
          <cell r="F1629" t="str">
            <v>津市（国民健康保険）合併事務局</v>
          </cell>
        </row>
        <row r="1630">
          <cell r="E1630">
            <v>240010</v>
          </cell>
          <cell r="F1630" t="str">
            <v>津市（国民健康保険）合併事務局</v>
          </cell>
        </row>
        <row r="1631">
          <cell r="E1631">
            <v>240010</v>
          </cell>
          <cell r="F1631" t="str">
            <v>津市（国民健康保険）合併事務局</v>
          </cell>
        </row>
        <row r="1632">
          <cell r="E1632">
            <v>240010</v>
          </cell>
          <cell r="F1632" t="str">
            <v>津市（国民健康保険）合併事務局</v>
          </cell>
        </row>
        <row r="1633">
          <cell r="E1633">
            <v>240010</v>
          </cell>
          <cell r="F1633" t="str">
            <v>津市（国民健康保険）合併事務局</v>
          </cell>
        </row>
        <row r="1634">
          <cell r="E1634">
            <v>240010</v>
          </cell>
          <cell r="F1634" t="str">
            <v>津市（国民健康保険）合併事務局</v>
          </cell>
        </row>
        <row r="1635">
          <cell r="E1635">
            <v>240762</v>
          </cell>
          <cell r="F1635" t="str">
            <v>多気町（国民健康保険）合併事務局</v>
          </cell>
        </row>
        <row r="1636">
          <cell r="E1636">
            <v>240762</v>
          </cell>
          <cell r="F1636" t="str">
            <v>多気町（国民健康保険）合併事務局</v>
          </cell>
        </row>
        <row r="1637">
          <cell r="E1637">
            <v>250050</v>
          </cell>
          <cell r="F1637" t="str">
            <v>東近江市（国民健康保険）</v>
          </cell>
        </row>
        <row r="1638">
          <cell r="E1638">
            <v>250050</v>
          </cell>
          <cell r="F1638" t="str">
            <v>東近江市（国民健康保険）</v>
          </cell>
        </row>
        <row r="1639">
          <cell r="E1639">
            <v>250050</v>
          </cell>
          <cell r="F1639" t="str">
            <v>東近江市（国民健康保険）</v>
          </cell>
        </row>
        <row r="1640">
          <cell r="E1640">
            <v>290619</v>
          </cell>
          <cell r="F1640" t="str">
            <v>宇陀市（国民健康保険）合併事務局</v>
          </cell>
        </row>
        <row r="1641">
          <cell r="E1641">
            <v>290619</v>
          </cell>
          <cell r="F1641" t="str">
            <v>宇陀市（国民健康保険）合併事務局</v>
          </cell>
        </row>
        <row r="1642">
          <cell r="E1642">
            <v>290619</v>
          </cell>
          <cell r="F1642" t="str">
            <v>宇陀市（国民健康保険）合併事務局</v>
          </cell>
        </row>
        <row r="1643">
          <cell r="E1643">
            <v>290619</v>
          </cell>
          <cell r="F1643" t="str">
            <v>宇陀市（国民健康保険）合併事務局</v>
          </cell>
        </row>
        <row r="1644">
          <cell r="E1644">
            <v>300103</v>
          </cell>
          <cell r="F1644" t="str">
            <v>野上町（国民健康保険）</v>
          </cell>
        </row>
        <row r="1645">
          <cell r="E1645">
            <v>300103</v>
          </cell>
          <cell r="F1645" t="str">
            <v>野上町（国民健康保険）</v>
          </cell>
        </row>
        <row r="1646">
          <cell r="E1646">
            <v>420034</v>
          </cell>
          <cell r="F1646" t="str">
            <v>島原市（国民健康保険）</v>
          </cell>
        </row>
        <row r="1647">
          <cell r="E1647">
            <v>420083</v>
          </cell>
          <cell r="F1647" t="str">
            <v>松浦市（国民健康保険）</v>
          </cell>
        </row>
        <row r="1648">
          <cell r="E1648">
            <v>450015</v>
          </cell>
          <cell r="F1648" t="str">
            <v>宮崎市（国民健康保険）</v>
          </cell>
        </row>
        <row r="1649">
          <cell r="E1649">
            <v>450015</v>
          </cell>
          <cell r="F1649" t="str">
            <v>宮崎市（国民健康保険）</v>
          </cell>
        </row>
        <row r="1650">
          <cell r="E1650">
            <v>460030</v>
          </cell>
          <cell r="F1650" t="str">
            <v>鹿屋市（国民健康保険）合併事務局</v>
          </cell>
        </row>
        <row r="1651">
          <cell r="E1651">
            <v>460030</v>
          </cell>
          <cell r="F1651" t="str">
            <v>鹿屋市（国民健康保険）合併事務局</v>
          </cell>
        </row>
        <row r="1652">
          <cell r="E1652">
            <v>420034</v>
          </cell>
          <cell r="F1652" t="str">
            <v>島原市（国民健康保険）</v>
          </cell>
        </row>
        <row r="1653">
          <cell r="E1653">
            <v>420083</v>
          </cell>
          <cell r="F1653" t="str">
            <v>松浦市（国民健康保険）</v>
          </cell>
        </row>
        <row r="1654">
          <cell r="E1654">
            <v>420083</v>
          </cell>
          <cell r="F1654" t="str">
            <v>松浦市（国民健康保険）</v>
          </cell>
        </row>
        <row r="1655">
          <cell r="E1655">
            <v>460030</v>
          </cell>
          <cell r="F1655" t="str">
            <v>鹿屋市（国民健康保険）合併事務局</v>
          </cell>
        </row>
        <row r="1656">
          <cell r="E1656">
            <v>460030</v>
          </cell>
          <cell r="F1656" t="str">
            <v>鹿屋市（国民健康保険）合併事務局</v>
          </cell>
        </row>
        <row r="1657">
          <cell r="E1657">
            <v>420018</v>
          </cell>
          <cell r="F1657" t="str">
            <v>長崎市（国民健康保険）</v>
          </cell>
        </row>
        <row r="1658">
          <cell r="E1658">
            <v>420018</v>
          </cell>
          <cell r="F1658" t="str">
            <v>長崎市（国民健康保険）</v>
          </cell>
        </row>
        <row r="1659">
          <cell r="E1659">
            <v>30015</v>
          </cell>
          <cell r="F1659" t="str">
            <v>盛岡市（国民健康保険）</v>
          </cell>
        </row>
        <row r="1660">
          <cell r="E1660">
            <v>30015</v>
          </cell>
          <cell r="F1660" t="str">
            <v>盛岡市（国民健康保険）</v>
          </cell>
        </row>
        <row r="1661">
          <cell r="E1661">
            <v>90522</v>
          </cell>
          <cell r="F1661" t="str">
            <v>下野市（国民健康保険）合併事務局</v>
          </cell>
        </row>
        <row r="1662">
          <cell r="E1662">
            <v>90522</v>
          </cell>
          <cell r="F1662" t="str">
            <v>下野市（国民健康保険）合併事務局</v>
          </cell>
        </row>
        <row r="1663">
          <cell r="E1663">
            <v>90522</v>
          </cell>
          <cell r="F1663" t="str">
            <v>下野市（国民健康保険）合併事務局</v>
          </cell>
        </row>
        <row r="1664">
          <cell r="E1664">
            <v>240788</v>
          </cell>
          <cell r="F1664" t="str">
            <v>大台町（国民健康保険）合併事務局</v>
          </cell>
        </row>
        <row r="1665">
          <cell r="E1665">
            <v>240788</v>
          </cell>
          <cell r="F1665" t="str">
            <v>大台町（国民健康保険）合併事務局</v>
          </cell>
        </row>
        <row r="1666">
          <cell r="E1666">
            <v>241042</v>
          </cell>
          <cell r="F1666" t="str">
            <v>紀宝町（国民健康保険）合併事務局</v>
          </cell>
        </row>
        <row r="1667">
          <cell r="E1667">
            <v>241042</v>
          </cell>
          <cell r="F1667" t="str">
            <v>紀宝町（国民健康保険）合併事務局</v>
          </cell>
        </row>
        <row r="1668">
          <cell r="E1668">
            <v>401240</v>
          </cell>
          <cell r="F1668" t="str">
            <v>築上町（国民健康保険）合併事務局</v>
          </cell>
        </row>
        <row r="1669">
          <cell r="E1669">
            <v>401240</v>
          </cell>
          <cell r="F1669" t="str">
            <v>築上町（国民健康保険）合併事務局</v>
          </cell>
        </row>
        <row r="1670">
          <cell r="E1670">
            <v>100024</v>
          </cell>
          <cell r="F1670" t="str">
            <v>高崎市（国民健康保険）</v>
          </cell>
        </row>
        <row r="1671">
          <cell r="E1671">
            <v>100024</v>
          </cell>
          <cell r="F1671" t="str">
            <v>高崎市（国民健康保険）</v>
          </cell>
        </row>
        <row r="1672">
          <cell r="E1672">
            <v>100024</v>
          </cell>
          <cell r="F1672" t="str">
            <v>高崎市（国民健康保険）</v>
          </cell>
        </row>
        <row r="1673">
          <cell r="E1673">
            <v>100024</v>
          </cell>
          <cell r="F1673" t="str">
            <v>高崎市（国民健康保険）</v>
          </cell>
        </row>
        <row r="1674">
          <cell r="E1674">
            <v>100024</v>
          </cell>
          <cell r="F1674" t="str">
            <v>高崎市（国民健康保険）</v>
          </cell>
        </row>
        <row r="1675">
          <cell r="E1675">
            <v>120147</v>
          </cell>
          <cell r="F1675" t="str">
            <v>匝瑳市（国民健康保険）合併事務局</v>
          </cell>
        </row>
        <row r="1676">
          <cell r="E1676">
            <v>120147</v>
          </cell>
          <cell r="F1676" t="str">
            <v>匝瑳市（国民健康保険）合併事務局</v>
          </cell>
        </row>
        <row r="1677">
          <cell r="E1677">
            <v>210047</v>
          </cell>
          <cell r="F1677" t="str">
            <v>多治見市（国民健康保険）</v>
          </cell>
        </row>
        <row r="1678">
          <cell r="E1678">
            <v>210047</v>
          </cell>
          <cell r="F1678" t="str">
            <v>多治見市（国民健康保険）</v>
          </cell>
        </row>
        <row r="1679">
          <cell r="E1679">
            <v>280065</v>
          </cell>
          <cell r="F1679" t="str">
            <v>洲本市（国民健康保険）合併事務局</v>
          </cell>
        </row>
        <row r="1680">
          <cell r="E1680">
            <v>280065</v>
          </cell>
          <cell r="F1680" t="str">
            <v>洲本市（国民健康保険）合併事務局</v>
          </cell>
        </row>
        <row r="1681">
          <cell r="E1681">
            <v>400739</v>
          </cell>
          <cell r="F1681" t="str">
            <v>宮若市（国民健康保険）合併事務局</v>
          </cell>
        </row>
        <row r="1682">
          <cell r="E1682">
            <v>400739</v>
          </cell>
          <cell r="F1682" t="str">
            <v>宮若市（国民健康保険）合併事務局</v>
          </cell>
        </row>
        <row r="1683">
          <cell r="E1683">
            <v>250035</v>
          </cell>
          <cell r="F1683" t="str">
            <v>長浜市（国民健康保険）合併事務局</v>
          </cell>
        </row>
        <row r="1684">
          <cell r="E1684">
            <v>250712</v>
          </cell>
          <cell r="F1684" t="str">
            <v>愛荘町（国民健康保険）合併事務局</v>
          </cell>
        </row>
        <row r="1685">
          <cell r="E1685">
            <v>250712</v>
          </cell>
          <cell r="F1685" t="str">
            <v>愛荘町（国民健康保険）合併事務局</v>
          </cell>
        </row>
        <row r="1686">
          <cell r="E1686">
            <v>250035</v>
          </cell>
          <cell r="F1686" t="str">
            <v>長浜市（国民健康保険）合併事務局</v>
          </cell>
        </row>
        <row r="1687">
          <cell r="E1687">
            <v>250035</v>
          </cell>
          <cell r="F1687" t="str">
            <v>長浜市（国民健康保険）合併事務局</v>
          </cell>
        </row>
        <row r="1688">
          <cell r="E1688">
            <v>30049</v>
          </cell>
          <cell r="F1688" t="str">
            <v>奥州市（国民健康保険）合併事務局</v>
          </cell>
        </row>
        <row r="1689">
          <cell r="E1689">
            <v>30049</v>
          </cell>
          <cell r="F1689" t="str">
            <v>奥州市（国民健康保険）合併事務局</v>
          </cell>
        </row>
        <row r="1690">
          <cell r="E1690">
            <v>30049</v>
          </cell>
          <cell r="F1690" t="str">
            <v>奥州市（国民健康保険）合併事務局</v>
          </cell>
        </row>
        <row r="1691">
          <cell r="E1691">
            <v>30049</v>
          </cell>
          <cell r="F1691" t="str">
            <v>奥州市（国民健康保険）合併事務局</v>
          </cell>
        </row>
        <row r="1692">
          <cell r="E1692">
            <v>30049</v>
          </cell>
          <cell r="F1692" t="str">
            <v>奥州市（国民健康保険）合併事務局</v>
          </cell>
        </row>
        <row r="1693">
          <cell r="E1693">
            <v>80036</v>
          </cell>
          <cell r="F1693" t="str">
            <v>土浦市（国民健康保険）</v>
          </cell>
        </row>
        <row r="1694">
          <cell r="E1694">
            <v>80036</v>
          </cell>
          <cell r="F1694" t="str">
            <v>土浦市（国民健康保険）</v>
          </cell>
        </row>
        <row r="1695">
          <cell r="E1695">
            <v>100081</v>
          </cell>
          <cell r="F1695" t="str">
            <v>渋川市（国民健康保険）合併事務局</v>
          </cell>
        </row>
        <row r="1696">
          <cell r="E1696">
            <v>100081</v>
          </cell>
          <cell r="F1696" t="str">
            <v>渋川市（国民健康保険）合併事務局</v>
          </cell>
        </row>
        <row r="1697">
          <cell r="E1697">
            <v>100081</v>
          </cell>
          <cell r="F1697" t="str">
            <v>渋川市（国民健康保険）合併事務局</v>
          </cell>
        </row>
        <row r="1698">
          <cell r="E1698">
            <v>100081</v>
          </cell>
          <cell r="F1698" t="str">
            <v>渋川市（国民健康保険）合併事務局</v>
          </cell>
        </row>
        <row r="1699">
          <cell r="E1699">
            <v>100081</v>
          </cell>
          <cell r="F1699" t="str">
            <v>渋川市（国民健康保険）合併事務局</v>
          </cell>
        </row>
        <row r="1700">
          <cell r="E1700">
            <v>100081</v>
          </cell>
          <cell r="F1700" t="str">
            <v>渋川市（国民健康保険）合併事務局</v>
          </cell>
        </row>
        <row r="1701">
          <cell r="E1701">
            <v>190637</v>
          </cell>
          <cell r="F1701" t="str">
            <v>中央市（国民健康保険）合併事務局</v>
          </cell>
        </row>
        <row r="1702">
          <cell r="E1702">
            <v>190637</v>
          </cell>
          <cell r="F1702" t="str">
            <v>中央市（国民健康保険）合併事務局</v>
          </cell>
        </row>
        <row r="1703">
          <cell r="E1703">
            <v>190637</v>
          </cell>
          <cell r="F1703" t="str">
            <v>中央市（国民健康保険）合併事務局</v>
          </cell>
        </row>
        <row r="1704">
          <cell r="E1704">
            <v>20024</v>
          </cell>
          <cell r="F1704" t="str">
            <v>弘前市（国民健康保険）合併事務局</v>
          </cell>
        </row>
        <row r="1705">
          <cell r="E1705">
            <v>20024</v>
          </cell>
          <cell r="F1705" t="str">
            <v>弘前市（国民健康保険）合併事務局</v>
          </cell>
        </row>
        <row r="1706">
          <cell r="E1706">
            <v>20024</v>
          </cell>
          <cell r="F1706" t="str">
            <v>弘前市（国民健康保険）合併事務局</v>
          </cell>
        </row>
        <row r="1707">
          <cell r="E1707">
            <v>430199</v>
          </cell>
          <cell r="F1707" t="str">
            <v>合志市（国民健康保険）</v>
          </cell>
        </row>
        <row r="1708">
          <cell r="E1708">
            <v>430199</v>
          </cell>
          <cell r="F1708" t="str">
            <v>合志市（国民健康保険）</v>
          </cell>
        </row>
        <row r="1709">
          <cell r="E1709">
            <v>430199</v>
          </cell>
          <cell r="F1709" t="str">
            <v>合志市（国民健康保険）</v>
          </cell>
        </row>
        <row r="1710">
          <cell r="E1710">
            <v>20420</v>
          </cell>
          <cell r="F1710" t="str">
            <v>おいらせ町（国民健康保険）合併事務局</v>
          </cell>
        </row>
        <row r="1711">
          <cell r="E1711">
            <v>20420</v>
          </cell>
          <cell r="F1711" t="str">
            <v>おいらせ町（国民健康保険）合併事務局</v>
          </cell>
        </row>
        <row r="1712">
          <cell r="E1712">
            <v>190017</v>
          </cell>
          <cell r="F1712" t="str">
            <v>甲府市（国民健康保険）</v>
          </cell>
        </row>
        <row r="1713">
          <cell r="E1713">
            <v>190017</v>
          </cell>
          <cell r="F1713" t="str">
            <v>甲府市（国民健康保険）</v>
          </cell>
        </row>
        <row r="1714">
          <cell r="E1714">
            <v>190017</v>
          </cell>
          <cell r="F1714" t="str">
            <v>甲府市（国民健康保険）</v>
          </cell>
        </row>
        <row r="1715">
          <cell r="E1715">
            <v>191080</v>
          </cell>
          <cell r="F1715" t="str">
            <v>富士河口湖町（国民健康保険）</v>
          </cell>
        </row>
        <row r="1716">
          <cell r="E1716">
            <v>191080</v>
          </cell>
          <cell r="F1716" t="str">
            <v>富士河口湖町（国民健康保険）</v>
          </cell>
        </row>
        <row r="1717">
          <cell r="E1717">
            <v>300038</v>
          </cell>
          <cell r="F1717" t="str">
            <v>橋本市（国民健康保険）</v>
          </cell>
        </row>
        <row r="1718">
          <cell r="E1718">
            <v>300038</v>
          </cell>
          <cell r="F1718" t="str">
            <v>橋本市（国民健康保険）</v>
          </cell>
        </row>
        <row r="1719">
          <cell r="E1719">
            <v>300384</v>
          </cell>
          <cell r="F1719" t="str">
            <v>白浜町（国民健康保険）</v>
          </cell>
        </row>
        <row r="1720">
          <cell r="E1720">
            <v>300384</v>
          </cell>
          <cell r="F1720" t="str">
            <v>白浜町（国民健康保険）</v>
          </cell>
        </row>
        <row r="1721">
          <cell r="E1721">
            <v>330217</v>
          </cell>
          <cell r="F1721" t="str">
            <v>和気町(国民健康保険)合併事務局</v>
          </cell>
        </row>
        <row r="1722">
          <cell r="E1722">
            <v>330217</v>
          </cell>
          <cell r="F1722" t="str">
            <v>和気町(国民健康保険)合併事務局</v>
          </cell>
        </row>
        <row r="1723">
          <cell r="E1723">
            <v>360438</v>
          </cell>
          <cell r="F1723" t="str">
            <v>三好市（国民健康保険）合併事務局</v>
          </cell>
        </row>
        <row r="1724">
          <cell r="E1724">
            <v>360446</v>
          </cell>
          <cell r="F1724" t="str">
            <v>東みよし町（国民健康保険）合併事務局</v>
          </cell>
        </row>
        <row r="1725">
          <cell r="E1725">
            <v>360438</v>
          </cell>
          <cell r="F1725" t="str">
            <v>三好市（国民健康保険）合併事務局</v>
          </cell>
        </row>
        <row r="1726">
          <cell r="E1726">
            <v>360438</v>
          </cell>
          <cell r="F1726" t="str">
            <v>三好市（国民健康保険）合併事務局</v>
          </cell>
        </row>
        <row r="1727">
          <cell r="E1727">
            <v>360438</v>
          </cell>
          <cell r="F1727" t="str">
            <v>三好市（国民健康保険）合併事務局</v>
          </cell>
        </row>
        <row r="1728">
          <cell r="E1728">
            <v>360446</v>
          </cell>
          <cell r="F1728" t="str">
            <v>東みよし町（国民健康保険）合併事務局</v>
          </cell>
        </row>
        <row r="1729">
          <cell r="E1729">
            <v>360438</v>
          </cell>
          <cell r="F1729" t="str">
            <v>三好市（国民健康保険）合併事務局</v>
          </cell>
        </row>
        <row r="1730">
          <cell r="E1730">
            <v>360438</v>
          </cell>
          <cell r="F1730" t="str">
            <v>三好市（国民健康保険）合併事務局</v>
          </cell>
        </row>
        <row r="1731">
          <cell r="E1731">
            <v>431619</v>
          </cell>
          <cell r="F1731" t="str">
            <v>和水町（国民健康保険）</v>
          </cell>
        </row>
        <row r="1732">
          <cell r="E1732">
            <v>431619</v>
          </cell>
          <cell r="F1732" t="str">
            <v>和水町（国民健康保険）</v>
          </cell>
        </row>
        <row r="1733">
          <cell r="E1733">
            <v>431619</v>
          </cell>
          <cell r="F1733" t="str">
            <v>和水町（国民健康保険）</v>
          </cell>
        </row>
        <row r="1734">
          <cell r="E1734">
            <v>30072</v>
          </cell>
          <cell r="F1734" t="str">
            <v>久慈市（国民健康保険）合併事務局</v>
          </cell>
        </row>
        <row r="1735">
          <cell r="E1735">
            <v>30072</v>
          </cell>
          <cell r="F1735" t="str">
            <v>久慈市（国民健康保険）合併事務局</v>
          </cell>
        </row>
        <row r="1736">
          <cell r="E1736">
            <v>401133</v>
          </cell>
          <cell r="F1736" t="str">
            <v>福智町（国民健康保険）合併事務局</v>
          </cell>
        </row>
        <row r="1737">
          <cell r="E1737">
            <v>401133</v>
          </cell>
          <cell r="F1737" t="str">
            <v>福智町（国民健康保険）合併事務局</v>
          </cell>
        </row>
        <row r="1738">
          <cell r="E1738">
            <v>401133</v>
          </cell>
          <cell r="F1738" t="str">
            <v>福智町（国民健康保険）合併事務局</v>
          </cell>
        </row>
        <row r="1739">
          <cell r="E1739">
            <v>190090</v>
          </cell>
          <cell r="F1739" t="str">
            <v>北杜市（国民健康保険）</v>
          </cell>
        </row>
        <row r="1740">
          <cell r="E1740">
            <v>190090</v>
          </cell>
          <cell r="F1740" t="str">
            <v>北杜市（国民健康保険）</v>
          </cell>
        </row>
        <row r="1741">
          <cell r="E1741">
            <v>100115</v>
          </cell>
          <cell r="F1741" t="str">
            <v>安中市（国民健康保険）合併事務局</v>
          </cell>
        </row>
        <row r="1742">
          <cell r="E1742">
            <v>100115</v>
          </cell>
          <cell r="F1742" t="str">
            <v>安中市（国民健康保険）合併事務局</v>
          </cell>
        </row>
        <row r="1743">
          <cell r="E1743">
            <v>81042</v>
          </cell>
          <cell r="F1743" t="str">
            <v>笠間市（国民健康保険）</v>
          </cell>
        </row>
        <row r="1744">
          <cell r="E1744">
            <v>81042</v>
          </cell>
          <cell r="F1744" t="str">
            <v>笠間市（国民健康保険）</v>
          </cell>
        </row>
        <row r="1745">
          <cell r="E1745">
            <v>81042</v>
          </cell>
          <cell r="F1745" t="str">
            <v>笠間市（国民健康保険）</v>
          </cell>
        </row>
        <row r="1746">
          <cell r="E1746">
            <v>81042</v>
          </cell>
          <cell r="F1746" t="str">
            <v>笠間市（国民健康保険）</v>
          </cell>
        </row>
        <row r="1747">
          <cell r="E1747">
            <v>11502</v>
          </cell>
          <cell r="F1747" t="str">
            <v>枝幸町（国民健康保険）合併事務局</v>
          </cell>
        </row>
        <row r="1748">
          <cell r="E1748">
            <v>11502</v>
          </cell>
          <cell r="F1748" t="str">
            <v>枝幸町（国民健康保険）合併事務局</v>
          </cell>
        </row>
        <row r="1749">
          <cell r="E1749">
            <v>51128</v>
          </cell>
          <cell r="F1749" t="str">
            <v>三種町（国民健康保険）</v>
          </cell>
        </row>
        <row r="1750">
          <cell r="E1750">
            <v>51128</v>
          </cell>
          <cell r="F1750" t="str">
            <v>三種町（国民健康保険）</v>
          </cell>
        </row>
        <row r="1751">
          <cell r="E1751">
            <v>51128</v>
          </cell>
          <cell r="F1751" t="str">
            <v>三種町（国民健康保険）</v>
          </cell>
        </row>
        <row r="1752">
          <cell r="E1752">
            <v>51128</v>
          </cell>
          <cell r="F1752" t="str">
            <v>三種町（国民健康保険）</v>
          </cell>
        </row>
        <row r="1753">
          <cell r="E1753">
            <v>90068</v>
          </cell>
          <cell r="F1753" t="str">
            <v>日光市（国民健康保険）合併事務局</v>
          </cell>
        </row>
        <row r="1754">
          <cell r="E1754">
            <v>90068</v>
          </cell>
          <cell r="F1754" t="str">
            <v>日光市（国民健康保険）合併事務局</v>
          </cell>
        </row>
        <row r="1755">
          <cell r="E1755">
            <v>90068</v>
          </cell>
          <cell r="F1755" t="str">
            <v>日光市（国民健康保険）合併事務局</v>
          </cell>
        </row>
        <row r="1756">
          <cell r="E1756">
            <v>90068</v>
          </cell>
          <cell r="F1756" t="str">
            <v>日光市（国民健康保険）合併事務局</v>
          </cell>
        </row>
        <row r="1757">
          <cell r="E1757">
            <v>90068</v>
          </cell>
          <cell r="F1757" t="str">
            <v>日光市（国民健康保険）合併事務局</v>
          </cell>
        </row>
        <row r="1758">
          <cell r="E1758">
            <v>120956</v>
          </cell>
          <cell r="F1758" t="str">
            <v>南房総市（国民健康保険）合併事務局</v>
          </cell>
        </row>
        <row r="1759">
          <cell r="E1759">
            <v>120956</v>
          </cell>
          <cell r="F1759" t="str">
            <v>南房総市（国民健康保険）合併事務局</v>
          </cell>
        </row>
        <row r="1760">
          <cell r="E1760">
            <v>120956</v>
          </cell>
          <cell r="F1760" t="str">
            <v>南房総市（国民健康保険）合併事務局</v>
          </cell>
        </row>
        <row r="1761">
          <cell r="E1761">
            <v>120956</v>
          </cell>
          <cell r="F1761" t="str">
            <v>南房総市（国民健康保険）合併事務局</v>
          </cell>
        </row>
        <row r="1762">
          <cell r="E1762">
            <v>120956</v>
          </cell>
          <cell r="F1762" t="str">
            <v>南房総市（国民健康保険）合併事務局</v>
          </cell>
        </row>
        <row r="1763">
          <cell r="E1763">
            <v>120956</v>
          </cell>
          <cell r="F1763" t="str">
            <v>南房総市（国民健康保険）合併事務局</v>
          </cell>
        </row>
        <row r="1764">
          <cell r="E1764">
            <v>120956</v>
          </cell>
          <cell r="F1764" t="str">
            <v>南房総市（国民健康保険）合併事務局</v>
          </cell>
        </row>
        <row r="1765">
          <cell r="E1765">
            <v>250019</v>
          </cell>
          <cell r="F1765" t="str">
            <v>大津市（国民健康保険）</v>
          </cell>
        </row>
        <row r="1766">
          <cell r="E1766">
            <v>250019</v>
          </cell>
          <cell r="F1766" t="str">
            <v>大津市（国民健康保険）</v>
          </cell>
        </row>
        <row r="1767">
          <cell r="E1767">
            <v>280248</v>
          </cell>
          <cell r="F1767" t="str">
            <v>加東市（国民健康保険）合併事務局</v>
          </cell>
        </row>
        <row r="1768">
          <cell r="E1768">
            <v>280248</v>
          </cell>
          <cell r="F1768" t="str">
            <v>加東市（国民健康保険）合併事務局</v>
          </cell>
        </row>
        <row r="1769">
          <cell r="E1769">
            <v>280248</v>
          </cell>
          <cell r="F1769" t="str">
            <v>加東市（国民健康保険）合併事務局</v>
          </cell>
        </row>
        <row r="1770">
          <cell r="E1770">
            <v>350082</v>
          </cell>
          <cell r="F1770" t="str">
            <v>岩国市（国民健康保険）合併事務局</v>
          </cell>
        </row>
        <row r="1771">
          <cell r="E1771">
            <v>350082</v>
          </cell>
          <cell r="F1771" t="str">
            <v>岩国市（国民健康保険）合併事務局</v>
          </cell>
        </row>
        <row r="1772">
          <cell r="E1772">
            <v>350082</v>
          </cell>
          <cell r="F1772" t="str">
            <v>岩国市（国民健康保険）合併事務局</v>
          </cell>
        </row>
        <row r="1773">
          <cell r="E1773">
            <v>350082</v>
          </cell>
          <cell r="F1773" t="str">
            <v>岩国市（国民健康保険）合併事務局</v>
          </cell>
        </row>
        <row r="1774">
          <cell r="E1774">
            <v>350082</v>
          </cell>
          <cell r="F1774" t="str">
            <v>岩国市（国民健康保険）合併事務局</v>
          </cell>
        </row>
        <row r="1775">
          <cell r="E1775">
            <v>350082</v>
          </cell>
          <cell r="F1775" t="str">
            <v>岩国市（国民健康保険）合併事務局</v>
          </cell>
        </row>
        <row r="1776">
          <cell r="E1776">
            <v>350082</v>
          </cell>
          <cell r="F1776" t="str">
            <v>岩国市（国民健康保険）合併事務局</v>
          </cell>
        </row>
        <row r="1777">
          <cell r="E1777">
            <v>350082</v>
          </cell>
          <cell r="F1777" t="str">
            <v>岩国市（国民健康保険）合併事務局</v>
          </cell>
        </row>
        <row r="1778">
          <cell r="E1778">
            <v>370899</v>
          </cell>
          <cell r="F1778" t="str">
            <v>まんのう町（国民健康保険）</v>
          </cell>
        </row>
        <row r="1779">
          <cell r="E1779">
            <v>370899</v>
          </cell>
          <cell r="F1779" t="str">
            <v>まんのう町（国民健康保険）</v>
          </cell>
        </row>
        <row r="1780">
          <cell r="E1780">
            <v>370899</v>
          </cell>
          <cell r="F1780" t="str">
            <v>まんのう町（国民健康保険）</v>
          </cell>
        </row>
        <row r="1781">
          <cell r="E1781">
            <v>370899</v>
          </cell>
          <cell r="F1781" t="str">
            <v>まんのう町（国民健康保険）</v>
          </cell>
        </row>
        <row r="1782">
          <cell r="E1782">
            <v>400101</v>
          </cell>
          <cell r="F1782" t="str">
            <v>朝倉市（国民健康保険）合併事務局</v>
          </cell>
        </row>
        <row r="1783">
          <cell r="E1783">
            <v>400101</v>
          </cell>
          <cell r="F1783" t="str">
            <v>朝倉市（国民健康保険）合併事務局</v>
          </cell>
        </row>
        <row r="1784">
          <cell r="E1784">
            <v>400101</v>
          </cell>
          <cell r="F1784" t="str">
            <v>朝倉市（国民健康保険）合併事務局</v>
          </cell>
        </row>
        <row r="1785">
          <cell r="E1785">
            <v>401216</v>
          </cell>
          <cell r="F1785" t="str">
            <v>みやこ町（国民健康保険）合併事務局</v>
          </cell>
        </row>
        <row r="1786">
          <cell r="E1786">
            <v>401216</v>
          </cell>
          <cell r="F1786" t="str">
            <v>みやこ町（国民健康保険）合併事務局</v>
          </cell>
        </row>
        <row r="1787">
          <cell r="E1787">
            <v>401216</v>
          </cell>
          <cell r="F1787" t="str">
            <v>みやこ町（国民健康保険）合併事務局</v>
          </cell>
        </row>
        <row r="1788">
          <cell r="E1788">
            <v>50188</v>
          </cell>
          <cell r="F1788" t="str">
            <v>能代市(国民健康保険)</v>
          </cell>
        </row>
        <row r="1789">
          <cell r="E1789">
            <v>50188</v>
          </cell>
          <cell r="F1789" t="str">
            <v>能代市(国民健康保険)</v>
          </cell>
        </row>
        <row r="1790">
          <cell r="E1790">
            <v>50188</v>
          </cell>
          <cell r="F1790" t="str">
            <v>能代市(国民健康保険)</v>
          </cell>
        </row>
        <row r="1791">
          <cell r="E1791">
            <v>330332</v>
          </cell>
          <cell r="F1791" t="str">
            <v>浅口市(国民健康保険)合併事務局</v>
          </cell>
        </row>
        <row r="1792">
          <cell r="E1792">
            <v>330332</v>
          </cell>
          <cell r="F1792" t="str">
            <v>浅口市(国民健康保険)合併事務局</v>
          </cell>
        </row>
        <row r="1793">
          <cell r="E1793">
            <v>330332</v>
          </cell>
          <cell r="F1793" t="str">
            <v>浅口市(国民健康保険)合併事務局</v>
          </cell>
        </row>
        <row r="1794">
          <cell r="E1794">
            <v>370907</v>
          </cell>
          <cell r="F1794" t="str">
            <v>小豆島町（国民健康保険）</v>
          </cell>
        </row>
        <row r="1795">
          <cell r="E1795">
            <v>370907</v>
          </cell>
          <cell r="F1795" t="str">
            <v>小豆島町（国民健康保険）</v>
          </cell>
        </row>
        <row r="1796">
          <cell r="E1796">
            <v>370915</v>
          </cell>
          <cell r="F1796" t="str">
            <v>綾川町（国民健康保険）</v>
          </cell>
        </row>
        <row r="1797">
          <cell r="E1797">
            <v>370915</v>
          </cell>
          <cell r="F1797" t="str">
            <v>綾川町（国民健康保険）</v>
          </cell>
        </row>
        <row r="1798">
          <cell r="E1798">
            <v>370907</v>
          </cell>
          <cell r="F1798" t="str">
            <v>小豆島町（国民健康保険）</v>
          </cell>
        </row>
        <row r="1799">
          <cell r="E1799">
            <v>370915</v>
          </cell>
          <cell r="F1799" t="str">
            <v>綾川町（国民健康保険）</v>
          </cell>
        </row>
        <row r="1800">
          <cell r="E1800">
            <v>400069</v>
          </cell>
          <cell r="F1800" t="str">
            <v>飯塚市（国民健康保険）合併事務局</v>
          </cell>
        </row>
        <row r="1801">
          <cell r="E1801">
            <v>400069</v>
          </cell>
          <cell r="F1801" t="str">
            <v>飯塚市（国民健康保険）合併事務局</v>
          </cell>
        </row>
        <row r="1802">
          <cell r="E1802">
            <v>400069</v>
          </cell>
          <cell r="F1802" t="str">
            <v>飯塚市（国民健康保険）合併事務局</v>
          </cell>
        </row>
        <row r="1803">
          <cell r="E1803">
            <v>400069</v>
          </cell>
          <cell r="F1803" t="str">
            <v>飯塚市（国民健康保険）合併事務局</v>
          </cell>
        </row>
        <row r="1804">
          <cell r="E1804">
            <v>400069</v>
          </cell>
          <cell r="F1804" t="str">
            <v>飯塚市（国民健康保険）合併事務局</v>
          </cell>
        </row>
        <row r="1805">
          <cell r="E1805">
            <v>51136</v>
          </cell>
          <cell r="F1805" t="str">
            <v>八峰町（国民健康保険）</v>
          </cell>
        </row>
        <row r="1806">
          <cell r="E1806">
            <v>51136</v>
          </cell>
          <cell r="F1806" t="str">
            <v>八峰町（国民健康保険）</v>
          </cell>
        </row>
        <row r="1807">
          <cell r="E1807">
            <v>51136</v>
          </cell>
          <cell r="F1807" t="str">
            <v>八峰町（国民健康保険）</v>
          </cell>
        </row>
        <row r="1808">
          <cell r="E1808">
            <v>80218</v>
          </cell>
          <cell r="F1808" t="str">
            <v>小美玉市（国民健康保険）合併事務局</v>
          </cell>
        </row>
        <row r="1809">
          <cell r="E1809">
            <v>80218</v>
          </cell>
          <cell r="F1809" t="str">
            <v>小美玉市（国民健康保険）合併事務局</v>
          </cell>
        </row>
        <row r="1810">
          <cell r="E1810">
            <v>80218</v>
          </cell>
          <cell r="F1810" t="str">
            <v>小美玉市（国民健康保険）合併事務局</v>
          </cell>
        </row>
        <row r="1811">
          <cell r="E1811">
            <v>81034</v>
          </cell>
          <cell r="F1811" t="str">
            <v>つくばみらい市（国民健康保険）</v>
          </cell>
        </row>
        <row r="1812">
          <cell r="E1812">
            <v>81034</v>
          </cell>
          <cell r="F1812" t="str">
            <v>つくばみらい市（国民健康保険）</v>
          </cell>
        </row>
        <row r="1813">
          <cell r="E1813">
            <v>81034</v>
          </cell>
          <cell r="F1813" t="str">
            <v>つくばみらい市（国民健康保険）</v>
          </cell>
        </row>
        <row r="1814">
          <cell r="E1814">
            <v>100107</v>
          </cell>
          <cell r="F1814" t="str">
            <v>富岡市（国民健康保険）合併事務局</v>
          </cell>
        </row>
        <row r="1815">
          <cell r="E1815">
            <v>100594</v>
          </cell>
          <cell r="F1815" t="str">
            <v>みどり市（国民健康保険）合併事務局</v>
          </cell>
        </row>
        <row r="1816">
          <cell r="E1816">
            <v>100107</v>
          </cell>
          <cell r="F1816" t="str">
            <v>富岡市（国民健康保険）合併事務局</v>
          </cell>
        </row>
        <row r="1817">
          <cell r="E1817">
            <v>100818</v>
          </cell>
          <cell r="F1817" t="str">
            <v>東吾妻町（国民健康保険）合併事務局</v>
          </cell>
        </row>
        <row r="1818">
          <cell r="E1818">
            <v>100818</v>
          </cell>
          <cell r="F1818" t="str">
            <v>東吾妻町（国民健康保険）合併事務局</v>
          </cell>
        </row>
        <row r="1819">
          <cell r="E1819">
            <v>100594</v>
          </cell>
          <cell r="F1819" t="str">
            <v>みどり市（国民健康保険）合併事務局</v>
          </cell>
        </row>
        <row r="1820">
          <cell r="E1820">
            <v>100594</v>
          </cell>
          <cell r="F1820" t="str">
            <v>みどり市（国民健康保険）合併事務局</v>
          </cell>
        </row>
        <row r="1821">
          <cell r="E1821">
            <v>120097</v>
          </cell>
          <cell r="F1821" t="str">
            <v>香取市（国民健康保険）合併事務局</v>
          </cell>
        </row>
        <row r="1822">
          <cell r="E1822">
            <v>120113</v>
          </cell>
          <cell r="F1822" t="str">
            <v>成田市（国民健康保険）</v>
          </cell>
        </row>
        <row r="1823">
          <cell r="E1823">
            <v>120113</v>
          </cell>
          <cell r="F1823" t="str">
            <v>成田市（国民健康保険）</v>
          </cell>
        </row>
        <row r="1824">
          <cell r="E1824">
            <v>120113</v>
          </cell>
          <cell r="F1824" t="str">
            <v>成田市（国民健康保険）</v>
          </cell>
        </row>
        <row r="1825">
          <cell r="E1825">
            <v>120097</v>
          </cell>
          <cell r="F1825" t="str">
            <v>香取市（国民健康保険）合併事務局</v>
          </cell>
        </row>
        <row r="1826">
          <cell r="E1826">
            <v>120097</v>
          </cell>
          <cell r="F1826" t="str">
            <v>香取市（国民健康保険）合併事務局</v>
          </cell>
        </row>
        <row r="1827">
          <cell r="E1827">
            <v>120097</v>
          </cell>
          <cell r="F1827" t="str">
            <v>香取市（国民健康保険）合併事務局</v>
          </cell>
        </row>
        <row r="1828">
          <cell r="E1828">
            <v>120741</v>
          </cell>
          <cell r="F1828" t="str">
            <v>横芝光町（国民健康保険）合併事務局</v>
          </cell>
        </row>
        <row r="1829">
          <cell r="E1829">
            <v>120782</v>
          </cell>
          <cell r="F1829" t="str">
            <v>山武市（国民健康保険）合併事務局</v>
          </cell>
        </row>
        <row r="1830">
          <cell r="E1830">
            <v>120782</v>
          </cell>
          <cell r="F1830" t="str">
            <v>山武市（国民健康保険）合併事務局</v>
          </cell>
        </row>
        <row r="1831">
          <cell r="E1831">
            <v>120782</v>
          </cell>
          <cell r="F1831" t="str">
            <v>山武市（国民健康保険）合併事務局</v>
          </cell>
        </row>
        <row r="1832">
          <cell r="E1832">
            <v>120782</v>
          </cell>
          <cell r="F1832" t="str">
            <v>山武市（国民健康保険）合併事務局</v>
          </cell>
        </row>
        <row r="1833">
          <cell r="E1833">
            <v>120741</v>
          </cell>
          <cell r="F1833" t="str">
            <v>横芝光町（国民健康保険）合併事務局</v>
          </cell>
        </row>
        <row r="1834">
          <cell r="E1834">
            <v>280024</v>
          </cell>
          <cell r="F1834" t="str">
            <v>姫路市（国民健康保険）</v>
          </cell>
        </row>
        <row r="1835">
          <cell r="E1835">
            <v>280024</v>
          </cell>
          <cell r="F1835" t="str">
            <v>姫路市（国民健康保険）</v>
          </cell>
        </row>
        <row r="1836">
          <cell r="E1836">
            <v>280024</v>
          </cell>
          <cell r="F1836" t="str">
            <v>姫路市（国民健康保険）</v>
          </cell>
        </row>
        <row r="1837">
          <cell r="E1837">
            <v>280024</v>
          </cell>
          <cell r="F1837" t="str">
            <v>姫路市（国民健康保険）</v>
          </cell>
        </row>
        <row r="1838">
          <cell r="E1838">
            <v>280024</v>
          </cell>
          <cell r="F1838" t="str">
            <v>姫路市（国民健康保険）</v>
          </cell>
        </row>
        <row r="1839">
          <cell r="E1839">
            <v>400093</v>
          </cell>
          <cell r="F1839" t="str">
            <v>嘉麻市（国民健康保険）合併事務局</v>
          </cell>
        </row>
        <row r="1840">
          <cell r="E1840">
            <v>400093</v>
          </cell>
          <cell r="F1840" t="str">
            <v>嘉麻市（国民健康保険）合併事務局</v>
          </cell>
        </row>
        <row r="1841">
          <cell r="E1841">
            <v>400093</v>
          </cell>
          <cell r="F1841" t="str">
            <v>嘉麻市（国民健康保険）合併事務局</v>
          </cell>
        </row>
        <row r="1842">
          <cell r="E1842">
            <v>400093</v>
          </cell>
          <cell r="F1842" t="str">
            <v>嘉麻市（国民健康保険）合併事務局</v>
          </cell>
        </row>
        <row r="1843">
          <cell r="E1843">
            <v>430207</v>
          </cell>
          <cell r="F1843" t="str">
            <v>天草市（国民健康保険）</v>
          </cell>
        </row>
        <row r="1844">
          <cell r="E1844">
            <v>430207</v>
          </cell>
          <cell r="F1844" t="str">
            <v>天草市（国民健康保険）</v>
          </cell>
        </row>
        <row r="1845">
          <cell r="E1845">
            <v>430207</v>
          </cell>
          <cell r="F1845" t="str">
            <v>天草市（国民健康保険）</v>
          </cell>
        </row>
        <row r="1846">
          <cell r="E1846">
            <v>430207</v>
          </cell>
          <cell r="F1846" t="str">
            <v>天草市（国民健康保険）</v>
          </cell>
        </row>
        <row r="1847">
          <cell r="E1847">
            <v>430207</v>
          </cell>
          <cell r="F1847" t="str">
            <v>天草市（国民健康保険）</v>
          </cell>
        </row>
        <row r="1848">
          <cell r="E1848">
            <v>430207</v>
          </cell>
          <cell r="F1848" t="str">
            <v>天草市（国民健康保険）</v>
          </cell>
        </row>
        <row r="1849">
          <cell r="E1849">
            <v>430207</v>
          </cell>
          <cell r="F1849" t="str">
            <v>天草市（国民健康保険）</v>
          </cell>
        </row>
        <row r="1850">
          <cell r="E1850">
            <v>430207</v>
          </cell>
          <cell r="F1850" t="str">
            <v>天草市（国民健康保険）</v>
          </cell>
        </row>
        <row r="1851">
          <cell r="E1851">
            <v>430207</v>
          </cell>
          <cell r="F1851" t="str">
            <v>天草市（国民健康保険）</v>
          </cell>
        </row>
        <row r="1852">
          <cell r="E1852">
            <v>430207</v>
          </cell>
          <cell r="F1852" t="str">
            <v>天草市（国民健康保険）</v>
          </cell>
        </row>
        <row r="1853">
          <cell r="E1853">
            <v>430207</v>
          </cell>
          <cell r="F1853" t="str">
            <v>天草市（国民健康保険）</v>
          </cell>
        </row>
        <row r="1854">
          <cell r="E1854">
            <v>40048</v>
          </cell>
          <cell r="F1854" t="str">
            <v>大崎市（国民健康保険）合併事務局</v>
          </cell>
        </row>
        <row r="1855">
          <cell r="E1855">
            <v>40048</v>
          </cell>
          <cell r="F1855" t="str">
            <v>大崎市（国民健康保険）合併事務局</v>
          </cell>
        </row>
        <row r="1856">
          <cell r="E1856">
            <v>40048</v>
          </cell>
          <cell r="F1856" t="str">
            <v>大崎市（国民健康保険）合併事務局</v>
          </cell>
        </row>
        <row r="1857">
          <cell r="E1857">
            <v>40048</v>
          </cell>
          <cell r="F1857" t="str">
            <v>大崎市（国民健康保険）合併事務局</v>
          </cell>
        </row>
        <row r="1858">
          <cell r="E1858">
            <v>40048</v>
          </cell>
          <cell r="F1858" t="str">
            <v>大崎市（国民健康保険）合併事務局</v>
          </cell>
        </row>
        <row r="1859">
          <cell r="E1859">
            <v>40048</v>
          </cell>
          <cell r="F1859" t="str">
            <v>大崎市（国民健康保険）合併事務局</v>
          </cell>
        </row>
        <row r="1860">
          <cell r="E1860">
            <v>40048</v>
          </cell>
          <cell r="F1860" t="str">
            <v>大崎市（国民健康保険）合併事務局</v>
          </cell>
        </row>
        <row r="1861">
          <cell r="E1861">
            <v>160077</v>
          </cell>
          <cell r="F1861" t="str">
            <v>黒部市（国民健康保険）合併事務局</v>
          </cell>
        </row>
        <row r="1862">
          <cell r="E1862">
            <v>160077</v>
          </cell>
          <cell r="F1862" t="str">
            <v>黒部市（国民健康保険）合併事務局</v>
          </cell>
        </row>
        <row r="1863">
          <cell r="E1863">
            <v>360206</v>
          </cell>
          <cell r="F1863" t="str">
            <v>海陽町（国民健康保険）合併事務局</v>
          </cell>
        </row>
        <row r="1864">
          <cell r="E1864">
            <v>360206</v>
          </cell>
          <cell r="F1864" t="str">
            <v>海陽町（国民健康保険）合併事務局</v>
          </cell>
        </row>
        <row r="1865">
          <cell r="E1865">
            <v>360206</v>
          </cell>
          <cell r="F1865" t="str">
            <v>海陽町（国民健康保険）合併事務局</v>
          </cell>
        </row>
        <row r="1866">
          <cell r="E1866">
            <v>420026</v>
          </cell>
          <cell r="F1866" t="str">
            <v>佐世保市（国民健康保険）</v>
          </cell>
        </row>
        <row r="1867">
          <cell r="E1867">
            <v>420141</v>
          </cell>
          <cell r="F1867" t="str">
            <v>南島原市（国民健康保険）</v>
          </cell>
        </row>
        <row r="1868">
          <cell r="E1868">
            <v>441030</v>
          </cell>
          <cell r="F1868" t="str">
            <v>国東市（国民健康保険）</v>
          </cell>
        </row>
        <row r="1869">
          <cell r="E1869">
            <v>441030</v>
          </cell>
          <cell r="F1869" t="str">
            <v>国東市（国民健康保険）</v>
          </cell>
        </row>
        <row r="1870">
          <cell r="E1870">
            <v>441030</v>
          </cell>
          <cell r="F1870" t="str">
            <v>国東市（国民健康保険）</v>
          </cell>
        </row>
        <row r="1871">
          <cell r="E1871">
            <v>441030</v>
          </cell>
          <cell r="F1871" t="str">
            <v>国東市（国民健康保険）</v>
          </cell>
        </row>
        <row r="1872">
          <cell r="E1872">
            <v>441030</v>
          </cell>
          <cell r="F1872" t="str">
            <v>国東市（国民健康保険）</v>
          </cell>
        </row>
        <row r="1873">
          <cell r="E1873">
            <v>224007</v>
          </cell>
          <cell r="F1873" t="str">
            <v>静岡市（国民健康保険）</v>
          </cell>
        </row>
        <row r="1874">
          <cell r="E1874">
            <v>224007</v>
          </cell>
          <cell r="F1874" t="str">
            <v>静岡市（国民健康保険）</v>
          </cell>
        </row>
        <row r="1875">
          <cell r="E1875">
            <v>420141</v>
          </cell>
          <cell r="F1875" t="str">
            <v>南島原市（国民健康保険）</v>
          </cell>
        </row>
        <row r="1876">
          <cell r="E1876">
            <v>420141</v>
          </cell>
          <cell r="F1876" t="str">
            <v>南島原市（国民健康保険）</v>
          </cell>
        </row>
        <row r="1877">
          <cell r="E1877">
            <v>420141</v>
          </cell>
          <cell r="F1877" t="str">
            <v>南島原市（国民健康保険）</v>
          </cell>
        </row>
        <row r="1878">
          <cell r="E1878">
            <v>420141</v>
          </cell>
          <cell r="F1878" t="str">
            <v>南島原市（国民健康保険）</v>
          </cell>
        </row>
        <row r="1879">
          <cell r="E1879">
            <v>420141</v>
          </cell>
          <cell r="F1879" t="str">
            <v>南島原市（国民健康保険）</v>
          </cell>
        </row>
        <row r="1880">
          <cell r="E1880">
            <v>420141</v>
          </cell>
          <cell r="F1880" t="str">
            <v>南島原市（国民健康保険）</v>
          </cell>
        </row>
        <row r="1881">
          <cell r="E1881">
            <v>420141</v>
          </cell>
          <cell r="F1881" t="str">
            <v>南島原市（国民健康保険）</v>
          </cell>
        </row>
        <row r="1882">
          <cell r="E1882">
            <v>420141</v>
          </cell>
          <cell r="F1882" t="str">
            <v>南島原市（国民健康保険）</v>
          </cell>
        </row>
        <row r="1883">
          <cell r="E1883">
            <v>420026</v>
          </cell>
          <cell r="F1883" t="str">
            <v>佐世保市（国民健康保険）</v>
          </cell>
        </row>
        <row r="1884">
          <cell r="E1884">
            <v>420026</v>
          </cell>
          <cell r="F1884" t="str">
            <v>佐世保市（国民健康保険）</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5・異動予定  (健保)"/>
      <sheetName val="H15・異動予定 (国保)"/>
      <sheetName val="ﾏｽﾀｰ"/>
      <sheetName val="制度別情報"/>
    </sheetNames>
    <sheetDataSet>
      <sheetData sheetId="0" refreshError="1"/>
      <sheetData sheetId="1" refreshError="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国民会議）"/>
      <sheetName val="比較表2009（今回）"/>
      <sheetName val="比較表2025A（今回）"/>
      <sheetName val="比較表2025B1（今回）"/>
      <sheetName val="比較表2025B2（今回）"/>
      <sheetName val="比較表2025B3（今回）"/>
      <sheetName val="比較表2007（国民会議）"/>
      <sheetName val="比較表2025A（国民会議）"/>
      <sheetName val="比較表2025B1（国民会議）"/>
      <sheetName val="比較表2025B2（国民会議）"/>
      <sheetName val="比較表2025B3（国民会議）"/>
      <sheetName val="比較表2009A（差）"/>
      <sheetName val="比較表2025A（差）"/>
      <sheetName val="比較表2025B1（差）"/>
      <sheetName val="比較表2025B2（差）"/>
      <sheetName val="比較表2025B3（差）"/>
      <sheetName val="比較表2009A（比）"/>
      <sheetName val="比較表2025A（比）"/>
      <sheetName val="比較表2025B1（比）"/>
      <sheetName val="比較表2025B2（比）"/>
      <sheetName val="比較表2025B3（比）"/>
      <sheetName val="財源構造まとめ（介護のみ）"/>
      <sheetName val="財源構造まとめ（医療＋介護）"/>
      <sheetName val="基礎資料（１人当たり医療費）"/>
      <sheetName val="休日"/>
      <sheetName val="NI"/>
      <sheetName val="CPI"/>
      <sheetName val="足元"/>
      <sheetName val="目標年次"/>
      <sheetName val="d4a(1)"/>
      <sheetName val="d4a(4)"/>
      <sheetName val="基礎資料（医療費）"/>
      <sheetName val="d11aＺ"/>
      <sheetName val="d21a"/>
      <sheetName val="d22a(1)"/>
      <sheetName val="d22a(2)"/>
      <sheetName val="d22a(3)"/>
      <sheetName val="d22a(4)"/>
      <sheetName val="d6b-s"/>
      <sheetName val="d7b-s"/>
      <sheetName val="d9b-s"/>
      <sheetName val="d10b-s"/>
      <sheetName val="d13b"/>
      <sheetName val="d15b"/>
      <sheetName val="d16b-1"/>
      <sheetName val="世帯推計2010"/>
      <sheetName val="d16b-3"/>
      <sheetName val="d22b-1"/>
      <sheetName val="d19b"/>
      <sheetName val="d26b"/>
      <sheetName val="d27b"/>
      <sheetName val="d28b"/>
      <sheetName val="マンパワー（介護）⇒"/>
      <sheetName val="小規模多機能の考え方"/>
      <sheetName val="⇒増減理由別"/>
      <sheetName val="費用推計額（経済規模対比）"/>
      <sheetName val="利用者・病床等"/>
      <sheetName val="需給の考え方（B１シナリオ）×"/>
      <sheetName val="○更新中→"/>
      <sheetName val="translation"/>
      <sheetName val="parameter"/>
      <sheetName val="マンパワー（医療）⇒"/>
      <sheetName val="医師数(2025)"/>
      <sheetName val="医師数(2015)"/>
      <sheetName val="看護職員数(2025)"/>
      <sheetName val="看護職員数(2015)"/>
      <sheetName val="その他医療従事者数(2025)"/>
      <sheetName val="その他医療従事者数(2015)"/>
      <sheetName val="実人員実績"/>
      <sheetName val="Ａシナリオ(2025)"/>
      <sheetName val="②"/>
      <sheetName val="③"/>
      <sheetName val="④－１"/>
      <sheetName val="④－２"/>
      <sheetName val="⑤－２"/>
      <sheetName val="⑤－１"/>
      <sheetName val="Ｂ１シナリオ"/>
      <sheetName val="Ｂ２、Ｂ３シナリオ"/>
      <sheetName val="まとめシート(2025)"/>
      <sheetName val="Ａシナリオ(2015)"/>
      <sheetName val="Ｂ１シナリオ (2015)"/>
      <sheetName val="② (2015)"/>
      <sheetName val="③ (2015)"/>
      <sheetName val="④－１ (2015)"/>
      <sheetName val="④－２ (2015)"/>
      <sheetName val="⑤－２ (2015)"/>
      <sheetName val="⑤－１ (2015)"/>
      <sheetName val="Ｂ２、Ｂ３シナリオ (2015)"/>
      <sheetName val="まとめシート(2015)"/>
      <sheetName val="マンパワー推計量"/>
      <sheetName val="伸び率等計算→"/>
      <sheetName val="伸び率等"/>
      <sheetName val="経済見通し"/>
      <sheetName val="GDP"/>
      <sheetName val="推計結果→"/>
      <sheetName val="サービス費用推計額"/>
      <sheetName val="サービス単価推計額"/>
      <sheetName val="需給推計量"/>
      <sheetName val="需給の考え方（B１シナリオ） (2015)"/>
      <sheetName val="需給の考え方（B１シナリオ） (2020)"/>
      <sheetName val="需給の考え方（B１シナリオ） (2025)"/>
      <sheetName val="需給の考え方（B２シナリオ） (2015)"/>
      <sheetName val="需給の考え方（B２シナリオ） (2020)"/>
      <sheetName val="需給の考え方（B２シナリオ） (2025)"/>
      <sheetName val="需給の考え方（B３シナリオ） (2015)"/>
      <sheetName val="需給の考え方（B３シナリオ） (2020)"/>
      <sheetName val="需給の考え方（B３シナリオ） (2025)"/>
      <sheetName val="結果（介護詳細）"/>
      <sheetName val="財源構成"/>
      <sheetName val="需給推計量 (Ａシナリオ)"/>
      <sheetName val="結果（新推計）"/>
      <sheetName val="人数、単価比較表(Aシナリオ)(推移)"/>
      <sheetName val="人数、単価比較表(Aシナリオぼつ)"/>
      <sheetName val="人数、単価比較表(Aシナリオ足下)"/>
      <sheetName val="Aシナリオ推計→"/>
      <sheetName val="2025"/>
      <sheetName val="2025p"/>
      <sheetName val="2020"/>
      <sheetName val="2020p"/>
      <sheetName val="2015"/>
      <sheetName val="2015p"/>
      <sheetName val="2011"/>
      <sheetName val="2011p1"/>
      <sheetName val="2011p2"/>
      <sheetName val="2010"/>
      <sheetName val="（参考）2010生実績検算"/>
      <sheetName val="2009確認"/>
      <sheetName val="2010p"/>
      <sheetName val="d2009p"/>
      <sheetName val="2010a"/>
      <sheetName val="d2009a"/>
      <sheetName val="人口data→"/>
      <sheetName val="d1"/>
      <sheetName val="d1bh"/>
      <sheetName val="d2"/>
      <sheetName val="d3"/>
      <sheetName val="d4w"/>
      <sheetName val="医療data→"/>
      <sheetName val="d1a"/>
      <sheetName val="d1aw"/>
      <sheetName val="d2a"/>
      <sheetName val="d3a"/>
      <sheetName val="d4a"/>
      <sheetName val="d5a"/>
      <sheetName val="d6a"/>
      <sheetName val="d7a"/>
      <sheetName val="d8a"/>
      <sheetName val="d8aw"/>
      <sheetName val="d9a"/>
      <sheetName val="d10a"/>
      <sheetName val="d11a"/>
      <sheetName val="d12a"/>
      <sheetName val="d13a"/>
      <sheetName val="d14a"/>
      <sheetName val="d15a"/>
      <sheetName val="d16a"/>
      <sheetName val="d17a"/>
      <sheetName val="d17aw"/>
      <sheetName val="d17ax"/>
      <sheetName val="d18a"/>
      <sheetName val="d19a"/>
      <sheetName val="d20a"/>
      <sheetName val="d21aｐ"/>
      <sheetName val="d22a"/>
      <sheetName val="d23a"/>
      <sheetName val="d24a"/>
      <sheetName val="d25a"/>
      <sheetName val="d26a"/>
      <sheetName val="d27a"/>
      <sheetName val="d27aw"/>
      <sheetName val="d28aw"/>
      <sheetName val="d29a"/>
      <sheetName val="d30a"/>
      <sheetName val="d31a"/>
      <sheetName val="d32a"/>
      <sheetName val="d32aw"/>
      <sheetName val="療養"/>
      <sheetName val="H22療養報酬"/>
      <sheetName val="療養単価計算ぼつ"/>
      <sheetName val="改正前療養単価計算"/>
      <sheetName val="d33a"/>
      <sheetName val="d33aw"/>
      <sheetName val="d34aw"/>
      <sheetName val="d35a"/>
      <sheetName val="d36aw"/>
      <sheetName val="d37aw"/>
      <sheetName val="介護推計用data等→"/>
      <sheetName val="d1b"/>
      <sheetName val="d1bw"/>
      <sheetName val="d2b"/>
      <sheetName val="d3b"/>
      <sheetName val="d3bw"/>
      <sheetName val="d4b"/>
      <sheetName val="d5b"/>
      <sheetName val="d5bw"/>
      <sheetName val="d6b"/>
      <sheetName val="d7b"/>
      <sheetName val="d8b"/>
      <sheetName val="d9b"/>
      <sheetName val="d9bw"/>
      <sheetName val="d10bw"/>
      <sheetName val="d11b"/>
      <sheetName val="d12bｐ"/>
      <sheetName val="d12bw"/>
      <sheetName val="d13bｐ"/>
      <sheetName val="d14b"/>
      <sheetName val="d14bw"/>
      <sheetName val="d15bw"/>
      <sheetName val="d19bw"/>
      <sheetName val="d20bp"/>
      <sheetName val="d21bp"/>
      <sheetName val="d22b"/>
      <sheetName val="d23bp"/>
      <sheetName val="d24bp"/>
      <sheetName val="d25bp"/>
      <sheetName val="d26bp"/>
      <sheetName val="d27bp"/>
      <sheetName val="d28bp"/>
      <sheetName val="d29b"/>
      <sheetName val="d30b"/>
      <sheetName val="d31b"/>
      <sheetName val="d32b"/>
      <sheetName val="d33b"/>
      <sheetName val="d34b"/>
      <sheetName val="d35b"/>
      <sheetName val="d36b"/>
      <sheetName val="d37b"/>
      <sheetName val="d38b"/>
      <sheetName val="d39b"/>
      <sheetName val="d40b"/>
      <sheetName val="d41b"/>
      <sheetName val="d42b"/>
      <sheetName val="d43b"/>
      <sheetName val="d44b"/>
      <sheetName val="d45b"/>
      <sheetName val="d46b"/>
      <sheetName val="d47b"/>
      <sheetName val="d48b"/>
      <sheetName val="d49b"/>
      <sheetName val="d50b"/>
      <sheetName val="d51b"/>
      <sheetName val="d52b"/>
      <sheetName val="d53b"/>
      <sheetName val="d54b"/>
      <sheetName val="d55b"/>
      <sheetName val="d56b"/>
      <sheetName val="d57b"/>
      <sheetName val="d58b"/>
      <sheetName val="d59bw"/>
      <sheetName val="d60b"/>
      <sheetName val="d61b"/>
      <sheetName val="d62b"/>
      <sheetName val="d63b"/>
      <sheetName val="d64b"/>
      <sheetName val="d64bw"/>
      <sheetName val="d65b"/>
      <sheetName val="d66b"/>
      <sheetName val="d67b"/>
      <sheetName val="d68bw"/>
      <sheetName val="d69b"/>
      <sheetName val="d70bw"/>
      <sheetName val="d71b"/>
      <sheetName val="d71bw"/>
      <sheetName val="d72b"/>
      <sheetName val="d73b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F2">
            <v>1</v>
          </cell>
        </row>
        <row r="3">
          <cell r="F3">
            <v>2</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28">
          <cell r="C28">
            <v>0.13331654204086529</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4年度"/>
      <sheetName val="H15年度"/>
      <sheetName val="H16年度"/>
      <sheetName val="H17年度"/>
      <sheetName val="H17年度 (2)"/>
      <sheetName val="新設等"/>
      <sheetName val="所在地異動"/>
      <sheetName val="解散健保"/>
      <sheetName val="ﾏｽﾀ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70C0"/>
  </sheetPr>
  <dimension ref="A1"/>
  <sheetViews>
    <sheetView zoomScale="85" zoomScaleNormal="85" workbookViewId="0"/>
  </sheetViews>
  <sheetFormatPr defaultRowHeight="13.5"/>
  <sheetData/>
  <phoneticPr fontId="2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66"/>
  </sheetPr>
  <dimension ref="A1:E29"/>
  <sheetViews>
    <sheetView zoomScale="85" zoomScaleNormal="85" workbookViewId="0">
      <selection sqref="A1:B1"/>
    </sheetView>
  </sheetViews>
  <sheetFormatPr defaultRowHeight="13.5"/>
  <cols>
    <col min="1" max="1" width="11.25" style="1317" bestFit="1" customWidth="1"/>
    <col min="2" max="5" width="10" style="1317" customWidth="1"/>
    <col min="6" max="16384" width="9" style="1317"/>
  </cols>
  <sheetData>
    <row r="1" spans="1:5" ht="14.25" customHeight="1">
      <c r="A1" s="2982" t="s">
        <v>1044</v>
      </c>
      <c r="B1" s="2982"/>
    </row>
    <row r="4" spans="1:5" ht="15.75" customHeight="1">
      <c r="A4" s="2757" t="s">
        <v>1479</v>
      </c>
    </row>
    <row r="5" spans="1:5" ht="15.75" customHeight="1">
      <c r="A5" s="1582"/>
      <c r="B5" s="2983" t="s">
        <v>1488</v>
      </c>
      <c r="C5" s="2983"/>
      <c r="D5" s="2983" t="s">
        <v>1491</v>
      </c>
      <c r="E5" s="2983"/>
    </row>
    <row r="6" spans="1:5" ht="15.75" customHeight="1">
      <c r="A6" s="1582"/>
      <c r="B6" s="1582" t="s">
        <v>978</v>
      </c>
      <c r="C6" s="1582" t="s">
        <v>979</v>
      </c>
      <c r="D6" s="2636" t="s">
        <v>978</v>
      </c>
      <c r="E6" s="2636" t="s">
        <v>979</v>
      </c>
    </row>
    <row r="7" spans="1:5" s="1686" customFormat="1" ht="15.75" customHeight="1">
      <c r="A7" s="2742" t="s">
        <v>970</v>
      </c>
      <c r="B7" s="2743">
        <f>ベースライン!$C$25</f>
        <v>1</v>
      </c>
      <c r="C7" s="2743">
        <f>ベースライン!$C$27</f>
        <v>1</v>
      </c>
      <c r="D7" s="2743">
        <f>成長実現!$C$25</f>
        <v>1</v>
      </c>
      <c r="E7" s="2743">
        <f>成長実現!$C$27</f>
        <v>1</v>
      </c>
    </row>
    <row r="8" spans="1:5" ht="15.75" customHeight="1">
      <c r="A8" s="1582" t="s">
        <v>673</v>
      </c>
      <c r="B8" s="1584">
        <f>ベースライン!$J$25</f>
        <v>1.1848232539446284</v>
      </c>
      <c r="C8" s="1584">
        <f>ベースライン!$J$27</f>
        <v>1.1742444464798998</v>
      </c>
      <c r="D8" s="1584">
        <f>成長実現!$J$25</f>
        <v>1.2207460884275925</v>
      </c>
      <c r="E8" s="1584">
        <f>成長実現!$J$27</f>
        <v>1.2600305745107367</v>
      </c>
    </row>
    <row r="9" spans="1:5" ht="15.75" customHeight="1">
      <c r="A9" s="1582" t="s">
        <v>674</v>
      </c>
      <c r="B9" s="1584">
        <f ca="1">ベースライン!$O$25</f>
        <v>1.3270572269454131</v>
      </c>
      <c r="C9" s="1584">
        <f ca="1">ベースライン!$O$27</f>
        <v>1.32077737874659</v>
      </c>
      <c r="D9" s="1584">
        <f ca="1">成長実現!$O$25</f>
        <v>1.3869794000328366</v>
      </c>
      <c r="E9" s="1584">
        <f ca="1">成長実現!$O$27</f>
        <v>1.4542834689931179</v>
      </c>
    </row>
    <row r="10" spans="1:5" ht="15.75" customHeight="1">
      <c r="A10" s="1582" t="s">
        <v>675</v>
      </c>
      <c r="B10" s="1584">
        <f ca="1">ベースライン!$T$25</f>
        <v>1.4820138344151264</v>
      </c>
      <c r="C10" s="1584">
        <f ca="1">ベースライン!$T$27</f>
        <v>1.4979866590217275</v>
      </c>
      <c r="D10" s="1584">
        <f ca="1">成長実現!$T$25</f>
        <v>1.5565232586459257</v>
      </c>
      <c r="E10" s="1584">
        <f ca="1">成長実現!$T$27</f>
        <v>1.6494053199600605</v>
      </c>
    </row>
    <row r="11" spans="1:5" ht="15.75" customHeight="1">
      <c r="A11" s="1582" t="s">
        <v>676</v>
      </c>
      <c r="B11" s="1584">
        <f ca="1">ベースライン!$Y$25</f>
        <v>1.6550642736435437</v>
      </c>
      <c r="C11" s="1584">
        <f ca="1">ベースライン!$Y$27</f>
        <v>1.6989721861655338</v>
      </c>
      <c r="D11" s="1584">
        <f ca="1">成長実現!$Y$25</f>
        <v>1.7467920970191575</v>
      </c>
      <c r="E11" s="1584">
        <f ca="1">成長実現!$Y$27</f>
        <v>1.870706755262872</v>
      </c>
    </row>
    <row r="12" spans="1:5" ht="15.75" customHeight="1"/>
    <row r="13" spans="1:5" ht="15.75" customHeight="1">
      <c r="A13" s="2757" t="s">
        <v>1480</v>
      </c>
    </row>
    <row r="14" spans="1:5" ht="15.75" customHeight="1">
      <c r="A14" s="1711"/>
      <c r="B14" s="2983" t="s">
        <v>1488</v>
      </c>
      <c r="C14" s="2983"/>
      <c r="D14" s="2983" t="s">
        <v>1491</v>
      </c>
      <c r="E14" s="2983"/>
    </row>
    <row r="15" spans="1:5" ht="15.75" customHeight="1">
      <c r="A15" s="1711"/>
      <c r="B15" s="1711" t="s">
        <v>978</v>
      </c>
      <c r="C15" s="1711" t="s">
        <v>979</v>
      </c>
      <c r="D15" s="2636" t="s">
        <v>978</v>
      </c>
      <c r="E15" s="2636" t="s">
        <v>979</v>
      </c>
    </row>
    <row r="16" spans="1:5" s="1686" customFormat="1" ht="15.75" customHeight="1">
      <c r="A16" s="2744" t="s">
        <v>970</v>
      </c>
      <c r="B16" s="2743">
        <f>ベースライン!$C$20</f>
        <v>1</v>
      </c>
      <c r="C16" s="2743">
        <f>ベースライン!$C$20</f>
        <v>1</v>
      </c>
      <c r="D16" s="2743">
        <f>成長実現!$C$20</f>
        <v>1</v>
      </c>
      <c r="E16" s="2743">
        <f>成長実現!$C$20</f>
        <v>1</v>
      </c>
    </row>
    <row r="17" spans="1:5" ht="15.75" customHeight="1">
      <c r="A17" s="1711" t="s">
        <v>673</v>
      </c>
      <c r="B17" s="1584">
        <f>ベースライン!$J$20</f>
        <v>1.1452917925017603</v>
      </c>
      <c r="C17" s="1584">
        <f>ベースライン!$J$20</f>
        <v>1.1452917925017603</v>
      </c>
      <c r="D17" s="1584">
        <f>成長実現!$J$20</f>
        <v>1.2527178171113158</v>
      </c>
      <c r="E17" s="1584">
        <f>成長実現!$J$20</f>
        <v>1.2527178171113158</v>
      </c>
    </row>
    <row r="18" spans="1:5" ht="15.75" customHeight="1">
      <c r="A18" s="1711" t="s">
        <v>674</v>
      </c>
      <c r="B18" s="1584">
        <f ca="1">ベースライン!$O$20</f>
        <v>1.2768987903550373</v>
      </c>
      <c r="C18" s="1584">
        <f ca="1">ベースライン!$O$20</f>
        <v>1.2768987903550373</v>
      </c>
      <c r="D18" s="1584">
        <f ca="1">成長実現!$O$20</f>
        <v>1.4451254522183212</v>
      </c>
      <c r="E18" s="1584">
        <f ca="1">成長実現!$O$20</f>
        <v>1.4451254522183212</v>
      </c>
    </row>
    <row r="19" spans="1:5" ht="15.75" customHeight="1">
      <c r="A19" s="1711" t="s">
        <v>675</v>
      </c>
      <c r="B19" s="1584">
        <f ca="1">ベースライン!$T$20</f>
        <v>1.4446937784377929</v>
      </c>
      <c r="C19" s="1584">
        <f ca="1">ベースライン!$T$20</f>
        <v>1.4446937784377929</v>
      </c>
      <c r="D19" s="1584">
        <f ca="1">成長実現!$T$20</f>
        <v>1.6350268052970864</v>
      </c>
      <c r="E19" s="1584">
        <f ca="1">成長実現!$T$20</f>
        <v>1.6350268052970864</v>
      </c>
    </row>
    <row r="20" spans="1:5" ht="15.75" customHeight="1">
      <c r="A20" s="1711" t="s">
        <v>676</v>
      </c>
      <c r="B20" s="1584">
        <f ca="1">ベースライン!$Y$20</f>
        <v>1.6345384060365069</v>
      </c>
      <c r="C20" s="1584">
        <f ca="1">ベースライン!$Y$20</f>
        <v>1.6345384060365069</v>
      </c>
      <c r="D20" s="1584">
        <f ca="1">成長実現!$Y$20</f>
        <v>1.8498827558094439</v>
      </c>
      <c r="E20" s="1584">
        <f ca="1">成長実現!$Y$20</f>
        <v>1.8498827558094439</v>
      </c>
    </row>
    <row r="21" spans="1:5" ht="15.75" customHeight="1"/>
    <row r="22" spans="1:5" ht="15.75" customHeight="1">
      <c r="A22" s="2757" t="s">
        <v>1481</v>
      </c>
    </row>
    <row r="23" spans="1:5" ht="15.75" customHeight="1">
      <c r="B23" s="2983" t="s">
        <v>1488</v>
      </c>
      <c r="C23" s="2983"/>
      <c r="D23" s="2983" t="s">
        <v>1491</v>
      </c>
      <c r="E23" s="2983"/>
    </row>
    <row r="24" spans="1:5" ht="15.75" customHeight="1">
      <c r="B24" s="1582" t="s">
        <v>978</v>
      </c>
      <c r="C24" s="1582" t="s">
        <v>979</v>
      </c>
      <c r="D24" s="2636" t="s">
        <v>978</v>
      </c>
      <c r="E24" s="2636" t="s">
        <v>979</v>
      </c>
    </row>
    <row r="25" spans="1:5" s="1686" customFormat="1" ht="15.75" customHeight="1">
      <c r="A25" s="2744" t="s">
        <v>970</v>
      </c>
      <c r="B25" s="2745">
        <f>ベースライン!$C$17</f>
        <v>564.29999999999995</v>
      </c>
      <c r="C25" s="2745">
        <f>ベースライン!$C$17</f>
        <v>564.29999999999995</v>
      </c>
      <c r="D25" s="2745">
        <f>成長実現!$C$17</f>
        <v>564.29999999999995</v>
      </c>
      <c r="E25" s="2745">
        <f>成長実現!$C$17</f>
        <v>564.29999999999995</v>
      </c>
    </row>
    <row r="26" spans="1:5" ht="15.75" customHeight="1">
      <c r="A26" s="1711" t="s">
        <v>673</v>
      </c>
      <c r="B26" s="1658">
        <f>ベースライン!$J$17</f>
        <v>645.6</v>
      </c>
      <c r="C26" s="1658">
        <f>ベースライン!$J$17</f>
        <v>645.6</v>
      </c>
      <c r="D26" s="1658">
        <f>成長実現!$J$17</f>
        <v>707.3</v>
      </c>
      <c r="E26" s="1658">
        <f>成長実現!$J$17</f>
        <v>707.3</v>
      </c>
    </row>
    <row r="27" spans="1:5" ht="15.75" customHeight="1">
      <c r="A27" s="1711" t="s">
        <v>674</v>
      </c>
      <c r="B27" s="1658">
        <f ca="1">ベースライン!$O$17</f>
        <v>694.80124618271225</v>
      </c>
      <c r="C27" s="1658">
        <f ca="1">ベースライン!$O$17</f>
        <v>694.80124618271225</v>
      </c>
      <c r="D27" s="1658">
        <f ca="1">成長実現!$O$17</f>
        <v>794.63095946264446</v>
      </c>
      <c r="E27" s="1658">
        <f ca="1">成長実現!$O$17</f>
        <v>794.63095946264446</v>
      </c>
    </row>
    <row r="28" spans="1:5" ht="15.75" customHeight="1">
      <c r="A28" s="1711" t="s">
        <v>675</v>
      </c>
      <c r="B28" s="1658">
        <f ca="1">ベースライン!$T$17</f>
        <v>741.15290555308241</v>
      </c>
      <c r="C28" s="1658">
        <f ca="1">ベースライン!$T$17</f>
        <v>741.15290555308241</v>
      </c>
      <c r="D28" s="1658">
        <f ca="1">成長実現!$T$17</f>
        <v>860.2685007778839</v>
      </c>
      <c r="E28" s="1658">
        <f ca="1">成長実現!$T$17</f>
        <v>860.2685007778839</v>
      </c>
    </row>
    <row r="29" spans="1:5" ht="15.75" customHeight="1">
      <c r="A29" s="1711" t="s">
        <v>676</v>
      </c>
      <c r="B29" s="1658">
        <f ca="1">ベースライン!$Y$17</f>
        <v>790.59678206927765</v>
      </c>
      <c r="C29" s="1658">
        <f ca="1">ベースライン!$Y$17</f>
        <v>790.59678206927765</v>
      </c>
      <c r="D29" s="1658">
        <f ca="1">成長実現!$Y$17</f>
        <v>931.32778759473717</v>
      </c>
      <c r="E29" s="1658">
        <f ca="1">成長実現!$Y$17</f>
        <v>931.32778759473717</v>
      </c>
    </row>
  </sheetData>
  <mergeCells count="7">
    <mergeCell ref="A1:B1"/>
    <mergeCell ref="B5:C5"/>
    <mergeCell ref="B14:C14"/>
    <mergeCell ref="B23:C23"/>
    <mergeCell ref="D14:E14"/>
    <mergeCell ref="D23:E23"/>
    <mergeCell ref="D5:E5"/>
  </mergeCells>
  <phoneticPr fontId="2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0066"/>
  </sheetPr>
  <dimension ref="A1:Y27"/>
  <sheetViews>
    <sheetView zoomScale="85" zoomScaleNormal="85" workbookViewId="0">
      <selection sqref="A1:B1"/>
    </sheetView>
  </sheetViews>
  <sheetFormatPr defaultRowHeight="13.5"/>
  <cols>
    <col min="1" max="1" width="2.875" style="1317" customWidth="1"/>
    <col min="2" max="2" width="16.5" style="1317" customWidth="1"/>
    <col min="3" max="25" width="8" style="1317" customWidth="1"/>
    <col min="26" max="16384" width="9" style="1317"/>
  </cols>
  <sheetData>
    <row r="1" spans="1:25" ht="14.25">
      <c r="A1" s="2984" t="s">
        <v>1489</v>
      </c>
      <c r="B1" s="2984"/>
    </row>
    <row r="3" spans="1:25">
      <c r="A3" s="2983" t="s">
        <v>769</v>
      </c>
      <c r="B3" s="2983"/>
      <c r="C3" s="2608">
        <v>2018</v>
      </c>
      <c r="D3" s="2608">
        <v>2019</v>
      </c>
      <c r="E3" s="2608">
        <v>2020</v>
      </c>
      <c r="F3" s="2608">
        <v>2021</v>
      </c>
      <c r="G3" s="2608">
        <v>2022</v>
      </c>
      <c r="H3" s="2608">
        <v>2023</v>
      </c>
      <c r="I3" s="2608">
        <v>2024</v>
      </c>
      <c r="J3" s="2608">
        <v>2025</v>
      </c>
      <c r="K3" s="2608">
        <v>2026</v>
      </c>
      <c r="L3" s="2608">
        <v>2027</v>
      </c>
      <c r="M3" s="2608">
        <v>2028</v>
      </c>
      <c r="N3" s="2608">
        <v>2029</v>
      </c>
      <c r="O3" s="2608">
        <v>2030</v>
      </c>
      <c r="P3" s="2608">
        <v>2031</v>
      </c>
      <c r="Q3" s="2608">
        <v>2032</v>
      </c>
      <c r="R3" s="2608">
        <v>2033</v>
      </c>
      <c r="S3" s="2608">
        <v>2034</v>
      </c>
      <c r="T3" s="2608">
        <v>2035</v>
      </c>
      <c r="U3" s="2608">
        <v>2036</v>
      </c>
      <c r="V3" s="2608">
        <v>2037</v>
      </c>
      <c r="W3" s="2608">
        <v>2038</v>
      </c>
      <c r="X3" s="2608">
        <v>2039</v>
      </c>
      <c r="Y3" s="2608">
        <v>2040</v>
      </c>
    </row>
    <row r="4" spans="1:25" ht="15.95" customHeight="1">
      <c r="A4" s="1628" t="s">
        <v>969</v>
      </c>
    </row>
    <row r="5" spans="1:25" ht="15.95" customHeight="1">
      <c r="A5" s="1317" t="s">
        <v>1493</v>
      </c>
    </row>
    <row r="6" spans="1:25" ht="15.95" customHeight="1">
      <c r="B6" s="1593" t="s">
        <v>1485</v>
      </c>
      <c r="C6" s="2638">
        <v>1</v>
      </c>
      <c r="D6" s="2638">
        <v>1.6</v>
      </c>
      <c r="E6" s="2638">
        <v>1.7</v>
      </c>
      <c r="F6" s="2638">
        <v>1.3</v>
      </c>
      <c r="G6" s="2638">
        <v>1.1000000000000001</v>
      </c>
      <c r="H6" s="2638">
        <v>1.1000000000000001</v>
      </c>
      <c r="I6" s="2638">
        <v>1.1000000000000001</v>
      </c>
      <c r="J6" s="2638">
        <v>1.1000000000000001</v>
      </c>
      <c r="K6" s="2638">
        <v>1.1000000000000001</v>
      </c>
      <c r="L6" s="2638">
        <v>1.1000000000000001</v>
      </c>
    </row>
    <row r="7" spans="1:25" ht="15.95" customHeight="1">
      <c r="B7" s="1317" t="s">
        <v>1495</v>
      </c>
      <c r="C7" s="2648">
        <v>564.29999999999995</v>
      </c>
      <c r="D7" s="2648">
        <v>577.9</v>
      </c>
      <c r="E7" s="2648">
        <v>590.6</v>
      </c>
      <c r="F7" s="2648">
        <v>601.70000000000005</v>
      </c>
      <c r="G7" s="2648">
        <v>612.6</v>
      </c>
      <c r="H7" s="2648">
        <v>623.4</v>
      </c>
      <c r="I7" s="2648">
        <v>634.4</v>
      </c>
      <c r="J7" s="2648">
        <v>645.6</v>
      </c>
      <c r="K7" s="2648">
        <v>657.1</v>
      </c>
      <c r="L7" s="2648">
        <v>668.4</v>
      </c>
    </row>
    <row r="8" spans="1:25" ht="15.95" customHeight="1">
      <c r="B8" s="1317" t="s">
        <v>1484</v>
      </c>
      <c r="C8" s="2648">
        <v>2.5</v>
      </c>
      <c r="D8" s="2648">
        <v>2.4</v>
      </c>
      <c r="E8" s="2648">
        <v>2.2000000000000002</v>
      </c>
      <c r="F8" s="2648">
        <v>1.9</v>
      </c>
      <c r="G8" s="2648">
        <v>1.8</v>
      </c>
      <c r="H8" s="2648">
        <v>1.8</v>
      </c>
      <c r="I8" s="2648">
        <v>1.8</v>
      </c>
      <c r="J8" s="2648">
        <v>1.8</v>
      </c>
      <c r="K8" s="2648">
        <v>1.8</v>
      </c>
      <c r="L8" s="2648">
        <v>1.7</v>
      </c>
      <c r="M8" s="1316"/>
    </row>
    <row r="9" spans="1:25" ht="15.95" customHeight="1">
      <c r="C9" s="2599"/>
      <c r="D9" s="2599"/>
      <c r="E9" s="2599"/>
      <c r="F9" s="2599"/>
      <c r="G9" s="2599"/>
      <c r="H9" s="2599"/>
      <c r="I9" s="2599"/>
      <c r="J9" s="2599"/>
      <c r="K9" s="2599"/>
      <c r="L9" s="2599"/>
    </row>
    <row r="10" spans="1:25" ht="15.95" customHeight="1">
      <c r="A10" s="1628" t="s">
        <v>770</v>
      </c>
    </row>
    <row r="11" spans="1:25" ht="15.95" customHeight="1">
      <c r="B11" s="1593" t="s">
        <v>1485</v>
      </c>
      <c r="C11" s="2609">
        <f ca="1">OFFSET('E1'!$V$12,C$3-2015,0)</f>
        <v>1.2</v>
      </c>
      <c r="D11" s="2609">
        <f ca="1">OFFSET('E1'!$V$12,D$3-2015,0)</f>
        <v>1.2</v>
      </c>
      <c r="E11" s="2609">
        <f ca="1">OFFSET('E1'!$V$12,E$3-2015,0)</f>
        <v>1.2</v>
      </c>
      <c r="F11" s="2609">
        <f ca="1">OFFSET('E1'!$V$12,F$3-2015,0)</f>
        <v>1.2</v>
      </c>
      <c r="G11" s="2609">
        <f ca="1">OFFSET('E1'!$V$12,G$3-2015,0)</f>
        <v>1.2</v>
      </c>
      <c r="H11" s="2609">
        <f ca="1">OFFSET('E1'!$V$12,H$3-2015,0)</f>
        <v>1.2</v>
      </c>
      <c r="I11" s="2609">
        <f ca="1">OFFSET('E1'!$V$12,I$3-2015,0)</f>
        <v>1.2</v>
      </c>
      <c r="J11" s="2609">
        <f ca="1">OFFSET('E1'!$V$12,J$3-2015,0)</f>
        <v>1.2</v>
      </c>
      <c r="K11" s="2610">
        <f ca="1">OFFSET('E1'!$V$12,K$3-2015,0)</f>
        <v>1.2</v>
      </c>
      <c r="L11" s="2610">
        <f ca="1">OFFSET('E1'!$V$12,L$3-2015,0)</f>
        <v>1.2</v>
      </c>
      <c r="M11" s="2610">
        <f ca="1">OFFSET('E1'!$V$12,M$3-2015,0)</f>
        <v>1.2</v>
      </c>
      <c r="N11" s="2610">
        <f ca="1">OFFSET('E1'!$V$12,N$3-2015,0)</f>
        <v>1.2</v>
      </c>
      <c r="O11" s="2610">
        <f ca="1">OFFSET('E1'!$V$12,O$3-2015,0)</f>
        <v>1.2</v>
      </c>
      <c r="P11" s="2610">
        <f ca="1">OFFSET('E1'!$V$12,P$3-2015,0)</f>
        <v>1.2</v>
      </c>
      <c r="Q11" s="2610">
        <f ca="1">OFFSET('E1'!$V$12,Q$3-2015,0)</f>
        <v>1.2</v>
      </c>
      <c r="R11" s="2610">
        <f ca="1">OFFSET('E1'!$V$12,R$3-2015,0)</f>
        <v>1.2</v>
      </c>
      <c r="S11" s="2610">
        <f ca="1">OFFSET('E1'!$V$12,S$3-2015,0)</f>
        <v>1.2</v>
      </c>
      <c r="T11" s="2610">
        <f ca="1">OFFSET('E1'!$V$12,T$3-2015,0)</f>
        <v>1.2</v>
      </c>
      <c r="U11" s="2610">
        <f ca="1">OFFSET('E1'!$V$12,U$3-2015,0)</f>
        <v>1.2</v>
      </c>
      <c r="V11" s="2610">
        <f ca="1">OFFSET('E1'!$V$12,V$3-2015,0)</f>
        <v>1.2</v>
      </c>
      <c r="W11" s="2610">
        <f ca="1">OFFSET('E1'!$V$12,W$3-2015,0)</f>
        <v>1.2</v>
      </c>
      <c r="X11" s="2610">
        <f ca="1">OFFSET('E1'!$V$12,X$3-2015,0)</f>
        <v>1.2</v>
      </c>
      <c r="Y11" s="2610">
        <f ca="1">OFFSET('E1'!$V$12,Y$3-2015,0)</f>
        <v>1.2</v>
      </c>
    </row>
    <row r="12" spans="1:25" ht="15.95" customHeight="1">
      <c r="B12" s="1593" t="s">
        <v>1486</v>
      </c>
      <c r="C12" s="2611">
        <f ca="1">OFFSET('E1'!$V$12,C$3-2015,0)+OFFSET('E1'!$W$12,C$3-2015,0)</f>
        <v>2.76</v>
      </c>
      <c r="D12" s="2611">
        <f ca="1">OFFSET('E1'!$V$12,D$3-2015,0)+OFFSET('E1'!$W$12,D$3-2015,0)</f>
        <v>2.67</v>
      </c>
      <c r="E12" s="2611">
        <f ca="1">OFFSET('E1'!$V$12,E$3-2015,0)+OFFSET('E1'!$W$12,E$3-2015,0)</f>
        <v>2.64</v>
      </c>
      <c r="F12" s="2611">
        <f ca="1">OFFSET('E1'!$V$12,F$3-2015,0)+OFFSET('E1'!$W$12,F$3-2015,0)</f>
        <v>2.46</v>
      </c>
      <c r="G12" s="2611">
        <f ca="1">OFFSET('E1'!$V$12,G$3-2015,0)+OFFSET('E1'!$W$12,G$3-2015,0)</f>
        <v>2.65</v>
      </c>
      <c r="H12" s="2611">
        <f ca="1">OFFSET('E1'!$V$12,H$3-2015,0)+OFFSET('E1'!$W$12,H$3-2015,0)</f>
        <v>2.69</v>
      </c>
      <c r="I12" s="2611">
        <f ca="1">OFFSET('E1'!$V$12,I$3-2015,0)+OFFSET('E1'!$W$12,I$3-2015,0)</f>
        <v>2.5</v>
      </c>
      <c r="J12" s="2611">
        <f ca="1">OFFSET('E1'!$V$12,J$3-2015,0)+OFFSET('E1'!$W$12,J$3-2015,0)</f>
        <v>2.5</v>
      </c>
      <c r="K12" s="2612">
        <f ca="1">OFFSET('E1'!$V$12,K$3-2015,0)+OFFSET('E1'!$W$12,K$3-2015,0)</f>
        <v>2.5</v>
      </c>
      <c r="L12" s="2612">
        <f ca="1">OFFSET('E1'!$V$12,L$3-2015,0)+OFFSET('E1'!$W$12,L$3-2015,0)</f>
        <v>2.5</v>
      </c>
      <c r="M12" s="2612">
        <f ca="1">OFFSET('E1'!$V$12,M$3-2015,0)+OFFSET('E1'!$W$12,M$3-2015,0)</f>
        <v>2.5</v>
      </c>
      <c r="N12" s="2612">
        <f ca="1">OFFSET('E1'!$V$12,N$3-2015,0)+OFFSET('E1'!$W$12,N$3-2015,0)</f>
        <v>2.5</v>
      </c>
      <c r="O12" s="2612">
        <f ca="1">OFFSET('E1'!$V$12,O$3-2015,0)+OFFSET('E1'!$W$12,O$3-2015,0)</f>
        <v>2.5</v>
      </c>
      <c r="P12" s="2612">
        <f ca="1">OFFSET('E1'!$V$12,P$3-2015,0)+OFFSET('E1'!$W$12,P$3-2015,0)</f>
        <v>2.5</v>
      </c>
      <c r="Q12" s="2612">
        <f ca="1">OFFSET('E1'!$V$12,Q$3-2015,0)+OFFSET('E1'!$W$12,Q$3-2015,0)</f>
        <v>2.5</v>
      </c>
      <c r="R12" s="2612">
        <f ca="1">OFFSET('E1'!$V$12,R$3-2015,0)+OFFSET('E1'!$W$12,R$3-2015,0)</f>
        <v>2.5</v>
      </c>
      <c r="S12" s="2612">
        <f ca="1">OFFSET('E1'!$V$12,S$3-2015,0)+OFFSET('E1'!$W$12,S$3-2015,0)</f>
        <v>2.5</v>
      </c>
      <c r="T12" s="2612">
        <f ca="1">OFFSET('E1'!$V$12,T$3-2015,0)+OFFSET('E1'!$W$12,T$3-2015,0)</f>
        <v>2.5</v>
      </c>
      <c r="U12" s="2612">
        <f ca="1">OFFSET('E1'!$V$12,U$3-2015,0)+OFFSET('E1'!$W$12,U$3-2015,0)</f>
        <v>2.5</v>
      </c>
      <c r="V12" s="2612">
        <f ca="1">OFFSET('E1'!$V$12,V$3-2015,0)+OFFSET('E1'!$W$12,V$3-2015,0)</f>
        <v>2.5</v>
      </c>
      <c r="W12" s="2612">
        <f ca="1">OFFSET('E1'!$V$12,W$3-2015,0)+OFFSET('E1'!$W$12,W$3-2015,0)</f>
        <v>2.5</v>
      </c>
      <c r="X12" s="2612">
        <f ca="1">OFFSET('E1'!$V$12,X$3-2015,0)+OFFSET('E1'!$W$12,X$3-2015,0)</f>
        <v>2.5</v>
      </c>
      <c r="Y12" s="2612">
        <f ca="1">OFFSET('E1'!$V$12,Y$3-2015,0)+OFFSET('E1'!$W$12,Y$3-2015,0)</f>
        <v>2.5</v>
      </c>
    </row>
    <row r="13" spans="1:25" ht="15.95" customHeight="1"/>
    <row r="14" spans="1:25" ht="15.95" customHeight="1">
      <c r="A14" s="1628" t="s">
        <v>771</v>
      </c>
    </row>
    <row r="15" spans="1:25" ht="15.95" customHeight="1">
      <c r="B15" s="1593" t="s">
        <v>1485</v>
      </c>
      <c r="C15" s="2638">
        <f t="shared" ref="C15:L15" si="0">C6</f>
        <v>1</v>
      </c>
      <c r="D15" s="2638">
        <f t="shared" si="0"/>
        <v>1.6</v>
      </c>
      <c r="E15" s="2638">
        <f t="shared" si="0"/>
        <v>1.7</v>
      </c>
      <c r="F15" s="2638">
        <f t="shared" si="0"/>
        <v>1.3</v>
      </c>
      <c r="G15" s="2638">
        <f t="shared" si="0"/>
        <v>1.1000000000000001</v>
      </c>
      <c r="H15" s="2638">
        <f t="shared" si="0"/>
        <v>1.1000000000000001</v>
      </c>
      <c r="I15" s="2638">
        <f t="shared" si="0"/>
        <v>1.1000000000000001</v>
      </c>
      <c r="J15" s="2638">
        <f t="shared" si="0"/>
        <v>1.1000000000000001</v>
      </c>
      <c r="K15" s="2638">
        <f t="shared" si="0"/>
        <v>1.1000000000000001</v>
      </c>
      <c r="L15" s="2638">
        <f t="shared" si="0"/>
        <v>1.1000000000000001</v>
      </c>
      <c r="M15" s="2612">
        <f t="shared" ref="M15:Y15" ca="1" si="1">M11</f>
        <v>1.2</v>
      </c>
      <c r="N15" s="2612">
        <f t="shared" ca="1" si="1"/>
        <v>1.2</v>
      </c>
      <c r="O15" s="2612">
        <f t="shared" ca="1" si="1"/>
        <v>1.2</v>
      </c>
      <c r="P15" s="2612">
        <f t="shared" ca="1" si="1"/>
        <v>1.2</v>
      </c>
      <c r="Q15" s="2612">
        <f t="shared" ca="1" si="1"/>
        <v>1.2</v>
      </c>
      <c r="R15" s="2612">
        <f t="shared" ca="1" si="1"/>
        <v>1.2</v>
      </c>
      <c r="S15" s="2612">
        <f t="shared" ca="1" si="1"/>
        <v>1.2</v>
      </c>
      <c r="T15" s="2612">
        <f t="shared" ca="1" si="1"/>
        <v>1.2</v>
      </c>
      <c r="U15" s="2612">
        <f t="shared" ca="1" si="1"/>
        <v>1.2</v>
      </c>
      <c r="V15" s="2612">
        <f t="shared" ca="1" si="1"/>
        <v>1.2</v>
      </c>
      <c r="W15" s="2612">
        <f t="shared" ca="1" si="1"/>
        <v>1.2</v>
      </c>
      <c r="X15" s="2612">
        <f t="shared" ca="1" si="1"/>
        <v>1.2</v>
      </c>
      <c r="Y15" s="2612">
        <f t="shared" ca="1" si="1"/>
        <v>1.2</v>
      </c>
    </row>
    <row r="16" spans="1:25" ht="15.95" customHeight="1">
      <c r="B16" s="1593" t="s">
        <v>1486</v>
      </c>
      <c r="C16" s="2746">
        <v>1.7</v>
      </c>
      <c r="D16" s="2638">
        <f t="shared" ref="D16:L16" si="2">D8</f>
        <v>2.4</v>
      </c>
      <c r="E16" s="2638">
        <f t="shared" si="2"/>
        <v>2.2000000000000002</v>
      </c>
      <c r="F16" s="2638">
        <f t="shared" si="2"/>
        <v>1.9</v>
      </c>
      <c r="G16" s="2638">
        <f t="shared" si="2"/>
        <v>1.8</v>
      </c>
      <c r="H16" s="2638">
        <f t="shared" si="2"/>
        <v>1.8</v>
      </c>
      <c r="I16" s="2638">
        <f t="shared" si="2"/>
        <v>1.8</v>
      </c>
      <c r="J16" s="2638">
        <f t="shared" si="2"/>
        <v>1.8</v>
      </c>
      <c r="K16" s="2638">
        <f t="shared" si="2"/>
        <v>1.8</v>
      </c>
      <c r="L16" s="2638">
        <f t="shared" si="2"/>
        <v>1.7</v>
      </c>
      <c r="M16" s="2612">
        <f t="shared" ref="M16:Y16" ca="1" si="3">M12</f>
        <v>2.5</v>
      </c>
      <c r="N16" s="2612">
        <f t="shared" ca="1" si="3"/>
        <v>2.5</v>
      </c>
      <c r="O16" s="2612">
        <f t="shared" ca="1" si="3"/>
        <v>2.5</v>
      </c>
      <c r="P16" s="2612">
        <f t="shared" ca="1" si="3"/>
        <v>2.5</v>
      </c>
      <c r="Q16" s="2612">
        <f t="shared" ca="1" si="3"/>
        <v>2.5</v>
      </c>
      <c r="R16" s="2612">
        <f t="shared" ca="1" si="3"/>
        <v>2.5</v>
      </c>
      <c r="S16" s="2612">
        <f t="shared" ca="1" si="3"/>
        <v>2.5</v>
      </c>
      <c r="T16" s="2612">
        <f t="shared" ca="1" si="3"/>
        <v>2.5</v>
      </c>
      <c r="U16" s="2612">
        <f t="shared" ca="1" si="3"/>
        <v>2.5</v>
      </c>
      <c r="V16" s="2612">
        <f t="shared" ca="1" si="3"/>
        <v>2.5</v>
      </c>
      <c r="W16" s="2612">
        <f t="shared" ca="1" si="3"/>
        <v>2.5</v>
      </c>
      <c r="X16" s="2612">
        <f t="shared" ca="1" si="3"/>
        <v>2.5</v>
      </c>
      <c r="Y16" s="2612">
        <f t="shared" ca="1" si="3"/>
        <v>2.5</v>
      </c>
    </row>
    <row r="17" spans="1:25" ht="15.95" customHeight="1">
      <c r="B17" s="1317" t="s">
        <v>1495</v>
      </c>
      <c r="C17" s="2648">
        <f t="shared" ref="C17:J18" si="4">C7</f>
        <v>564.29999999999995</v>
      </c>
      <c r="D17" s="2648">
        <f t="shared" si="4"/>
        <v>577.9</v>
      </c>
      <c r="E17" s="2648">
        <f t="shared" si="4"/>
        <v>590.6</v>
      </c>
      <c r="F17" s="2648">
        <f t="shared" si="4"/>
        <v>601.70000000000005</v>
      </c>
      <c r="G17" s="2648">
        <f t="shared" si="4"/>
        <v>612.6</v>
      </c>
      <c r="H17" s="2648">
        <f t="shared" si="4"/>
        <v>623.4</v>
      </c>
      <c r="I17" s="2648">
        <f t="shared" si="4"/>
        <v>634.4</v>
      </c>
      <c r="J17" s="2648">
        <f t="shared" si="4"/>
        <v>645.6</v>
      </c>
      <c r="K17" s="2749">
        <f>J17*(1+K18/100)</f>
        <v>657.22080000000005</v>
      </c>
      <c r="L17" s="2749">
        <f t="shared" ref="L17:P17" si="5">K17*(1+L18/100)</f>
        <v>668.39355360000002</v>
      </c>
      <c r="M17" s="2749">
        <f t="shared" ca="1" si="5"/>
        <v>677.08266979679991</v>
      </c>
      <c r="N17" s="2749">
        <f t="shared" ca="1" si="5"/>
        <v>685.88474450415822</v>
      </c>
      <c r="O17" s="2749">
        <f t="shared" ca="1" si="5"/>
        <v>694.80124618271225</v>
      </c>
      <c r="P17" s="2749">
        <f t="shared" ca="1" si="5"/>
        <v>703.83366238308747</v>
      </c>
      <c r="Q17" s="2749">
        <f t="shared" ref="Q17:X17" ca="1" si="6">P17*(1+Q18/100)</f>
        <v>712.98349999406753</v>
      </c>
      <c r="R17" s="2749">
        <f t="shared" ca="1" si="6"/>
        <v>722.25228549399037</v>
      </c>
      <c r="S17" s="2749">
        <f t="shared" ca="1" si="6"/>
        <v>731.64156520541212</v>
      </c>
      <c r="T17" s="2749">
        <f t="shared" ca="1" si="6"/>
        <v>741.15290555308241</v>
      </c>
      <c r="U17" s="2749">
        <f t="shared" ca="1" si="6"/>
        <v>750.78789332527242</v>
      </c>
      <c r="V17" s="2749">
        <f t="shared" ca="1" si="6"/>
        <v>760.54813593850088</v>
      </c>
      <c r="W17" s="2749">
        <f t="shared" ca="1" si="6"/>
        <v>770.43526170570135</v>
      </c>
      <c r="X17" s="2749">
        <f t="shared" ca="1" si="6"/>
        <v>780.45092010787539</v>
      </c>
      <c r="Y17" s="2749">
        <f ca="1">X17*(1+Y18/100)</f>
        <v>790.59678206927765</v>
      </c>
    </row>
    <row r="18" spans="1:25" ht="15.95" customHeight="1">
      <c r="B18" s="1317" t="s">
        <v>772</v>
      </c>
      <c r="C18" s="2638">
        <f t="shared" si="4"/>
        <v>2.5</v>
      </c>
      <c r="D18" s="2638">
        <f t="shared" si="4"/>
        <v>2.4</v>
      </c>
      <c r="E18" s="2638">
        <f t="shared" si="4"/>
        <v>2.2000000000000002</v>
      </c>
      <c r="F18" s="2638">
        <f t="shared" si="4"/>
        <v>1.9</v>
      </c>
      <c r="G18" s="2638">
        <f t="shared" si="4"/>
        <v>1.8</v>
      </c>
      <c r="H18" s="2638">
        <f t="shared" si="4"/>
        <v>1.8</v>
      </c>
      <c r="I18" s="2638">
        <f t="shared" si="4"/>
        <v>1.8</v>
      </c>
      <c r="J18" s="2638">
        <f t="shared" si="4"/>
        <v>1.8</v>
      </c>
      <c r="K18" s="2638">
        <f>K8</f>
        <v>1.8</v>
      </c>
      <c r="L18" s="2638">
        <f>L8</f>
        <v>1.7</v>
      </c>
      <c r="M18" s="2749">
        <f ca="1">M15+0.1</f>
        <v>1.3</v>
      </c>
      <c r="N18" s="2749">
        <f t="shared" ref="N18:Y18" ca="1" si="7">N15+0.1</f>
        <v>1.3</v>
      </c>
      <c r="O18" s="2749">
        <f t="shared" ca="1" si="7"/>
        <v>1.3</v>
      </c>
      <c r="P18" s="2749">
        <f t="shared" ca="1" si="7"/>
        <v>1.3</v>
      </c>
      <c r="Q18" s="2749">
        <f t="shared" ca="1" si="7"/>
        <v>1.3</v>
      </c>
      <c r="R18" s="2749">
        <f t="shared" ca="1" si="7"/>
        <v>1.3</v>
      </c>
      <c r="S18" s="2749">
        <f t="shared" ca="1" si="7"/>
        <v>1.3</v>
      </c>
      <c r="T18" s="2749">
        <f t="shared" ca="1" si="7"/>
        <v>1.3</v>
      </c>
      <c r="U18" s="2749">
        <f t="shared" ca="1" si="7"/>
        <v>1.3</v>
      </c>
      <c r="V18" s="2749">
        <f t="shared" ca="1" si="7"/>
        <v>1.3</v>
      </c>
      <c r="W18" s="2749">
        <f t="shared" ca="1" si="7"/>
        <v>1.3</v>
      </c>
      <c r="X18" s="2749">
        <f t="shared" ca="1" si="7"/>
        <v>1.3</v>
      </c>
      <c r="Y18" s="2749">
        <f t="shared" ca="1" si="7"/>
        <v>1.3</v>
      </c>
    </row>
    <row r="19" spans="1:25" ht="15.95" customHeight="1">
      <c r="B19" s="1317" t="s">
        <v>973</v>
      </c>
      <c r="C19" s="2753">
        <v>1</v>
      </c>
      <c r="D19" s="2754">
        <f t="shared" ref="D19:X19" si="8">C19*(1+D15/100)</f>
        <v>1.016</v>
      </c>
      <c r="E19" s="2754">
        <f t="shared" si="8"/>
        <v>1.033272</v>
      </c>
      <c r="F19" s="2754">
        <f>E19*(1+F15/100)</f>
        <v>1.0467045359999998</v>
      </c>
      <c r="G19" s="2754">
        <f t="shared" si="8"/>
        <v>1.0582182858959996</v>
      </c>
      <c r="H19" s="2754">
        <f t="shared" si="8"/>
        <v>1.0698586870408555</v>
      </c>
      <c r="I19" s="2754">
        <f t="shared" si="8"/>
        <v>1.0816271325983049</v>
      </c>
      <c r="J19" s="2754">
        <f t="shared" si="8"/>
        <v>1.093525031056886</v>
      </c>
      <c r="K19" s="2754">
        <f t="shared" si="8"/>
        <v>1.1055538063985118</v>
      </c>
      <c r="L19" s="2754">
        <f t="shared" si="8"/>
        <v>1.1177148982688954</v>
      </c>
      <c r="M19" s="2754">
        <f ca="1">L19*(1+M15/100)</f>
        <v>1.1311274770481221</v>
      </c>
      <c r="N19" s="2754">
        <f t="shared" ca="1" si="8"/>
        <v>1.1447010067726995</v>
      </c>
      <c r="O19" s="2754">
        <f t="shared" ca="1" si="8"/>
        <v>1.1584374188539719</v>
      </c>
      <c r="P19" s="2754">
        <f t="shared" ca="1" si="8"/>
        <v>1.1723386678802195</v>
      </c>
      <c r="Q19" s="2754">
        <f t="shared" ca="1" si="8"/>
        <v>1.1864067318947822</v>
      </c>
      <c r="R19" s="2754">
        <f t="shared" ca="1" si="8"/>
        <v>1.2006436126775195</v>
      </c>
      <c r="S19" s="2754">
        <f t="shared" ca="1" si="8"/>
        <v>1.2150513360296498</v>
      </c>
      <c r="T19" s="2754">
        <f t="shared" ca="1" si="8"/>
        <v>1.2296319520620056</v>
      </c>
      <c r="U19" s="2754">
        <f t="shared" ca="1" si="8"/>
        <v>1.2443875354867497</v>
      </c>
      <c r="V19" s="2754">
        <f t="shared" ca="1" si="8"/>
        <v>1.2593201859125907</v>
      </c>
      <c r="W19" s="2754">
        <f t="shared" ca="1" si="8"/>
        <v>1.2744320281435417</v>
      </c>
      <c r="X19" s="2754">
        <f t="shared" ca="1" si="8"/>
        <v>1.2897252124812641</v>
      </c>
      <c r="Y19" s="2754">
        <f ca="1">X19*(1+Y15/100)</f>
        <v>1.3052019150310394</v>
      </c>
    </row>
    <row r="20" spans="1:25" ht="15.95" customHeight="1">
      <c r="B20" s="1317" t="s">
        <v>972</v>
      </c>
      <c r="C20" s="2753">
        <v>1</v>
      </c>
      <c r="D20" s="2754">
        <f>C20*(1+D16/100)</f>
        <v>1.024</v>
      </c>
      <c r="E20" s="2754">
        <f>D20*(1+E16/100)</f>
        <v>1.0465280000000001</v>
      </c>
      <c r="F20" s="2754">
        <f t="shared" ref="F20:Y20" si="9">E20*(1+F16/100)</f>
        <v>1.0664120320000001</v>
      </c>
      <c r="G20" s="2754">
        <f t="shared" si="9"/>
        <v>1.0856074485760001</v>
      </c>
      <c r="H20" s="2754">
        <f t="shared" si="9"/>
        <v>1.1051483826503681</v>
      </c>
      <c r="I20" s="2754">
        <f t="shared" si="9"/>
        <v>1.1250410535380748</v>
      </c>
      <c r="J20" s="2755">
        <f t="shared" si="9"/>
        <v>1.1452917925017603</v>
      </c>
      <c r="K20" s="2755">
        <f t="shared" si="9"/>
        <v>1.1659070447667921</v>
      </c>
      <c r="L20" s="2755">
        <f t="shared" si="9"/>
        <v>1.1857274645278275</v>
      </c>
      <c r="M20" s="2755">
        <f t="shared" ca="1" si="9"/>
        <v>1.2153706511410232</v>
      </c>
      <c r="N20" s="2755">
        <f t="shared" ca="1" si="9"/>
        <v>1.2457549174195486</v>
      </c>
      <c r="O20" s="2755">
        <f t="shared" ca="1" si="9"/>
        <v>1.2768987903550373</v>
      </c>
      <c r="P20" s="2755">
        <f t="shared" ca="1" si="9"/>
        <v>1.3088212601139131</v>
      </c>
      <c r="Q20" s="2755">
        <f t="shared" ca="1" si="9"/>
        <v>1.3415417916167609</v>
      </c>
      <c r="R20" s="2755">
        <f t="shared" ca="1" si="9"/>
        <v>1.3750803364071797</v>
      </c>
      <c r="S20" s="2755">
        <f t="shared" ca="1" si="9"/>
        <v>1.4094573448173591</v>
      </c>
      <c r="T20" s="2755">
        <f t="shared" ca="1" si="9"/>
        <v>1.4446937784377929</v>
      </c>
      <c r="U20" s="2755">
        <f t="shared" ca="1" si="9"/>
        <v>1.4808111228987375</v>
      </c>
      <c r="V20" s="2755">
        <f t="shared" ca="1" si="9"/>
        <v>1.5178314009712057</v>
      </c>
      <c r="W20" s="2755">
        <f t="shared" ca="1" si="9"/>
        <v>1.5557771859954856</v>
      </c>
      <c r="X20" s="2755">
        <f t="shared" ca="1" si="9"/>
        <v>1.5946716156453726</v>
      </c>
      <c r="Y20" s="2755">
        <f t="shared" ca="1" si="9"/>
        <v>1.6345384060365069</v>
      </c>
    </row>
    <row r="21" spans="1:25" ht="15.95" customHeight="1">
      <c r="B21" s="1317" t="s">
        <v>1465</v>
      </c>
      <c r="C21" s="2753">
        <v>1</v>
      </c>
      <c r="D21" s="2756">
        <f t="shared" ref="D21:Y21" si="10">C21*(1+D18/100)</f>
        <v>1.024</v>
      </c>
      <c r="E21" s="2756">
        <f t="shared" si="10"/>
        <v>1.0465280000000001</v>
      </c>
      <c r="F21" s="2756">
        <f t="shared" si="10"/>
        <v>1.0664120320000001</v>
      </c>
      <c r="G21" s="2756">
        <f t="shared" si="10"/>
        <v>1.0856074485760001</v>
      </c>
      <c r="H21" s="2756">
        <f t="shared" si="10"/>
        <v>1.1051483826503681</v>
      </c>
      <c r="I21" s="2756">
        <f t="shared" si="10"/>
        <v>1.1250410535380748</v>
      </c>
      <c r="J21" s="2756">
        <f t="shared" si="10"/>
        <v>1.1452917925017603</v>
      </c>
      <c r="K21" s="2756">
        <f t="shared" si="10"/>
        <v>1.1659070447667921</v>
      </c>
      <c r="L21" s="2756">
        <f t="shared" si="10"/>
        <v>1.1857274645278275</v>
      </c>
      <c r="M21" s="2756">
        <f t="shared" ca="1" si="10"/>
        <v>1.2011419215666892</v>
      </c>
      <c r="N21" s="2756">
        <f t="shared" ca="1" si="10"/>
        <v>1.216756766547056</v>
      </c>
      <c r="O21" s="2756">
        <f t="shared" ca="1" si="10"/>
        <v>1.2325746045121677</v>
      </c>
      <c r="P21" s="2756">
        <f t="shared" ca="1" si="10"/>
        <v>1.2485980743708258</v>
      </c>
      <c r="Q21" s="2756">
        <f t="shared" ca="1" si="10"/>
        <v>1.2648298493376464</v>
      </c>
      <c r="R21" s="2756">
        <f t="shared" ca="1" si="10"/>
        <v>1.2812726373790357</v>
      </c>
      <c r="S21" s="2756">
        <f t="shared" ca="1" si="10"/>
        <v>1.2979291816649632</v>
      </c>
      <c r="T21" s="2756">
        <f t="shared" ca="1" si="10"/>
        <v>1.3148022610266075</v>
      </c>
      <c r="U21" s="2756">
        <f t="shared" ca="1" si="10"/>
        <v>1.3318946904199533</v>
      </c>
      <c r="V21" s="2756">
        <f t="shared" ca="1" si="10"/>
        <v>1.3492093213954126</v>
      </c>
      <c r="W21" s="2756">
        <f t="shared" ca="1" si="10"/>
        <v>1.3667490425735529</v>
      </c>
      <c r="X21" s="2756">
        <f t="shared" ca="1" si="10"/>
        <v>1.3845167801270089</v>
      </c>
      <c r="Y21" s="2756">
        <f t="shared" ca="1" si="10"/>
        <v>1.4025154982686598</v>
      </c>
    </row>
    <row r="22" spans="1:25" ht="15.95" customHeight="1"/>
    <row r="23" spans="1:25" ht="15.95" customHeight="1">
      <c r="A23" s="1628" t="s">
        <v>1487</v>
      </c>
    </row>
    <row r="24" spans="1:25" ht="15.95" customHeight="1">
      <c r="B24" s="1628" t="s">
        <v>978</v>
      </c>
      <c r="C24" s="2747">
        <f>C18/3+1.8</f>
        <v>2.6333333333333333</v>
      </c>
      <c r="D24" s="2747">
        <f t="shared" ref="D24:Y24" si="11">D18/3+1.8</f>
        <v>2.6</v>
      </c>
      <c r="E24" s="2747">
        <f t="shared" si="11"/>
        <v>2.5333333333333332</v>
      </c>
      <c r="F24" s="2747">
        <f t="shared" si="11"/>
        <v>2.4333333333333336</v>
      </c>
      <c r="G24" s="2747">
        <f t="shared" si="11"/>
        <v>2.4</v>
      </c>
      <c r="H24" s="2747">
        <f t="shared" si="11"/>
        <v>2.4</v>
      </c>
      <c r="I24" s="2747">
        <f t="shared" si="11"/>
        <v>2.4</v>
      </c>
      <c r="J24" s="2747">
        <f t="shared" si="11"/>
        <v>2.4</v>
      </c>
      <c r="K24" s="2747">
        <f t="shared" si="11"/>
        <v>2.4</v>
      </c>
      <c r="L24" s="2747">
        <f t="shared" si="11"/>
        <v>2.3666666666666667</v>
      </c>
      <c r="M24" s="2747">
        <f t="shared" ca="1" si="11"/>
        <v>2.2333333333333334</v>
      </c>
      <c r="N24" s="2747">
        <f t="shared" ca="1" si="11"/>
        <v>2.2333333333333334</v>
      </c>
      <c r="O24" s="2747">
        <f t="shared" ca="1" si="11"/>
        <v>2.2333333333333334</v>
      </c>
      <c r="P24" s="2747">
        <f t="shared" ca="1" si="11"/>
        <v>2.2333333333333334</v>
      </c>
      <c r="Q24" s="2747">
        <f t="shared" ca="1" si="11"/>
        <v>2.2333333333333334</v>
      </c>
      <c r="R24" s="2747">
        <f t="shared" ca="1" si="11"/>
        <v>2.2333333333333334</v>
      </c>
      <c r="S24" s="2747">
        <f t="shared" ca="1" si="11"/>
        <v>2.2333333333333334</v>
      </c>
      <c r="T24" s="2747">
        <f ca="1">T18/3+1.8</f>
        <v>2.2333333333333334</v>
      </c>
      <c r="U24" s="2747">
        <f t="shared" ca="1" si="11"/>
        <v>2.2333333333333334</v>
      </c>
      <c r="V24" s="2747">
        <f t="shared" ca="1" si="11"/>
        <v>2.2333333333333334</v>
      </c>
      <c r="W24" s="2747">
        <f t="shared" ca="1" si="11"/>
        <v>2.2333333333333334</v>
      </c>
      <c r="X24" s="2747">
        <f t="shared" ca="1" si="11"/>
        <v>2.2333333333333334</v>
      </c>
      <c r="Y24" s="2747">
        <f t="shared" ca="1" si="11"/>
        <v>2.2333333333333334</v>
      </c>
    </row>
    <row r="25" spans="1:25" ht="15.95" customHeight="1">
      <c r="B25" s="1317" t="s">
        <v>1492</v>
      </c>
      <c r="C25" s="2753">
        <v>1</v>
      </c>
      <c r="D25" s="2754">
        <f t="shared" ref="D25:L25" si="12">C25*(1+D24/100)</f>
        <v>1.026</v>
      </c>
      <c r="E25" s="2754">
        <f>D25*(1+E24/100)</f>
        <v>1.051992</v>
      </c>
      <c r="F25" s="2754">
        <f t="shared" si="12"/>
        <v>1.077590472</v>
      </c>
      <c r="G25" s="2754">
        <f t="shared" si="12"/>
        <v>1.1034526433280001</v>
      </c>
      <c r="H25" s="2754">
        <f t="shared" si="12"/>
        <v>1.129935506767872</v>
      </c>
      <c r="I25" s="2754">
        <f t="shared" si="12"/>
        <v>1.1570539589303011</v>
      </c>
      <c r="J25" s="2754">
        <f t="shared" si="12"/>
        <v>1.1848232539446284</v>
      </c>
      <c r="K25" s="2754">
        <f t="shared" si="12"/>
        <v>1.2132590120392994</v>
      </c>
      <c r="L25" s="2754">
        <f t="shared" si="12"/>
        <v>1.241972808657563</v>
      </c>
      <c r="M25" s="2754">
        <f t="shared" ref="M25:X25" ca="1" si="13">L25*(1+M24/100)</f>
        <v>1.2697102013842485</v>
      </c>
      <c r="N25" s="2754">
        <f t="shared" ca="1" si="13"/>
        <v>1.2980670625484967</v>
      </c>
      <c r="O25" s="2754">
        <f t="shared" ca="1" si="13"/>
        <v>1.3270572269454131</v>
      </c>
      <c r="P25" s="2754">
        <f t="shared" ca="1" si="13"/>
        <v>1.356694838347194</v>
      </c>
      <c r="Q25" s="2754">
        <f t="shared" ca="1" si="13"/>
        <v>1.3869943564036147</v>
      </c>
      <c r="R25" s="2754">
        <f t="shared" ca="1" si="13"/>
        <v>1.4179705636966287</v>
      </c>
      <c r="S25" s="2754">
        <f t="shared" ca="1" si="13"/>
        <v>1.4496385729525201</v>
      </c>
      <c r="T25" s="2754">
        <f t="shared" ca="1" si="13"/>
        <v>1.4820138344151264</v>
      </c>
      <c r="U25" s="2754">
        <f t="shared" ca="1" si="13"/>
        <v>1.5151121433837309</v>
      </c>
      <c r="V25" s="2754">
        <f t="shared" ca="1" si="13"/>
        <v>1.5489496479193008</v>
      </c>
      <c r="W25" s="2754">
        <f t="shared" ca="1" si="13"/>
        <v>1.5835428567228318</v>
      </c>
      <c r="X25" s="2754">
        <f t="shared" ca="1" si="13"/>
        <v>1.6189086471896417</v>
      </c>
      <c r="Y25" s="2754">
        <f ca="1">X25*(1+Y24/100)</f>
        <v>1.6550642736435437</v>
      </c>
    </row>
    <row r="26" spans="1:25" ht="15.95" customHeight="1">
      <c r="B26" s="1628" t="s">
        <v>979</v>
      </c>
      <c r="C26" s="2748">
        <f>(C15+C16)/2+0.7</f>
        <v>2.0499999999999998</v>
      </c>
      <c r="D26" s="2748">
        <f t="shared" ref="D26:X26" si="14">(D15+D16)/2+0.7</f>
        <v>2.7</v>
      </c>
      <c r="E26" s="2748">
        <f t="shared" si="14"/>
        <v>2.6500000000000004</v>
      </c>
      <c r="F26" s="2748">
        <f t="shared" si="14"/>
        <v>2.2999999999999998</v>
      </c>
      <c r="G26" s="2748">
        <f t="shared" si="14"/>
        <v>2.1500000000000004</v>
      </c>
      <c r="H26" s="2748">
        <f t="shared" si="14"/>
        <v>2.1500000000000004</v>
      </c>
      <c r="I26" s="2748">
        <f t="shared" si="14"/>
        <v>2.1500000000000004</v>
      </c>
      <c r="J26" s="2748">
        <f t="shared" si="14"/>
        <v>2.1500000000000004</v>
      </c>
      <c r="K26" s="2748">
        <f t="shared" si="14"/>
        <v>2.1500000000000004</v>
      </c>
      <c r="L26" s="2748">
        <f t="shared" si="14"/>
        <v>2.0999999999999996</v>
      </c>
      <c r="M26" s="2748">
        <f t="shared" ca="1" si="14"/>
        <v>2.5499999999999998</v>
      </c>
      <c r="N26" s="2748">
        <f t="shared" ca="1" si="14"/>
        <v>2.5499999999999998</v>
      </c>
      <c r="O26" s="2748">
        <f t="shared" ca="1" si="14"/>
        <v>2.5499999999999998</v>
      </c>
      <c r="P26" s="2748">
        <f t="shared" ca="1" si="14"/>
        <v>2.5499999999999998</v>
      </c>
      <c r="Q26" s="2748">
        <f t="shared" ca="1" si="14"/>
        <v>2.5499999999999998</v>
      </c>
      <c r="R26" s="2748">
        <f t="shared" ca="1" si="14"/>
        <v>2.5499999999999998</v>
      </c>
      <c r="S26" s="2748">
        <f t="shared" ca="1" si="14"/>
        <v>2.5499999999999998</v>
      </c>
      <c r="T26" s="2748">
        <f t="shared" ca="1" si="14"/>
        <v>2.5499999999999998</v>
      </c>
      <c r="U26" s="2748">
        <f t="shared" ca="1" si="14"/>
        <v>2.5499999999999998</v>
      </c>
      <c r="V26" s="2748">
        <f t="shared" ca="1" si="14"/>
        <v>2.5499999999999998</v>
      </c>
      <c r="W26" s="2748">
        <f t="shared" ca="1" si="14"/>
        <v>2.5499999999999998</v>
      </c>
      <c r="X26" s="2748">
        <f t="shared" ca="1" si="14"/>
        <v>2.5499999999999998</v>
      </c>
      <c r="Y26" s="2748">
        <f ca="1">(Y15+Y16)/2+0.7</f>
        <v>2.5499999999999998</v>
      </c>
    </row>
    <row r="27" spans="1:25" ht="15.95" customHeight="1">
      <c r="B27" s="1317" t="s">
        <v>1492</v>
      </c>
      <c r="C27" s="2753">
        <v>1</v>
      </c>
      <c r="D27" s="2754">
        <f t="shared" ref="D27:L27" si="15">C27*(1+D26/100)</f>
        <v>1.0269999999999999</v>
      </c>
      <c r="E27" s="2754">
        <f t="shared" si="15"/>
        <v>1.0542155</v>
      </c>
      <c r="F27" s="2754">
        <f t="shared" si="15"/>
        <v>1.0784624564999998</v>
      </c>
      <c r="G27" s="2754">
        <f t="shared" si="15"/>
        <v>1.1016493993147498</v>
      </c>
      <c r="H27" s="2754">
        <f t="shared" si="15"/>
        <v>1.1253348614000169</v>
      </c>
      <c r="I27" s="2754">
        <f t="shared" si="15"/>
        <v>1.1495295609201173</v>
      </c>
      <c r="J27" s="2754">
        <f t="shared" si="15"/>
        <v>1.1742444464798998</v>
      </c>
      <c r="K27" s="2754">
        <f t="shared" si="15"/>
        <v>1.1994907020792178</v>
      </c>
      <c r="L27" s="2754">
        <f t="shared" si="15"/>
        <v>1.2246800068228814</v>
      </c>
      <c r="M27" s="2754">
        <f t="shared" ref="M27:Y27" ca="1" si="16">L27*(1+M26/100)</f>
        <v>1.255909346996865</v>
      </c>
      <c r="N27" s="2754">
        <f t="shared" ca="1" si="16"/>
        <v>1.2879350353452852</v>
      </c>
      <c r="O27" s="2754">
        <f t="shared" ca="1" si="16"/>
        <v>1.32077737874659</v>
      </c>
      <c r="P27" s="2754">
        <f t="shared" ca="1" si="16"/>
        <v>1.3544572019046281</v>
      </c>
      <c r="Q27" s="2754">
        <f t="shared" ca="1" si="16"/>
        <v>1.3889958605531962</v>
      </c>
      <c r="R27" s="2754">
        <f t="shared" ca="1" si="16"/>
        <v>1.4244152549973028</v>
      </c>
      <c r="S27" s="2754">
        <f t="shared" ca="1" si="16"/>
        <v>1.4607378439997341</v>
      </c>
      <c r="T27" s="2754">
        <f t="shared" ca="1" si="16"/>
        <v>1.4979866590217275</v>
      </c>
      <c r="U27" s="2754">
        <f t="shared" ca="1" si="16"/>
        <v>1.5361853188267816</v>
      </c>
      <c r="V27" s="2754">
        <f t="shared" ca="1" si="16"/>
        <v>1.5753580444568647</v>
      </c>
      <c r="W27" s="2754">
        <f t="shared" ca="1" si="16"/>
        <v>1.6155296745905148</v>
      </c>
      <c r="X27" s="2754">
        <f t="shared" ca="1" si="16"/>
        <v>1.656725681292573</v>
      </c>
      <c r="Y27" s="2754">
        <f t="shared" ca="1" si="16"/>
        <v>1.6989721861655338</v>
      </c>
    </row>
  </sheetData>
  <mergeCells count="2">
    <mergeCell ref="A3:B3"/>
    <mergeCell ref="A1:B1"/>
  </mergeCells>
  <phoneticPr fontId="21"/>
  <pageMargins left="0.7" right="0.7" top="0.75" bottom="0.75" header="0.3" footer="0.3"/>
  <pageSetup paperSize="9" orientation="portrait" r:id="rId1"/>
  <ignoredErrors>
    <ignoredError sqref="D26:Y2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66"/>
  </sheetPr>
  <dimension ref="A1:Y27"/>
  <sheetViews>
    <sheetView zoomScale="85" zoomScaleNormal="85" workbookViewId="0">
      <selection sqref="A1:B1"/>
    </sheetView>
  </sheetViews>
  <sheetFormatPr defaultRowHeight="13.5"/>
  <cols>
    <col min="1" max="1" width="2.875" style="1317" customWidth="1"/>
    <col min="2" max="2" width="16.5" style="1317" customWidth="1"/>
    <col min="3" max="25" width="8" style="1317" customWidth="1"/>
    <col min="26" max="16384" width="9" style="1317"/>
  </cols>
  <sheetData>
    <row r="1" spans="1:25" ht="14.25">
      <c r="A1" s="2984" t="s">
        <v>1491</v>
      </c>
      <c r="B1" s="2984"/>
    </row>
    <row r="3" spans="1:25">
      <c r="A3" s="2983" t="s">
        <v>769</v>
      </c>
      <c r="B3" s="2983"/>
      <c r="C3" s="2608">
        <v>2018</v>
      </c>
      <c r="D3" s="2608">
        <v>2019</v>
      </c>
      <c r="E3" s="2608">
        <v>2020</v>
      </c>
      <c r="F3" s="2608">
        <v>2021</v>
      </c>
      <c r="G3" s="2608">
        <v>2022</v>
      </c>
      <c r="H3" s="2608">
        <v>2023</v>
      </c>
      <c r="I3" s="2608">
        <v>2024</v>
      </c>
      <c r="J3" s="2608">
        <v>2025</v>
      </c>
      <c r="K3" s="2608">
        <v>2026</v>
      </c>
      <c r="L3" s="2608">
        <v>2027</v>
      </c>
      <c r="M3" s="2608">
        <v>2028</v>
      </c>
      <c r="N3" s="2608">
        <v>2029</v>
      </c>
      <c r="O3" s="2608">
        <v>2030</v>
      </c>
      <c r="P3" s="2608">
        <v>2031</v>
      </c>
      <c r="Q3" s="2608">
        <v>2032</v>
      </c>
      <c r="R3" s="2608">
        <v>2033</v>
      </c>
      <c r="S3" s="2608">
        <v>2034</v>
      </c>
      <c r="T3" s="2608">
        <v>2035</v>
      </c>
      <c r="U3" s="2608">
        <v>2036</v>
      </c>
      <c r="V3" s="2608">
        <v>2037</v>
      </c>
      <c r="W3" s="2608">
        <v>2038</v>
      </c>
      <c r="X3" s="2608">
        <v>2039</v>
      </c>
      <c r="Y3" s="2608">
        <v>2040</v>
      </c>
    </row>
    <row r="4" spans="1:25" ht="15.95" customHeight="1">
      <c r="A4" s="1628" t="s">
        <v>969</v>
      </c>
    </row>
    <row r="5" spans="1:25" ht="15.95" customHeight="1">
      <c r="A5" s="2613" t="s">
        <v>1494</v>
      </c>
      <c r="B5" s="2613"/>
      <c r="C5" s="2613"/>
      <c r="D5" s="2613"/>
      <c r="E5" s="2613"/>
      <c r="F5" s="2613"/>
      <c r="G5" s="2613"/>
      <c r="H5" s="2613"/>
      <c r="I5" s="2613"/>
      <c r="J5" s="2613"/>
      <c r="K5" s="2613"/>
      <c r="L5" s="2613"/>
    </row>
    <row r="6" spans="1:25" ht="15.95" customHeight="1">
      <c r="A6" s="2613"/>
      <c r="B6" s="1593" t="s">
        <v>1485</v>
      </c>
      <c r="C6" s="2750">
        <v>1</v>
      </c>
      <c r="D6" s="2750">
        <v>1.9</v>
      </c>
      <c r="E6" s="2750">
        <v>2.2999999999999998</v>
      </c>
      <c r="F6" s="2750">
        <v>2.1</v>
      </c>
      <c r="G6" s="2750">
        <v>2</v>
      </c>
      <c r="H6" s="2750">
        <v>2</v>
      </c>
      <c r="I6" s="2750">
        <v>2</v>
      </c>
      <c r="J6" s="2750">
        <v>2</v>
      </c>
      <c r="K6" s="2750">
        <v>2</v>
      </c>
      <c r="L6" s="2750">
        <v>2</v>
      </c>
    </row>
    <row r="7" spans="1:25" ht="15.95" customHeight="1">
      <c r="A7" s="2613"/>
      <c r="B7" s="1317" t="s">
        <v>1495</v>
      </c>
      <c r="C7" s="2751">
        <v>564.29999999999995</v>
      </c>
      <c r="D7" s="2751">
        <v>580.20000000000005</v>
      </c>
      <c r="E7" s="2751">
        <v>598.4</v>
      </c>
      <c r="F7" s="2751">
        <v>617.4</v>
      </c>
      <c r="G7" s="2751">
        <v>638.6</v>
      </c>
      <c r="H7" s="2751">
        <v>660.4</v>
      </c>
      <c r="I7" s="2751">
        <v>683.4</v>
      </c>
      <c r="J7" s="2751">
        <v>707.3</v>
      </c>
      <c r="K7" s="2751">
        <v>732.2</v>
      </c>
      <c r="L7" s="2751">
        <v>757.9</v>
      </c>
    </row>
    <row r="8" spans="1:25" ht="15.95" customHeight="1">
      <c r="A8" s="2613"/>
      <c r="B8" s="2613" t="s">
        <v>1490</v>
      </c>
      <c r="C8" s="2750">
        <v>2.5</v>
      </c>
      <c r="D8" s="2750">
        <v>2.8</v>
      </c>
      <c r="E8" s="2750">
        <v>3.1</v>
      </c>
      <c r="F8" s="2750">
        <v>3.2</v>
      </c>
      <c r="G8" s="2750">
        <v>3.4</v>
      </c>
      <c r="H8" s="2750">
        <v>3.4</v>
      </c>
      <c r="I8" s="2750">
        <v>3.5</v>
      </c>
      <c r="J8" s="2750">
        <v>3.5</v>
      </c>
      <c r="K8" s="2750">
        <v>3.5</v>
      </c>
      <c r="L8" s="2750">
        <v>3.5</v>
      </c>
      <c r="M8" s="1316"/>
    </row>
    <row r="9" spans="1:25" ht="15.95" customHeight="1">
      <c r="C9" s="2599"/>
      <c r="D9" s="2599"/>
      <c r="E9" s="2599"/>
      <c r="F9" s="2599"/>
      <c r="G9" s="2599"/>
      <c r="H9" s="2599"/>
      <c r="I9" s="2599"/>
      <c r="J9" s="2599"/>
    </row>
    <row r="10" spans="1:25" ht="15.95" customHeight="1">
      <c r="A10" s="1628" t="s">
        <v>794</v>
      </c>
    </row>
    <row r="11" spans="1:25" ht="15.95" customHeight="1">
      <c r="B11" s="1593" t="s">
        <v>1485</v>
      </c>
      <c r="C11" s="2609">
        <f ca="1">OFFSET('E1'!$R$12,C$3-2015,0)</f>
        <v>2</v>
      </c>
      <c r="D11" s="2609">
        <f ca="1">OFFSET('E1'!$R$12,D$3-2015,0)</f>
        <v>2</v>
      </c>
      <c r="E11" s="2609">
        <f ca="1">OFFSET('E1'!$R$12,E$3-2015,0)</f>
        <v>2</v>
      </c>
      <c r="F11" s="2609">
        <f ca="1">OFFSET('E1'!$R$12,F$3-2015,0)</f>
        <v>2</v>
      </c>
      <c r="G11" s="2609">
        <f ca="1">OFFSET('E1'!$R$12,G$3-2015,0)</f>
        <v>2</v>
      </c>
      <c r="H11" s="2609">
        <f ca="1">OFFSET('E1'!$R$12,H$3-2015,0)</f>
        <v>2</v>
      </c>
      <c r="I11" s="2609">
        <f ca="1">OFFSET('E1'!$R$12,I$3-2015,0)</f>
        <v>1.2</v>
      </c>
      <c r="J11" s="2609">
        <f ca="1">OFFSET('E1'!$R$12,J$3-2015,0)</f>
        <v>1.2</v>
      </c>
      <c r="K11" s="2610">
        <f ca="1">OFFSET('E1'!$R$12,K$3-2015,0)</f>
        <v>1.2</v>
      </c>
      <c r="L11" s="2610">
        <f ca="1">OFFSET('E1'!$R$12,L$3-2015,0)</f>
        <v>1.2</v>
      </c>
      <c r="M11" s="2610">
        <f ca="1">OFFSET('E1'!$R$12,M$3-2015,0)</f>
        <v>1.2</v>
      </c>
      <c r="N11" s="2610">
        <f ca="1">OFFSET('E1'!$R$12,N$3-2015,0)</f>
        <v>1.2</v>
      </c>
      <c r="O11" s="2610">
        <f ca="1">OFFSET('E1'!$R$12,O$3-2015,0)</f>
        <v>1.2</v>
      </c>
      <c r="P11" s="2610">
        <f ca="1">OFFSET('E1'!$R$12,P$3-2015,0)</f>
        <v>1.2</v>
      </c>
      <c r="Q11" s="2610">
        <f ca="1">OFFSET('E1'!$R$12,Q$3-2015,0)</f>
        <v>1.2</v>
      </c>
      <c r="R11" s="2610">
        <f ca="1">OFFSET('E1'!$R$12,R$3-2015,0)</f>
        <v>1.2</v>
      </c>
      <c r="S11" s="2610">
        <f ca="1">OFFSET('E1'!$R$12,S$3-2015,0)</f>
        <v>1.2</v>
      </c>
      <c r="T11" s="2610">
        <f ca="1">OFFSET('E1'!$R$12,T$3-2015,0)</f>
        <v>1.2</v>
      </c>
      <c r="U11" s="2610">
        <f ca="1">OFFSET('E1'!$R$12,U$3-2015,0)</f>
        <v>1.2</v>
      </c>
      <c r="V11" s="2610">
        <f ca="1">OFFSET('E1'!$R$12,V$3-2015,0)</f>
        <v>1.2</v>
      </c>
      <c r="W11" s="2610">
        <f ca="1">OFFSET('E1'!$R$12,W$3-2015,0)</f>
        <v>1.2</v>
      </c>
      <c r="X11" s="2610">
        <f ca="1">OFFSET('E1'!$R$12,X$3-2015,0)</f>
        <v>1.2</v>
      </c>
      <c r="Y11" s="2610">
        <f ca="1">OFFSET('E1'!$R$12,Y$3-2015,0)</f>
        <v>1.2</v>
      </c>
    </row>
    <row r="12" spans="1:25" ht="15.95" customHeight="1">
      <c r="B12" s="1593" t="s">
        <v>1486</v>
      </c>
      <c r="C12" s="2611">
        <f ca="1">OFFSET('E1'!$R$12,C$3-2015,0)+OFFSET('E1'!$S$12,C$3-2015,0)</f>
        <v>3.73</v>
      </c>
      <c r="D12" s="2611">
        <f ca="1">OFFSET('E1'!$R$12,D$3-2015,0)+OFFSET('E1'!$S$12,D$3-2015,0)</f>
        <v>3.79</v>
      </c>
      <c r="E12" s="2611">
        <f ca="1">OFFSET('E1'!$R$12,E$3-2015,0)+OFFSET('E1'!$S$12,E$3-2015,0)</f>
        <v>3.94</v>
      </c>
      <c r="F12" s="2611">
        <f ca="1">OFFSET('E1'!$R$12,F$3-2015,0)+OFFSET('E1'!$S$12,F$3-2015,0)</f>
        <v>3.88</v>
      </c>
      <c r="G12" s="2611">
        <f ca="1">OFFSET('E1'!$R$12,G$3-2015,0)+OFFSET('E1'!$S$12,G$3-2015,0)</f>
        <v>4.18</v>
      </c>
      <c r="H12" s="2611">
        <f ca="1">OFFSET('E1'!$R$12,H$3-2015,0)+OFFSET('E1'!$S$12,H$3-2015,0)</f>
        <v>4.1100000000000003</v>
      </c>
      <c r="I12" s="2611">
        <f ca="1">OFFSET('E1'!$R$12,I$3-2015,0)+OFFSET('E1'!$S$12,I$3-2015,0)</f>
        <v>2.5</v>
      </c>
      <c r="J12" s="2611">
        <f ca="1">OFFSET('E1'!$R$12,J$3-2015,0)+OFFSET('E1'!$S$12,J$3-2015,0)</f>
        <v>2.5</v>
      </c>
      <c r="K12" s="2612">
        <f ca="1">OFFSET('E1'!$R$12,K$3-2015,0)+OFFSET('E1'!$S$12,K$3-2015,0)</f>
        <v>2.5</v>
      </c>
      <c r="L12" s="2612">
        <f ca="1">OFFSET('E1'!$R$12,L$3-2015,0)+OFFSET('E1'!$S$12,L$3-2015,0)</f>
        <v>2.5</v>
      </c>
      <c r="M12" s="2612">
        <f ca="1">OFFSET('E1'!$R$12,M$3-2015,0)+OFFSET('E1'!$S$12,M$3-2015,0)</f>
        <v>2.5</v>
      </c>
      <c r="N12" s="2612">
        <f ca="1">OFFSET('E1'!$R$12,N$3-2015,0)+OFFSET('E1'!$S$12,N$3-2015,0)</f>
        <v>2.5</v>
      </c>
      <c r="O12" s="2612">
        <f ca="1">OFFSET('E1'!$R$12,O$3-2015,0)+OFFSET('E1'!$S$12,O$3-2015,0)</f>
        <v>2.5</v>
      </c>
      <c r="P12" s="2612">
        <f ca="1">OFFSET('E1'!$R$12,P$3-2015,0)+OFFSET('E1'!$S$12,P$3-2015,0)</f>
        <v>2.5</v>
      </c>
      <c r="Q12" s="2612">
        <f ca="1">OFFSET('E1'!$R$12,Q$3-2015,0)+OFFSET('E1'!$S$12,Q$3-2015,0)</f>
        <v>2.5</v>
      </c>
      <c r="R12" s="2612">
        <f ca="1">OFFSET('E1'!$R$12,R$3-2015,0)+OFFSET('E1'!$S$12,R$3-2015,0)</f>
        <v>2.5</v>
      </c>
      <c r="S12" s="2612">
        <f ca="1">OFFSET('E1'!$R$12,S$3-2015,0)+OFFSET('E1'!$S$12,S$3-2015,0)</f>
        <v>2.5</v>
      </c>
      <c r="T12" s="2612">
        <f ca="1">OFFSET('E1'!$R$12,T$3-2015,0)+OFFSET('E1'!$S$12,T$3-2015,0)</f>
        <v>2.5</v>
      </c>
      <c r="U12" s="2612">
        <f ca="1">OFFSET('E1'!$R$12,U$3-2015,0)+OFFSET('E1'!$S$12,U$3-2015,0)</f>
        <v>2.5</v>
      </c>
      <c r="V12" s="2612">
        <f ca="1">OFFSET('E1'!$R$12,V$3-2015,0)+OFFSET('E1'!$S$12,V$3-2015,0)</f>
        <v>2.5</v>
      </c>
      <c r="W12" s="2612">
        <f ca="1">OFFSET('E1'!$R$12,W$3-2015,0)+OFFSET('E1'!$S$12,W$3-2015,0)</f>
        <v>2.5</v>
      </c>
      <c r="X12" s="2612">
        <f ca="1">OFFSET('E1'!$R$12,X$3-2015,0)+OFFSET('E1'!$S$12,X$3-2015,0)</f>
        <v>2.5</v>
      </c>
      <c r="Y12" s="2612">
        <f ca="1">OFFSET('E1'!$R$12,Y$3-2015,0)+OFFSET('E1'!$S$12,Y$3-2015,0)</f>
        <v>2.5</v>
      </c>
    </row>
    <row r="13" spans="1:25" ht="15.95" customHeight="1"/>
    <row r="14" spans="1:25" ht="15.95" customHeight="1">
      <c r="A14" s="1628" t="s">
        <v>771</v>
      </c>
    </row>
    <row r="15" spans="1:25" ht="15.95" customHeight="1">
      <c r="B15" s="1593" t="s">
        <v>1485</v>
      </c>
      <c r="C15" s="2638">
        <f t="shared" ref="C15:L15" si="0">C6</f>
        <v>1</v>
      </c>
      <c r="D15" s="2638">
        <f t="shared" si="0"/>
        <v>1.9</v>
      </c>
      <c r="E15" s="2638">
        <f t="shared" si="0"/>
        <v>2.2999999999999998</v>
      </c>
      <c r="F15" s="2638">
        <f t="shared" si="0"/>
        <v>2.1</v>
      </c>
      <c r="G15" s="2638">
        <f t="shared" si="0"/>
        <v>2</v>
      </c>
      <c r="H15" s="2638">
        <f t="shared" si="0"/>
        <v>2</v>
      </c>
      <c r="I15" s="2638">
        <f t="shared" si="0"/>
        <v>2</v>
      </c>
      <c r="J15" s="2638">
        <f t="shared" si="0"/>
        <v>2</v>
      </c>
      <c r="K15" s="2638">
        <f t="shared" si="0"/>
        <v>2</v>
      </c>
      <c r="L15" s="2638">
        <f t="shared" si="0"/>
        <v>2</v>
      </c>
      <c r="M15" s="2610">
        <f t="shared" ref="M15:Y15" ca="1" si="1">M11</f>
        <v>1.2</v>
      </c>
      <c r="N15" s="2610">
        <f t="shared" ca="1" si="1"/>
        <v>1.2</v>
      </c>
      <c r="O15" s="2610">
        <f t="shared" ca="1" si="1"/>
        <v>1.2</v>
      </c>
      <c r="P15" s="2610">
        <f t="shared" ca="1" si="1"/>
        <v>1.2</v>
      </c>
      <c r="Q15" s="2610">
        <f t="shared" ca="1" si="1"/>
        <v>1.2</v>
      </c>
      <c r="R15" s="2610">
        <f t="shared" ca="1" si="1"/>
        <v>1.2</v>
      </c>
      <c r="S15" s="2610">
        <f t="shared" ca="1" si="1"/>
        <v>1.2</v>
      </c>
      <c r="T15" s="2610">
        <f t="shared" ca="1" si="1"/>
        <v>1.2</v>
      </c>
      <c r="U15" s="2610">
        <f t="shared" ca="1" si="1"/>
        <v>1.2</v>
      </c>
      <c r="V15" s="2610">
        <f t="shared" ca="1" si="1"/>
        <v>1.2</v>
      </c>
      <c r="W15" s="2610">
        <f t="shared" ca="1" si="1"/>
        <v>1.2</v>
      </c>
      <c r="X15" s="2610">
        <f t="shared" ca="1" si="1"/>
        <v>1.2</v>
      </c>
      <c r="Y15" s="2610">
        <f t="shared" ca="1" si="1"/>
        <v>1.2</v>
      </c>
    </row>
    <row r="16" spans="1:25" ht="15.95" customHeight="1">
      <c r="B16" s="1593" t="s">
        <v>1486</v>
      </c>
      <c r="C16" s="2746">
        <v>1.7</v>
      </c>
      <c r="D16" s="2638">
        <f t="shared" ref="D16:L16" si="2">D8</f>
        <v>2.8</v>
      </c>
      <c r="E16" s="2638">
        <f t="shared" si="2"/>
        <v>3.1</v>
      </c>
      <c r="F16" s="2638">
        <f t="shared" si="2"/>
        <v>3.2</v>
      </c>
      <c r="G16" s="2638">
        <f t="shared" si="2"/>
        <v>3.4</v>
      </c>
      <c r="H16" s="2638">
        <f t="shared" si="2"/>
        <v>3.4</v>
      </c>
      <c r="I16" s="2638">
        <f t="shared" si="2"/>
        <v>3.5</v>
      </c>
      <c r="J16" s="2638">
        <f t="shared" si="2"/>
        <v>3.5</v>
      </c>
      <c r="K16" s="2638">
        <f t="shared" si="2"/>
        <v>3.5</v>
      </c>
      <c r="L16" s="2638">
        <f t="shared" si="2"/>
        <v>3.5</v>
      </c>
      <c r="M16" s="2610">
        <f t="shared" ref="M16:Y16" ca="1" si="3">M12</f>
        <v>2.5</v>
      </c>
      <c r="N16" s="2610">
        <f t="shared" ca="1" si="3"/>
        <v>2.5</v>
      </c>
      <c r="O16" s="2610">
        <f t="shared" ca="1" si="3"/>
        <v>2.5</v>
      </c>
      <c r="P16" s="2610">
        <f t="shared" ca="1" si="3"/>
        <v>2.5</v>
      </c>
      <c r="Q16" s="2610">
        <f t="shared" ca="1" si="3"/>
        <v>2.5</v>
      </c>
      <c r="R16" s="2610">
        <f t="shared" ca="1" si="3"/>
        <v>2.5</v>
      </c>
      <c r="S16" s="2610">
        <f t="shared" ca="1" si="3"/>
        <v>2.5</v>
      </c>
      <c r="T16" s="2610">
        <f t="shared" ca="1" si="3"/>
        <v>2.5</v>
      </c>
      <c r="U16" s="2610">
        <f t="shared" ca="1" si="3"/>
        <v>2.5</v>
      </c>
      <c r="V16" s="2610">
        <f t="shared" ca="1" si="3"/>
        <v>2.5</v>
      </c>
      <c r="W16" s="2610">
        <f t="shared" ca="1" si="3"/>
        <v>2.5</v>
      </c>
      <c r="X16" s="2610">
        <f t="shared" ca="1" si="3"/>
        <v>2.5</v>
      </c>
      <c r="Y16" s="2610">
        <f t="shared" ca="1" si="3"/>
        <v>2.5</v>
      </c>
    </row>
    <row r="17" spans="1:25" ht="15.95" customHeight="1">
      <c r="B17" s="1317" t="s">
        <v>1495</v>
      </c>
      <c r="C17" s="2648">
        <f t="shared" ref="C17:J18" si="4">C7</f>
        <v>564.29999999999995</v>
      </c>
      <c r="D17" s="2648">
        <f t="shared" si="4"/>
        <v>580.20000000000005</v>
      </c>
      <c r="E17" s="2648">
        <f t="shared" si="4"/>
        <v>598.4</v>
      </c>
      <c r="F17" s="2648">
        <f t="shared" si="4"/>
        <v>617.4</v>
      </c>
      <c r="G17" s="2648">
        <f t="shared" si="4"/>
        <v>638.6</v>
      </c>
      <c r="H17" s="2648">
        <f t="shared" si="4"/>
        <v>660.4</v>
      </c>
      <c r="I17" s="2648">
        <f t="shared" si="4"/>
        <v>683.4</v>
      </c>
      <c r="J17" s="2648">
        <f t="shared" si="4"/>
        <v>707.3</v>
      </c>
      <c r="K17" s="2749">
        <f>J17*(1+K18/100)</f>
        <v>732.05549999999994</v>
      </c>
      <c r="L17" s="2749">
        <f t="shared" ref="L17:Y17" si="5">K17*(1+L18/100)</f>
        <v>757.67744249999987</v>
      </c>
      <c r="M17" s="2749">
        <f t="shared" ca="1" si="5"/>
        <v>769.80028157999993</v>
      </c>
      <c r="N17" s="2749">
        <f t="shared" ca="1" si="5"/>
        <v>782.11708608527999</v>
      </c>
      <c r="O17" s="2749">
        <f t="shared" ca="1" si="5"/>
        <v>794.63095946264446</v>
      </c>
      <c r="P17" s="2749">
        <f t="shared" ca="1" si="5"/>
        <v>807.34505481404676</v>
      </c>
      <c r="Q17" s="2749">
        <f t="shared" ca="1" si="5"/>
        <v>820.26257569107156</v>
      </c>
      <c r="R17" s="2749">
        <f t="shared" ca="1" si="5"/>
        <v>833.38677690212876</v>
      </c>
      <c r="S17" s="2749">
        <f t="shared" ca="1" si="5"/>
        <v>846.72096533256286</v>
      </c>
      <c r="T17" s="2749">
        <f t="shared" ca="1" si="5"/>
        <v>860.2685007778839</v>
      </c>
      <c r="U17" s="2749">
        <f t="shared" ca="1" si="5"/>
        <v>874.03279679033005</v>
      </c>
      <c r="V17" s="2749">
        <f t="shared" ca="1" si="5"/>
        <v>888.01732153897535</v>
      </c>
      <c r="W17" s="2749">
        <f t="shared" ca="1" si="5"/>
        <v>902.22559868359895</v>
      </c>
      <c r="X17" s="2749">
        <f t="shared" ca="1" si="5"/>
        <v>916.66120826253655</v>
      </c>
      <c r="Y17" s="2749">
        <f t="shared" ca="1" si="5"/>
        <v>931.32778759473717</v>
      </c>
    </row>
    <row r="18" spans="1:25" ht="15.95" customHeight="1">
      <c r="B18" s="1317" t="s">
        <v>772</v>
      </c>
      <c r="C18" s="2638">
        <f t="shared" si="4"/>
        <v>2.5</v>
      </c>
      <c r="D18" s="2638">
        <f t="shared" si="4"/>
        <v>2.8</v>
      </c>
      <c r="E18" s="2638">
        <f t="shared" si="4"/>
        <v>3.1</v>
      </c>
      <c r="F18" s="2638">
        <f t="shared" si="4"/>
        <v>3.2</v>
      </c>
      <c r="G18" s="2638">
        <f t="shared" si="4"/>
        <v>3.4</v>
      </c>
      <c r="H18" s="2638">
        <f t="shared" si="4"/>
        <v>3.4</v>
      </c>
      <c r="I18" s="2638">
        <f t="shared" si="4"/>
        <v>3.5</v>
      </c>
      <c r="J18" s="2638">
        <f t="shared" si="4"/>
        <v>3.5</v>
      </c>
      <c r="K18" s="2752">
        <f>K8</f>
        <v>3.5</v>
      </c>
      <c r="L18" s="2752">
        <f>L8</f>
        <v>3.5</v>
      </c>
      <c r="M18" s="2749">
        <f ca="1">M15+0.4</f>
        <v>1.6</v>
      </c>
      <c r="N18" s="2749">
        <f t="shared" ref="N18:Y18" ca="1" si="6">N15+0.4</f>
        <v>1.6</v>
      </c>
      <c r="O18" s="2749">
        <f t="shared" ca="1" si="6"/>
        <v>1.6</v>
      </c>
      <c r="P18" s="2749">
        <f t="shared" ca="1" si="6"/>
        <v>1.6</v>
      </c>
      <c r="Q18" s="2749">
        <f t="shared" ca="1" si="6"/>
        <v>1.6</v>
      </c>
      <c r="R18" s="2749">
        <f t="shared" ca="1" si="6"/>
        <v>1.6</v>
      </c>
      <c r="S18" s="2749">
        <f t="shared" ca="1" si="6"/>
        <v>1.6</v>
      </c>
      <c r="T18" s="2749">
        <f t="shared" ca="1" si="6"/>
        <v>1.6</v>
      </c>
      <c r="U18" s="2749">
        <f t="shared" ca="1" si="6"/>
        <v>1.6</v>
      </c>
      <c r="V18" s="2749">
        <f t="shared" ca="1" si="6"/>
        <v>1.6</v>
      </c>
      <c r="W18" s="2749">
        <f t="shared" ca="1" si="6"/>
        <v>1.6</v>
      </c>
      <c r="X18" s="2749">
        <f t="shared" ca="1" si="6"/>
        <v>1.6</v>
      </c>
      <c r="Y18" s="2749">
        <f t="shared" ca="1" si="6"/>
        <v>1.6</v>
      </c>
    </row>
    <row r="19" spans="1:25" ht="15.95" customHeight="1">
      <c r="B19" s="1317" t="s">
        <v>973</v>
      </c>
      <c r="C19" s="2753">
        <v>1</v>
      </c>
      <c r="D19" s="2754">
        <f>C19*(1+D15/100)</f>
        <v>1.0189999999999999</v>
      </c>
      <c r="E19" s="2754">
        <f>D19*(1+E15/100)</f>
        <v>1.0424369999999998</v>
      </c>
      <c r="F19" s="2754">
        <f>E19*(1+F15/100)</f>
        <v>1.0643281769999997</v>
      </c>
      <c r="G19" s="2754">
        <f t="shared" ref="G19:X19" si="7">F19*(1+G15/100)</f>
        <v>1.0856147405399996</v>
      </c>
      <c r="H19" s="2754">
        <f t="shared" si="7"/>
        <v>1.1073270353507996</v>
      </c>
      <c r="I19" s="2754">
        <f t="shared" si="7"/>
        <v>1.1294735760578156</v>
      </c>
      <c r="J19" s="2754">
        <f t="shared" si="7"/>
        <v>1.1520630475789719</v>
      </c>
      <c r="K19" s="2754">
        <f t="shared" si="7"/>
        <v>1.1751043085305515</v>
      </c>
      <c r="L19" s="2754">
        <f t="shared" si="7"/>
        <v>1.1986063947011625</v>
      </c>
      <c r="M19" s="2754">
        <f t="shared" ca="1" si="7"/>
        <v>1.2129896714375765</v>
      </c>
      <c r="N19" s="2754">
        <f t="shared" ca="1" si="7"/>
        <v>1.2275455474948274</v>
      </c>
      <c r="O19" s="2754">
        <f t="shared" ca="1" si="7"/>
        <v>1.2422760940647652</v>
      </c>
      <c r="P19" s="2754">
        <f t="shared" ca="1" si="7"/>
        <v>1.2571834071935424</v>
      </c>
      <c r="Q19" s="2754">
        <f t="shared" ca="1" si="7"/>
        <v>1.272269608079865</v>
      </c>
      <c r="R19" s="2754">
        <f t="shared" ca="1" si="7"/>
        <v>1.2875368433768235</v>
      </c>
      <c r="S19" s="2754">
        <f t="shared" ca="1" si="7"/>
        <v>1.3029872854973454</v>
      </c>
      <c r="T19" s="2754">
        <f t="shared" ca="1" si="7"/>
        <v>1.3186231329233136</v>
      </c>
      <c r="U19" s="2754">
        <f t="shared" ca="1" si="7"/>
        <v>1.3344466105183934</v>
      </c>
      <c r="V19" s="2754">
        <f t="shared" ca="1" si="7"/>
        <v>1.3504599698446142</v>
      </c>
      <c r="W19" s="2754">
        <f t="shared" ca="1" si="7"/>
        <v>1.3666654894827497</v>
      </c>
      <c r="X19" s="2754">
        <f t="shared" ca="1" si="7"/>
        <v>1.3830654753565428</v>
      </c>
      <c r="Y19" s="2754">
        <f ca="1">X19*(1+Y15/100)</f>
        <v>1.3996622610608214</v>
      </c>
    </row>
    <row r="20" spans="1:25" ht="15.95" customHeight="1">
      <c r="B20" s="1317" t="s">
        <v>972</v>
      </c>
      <c r="C20" s="2753">
        <v>1</v>
      </c>
      <c r="D20" s="2754">
        <f t="shared" ref="D20:X20" si="8">C20*(1+D16/100)</f>
        <v>1.028</v>
      </c>
      <c r="E20" s="2754">
        <f t="shared" si="8"/>
        <v>1.059868</v>
      </c>
      <c r="F20" s="2754">
        <f t="shared" si="8"/>
        <v>1.093783776</v>
      </c>
      <c r="G20" s="2754">
        <f t="shared" si="8"/>
        <v>1.130972424384</v>
      </c>
      <c r="H20" s="2754">
        <f t="shared" si="8"/>
        <v>1.169425486813056</v>
      </c>
      <c r="I20" s="2754">
        <f t="shared" si="8"/>
        <v>1.2103553788515129</v>
      </c>
      <c r="J20" s="2755">
        <f t="shared" si="8"/>
        <v>1.2527178171113158</v>
      </c>
      <c r="K20" s="2755">
        <f t="shared" si="8"/>
        <v>1.2965629407102117</v>
      </c>
      <c r="L20" s="2755">
        <f t="shared" si="8"/>
        <v>1.341942643635069</v>
      </c>
      <c r="M20" s="2755">
        <f t="shared" ca="1" si="8"/>
        <v>1.3754912097259455</v>
      </c>
      <c r="N20" s="2755">
        <f t="shared" ca="1" si="8"/>
        <v>1.4098784899690939</v>
      </c>
      <c r="O20" s="2755">
        <f t="shared" ca="1" si="8"/>
        <v>1.4451254522183212</v>
      </c>
      <c r="P20" s="2755">
        <f t="shared" ca="1" si="8"/>
        <v>1.4812535885237792</v>
      </c>
      <c r="Q20" s="2755">
        <f t="shared" ca="1" si="8"/>
        <v>1.5182849282368736</v>
      </c>
      <c r="R20" s="2755">
        <f t="shared" ca="1" si="8"/>
        <v>1.5562420514427953</v>
      </c>
      <c r="S20" s="2755">
        <f t="shared" ca="1" si="8"/>
        <v>1.595148102728865</v>
      </c>
      <c r="T20" s="2755">
        <f t="shared" ca="1" si="8"/>
        <v>1.6350268052970864</v>
      </c>
      <c r="U20" s="2755">
        <f t="shared" ca="1" si="8"/>
        <v>1.6759024754295135</v>
      </c>
      <c r="V20" s="2755">
        <f t="shared" ca="1" si="8"/>
        <v>1.7178000373152513</v>
      </c>
      <c r="W20" s="2755">
        <f t="shared" ca="1" si="8"/>
        <v>1.7607450382481324</v>
      </c>
      <c r="X20" s="2755">
        <f t="shared" ca="1" si="8"/>
        <v>1.8047636642043356</v>
      </c>
      <c r="Y20" s="2755">
        <f ca="1">X20*(1+Y16/100)</f>
        <v>1.8498827558094439</v>
      </c>
    </row>
    <row r="21" spans="1:25" ht="15.95" customHeight="1">
      <c r="B21" s="1317" t="s">
        <v>1465</v>
      </c>
      <c r="C21" s="2753">
        <v>1</v>
      </c>
      <c r="D21" s="2756">
        <f t="shared" ref="D21:X21" si="9">C21*(1+D18/100)</f>
        <v>1.028</v>
      </c>
      <c r="E21" s="2756">
        <f t="shared" si="9"/>
        <v>1.059868</v>
      </c>
      <c r="F21" s="2756">
        <f t="shared" si="9"/>
        <v>1.093783776</v>
      </c>
      <c r="G21" s="2756">
        <f t="shared" si="9"/>
        <v>1.130972424384</v>
      </c>
      <c r="H21" s="2756">
        <f t="shared" si="9"/>
        <v>1.169425486813056</v>
      </c>
      <c r="I21" s="2756">
        <f t="shared" si="9"/>
        <v>1.2103553788515129</v>
      </c>
      <c r="J21" s="2756">
        <f t="shared" si="9"/>
        <v>1.2527178171113158</v>
      </c>
      <c r="K21" s="2756">
        <f t="shared" si="9"/>
        <v>1.2965629407102117</v>
      </c>
      <c r="L21" s="2756">
        <f t="shared" si="9"/>
        <v>1.341942643635069</v>
      </c>
      <c r="M21" s="2756">
        <f t="shared" ca="1" si="9"/>
        <v>1.3634137259332302</v>
      </c>
      <c r="N21" s="2756">
        <f t="shared" ca="1" si="9"/>
        <v>1.385228345548162</v>
      </c>
      <c r="O21" s="2756">
        <f t="shared" ca="1" si="9"/>
        <v>1.4073919990769326</v>
      </c>
      <c r="P21" s="2756">
        <f t="shared" ca="1" si="9"/>
        <v>1.4299102710621636</v>
      </c>
      <c r="Q21" s="2756">
        <f t="shared" ca="1" si="9"/>
        <v>1.4527888353991583</v>
      </c>
      <c r="R21" s="2756">
        <f t="shared" ca="1" si="9"/>
        <v>1.4760334567655449</v>
      </c>
      <c r="S21" s="2756">
        <f t="shared" ca="1" si="9"/>
        <v>1.4996499920737936</v>
      </c>
      <c r="T21" s="2756">
        <f t="shared" ca="1" si="9"/>
        <v>1.5236443919469742</v>
      </c>
      <c r="U21" s="2756">
        <f t="shared" ca="1" si="9"/>
        <v>1.5480227022181259</v>
      </c>
      <c r="V21" s="2756">
        <f t="shared" ca="1" si="9"/>
        <v>1.5727910654536159</v>
      </c>
      <c r="W21" s="2756">
        <f t="shared" ca="1" si="9"/>
        <v>1.5979557225008738</v>
      </c>
      <c r="X21" s="2756">
        <f t="shared" ca="1" si="9"/>
        <v>1.6235230140608878</v>
      </c>
      <c r="Y21" s="2756">
        <f ca="1">X21*(1+Y18/100)</f>
        <v>1.6494993822858621</v>
      </c>
    </row>
    <row r="22" spans="1:25" ht="15.95" customHeight="1"/>
    <row r="23" spans="1:25" ht="15.95" customHeight="1">
      <c r="A23" s="1628" t="s">
        <v>1487</v>
      </c>
    </row>
    <row r="24" spans="1:25" ht="15.95" customHeight="1">
      <c r="B24" s="1628" t="s">
        <v>978</v>
      </c>
      <c r="C24" s="2748">
        <f>C18/3+1.8</f>
        <v>2.6333333333333333</v>
      </c>
      <c r="D24" s="2748">
        <f t="shared" ref="D24:X24" si="10">D18/3+1.8</f>
        <v>2.7333333333333334</v>
      </c>
      <c r="E24" s="2748">
        <f t="shared" si="10"/>
        <v>2.8333333333333335</v>
      </c>
      <c r="F24" s="2748">
        <f t="shared" si="10"/>
        <v>2.8666666666666667</v>
      </c>
      <c r="G24" s="2748">
        <f t="shared" si="10"/>
        <v>2.9333333333333336</v>
      </c>
      <c r="H24" s="2748">
        <f t="shared" si="10"/>
        <v>2.9333333333333336</v>
      </c>
      <c r="I24" s="2748">
        <f t="shared" si="10"/>
        <v>2.9666666666666668</v>
      </c>
      <c r="J24" s="2748">
        <f t="shared" si="10"/>
        <v>2.9666666666666668</v>
      </c>
      <c r="K24" s="2748">
        <f t="shared" si="10"/>
        <v>2.9666666666666668</v>
      </c>
      <c r="L24" s="2748">
        <f t="shared" si="10"/>
        <v>2.9666666666666668</v>
      </c>
      <c r="M24" s="2748">
        <f t="shared" ca="1" si="10"/>
        <v>2.3333333333333335</v>
      </c>
      <c r="N24" s="2748">
        <f t="shared" ca="1" si="10"/>
        <v>2.3333333333333335</v>
      </c>
      <c r="O24" s="2748">
        <f t="shared" ca="1" si="10"/>
        <v>2.3333333333333335</v>
      </c>
      <c r="P24" s="2748">
        <f t="shared" ca="1" si="10"/>
        <v>2.3333333333333335</v>
      </c>
      <c r="Q24" s="2748">
        <f t="shared" ca="1" si="10"/>
        <v>2.3333333333333335</v>
      </c>
      <c r="R24" s="2748">
        <f t="shared" ca="1" si="10"/>
        <v>2.3333333333333335</v>
      </c>
      <c r="S24" s="2748">
        <f t="shared" ca="1" si="10"/>
        <v>2.3333333333333335</v>
      </c>
      <c r="T24" s="2748">
        <f t="shared" ca="1" si="10"/>
        <v>2.3333333333333335</v>
      </c>
      <c r="U24" s="2748">
        <f t="shared" ca="1" si="10"/>
        <v>2.3333333333333335</v>
      </c>
      <c r="V24" s="2748">
        <f t="shared" ca="1" si="10"/>
        <v>2.3333333333333335</v>
      </c>
      <c r="W24" s="2748">
        <f t="shared" ca="1" si="10"/>
        <v>2.3333333333333335</v>
      </c>
      <c r="X24" s="2748">
        <f t="shared" ca="1" si="10"/>
        <v>2.3333333333333335</v>
      </c>
      <c r="Y24" s="2748">
        <f ca="1">Y18/3+1.8</f>
        <v>2.3333333333333335</v>
      </c>
    </row>
    <row r="25" spans="1:25" ht="15.95" customHeight="1">
      <c r="B25" s="1317" t="s">
        <v>1492</v>
      </c>
      <c r="C25" s="2753">
        <v>1</v>
      </c>
      <c r="D25" s="2754">
        <f>C25*(1+D24/100)</f>
        <v>1.0273333333333334</v>
      </c>
      <c r="E25" s="2754">
        <f>D25*(1+E24/100)</f>
        <v>1.0564411111111112</v>
      </c>
      <c r="F25" s="2754">
        <f>E25*(1+F24/100)</f>
        <v>1.0867257562962962</v>
      </c>
      <c r="G25" s="2754">
        <f t="shared" ref="G25:X25" si="11">F25*(1+G24/100)</f>
        <v>1.1186030451476543</v>
      </c>
      <c r="H25" s="2754">
        <f t="shared" si="11"/>
        <v>1.1514154011386524</v>
      </c>
      <c r="I25" s="2754">
        <f t="shared" si="11"/>
        <v>1.1855740580390992</v>
      </c>
      <c r="J25" s="2754">
        <f t="shared" si="11"/>
        <v>1.2207460884275925</v>
      </c>
      <c r="K25" s="2754">
        <f t="shared" si="11"/>
        <v>1.256961555717611</v>
      </c>
      <c r="L25" s="2754">
        <f t="shared" si="11"/>
        <v>1.2942514152039002</v>
      </c>
      <c r="M25" s="2754">
        <f t="shared" ca="1" si="11"/>
        <v>1.3244506148919912</v>
      </c>
      <c r="N25" s="2754">
        <f t="shared" ca="1" si="11"/>
        <v>1.3553544625728045</v>
      </c>
      <c r="O25" s="2754">
        <f t="shared" ca="1" si="11"/>
        <v>1.3869794000328366</v>
      </c>
      <c r="P25" s="2754">
        <f t="shared" ca="1" si="11"/>
        <v>1.4193422527002695</v>
      </c>
      <c r="Q25" s="2754">
        <f t="shared" ca="1" si="11"/>
        <v>1.4524602385966092</v>
      </c>
      <c r="R25" s="2754">
        <f t="shared" ca="1" si="11"/>
        <v>1.4863509774971968</v>
      </c>
      <c r="S25" s="2754">
        <f t="shared" ca="1" si="11"/>
        <v>1.5210325003054648</v>
      </c>
      <c r="T25" s="2754">
        <f t="shared" ca="1" si="11"/>
        <v>1.5565232586459257</v>
      </c>
      <c r="U25" s="2754">
        <f t="shared" ca="1" si="11"/>
        <v>1.5928421346809973</v>
      </c>
      <c r="V25" s="2754">
        <f t="shared" ca="1" si="11"/>
        <v>1.6300084511568875</v>
      </c>
      <c r="W25" s="2754">
        <f t="shared" ca="1" si="11"/>
        <v>1.6680419816838816</v>
      </c>
      <c r="X25" s="2754">
        <f t="shared" ca="1" si="11"/>
        <v>1.7069629612565056</v>
      </c>
      <c r="Y25" s="2754">
        <f ca="1">X25*(1+Y24/100)</f>
        <v>1.7467920970191575</v>
      </c>
    </row>
    <row r="26" spans="1:25" ht="15.95" customHeight="1">
      <c r="B26" s="1628" t="s">
        <v>979</v>
      </c>
      <c r="C26" s="2748">
        <f>(C15+C16)/2+0.7</f>
        <v>2.0499999999999998</v>
      </c>
      <c r="D26" s="2748">
        <f t="shared" ref="D26:Y26" si="12">(D15+D16)/2+0.7</f>
        <v>3.05</v>
      </c>
      <c r="E26" s="2748">
        <f t="shared" si="12"/>
        <v>3.4000000000000004</v>
      </c>
      <c r="F26" s="2748">
        <f t="shared" si="12"/>
        <v>3.3500000000000005</v>
      </c>
      <c r="G26" s="2748">
        <f t="shared" si="12"/>
        <v>3.4000000000000004</v>
      </c>
      <c r="H26" s="2748">
        <f t="shared" si="12"/>
        <v>3.4000000000000004</v>
      </c>
      <c r="I26" s="2748">
        <f t="shared" si="12"/>
        <v>3.45</v>
      </c>
      <c r="J26" s="2748">
        <f t="shared" si="12"/>
        <v>3.45</v>
      </c>
      <c r="K26" s="2748">
        <f t="shared" si="12"/>
        <v>3.45</v>
      </c>
      <c r="L26" s="2748">
        <f t="shared" si="12"/>
        <v>3.45</v>
      </c>
      <c r="M26" s="2748">
        <f t="shared" ca="1" si="12"/>
        <v>2.5499999999999998</v>
      </c>
      <c r="N26" s="2748">
        <f t="shared" ca="1" si="12"/>
        <v>2.5499999999999998</v>
      </c>
      <c r="O26" s="2748">
        <f t="shared" ca="1" si="12"/>
        <v>2.5499999999999998</v>
      </c>
      <c r="P26" s="2748">
        <f t="shared" ca="1" si="12"/>
        <v>2.5499999999999998</v>
      </c>
      <c r="Q26" s="2748">
        <f t="shared" ca="1" si="12"/>
        <v>2.5499999999999998</v>
      </c>
      <c r="R26" s="2748">
        <f t="shared" ca="1" si="12"/>
        <v>2.5499999999999998</v>
      </c>
      <c r="S26" s="2748">
        <f t="shared" ca="1" si="12"/>
        <v>2.5499999999999998</v>
      </c>
      <c r="T26" s="2748">
        <f t="shared" ca="1" si="12"/>
        <v>2.5499999999999998</v>
      </c>
      <c r="U26" s="2748">
        <f t="shared" ca="1" si="12"/>
        <v>2.5499999999999998</v>
      </c>
      <c r="V26" s="2748">
        <f t="shared" ca="1" si="12"/>
        <v>2.5499999999999998</v>
      </c>
      <c r="W26" s="2748">
        <f t="shared" ca="1" si="12"/>
        <v>2.5499999999999998</v>
      </c>
      <c r="X26" s="2748">
        <f t="shared" ca="1" si="12"/>
        <v>2.5499999999999998</v>
      </c>
      <c r="Y26" s="2748">
        <f t="shared" ca="1" si="12"/>
        <v>2.5499999999999998</v>
      </c>
    </row>
    <row r="27" spans="1:25" ht="15.95" customHeight="1">
      <c r="B27" s="1317" t="s">
        <v>1492</v>
      </c>
      <c r="C27" s="2753">
        <v>1</v>
      </c>
      <c r="D27" s="2754">
        <f>C27*(1+D26/100)</f>
        <v>1.0305</v>
      </c>
      <c r="E27" s="2754">
        <f t="shared" ref="E27:X27" si="13">D27*(1+E26/100)</f>
        <v>1.065537</v>
      </c>
      <c r="F27" s="2754">
        <f t="shared" si="13"/>
        <v>1.1012324895000001</v>
      </c>
      <c r="G27" s="2754">
        <f t="shared" si="13"/>
        <v>1.1386743941430002</v>
      </c>
      <c r="H27" s="2754">
        <f t="shared" si="13"/>
        <v>1.1773893235438622</v>
      </c>
      <c r="I27" s="2754">
        <f t="shared" si="13"/>
        <v>1.2180092552061255</v>
      </c>
      <c r="J27" s="2754">
        <f t="shared" si="13"/>
        <v>1.2600305745107367</v>
      </c>
      <c r="K27" s="2754">
        <f t="shared" si="13"/>
        <v>1.303501629331357</v>
      </c>
      <c r="L27" s="2754">
        <f t="shared" si="13"/>
        <v>1.3484724355432889</v>
      </c>
      <c r="M27" s="2754">
        <f t="shared" ca="1" si="13"/>
        <v>1.3828584826496428</v>
      </c>
      <c r="N27" s="2754">
        <f t="shared" ca="1" si="13"/>
        <v>1.4181213739572089</v>
      </c>
      <c r="O27" s="2754">
        <f t="shared" ca="1" si="13"/>
        <v>1.4542834689931179</v>
      </c>
      <c r="P27" s="2754">
        <f t="shared" ca="1" si="13"/>
        <v>1.4913676974524426</v>
      </c>
      <c r="Q27" s="2754">
        <f t="shared" ca="1" si="13"/>
        <v>1.5293975737374801</v>
      </c>
      <c r="R27" s="2754">
        <f t="shared" ca="1" si="13"/>
        <v>1.568397211867786</v>
      </c>
      <c r="S27" s="2754">
        <f t="shared" ca="1" si="13"/>
        <v>1.6083913407704147</v>
      </c>
      <c r="T27" s="2754">
        <f t="shared" ca="1" si="13"/>
        <v>1.6494053199600605</v>
      </c>
      <c r="U27" s="2754">
        <f t="shared" ca="1" si="13"/>
        <v>1.6914651556190421</v>
      </c>
      <c r="V27" s="2754">
        <f t="shared" ca="1" si="13"/>
        <v>1.7345975170873278</v>
      </c>
      <c r="W27" s="2754">
        <f t="shared" ca="1" si="13"/>
        <v>1.7788297537730549</v>
      </c>
      <c r="X27" s="2754">
        <f t="shared" ca="1" si="13"/>
        <v>1.824189912494268</v>
      </c>
      <c r="Y27" s="2754">
        <f ca="1">X27*(1+Y26/100)</f>
        <v>1.870706755262872</v>
      </c>
    </row>
  </sheetData>
  <mergeCells count="2">
    <mergeCell ref="A3:B3"/>
    <mergeCell ref="A1:B1"/>
  </mergeCells>
  <phoneticPr fontId="21"/>
  <pageMargins left="0.7" right="0.7" top="0.75" bottom="0.75" header="0.3" footer="0.3"/>
  <ignoredErrors>
    <ignoredError sqref="D26:Y26"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sheetPr>
  <dimension ref="A1"/>
  <sheetViews>
    <sheetView zoomScale="85" zoomScaleNormal="85" workbookViewId="0"/>
  </sheetViews>
  <sheetFormatPr defaultRowHeight="13.5"/>
  <sheetData/>
  <phoneticPr fontId="2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C000"/>
  </sheetPr>
  <dimension ref="A1:O81"/>
  <sheetViews>
    <sheetView zoomScale="85" zoomScaleNormal="85" workbookViewId="0"/>
  </sheetViews>
  <sheetFormatPr defaultRowHeight="13.5"/>
  <cols>
    <col min="1" max="1" width="9.5" style="1317" customWidth="1"/>
    <col min="2" max="15" width="10.5" style="1317" customWidth="1"/>
    <col min="16" max="16384" width="9" style="1317"/>
  </cols>
  <sheetData>
    <row r="1" spans="1:15">
      <c r="A1" s="2811">
        <v>2018</v>
      </c>
      <c r="B1" s="1317" t="s">
        <v>1310</v>
      </c>
    </row>
    <row r="2" spans="1:15">
      <c r="J2" s="1615"/>
      <c r="K2" s="1616"/>
    </row>
    <row r="3" spans="1:15">
      <c r="B3" s="2636" t="s">
        <v>640</v>
      </c>
      <c r="C3" s="2636" t="s">
        <v>641</v>
      </c>
    </row>
    <row r="4" spans="1:15">
      <c r="B4" s="2636"/>
      <c r="C4" s="1605" t="s">
        <v>578</v>
      </c>
      <c r="D4" s="1605" t="s">
        <v>425</v>
      </c>
      <c r="E4" s="1605" t="s">
        <v>439</v>
      </c>
      <c r="F4" s="1605" t="s">
        <v>440</v>
      </c>
      <c r="G4" s="1605" t="s">
        <v>441</v>
      </c>
      <c r="H4" s="1605" t="s">
        <v>392</v>
      </c>
      <c r="I4" s="1605" t="s">
        <v>442</v>
      </c>
      <c r="J4" s="1605" t="s">
        <v>644</v>
      </c>
      <c r="K4" s="1605" t="s">
        <v>645</v>
      </c>
      <c r="L4" s="1605" t="s">
        <v>646</v>
      </c>
      <c r="M4" s="1605" t="s">
        <v>647</v>
      </c>
      <c r="N4" s="1605"/>
    </row>
    <row r="5" spans="1:15">
      <c r="A5" s="1608" t="s">
        <v>241</v>
      </c>
      <c r="B5" s="1617">
        <f>SUM(B6:B25)</f>
        <v>126177.00700000001</v>
      </c>
      <c r="C5" s="1658">
        <f>SUM(C6:C25)</f>
        <v>1322.3670883053574</v>
      </c>
      <c r="D5" s="1658">
        <f t="shared" ref="D5:M5" si="0">SUM(D6:D25)</f>
        <v>712.03484264856911</v>
      </c>
      <c r="E5" s="1658">
        <f t="shared" si="0"/>
        <v>40.676843495328953</v>
      </c>
      <c r="F5" s="1658">
        <f t="shared" si="0"/>
        <v>262.50523157194601</v>
      </c>
      <c r="G5" s="1658">
        <f t="shared" si="0"/>
        <v>4.0166931997315203</v>
      </c>
      <c r="H5" s="1658">
        <f t="shared" si="0"/>
        <v>301.08494833075184</v>
      </c>
      <c r="I5" s="1658">
        <f t="shared" si="0"/>
        <v>2.048529059029975</v>
      </c>
      <c r="J5" s="1658">
        <f>SUM(J6:J25)</f>
        <v>7826.7655643084345</v>
      </c>
      <c r="K5" s="1658">
        <f t="shared" si="0"/>
        <v>1564.6299438019785</v>
      </c>
      <c r="L5" s="1658">
        <f t="shared" si="0"/>
        <v>4714.3828375657695</v>
      </c>
      <c r="M5" s="1658">
        <f t="shared" si="0"/>
        <v>1547.7527829406865</v>
      </c>
      <c r="N5" s="1611"/>
      <c r="O5" s="1585"/>
    </row>
    <row r="6" spans="1:15">
      <c r="A6" s="1607" t="s">
        <v>1004</v>
      </c>
      <c r="B6" s="1618">
        <f>'P1'!C7/1000</f>
        <v>948.47500000000002</v>
      </c>
      <c r="C6" s="1658">
        <f>SUM(D6:I6)</f>
        <v>9.6951241364304952</v>
      </c>
      <c r="D6" s="1658">
        <f>$B6*受療率!E139/1000</f>
        <v>9.2891585365926481</v>
      </c>
      <c r="E6" s="1658">
        <f>$B6*受療率!F139/1000</f>
        <v>0.40596559983784641</v>
      </c>
      <c r="F6" s="1658">
        <f>$B6*受療率!G139/1000</f>
        <v>0</v>
      </c>
      <c r="G6" s="1658">
        <f>$B6*受療率!H139/1000</f>
        <v>0</v>
      </c>
      <c r="H6" s="1658">
        <f>$B6*受療率!I139/1000</f>
        <v>0</v>
      </c>
      <c r="I6" s="1658">
        <f>$B6*受療率!J139/1000</f>
        <v>0</v>
      </c>
      <c r="J6" s="1658">
        <f>SUM(K6:M6)</f>
        <v>67.604899821287617</v>
      </c>
      <c r="K6" s="2810">
        <f>$B6*受療率!L139/1000</f>
        <v>10.904702700473743</v>
      </c>
      <c r="L6" s="2810">
        <f>$B6*受療率!M139/1000</f>
        <v>56.594956868020049</v>
      </c>
      <c r="M6" s="1658">
        <f>$B6*受療率!N139/1000</f>
        <v>0.10524025279382078</v>
      </c>
      <c r="N6" s="1611"/>
      <c r="O6" s="1585"/>
    </row>
    <row r="7" spans="1:15">
      <c r="A7" s="1607" t="s">
        <v>1003</v>
      </c>
      <c r="B7" s="1618">
        <f>SUM('P1'!D7:G7)/1000</f>
        <v>3901.1849999999999</v>
      </c>
      <c r="C7" s="1658">
        <f>SUM(D7:I7)</f>
        <v>6.3558933717606951</v>
      </c>
      <c r="D7" s="1658">
        <f>$B7*受療率!E140/1000</f>
        <v>6.2543686877901505</v>
      </c>
      <c r="E7" s="1658">
        <f>$B7*受療率!F140/1000</f>
        <v>0.10152468397054497</v>
      </c>
      <c r="F7" s="1658">
        <f>$B7*受療率!G140/1000</f>
        <v>0</v>
      </c>
      <c r="G7" s="1658">
        <f>$B7*受療率!H140/1000</f>
        <v>0</v>
      </c>
      <c r="H7" s="1658">
        <f>$B7*受療率!I140/1000</f>
        <v>0</v>
      </c>
      <c r="I7" s="1658">
        <f>$B7*受療率!J140/1000</f>
        <v>0</v>
      </c>
      <c r="J7" s="1658">
        <f t="shared" ref="J7:J25" si="1">SUM(K7:M7)</f>
        <v>284.86637762128612</v>
      </c>
      <c r="K7" s="2810">
        <f>$B7*受療率!L140/1000</f>
        <v>29.6947591942256</v>
      </c>
      <c r="L7" s="2810">
        <f>$B7*受療率!M140/1000</f>
        <v>236.43271003674241</v>
      </c>
      <c r="M7" s="1658">
        <f>$B7*受療率!N140/1000</f>
        <v>18.738908390318123</v>
      </c>
      <c r="N7" s="1611"/>
      <c r="O7" s="1585"/>
    </row>
    <row r="8" spans="1:15">
      <c r="A8" s="1606" t="s">
        <v>986</v>
      </c>
      <c r="B8" s="1618">
        <f>SUM('P1'!H7:L7)/1000</f>
        <v>5177.1760000000004</v>
      </c>
      <c r="C8" s="1658">
        <f>SUM(D8:I8)</f>
        <v>4.5967551297800506</v>
      </c>
      <c r="D8" s="1658">
        <f>$B8*受療率!E141/1000</f>
        <v>4.4978233863388457</v>
      </c>
      <c r="E8" s="1658">
        <f>$B8*受療率!F141/1000</f>
        <v>0</v>
      </c>
      <c r="F8" s="1658">
        <f>$B8*受療率!G141/1000</f>
        <v>0</v>
      </c>
      <c r="G8" s="1658">
        <f>$B8*受療率!H141/1000</f>
        <v>0</v>
      </c>
      <c r="H8" s="1658">
        <f>$B8*受療率!I141/1000</f>
        <v>9.8931743441205103E-2</v>
      </c>
      <c r="I8" s="1658">
        <f>$B8*受療率!J141/1000</f>
        <v>0</v>
      </c>
      <c r="J8" s="1658">
        <f t="shared" si="1"/>
        <v>248.41899388060176</v>
      </c>
      <c r="K8" s="2810">
        <f>$B8*受療率!L141/1000</f>
        <v>23.243491998479556</v>
      </c>
      <c r="L8" s="2810">
        <f>$B8*受療率!M141/1000</f>
        <v>167.763412617905</v>
      </c>
      <c r="M8" s="1658">
        <f>$B8*受療率!N141/1000</f>
        <v>57.412089264217187</v>
      </c>
      <c r="N8" s="1611"/>
      <c r="O8" s="1585"/>
    </row>
    <row r="9" spans="1:15">
      <c r="A9" s="1606" t="s">
        <v>987</v>
      </c>
      <c r="B9" s="1618">
        <f>SUM('P1'!M7:Q7)/1000</f>
        <v>5386.2139999999999</v>
      </c>
      <c r="C9" s="1658">
        <f>SUM(D9:I9)</f>
        <v>4.6488730941158494</v>
      </c>
      <c r="D9" s="1658">
        <f>$B9*受療率!E142/1000</f>
        <v>4.0752026812094089</v>
      </c>
      <c r="E9" s="1658">
        <f>$B9*受療率!F142/1000</f>
        <v>0</v>
      </c>
      <c r="F9" s="1658">
        <f>$B9*受療率!G142/1000</f>
        <v>0</v>
      </c>
      <c r="G9" s="1658">
        <f>$B9*受療率!H142/1000</f>
        <v>0</v>
      </c>
      <c r="H9" s="1658">
        <f>$B9*受療率!I142/1000</f>
        <v>0.57367041290644061</v>
      </c>
      <c r="I9" s="1658">
        <f>$B9*受療率!J142/1000</f>
        <v>0</v>
      </c>
      <c r="J9" s="1658">
        <f t="shared" si="1"/>
        <v>154.05386601692413</v>
      </c>
      <c r="K9" s="2810">
        <f>$B9*受療率!L142/1000</f>
        <v>18.163824370136911</v>
      </c>
      <c r="L9" s="2810">
        <f>$B9*受療率!M142/1000</f>
        <v>102.1719777644298</v>
      </c>
      <c r="M9" s="1658">
        <f>$B9*受療率!N142/1000</f>
        <v>33.718063882357434</v>
      </c>
      <c r="N9" s="1611"/>
      <c r="O9" s="1585"/>
    </row>
    <row r="10" spans="1:15">
      <c r="A10" s="1606" t="s">
        <v>988</v>
      </c>
      <c r="B10" s="1585">
        <f>SUM('P1'!R7:V7)/1000</f>
        <v>5875.5630000000001</v>
      </c>
      <c r="C10" s="1658">
        <f t="shared" ref="C10:C25" si="2">SUM(D10:I10)</f>
        <v>6.6921898308052281</v>
      </c>
      <c r="D10" s="1658">
        <f>$B10*受療率!E143/1000</f>
        <v>4.8871665366249699</v>
      </c>
      <c r="E10" s="1658">
        <f>$B10*受療率!F143/1000</f>
        <v>0.21358463059197222</v>
      </c>
      <c r="F10" s="1658">
        <f>$B10*受療率!G143/1000</f>
        <v>0.20226566857083064</v>
      </c>
      <c r="G10" s="1658">
        <f>$B10*受療率!H143/1000</f>
        <v>0</v>
      </c>
      <c r="H10" s="1658">
        <f>$B10*受療率!I143/1000</f>
        <v>1.3891729950174549</v>
      </c>
      <c r="I10" s="1658">
        <f>$B10*受療率!J143/1000</f>
        <v>0</v>
      </c>
      <c r="J10" s="1658">
        <f t="shared" si="1"/>
        <v>122.365300461868</v>
      </c>
      <c r="K10" s="2810">
        <f>$B10*受療率!L143/1000</f>
        <v>17.575648269516712</v>
      </c>
      <c r="L10" s="2810">
        <f>$B10*受療率!M143/1000</f>
        <v>77.437620247958435</v>
      </c>
      <c r="M10" s="1658">
        <f>$B10*受療率!N143/1000</f>
        <v>27.352031944392852</v>
      </c>
      <c r="N10" s="1611"/>
      <c r="O10" s="1585"/>
    </row>
    <row r="11" spans="1:15">
      <c r="A11" s="1606" t="s">
        <v>989</v>
      </c>
      <c r="B11" s="1585">
        <f>SUM('P1'!W7:AA7)/1000</f>
        <v>6183.7849999999999</v>
      </c>
      <c r="C11" s="1658">
        <f t="shared" si="2"/>
        <v>10.001314986578851</v>
      </c>
      <c r="D11" s="1658">
        <f>$B11*受療率!E144/1000</f>
        <v>6.6072236904185084</v>
      </c>
      <c r="E11" s="1658">
        <f>$B11*受療率!F144/1000</f>
        <v>0.76164775626394032</v>
      </c>
      <c r="F11" s="1658">
        <f>$B11*受療率!G144/1000</f>
        <v>0.20608116418599001</v>
      </c>
      <c r="G11" s="1658">
        <f>$B11*受療率!H144/1000</f>
        <v>0</v>
      </c>
      <c r="H11" s="1658">
        <f>$B11*受療率!I144/1000</f>
        <v>2.4263623757104114</v>
      </c>
      <c r="I11" s="1658">
        <f>$B11*受療率!J144/1000</f>
        <v>0</v>
      </c>
      <c r="J11" s="1658">
        <f t="shared" si="1"/>
        <v>148.94845515691264</v>
      </c>
      <c r="K11" s="2810">
        <f>$B11*受療率!L144/1000</f>
        <v>22.082443378124751</v>
      </c>
      <c r="L11" s="2810">
        <f>$B11*受療率!M144/1000</f>
        <v>88.39238342574545</v>
      </c>
      <c r="M11" s="1658">
        <f>$B11*受療率!N144/1000</f>
        <v>38.47362835304245</v>
      </c>
      <c r="N11" s="1611"/>
      <c r="O11" s="1585"/>
    </row>
    <row r="12" spans="1:15">
      <c r="A12" s="1606" t="s">
        <v>990</v>
      </c>
      <c r="B12" s="1585">
        <f>SUM('P1'!AB7:AF7)/1000</f>
        <v>6178.1530000000002</v>
      </c>
      <c r="C12" s="1658">
        <f t="shared" si="2"/>
        <v>14.652153365022354</v>
      </c>
      <c r="D12" s="1658">
        <f>$B12*受療率!E145/1000</f>
        <v>8.8878067340412699</v>
      </c>
      <c r="E12" s="1658">
        <f>$B12*受療率!F145/1000</f>
        <v>1.8178302028296118</v>
      </c>
      <c r="F12" s="1658">
        <f>$B12*受療率!G145/1000</f>
        <v>0.28691565204895098</v>
      </c>
      <c r="G12" s="1658">
        <f>$B12*受療率!H145/1000</f>
        <v>0</v>
      </c>
      <c r="H12" s="1658">
        <f>$B12*受療率!I145/1000</f>
        <v>3.659600776102522</v>
      </c>
      <c r="I12" s="1658">
        <f>$B12*受療率!J145/1000</f>
        <v>0</v>
      </c>
      <c r="J12" s="1658">
        <f t="shared" si="1"/>
        <v>179.86053978681741</v>
      </c>
      <c r="K12" s="2810">
        <f>$B12*受療率!L145/1000</f>
        <v>29.969127207295035</v>
      </c>
      <c r="L12" s="2810">
        <f>$B12*受療率!M145/1000</f>
        <v>107.06055627335678</v>
      </c>
      <c r="M12" s="1658">
        <f>$B12*受療率!N145/1000</f>
        <v>42.830856306165614</v>
      </c>
      <c r="N12" s="1611"/>
      <c r="O12" s="1585"/>
    </row>
    <row r="13" spans="1:15">
      <c r="A13" s="1606" t="s">
        <v>991</v>
      </c>
      <c r="B13" s="1585">
        <f>SUM('P1'!AG7:AK7)/1000</f>
        <v>6918.6</v>
      </c>
      <c r="C13" s="1658">
        <f t="shared" si="2"/>
        <v>20.174077140823261</v>
      </c>
      <c r="D13" s="1658">
        <f>$B13*受療率!E146/1000</f>
        <v>11.838568656623528</v>
      </c>
      <c r="E13" s="1658">
        <f>$B13*受療率!F146/1000</f>
        <v>2.1239928888129582</v>
      </c>
      <c r="F13" s="1658">
        <f>$B13*受療率!G146/1000</f>
        <v>0.47891224831238749</v>
      </c>
      <c r="G13" s="1658">
        <f>$B13*受療率!H146/1000</f>
        <v>0</v>
      </c>
      <c r="H13" s="1658">
        <f>$B13*受療率!I146/1000</f>
        <v>5.732603347074388</v>
      </c>
      <c r="I13" s="1658">
        <f>$B13*受療率!J146/1000</f>
        <v>0</v>
      </c>
      <c r="J13" s="1658">
        <f t="shared" si="1"/>
        <v>228.64402909826293</v>
      </c>
      <c r="K13" s="2810">
        <f>$B13*受療率!L146/1000</f>
        <v>39.673967825004645</v>
      </c>
      <c r="L13" s="2810">
        <f>$B13*受療率!M146/1000</f>
        <v>130.5527454112532</v>
      </c>
      <c r="M13" s="1658">
        <f>$B13*受療率!N146/1000</f>
        <v>58.417315862005097</v>
      </c>
      <c r="N13" s="1611"/>
      <c r="O13" s="1585"/>
    </row>
    <row r="14" spans="1:15">
      <c r="A14" s="1606" t="s">
        <v>992</v>
      </c>
      <c r="B14" s="1585">
        <f>SUM('P1'!AL7:AP7)/1000</f>
        <v>7682.3580000000002</v>
      </c>
      <c r="C14" s="1658">
        <f t="shared" si="2"/>
        <v>23.042388281555809</v>
      </c>
      <c r="D14" s="1658">
        <f>$B14*受療率!E147/1000</f>
        <v>12.68174545031416</v>
      </c>
      <c r="E14" s="1658">
        <f>$B14*受療率!F147/1000</f>
        <v>1.4506753443092453</v>
      </c>
      <c r="F14" s="1658">
        <f>$B14*受療率!G147/1000</f>
        <v>0.73269146775259997</v>
      </c>
      <c r="G14" s="1658">
        <f>$B14*受療率!H147/1000</f>
        <v>0</v>
      </c>
      <c r="H14" s="1658">
        <f>$B14*受療率!I147/1000</f>
        <v>8.1772760191798017</v>
      </c>
      <c r="I14" s="1658">
        <f>$B14*受療率!J147/1000</f>
        <v>0</v>
      </c>
      <c r="J14" s="1658">
        <f t="shared" si="1"/>
        <v>269.58002455568561</v>
      </c>
      <c r="K14" s="2810">
        <f>$B14*受療率!L147/1000</f>
        <v>48.492027001052158</v>
      </c>
      <c r="L14" s="2810">
        <f>$B14*受療率!M147/1000</f>
        <v>151.99232759487774</v>
      </c>
      <c r="M14" s="1658">
        <f>$B14*受療率!N147/1000</f>
        <v>69.095669959755739</v>
      </c>
      <c r="N14" s="1611"/>
      <c r="O14" s="1585"/>
    </row>
    <row r="15" spans="1:15">
      <c r="A15" s="1606" t="s">
        <v>993</v>
      </c>
      <c r="B15" s="1585">
        <f>SUM('P1'!AQ7:AU7)/1000</f>
        <v>9080.9140000000007</v>
      </c>
      <c r="C15" s="1658">
        <f t="shared" si="2"/>
        <v>29.5734531906486</v>
      </c>
      <c r="D15" s="1658">
        <f>$B15*受療率!E148/1000</f>
        <v>15.141888674585079</v>
      </c>
      <c r="E15" s="1658">
        <f>$B15*受療率!F148/1000</f>
        <v>0.50604290395676343</v>
      </c>
      <c r="F15" s="1658">
        <f>$B15*受療率!G148/1000</f>
        <v>1.341830153367422</v>
      </c>
      <c r="G15" s="1658">
        <f>$B15*受療率!H148/1000</f>
        <v>0</v>
      </c>
      <c r="H15" s="1658">
        <f>$B15*受療率!I148/1000</f>
        <v>12.507118659636381</v>
      </c>
      <c r="I15" s="1658">
        <f>$B15*受療率!J148/1000</f>
        <v>7.6572799102955016E-2</v>
      </c>
      <c r="J15" s="1658">
        <f t="shared" si="1"/>
        <v>327.92129990001069</v>
      </c>
      <c r="K15" s="2810">
        <f>$B15*受療率!L148/1000</f>
        <v>62.225248710105696</v>
      </c>
      <c r="L15" s="2810">
        <f>$B15*受療率!M148/1000</f>
        <v>183.52256040571319</v>
      </c>
      <c r="M15" s="1658">
        <f>$B15*受療率!N148/1000</f>
        <v>82.173490784191841</v>
      </c>
      <c r="N15" s="1611"/>
      <c r="O15" s="1585"/>
    </row>
    <row r="16" spans="1:15">
      <c r="A16" s="1606" t="s">
        <v>994</v>
      </c>
      <c r="B16" s="1585">
        <f>SUM('P1'!AV7:AZ7)/1000</f>
        <v>9656.2489999999998</v>
      </c>
      <c r="C16" s="1658">
        <f t="shared" si="2"/>
        <v>40.578035559502297</v>
      </c>
      <c r="D16" s="1658">
        <f>$B16*受療率!E149/1000</f>
        <v>20.039459874502633</v>
      </c>
      <c r="E16" s="1658">
        <f>$B16*受療率!F149/1000</f>
        <v>0.61210972483137094</v>
      </c>
      <c r="F16" s="1658">
        <f>$B16*受療率!G149/1000</f>
        <v>2.2027492009915988</v>
      </c>
      <c r="G16" s="1658">
        <f>$B16*受療率!H149/1000</f>
        <v>0</v>
      </c>
      <c r="H16" s="1658">
        <f>$B16*受療率!I149/1000</f>
        <v>17.631094266850464</v>
      </c>
      <c r="I16" s="1658">
        <f>$B16*受療率!J149/1000</f>
        <v>9.2622492326228378E-2</v>
      </c>
      <c r="J16" s="1658">
        <f t="shared" si="1"/>
        <v>394.19902409994529</v>
      </c>
      <c r="K16" s="2810">
        <f>$B16*受療率!L149/1000</f>
        <v>78.08631247967368</v>
      </c>
      <c r="L16" s="2810">
        <f>$B16*受療率!M149/1000</f>
        <v>212.78035850562634</v>
      </c>
      <c r="M16" s="1658">
        <f>$B16*受療率!N149/1000</f>
        <v>103.3323531146453</v>
      </c>
      <c r="N16" s="1611"/>
      <c r="O16" s="1585"/>
    </row>
    <row r="17" spans="1:15">
      <c r="A17" s="1606" t="s">
        <v>995</v>
      </c>
      <c r="B17" s="1585">
        <f>SUM('P1'!BA7:BE7)/1000</f>
        <v>8351.8040000000001</v>
      </c>
      <c r="C17" s="1658">
        <f t="shared" si="2"/>
        <v>48.701852415909443</v>
      </c>
      <c r="D17" s="1658">
        <f>$B17*受療率!E150/1000</f>
        <v>23.376851204152693</v>
      </c>
      <c r="E17" s="1658">
        <f>$B17*受療率!F150/1000</f>
        <v>0.81911410188523393</v>
      </c>
      <c r="F17" s="1658">
        <f>$B17*受療率!G150/1000</f>
        <v>3.3244499113151784</v>
      </c>
      <c r="G17" s="1658">
        <f>$B17*受療率!H150/1000</f>
        <v>0</v>
      </c>
      <c r="H17" s="1658">
        <f>$B17*受療率!I150/1000</f>
        <v>21.092904530849385</v>
      </c>
      <c r="I17" s="1658">
        <f>$B17*受療率!J150/1000</f>
        <v>8.8532667706957974E-2</v>
      </c>
      <c r="J17" s="1658">
        <f t="shared" si="1"/>
        <v>415.18996505581339</v>
      </c>
      <c r="K17" s="2810">
        <f>$B17*受療率!L150/1000</f>
        <v>83.91824640432209</v>
      </c>
      <c r="L17" s="2810">
        <f>$B17*受療率!M150/1000</f>
        <v>224.9790995428371</v>
      </c>
      <c r="M17" s="1658">
        <f>$B17*受療率!N150/1000</f>
        <v>106.29261910865421</v>
      </c>
      <c r="N17" s="1611"/>
      <c r="O17" s="1585"/>
    </row>
    <row r="18" spans="1:15">
      <c r="A18" s="1606" t="s">
        <v>996</v>
      </c>
      <c r="B18" s="1585">
        <f>SUM('P1'!BF7:BJ7)/1000</f>
        <v>7644.3760000000002</v>
      </c>
      <c r="C18" s="1658">
        <f t="shared" si="2"/>
        <v>58.057232531970143</v>
      </c>
      <c r="D18" s="1658">
        <f>$B18*受療率!E151/1000</f>
        <v>28.496012692406786</v>
      </c>
      <c r="E18" s="1658">
        <f>$B18*受療率!F151/1000</f>
        <v>0.9811973422118847</v>
      </c>
      <c r="F18" s="1658">
        <f>$B18*受療率!G151/1000</f>
        <v>4.8524814969651953</v>
      </c>
      <c r="G18" s="1658">
        <f>$B18*受療率!H151/1000</f>
        <v>4.2553341252750447E-2</v>
      </c>
      <c r="H18" s="1658">
        <f>$B18*受療率!I151/1000</f>
        <v>23.602503406889213</v>
      </c>
      <c r="I18" s="1658">
        <f>$B18*受療率!J151/1000</f>
        <v>8.2484252244311107E-2</v>
      </c>
      <c r="J18" s="1658">
        <f t="shared" si="1"/>
        <v>435.67927204954339</v>
      </c>
      <c r="K18" s="2810">
        <f>$B18*受療率!L151/1000</f>
        <v>93.710537151932385</v>
      </c>
      <c r="L18" s="2810">
        <f>$B18*受療率!M151/1000</f>
        <v>233.55480177965595</v>
      </c>
      <c r="M18" s="1658">
        <f>$B18*受療率!N151/1000</f>
        <v>108.4139331179551</v>
      </c>
      <c r="N18" s="1611"/>
      <c r="O18" s="1585"/>
    </row>
    <row r="19" spans="1:15">
      <c r="A19" s="1606" t="s">
        <v>997</v>
      </c>
      <c r="B19" s="1585">
        <f>SUM('P1'!BK7:BO7)/1000</f>
        <v>7585.741</v>
      </c>
      <c r="C19" s="1658">
        <f t="shared" si="2"/>
        <v>78.949436728097737</v>
      </c>
      <c r="D19" s="1658">
        <f>$B19*受療率!E152/1000</f>
        <v>39.276494551672357</v>
      </c>
      <c r="E19" s="1658">
        <f>$B19*受療率!F152/1000</f>
        <v>1.1065086458790643</v>
      </c>
      <c r="F19" s="1658">
        <f>$B19*受療率!G152/1000</f>
        <v>7.5970501741123657</v>
      </c>
      <c r="G19" s="1658">
        <f>$B19*受療率!H152/1000</f>
        <v>7.1981911255079689E-2</v>
      </c>
      <c r="H19" s="1658">
        <f>$B19*受療率!I152/1000</f>
        <v>30.757873644301235</v>
      </c>
      <c r="I19" s="1658">
        <f>$B19*受療率!J152/1000</f>
        <v>0.13952780087763017</v>
      </c>
      <c r="J19" s="1658">
        <f t="shared" si="1"/>
        <v>524.90014545319843</v>
      </c>
      <c r="K19" s="2810">
        <f>$B19*受療率!L152/1000</f>
        <v>114.95688303421655</v>
      </c>
      <c r="L19" s="2810">
        <f>$B19*受療率!M152/1000</f>
        <v>283.63579630411908</v>
      </c>
      <c r="M19" s="1658">
        <f>$B19*受療率!N152/1000</f>
        <v>126.30746611486279</v>
      </c>
      <c r="N19" s="1611"/>
      <c r="O19" s="1585"/>
    </row>
    <row r="20" spans="1:15">
      <c r="A20" s="1606" t="s">
        <v>998</v>
      </c>
      <c r="B20" s="1585">
        <f>SUM('P1'!BP7:BT7)/1000</f>
        <v>9365.92</v>
      </c>
      <c r="C20" s="1658">
        <f t="shared" si="2"/>
        <v>122.64137934784672</v>
      </c>
      <c r="D20" s="1658">
        <f>$B20*受療率!E153/1000</f>
        <v>66.527021993008503</v>
      </c>
      <c r="E20" s="1658">
        <f>$B20*受療率!F153/1000</f>
        <v>2.2331897078049443</v>
      </c>
      <c r="F20" s="1658">
        <f>$B20*受療率!G153/1000</f>
        <v>14.380921205288113</v>
      </c>
      <c r="G20" s="1658">
        <f>$B20*受療率!H153/1000</f>
        <v>0.2179141536240764</v>
      </c>
      <c r="H20" s="1658">
        <f>$B20*受療率!I153/1000</f>
        <v>39.113372714221839</v>
      </c>
      <c r="I20" s="1658">
        <f>$B20*受療率!J153/1000</f>
        <v>0.16895957389923733</v>
      </c>
      <c r="J20" s="1658">
        <f t="shared" si="1"/>
        <v>825.91094384904613</v>
      </c>
      <c r="K20" s="2810">
        <f>$B20*受療率!L153/1000</f>
        <v>181.48158338198164</v>
      </c>
      <c r="L20" s="2810">
        <f>$B20*受療率!M153/1000</f>
        <v>458.36459571157775</v>
      </c>
      <c r="M20" s="1658">
        <f>$B20*受療率!N153/1000</f>
        <v>186.06476475548669</v>
      </c>
      <c r="N20" s="1611"/>
      <c r="O20" s="1585"/>
    </row>
    <row r="21" spans="1:15">
      <c r="A21" s="1606" t="s">
        <v>999</v>
      </c>
      <c r="B21" s="1585">
        <f>SUM('P1'!BU7:BY7)/1000</f>
        <v>8241.9410000000007</v>
      </c>
      <c r="C21" s="1658">
        <f t="shared" si="2"/>
        <v>144.49447540198361</v>
      </c>
      <c r="D21" s="1658">
        <f>$B21*受療率!E154/1000</f>
        <v>83.28163250107859</v>
      </c>
      <c r="E21" s="1658">
        <f>$B21*受療率!F154/1000</f>
        <v>3.06360768799507</v>
      </c>
      <c r="F21" s="1658">
        <f>$B21*受療率!G154/1000</f>
        <v>21.383295586250107</v>
      </c>
      <c r="G21" s="1658">
        <f>$B21*受療率!H154/1000</f>
        <v>0.2214415962405043</v>
      </c>
      <c r="H21" s="1658">
        <f>$B21*受療率!I154/1000</f>
        <v>36.372803456560163</v>
      </c>
      <c r="I21" s="1658">
        <f>$B21*受療率!J154/1000</f>
        <v>0.17169457385914721</v>
      </c>
      <c r="J21" s="1658">
        <f t="shared" si="1"/>
        <v>942.15123978702547</v>
      </c>
      <c r="K21" s="2810">
        <f>$B21*受療率!L154/1000</f>
        <v>206.09290049688624</v>
      </c>
      <c r="L21" s="2810">
        <f>$B21*受療率!M154/1000</f>
        <v>552.1586463786532</v>
      </c>
      <c r="M21" s="1658">
        <f>$B21*受療率!N154/1000</f>
        <v>183.89969291148597</v>
      </c>
      <c r="N21" s="1611"/>
      <c r="O21" s="1585"/>
    </row>
    <row r="22" spans="1:15">
      <c r="A22" s="1606" t="s">
        <v>1000</v>
      </c>
      <c r="B22" s="1585">
        <f>SUM('P1'!BZ7:CD7)/1000</f>
        <v>6933.549</v>
      </c>
      <c r="C22" s="1658">
        <f t="shared" si="2"/>
        <v>173.05705510621587</v>
      </c>
      <c r="D22" s="1658">
        <f>$B22*受療率!E155/1000</f>
        <v>99.437566456108286</v>
      </c>
      <c r="E22" s="1658">
        <f>$B22*受療率!F155/1000</f>
        <v>4.4664509608721294</v>
      </c>
      <c r="F22" s="1658">
        <f>$B22*受療率!G155/1000</f>
        <v>35.095497069490726</v>
      </c>
      <c r="G22" s="1658">
        <f>$B22*受療率!H155/1000</f>
        <v>0.47117328499338984</v>
      </c>
      <c r="H22" s="1658">
        <f>$B22*受療率!I155/1000</f>
        <v>33.312374447617032</v>
      </c>
      <c r="I22" s="1658">
        <f>$B22*受療率!J155/1000</f>
        <v>0.27399288713431003</v>
      </c>
      <c r="J22" s="1658">
        <f t="shared" si="1"/>
        <v>909.80974070170271</v>
      </c>
      <c r="K22" s="2810">
        <f>$B22*受療率!L155/1000</f>
        <v>203.71390864435432</v>
      </c>
      <c r="L22" s="2810">
        <f>$B22*受療率!M155/1000</f>
        <v>561.52007681605903</v>
      </c>
      <c r="M22" s="1658">
        <f>$B22*受療率!N155/1000</f>
        <v>144.57575524128939</v>
      </c>
      <c r="N22" s="1611"/>
      <c r="O22" s="1585"/>
    </row>
    <row r="23" spans="1:15">
      <c r="A23" s="1606" t="s">
        <v>1001</v>
      </c>
      <c r="B23" s="1585">
        <f>SUM('P1'!CE7:CI7)/1000</f>
        <v>5340.134</v>
      </c>
      <c r="C23" s="1658">
        <f t="shared" si="2"/>
        <v>191.87931651788489</v>
      </c>
      <c r="D23" s="1658">
        <f>$B23*受療率!E156/1000</f>
        <v>106.4241716116511</v>
      </c>
      <c r="E23" s="1658">
        <f>$B23*受療率!F156/1000</f>
        <v>5.8667987679056912</v>
      </c>
      <c r="F23" s="1658">
        <f>$B23*受療率!G156/1000</f>
        <v>49.776208018742878</v>
      </c>
      <c r="G23" s="1658">
        <f>$B23*受療率!H156/1000</f>
        <v>0.74773017510222461</v>
      </c>
      <c r="H23" s="1658">
        <f>$B23*受療率!I156/1000</f>
        <v>28.702062929038206</v>
      </c>
      <c r="I23" s="1658">
        <f>$B23*受療率!J156/1000</f>
        <v>0.36234501544475295</v>
      </c>
      <c r="J23" s="1658">
        <f t="shared" si="1"/>
        <v>711.64899666243946</v>
      </c>
      <c r="K23" s="2810">
        <f>$B23*受療率!L156/1000</f>
        <v>161.4176511600659</v>
      </c>
      <c r="L23" s="2810">
        <f>$B23*受療率!M156/1000</f>
        <v>458.23385952204001</v>
      </c>
      <c r="M23" s="1658">
        <f>$B23*受療率!N156/1000</f>
        <v>91.997485980333565</v>
      </c>
      <c r="N23" s="1611"/>
      <c r="O23" s="1585"/>
    </row>
    <row r="24" spans="1:15">
      <c r="A24" s="1606" t="s">
        <v>1002</v>
      </c>
      <c r="B24" s="1585">
        <f>SUM('P1'!CJ7:CN7)/1000</f>
        <v>3520.0169999999998</v>
      </c>
      <c r="C24" s="1658">
        <f t="shared" si="2"/>
        <v>176.98864245730363</v>
      </c>
      <c r="D24" s="1658">
        <f>$B24*受療率!E157/1000</f>
        <v>90.295974008333474</v>
      </c>
      <c r="E24" s="1658">
        <f>$B24*受療率!F157/1000</f>
        <v>7.2749377981836085</v>
      </c>
      <c r="F24" s="1658">
        <f>$B24*受療率!G157/1000</f>
        <v>56.896949250329868</v>
      </c>
      <c r="G24" s="1658">
        <f>$B24*受療率!H157/1000</f>
        <v>0.93019650681555033</v>
      </c>
      <c r="H24" s="1658">
        <f>$B24*受療率!I157/1000</f>
        <v>21.210991653245792</v>
      </c>
      <c r="I24" s="1658">
        <f>$B24*受療率!J157/1000</f>
        <v>0.37959324039531417</v>
      </c>
      <c r="J24" s="1658">
        <f t="shared" si="1"/>
        <v>423.30209143833463</v>
      </c>
      <c r="K24" s="2810">
        <f>$B24*受療率!L157/1000</f>
        <v>92.946942617913521</v>
      </c>
      <c r="L24" s="2810">
        <f>$B24*受療率!M157/1000</f>
        <v>284.05270342287639</v>
      </c>
      <c r="M24" s="1658">
        <f>$B24*受療率!N157/1000</f>
        <v>46.302445397544716</v>
      </c>
      <c r="N24" s="1611"/>
      <c r="O24" s="1585"/>
    </row>
    <row r="25" spans="1:15">
      <c r="A25" s="1607" t="s">
        <v>1005</v>
      </c>
      <c r="B25" s="1618">
        <f>SUM('P1'!CO7:DD7)/1000</f>
        <v>2204.8530000000001</v>
      </c>
      <c r="C25" s="1658">
        <f t="shared" si="2"/>
        <v>157.58743971112202</v>
      </c>
      <c r="D25" s="1658">
        <f>$B25*受療率!E158/1000</f>
        <v>70.718704721116126</v>
      </c>
      <c r="E25" s="1658">
        <f>$B25*受療率!F158/1000</f>
        <v>6.8716647471870695</v>
      </c>
      <c r="F25" s="1658">
        <f>$B25*受療率!G158/1000</f>
        <v>63.74693330422182</v>
      </c>
      <c r="G25" s="1658">
        <f>$B25*受療率!H158/1000</f>
        <v>1.3137022304479442</v>
      </c>
      <c r="H25" s="1658">
        <f>$B25*受療率!I158/1000</f>
        <v>14.724230952109908</v>
      </c>
      <c r="I25" s="1658">
        <f>$B25*受療率!J158/1000</f>
        <v>0.21220375603913058</v>
      </c>
      <c r="J25" s="1658">
        <f t="shared" si="1"/>
        <v>211.71035891172835</v>
      </c>
      <c r="K25" s="2810">
        <f>$B25*受療率!L158/1000</f>
        <v>46.279737776217374</v>
      </c>
      <c r="L25" s="2810">
        <f>$B25*受療率!M158/1000</f>
        <v>143.18164893632246</v>
      </c>
      <c r="M25" s="1658">
        <f>$B25*受療率!N158/1000</f>
        <v>22.248972199188525</v>
      </c>
      <c r="N25" s="1611"/>
    </row>
    <row r="27" spans="1:15">
      <c r="A27" s="1623" t="s">
        <v>437</v>
      </c>
      <c r="D27" s="1317">
        <v>365</v>
      </c>
      <c r="E27" s="1317">
        <v>365</v>
      </c>
      <c r="F27" s="1317">
        <v>365</v>
      </c>
      <c r="G27" s="1317">
        <v>365</v>
      </c>
      <c r="H27" s="1317">
        <v>365</v>
      </c>
      <c r="I27" s="1317">
        <v>365</v>
      </c>
      <c r="K27" s="1317">
        <v>270</v>
      </c>
      <c r="L27" s="1317">
        <v>270</v>
      </c>
      <c r="M27" s="1317">
        <v>270</v>
      </c>
    </row>
    <row r="29" spans="1:15">
      <c r="A29" s="2811">
        <f>A1</f>
        <v>2018</v>
      </c>
      <c r="B29" s="1317" t="s">
        <v>1311</v>
      </c>
    </row>
    <row r="31" spans="1:15">
      <c r="B31" s="2636" t="s">
        <v>640</v>
      </c>
      <c r="C31" s="2636" t="s">
        <v>641</v>
      </c>
    </row>
    <row r="32" spans="1:15">
      <c r="B32" s="2636"/>
      <c r="C32" s="1605" t="s">
        <v>578</v>
      </c>
      <c r="D32" s="1605" t="s">
        <v>425</v>
      </c>
      <c r="E32" s="1605" t="s">
        <v>439</v>
      </c>
      <c r="F32" s="1605" t="s">
        <v>440</v>
      </c>
      <c r="G32" s="1605" t="s">
        <v>441</v>
      </c>
      <c r="H32" s="1605" t="s">
        <v>392</v>
      </c>
      <c r="I32" s="1605" t="s">
        <v>442</v>
      </c>
      <c r="J32" s="1605" t="s">
        <v>644</v>
      </c>
      <c r="K32" s="1605" t="s">
        <v>645</v>
      </c>
      <c r="L32" s="1605" t="s">
        <v>646</v>
      </c>
      <c r="M32" s="1605" t="s">
        <v>647</v>
      </c>
      <c r="N32" s="1605"/>
    </row>
    <row r="33" spans="1:14">
      <c r="A33" s="1608" t="s">
        <v>241</v>
      </c>
      <c r="B33" s="1620">
        <f>B5</f>
        <v>126177.00700000001</v>
      </c>
      <c r="C33" s="1585">
        <f>SUM(D33:I33)</f>
        <v>482663.98723145539</v>
      </c>
      <c r="D33" s="1585">
        <f t="shared" ref="D33:I33" si="3">D5*D$27</f>
        <v>259892.71756672772</v>
      </c>
      <c r="E33" s="1585">
        <f t="shared" si="3"/>
        <v>14847.047875795068</v>
      </c>
      <c r="F33" s="1585">
        <f t="shared" si="3"/>
        <v>95814.409523760289</v>
      </c>
      <c r="G33" s="1585">
        <f t="shared" si="3"/>
        <v>1466.0930179020049</v>
      </c>
      <c r="H33" s="1585">
        <f t="shared" si="3"/>
        <v>109896.00614072442</v>
      </c>
      <c r="I33" s="1585">
        <f t="shared" si="3"/>
        <v>747.71310654594083</v>
      </c>
      <c r="J33" s="1585">
        <f>SUM(K33:M33)</f>
        <v>2113226.7023632773</v>
      </c>
      <c r="K33" s="1585">
        <f>K5*K$27</f>
        <v>422450.08482653421</v>
      </c>
      <c r="L33" s="1585">
        <f t="shared" ref="K33:M48" si="4">L5*L$27</f>
        <v>1272883.3661427577</v>
      </c>
      <c r="M33" s="1585">
        <f t="shared" si="4"/>
        <v>417893.25139398535</v>
      </c>
      <c r="N33" s="1585"/>
    </row>
    <row r="34" spans="1:14">
      <c r="A34" s="1607" t="s">
        <v>1004</v>
      </c>
      <c r="B34" s="1620">
        <f t="shared" ref="B34:B53" si="5">B6</f>
        <v>948.47500000000002</v>
      </c>
      <c r="C34" s="1585">
        <f>SUM(D34:I34)</f>
        <v>3538.7203097971305</v>
      </c>
      <c r="D34" s="1585">
        <f t="shared" ref="D34:I49" si="6">D6*D$27</f>
        <v>3390.5428658563164</v>
      </c>
      <c r="E34" s="1585">
        <f t="shared" si="6"/>
        <v>148.17744394081393</v>
      </c>
      <c r="F34" s="1585">
        <f t="shared" si="6"/>
        <v>0</v>
      </c>
      <c r="G34" s="1585">
        <f t="shared" si="6"/>
        <v>0</v>
      </c>
      <c r="H34" s="1585">
        <f t="shared" si="6"/>
        <v>0</v>
      </c>
      <c r="I34" s="1585">
        <f t="shared" si="6"/>
        <v>0</v>
      </c>
      <c r="J34" s="1585">
        <f>SUM(K34:M34)</f>
        <v>18253.322951747654</v>
      </c>
      <c r="K34" s="1585">
        <f>K6*K$27</f>
        <v>2944.2697291279105</v>
      </c>
      <c r="L34" s="1585">
        <f t="shared" si="4"/>
        <v>15280.638354365414</v>
      </c>
      <c r="M34" s="1585">
        <f t="shared" si="4"/>
        <v>28.414868254331612</v>
      </c>
      <c r="N34" s="1585"/>
    </row>
    <row r="35" spans="1:14">
      <c r="A35" s="1607" t="s">
        <v>1003</v>
      </c>
      <c r="B35" s="1620">
        <f t="shared" si="5"/>
        <v>3901.1849999999999</v>
      </c>
      <c r="C35" s="1585">
        <f t="shared" ref="C35:C53" si="7">SUM(D35:I35)</f>
        <v>2319.9010806926535</v>
      </c>
      <c r="D35" s="1585">
        <f t="shared" si="6"/>
        <v>2282.8445710434048</v>
      </c>
      <c r="E35" s="1585">
        <f t="shared" si="6"/>
        <v>37.056509649248916</v>
      </c>
      <c r="F35" s="1585">
        <f t="shared" si="6"/>
        <v>0</v>
      </c>
      <c r="G35" s="1585">
        <f t="shared" si="6"/>
        <v>0</v>
      </c>
      <c r="H35" s="1585">
        <f t="shared" si="6"/>
        <v>0</v>
      </c>
      <c r="I35" s="1585">
        <f t="shared" si="6"/>
        <v>0</v>
      </c>
      <c r="J35" s="1585">
        <f t="shared" ref="J35:J53" si="8">SUM(K35:M35)</f>
        <v>76913.921957747254</v>
      </c>
      <c r="K35" s="1585">
        <f t="shared" si="4"/>
        <v>8017.5849824409124</v>
      </c>
      <c r="L35" s="1585">
        <f t="shared" si="4"/>
        <v>63836.831709920451</v>
      </c>
      <c r="M35" s="1585">
        <f t="shared" si="4"/>
        <v>5059.5052653858929</v>
      </c>
      <c r="N35" s="1585"/>
    </row>
    <row r="36" spans="1:14">
      <c r="A36" s="1606" t="s">
        <v>986</v>
      </c>
      <c r="B36" s="1620">
        <f t="shared" si="5"/>
        <v>5177.1760000000004</v>
      </c>
      <c r="C36" s="1585">
        <f t="shared" si="7"/>
        <v>1677.8156223697185</v>
      </c>
      <c r="D36" s="1585">
        <f t="shared" si="6"/>
        <v>1641.7055360136787</v>
      </c>
      <c r="E36" s="1585">
        <f t="shared" si="6"/>
        <v>0</v>
      </c>
      <c r="F36" s="1585">
        <f t="shared" si="6"/>
        <v>0</v>
      </c>
      <c r="G36" s="1585">
        <f t="shared" si="6"/>
        <v>0</v>
      </c>
      <c r="H36" s="1585">
        <f t="shared" si="6"/>
        <v>36.110086356039865</v>
      </c>
      <c r="I36" s="1585">
        <f t="shared" si="6"/>
        <v>0</v>
      </c>
      <c r="J36" s="1585">
        <f t="shared" si="8"/>
        <v>67073.128347762482</v>
      </c>
      <c r="K36" s="1585">
        <f t="shared" si="4"/>
        <v>6275.7428395894804</v>
      </c>
      <c r="L36" s="1585">
        <f t="shared" si="4"/>
        <v>45296.121406834354</v>
      </c>
      <c r="M36" s="1585">
        <f t="shared" si="4"/>
        <v>15501.26410133864</v>
      </c>
      <c r="N36" s="1585"/>
    </row>
    <row r="37" spans="1:14">
      <c r="A37" s="1606" t="s">
        <v>987</v>
      </c>
      <c r="B37" s="1620">
        <f t="shared" si="5"/>
        <v>5386.2139999999999</v>
      </c>
      <c r="C37" s="1585">
        <f t="shared" si="7"/>
        <v>1696.838679352285</v>
      </c>
      <c r="D37" s="1585">
        <f t="shared" si="6"/>
        <v>1487.4489786414342</v>
      </c>
      <c r="E37" s="1585">
        <f t="shared" si="6"/>
        <v>0</v>
      </c>
      <c r="F37" s="1585">
        <f t="shared" si="6"/>
        <v>0</v>
      </c>
      <c r="G37" s="1585">
        <f t="shared" si="6"/>
        <v>0</v>
      </c>
      <c r="H37" s="1585">
        <f t="shared" si="6"/>
        <v>209.38970071085083</v>
      </c>
      <c r="I37" s="1585">
        <f t="shared" si="6"/>
        <v>0</v>
      </c>
      <c r="J37" s="1585">
        <f t="shared" si="8"/>
        <v>41594.543824569519</v>
      </c>
      <c r="K37" s="1585">
        <f t="shared" si="4"/>
        <v>4904.2325799369664</v>
      </c>
      <c r="L37" s="1585">
        <f t="shared" si="4"/>
        <v>27586.433996396045</v>
      </c>
      <c r="M37" s="1585">
        <f t="shared" si="4"/>
        <v>9103.8772482365075</v>
      </c>
      <c r="N37" s="1585"/>
    </row>
    <row r="38" spans="1:14">
      <c r="A38" s="1606" t="s">
        <v>988</v>
      </c>
      <c r="B38" s="1620">
        <f t="shared" si="5"/>
        <v>5875.5630000000001</v>
      </c>
      <c r="C38" s="1585">
        <f t="shared" si="7"/>
        <v>2442.6492882439084</v>
      </c>
      <c r="D38" s="1585">
        <f t="shared" si="6"/>
        <v>1783.8157858681141</v>
      </c>
      <c r="E38" s="1585">
        <f t="shared" si="6"/>
        <v>77.958390166069861</v>
      </c>
      <c r="F38" s="1585">
        <f t="shared" si="6"/>
        <v>73.82696902835319</v>
      </c>
      <c r="G38" s="1585">
        <f t="shared" si="6"/>
        <v>0</v>
      </c>
      <c r="H38" s="1585">
        <f t="shared" si="6"/>
        <v>507.04814318137107</v>
      </c>
      <c r="I38" s="1585">
        <f t="shared" si="6"/>
        <v>0</v>
      </c>
      <c r="J38" s="1585">
        <f t="shared" si="8"/>
        <v>33038.631124704363</v>
      </c>
      <c r="K38" s="1585">
        <f t="shared" si="4"/>
        <v>4745.4250327695127</v>
      </c>
      <c r="L38" s="1585">
        <f t="shared" si="4"/>
        <v>20908.157466948778</v>
      </c>
      <c r="M38" s="1585">
        <f t="shared" si="4"/>
        <v>7385.0486249860696</v>
      </c>
      <c r="N38" s="1585"/>
    </row>
    <row r="39" spans="1:14">
      <c r="A39" s="1606" t="s">
        <v>989</v>
      </c>
      <c r="B39" s="1620">
        <f t="shared" si="5"/>
        <v>6183.7849999999999</v>
      </c>
      <c r="C39" s="1585">
        <f t="shared" si="7"/>
        <v>3650.4799701012803</v>
      </c>
      <c r="D39" s="1585">
        <f t="shared" si="6"/>
        <v>2411.6366470027556</v>
      </c>
      <c r="E39" s="1585">
        <f t="shared" si="6"/>
        <v>278.0014310363382</v>
      </c>
      <c r="F39" s="1585">
        <f t="shared" si="6"/>
        <v>75.219624927886358</v>
      </c>
      <c r="G39" s="1585">
        <f t="shared" si="6"/>
        <v>0</v>
      </c>
      <c r="H39" s="1585">
        <f t="shared" si="6"/>
        <v>885.62226713430016</v>
      </c>
      <c r="I39" s="1585">
        <f t="shared" si="6"/>
        <v>0</v>
      </c>
      <c r="J39" s="1585">
        <f t="shared" si="8"/>
        <v>40216.082892366416</v>
      </c>
      <c r="K39" s="1585">
        <f t="shared" si="4"/>
        <v>5962.2597120936825</v>
      </c>
      <c r="L39" s="1585">
        <f t="shared" si="4"/>
        <v>23865.943524951272</v>
      </c>
      <c r="M39" s="1585">
        <f t="shared" si="4"/>
        <v>10387.879655321462</v>
      </c>
      <c r="N39" s="1585"/>
    </row>
    <row r="40" spans="1:14">
      <c r="A40" s="1606" t="s">
        <v>990</v>
      </c>
      <c r="B40" s="1620">
        <f t="shared" si="5"/>
        <v>6178.1530000000002</v>
      </c>
      <c r="C40" s="1585">
        <f t="shared" si="7"/>
        <v>5348.0359782331598</v>
      </c>
      <c r="D40" s="1585">
        <f t="shared" si="6"/>
        <v>3244.0494579250635</v>
      </c>
      <c r="E40" s="1585">
        <f t="shared" si="6"/>
        <v>663.50802403280829</v>
      </c>
      <c r="F40" s="1585">
        <f t="shared" si="6"/>
        <v>104.72421299786711</v>
      </c>
      <c r="G40" s="1585">
        <f t="shared" si="6"/>
        <v>0</v>
      </c>
      <c r="H40" s="1585">
        <f t="shared" si="6"/>
        <v>1335.7542832774204</v>
      </c>
      <c r="I40" s="1585">
        <f t="shared" si="6"/>
        <v>0</v>
      </c>
      <c r="J40" s="1585">
        <f t="shared" si="8"/>
        <v>48562.34574244071</v>
      </c>
      <c r="K40" s="1585">
        <f t="shared" si="4"/>
        <v>8091.6643459696597</v>
      </c>
      <c r="L40" s="1585">
        <f t="shared" si="4"/>
        <v>28906.350193806331</v>
      </c>
      <c r="M40" s="1585">
        <f t="shared" si="4"/>
        <v>11564.331202664716</v>
      </c>
      <c r="N40" s="1585"/>
    </row>
    <row r="41" spans="1:14">
      <c r="A41" s="1606" t="s">
        <v>991</v>
      </c>
      <c r="B41" s="1620">
        <f t="shared" si="5"/>
        <v>6918.6</v>
      </c>
      <c r="C41" s="1585">
        <f t="shared" si="7"/>
        <v>7363.5381564004902</v>
      </c>
      <c r="D41" s="1585">
        <f t="shared" si="6"/>
        <v>4321.0775596675876</v>
      </c>
      <c r="E41" s="1585">
        <f t="shared" si="6"/>
        <v>775.25740441672974</v>
      </c>
      <c r="F41" s="1585">
        <f t="shared" si="6"/>
        <v>174.80297063402142</v>
      </c>
      <c r="G41" s="1585">
        <f t="shared" si="6"/>
        <v>0</v>
      </c>
      <c r="H41" s="1585">
        <f t="shared" si="6"/>
        <v>2092.4002216821518</v>
      </c>
      <c r="I41" s="1585">
        <f t="shared" si="6"/>
        <v>0</v>
      </c>
      <c r="J41" s="1585">
        <f t="shared" si="8"/>
        <v>61733.887856530986</v>
      </c>
      <c r="K41" s="1585">
        <f t="shared" si="4"/>
        <v>10711.971312751255</v>
      </c>
      <c r="L41" s="1585">
        <f t="shared" si="4"/>
        <v>35249.241261038362</v>
      </c>
      <c r="M41" s="1585">
        <f t="shared" si="4"/>
        <v>15772.675282741377</v>
      </c>
      <c r="N41" s="1585"/>
    </row>
    <row r="42" spans="1:14">
      <c r="A42" s="1606" t="s">
        <v>992</v>
      </c>
      <c r="B42" s="1620">
        <f t="shared" si="5"/>
        <v>7682.3580000000002</v>
      </c>
      <c r="C42" s="1585">
        <f t="shared" si="7"/>
        <v>8410.4717227678702</v>
      </c>
      <c r="D42" s="1585">
        <f t="shared" si="6"/>
        <v>4628.8370893646688</v>
      </c>
      <c r="E42" s="1585">
        <f t="shared" si="6"/>
        <v>529.4965006728745</v>
      </c>
      <c r="F42" s="1585">
        <f t="shared" si="6"/>
        <v>267.43238572969898</v>
      </c>
      <c r="G42" s="1585">
        <f t="shared" si="6"/>
        <v>0</v>
      </c>
      <c r="H42" s="1585">
        <f t="shared" si="6"/>
        <v>2984.7057470006275</v>
      </c>
      <c r="I42" s="1585">
        <f t="shared" si="6"/>
        <v>0</v>
      </c>
      <c r="J42" s="1585">
        <f t="shared" si="8"/>
        <v>72786.606630035123</v>
      </c>
      <c r="K42" s="1585">
        <f t="shared" si="4"/>
        <v>13092.847290284082</v>
      </c>
      <c r="L42" s="1585">
        <f t="shared" si="4"/>
        <v>41037.928450616986</v>
      </c>
      <c r="M42" s="1585">
        <f t="shared" si="4"/>
        <v>18655.830889134049</v>
      </c>
      <c r="N42" s="1585"/>
    </row>
    <row r="43" spans="1:14">
      <c r="A43" s="1606" t="s">
        <v>993</v>
      </c>
      <c r="B43" s="1620">
        <f t="shared" si="5"/>
        <v>9080.9140000000007</v>
      </c>
      <c r="C43" s="1585">
        <f t="shared" si="7"/>
        <v>10794.310414586738</v>
      </c>
      <c r="D43" s="1585">
        <f t="shared" si="6"/>
        <v>5526.7893662235538</v>
      </c>
      <c r="E43" s="1585">
        <f t="shared" si="6"/>
        <v>184.70565994421867</v>
      </c>
      <c r="F43" s="1585">
        <f t="shared" si="6"/>
        <v>489.76800597910903</v>
      </c>
      <c r="G43" s="1585">
        <f t="shared" si="6"/>
        <v>0</v>
      </c>
      <c r="H43" s="1585">
        <f t="shared" si="6"/>
        <v>4565.0983107672791</v>
      </c>
      <c r="I43" s="1585">
        <f t="shared" si="6"/>
        <v>27.949071672578579</v>
      </c>
      <c r="J43" s="1585">
        <f t="shared" si="8"/>
        <v>88538.750973002898</v>
      </c>
      <c r="K43" s="1585">
        <f t="shared" si="4"/>
        <v>16800.817151728537</v>
      </c>
      <c r="L43" s="1585">
        <f t="shared" si="4"/>
        <v>49551.091309542564</v>
      </c>
      <c r="M43" s="1585">
        <f t="shared" si="4"/>
        <v>22186.842511731797</v>
      </c>
      <c r="N43" s="1585"/>
    </row>
    <row r="44" spans="1:14">
      <c r="A44" s="1606" t="s">
        <v>994</v>
      </c>
      <c r="B44" s="1620">
        <f t="shared" si="5"/>
        <v>9656.2489999999998</v>
      </c>
      <c r="C44" s="1585">
        <f t="shared" si="7"/>
        <v>14810.982979218337</v>
      </c>
      <c r="D44" s="1585">
        <f t="shared" si="6"/>
        <v>7314.4028541934613</v>
      </c>
      <c r="E44" s="1585">
        <f t="shared" si="6"/>
        <v>223.42004956345039</v>
      </c>
      <c r="F44" s="1585">
        <f t="shared" si="6"/>
        <v>804.00345836193355</v>
      </c>
      <c r="G44" s="1585">
        <f t="shared" si="6"/>
        <v>0</v>
      </c>
      <c r="H44" s="1585">
        <f t="shared" si="6"/>
        <v>6435.3494074004193</v>
      </c>
      <c r="I44" s="1585">
        <f t="shared" si="6"/>
        <v>33.807209699073361</v>
      </c>
      <c r="J44" s="1585">
        <f t="shared" si="8"/>
        <v>106433.73650698524</v>
      </c>
      <c r="K44" s="1585">
        <f t="shared" si="4"/>
        <v>21083.304369511894</v>
      </c>
      <c r="L44" s="1585">
        <f t="shared" si="4"/>
        <v>57450.696796519114</v>
      </c>
      <c r="M44" s="1585">
        <f t="shared" si="4"/>
        <v>27899.73534095423</v>
      </c>
      <c r="N44" s="1585"/>
    </row>
    <row r="45" spans="1:14">
      <c r="A45" s="1606" t="s">
        <v>995</v>
      </c>
      <c r="B45" s="1620">
        <f t="shared" si="5"/>
        <v>8351.8040000000001</v>
      </c>
      <c r="C45" s="1585">
        <f t="shared" si="7"/>
        <v>17776.176131806948</v>
      </c>
      <c r="D45" s="1585">
        <f t="shared" si="6"/>
        <v>8532.5506895157323</v>
      </c>
      <c r="E45" s="1585">
        <f t="shared" si="6"/>
        <v>298.97664718811041</v>
      </c>
      <c r="F45" s="1585">
        <f t="shared" si="6"/>
        <v>1213.4242176300402</v>
      </c>
      <c r="G45" s="1585">
        <f t="shared" si="6"/>
        <v>0</v>
      </c>
      <c r="H45" s="1585">
        <f t="shared" si="6"/>
        <v>7698.9101537600254</v>
      </c>
      <c r="I45" s="1585">
        <f t="shared" si="6"/>
        <v>32.314423713039659</v>
      </c>
      <c r="J45" s="1585">
        <f t="shared" si="8"/>
        <v>112101.29056506962</v>
      </c>
      <c r="K45" s="1585">
        <f t="shared" si="4"/>
        <v>22657.926529166965</v>
      </c>
      <c r="L45" s="1585">
        <f t="shared" si="4"/>
        <v>60744.356876566017</v>
      </c>
      <c r="M45" s="1585">
        <f t="shared" si="4"/>
        <v>28699.007159336637</v>
      </c>
      <c r="N45" s="1585"/>
    </row>
    <row r="46" spans="1:14">
      <c r="A46" s="1606" t="s">
        <v>996</v>
      </c>
      <c r="B46" s="1620">
        <f t="shared" si="5"/>
        <v>7644.3760000000002</v>
      </c>
      <c r="C46" s="1585">
        <f t="shared" si="7"/>
        <v>21190.889874169101</v>
      </c>
      <c r="D46" s="1585">
        <f t="shared" si="6"/>
        <v>10401.044632728477</v>
      </c>
      <c r="E46" s="1585">
        <f t="shared" si="6"/>
        <v>358.13702990733793</v>
      </c>
      <c r="F46" s="1585">
        <f t="shared" si="6"/>
        <v>1771.1557463922964</v>
      </c>
      <c r="G46" s="1585">
        <f t="shared" si="6"/>
        <v>15.531969557253912</v>
      </c>
      <c r="H46" s="1585">
        <f t="shared" si="6"/>
        <v>8614.9137435145622</v>
      </c>
      <c r="I46" s="1585">
        <f t="shared" si="6"/>
        <v>30.106752069173552</v>
      </c>
      <c r="J46" s="1585">
        <f t="shared" si="8"/>
        <v>117633.40345337671</v>
      </c>
      <c r="K46" s="1585">
        <f t="shared" si="4"/>
        <v>25301.845031021745</v>
      </c>
      <c r="L46" s="1585">
        <f t="shared" si="4"/>
        <v>63059.796480507102</v>
      </c>
      <c r="M46" s="1585">
        <f t="shared" si="4"/>
        <v>29271.761941847875</v>
      </c>
      <c r="N46" s="1585"/>
    </row>
    <row r="47" spans="1:14">
      <c r="A47" s="1606" t="s">
        <v>997</v>
      </c>
      <c r="B47" s="1620">
        <f t="shared" si="5"/>
        <v>7585.741</v>
      </c>
      <c r="C47" s="1585">
        <f t="shared" si="7"/>
        <v>28816.544405755674</v>
      </c>
      <c r="D47" s="1585">
        <f t="shared" si="6"/>
        <v>14335.920511360411</v>
      </c>
      <c r="E47" s="1585">
        <f t="shared" si="6"/>
        <v>403.87565574585847</v>
      </c>
      <c r="F47" s="1585">
        <f t="shared" si="6"/>
        <v>2772.9233135510135</v>
      </c>
      <c r="G47" s="1585">
        <f t="shared" si="6"/>
        <v>26.273397608104087</v>
      </c>
      <c r="H47" s="1585">
        <f t="shared" si="6"/>
        <v>11226.623880169951</v>
      </c>
      <c r="I47" s="1585">
        <f t="shared" si="6"/>
        <v>50.927647320335012</v>
      </c>
      <c r="J47" s="1585">
        <f t="shared" si="8"/>
        <v>141723.03927236356</v>
      </c>
      <c r="K47" s="1585">
        <f t="shared" si="4"/>
        <v>31038.358419238466</v>
      </c>
      <c r="L47" s="1585">
        <f t="shared" si="4"/>
        <v>76581.665002112146</v>
      </c>
      <c r="M47" s="1585">
        <f t="shared" si="4"/>
        <v>34103.015851012955</v>
      </c>
      <c r="N47" s="1585"/>
    </row>
    <row r="48" spans="1:14">
      <c r="A48" s="1606" t="s">
        <v>998</v>
      </c>
      <c r="B48" s="1620">
        <f t="shared" si="5"/>
        <v>9365.92</v>
      </c>
      <c r="C48" s="1585">
        <f t="shared" si="7"/>
        <v>44764.103461964049</v>
      </c>
      <c r="D48" s="1585">
        <f t="shared" si="6"/>
        <v>24282.363027448104</v>
      </c>
      <c r="E48" s="1585">
        <f t="shared" si="6"/>
        <v>815.11424334880462</v>
      </c>
      <c r="F48" s="1585">
        <f t="shared" si="6"/>
        <v>5249.0362399301612</v>
      </c>
      <c r="G48" s="1585">
        <f t="shared" si="6"/>
        <v>79.53866607278789</v>
      </c>
      <c r="H48" s="1585">
        <f t="shared" si="6"/>
        <v>14276.381040690971</v>
      </c>
      <c r="I48" s="1585">
        <f t="shared" si="6"/>
        <v>61.670244473221622</v>
      </c>
      <c r="J48" s="1585">
        <f t="shared" si="8"/>
        <v>222995.95483924242</v>
      </c>
      <c r="K48" s="1585">
        <f t="shared" si="4"/>
        <v>49000.027513135043</v>
      </c>
      <c r="L48" s="1585">
        <f t="shared" si="4"/>
        <v>123758.44084212599</v>
      </c>
      <c r="M48" s="1585">
        <f t="shared" si="4"/>
        <v>50237.486483981404</v>
      </c>
      <c r="N48" s="1585"/>
    </row>
    <row r="49" spans="1:14">
      <c r="A49" s="1606" t="s">
        <v>999</v>
      </c>
      <c r="B49" s="1620">
        <f t="shared" si="5"/>
        <v>8241.9410000000007</v>
      </c>
      <c r="C49" s="1585">
        <f t="shared" si="7"/>
        <v>52740.483521724003</v>
      </c>
      <c r="D49" s="1585">
        <f t="shared" si="6"/>
        <v>30397.795862893687</v>
      </c>
      <c r="E49" s="1585">
        <f t="shared" si="6"/>
        <v>1118.2168061182006</v>
      </c>
      <c r="F49" s="1585">
        <f t="shared" si="6"/>
        <v>7804.9028889812889</v>
      </c>
      <c r="G49" s="1585">
        <f t="shared" si="6"/>
        <v>80.826182627784064</v>
      </c>
      <c r="H49" s="1585">
        <f t="shared" si="6"/>
        <v>13276.07326164446</v>
      </c>
      <c r="I49" s="1585">
        <f t="shared" si="6"/>
        <v>62.668519458588733</v>
      </c>
      <c r="J49" s="1585">
        <f t="shared" si="8"/>
        <v>254380.83474249684</v>
      </c>
      <c r="K49" s="1585">
        <f t="shared" ref="K49:M53" si="9">K21*K$27</f>
        <v>55645.083134159286</v>
      </c>
      <c r="L49" s="1585">
        <f t="shared" si="9"/>
        <v>149082.83452223637</v>
      </c>
      <c r="M49" s="1585">
        <f t="shared" si="9"/>
        <v>49652.91708610121</v>
      </c>
      <c r="N49" s="1585"/>
    </row>
    <row r="50" spans="1:14">
      <c r="A50" s="1606" t="s">
        <v>1000</v>
      </c>
      <c r="B50" s="1620">
        <f t="shared" si="5"/>
        <v>6933.549</v>
      </c>
      <c r="C50" s="1585">
        <f t="shared" si="7"/>
        <v>63165.825113768791</v>
      </c>
      <c r="D50" s="1585">
        <f t="shared" ref="D50:I53" si="10">D22*D$27</f>
        <v>36294.711756479526</v>
      </c>
      <c r="E50" s="1585">
        <f t="shared" si="10"/>
        <v>1630.2546007183273</v>
      </c>
      <c r="F50" s="1585">
        <f t="shared" si="10"/>
        <v>12809.856430364114</v>
      </c>
      <c r="G50" s="1585">
        <f t="shared" si="10"/>
        <v>171.97824902258728</v>
      </c>
      <c r="H50" s="1585">
        <f t="shared" si="10"/>
        <v>12159.016673380216</v>
      </c>
      <c r="I50" s="1585">
        <f t="shared" si="10"/>
        <v>100.00740380402316</v>
      </c>
      <c r="J50" s="1585">
        <f t="shared" si="8"/>
        <v>245648.62998945973</v>
      </c>
      <c r="K50" s="1585">
        <f t="shared" si="9"/>
        <v>55002.755333975663</v>
      </c>
      <c r="L50" s="1585">
        <f t="shared" si="9"/>
        <v>151610.42074033595</v>
      </c>
      <c r="M50" s="1585">
        <f t="shared" si="9"/>
        <v>39035.453915148137</v>
      </c>
      <c r="N50" s="1585"/>
    </row>
    <row r="51" spans="1:14">
      <c r="A51" s="1606" t="s">
        <v>1001</v>
      </c>
      <c r="B51" s="1620">
        <f t="shared" si="5"/>
        <v>5340.134</v>
      </c>
      <c r="C51" s="1585">
        <f t="shared" si="7"/>
        <v>70035.950529027978</v>
      </c>
      <c r="D51" s="1585">
        <f t="shared" si="10"/>
        <v>38844.822638252655</v>
      </c>
      <c r="E51" s="1585">
        <f t="shared" si="10"/>
        <v>2141.3815502855773</v>
      </c>
      <c r="F51" s="1585">
        <f t="shared" si="10"/>
        <v>18168.315926841151</v>
      </c>
      <c r="G51" s="1585">
        <f t="shared" si="10"/>
        <v>272.92151391231198</v>
      </c>
      <c r="H51" s="1585">
        <f t="shared" si="10"/>
        <v>10476.252969098945</v>
      </c>
      <c r="I51" s="1585">
        <f t="shared" si="10"/>
        <v>132.25593063733481</v>
      </c>
      <c r="J51" s="1585">
        <f t="shared" si="8"/>
        <v>192145.22909885866</v>
      </c>
      <c r="K51" s="1585">
        <f t="shared" si="9"/>
        <v>43582.765813217797</v>
      </c>
      <c r="L51" s="1585">
        <f t="shared" si="9"/>
        <v>123723.14207095079</v>
      </c>
      <c r="M51" s="1585">
        <f t="shared" si="9"/>
        <v>24839.321214690062</v>
      </c>
      <c r="N51" s="1585"/>
    </row>
    <row r="52" spans="1:14">
      <c r="A52" s="1606" t="s">
        <v>1002</v>
      </c>
      <c r="B52" s="1620">
        <f t="shared" si="5"/>
        <v>3520.0169999999998</v>
      </c>
      <c r="C52" s="1585">
        <f t="shared" si="7"/>
        <v>64600.854496915817</v>
      </c>
      <c r="D52" s="1585">
        <f t="shared" si="10"/>
        <v>32958.030513041718</v>
      </c>
      <c r="E52" s="1585">
        <f t="shared" si="10"/>
        <v>2655.3522963370169</v>
      </c>
      <c r="F52" s="1585">
        <f t="shared" si="10"/>
        <v>20767.3864763704</v>
      </c>
      <c r="G52" s="1585">
        <f t="shared" si="10"/>
        <v>339.5217249876759</v>
      </c>
      <c r="H52" s="1585">
        <f t="shared" si="10"/>
        <v>7742.0119534347141</v>
      </c>
      <c r="I52" s="1585">
        <f t="shared" si="10"/>
        <v>138.55153274428966</v>
      </c>
      <c r="J52" s="1585">
        <f t="shared" si="8"/>
        <v>114291.56468835035</v>
      </c>
      <c r="K52" s="1585">
        <f t="shared" si="9"/>
        <v>25095.674506836651</v>
      </c>
      <c r="L52" s="1585">
        <f t="shared" si="9"/>
        <v>76694.22992417663</v>
      </c>
      <c r="M52" s="1585">
        <f t="shared" si="9"/>
        <v>12501.660257337073</v>
      </c>
      <c r="N52" s="1585"/>
    </row>
    <row r="53" spans="1:14">
      <c r="A53" s="1607" t="s">
        <v>1005</v>
      </c>
      <c r="B53" s="1620">
        <f t="shared" si="5"/>
        <v>2204.8530000000001</v>
      </c>
      <c r="C53" s="1585">
        <f t="shared" si="7"/>
        <v>57519.415494559529</v>
      </c>
      <c r="D53" s="1585">
        <f t="shared" si="10"/>
        <v>25812.327223207387</v>
      </c>
      <c r="E53" s="1585">
        <f>E25*E$27</f>
        <v>2508.1576327232806</v>
      </c>
      <c r="F53" s="1585">
        <f t="shared" si="10"/>
        <v>23267.630656040965</v>
      </c>
      <c r="G53" s="1585">
        <f t="shared" si="10"/>
        <v>479.50131411349963</v>
      </c>
      <c r="H53" s="1585">
        <f t="shared" si="10"/>
        <v>5374.344297520116</v>
      </c>
      <c r="I53" s="1585">
        <f t="shared" si="10"/>
        <v>77.454370954282666</v>
      </c>
      <c r="J53" s="1585">
        <f t="shared" si="8"/>
        <v>57161.796906166652</v>
      </c>
      <c r="K53" s="1585">
        <f t="shared" si="9"/>
        <v>12495.52919957869</v>
      </c>
      <c r="L53" s="1585">
        <f t="shared" si="9"/>
        <v>38659.045212807061</v>
      </c>
      <c r="M53" s="1585">
        <f t="shared" si="9"/>
        <v>6007.2224937809015</v>
      </c>
      <c r="N53" s="1585"/>
    </row>
    <row r="55" spans="1:14">
      <c r="A55" s="1626" t="s">
        <v>1008</v>
      </c>
      <c r="B55" s="1317" t="s">
        <v>1009</v>
      </c>
      <c r="C55" s="1603"/>
      <c r="D55" s="1612">
        <f>単価!D48</f>
        <v>4.9777707629363848</v>
      </c>
      <c r="E55" s="1612">
        <f>単価!E48</f>
        <v>2.2234212256923258</v>
      </c>
      <c r="F55" s="1612">
        <f>単価!G48</f>
        <v>2.1765822397409735</v>
      </c>
      <c r="G55" s="1612">
        <f>単価!H48</f>
        <v>2.1765822397409735</v>
      </c>
      <c r="H55" s="1612">
        <f>単価!I48</f>
        <v>1.5464809376871771</v>
      </c>
      <c r="I55" s="1612">
        <f>単価!J48</f>
        <v>3.5455588537017637</v>
      </c>
      <c r="J55" s="1603"/>
      <c r="K55" s="1612">
        <f>単価!D38</f>
        <v>2.275674011434742</v>
      </c>
      <c r="L55" s="1612">
        <f>単価!E38</f>
        <v>1.0530596961188283</v>
      </c>
      <c r="M55" s="1612">
        <f>単価!F38</f>
        <v>0.69277815517362862</v>
      </c>
      <c r="N55" s="1612"/>
    </row>
    <row r="57" spans="1:14">
      <c r="A57" s="2811">
        <f>A29</f>
        <v>2018</v>
      </c>
      <c r="B57" s="1317" t="s">
        <v>1312</v>
      </c>
    </row>
    <row r="59" spans="1:14">
      <c r="B59" s="2636" t="s">
        <v>640</v>
      </c>
      <c r="C59" s="2636"/>
    </row>
    <row r="60" spans="1:14">
      <c r="C60" s="1605" t="s">
        <v>578</v>
      </c>
      <c r="D60" s="1605" t="s">
        <v>425</v>
      </c>
      <c r="E60" s="1605" t="s">
        <v>439</v>
      </c>
      <c r="F60" s="1605" t="s">
        <v>440</v>
      </c>
      <c r="G60" s="1605" t="s">
        <v>441</v>
      </c>
      <c r="H60" s="1605" t="s">
        <v>392</v>
      </c>
      <c r="I60" s="1605" t="s">
        <v>442</v>
      </c>
      <c r="J60" s="1605" t="s">
        <v>644</v>
      </c>
      <c r="K60" s="1605" t="s">
        <v>645</v>
      </c>
      <c r="L60" s="1605" t="s">
        <v>646</v>
      </c>
      <c r="M60" s="1645" t="s">
        <v>647</v>
      </c>
      <c r="N60" s="1567" t="s">
        <v>672</v>
      </c>
    </row>
    <row r="61" spans="1:14">
      <c r="A61" s="1608" t="s">
        <v>241</v>
      </c>
      <c r="B61" s="1620">
        <f>B33</f>
        <v>126177.00700000001</v>
      </c>
      <c r="C61" s="1585">
        <f>SUM(C62:C81)</f>
        <v>171103.97659444387</v>
      </c>
      <c r="D61" s="1585">
        <f>D33*D$55/10</f>
        <v>129368.63710037406</v>
      </c>
      <c r="E61" s="1585">
        <f t="shared" ref="E61:I61" si="11">E33*E$55/10</f>
        <v>3301.1241385912908</v>
      </c>
      <c r="F61" s="1585">
        <f t="shared" si="11"/>
        <v>20854.794208068502</v>
      </c>
      <c r="G61" s="1585">
        <f t="shared" si="11"/>
        <v>319.10720245737491</v>
      </c>
      <c r="H61" s="1585">
        <f t="shared" si="11"/>
        <v>16995.20786245833</v>
      </c>
      <c r="I61" s="1585">
        <f t="shared" si="11"/>
        <v>265.10608249428105</v>
      </c>
      <c r="J61" s="1585">
        <f>SUM(J62:J81)</f>
        <v>259128.81656733842</v>
      </c>
      <c r="K61" s="1585">
        <f>K33*K$55/10</f>
        <v>96135.867916814605</v>
      </c>
      <c r="L61" s="1585">
        <f t="shared" ref="K61:M76" si="12">L33*L$55/10</f>
        <v>134042.21707450037</v>
      </c>
      <c r="M61" s="1634">
        <f t="shared" si="12"/>
        <v>28950.73157602346</v>
      </c>
      <c r="N61" s="2652">
        <f t="shared" ref="N61:N81" si="13">J61+C61</f>
        <v>430232.79316178232</v>
      </c>
    </row>
    <row r="62" spans="1:14">
      <c r="A62" s="1607" t="s">
        <v>1004</v>
      </c>
      <c r="B62" s="1620">
        <f t="shared" ref="B62:B81" si="14">B34</f>
        <v>948.47500000000002</v>
      </c>
      <c r="C62" s="1585">
        <f>SUM(D62:I62)</f>
        <v>1720.6806022168955</v>
      </c>
      <c r="D62" s="1585">
        <f>D34*D$55/10</f>
        <v>1687.7345148142115</v>
      </c>
      <c r="E62" s="1585">
        <f t="shared" ref="D62:I77" si="15">E34*E$55/10</f>
        <v>32.946087402684043</v>
      </c>
      <c r="F62" s="1585">
        <f t="shared" si="15"/>
        <v>0</v>
      </c>
      <c r="G62" s="1585">
        <f t="shared" si="15"/>
        <v>0</v>
      </c>
      <c r="H62" s="1585">
        <f t="shared" si="15"/>
        <v>0</v>
      </c>
      <c r="I62" s="1585">
        <f t="shared" si="15"/>
        <v>0</v>
      </c>
      <c r="J62" s="1585">
        <f>SUM(K62:M62)</f>
        <v>2281.1307687188887</v>
      </c>
      <c r="K62" s="1585">
        <f>K34*K$55/10</f>
        <v>670.01981052303938</v>
      </c>
      <c r="L62" s="1585">
        <f t="shared" si="12"/>
        <v>1609.1424381949755</v>
      </c>
      <c r="M62" s="1634">
        <f t="shared" si="12"/>
        <v>1.968520000873756</v>
      </c>
      <c r="N62" s="2652">
        <f t="shared" si="13"/>
        <v>4001.811370935784</v>
      </c>
    </row>
    <row r="63" spans="1:14">
      <c r="A63" s="1607" t="s">
        <v>1003</v>
      </c>
      <c r="B63" s="1620">
        <f t="shared" si="14"/>
        <v>3901.1849999999999</v>
      </c>
      <c r="C63" s="1585">
        <f t="shared" ref="C63:C81" si="16">SUM(D63:I63)</f>
        <v>1144.5869192172124</v>
      </c>
      <c r="D63" s="1585">
        <f t="shared" si="15"/>
        <v>1136.3476962067912</v>
      </c>
      <c r="E63" s="1585">
        <f t="shared" si="15"/>
        <v>8.2392230104212523</v>
      </c>
      <c r="F63" s="1585">
        <f t="shared" si="15"/>
        <v>0</v>
      </c>
      <c r="G63" s="1585">
        <f t="shared" si="15"/>
        <v>0</v>
      </c>
      <c r="H63" s="1585">
        <f t="shared" si="15"/>
        <v>0</v>
      </c>
      <c r="I63" s="1585">
        <f t="shared" si="15"/>
        <v>0</v>
      </c>
      <c r="J63" s="1585">
        <f t="shared" ref="J63:J81" si="17">SUM(K63:M63)</f>
        <v>8897.4519104493174</v>
      </c>
      <c r="K63" s="1585">
        <f t="shared" si="12"/>
        <v>1824.5409779010256</v>
      </c>
      <c r="L63" s="1585">
        <f t="shared" si="12"/>
        <v>6722.3994601637623</v>
      </c>
      <c r="M63" s="1634">
        <f t="shared" si="12"/>
        <v>350.5114723845299</v>
      </c>
      <c r="N63" s="2652">
        <f t="shared" si="13"/>
        <v>10042.03882966653</v>
      </c>
    </row>
    <row r="64" spans="1:14">
      <c r="A64" s="1606" t="s">
        <v>986</v>
      </c>
      <c r="B64" s="1620">
        <f t="shared" si="14"/>
        <v>5177.1760000000004</v>
      </c>
      <c r="C64" s="1585">
        <f t="shared" si="16"/>
        <v>822.78773787275497</v>
      </c>
      <c r="D64" s="1585">
        <f t="shared" si="15"/>
        <v>817.20338185196965</v>
      </c>
      <c r="E64" s="1585">
        <f t="shared" si="15"/>
        <v>0</v>
      </c>
      <c r="F64" s="1585">
        <f t="shared" si="15"/>
        <v>0</v>
      </c>
      <c r="G64" s="1585">
        <f t="shared" si="15"/>
        <v>0</v>
      </c>
      <c r="H64" s="1585">
        <f t="shared" si="15"/>
        <v>5.5843560207853473</v>
      </c>
      <c r="I64" s="1585">
        <f t="shared" si="15"/>
        <v>0</v>
      </c>
      <c r="J64" s="1585">
        <f t="shared" si="17"/>
        <v>7272.0001873528572</v>
      </c>
      <c r="K64" s="1585">
        <f t="shared" si="12"/>
        <v>1428.1544882501453</v>
      </c>
      <c r="L64" s="1585">
        <f t="shared" si="12"/>
        <v>4769.9519844042534</v>
      </c>
      <c r="M64" s="1634">
        <f t="shared" si="12"/>
        <v>1073.8937146984579</v>
      </c>
      <c r="N64" s="2652">
        <f t="shared" si="13"/>
        <v>8094.7879252256125</v>
      </c>
    </row>
    <row r="65" spans="1:14">
      <c r="A65" s="1606" t="s">
        <v>987</v>
      </c>
      <c r="B65" s="1620">
        <f t="shared" si="14"/>
        <v>5386.2139999999999</v>
      </c>
      <c r="C65" s="1585">
        <f t="shared" si="16"/>
        <v>772.79972179382719</v>
      </c>
      <c r="D65" s="1585">
        <f t="shared" si="15"/>
        <v>740.41800372409182</v>
      </c>
      <c r="E65" s="1585">
        <f t="shared" si="15"/>
        <v>0</v>
      </c>
      <c r="F65" s="1585">
        <f t="shared" si="15"/>
        <v>0</v>
      </c>
      <c r="G65" s="1585">
        <f t="shared" si="15"/>
        <v>0</v>
      </c>
      <c r="H65" s="1585">
        <f t="shared" si="15"/>
        <v>32.381718069735399</v>
      </c>
      <c r="I65" s="1585">
        <f t="shared" si="15"/>
        <v>0</v>
      </c>
      <c r="J65" s="1585">
        <f t="shared" si="17"/>
        <v>4651.7563714401504</v>
      </c>
      <c r="K65" s="1585">
        <f t="shared" si="12"/>
        <v>1116.0434628194112</v>
      </c>
      <c r="L65" s="1585">
        <f t="shared" si="12"/>
        <v>2905.0161801246932</v>
      </c>
      <c r="M65" s="1634">
        <f t="shared" si="12"/>
        <v>630.69672849604581</v>
      </c>
      <c r="N65" s="2652">
        <f t="shared" si="13"/>
        <v>5424.5560932339777</v>
      </c>
    </row>
    <row r="66" spans="1:14">
      <c r="A66" s="1606" t="s">
        <v>988</v>
      </c>
      <c r="B66" s="1620">
        <f t="shared" si="14"/>
        <v>5875.5630000000001</v>
      </c>
      <c r="C66" s="1585">
        <f t="shared" si="16"/>
        <v>999.75911622954197</v>
      </c>
      <c r="D66" s="1585">
        <f t="shared" si="15"/>
        <v>887.94260653586878</v>
      </c>
      <c r="E66" s="1585">
        <f t="shared" si="15"/>
        <v>17.333433941604362</v>
      </c>
      <c r="F66" s="1585">
        <f t="shared" si="15"/>
        <v>16.06904696010205</v>
      </c>
      <c r="G66" s="1585">
        <f t="shared" si="15"/>
        <v>0</v>
      </c>
      <c r="H66" s="1585">
        <f t="shared" si="15"/>
        <v>78.414028791966885</v>
      </c>
      <c r="I66" s="1585">
        <f t="shared" si="15"/>
        <v>0</v>
      </c>
      <c r="J66" s="1585">
        <f t="shared" si="17"/>
        <v>3793.2778731120525</v>
      </c>
      <c r="K66" s="1585">
        <f t="shared" si="12"/>
        <v>1079.9040420285439</v>
      </c>
      <c r="L66" s="1585">
        <f t="shared" si="12"/>
        <v>2201.7537948549693</v>
      </c>
      <c r="M66" s="1634">
        <f t="shared" si="12"/>
        <v>511.62003622853916</v>
      </c>
      <c r="N66" s="2652">
        <f t="shared" si="13"/>
        <v>4793.0369893415946</v>
      </c>
    </row>
    <row r="67" spans="1:14">
      <c r="A67" s="1606" t="s">
        <v>989</v>
      </c>
      <c r="B67" s="1620">
        <f t="shared" si="14"/>
        <v>6183.7849999999999</v>
      </c>
      <c r="C67" s="1585">
        <f t="shared" si="16"/>
        <v>1415.60083286278</v>
      </c>
      <c r="D67" s="1585">
        <f t="shared" si="15"/>
        <v>1200.4574392276252</v>
      </c>
      <c r="E67" s="1585">
        <f t="shared" si="15"/>
        <v>61.811428253903571</v>
      </c>
      <c r="F67" s="1585">
        <f t="shared" si="15"/>
        <v>16.372169969801483</v>
      </c>
      <c r="G67" s="1585">
        <f t="shared" si="15"/>
        <v>0</v>
      </c>
      <c r="H67" s="1585">
        <f t="shared" si="15"/>
        <v>136.95979541144962</v>
      </c>
      <c r="I67" s="1585">
        <f t="shared" si="15"/>
        <v>0</v>
      </c>
      <c r="J67" s="1585">
        <f t="shared" si="17"/>
        <v>4589.6918815989557</v>
      </c>
      <c r="K67" s="1585">
        <f t="shared" si="12"/>
        <v>1356.815947623598</v>
      </c>
      <c r="L67" s="1585">
        <f t="shared" si="12"/>
        <v>2513.2263235974306</v>
      </c>
      <c r="M67" s="1634">
        <f t="shared" si="12"/>
        <v>719.64961037792705</v>
      </c>
      <c r="N67" s="2652">
        <f t="shared" si="13"/>
        <v>6005.2927144617352</v>
      </c>
    </row>
    <row r="68" spans="1:14">
      <c r="A68" s="1606" t="s">
        <v>990</v>
      </c>
      <c r="B68" s="1620">
        <f t="shared" si="14"/>
        <v>6178.1530000000002</v>
      </c>
      <c r="C68" s="1585">
        <f t="shared" si="16"/>
        <v>1991.7051767835267</v>
      </c>
      <c r="D68" s="1585">
        <f t="shared" si="15"/>
        <v>1614.8134545179009</v>
      </c>
      <c r="E68" s="1585">
        <f t="shared" si="15"/>
        <v>147.52578240517198</v>
      </c>
      <c r="F68" s="1585">
        <f t="shared" si="15"/>
        <v>22.794086208200838</v>
      </c>
      <c r="G68" s="1585">
        <f t="shared" si="15"/>
        <v>0</v>
      </c>
      <c r="H68" s="1585">
        <f t="shared" si="15"/>
        <v>206.57185365225283</v>
      </c>
      <c r="I68" s="1585">
        <f t="shared" si="15"/>
        <v>0</v>
      </c>
      <c r="J68" s="1585">
        <f t="shared" si="17"/>
        <v>5686.5618648769268</v>
      </c>
      <c r="K68" s="1585">
        <f t="shared" si="12"/>
        <v>1841.3990261376252</v>
      </c>
      <c r="L68" s="1585">
        <f t="shared" si="12"/>
        <v>3044.0112350994127</v>
      </c>
      <c r="M68" s="1634">
        <f t="shared" si="12"/>
        <v>801.15160363988923</v>
      </c>
      <c r="N68" s="2652">
        <f t="shared" si="13"/>
        <v>7678.2670416604533</v>
      </c>
    </row>
    <row r="69" spans="1:14">
      <c r="A69" s="1606" t="s">
        <v>991</v>
      </c>
      <c r="B69" s="1620">
        <f t="shared" si="14"/>
        <v>6918.6</v>
      </c>
      <c r="C69" s="1585">
        <f t="shared" si="16"/>
        <v>2684.9387407428958</v>
      </c>
      <c r="D69" s="1585">
        <f t="shared" si="15"/>
        <v>2150.9333540893817</v>
      </c>
      <c r="E69" s="1585">
        <f t="shared" si="15"/>
        <v>172.37237683552965</v>
      </c>
      <c r="F69" s="1585">
        <f t="shared" si="15"/>
        <v>38.047304133597393</v>
      </c>
      <c r="G69" s="1585">
        <f t="shared" si="15"/>
        <v>0</v>
      </c>
      <c r="H69" s="1585">
        <f t="shared" si="15"/>
        <v>323.58570568438711</v>
      </c>
      <c r="I69" s="1585">
        <f t="shared" si="15"/>
        <v>0</v>
      </c>
      <c r="J69" s="1585">
        <f t="shared" si="17"/>
        <v>7242.3474902961116</v>
      </c>
      <c r="K69" s="1585">
        <f t="shared" si="12"/>
        <v>2437.6954727662528</v>
      </c>
      <c r="L69" s="1585">
        <f t="shared" si="12"/>
        <v>3711.9555290768321</v>
      </c>
      <c r="M69" s="1634">
        <f t="shared" si="12"/>
        <v>1092.6964884530262</v>
      </c>
      <c r="N69" s="2652">
        <f t="shared" si="13"/>
        <v>9927.2862310390083</v>
      </c>
    </row>
    <row r="70" spans="1:14">
      <c r="A70" s="1606" t="s">
        <v>992</v>
      </c>
      <c r="B70" s="1620">
        <f t="shared" si="14"/>
        <v>7682.3580000000002</v>
      </c>
      <c r="C70" s="1585">
        <f t="shared" si="16"/>
        <v>2941.646281181354</v>
      </c>
      <c r="D70" s="1585">
        <f t="shared" si="15"/>
        <v>2304.1289929835002</v>
      </c>
      <c r="E70" s="1585">
        <f t="shared" si="15"/>
        <v>117.72937585258801</v>
      </c>
      <c r="F70" s="1585">
        <f t="shared" si="15"/>
        <v>58.208858111082023</v>
      </c>
      <c r="G70" s="1585">
        <f t="shared" si="15"/>
        <v>0</v>
      </c>
      <c r="H70" s="1585">
        <f t="shared" si="15"/>
        <v>461.57905423418367</v>
      </c>
      <c r="I70" s="1585">
        <f t="shared" si="15"/>
        <v>0</v>
      </c>
      <c r="J70" s="1585">
        <f t="shared" si="17"/>
        <v>8593.4792884341678</v>
      </c>
      <c r="K70" s="1585">
        <f t="shared" si="12"/>
        <v>2979.5052314183272</v>
      </c>
      <c r="L70" s="1585">
        <f t="shared" si="12"/>
        <v>4321.5388463552936</v>
      </c>
      <c r="M70" s="1634">
        <f t="shared" si="12"/>
        <v>1292.4352106605481</v>
      </c>
      <c r="N70" s="2652">
        <f t="shared" si="13"/>
        <v>11535.125569615522</v>
      </c>
    </row>
    <row r="71" spans="1:14">
      <c r="A71" s="1606" t="s">
        <v>993</v>
      </c>
      <c r="B71" s="1620">
        <f t="shared" si="14"/>
        <v>9080.9140000000007</v>
      </c>
      <c r="C71" s="1585">
        <f t="shared" si="16"/>
        <v>3614.6721943119269</v>
      </c>
      <c r="D71" s="1585">
        <f t="shared" si="15"/>
        <v>2751.1090520095318</v>
      </c>
      <c r="E71" s="1585">
        <f t="shared" si="15"/>
        <v>41.067848482548456</v>
      </c>
      <c r="F71" s="1585">
        <f t="shared" si="15"/>
        <v>106.60203434074796</v>
      </c>
      <c r="G71" s="1585">
        <f t="shared" si="15"/>
        <v>0</v>
      </c>
      <c r="H71" s="1585">
        <f t="shared" si="15"/>
        <v>705.98375162695299</v>
      </c>
      <c r="I71" s="1585">
        <f t="shared" si="15"/>
        <v>9.9095078521456141</v>
      </c>
      <c r="J71" s="1585">
        <f t="shared" si="17"/>
        <v>10578.39999442443</v>
      </c>
      <c r="K71" s="1585">
        <f t="shared" si="12"/>
        <v>3823.3182963055697</v>
      </c>
      <c r="L71" s="1585">
        <f t="shared" si="12"/>
        <v>5218.0257156783209</v>
      </c>
      <c r="M71" s="1634">
        <f t="shared" si="12"/>
        <v>1537.0559824405391</v>
      </c>
      <c r="N71" s="2652">
        <f t="shared" si="13"/>
        <v>14193.072188736356</v>
      </c>
    </row>
    <row r="72" spans="1:14">
      <c r="A72" s="1606" t="s">
        <v>994</v>
      </c>
      <c r="B72" s="1620">
        <f t="shared" si="14"/>
        <v>9656.2489999999998</v>
      </c>
      <c r="C72" s="1585">
        <f t="shared" si="16"/>
        <v>4872.8167842116891</v>
      </c>
      <c r="D72" s="1585">
        <f t="shared" si="15"/>
        <v>3640.9420675942652</v>
      </c>
      <c r="E72" s="1585">
        <f t="shared" si="15"/>
        <v>49.675688044460706</v>
      </c>
      <c r="F72" s="1585">
        <f t="shared" si="15"/>
        <v>174.99796481609059</v>
      </c>
      <c r="G72" s="1585">
        <f t="shared" si="15"/>
        <v>0</v>
      </c>
      <c r="H72" s="1585">
        <f t="shared" si="15"/>
        <v>995.214518590122</v>
      </c>
      <c r="I72" s="1585">
        <f t="shared" si="15"/>
        <v>11.986545166750169</v>
      </c>
      <c r="J72" s="1585">
        <f t="shared" si="17"/>
        <v>12780.606831856288</v>
      </c>
      <c r="K72" s="1585">
        <f t="shared" si="12"/>
        <v>4797.8727828866759</v>
      </c>
      <c r="L72" s="1585">
        <f t="shared" si="12"/>
        <v>6049.9013310357359</v>
      </c>
      <c r="M72" s="1634">
        <f t="shared" si="12"/>
        <v>1932.8327179338762</v>
      </c>
      <c r="N72" s="2652">
        <f t="shared" si="13"/>
        <v>17653.423616067979</v>
      </c>
    </row>
    <row r="73" spans="1:14">
      <c r="A73" s="1606" t="s">
        <v>995</v>
      </c>
      <c r="B73" s="1620">
        <f t="shared" si="14"/>
        <v>8351.8040000000001</v>
      </c>
      <c r="C73" s="1585">
        <f t="shared" si="16"/>
        <v>5779.974046510778</v>
      </c>
      <c r="D73" s="1585">
        <f t="shared" si="15"/>
        <v>4247.3081355544109</v>
      </c>
      <c r="E73" s="1585">
        <f t="shared" si="15"/>
        <v>66.475102334437054</v>
      </c>
      <c r="F73" s="1585">
        <f t="shared" si="15"/>
        <v>264.11176013651311</v>
      </c>
      <c r="G73" s="1585">
        <f t="shared" si="15"/>
        <v>0</v>
      </c>
      <c r="H73" s="1585">
        <f t="shared" si="15"/>
        <v>1190.6217793756134</v>
      </c>
      <c r="I73" s="1585">
        <f t="shared" si="15"/>
        <v>11.457269109803798</v>
      </c>
      <c r="J73" s="1585">
        <f t="shared" si="17"/>
        <v>13541.153378395331</v>
      </c>
      <c r="K73" s="1585">
        <f t="shared" si="12"/>
        <v>5156.2054555423047</v>
      </c>
      <c r="L73" s="1585">
        <f t="shared" si="12"/>
        <v>6396.7433993370269</v>
      </c>
      <c r="M73" s="1634">
        <f t="shared" si="12"/>
        <v>1988.2045235159997</v>
      </c>
      <c r="N73" s="2652">
        <f t="shared" si="13"/>
        <v>19321.12742490611</v>
      </c>
    </row>
    <row r="74" spans="1:14">
      <c r="A74" s="1606" t="s">
        <v>996</v>
      </c>
      <c r="B74" s="1620">
        <f t="shared" si="14"/>
        <v>7644.3760000000002</v>
      </c>
      <c r="C74" s="1585">
        <f t="shared" si="16"/>
        <v>6988.872324681337</v>
      </c>
      <c r="D74" s="1585">
        <f t="shared" si="15"/>
        <v>5177.4015876792218</v>
      </c>
      <c r="E74" s="1585">
        <f t="shared" si="15"/>
        <v>79.628947400238246</v>
      </c>
      <c r="F74" s="1585">
        <f t="shared" si="15"/>
        <v>385.50661414126404</v>
      </c>
      <c r="G74" s="1585">
        <f t="shared" si="15"/>
        <v>3.3806609086516337</v>
      </c>
      <c r="H74" s="1585">
        <f t="shared" si="15"/>
        <v>1332.2799884164549</v>
      </c>
      <c r="I74" s="1585">
        <f t="shared" si="15"/>
        <v>10.674526135506218</v>
      </c>
      <c r="J74" s="1585">
        <f t="shared" si="17"/>
        <v>14426.331853427842</v>
      </c>
      <c r="K74" s="1585">
        <f t="shared" si="12"/>
        <v>5757.8751178445445</v>
      </c>
      <c r="L74" s="1585">
        <f t="shared" si="12"/>
        <v>6640.5730119077971</v>
      </c>
      <c r="M74" s="1634">
        <f t="shared" si="12"/>
        <v>2027.8837236755003</v>
      </c>
      <c r="N74" s="2652">
        <f t="shared" si="13"/>
        <v>21415.204178109179</v>
      </c>
    </row>
    <row r="75" spans="1:14">
      <c r="A75" s="1606" t="s">
        <v>997</v>
      </c>
      <c r="B75" s="1620">
        <f t="shared" si="14"/>
        <v>7585.741</v>
      </c>
      <c r="C75" s="1585">
        <f t="shared" si="16"/>
        <v>9589.3920329927205</v>
      </c>
      <c r="D75" s="1585">
        <f t="shared" si="15"/>
        <v>7136.0925981229884</v>
      </c>
      <c r="E75" s="1585">
        <f t="shared" si="15"/>
        <v>89.798570552574844</v>
      </c>
      <c r="F75" s="1585">
        <f t="shared" si="15"/>
        <v>603.54956364388272</v>
      </c>
      <c r="G75" s="1585">
        <f t="shared" si="15"/>
        <v>5.7186210611452335</v>
      </c>
      <c r="H75" s="1585">
        <f t="shared" si="15"/>
        <v>1736.1759825266479</v>
      </c>
      <c r="I75" s="1585">
        <f t="shared" si="15"/>
        <v>18.056697085481471</v>
      </c>
      <c r="J75" s="1585">
        <f t="shared" si="17"/>
        <v>17490.407489477759</v>
      </c>
      <c r="K75" s="1585">
        <f t="shared" si="12"/>
        <v>7063.3185612257703</v>
      </c>
      <c r="L75" s="1585">
        <f t="shared" si="12"/>
        <v>8064.506487539812</v>
      </c>
      <c r="M75" s="1634">
        <f t="shared" si="12"/>
        <v>2362.5824407121772</v>
      </c>
      <c r="N75" s="2652">
        <f t="shared" si="13"/>
        <v>27079.799522470479</v>
      </c>
    </row>
    <row r="76" spans="1:14">
      <c r="A76" s="1606" t="s">
        <v>998</v>
      </c>
      <c r="B76" s="1620">
        <f t="shared" si="14"/>
        <v>9365.92</v>
      </c>
      <c r="C76" s="1585">
        <f t="shared" si="16"/>
        <v>15657.926716648912</v>
      </c>
      <c r="D76" s="1585">
        <f t="shared" si="15"/>
        <v>12087.20367330386</v>
      </c>
      <c r="E76" s="1585">
        <f t="shared" si="15"/>
        <v>181.23423100258719</v>
      </c>
      <c r="F76" s="1585">
        <f t="shared" si="15"/>
        <v>1142.4959055588729</v>
      </c>
      <c r="G76" s="1585">
        <f t="shared" si="15"/>
        <v>17.312244794671805</v>
      </c>
      <c r="H76" s="1585">
        <f t="shared" si="15"/>
        <v>2207.8151138587209</v>
      </c>
      <c r="I76" s="1585">
        <f t="shared" si="15"/>
        <v>21.865548130198317</v>
      </c>
      <c r="J76" s="1585">
        <f t="shared" si="17"/>
        <v>27663.654848351071</v>
      </c>
      <c r="K76" s="1585">
        <f t="shared" si="12"/>
        <v>11150.808917122875</v>
      </c>
      <c r="L76" s="1585">
        <f t="shared" si="12"/>
        <v>13032.502610534919</v>
      </c>
      <c r="M76" s="1634">
        <f t="shared" si="12"/>
        <v>3480.3433206932737</v>
      </c>
      <c r="N76" s="2652">
        <f t="shared" si="13"/>
        <v>43321.581564999986</v>
      </c>
    </row>
    <row r="77" spans="1:14">
      <c r="A77" s="1606" t="s">
        <v>999</v>
      </c>
      <c r="B77" s="1620">
        <f t="shared" si="14"/>
        <v>8241.9410000000007</v>
      </c>
      <c r="C77" s="1585">
        <f t="shared" si="16"/>
        <v>19171.685348082963</v>
      </c>
      <c r="D77" s="1585">
        <f t="shared" si="15"/>
        <v>15131.325950402079</v>
      </c>
      <c r="E77" s="1585">
        <f t="shared" si="15"/>
        <v>248.62669816490876</v>
      </c>
      <c r="F77" s="1585">
        <f t="shared" si="15"/>
        <v>1698.8013011059688</v>
      </c>
      <c r="G77" s="1585">
        <f t="shared" si="15"/>
        <v>17.592483361369521</v>
      </c>
      <c r="H77" s="1585">
        <f t="shared" si="15"/>
        <v>2053.1194226471584</v>
      </c>
      <c r="I77" s="1585">
        <f t="shared" si="15"/>
        <v>22.219492401478057</v>
      </c>
      <c r="J77" s="1585">
        <f t="shared" si="17"/>
        <v>31802.165026895014</v>
      </c>
      <c r="K77" s="1585">
        <f t="shared" ref="K77:M81" si="18">K49*K$55/10</f>
        <v>12663.006955253197</v>
      </c>
      <c r="L77" s="1585">
        <f t="shared" si="18"/>
        <v>15699.312441851982</v>
      </c>
      <c r="M77" s="1634">
        <f t="shared" si="18"/>
        <v>3439.8456297898338</v>
      </c>
      <c r="N77" s="2652">
        <f t="shared" si="13"/>
        <v>50973.850374977977</v>
      </c>
    </row>
    <row r="78" spans="1:14">
      <c r="A78" s="1606" t="s">
        <v>1000</v>
      </c>
      <c r="B78" s="1620">
        <f t="shared" si="14"/>
        <v>6933.549</v>
      </c>
      <c r="C78" s="1585">
        <f t="shared" si="16"/>
        <v>23170.579815792964</v>
      </c>
      <c r="D78" s="1585">
        <f t="shared" ref="D78:I81" si="19">D50*D$55/10</f>
        <v>18066.675503060724</v>
      </c>
      <c r="E78" s="1585">
        <f t="shared" si="19"/>
        <v>362.47426825196965</v>
      </c>
      <c r="F78" s="1585">
        <f t="shared" si="19"/>
        <v>2788.1705999962237</v>
      </c>
      <c r="G78" s="1585">
        <f t="shared" si="19"/>
        <v>37.432480244431389</v>
      </c>
      <c r="H78" s="1585">
        <f t="shared" si="19"/>
        <v>1880.3687506403057</v>
      </c>
      <c r="I78" s="1585">
        <f t="shared" si="19"/>
        <v>35.458213599308174</v>
      </c>
      <c r="J78" s="1585">
        <f t="shared" si="17"/>
        <v>31186.607421379947</v>
      </c>
      <c r="K78" s="1585">
        <f t="shared" si="18"/>
        <v>12516.834087083205</v>
      </c>
      <c r="L78" s="1585">
        <f t="shared" si="18"/>
        <v>15965.482359326586</v>
      </c>
      <c r="M78" s="1634">
        <f t="shared" si="18"/>
        <v>2704.2909749701525</v>
      </c>
      <c r="N78" s="2652">
        <f t="shared" si="13"/>
        <v>54357.187237172911</v>
      </c>
    </row>
    <row r="79" spans="1:14">
      <c r="A79" s="1606" t="s">
        <v>1001</v>
      </c>
      <c r="B79" s="1620">
        <f t="shared" si="14"/>
        <v>5340.134</v>
      </c>
      <c r="C79" s="1585">
        <f t="shared" si="16"/>
        <v>25493.093220467064</v>
      </c>
      <c r="D79" s="1585">
        <f t="shared" si="19"/>
        <v>19336.062242014348</v>
      </c>
      <c r="E79" s="1585">
        <f t="shared" si="19"/>
        <v>476.11931912108912</v>
      </c>
      <c r="F79" s="1585">
        <f t="shared" si="19"/>
        <v>3954.4833772365514</v>
      </c>
      <c r="G79" s="1585">
        <f t="shared" si="19"/>
        <v>59.403612002475725</v>
      </c>
      <c r="H79" s="1585">
        <f t="shared" si="19"/>
        <v>1620.1325515100211</v>
      </c>
      <c r="I79" s="1585">
        <f t="shared" si="19"/>
        <v>46.892118582576884</v>
      </c>
      <c r="J79" s="1585">
        <f t="shared" si="17"/>
        <v>24667.616102656648</v>
      </c>
      <c r="K79" s="1585">
        <f t="shared" si="18"/>
        <v>9918.0167507586266</v>
      </c>
      <c r="L79" s="1585">
        <f t="shared" si="18"/>
        <v>13028.785439210205</v>
      </c>
      <c r="M79" s="1634">
        <f t="shared" si="18"/>
        <v>1720.8139126878159</v>
      </c>
      <c r="N79" s="2652">
        <f t="shared" si="13"/>
        <v>50160.709323123709</v>
      </c>
    </row>
    <row r="80" spans="1:14">
      <c r="A80" s="1606" t="s">
        <v>1002</v>
      </c>
      <c r="B80" s="1620">
        <f t="shared" si="14"/>
        <v>3520.0169999999998</v>
      </c>
      <c r="C80" s="1585">
        <f t="shared" si="16"/>
        <v>22836.652539501851</v>
      </c>
      <c r="D80" s="1585">
        <f t="shared" si="19"/>
        <v>16405.752069178434</v>
      </c>
      <c r="E80" s="1585">
        <f t="shared" si="19"/>
        <v>590.39666573665818</v>
      </c>
      <c r="F80" s="1585">
        <f t="shared" si="19"/>
        <v>4520.1924570304691</v>
      </c>
      <c r="G80" s="1585">
        <f t="shared" si="19"/>
        <v>73.899695661439438</v>
      </c>
      <c r="H80" s="1585">
        <f t="shared" si="19"/>
        <v>1197.2873905333049</v>
      </c>
      <c r="I80" s="1585">
        <f t="shared" si="19"/>
        <v>49.124261361546601</v>
      </c>
      <c r="J80" s="1585">
        <f t="shared" si="17"/>
        <v>14653.405386233999</v>
      </c>
      <c r="K80" s="1585">
        <f t="shared" si="18"/>
        <v>5710.9574274633551</v>
      </c>
      <c r="L80" s="1585">
        <f t="shared" si="18"/>
        <v>8076.3602458020996</v>
      </c>
      <c r="M80" s="1634">
        <f t="shared" si="18"/>
        <v>866.08771296854479</v>
      </c>
      <c r="N80" s="2652">
        <f t="shared" si="13"/>
        <v>37490.057925735848</v>
      </c>
    </row>
    <row r="81" spans="1:14">
      <c r="A81" s="1607" t="s">
        <v>1005</v>
      </c>
      <c r="B81" s="1620">
        <f t="shared" si="14"/>
        <v>2204.8530000000001</v>
      </c>
      <c r="C81" s="1585">
        <f t="shared" si="16"/>
        <v>19433.806442340858</v>
      </c>
      <c r="D81" s="1585">
        <f>D53*D$55/10</f>
        <v>12848.784777502866</v>
      </c>
      <c r="E81" s="1585">
        <f t="shared" si="19"/>
        <v>557.66909179791594</v>
      </c>
      <c r="F81" s="1585">
        <f t="shared" si="19"/>
        <v>5064.3911646791375</v>
      </c>
      <c r="G81" s="1585">
        <f t="shared" si="19"/>
        <v>104.3674044231901</v>
      </c>
      <c r="H81" s="1585">
        <f t="shared" si="19"/>
        <v>831.13210086826416</v>
      </c>
      <c r="I81" s="1585">
        <f t="shared" si="19"/>
        <v>27.461903069485764</v>
      </c>
      <c r="J81" s="1585">
        <f t="shared" si="17"/>
        <v>7330.7705979606908</v>
      </c>
      <c r="K81" s="1585">
        <f>K53*K$55/10</f>
        <v>2843.5751058605192</v>
      </c>
      <c r="L81" s="1585">
        <f t="shared" si="18"/>
        <v>4071.028240404265</v>
      </c>
      <c r="M81" s="1634">
        <f>M53*M$55/10</f>
        <v>416.16725169590575</v>
      </c>
      <c r="N81" s="2653">
        <f t="shared" si="13"/>
        <v>26764.577040301549</v>
      </c>
    </row>
  </sheetData>
  <phoneticPr fontId="21"/>
  <pageMargins left="0.7" right="0.7" top="0.75" bottom="0.75" header="0.3" footer="0.3"/>
  <ignoredErrors>
    <ignoredError sqref="B7:B25" formulaRange="1"/>
    <ignoredError sqref="J33:J53 J61:J8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sheetPr>
  <dimension ref="A1:P81"/>
  <sheetViews>
    <sheetView zoomScale="85" zoomScaleNormal="85" workbookViewId="0"/>
  </sheetViews>
  <sheetFormatPr defaultRowHeight="13.5"/>
  <cols>
    <col min="1" max="1" width="9.5" style="1317" customWidth="1"/>
    <col min="2" max="15" width="10.5" style="1317" customWidth="1"/>
    <col min="16" max="16384" width="9" style="1317"/>
  </cols>
  <sheetData>
    <row r="1" spans="1:16">
      <c r="A1" s="2811">
        <v>2025</v>
      </c>
      <c r="B1" s="1317" t="s">
        <v>1310</v>
      </c>
    </row>
    <row r="3" spans="1:16">
      <c r="B3" s="2636" t="s">
        <v>640</v>
      </c>
      <c r="C3" s="2636" t="s">
        <v>641</v>
      </c>
    </row>
    <row r="4" spans="1:16">
      <c r="B4" s="2636"/>
      <c r="C4" s="1605" t="s">
        <v>578</v>
      </c>
      <c r="D4" s="1605" t="s">
        <v>425</v>
      </c>
      <c r="E4" s="1605" t="s">
        <v>439</v>
      </c>
      <c r="F4" s="1605" t="s">
        <v>440</v>
      </c>
      <c r="G4" s="1605" t="s">
        <v>441</v>
      </c>
      <c r="H4" s="1605" t="s">
        <v>392</v>
      </c>
      <c r="I4" s="1605" t="s">
        <v>442</v>
      </c>
      <c r="J4" s="1605" t="s">
        <v>644</v>
      </c>
      <c r="K4" s="1605" t="s">
        <v>645</v>
      </c>
      <c r="L4" s="1605" t="s">
        <v>646</v>
      </c>
      <c r="M4" s="1605" t="s">
        <v>647</v>
      </c>
      <c r="N4" s="1605"/>
    </row>
    <row r="5" spans="1:16">
      <c r="A5" s="1608" t="s">
        <v>241</v>
      </c>
      <c r="B5" s="1610">
        <f>SUM(B6:B25)</f>
        <v>122544.10100000001</v>
      </c>
      <c r="C5" s="1658">
        <f>SUM(C6:C25)</f>
        <v>1441.6444513727185</v>
      </c>
      <c r="D5" s="1658">
        <f t="shared" ref="D5:M5" si="0">SUM(D6:D25)</f>
        <v>769.226777803147</v>
      </c>
      <c r="E5" s="1658">
        <f t="shared" si="0"/>
        <v>45.385781521257002</v>
      </c>
      <c r="F5" s="1658">
        <f t="shared" si="0"/>
        <v>309.07538562168338</v>
      </c>
      <c r="G5" s="1658">
        <f t="shared" si="0"/>
        <v>4.86747700233839</v>
      </c>
      <c r="H5" s="1658">
        <f t="shared" si="0"/>
        <v>310.82801330192797</v>
      </c>
      <c r="I5" s="1658">
        <f t="shared" si="0"/>
        <v>2.2610161223649521</v>
      </c>
      <c r="J5" s="1658">
        <f t="shared" si="0"/>
        <v>7901.0691057377944</v>
      </c>
      <c r="K5" s="1658">
        <f t="shared" si="0"/>
        <v>1596.0521129214299</v>
      </c>
      <c r="L5" s="1658">
        <f t="shared" si="0"/>
        <v>4776.6884217545867</v>
      </c>
      <c r="M5" s="1658">
        <f t="shared" si="0"/>
        <v>1528.3285710617783</v>
      </c>
      <c r="N5" s="1611"/>
    </row>
    <row r="6" spans="1:16">
      <c r="A6" s="1607" t="s">
        <v>1004</v>
      </c>
      <c r="B6" s="1614">
        <f>'P1'!C14/1000</f>
        <v>844.96600000000001</v>
      </c>
      <c r="C6" s="1658">
        <f>SUM(D6:I6)</f>
        <v>8.6370755803401558</v>
      </c>
      <c r="D6" s="1658">
        <f>$B6*受療率!E139/1000</f>
        <v>8.2754138296007209</v>
      </c>
      <c r="E6" s="1658">
        <f>$B6*受療率!F139/1000</f>
        <v>0.36166175073943513</v>
      </c>
      <c r="F6" s="1658">
        <f>$B6*受療率!G139/1000</f>
        <v>0</v>
      </c>
      <c r="G6" s="1658">
        <f>$B6*受療率!H139/1000</f>
        <v>0</v>
      </c>
      <c r="H6" s="1658">
        <f>$B6*受療率!I139/1000</f>
        <v>0</v>
      </c>
      <c r="I6" s="1658">
        <f>$B6*受療率!J139/1000</f>
        <v>0</v>
      </c>
      <c r="J6" s="1658">
        <f>SUM(K6:M6)</f>
        <v>60.22704001939335</v>
      </c>
      <c r="K6" s="1658">
        <f>$B6*受療率!L139/1000</f>
        <v>9.7146503829921684</v>
      </c>
      <c r="L6" s="1658">
        <f>$B6*受療率!M139/1000</f>
        <v>50.418634465793431</v>
      </c>
      <c r="M6" s="1658">
        <f>$B6*受療率!N139/1000</f>
        <v>9.3755170607747768E-2</v>
      </c>
      <c r="N6" s="1611"/>
      <c r="O6" s="1585"/>
      <c r="P6" s="1613"/>
    </row>
    <row r="7" spans="1:16">
      <c r="A7" s="1607" t="s">
        <v>1003</v>
      </c>
      <c r="B7" s="1614">
        <f>SUM('P1'!D14:G14)/1000</f>
        <v>3474.0050000000001</v>
      </c>
      <c r="C7" s="1658">
        <f>SUM(D7:I7)</f>
        <v>5.6599226524667552</v>
      </c>
      <c r="D7" s="1658">
        <f>$B7*受療率!E140/1000</f>
        <v>5.5695149277018201</v>
      </c>
      <c r="E7" s="1658">
        <f>$B7*受療率!F140/1000</f>
        <v>9.0407724764935027E-2</v>
      </c>
      <c r="F7" s="1658">
        <f>$B7*受療率!G140/1000</f>
        <v>0</v>
      </c>
      <c r="G7" s="1658">
        <f>$B7*受療率!H140/1000</f>
        <v>0</v>
      </c>
      <c r="H7" s="1658">
        <f>$B7*受療率!I140/1000</f>
        <v>0</v>
      </c>
      <c r="I7" s="1658">
        <f>$B7*受療率!J140/1000</f>
        <v>0</v>
      </c>
      <c r="J7" s="1658">
        <f t="shared" ref="J7:J25" si="1">SUM(K7:M7)</f>
        <v>253.6734915642904</v>
      </c>
      <c r="K7" s="1658">
        <f>$B7*受療率!L140/1000</f>
        <v>26.443181216613851</v>
      </c>
      <c r="L7" s="1658">
        <f>$B7*受療率!M140/1000</f>
        <v>210.54331359092004</v>
      </c>
      <c r="M7" s="1658">
        <f>$B7*受療率!N140/1000</f>
        <v>16.686996756756503</v>
      </c>
      <c r="N7" s="1611"/>
      <c r="O7" s="1585"/>
      <c r="P7" s="1613"/>
    </row>
    <row r="8" spans="1:16">
      <c r="A8" s="1606" t="s">
        <v>986</v>
      </c>
      <c r="B8" s="1614">
        <f>SUM('P1'!H14:L14)/1000</f>
        <v>4743.0410000000002</v>
      </c>
      <c r="C8" s="1658">
        <f>SUM(D8:I8)</f>
        <v>4.2112916477066076</v>
      </c>
      <c r="D8" s="1658">
        <f>$B8*受療率!E141/1000</f>
        <v>4.1206558811529659</v>
      </c>
      <c r="E8" s="1658">
        <f>$B8*受療率!F141/1000</f>
        <v>0</v>
      </c>
      <c r="F8" s="1658">
        <f>$B8*受療率!G141/1000</f>
        <v>0</v>
      </c>
      <c r="G8" s="1658">
        <f>$B8*受療率!H141/1000</f>
        <v>0</v>
      </c>
      <c r="H8" s="1658">
        <f>$B8*受療率!I141/1000</f>
        <v>9.0635766553641778E-2</v>
      </c>
      <c r="I8" s="1658">
        <f>$B8*受療率!J141/1000</f>
        <v>0</v>
      </c>
      <c r="J8" s="1658">
        <f t="shared" si="1"/>
        <v>227.58767968375872</v>
      </c>
      <c r="K8" s="1658">
        <f>$B8*受療率!L141/1000</f>
        <v>21.294395927810928</v>
      </c>
      <c r="L8" s="1658">
        <f>$B8*受療率!M141/1000</f>
        <v>153.69551746872054</v>
      </c>
      <c r="M8" s="1658">
        <f>$B8*受療率!N141/1000</f>
        <v>52.59776628722723</v>
      </c>
      <c r="N8" s="1611"/>
      <c r="O8" s="1585"/>
      <c r="P8" s="1613"/>
    </row>
    <row r="9" spans="1:16">
      <c r="A9" s="1606" t="s">
        <v>987</v>
      </c>
      <c r="B9" s="1614">
        <f>SUM('P1'!M14:Q14)/1000</f>
        <v>5010.7280000000001</v>
      </c>
      <c r="C9" s="1658">
        <f>SUM(D9:I9)</f>
        <v>4.3247889113081888</v>
      </c>
      <c r="D9" s="1658">
        <f>$B9*受療率!E142/1000</f>
        <v>3.7911104498282207</v>
      </c>
      <c r="E9" s="1658">
        <f>$B9*受療率!F142/1000</f>
        <v>0</v>
      </c>
      <c r="F9" s="1658">
        <f>$B9*受療率!G142/1000</f>
        <v>0</v>
      </c>
      <c r="G9" s="1658">
        <f>$B9*受療率!H142/1000</f>
        <v>0</v>
      </c>
      <c r="H9" s="1658">
        <f>$B9*受療率!I142/1000</f>
        <v>0.53367846147996789</v>
      </c>
      <c r="I9" s="1658">
        <f>$B9*受療率!J142/1000</f>
        <v>0</v>
      </c>
      <c r="J9" s="1658">
        <f t="shared" si="1"/>
        <v>143.314398566275</v>
      </c>
      <c r="K9" s="1658">
        <f>$B9*受療率!L142/1000</f>
        <v>16.897580259255829</v>
      </c>
      <c r="L9" s="1658">
        <f>$B9*受療率!M142/1000</f>
        <v>95.049322176877084</v>
      </c>
      <c r="M9" s="1658">
        <f>$B9*受療率!N142/1000</f>
        <v>31.367496130142079</v>
      </c>
      <c r="N9" s="1611"/>
      <c r="O9" s="1585"/>
      <c r="P9" s="1613"/>
    </row>
    <row r="10" spans="1:16">
      <c r="A10" s="1606" t="s">
        <v>988</v>
      </c>
      <c r="B10" s="1585">
        <f>SUM('P1'!R14:V14)/1000</f>
        <v>5353.0680000000002</v>
      </c>
      <c r="C10" s="1658">
        <f t="shared" ref="C10:C24" si="2">SUM(D10:I10)</f>
        <v>6.0970748221419599</v>
      </c>
      <c r="D10" s="1658">
        <f>$B10*受療率!E143/1000</f>
        <v>4.4525664685882793</v>
      </c>
      <c r="E10" s="1658">
        <f>$B10*受療率!F143/1000</f>
        <v>0.19459123343817566</v>
      </c>
      <c r="F10" s="1658">
        <f>$B10*受療率!G143/1000</f>
        <v>0.1842788304584802</v>
      </c>
      <c r="G10" s="1658">
        <f>$B10*受療率!H143/1000</f>
        <v>0</v>
      </c>
      <c r="H10" s="1658">
        <f>$B10*受療率!I143/1000</f>
        <v>1.2656382896570249</v>
      </c>
      <c r="I10" s="1658">
        <f>$B10*受療率!J143/1000</f>
        <v>0</v>
      </c>
      <c r="J10" s="1658">
        <f t="shared" si="1"/>
        <v>111.483746189567</v>
      </c>
      <c r="K10" s="1658">
        <f>$B10*受療率!L143/1000</f>
        <v>16.012702158211102</v>
      </c>
      <c r="L10" s="1658">
        <f>$B10*受療率!M143/1000</f>
        <v>70.551340687777227</v>
      </c>
      <c r="M10" s="1658">
        <f>$B10*受療率!N143/1000</f>
        <v>24.919703343578675</v>
      </c>
      <c r="N10" s="1611"/>
      <c r="O10" s="1585"/>
      <c r="P10" s="1613"/>
    </row>
    <row r="11" spans="1:16">
      <c r="A11" s="1606" t="s">
        <v>989</v>
      </c>
      <c r="B11" s="1585">
        <f>SUM('P1'!W14:AA14)/1000</f>
        <v>5760.4160000000002</v>
      </c>
      <c r="C11" s="1658">
        <f t="shared" si="2"/>
        <v>9.3165811666687315</v>
      </c>
      <c r="D11" s="1658">
        <f>$B11*受療率!E144/1000</f>
        <v>6.1548642234272091</v>
      </c>
      <c r="E11" s="1658">
        <f>$B11*受療率!F144/1000</f>
        <v>0.70950201560159398</v>
      </c>
      <c r="F11" s="1658">
        <f>$B11*受療率!G144/1000</f>
        <v>0.19197194525288377</v>
      </c>
      <c r="G11" s="1658">
        <f>$B11*受療率!H144/1000</f>
        <v>0</v>
      </c>
      <c r="H11" s="1658">
        <f>$B11*受療率!I144/1000</f>
        <v>2.260242982387044</v>
      </c>
      <c r="I11" s="1658">
        <f>$B11*受療率!J144/1000</f>
        <v>0</v>
      </c>
      <c r="J11" s="1658">
        <f t="shared" si="1"/>
        <v>138.75079166904447</v>
      </c>
      <c r="K11" s="1658">
        <f>$B11*受療率!L144/1000</f>
        <v>20.570582605062089</v>
      </c>
      <c r="L11" s="1658">
        <f>$B11*受療率!M144/1000</f>
        <v>82.34065378466407</v>
      </c>
      <c r="M11" s="1658">
        <f>$B11*受療率!N144/1000</f>
        <v>35.839555279318319</v>
      </c>
      <c r="N11" s="1611"/>
      <c r="O11" s="1585"/>
      <c r="P11" s="1613"/>
    </row>
    <row r="12" spans="1:16">
      <c r="A12" s="1606" t="s">
        <v>990</v>
      </c>
      <c r="B12" s="1585">
        <f>SUM('P1'!AB14:AF14)/1000</f>
        <v>6249.4359999999997</v>
      </c>
      <c r="C12" s="1658">
        <f t="shared" si="2"/>
        <v>14.821208655222982</v>
      </c>
      <c r="D12" s="1658">
        <f>$B12*受療率!E145/1000</f>
        <v>8.9903534866747261</v>
      </c>
      <c r="E12" s="1658">
        <f>$B12*受療率!F145/1000</f>
        <v>1.8388041719670389</v>
      </c>
      <c r="F12" s="1658">
        <f>$B12*受療率!G145/1000</f>
        <v>0.29022606026075881</v>
      </c>
      <c r="G12" s="1658">
        <f>$B12*受療率!H145/1000</f>
        <v>0</v>
      </c>
      <c r="H12" s="1658">
        <f>$B12*受療率!I145/1000</f>
        <v>3.7018249363204569</v>
      </c>
      <c r="I12" s="1658">
        <f>$B12*受療率!J145/1000</f>
        <v>0</v>
      </c>
      <c r="J12" s="1658">
        <f t="shared" si="1"/>
        <v>181.9357552853044</v>
      </c>
      <c r="K12" s="1658">
        <f>$B12*受療率!L145/1000</f>
        <v>30.314908429404234</v>
      </c>
      <c r="L12" s="1658">
        <f>$B12*受療率!M145/1000</f>
        <v>108.29581179921276</v>
      </c>
      <c r="M12" s="1658">
        <f>$B12*受療率!N145/1000</f>
        <v>43.325035056687398</v>
      </c>
      <c r="N12" s="1611"/>
      <c r="O12" s="1585"/>
      <c r="P12" s="1613"/>
    </row>
    <row r="13" spans="1:16">
      <c r="A13" s="1606" t="s">
        <v>991</v>
      </c>
      <c r="B13" s="1585">
        <f>SUM('P1'!AG14:AK14)/1000</f>
        <v>6181.7269999999999</v>
      </c>
      <c r="C13" s="1658">
        <f t="shared" si="2"/>
        <v>18.025415165136</v>
      </c>
      <c r="D13" s="1658">
        <f>$B13*受療率!E146/1000</f>
        <v>10.577689056456997</v>
      </c>
      <c r="E13" s="1658">
        <f>$B13*受療率!F146/1000</f>
        <v>1.8977747215597174</v>
      </c>
      <c r="F13" s="1658">
        <f>$B13*受療率!G146/1000</f>
        <v>0.42790517966400576</v>
      </c>
      <c r="G13" s="1658">
        <f>$B13*受療率!H146/1000</f>
        <v>0</v>
      </c>
      <c r="H13" s="1658">
        <f>$B13*受療率!I146/1000</f>
        <v>5.1220462074552815</v>
      </c>
      <c r="I13" s="1658">
        <f>$B13*受療率!J146/1000</f>
        <v>0</v>
      </c>
      <c r="J13" s="1658">
        <f t="shared" si="1"/>
        <v>204.29204868983862</v>
      </c>
      <c r="K13" s="1658">
        <f>$B13*受療率!L146/1000</f>
        <v>35.448448833718153</v>
      </c>
      <c r="L13" s="1658">
        <f>$B13*受療率!M146/1000</f>
        <v>116.64808360547941</v>
      </c>
      <c r="M13" s="1658">
        <f>$B13*受療率!N146/1000</f>
        <v>52.195516250641049</v>
      </c>
      <c r="N13" s="1611"/>
      <c r="O13" s="1585"/>
      <c r="P13" s="1613"/>
    </row>
    <row r="14" spans="1:16">
      <c r="A14" s="1606" t="s">
        <v>992</v>
      </c>
      <c r="B14" s="1585">
        <f>SUM('P1'!AL14:AP14)/1000</f>
        <v>6521.3909999999996</v>
      </c>
      <c r="C14" s="1658">
        <f t="shared" si="2"/>
        <v>19.560195392852492</v>
      </c>
      <c r="D14" s="1658">
        <f>$B14*受療率!E147/1000</f>
        <v>10.765265123542758</v>
      </c>
      <c r="E14" s="1658">
        <f>$B14*受療率!F147/1000</f>
        <v>1.231447575640215</v>
      </c>
      <c r="F14" s="1658">
        <f>$B14*受療率!G147/1000</f>
        <v>0.62196626915571951</v>
      </c>
      <c r="G14" s="1658">
        <f>$B14*受療率!H147/1000</f>
        <v>0</v>
      </c>
      <c r="H14" s="1658">
        <f>$B14*受療率!I147/1000</f>
        <v>6.9415164245137992</v>
      </c>
      <c r="I14" s="1658">
        <f>$B14*受療率!J147/1000</f>
        <v>0</v>
      </c>
      <c r="J14" s="1658">
        <f t="shared" si="1"/>
        <v>228.84077335594452</v>
      </c>
      <c r="K14" s="1658">
        <f>$B14*受療率!L147/1000</f>
        <v>41.163854698833156</v>
      </c>
      <c r="L14" s="1658">
        <f>$B14*受療率!M147/1000</f>
        <v>129.02306781931892</v>
      </c>
      <c r="M14" s="1658">
        <f>$B14*受療率!N147/1000</f>
        <v>58.65385083779244</v>
      </c>
      <c r="N14" s="1611"/>
      <c r="O14" s="1585"/>
      <c r="P14" s="1613"/>
    </row>
    <row r="15" spans="1:16">
      <c r="A15" s="1606" t="s">
        <v>993</v>
      </c>
      <c r="B15" s="1585">
        <f>SUM('P1'!AQ14:AU14)/1000</f>
        <v>7346.348</v>
      </c>
      <c r="C15" s="1658">
        <f t="shared" si="2"/>
        <v>23.924560754590885</v>
      </c>
      <c r="D15" s="1658">
        <f>$B15*受療率!E148/1000</f>
        <v>12.249602141454124</v>
      </c>
      <c r="E15" s="1658">
        <f>$B15*受療率!F148/1000</f>
        <v>0.40938249997709042</v>
      </c>
      <c r="F15" s="1658">
        <f>$B15*受療率!G148/1000</f>
        <v>1.0855241293476021</v>
      </c>
      <c r="G15" s="1658">
        <f>$B15*受療率!H148/1000</f>
        <v>0</v>
      </c>
      <c r="H15" s="1658">
        <f>$B15*受療率!I148/1000</f>
        <v>10.118105528912881</v>
      </c>
      <c r="I15" s="1658">
        <f>$B15*受療率!J148/1000</f>
        <v>6.1946454899186945E-2</v>
      </c>
      <c r="J15" s="1658">
        <f t="shared" si="1"/>
        <v>265.28430790973721</v>
      </c>
      <c r="K15" s="1658">
        <f>$B15*受療率!L148/1000</f>
        <v>50.33946268084771</v>
      </c>
      <c r="L15" s="1658">
        <f>$B15*受療率!M148/1000</f>
        <v>148.46749948203342</v>
      </c>
      <c r="M15" s="1658">
        <f>$B15*受療率!N148/1000</f>
        <v>66.477345746856116</v>
      </c>
      <c r="N15" s="1611"/>
      <c r="O15" s="1585"/>
      <c r="P15" s="1613"/>
    </row>
    <row r="16" spans="1:16">
      <c r="A16" s="1606" t="s">
        <v>994</v>
      </c>
      <c r="B16" s="1585">
        <f>SUM('P1'!AV14:AZ14)/1000</f>
        <v>8333.5660000000007</v>
      </c>
      <c r="C16" s="1658">
        <f t="shared" si="2"/>
        <v>35.019782265914991</v>
      </c>
      <c r="D16" s="1658">
        <f>$B16*受療率!E149/1000</f>
        <v>17.294516894553922</v>
      </c>
      <c r="E16" s="1658">
        <f>$B16*受療率!F149/1000</f>
        <v>0.52826483566487037</v>
      </c>
      <c r="F16" s="1658">
        <f>$B16*受療率!G149/1000</f>
        <v>1.9010234562003068</v>
      </c>
      <c r="G16" s="1658">
        <f>$B16*受療率!H149/1000</f>
        <v>0</v>
      </c>
      <c r="H16" s="1658">
        <f>$B16*受療率!I149/1000</f>
        <v>15.216041728524187</v>
      </c>
      <c r="I16" s="1658">
        <f>$B16*受療率!J149/1000</f>
        <v>7.9935350971699029E-2</v>
      </c>
      <c r="J16" s="1658">
        <f t="shared" si="1"/>
        <v>340.2028659857969</v>
      </c>
      <c r="K16" s="1658">
        <f>$B16*受療率!L149/1000</f>
        <v>67.390291897607895</v>
      </c>
      <c r="L16" s="1658">
        <f>$B16*受療率!M149/1000</f>
        <v>183.63436579880019</v>
      </c>
      <c r="M16" s="1658">
        <f>$B16*受療率!N149/1000</f>
        <v>89.178208289388792</v>
      </c>
      <c r="N16" s="1611"/>
      <c r="O16" s="1585"/>
      <c r="P16" s="1613"/>
    </row>
    <row r="17" spans="1:16">
      <c r="A17" s="1606" t="s">
        <v>995</v>
      </c>
      <c r="B17" s="1585">
        <f>SUM('P1'!BA14:BE14)/1000</f>
        <v>9690.1389999999992</v>
      </c>
      <c r="C17" s="1658">
        <f t="shared" si="2"/>
        <v>56.506081736071415</v>
      </c>
      <c r="D17" s="1658">
        <f>$B17*受療率!E150/1000</f>
        <v>27.122875195653169</v>
      </c>
      <c r="E17" s="1658">
        <f>$B17*受療率!F150/1000</f>
        <v>0.95037305762061441</v>
      </c>
      <c r="F17" s="1658">
        <f>$B17*受療率!G150/1000</f>
        <v>3.8571764542345282</v>
      </c>
      <c r="G17" s="1658">
        <f>$B17*受療率!H150/1000</f>
        <v>0</v>
      </c>
      <c r="H17" s="1658">
        <f>$B17*受療率!I150/1000</f>
        <v>24.47293744173837</v>
      </c>
      <c r="I17" s="1658">
        <f>$B17*受療率!J150/1000</f>
        <v>0.10271958682474278</v>
      </c>
      <c r="J17" s="1658">
        <f t="shared" si="1"/>
        <v>481.72208935889478</v>
      </c>
      <c r="K17" s="1658">
        <f>$B17*受療率!L150/1000</f>
        <v>97.365727487633961</v>
      </c>
      <c r="L17" s="1658">
        <f>$B17*受療率!M150/1000</f>
        <v>261.03087987516562</v>
      </c>
      <c r="M17" s="1658">
        <f>$B17*受療率!N150/1000</f>
        <v>123.32548199609514</v>
      </c>
      <c r="N17" s="1611"/>
      <c r="O17" s="1585"/>
      <c r="P17" s="1613"/>
    </row>
    <row r="18" spans="1:16">
      <c r="A18" s="1606" t="s">
        <v>996</v>
      </c>
      <c r="B18" s="1585">
        <f>SUM('P1'!BF14:BJ14)/1000</f>
        <v>8546.0460000000003</v>
      </c>
      <c r="C18" s="1658">
        <f t="shared" si="2"/>
        <v>64.905203492203071</v>
      </c>
      <c r="D18" s="1658">
        <f>$B18*受療率!E151/1000</f>
        <v>31.857176476653201</v>
      </c>
      <c r="E18" s="1658">
        <f>$B18*受療率!F151/1000</f>
        <v>1.0969316032623866</v>
      </c>
      <c r="F18" s="1658">
        <f>$B18*受療率!G151/1000</f>
        <v>5.4248417512709235</v>
      </c>
      <c r="G18" s="1658">
        <f>$B18*受療率!H151/1000</f>
        <v>4.7572596088902873E-2</v>
      </c>
      <c r="H18" s="1658">
        <f>$B18*受療率!I151/1000</f>
        <v>26.386467624098021</v>
      </c>
      <c r="I18" s="1658">
        <f>$B18*受療率!J151/1000</f>
        <v>9.2213440829635535E-2</v>
      </c>
      <c r="J18" s="1658">
        <f t="shared" si="1"/>
        <v>487.06854557937925</v>
      </c>
      <c r="K18" s="1658">
        <f>$B18*受療率!L151/1000</f>
        <v>104.76388932008618</v>
      </c>
      <c r="L18" s="1658">
        <f>$B18*受療率!M151/1000</f>
        <v>261.10307493114175</v>
      </c>
      <c r="M18" s="1658">
        <f>$B18*受療率!N151/1000</f>
        <v>121.20158132815126</v>
      </c>
      <c r="N18" s="1611"/>
      <c r="O18" s="1585"/>
      <c r="P18" s="1613"/>
    </row>
    <row r="19" spans="1:16">
      <c r="A19" s="1606" t="s">
        <v>997</v>
      </c>
      <c r="B19" s="1585">
        <f>SUM('P1'!BK14:BO14)/1000</f>
        <v>7718.3779999999997</v>
      </c>
      <c r="C19" s="1658">
        <f t="shared" si="2"/>
        <v>80.329870945309295</v>
      </c>
      <c r="D19" s="1658">
        <f>$B19*受療率!E152/1000</f>
        <v>39.963245708592979</v>
      </c>
      <c r="E19" s="1658">
        <f>$B19*受療率!F152/1000</f>
        <v>1.1258559960276471</v>
      </c>
      <c r="F19" s="1658">
        <f>$B19*受療率!G152/1000</f>
        <v>7.7298849154967257</v>
      </c>
      <c r="G19" s="1658">
        <f>$B19*受療率!H152/1000</f>
        <v>7.3240517996746732E-2</v>
      </c>
      <c r="H19" s="1658">
        <f>$B19*受療率!I152/1000</f>
        <v>31.295676356858802</v>
      </c>
      <c r="I19" s="1658">
        <f>$B19*受療率!J152/1000</f>
        <v>0.14196745033639843</v>
      </c>
      <c r="J19" s="1658">
        <f t="shared" si="1"/>
        <v>534.07804654321399</v>
      </c>
      <c r="K19" s="1658">
        <f>$B19*受療率!L152/1000</f>
        <v>116.96690896246922</v>
      </c>
      <c r="L19" s="1658">
        <f>$B19*受療率!M152/1000</f>
        <v>288.59518011571896</v>
      </c>
      <c r="M19" s="1658">
        <f>$B19*受療率!N152/1000</f>
        <v>128.51595746502582</v>
      </c>
      <c r="N19" s="1611"/>
      <c r="O19" s="1585"/>
      <c r="P19" s="1613"/>
    </row>
    <row r="20" spans="1:16">
      <c r="A20" s="1606" t="s">
        <v>998</v>
      </c>
      <c r="B20" s="1585">
        <f>SUM('P1'!BP14:BT14)/1000</f>
        <v>7163.47</v>
      </c>
      <c r="C20" s="1658">
        <f t="shared" si="2"/>
        <v>93.801553047316176</v>
      </c>
      <c r="D20" s="1658">
        <f>$B20*受療率!E153/1000</f>
        <v>50.882809829280689</v>
      </c>
      <c r="E20" s="1658">
        <f>$B20*受療率!F153/1000</f>
        <v>1.7080422933539345</v>
      </c>
      <c r="F20" s="1658">
        <f>$B20*受療率!G153/1000</f>
        <v>10.999164804572882</v>
      </c>
      <c r="G20" s="1658">
        <f>$B20*受療率!H153/1000</f>
        <v>0.16667038604445292</v>
      </c>
      <c r="H20" s="1658">
        <f>$B20*受療率!I153/1000</f>
        <v>29.915637976530526</v>
      </c>
      <c r="I20" s="1658">
        <f>$B20*受療率!J153/1000</f>
        <v>0.12922775753369339</v>
      </c>
      <c r="J20" s="1658">
        <f t="shared" si="1"/>
        <v>631.69323130395367</v>
      </c>
      <c r="K20" s="1658">
        <f>$B20*受療率!L153/1000</f>
        <v>138.80514440752475</v>
      </c>
      <c r="L20" s="1658">
        <f>$B20*受療率!M153/1000</f>
        <v>350.57752259703432</v>
      </c>
      <c r="M20" s="1658">
        <f>$B20*受療率!N153/1000</f>
        <v>142.31056429939463</v>
      </c>
      <c r="N20" s="1611"/>
      <c r="O20" s="1585"/>
      <c r="P20" s="1613"/>
    </row>
    <row r="21" spans="1:16">
      <c r="A21" s="1606" t="s">
        <v>999</v>
      </c>
      <c r="B21" s="1585">
        <f>SUM('P1'!BU14:BY14)/1000</f>
        <v>7807.6549999999997</v>
      </c>
      <c r="C21" s="1658">
        <f t="shared" si="2"/>
        <v>136.88074366762319</v>
      </c>
      <c r="D21" s="1658">
        <f>$B21*受療率!E154/1000</f>
        <v>78.8933401009797</v>
      </c>
      <c r="E21" s="1658">
        <f>$B21*受療率!F154/1000</f>
        <v>2.9021794603010562</v>
      </c>
      <c r="F21" s="1658">
        <f>$B21*受療率!G154/1000</f>
        <v>20.256562707797052</v>
      </c>
      <c r="G21" s="1658">
        <f>$B21*受療率!H154/1000</f>
        <v>0.2097733514587346</v>
      </c>
      <c r="H21" s="1658">
        <f>$B21*受療率!I154/1000</f>
        <v>34.456240437978046</v>
      </c>
      <c r="I21" s="1658">
        <f>$B21*受療率!J154/1000</f>
        <v>0.16264760910861165</v>
      </c>
      <c r="J21" s="1658">
        <f t="shared" si="1"/>
        <v>892.50721863689228</v>
      </c>
      <c r="K21" s="1658">
        <f>$B21*受療率!L154/1000</f>
        <v>195.23341225434837</v>
      </c>
      <c r="L21" s="1658">
        <f>$B21*受療率!M154/1000</f>
        <v>523.0641927904511</v>
      </c>
      <c r="M21" s="1658">
        <f>$B21*受療率!N154/1000</f>
        <v>174.20961359209292</v>
      </c>
      <c r="N21" s="1611"/>
      <c r="O21" s="1585"/>
      <c r="P21" s="1613"/>
    </row>
    <row r="22" spans="1:16">
      <c r="A22" s="1606" t="s">
        <v>1000</v>
      </c>
      <c r="B22" s="1585">
        <f>SUM('P1'!BZ14:CD14)/1000</f>
        <v>8491.9290000000001</v>
      </c>
      <c r="C22" s="1658">
        <f t="shared" si="2"/>
        <v>211.95324716261075</v>
      </c>
      <c r="D22" s="1658">
        <f>$B22*受療率!E155/1000</f>
        <v>121.78708973976433</v>
      </c>
      <c r="E22" s="1658">
        <f>$B22*受療率!F155/1000</f>
        <v>5.4703275972677048</v>
      </c>
      <c r="F22" s="1658">
        <f>$B22*受療率!G155/1000</f>
        <v>42.983538348661462</v>
      </c>
      <c r="G22" s="1658">
        <f>$B22*受療率!H155/1000</f>
        <v>0.57707388854692332</v>
      </c>
      <c r="H22" s="1658">
        <f>$B22*受療率!I155/1000</f>
        <v>40.799642236692641</v>
      </c>
      <c r="I22" s="1658">
        <f>$B22*受療率!J155/1000</f>
        <v>0.33557535167770131</v>
      </c>
      <c r="J22" s="1658">
        <f t="shared" si="1"/>
        <v>1114.2979910500771</v>
      </c>
      <c r="K22" s="1658">
        <f>$B22*受療率!L155/1000</f>
        <v>249.50051532344304</v>
      </c>
      <c r="L22" s="1658">
        <f>$B22*受療率!M155/1000</f>
        <v>687.72696701162999</v>
      </c>
      <c r="M22" s="1658">
        <f>$B22*受療率!N155/1000</f>
        <v>177.070508715004</v>
      </c>
      <c r="N22" s="1611"/>
      <c r="O22" s="1585"/>
      <c r="P22" s="1613"/>
    </row>
    <row r="23" spans="1:16">
      <c r="A23" s="1606" t="s">
        <v>1001</v>
      </c>
      <c r="B23" s="1585">
        <f>SUM('P1'!CE14:CI14)/1000</f>
        <v>6105.1890000000003</v>
      </c>
      <c r="C23" s="1658">
        <f t="shared" si="2"/>
        <v>219.3689320403775</v>
      </c>
      <c r="D23" s="1658">
        <f>$B23*受療率!E156/1000</f>
        <v>121.67104455760187</v>
      </c>
      <c r="E23" s="1658">
        <f>$B23*受療率!F156/1000</f>
        <v>6.7073064651619942</v>
      </c>
      <c r="F23" s="1658">
        <f>$B23*受療率!G156/1000</f>
        <v>56.907403008565112</v>
      </c>
      <c r="G23" s="1658">
        <f>$B23*受療率!H156/1000</f>
        <v>0.85485383700150142</v>
      </c>
      <c r="H23" s="1658">
        <f>$B23*受療率!I156/1000</f>
        <v>32.814067750298378</v>
      </c>
      <c r="I23" s="1658">
        <f>$B23*受療率!J156/1000</f>
        <v>0.41425642174861826</v>
      </c>
      <c r="J23" s="1658">
        <f t="shared" si="1"/>
        <v>813.60348378609274</v>
      </c>
      <c r="K23" s="1658">
        <f>$B23*受療率!L156/1000</f>
        <v>184.54317218786488</v>
      </c>
      <c r="L23" s="1658">
        <f>$B23*受療率!M156/1000</f>
        <v>523.88279368673216</v>
      </c>
      <c r="M23" s="1658">
        <f>$B23*受療率!N156/1000</f>
        <v>105.17751791149563</v>
      </c>
      <c r="N23" s="1611"/>
      <c r="O23" s="1585"/>
      <c r="P23" s="1613"/>
    </row>
    <row r="24" spans="1:16">
      <c r="A24" s="1606" t="s">
        <v>1002</v>
      </c>
      <c r="B24" s="1585">
        <f>SUM('P1'!CJ14:CN14)/1000</f>
        <v>4081.2170000000001</v>
      </c>
      <c r="C24" s="1658">
        <f t="shared" si="2"/>
        <v>205.20612724417788</v>
      </c>
      <c r="D24" s="1658">
        <f>$B24*受療率!E157/1000</f>
        <v>104.69195579293189</v>
      </c>
      <c r="E24" s="1658">
        <f>$B24*受療率!F157/1000</f>
        <v>8.4347887569547293</v>
      </c>
      <c r="F24" s="1658">
        <f>$B24*受療率!G157/1000</f>
        <v>65.968089508824406</v>
      </c>
      <c r="G24" s="1658">
        <f>$B24*受療率!H157/1000</f>
        <v>1.0784987109312938</v>
      </c>
      <c r="H24" s="1658">
        <f>$B24*受療率!I157/1000</f>
        <v>24.592682285933513</v>
      </c>
      <c r="I24" s="1658">
        <f>$B24*受療率!J157/1000</f>
        <v>0.44011218860205592</v>
      </c>
      <c r="J24" s="1658">
        <f t="shared" si="1"/>
        <v>490.78958758258437</v>
      </c>
      <c r="K24" s="1658">
        <f>$B24*受療率!L157/1000</f>
        <v>107.76557110668874</v>
      </c>
      <c r="L24" s="1658">
        <f>$B24*受療率!M157/1000</f>
        <v>329.33952367428947</v>
      </c>
      <c r="M24" s="1658">
        <f>$B24*受療率!N157/1000</f>
        <v>53.684492801606147</v>
      </c>
      <c r="N24" s="1611"/>
      <c r="O24" s="1585"/>
      <c r="P24" s="1613"/>
    </row>
    <row r="25" spans="1:16">
      <c r="A25" s="1607" t="s">
        <v>1005</v>
      </c>
      <c r="B25" s="1614">
        <f>SUM('P1'!CO14:DD14)/1000</f>
        <v>3121.386</v>
      </c>
      <c r="C25" s="1658">
        <f>SUM(D25:I25)</f>
        <v>223.09479502267965</v>
      </c>
      <c r="D25" s="1658">
        <f>$B25*受療率!E158/1000</f>
        <v>100.11568791870741</v>
      </c>
      <c r="E25" s="1658">
        <f>$B25*受療率!F158/1000</f>
        <v>9.7281397619538605</v>
      </c>
      <c r="F25" s="1658">
        <f>$B25*受療率!G158/1000</f>
        <v>90.245828251920528</v>
      </c>
      <c r="G25" s="1658">
        <f>$B25*受療率!H158/1000</f>
        <v>1.859793714269834</v>
      </c>
      <c r="H25" s="1658">
        <f>$B25*受療率!I158/1000</f>
        <v>20.844930865995391</v>
      </c>
      <c r="I25" s="1658">
        <f>$B25*受療率!J158/1000</f>
        <v>0.30041450983260909</v>
      </c>
      <c r="J25" s="1658">
        <f t="shared" si="1"/>
        <v>299.7160129777559</v>
      </c>
      <c r="K25" s="1658">
        <f>$B25*受療率!L158/1000</f>
        <v>65.517712781013529</v>
      </c>
      <c r="L25" s="1658">
        <f>$B25*受療率!M158/1000</f>
        <v>202.70067639282607</v>
      </c>
      <c r="M25" s="1658">
        <f>$B25*受療率!N158/1000</f>
        <v>31.497623803916305</v>
      </c>
      <c r="N25" s="1611"/>
      <c r="O25" s="1585"/>
      <c r="P25" s="1613"/>
    </row>
    <row r="27" spans="1:16">
      <c r="A27" s="1622" t="s">
        <v>437</v>
      </c>
      <c r="D27" s="1317">
        <v>365</v>
      </c>
      <c r="E27" s="1317">
        <v>365</v>
      </c>
      <c r="F27" s="1317">
        <v>365</v>
      </c>
      <c r="G27" s="1317">
        <v>365</v>
      </c>
      <c r="H27" s="1317">
        <v>365</v>
      </c>
      <c r="I27" s="1317">
        <v>365</v>
      </c>
      <c r="K27" s="1317">
        <v>270</v>
      </c>
      <c r="L27" s="1317">
        <v>270</v>
      </c>
      <c r="M27" s="1317">
        <v>270</v>
      </c>
    </row>
    <row r="29" spans="1:16">
      <c r="A29" s="2811">
        <f>A1</f>
        <v>2025</v>
      </c>
      <c r="B29" s="1317" t="s">
        <v>1311</v>
      </c>
    </row>
    <row r="31" spans="1:16">
      <c r="B31" s="2636" t="s">
        <v>640</v>
      </c>
      <c r="C31" s="2636" t="s">
        <v>641</v>
      </c>
    </row>
    <row r="32" spans="1:16">
      <c r="B32" s="2636"/>
      <c r="C32" s="1605" t="s">
        <v>578</v>
      </c>
      <c r="D32" s="1605" t="s">
        <v>425</v>
      </c>
      <c r="E32" s="1605" t="s">
        <v>439</v>
      </c>
      <c r="F32" s="1605" t="s">
        <v>440</v>
      </c>
      <c r="G32" s="1605" t="s">
        <v>441</v>
      </c>
      <c r="H32" s="1605" t="s">
        <v>392</v>
      </c>
      <c r="I32" s="1605" t="s">
        <v>442</v>
      </c>
      <c r="J32" s="1605" t="s">
        <v>644</v>
      </c>
      <c r="K32" s="1605" t="s">
        <v>645</v>
      </c>
      <c r="L32" s="1605" t="s">
        <v>646</v>
      </c>
      <c r="M32" s="1605" t="s">
        <v>647</v>
      </c>
      <c r="N32" s="1605"/>
    </row>
    <row r="33" spans="1:14">
      <c r="A33" s="1608" t="s">
        <v>241</v>
      </c>
      <c r="B33" s="1610">
        <f>B5</f>
        <v>122544.10100000001</v>
      </c>
      <c r="C33" s="1585">
        <f>SUM(D33:I33)</f>
        <v>526200.22475104232</v>
      </c>
      <c r="D33" s="1585">
        <f>D5*D$27</f>
        <v>280767.77389814868</v>
      </c>
      <c r="E33" s="1585">
        <f t="shared" ref="E33:I33" si="3">E5*E$27</f>
        <v>16565.810255258806</v>
      </c>
      <c r="F33" s="1585">
        <f t="shared" si="3"/>
        <v>112812.51575191444</v>
      </c>
      <c r="G33" s="1585">
        <f t="shared" si="3"/>
        <v>1776.6291058535123</v>
      </c>
      <c r="H33" s="1585">
        <f t="shared" si="3"/>
        <v>113452.22485520371</v>
      </c>
      <c r="I33" s="1585">
        <f t="shared" si="3"/>
        <v>825.27088466320754</v>
      </c>
      <c r="J33" s="1585">
        <f>SUM(K33:M33)</f>
        <v>2133288.6585492045</v>
      </c>
      <c r="K33" s="1585">
        <f t="shared" ref="K33:M48" si="4">K5*K$27</f>
        <v>430934.07048878603</v>
      </c>
      <c r="L33" s="1585">
        <f t="shared" si="4"/>
        <v>1289705.8738737383</v>
      </c>
      <c r="M33" s="1585">
        <f t="shared" si="4"/>
        <v>412648.71418668015</v>
      </c>
      <c r="N33" s="1585"/>
    </row>
    <row r="34" spans="1:14">
      <c r="A34" s="1607" t="s">
        <v>1004</v>
      </c>
      <c r="B34" s="1610">
        <f t="shared" ref="B34:B53" si="5">B6</f>
        <v>844.96600000000001</v>
      </c>
      <c r="C34" s="1585">
        <f>SUM(D34:I34)</f>
        <v>3152.5325868241571</v>
      </c>
      <c r="D34" s="1585">
        <f t="shared" ref="D34:I49" si="6">D6*D$27</f>
        <v>3020.5260478042633</v>
      </c>
      <c r="E34" s="1585">
        <f t="shared" si="6"/>
        <v>132.00653901989384</v>
      </c>
      <c r="F34" s="1585">
        <f t="shared" si="6"/>
        <v>0</v>
      </c>
      <c r="G34" s="1585">
        <f t="shared" si="6"/>
        <v>0</v>
      </c>
      <c r="H34" s="1585">
        <f t="shared" si="6"/>
        <v>0</v>
      </c>
      <c r="I34" s="1585">
        <f t="shared" si="6"/>
        <v>0</v>
      </c>
      <c r="J34" s="1585">
        <f>SUM(K34:M34)</f>
        <v>16261.300805236204</v>
      </c>
      <c r="K34" s="1585">
        <f t="shared" si="4"/>
        <v>2622.9556034078855</v>
      </c>
      <c r="L34" s="1585">
        <f t="shared" si="4"/>
        <v>13613.031305764227</v>
      </c>
      <c r="M34" s="1585">
        <f t="shared" si="4"/>
        <v>25.313896064091896</v>
      </c>
      <c r="N34" s="1585"/>
    </row>
    <row r="35" spans="1:14">
      <c r="A35" s="1607" t="s">
        <v>1003</v>
      </c>
      <c r="B35" s="1610">
        <f t="shared" si="5"/>
        <v>3474.0050000000001</v>
      </c>
      <c r="C35" s="1585">
        <f t="shared" ref="C35:C53" si="7">SUM(D35:I35)</f>
        <v>2065.8717681503654</v>
      </c>
      <c r="D35" s="1585">
        <f t="shared" si="6"/>
        <v>2032.8729486111642</v>
      </c>
      <c r="E35" s="1585">
        <f t="shared" si="6"/>
        <v>32.998819539201286</v>
      </c>
      <c r="F35" s="1585">
        <f t="shared" si="6"/>
        <v>0</v>
      </c>
      <c r="G35" s="1585">
        <f t="shared" si="6"/>
        <v>0</v>
      </c>
      <c r="H35" s="1585">
        <f t="shared" si="6"/>
        <v>0</v>
      </c>
      <c r="I35" s="1585">
        <f t="shared" si="6"/>
        <v>0</v>
      </c>
      <c r="J35" s="1585">
        <f t="shared" ref="J35:J53" si="8">SUM(K35:M35)</f>
        <v>68491.8427223584</v>
      </c>
      <c r="K35" s="1585">
        <f t="shared" si="4"/>
        <v>7139.65892848574</v>
      </c>
      <c r="L35" s="1585">
        <f t="shared" si="4"/>
        <v>56846.694669548408</v>
      </c>
      <c r="M35" s="1585">
        <f t="shared" si="4"/>
        <v>4505.4891243242555</v>
      </c>
      <c r="N35" s="1585"/>
    </row>
    <row r="36" spans="1:14">
      <c r="A36" s="1606" t="s">
        <v>986</v>
      </c>
      <c r="B36" s="1610">
        <f t="shared" si="5"/>
        <v>4743.0410000000002</v>
      </c>
      <c r="C36" s="1585">
        <f t="shared" si="7"/>
        <v>1537.1214514129119</v>
      </c>
      <c r="D36" s="1585">
        <f t="shared" si="6"/>
        <v>1504.0393966208326</v>
      </c>
      <c r="E36" s="1585">
        <f t="shared" si="6"/>
        <v>0</v>
      </c>
      <c r="F36" s="1585">
        <f t="shared" si="6"/>
        <v>0</v>
      </c>
      <c r="G36" s="1585">
        <f t="shared" si="6"/>
        <v>0</v>
      </c>
      <c r="H36" s="1585">
        <f t="shared" si="6"/>
        <v>33.082054792079248</v>
      </c>
      <c r="I36" s="1585">
        <f t="shared" si="6"/>
        <v>0</v>
      </c>
      <c r="J36" s="1585">
        <f t="shared" si="8"/>
        <v>61448.673514614842</v>
      </c>
      <c r="K36" s="1585">
        <f t="shared" si="4"/>
        <v>5749.4869005089504</v>
      </c>
      <c r="L36" s="1585">
        <f t="shared" si="4"/>
        <v>41497.789716554544</v>
      </c>
      <c r="M36" s="1585">
        <f t="shared" si="4"/>
        <v>14201.396897551353</v>
      </c>
      <c r="N36" s="1585"/>
    </row>
    <row r="37" spans="1:14">
      <c r="A37" s="1606" t="s">
        <v>987</v>
      </c>
      <c r="B37" s="1610">
        <f t="shared" si="5"/>
        <v>5010.7280000000001</v>
      </c>
      <c r="C37" s="1585">
        <f t="shared" si="7"/>
        <v>1578.5479526274887</v>
      </c>
      <c r="D37" s="1585">
        <f t="shared" si="6"/>
        <v>1383.7553141873004</v>
      </c>
      <c r="E37" s="1585">
        <f t="shared" si="6"/>
        <v>0</v>
      </c>
      <c r="F37" s="1585">
        <f t="shared" si="6"/>
        <v>0</v>
      </c>
      <c r="G37" s="1585">
        <f t="shared" si="6"/>
        <v>0</v>
      </c>
      <c r="H37" s="1585">
        <f t="shared" si="6"/>
        <v>194.79263844018828</v>
      </c>
      <c r="I37" s="1585">
        <f t="shared" si="6"/>
        <v>0</v>
      </c>
      <c r="J37" s="1585">
        <f t="shared" si="8"/>
        <v>38694.88761289425</v>
      </c>
      <c r="K37" s="1585">
        <f t="shared" si="4"/>
        <v>4562.346669999074</v>
      </c>
      <c r="L37" s="1585">
        <f t="shared" si="4"/>
        <v>25663.316987756814</v>
      </c>
      <c r="M37" s="1585">
        <f t="shared" si="4"/>
        <v>8469.2239551383609</v>
      </c>
      <c r="N37" s="1585"/>
    </row>
    <row r="38" spans="1:14">
      <c r="A38" s="1606" t="s">
        <v>988</v>
      </c>
      <c r="B38" s="1610">
        <f t="shared" si="5"/>
        <v>5353.0680000000002</v>
      </c>
      <c r="C38" s="1585">
        <f t="shared" si="7"/>
        <v>2225.4323100818151</v>
      </c>
      <c r="D38" s="1585">
        <f t="shared" si="6"/>
        <v>1625.1867610347219</v>
      </c>
      <c r="E38" s="1585">
        <f t="shared" si="6"/>
        <v>71.025800204934114</v>
      </c>
      <c r="F38" s="1585">
        <f t="shared" si="6"/>
        <v>67.261773117345271</v>
      </c>
      <c r="G38" s="1585">
        <f t="shared" si="6"/>
        <v>0</v>
      </c>
      <c r="H38" s="1585">
        <f t="shared" si="6"/>
        <v>461.95797572481405</v>
      </c>
      <c r="I38" s="1585">
        <f t="shared" si="6"/>
        <v>0</v>
      </c>
      <c r="J38" s="1585">
        <f t="shared" si="8"/>
        <v>30100.611471183089</v>
      </c>
      <c r="K38" s="1585">
        <f t="shared" si="4"/>
        <v>4323.4295827169972</v>
      </c>
      <c r="L38" s="1585">
        <f t="shared" si="4"/>
        <v>19048.861985699852</v>
      </c>
      <c r="M38" s="1585">
        <f t="shared" si="4"/>
        <v>6728.3199027662422</v>
      </c>
      <c r="N38" s="1585"/>
    </row>
    <row r="39" spans="1:14">
      <c r="A39" s="1606" t="s">
        <v>989</v>
      </c>
      <c r="B39" s="1610">
        <f t="shared" si="5"/>
        <v>5760.4160000000002</v>
      </c>
      <c r="C39" s="1585">
        <f t="shared" si="7"/>
        <v>3400.5521258340868</v>
      </c>
      <c r="D39" s="1585">
        <f t="shared" si="6"/>
        <v>2246.5254415509312</v>
      </c>
      <c r="E39" s="1585">
        <f t="shared" si="6"/>
        <v>258.96823569458178</v>
      </c>
      <c r="F39" s="1585">
        <f t="shared" si="6"/>
        <v>70.069760017302585</v>
      </c>
      <c r="G39" s="1585">
        <f t="shared" si="6"/>
        <v>0</v>
      </c>
      <c r="H39" s="1585">
        <f t="shared" si="6"/>
        <v>824.98868857127104</v>
      </c>
      <c r="I39" s="1585">
        <f t="shared" si="6"/>
        <v>0</v>
      </c>
      <c r="J39" s="1585">
        <f t="shared" si="8"/>
        <v>37462.713750642011</v>
      </c>
      <c r="K39" s="1585">
        <f t="shared" si="4"/>
        <v>5554.0573033667642</v>
      </c>
      <c r="L39" s="1585">
        <f t="shared" si="4"/>
        <v>22231.976521859298</v>
      </c>
      <c r="M39" s="1585">
        <f t="shared" si="4"/>
        <v>9676.6799254159469</v>
      </c>
      <c r="N39" s="1585"/>
    </row>
    <row r="40" spans="1:14">
      <c r="A40" s="1606" t="s">
        <v>990</v>
      </c>
      <c r="B40" s="1610">
        <f t="shared" si="5"/>
        <v>6249.4359999999997</v>
      </c>
      <c r="C40" s="1585">
        <f t="shared" si="7"/>
        <v>5409.7411591563887</v>
      </c>
      <c r="D40" s="1585">
        <f t="shared" si="6"/>
        <v>3281.4790226362752</v>
      </c>
      <c r="E40" s="1585">
        <f t="shared" si="6"/>
        <v>671.1635227679692</v>
      </c>
      <c r="F40" s="1585">
        <f t="shared" si="6"/>
        <v>105.93251199517697</v>
      </c>
      <c r="G40" s="1585">
        <f t="shared" si="6"/>
        <v>0</v>
      </c>
      <c r="H40" s="1585">
        <f t="shared" si="6"/>
        <v>1351.1661017569668</v>
      </c>
      <c r="I40" s="1585">
        <f t="shared" si="6"/>
        <v>0</v>
      </c>
      <c r="J40" s="1585">
        <f t="shared" si="8"/>
        <v>49122.653927032181</v>
      </c>
      <c r="K40" s="1585">
        <f t="shared" si="4"/>
        <v>8185.0252759391433</v>
      </c>
      <c r="L40" s="1585">
        <f t="shared" si="4"/>
        <v>29239.869185787444</v>
      </c>
      <c r="M40" s="1585">
        <f t="shared" si="4"/>
        <v>11697.759465305597</v>
      </c>
      <c r="N40" s="1585"/>
    </row>
    <row r="41" spans="1:14">
      <c r="A41" s="1606" t="s">
        <v>991</v>
      </c>
      <c r="B41" s="1610">
        <f t="shared" si="5"/>
        <v>6181.7269999999999</v>
      </c>
      <c r="C41" s="1585">
        <f t="shared" si="7"/>
        <v>6579.2765352746401</v>
      </c>
      <c r="D41" s="1585">
        <f t="shared" si="6"/>
        <v>3860.8565056068037</v>
      </c>
      <c r="E41" s="1585">
        <f t="shared" si="6"/>
        <v>692.68777336929679</v>
      </c>
      <c r="F41" s="1585">
        <f t="shared" si="6"/>
        <v>156.18539057736211</v>
      </c>
      <c r="G41" s="1585">
        <f t="shared" si="6"/>
        <v>0</v>
      </c>
      <c r="H41" s="1585">
        <f t="shared" si="6"/>
        <v>1869.5468657211777</v>
      </c>
      <c r="I41" s="1585">
        <f t="shared" si="6"/>
        <v>0</v>
      </c>
      <c r="J41" s="1585">
        <f t="shared" si="8"/>
        <v>55158.853146256428</v>
      </c>
      <c r="K41" s="1585">
        <f t="shared" si="4"/>
        <v>9571.0811851039016</v>
      </c>
      <c r="L41" s="1585">
        <f t="shared" si="4"/>
        <v>31494.982573479443</v>
      </c>
      <c r="M41" s="1585">
        <f t="shared" si="4"/>
        <v>14092.789387673083</v>
      </c>
      <c r="N41" s="1585"/>
    </row>
    <row r="42" spans="1:14">
      <c r="A42" s="1606" t="s">
        <v>992</v>
      </c>
      <c r="B42" s="1610">
        <f t="shared" si="5"/>
        <v>6521.3909999999996</v>
      </c>
      <c r="C42" s="1585">
        <f t="shared" si="7"/>
        <v>7139.471318391159</v>
      </c>
      <c r="D42" s="1585">
        <f t="shared" si="6"/>
        <v>3929.3217700931064</v>
      </c>
      <c r="E42" s="1585">
        <f t="shared" si="6"/>
        <v>449.47836510867847</v>
      </c>
      <c r="F42" s="1585">
        <f t="shared" si="6"/>
        <v>227.01768824183762</v>
      </c>
      <c r="G42" s="1585">
        <f t="shared" si="6"/>
        <v>0</v>
      </c>
      <c r="H42" s="1585">
        <f t="shared" si="6"/>
        <v>2533.6534949475367</v>
      </c>
      <c r="I42" s="1585">
        <f t="shared" si="6"/>
        <v>0</v>
      </c>
      <c r="J42" s="1585">
        <f t="shared" si="8"/>
        <v>61787.008806105019</v>
      </c>
      <c r="K42" s="1585">
        <f t="shared" si="4"/>
        <v>11114.240768684953</v>
      </c>
      <c r="L42" s="1585">
        <f t="shared" si="4"/>
        <v>34836.228311216109</v>
      </c>
      <c r="M42" s="1585">
        <f t="shared" si="4"/>
        <v>15836.539726203959</v>
      </c>
      <c r="N42" s="1585"/>
    </row>
    <row r="43" spans="1:14">
      <c r="A43" s="1606" t="s">
        <v>993</v>
      </c>
      <c r="B43" s="1610">
        <f t="shared" si="5"/>
        <v>7346.348</v>
      </c>
      <c r="C43" s="1585">
        <f t="shared" si="7"/>
        <v>8732.4646754256737</v>
      </c>
      <c r="D43" s="1585">
        <f t="shared" si="6"/>
        <v>4471.1047816307555</v>
      </c>
      <c r="E43" s="1585">
        <f t="shared" si="6"/>
        <v>149.42461249163802</v>
      </c>
      <c r="F43" s="1585">
        <f t="shared" si="6"/>
        <v>396.21630721187478</v>
      </c>
      <c r="G43" s="1585">
        <f t="shared" si="6"/>
        <v>0</v>
      </c>
      <c r="H43" s="1585">
        <f t="shared" si="6"/>
        <v>3693.1085180532018</v>
      </c>
      <c r="I43" s="1585">
        <f t="shared" si="6"/>
        <v>22.610456038203235</v>
      </c>
      <c r="J43" s="1585">
        <f t="shared" si="8"/>
        <v>71626.763135629051</v>
      </c>
      <c r="K43" s="1585">
        <f t="shared" si="4"/>
        <v>13591.654923828881</v>
      </c>
      <c r="L43" s="1585">
        <f t="shared" si="4"/>
        <v>40086.224860149021</v>
      </c>
      <c r="M43" s="1585">
        <f t="shared" si="4"/>
        <v>17948.883351651151</v>
      </c>
      <c r="N43" s="1585"/>
    </row>
    <row r="44" spans="1:14">
      <c r="A44" s="1606" t="s">
        <v>994</v>
      </c>
      <c r="B44" s="1610">
        <f t="shared" si="5"/>
        <v>8333.5660000000007</v>
      </c>
      <c r="C44" s="1585">
        <f t="shared" si="7"/>
        <v>12782.220527058969</v>
      </c>
      <c r="D44" s="1585">
        <f t="shared" si="6"/>
        <v>6312.4986665121814</v>
      </c>
      <c r="E44" s="1585">
        <f t="shared" si="6"/>
        <v>192.81666501767768</v>
      </c>
      <c r="F44" s="1585">
        <f t="shared" si="6"/>
        <v>693.87356151311201</v>
      </c>
      <c r="G44" s="1585">
        <f t="shared" si="6"/>
        <v>0</v>
      </c>
      <c r="H44" s="1585">
        <f t="shared" si="6"/>
        <v>5553.8552309113284</v>
      </c>
      <c r="I44" s="1585">
        <f t="shared" si="6"/>
        <v>29.176403104670147</v>
      </c>
      <c r="J44" s="1585">
        <f t="shared" si="8"/>
        <v>91854.77381616515</v>
      </c>
      <c r="K44" s="1585">
        <f t="shared" si="4"/>
        <v>18195.378812354131</v>
      </c>
      <c r="L44" s="1585">
        <f t="shared" si="4"/>
        <v>49581.278765676048</v>
      </c>
      <c r="M44" s="1585">
        <f t="shared" si="4"/>
        <v>24078.116238134975</v>
      </c>
      <c r="N44" s="1585"/>
    </row>
    <row r="45" spans="1:14">
      <c r="A45" s="1606" t="s">
        <v>995</v>
      </c>
      <c r="B45" s="1610">
        <f t="shared" si="5"/>
        <v>9690.1389999999992</v>
      </c>
      <c r="C45" s="1585">
        <f t="shared" si="7"/>
        <v>20624.719833666069</v>
      </c>
      <c r="D45" s="1585">
        <f t="shared" si="6"/>
        <v>9899.8494464134073</v>
      </c>
      <c r="E45" s="1585">
        <f t="shared" si="6"/>
        <v>346.88616603152428</v>
      </c>
      <c r="F45" s="1585">
        <f t="shared" si="6"/>
        <v>1407.8694057956027</v>
      </c>
      <c r="G45" s="1585">
        <f t="shared" si="6"/>
        <v>0</v>
      </c>
      <c r="H45" s="1585">
        <f t="shared" si="6"/>
        <v>8932.6221662345051</v>
      </c>
      <c r="I45" s="1585">
        <f t="shared" si="6"/>
        <v>37.492649191031113</v>
      </c>
      <c r="J45" s="1585">
        <f t="shared" si="8"/>
        <v>130064.96412690158</v>
      </c>
      <c r="K45" s="1585">
        <f t="shared" si="4"/>
        <v>26288.74642166117</v>
      </c>
      <c r="L45" s="1585">
        <f t="shared" si="4"/>
        <v>70478.337566294722</v>
      </c>
      <c r="M45" s="1585">
        <f t="shared" si="4"/>
        <v>33297.880138945686</v>
      </c>
      <c r="N45" s="1585"/>
    </row>
    <row r="46" spans="1:14">
      <c r="A46" s="1606" t="s">
        <v>996</v>
      </c>
      <c r="B46" s="1610">
        <f t="shared" si="5"/>
        <v>8546.0460000000003</v>
      </c>
      <c r="C46" s="1585">
        <f t="shared" si="7"/>
        <v>23690.399274654119</v>
      </c>
      <c r="D46" s="1585">
        <f t="shared" si="6"/>
        <v>11627.869413978418</v>
      </c>
      <c r="E46" s="1585">
        <f t="shared" si="6"/>
        <v>400.38003519077108</v>
      </c>
      <c r="F46" s="1585">
        <f t="shared" si="6"/>
        <v>1980.067239213887</v>
      </c>
      <c r="G46" s="1585">
        <f t="shared" si="6"/>
        <v>17.363997572449549</v>
      </c>
      <c r="H46" s="1585">
        <f t="shared" si="6"/>
        <v>9631.0606827957781</v>
      </c>
      <c r="I46" s="1585">
        <f t="shared" si="6"/>
        <v>33.657905902816971</v>
      </c>
      <c r="J46" s="1585">
        <f t="shared" si="8"/>
        <v>131508.50730643238</v>
      </c>
      <c r="K46" s="1585">
        <f t="shared" si="4"/>
        <v>28286.250116423267</v>
      </c>
      <c r="L46" s="1585">
        <f t="shared" si="4"/>
        <v>70497.830231408268</v>
      </c>
      <c r="M46" s="1585">
        <f t="shared" si="4"/>
        <v>32724.426958600841</v>
      </c>
      <c r="N46" s="1585"/>
    </row>
    <row r="47" spans="1:14">
      <c r="A47" s="1606" t="s">
        <v>997</v>
      </c>
      <c r="B47" s="1610">
        <f t="shared" si="5"/>
        <v>7718.3779999999997</v>
      </c>
      <c r="C47" s="1585">
        <f t="shared" si="7"/>
        <v>29320.402895037896</v>
      </c>
      <c r="D47" s="1585">
        <f t="shared" si="6"/>
        <v>14586.584683636438</v>
      </c>
      <c r="E47" s="1585">
        <f t="shared" si="6"/>
        <v>410.9374385500912</v>
      </c>
      <c r="F47" s="1585">
        <f t="shared" si="6"/>
        <v>2821.407994156305</v>
      </c>
      <c r="G47" s="1585">
        <f t="shared" si="6"/>
        <v>26.732789068812558</v>
      </c>
      <c r="H47" s="1585">
        <f t="shared" si="6"/>
        <v>11422.921870253464</v>
      </c>
      <c r="I47" s="1585">
        <f t="shared" si="6"/>
        <v>51.818119372785425</v>
      </c>
      <c r="J47" s="1585">
        <f t="shared" si="8"/>
        <v>144201.07256666778</v>
      </c>
      <c r="K47" s="1585">
        <f t="shared" si="4"/>
        <v>31581.065419866689</v>
      </c>
      <c r="L47" s="1585">
        <f t="shared" si="4"/>
        <v>77920.698631244115</v>
      </c>
      <c r="M47" s="1585">
        <f t="shared" si="4"/>
        <v>34699.308515556972</v>
      </c>
      <c r="N47" s="1585"/>
    </row>
    <row r="48" spans="1:14">
      <c r="A48" s="1606" t="s">
        <v>998</v>
      </c>
      <c r="B48" s="1610">
        <f t="shared" si="5"/>
        <v>7163.47</v>
      </c>
      <c r="C48" s="1585">
        <f t="shared" si="7"/>
        <v>34237.566862270403</v>
      </c>
      <c r="D48" s="1585">
        <f t="shared" si="6"/>
        <v>18572.225587687451</v>
      </c>
      <c r="E48" s="1585">
        <f t="shared" si="6"/>
        <v>623.4354370741861</v>
      </c>
      <c r="F48" s="1585">
        <f t="shared" si="6"/>
        <v>4014.6951536691017</v>
      </c>
      <c r="G48" s="1585">
        <f t="shared" si="6"/>
        <v>60.834690906225312</v>
      </c>
      <c r="H48" s="1585">
        <f t="shared" si="6"/>
        <v>10919.207861433642</v>
      </c>
      <c r="I48" s="1585">
        <f t="shared" si="6"/>
        <v>47.168131499798086</v>
      </c>
      <c r="J48" s="1585">
        <f t="shared" si="8"/>
        <v>170557.17245206749</v>
      </c>
      <c r="K48" s="1585">
        <f t="shared" si="4"/>
        <v>37477.388990031679</v>
      </c>
      <c r="L48" s="1585">
        <f t="shared" si="4"/>
        <v>94655.931101199269</v>
      </c>
      <c r="M48" s="1585">
        <f t="shared" si="4"/>
        <v>38423.85236083655</v>
      </c>
      <c r="N48" s="1585"/>
    </row>
    <row r="49" spans="1:14">
      <c r="A49" s="1606" t="s">
        <v>999</v>
      </c>
      <c r="B49" s="1610">
        <f t="shared" si="5"/>
        <v>7807.6549999999997</v>
      </c>
      <c r="C49" s="1585">
        <f t="shared" si="7"/>
        <v>49961.471438682471</v>
      </c>
      <c r="D49" s="1585">
        <f t="shared" si="6"/>
        <v>28796.06913685759</v>
      </c>
      <c r="E49" s="1585">
        <f t="shared" si="6"/>
        <v>1059.2955030098856</v>
      </c>
      <c r="F49" s="1585">
        <f t="shared" si="6"/>
        <v>7393.6453883459235</v>
      </c>
      <c r="G49" s="1585">
        <f t="shared" si="6"/>
        <v>76.567273282438137</v>
      </c>
      <c r="H49" s="1585">
        <f t="shared" si="6"/>
        <v>12576.527759861987</v>
      </c>
      <c r="I49" s="1585">
        <f t="shared" si="6"/>
        <v>59.366377324643253</v>
      </c>
      <c r="J49" s="1585">
        <f t="shared" si="8"/>
        <v>240976.94903196095</v>
      </c>
      <c r="K49" s="1585">
        <f t="shared" ref="K49:M53" si="9">K21*K$27</f>
        <v>52713.021308674062</v>
      </c>
      <c r="L49" s="1585">
        <f t="shared" si="9"/>
        <v>141227.33205342179</v>
      </c>
      <c r="M49" s="1585">
        <f t="shared" si="9"/>
        <v>47036.595669865092</v>
      </c>
      <c r="N49" s="1585"/>
    </row>
    <row r="50" spans="1:14">
      <c r="A50" s="1606" t="s">
        <v>1000</v>
      </c>
      <c r="B50" s="1610">
        <f t="shared" si="5"/>
        <v>8491.9290000000001</v>
      </c>
      <c r="C50" s="1585">
        <f t="shared" si="7"/>
        <v>77362.93521435294</v>
      </c>
      <c r="D50" s="1585">
        <f t="shared" ref="D50:I53" si="10">D22*D$27</f>
        <v>44452.287755013982</v>
      </c>
      <c r="E50" s="1585">
        <f t="shared" si="10"/>
        <v>1996.6695730027122</v>
      </c>
      <c r="F50" s="1585">
        <f t="shared" si="10"/>
        <v>15688.991497261433</v>
      </c>
      <c r="G50" s="1585">
        <f t="shared" si="10"/>
        <v>210.63196931962702</v>
      </c>
      <c r="H50" s="1585">
        <f t="shared" si="10"/>
        <v>14891.869416392814</v>
      </c>
      <c r="I50" s="1585">
        <f t="shared" si="10"/>
        <v>122.48500336236097</v>
      </c>
      <c r="J50" s="1585">
        <f t="shared" si="8"/>
        <v>300860.45758352079</v>
      </c>
      <c r="K50" s="1585">
        <f t="shared" si="9"/>
        <v>67365.139137329621</v>
      </c>
      <c r="L50" s="1585">
        <f t="shared" si="9"/>
        <v>185686.2810931401</v>
      </c>
      <c r="M50" s="1585">
        <f t="shared" si="9"/>
        <v>47809.037353051077</v>
      </c>
      <c r="N50" s="1585"/>
    </row>
    <row r="51" spans="1:14">
      <c r="A51" s="1606" t="s">
        <v>1001</v>
      </c>
      <c r="B51" s="1610">
        <f t="shared" si="5"/>
        <v>6105.1890000000003</v>
      </c>
      <c r="C51" s="1585">
        <f t="shared" si="7"/>
        <v>80069.660194737764</v>
      </c>
      <c r="D51" s="1585">
        <f t="shared" si="10"/>
        <v>44409.931263524682</v>
      </c>
      <c r="E51" s="1585">
        <f t="shared" si="10"/>
        <v>2448.1668597841281</v>
      </c>
      <c r="F51" s="1585">
        <f t="shared" si="10"/>
        <v>20771.202098126265</v>
      </c>
      <c r="G51" s="1585">
        <f t="shared" si="10"/>
        <v>312.021650505548</v>
      </c>
      <c r="H51" s="1585">
        <f t="shared" si="10"/>
        <v>11977.134728858908</v>
      </c>
      <c r="I51" s="1585">
        <f t="shared" si="10"/>
        <v>151.20359393824566</v>
      </c>
      <c r="J51" s="1585">
        <f t="shared" si="8"/>
        <v>219672.94062224502</v>
      </c>
      <c r="K51" s="1585">
        <f t="shared" si="9"/>
        <v>49826.656490723515</v>
      </c>
      <c r="L51" s="1585">
        <f t="shared" si="9"/>
        <v>141448.3542954177</v>
      </c>
      <c r="M51" s="1585">
        <f t="shared" si="9"/>
        <v>28397.92983610382</v>
      </c>
      <c r="N51" s="1585"/>
    </row>
    <row r="52" spans="1:14">
      <c r="A52" s="1606" t="s">
        <v>1002</v>
      </c>
      <c r="B52" s="1610">
        <f t="shared" si="5"/>
        <v>4081.2170000000001</v>
      </c>
      <c r="C52" s="1585">
        <f t="shared" si="7"/>
        <v>74900.236444124923</v>
      </c>
      <c r="D52" s="1585">
        <f t="shared" si="10"/>
        <v>38212.563864420139</v>
      </c>
      <c r="E52" s="1585">
        <f t="shared" si="10"/>
        <v>3078.6978962884764</v>
      </c>
      <c r="F52" s="1585">
        <f t="shared" si="10"/>
        <v>24078.352670720909</v>
      </c>
      <c r="G52" s="1585">
        <f t="shared" si="10"/>
        <v>393.65202948992226</v>
      </c>
      <c r="H52" s="1585">
        <f t="shared" si="10"/>
        <v>8976.3290343657318</v>
      </c>
      <c r="I52" s="1585">
        <f t="shared" si="10"/>
        <v>160.64094883975042</v>
      </c>
      <c r="J52" s="1585">
        <f t="shared" si="8"/>
        <v>132513.18864729779</v>
      </c>
      <c r="K52" s="1585">
        <f t="shared" si="9"/>
        <v>29096.704198805961</v>
      </c>
      <c r="L52" s="1585">
        <f t="shared" si="9"/>
        <v>88921.671392058153</v>
      </c>
      <c r="M52" s="1585">
        <f t="shared" si="9"/>
        <v>14494.813056433661</v>
      </c>
      <c r="N52" s="1585"/>
    </row>
    <row r="53" spans="1:14">
      <c r="A53" s="1607" t="s">
        <v>1005</v>
      </c>
      <c r="B53" s="1610">
        <f t="shared" si="5"/>
        <v>3121.386</v>
      </c>
      <c r="C53" s="1585">
        <f t="shared" si="7"/>
        <v>81429.600183278075</v>
      </c>
      <c r="D53" s="1585">
        <f>D25*D$27</f>
        <v>36542.2260903282</v>
      </c>
      <c r="E53" s="1585">
        <f t="shared" si="10"/>
        <v>3550.7710131131589</v>
      </c>
      <c r="F53" s="1585">
        <f t="shared" si="10"/>
        <v>32939.727311950992</v>
      </c>
      <c r="G53" s="1585">
        <f t="shared" si="10"/>
        <v>678.82470570848943</v>
      </c>
      <c r="H53" s="1585">
        <f t="shared" si="10"/>
        <v>7608.3997660883178</v>
      </c>
      <c r="I53" s="1585">
        <f t="shared" si="10"/>
        <v>109.65129608890231</v>
      </c>
      <c r="J53" s="1585">
        <f t="shared" si="8"/>
        <v>80923.323503994106</v>
      </c>
      <c r="K53" s="1585">
        <f t="shared" si="9"/>
        <v>17689.782450873652</v>
      </c>
      <c r="L53" s="1585">
        <f t="shared" si="9"/>
        <v>54729.182626063041</v>
      </c>
      <c r="M53" s="1585">
        <f t="shared" si="9"/>
        <v>8504.3584270574029</v>
      </c>
      <c r="N53" s="1585"/>
    </row>
    <row r="55" spans="1:14">
      <c r="A55" s="1625" t="s">
        <v>1008</v>
      </c>
      <c r="B55" s="1317" t="s">
        <v>1009</v>
      </c>
      <c r="C55" s="1603"/>
      <c r="D55" s="1612">
        <f>単価!D48</f>
        <v>4.9777707629363848</v>
      </c>
      <c r="E55" s="1612">
        <f>単価!E48</f>
        <v>2.2234212256923258</v>
      </c>
      <c r="F55" s="1612">
        <f>単価!G48</f>
        <v>2.1765822397409735</v>
      </c>
      <c r="G55" s="1612">
        <f>単価!H48</f>
        <v>2.1765822397409735</v>
      </c>
      <c r="H55" s="1612">
        <f>単価!I48</f>
        <v>1.5464809376871771</v>
      </c>
      <c r="I55" s="1612">
        <f>単価!J48</f>
        <v>3.5455588537017637</v>
      </c>
      <c r="J55" s="1603"/>
      <c r="K55" s="1612">
        <f>単価!D38</f>
        <v>2.275674011434742</v>
      </c>
      <c r="L55" s="1612">
        <f>単価!E38</f>
        <v>1.0530596961188283</v>
      </c>
      <c r="M55" s="1612">
        <f>単価!F38</f>
        <v>0.69277815517362862</v>
      </c>
      <c r="N55" s="1612"/>
    </row>
    <row r="57" spans="1:14">
      <c r="A57" s="2811">
        <f>A29</f>
        <v>2025</v>
      </c>
      <c r="B57" s="1317" t="s">
        <v>1312</v>
      </c>
    </row>
    <row r="59" spans="1:14">
      <c r="B59" s="2636" t="s">
        <v>640</v>
      </c>
      <c r="C59" s="2636"/>
    </row>
    <row r="60" spans="1:14">
      <c r="C60" s="1605" t="s">
        <v>578</v>
      </c>
      <c r="D60" s="1605" t="s">
        <v>425</v>
      </c>
      <c r="E60" s="1605" t="s">
        <v>439</v>
      </c>
      <c r="F60" s="1605" t="s">
        <v>440</v>
      </c>
      <c r="G60" s="1605" t="s">
        <v>441</v>
      </c>
      <c r="H60" s="1605" t="s">
        <v>392</v>
      </c>
      <c r="I60" s="1605" t="s">
        <v>442</v>
      </c>
      <c r="J60" s="1605" t="s">
        <v>644</v>
      </c>
      <c r="K60" s="1605" t="s">
        <v>645</v>
      </c>
      <c r="L60" s="1605" t="s">
        <v>646</v>
      </c>
      <c r="M60" s="1645" t="s">
        <v>647</v>
      </c>
      <c r="N60" s="1567" t="s">
        <v>672</v>
      </c>
    </row>
    <row r="61" spans="1:14">
      <c r="A61" s="1608" t="s">
        <v>241</v>
      </c>
      <c r="B61" s="1610">
        <f>B33</f>
        <v>122544.10100000001</v>
      </c>
      <c r="C61" s="1585">
        <f>SUM(C62:C81)</f>
        <v>186222.08373603868</v>
      </c>
      <c r="D61" s="1585">
        <f>D33*D$55/10</f>
        <v>139759.76160849381</v>
      </c>
      <c r="E61" s="1585">
        <f t="shared" ref="E61:I61" si="11">E33*E$55/10</f>
        <v>3683.2774142334033</v>
      </c>
      <c r="F61" s="1585">
        <f t="shared" si="11"/>
        <v>24554.571820611578</v>
      </c>
      <c r="G61" s="1585">
        <f t="shared" si="11"/>
        <v>386.6979358407641</v>
      </c>
      <c r="H61" s="1585">
        <f t="shared" si="11"/>
        <v>17545.170307677188</v>
      </c>
      <c r="I61" s="1585">
        <f t="shared" si="11"/>
        <v>292.60464918199227</v>
      </c>
      <c r="J61" s="1585">
        <f>SUM(J62:J81)</f>
        <v>262467.67554262828</v>
      </c>
      <c r="K61" s="1585">
        <f t="shared" ref="K61:M76" si="12">K33*K$55/10</f>
        <v>98066.546485311759</v>
      </c>
      <c r="L61" s="1585">
        <f t="shared" si="12"/>
        <v>135813.72756241469</v>
      </c>
      <c r="M61" s="1634">
        <f t="shared" si="12"/>
        <v>28587.401494901824</v>
      </c>
      <c r="N61" s="2652">
        <f t="shared" ref="N61:N80" si="13">J61+C61</f>
        <v>448689.75927866693</v>
      </c>
    </row>
    <row r="62" spans="1:14">
      <c r="A62" s="1607" t="s">
        <v>1004</v>
      </c>
      <c r="B62" s="1610">
        <f t="shared" ref="B62:B81" si="14">B34</f>
        <v>844.96600000000001</v>
      </c>
      <c r="C62" s="1585">
        <f>SUM(D62:I62)</f>
        <v>1532.8992390234866</v>
      </c>
      <c r="D62" s="1585">
        <f t="shared" ref="D62:I77" si="15">D34*D$55/10</f>
        <v>1503.5486249447852</v>
      </c>
      <c r="E62" s="1585">
        <f t="shared" si="15"/>
        <v>29.350614078701419</v>
      </c>
      <c r="F62" s="1585">
        <f t="shared" si="15"/>
        <v>0</v>
      </c>
      <c r="G62" s="1585">
        <f t="shared" si="15"/>
        <v>0</v>
      </c>
      <c r="H62" s="1585">
        <f t="shared" si="15"/>
        <v>0</v>
      </c>
      <c r="I62" s="1585">
        <f t="shared" si="15"/>
        <v>0</v>
      </c>
      <c r="J62" s="1585">
        <f>SUM(K62:M62)</f>
        <v>2032.1863424142171</v>
      </c>
      <c r="K62" s="1585">
        <f t="shared" si="12"/>
        <v>596.89918998224573</v>
      </c>
      <c r="L62" s="1585">
        <f t="shared" si="12"/>
        <v>1433.5334610104173</v>
      </c>
      <c r="M62" s="1634">
        <f t="shared" si="12"/>
        <v>1.7536914215538562</v>
      </c>
      <c r="N62" s="2652">
        <f>J62+C62</f>
        <v>3565.0855814377037</v>
      </c>
    </row>
    <row r="63" spans="1:14">
      <c r="A63" s="1607" t="s">
        <v>1003</v>
      </c>
      <c r="B63" s="1610">
        <f t="shared" si="14"/>
        <v>3474.0050000000001</v>
      </c>
      <c r="C63" s="1585">
        <f t="shared" ref="C63:C81" si="16">SUM(D63:I63)</f>
        <v>1019.2545804147184</v>
      </c>
      <c r="D63" s="1585">
        <f t="shared" si="15"/>
        <v>1011.9175528360933</v>
      </c>
      <c r="E63" s="1585">
        <f t="shared" si="15"/>
        <v>7.3370275786250785</v>
      </c>
      <c r="F63" s="1585">
        <f t="shared" si="15"/>
        <v>0</v>
      </c>
      <c r="G63" s="1585">
        <f t="shared" si="15"/>
        <v>0</v>
      </c>
      <c r="H63" s="1585">
        <f t="shared" si="15"/>
        <v>0</v>
      </c>
      <c r="I63" s="1585">
        <f t="shared" si="15"/>
        <v>0</v>
      </c>
      <c r="J63" s="1585">
        <f t="shared" ref="J63:J81" si="17">SUM(K63:M63)</f>
        <v>7923.1803731841683</v>
      </c>
      <c r="K63" s="1585">
        <f t="shared" si="12"/>
        <v>1624.7536274063016</v>
      </c>
      <c r="L63" s="1585">
        <f t="shared" si="12"/>
        <v>5986.2963014074467</v>
      </c>
      <c r="M63" s="1634">
        <f t="shared" si="12"/>
        <v>312.13044437042055</v>
      </c>
      <c r="N63" s="2652">
        <f t="shared" si="13"/>
        <v>8942.4349535988858</v>
      </c>
    </row>
    <row r="64" spans="1:14">
      <c r="A64" s="1606" t="s">
        <v>986</v>
      </c>
      <c r="B64" s="1610">
        <f t="shared" si="14"/>
        <v>4743.0410000000002</v>
      </c>
      <c r="C64" s="1585">
        <f t="shared" si="16"/>
        <v>753.7924101919134</v>
      </c>
      <c r="D64" s="1585">
        <f t="shared" si="15"/>
        <v>748.67633348036611</v>
      </c>
      <c r="E64" s="1585">
        <f t="shared" si="15"/>
        <v>0</v>
      </c>
      <c r="F64" s="1585">
        <f t="shared" si="15"/>
        <v>0</v>
      </c>
      <c r="G64" s="1585">
        <f t="shared" si="15"/>
        <v>0</v>
      </c>
      <c r="H64" s="1585">
        <f t="shared" si="15"/>
        <v>5.1160767115473282</v>
      </c>
      <c r="I64" s="1585">
        <f t="shared" si="15"/>
        <v>0</v>
      </c>
      <c r="J64" s="1585">
        <f t="shared" si="17"/>
        <v>6662.2025290664787</v>
      </c>
      <c r="K64" s="1585">
        <f t="shared" si="12"/>
        <v>1308.3957918572705</v>
      </c>
      <c r="L64" s="1585">
        <f t="shared" si="12"/>
        <v>4369.9649828517968</v>
      </c>
      <c r="M64" s="1634">
        <f t="shared" si="12"/>
        <v>983.84175435741179</v>
      </c>
      <c r="N64" s="2652">
        <f t="shared" si="13"/>
        <v>7415.9949392583922</v>
      </c>
    </row>
    <row r="65" spans="1:14">
      <c r="A65" s="1606" t="s">
        <v>987</v>
      </c>
      <c r="B65" s="1610">
        <f t="shared" si="14"/>
        <v>5010.7280000000001</v>
      </c>
      <c r="C65" s="1585">
        <f t="shared" si="16"/>
        <v>718.92598481689379</v>
      </c>
      <c r="D65" s="1585">
        <f t="shared" si="15"/>
        <v>688.80167460193957</v>
      </c>
      <c r="E65" s="1585">
        <f t="shared" si="15"/>
        <v>0</v>
      </c>
      <c r="F65" s="1585">
        <f t="shared" si="15"/>
        <v>0</v>
      </c>
      <c r="G65" s="1585">
        <f t="shared" si="15"/>
        <v>0</v>
      </c>
      <c r="H65" s="1585">
        <f t="shared" si="15"/>
        <v>30.124310214954164</v>
      </c>
      <c r="I65" s="1585">
        <f t="shared" si="15"/>
        <v>0</v>
      </c>
      <c r="J65" s="1585">
        <f t="shared" si="17"/>
        <v>4327.471188399415</v>
      </c>
      <c r="K65" s="1585">
        <f t="shared" si="12"/>
        <v>1038.2413748072729</v>
      </c>
      <c r="L65" s="1585">
        <f t="shared" si="12"/>
        <v>2702.5004788528358</v>
      </c>
      <c r="M65" s="1634">
        <f t="shared" si="12"/>
        <v>586.72933473930561</v>
      </c>
      <c r="N65" s="2652">
        <f t="shared" si="13"/>
        <v>5046.3971732163091</v>
      </c>
    </row>
    <row r="66" spans="1:14">
      <c r="A66" s="1606" t="s">
        <v>988</v>
      </c>
      <c r="B66" s="1610">
        <f t="shared" si="14"/>
        <v>5353.0680000000002</v>
      </c>
      <c r="C66" s="1585">
        <f t="shared" si="16"/>
        <v>910.85373993890335</v>
      </c>
      <c r="D66" s="1585">
        <f t="shared" si="15"/>
        <v>808.9807143389919</v>
      </c>
      <c r="E66" s="1585">
        <f t="shared" si="15"/>
        <v>15.792027174743286</v>
      </c>
      <c r="F66" s="1585">
        <f t="shared" si="15"/>
        <v>14.640078078070058</v>
      </c>
      <c r="G66" s="1585">
        <f t="shared" si="15"/>
        <v>0</v>
      </c>
      <c r="H66" s="1585">
        <f t="shared" si="15"/>
        <v>71.440920347098057</v>
      </c>
      <c r="I66" s="1585">
        <f t="shared" si="15"/>
        <v>0</v>
      </c>
      <c r="J66" s="1585">
        <f t="shared" si="17"/>
        <v>3455.9538205384215</v>
      </c>
      <c r="K66" s="1585">
        <f t="shared" si="12"/>
        <v>983.87163416572218</v>
      </c>
      <c r="L66" s="1585">
        <f t="shared" si="12"/>
        <v>2005.9588814070587</v>
      </c>
      <c r="M66" s="1634">
        <f t="shared" si="12"/>
        <v>466.12330496564056</v>
      </c>
      <c r="N66" s="2652">
        <f t="shared" si="13"/>
        <v>4366.8075604773248</v>
      </c>
    </row>
    <row r="67" spans="1:14">
      <c r="A67" s="1606" t="s">
        <v>989</v>
      </c>
      <c r="B67" s="1610">
        <f t="shared" si="14"/>
        <v>5760.4160000000002</v>
      </c>
      <c r="C67" s="1585">
        <f t="shared" si="16"/>
        <v>1318.6826009047991</v>
      </c>
      <c r="D67" s="1585">
        <f t="shared" si="15"/>
        <v>1118.2688661144978</v>
      </c>
      <c r="E67" s="1585">
        <f t="shared" si="15"/>
        <v>57.57954720234261</v>
      </c>
      <c r="F67" s="1585">
        <f t="shared" si="15"/>
        <v>15.2512595196573</v>
      </c>
      <c r="G67" s="1585">
        <f t="shared" si="15"/>
        <v>0</v>
      </c>
      <c r="H67" s="1585">
        <f t="shared" si="15"/>
        <v>127.58292806830138</v>
      </c>
      <c r="I67" s="1585">
        <f t="shared" si="15"/>
        <v>0</v>
      </c>
      <c r="J67" s="1585">
        <f t="shared" si="17"/>
        <v>4275.4614770456492</v>
      </c>
      <c r="K67" s="1585">
        <f t="shared" si="12"/>
        <v>1263.922386329107</v>
      </c>
      <c r="L67" s="1585">
        <f t="shared" si="12"/>
        <v>2341.1598440230077</v>
      </c>
      <c r="M67" s="1634">
        <f t="shared" si="12"/>
        <v>670.37924669353458</v>
      </c>
      <c r="N67" s="2652">
        <f t="shared" si="13"/>
        <v>5594.1440779504483</v>
      </c>
    </row>
    <row r="68" spans="1:14">
      <c r="A68" s="1606" t="s">
        <v>990</v>
      </c>
      <c r="B68" s="1610">
        <f t="shared" si="14"/>
        <v>6249.4359999999997</v>
      </c>
      <c r="C68" s="1585">
        <f t="shared" si="16"/>
        <v>2014.685300473674</v>
      </c>
      <c r="D68" s="1585">
        <f t="shared" si="15"/>
        <v>1633.4450338067913</v>
      </c>
      <c r="E68" s="1585">
        <f t="shared" si="15"/>
        <v>149.22792224327372</v>
      </c>
      <c r="F68" s="1585">
        <f t="shared" si="15"/>
        <v>23.057082421984983</v>
      </c>
      <c r="G68" s="1585">
        <f t="shared" si="15"/>
        <v>0</v>
      </c>
      <c r="H68" s="1585">
        <f t="shared" si="15"/>
        <v>208.95526200162416</v>
      </c>
      <c r="I68" s="1585">
        <f t="shared" si="15"/>
        <v>0</v>
      </c>
      <c r="J68" s="1585">
        <f t="shared" si="17"/>
        <v>5752.1729284770063</v>
      </c>
      <c r="K68" s="1585">
        <f t="shared" si="12"/>
        <v>1862.6449303391187</v>
      </c>
      <c r="L68" s="1585">
        <f t="shared" si="12"/>
        <v>3079.1327759339615</v>
      </c>
      <c r="M68" s="1634">
        <f t="shared" si="12"/>
        <v>810.39522220392632</v>
      </c>
      <c r="N68" s="2652">
        <f t="shared" si="13"/>
        <v>7766.8582289506803</v>
      </c>
    </row>
    <row r="69" spans="1:14">
      <c r="A69" s="1606" t="s">
        <v>991</v>
      </c>
      <c r="B69" s="1610">
        <f t="shared" si="14"/>
        <v>6181.7269999999999</v>
      </c>
      <c r="C69" s="1585">
        <f t="shared" si="16"/>
        <v>2398.9764268777435</v>
      </c>
      <c r="D69" s="1585">
        <f t="shared" si="15"/>
        <v>1921.8458633502282</v>
      </c>
      <c r="E69" s="1585">
        <f t="shared" si="15"/>
        <v>154.01366980868499</v>
      </c>
      <c r="F69" s="1585">
        <f t="shared" si="15"/>
        <v>33.995034723769358</v>
      </c>
      <c r="G69" s="1585">
        <f t="shared" si="15"/>
        <v>0</v>
      </c>
      <c r="H69" s="1585">
        <f t="shared" si="15"/>
        <v>289.12185899506096</v>
      </c>
      <c r="I69" s="1585">
        <f t="shared" si="15"/>
        <v>0</v>
      </c>
      <c r="J69" s="1585">
        <f t="shared" si="17"/>
        <v>6470.993412561168</v>
      </c>
      <c r="K69" s="1585">
        <f t="shared" si="12"/>
        <v>2178.0660714272981</v>
      </c>
      <c r="L69" s="1585">
        <f t="shared" si="12"/>
        <v>3316.6096778096057</v>
      </c>
      <c r="M69" s="1634">
        <f t="shared" si="12"/>
        <v>976.31766332426503</v>
      </c>
      <c r="N69" s="2652">
        <f t="shared" si="13"/>
        <v>8869.9698394389125</v>
      </c>
    </row>
    <row r="70" spans="1:14">
      <c r="A70" s="1606" t="s">
        <v>992</v>
      </c>
      <c r="B70" s="1610">
        <f t="shared" si="14"/>
        <v>6521.3909999999996</v>
      </c>
      <c r="C70" s="1585">
        <f t="shared" si="16"/>
        <v>2497.1012263786124</v>
      </c>
      <c r="D70" s="1585">
        <f t="shared" si="15"/>
        <v>1955.9263025338907</v>
      </c>
      <c r="E70" s="1585">
        <f t="shared" si="15"/>
        <v>99.937973747212055</v>
      </c>
      <c r="F70" s="1585">
        <f t="shared" si="15"/>
        <v>49.412266833423701</v>
      </c>
      <c r="G70" s="1585">
        <f t="shared" si="15"/>
        <v>0</v>
      </c>
      <c r="H70" s="1585">
        <f t="shared" si="15"/>
        <v>391.82468326408599</v>
      </c>
      <c r="I70" s="1585">
        <f t="shared" si="15"/>
        <v>0</v>
      </c>
      <c r="J70" s="1585">
        <f t="shared" si="17"/>
        <v>7294.8225649313663</v>
      </c>
      <c r="K70" s="1585">
        <f t="shared" si="12"/>
        <v>2529.2388874124836</v>
      </c>
      <c r="L70" s="1585">
        <f t="shared" si="12"/>
        <v>3668.4627999335362</v>
      </c>
      <c r="M70" s="1634">
        <f t="shared" si="12"/>
        <v>1097.1208775853461</v>
      </c>
      <c r="N70" s="2652">
        <f t="shared" si="13"/>
        <v>9791.9237913099787</v>
      </c>
    </row>
    <row r="71" spans="1:14">
      <c r="A71" s="1606" t="s">
        <v>993</v>
      </c>
      <c r="B71" s="1610">
        <f t="shared" si="14"/>
        <v>7346.348</v>
      </c>
      <c r="C71" s="1585">
        <f t="shared" si="16"/>
        <v>2924.2254519026433</v>
      </c>
      <c r="D71" s="1585">
        <f t="shared" si="15"/>
        <v>2225.6134660026646</v>
      </c>
      <c r="E71" s="1585">
        <f t="shared" si="15"/>
        <v>33.223385505475861</v>
      </c>
      <c r="F71" s="1585">
        <f t="shared" si="15"/>
        <v>86.239737737312012</v>
      </c>
      <c r="G71" s="1585">
        <f t="shared" si="15"/>
        <v>0</v>
      </c>
      <c r="H71" s="1585">
        <f t="shared" si="15"/>
        <v>571.13219239794159</v>
      </c>
      <c r="I71" s="1585">
        <f t="shared" si="15"/>
        <v>8.016670259248599</v>
      </c>
      <c r="J71" s="1585">
        <f t="shared" si="17"/>
        <v>8557.7957948109524</v>
      </c>
      <c r="K71" s="1585">
        <f t="shared" si="12"/>
        <v>3093.0175882546432</v>
      </c>
      <c r="L71" s="1585">
        <f t="shared" si="12"/>
        <v>4221.3187769779552</v>
      </c>
      <c r="M71" s="1634">
        <f t="shared" si="12"/>
        <v>1243.459429578354</v>
      </c>
      <c r="N71" s="2652">
        <f t="shared" si="13"/>
        <v>11482.021246713595</v>
      </c>
    </row>
    <row r="72" spans="1:14">
      <c r="A72" s="1606" t="s">
        <v>994</v>
      </c>
      <c r="B72" s="1610">
        <f t="shared" si="14"/>
        <v>8333.5660000000007</v>
      </c>
      <c r="C72" s="1585">
        <f t="shared" si="16"/>
        <v>4205.3534739147544</v>
      </c>
      <c r="D72" s="1585">
        <f t="shared" si="15"/>
        <v>3142.2171303239256</v>
      </c>
      <c r="E72" s="1585">
        <f t="shared" si="15"/>
        <v>42.871266566751146</v>
      </c>
      <c r="F72" s="1585">
        <f t="shared" si="15"/>
        <v>151.02728706152556</v>
      </c>
      <c r="G72" s="1585">
        <f t="shared" si="15"/>
        <v>0</v>
      </c>
      <c r="H72" s="1585">
        <f t="shared" si="15"/>
        <v>858.8931245278585</v>
      </c>
      <c r="I72" s="1585">
        <f t="shared" si="15"/>
        <v>10.344665434693486</v>
      </c>
      <c r="J72" s="1585">
        <f t="shared" si="17"/>
        <v>11029.958998916172</v>
      </c>
      <c r="K72" s="1585">
        <f t="shared" si="12"/>
        <v>4140.675069148464</v>
      </c>
      <c r="L72" s="1585">
        <f t="shared" si="12"/>
        <v>5221.2046350165738</v>
      </c>
      <c r="M72" s="1634">
        <f t="shared" si="12"/>
        <v>1668.0792947511338</v>
      </c>
      <c r="N72" s="2652">
        <f t="shared" si="13"/>
        <v>15235.312472830927</v>
      </c>
    </row>
    <row r="73" spans="1:14">
      <c r="A73" s="1606" t="s">
        <v>995</v>
      </c>
      <c r="B73" s="1610">
        <f t="shared" si="14"/>
        <v>9690.1389999999992</v>
      </c>
      <c r="C73" s="1585">
        <f t="shared" si="16"/>
        <v>6706.1861038743109</v>
      </c>
      <c r="D73" s="1585">
        <f t="shared" si="15"/>
        <v>4927.9181131828609</v>
      </c>
      <c r="E73" s="1585">
        <f t="shared" si="15"/>
        <v>77.127406445352335</v>
      </c>
      <c r="F73" s="1585">
        <f t="shared" si="15"/>
        <v>306.43435445293863</v>
      </c>
      <c r="G73" s="1585">
        <f t="shared" si="15"/>
        <v>0</v>
      </c>
      <c r="H73" s="1585">
        <f t="shared" si="15"/>
        <v>1381.4129903643602</v>
      </c>
      <c r="I73" s="1585">
        <f t="shared" si="15"/>
        <v>13.293239428799463</v>
      </c>
      <c r="J73" s="1585">
        <f t="shared" si="17"/>
        <v>15711.055773934631</v>
      </c>
      <c r="K73" s="1585">
        <f t="shared" si="12"/>
        <v>5982.4617024972395</v>
      </c>
      <c r="L73" s="1585">
        <f t="shared" si="12"/>
        <v>7421.7896740522528</v>
      </c>
      <c r="M73" s="1634">
        <f t="shared" si="12"/>
        <v>2306.80439738514</v>
      </c>
      <c r="N73" s="2652">
        <f t="shared" si="13"/>
        <v>22417.241877808941</v>
      </c>
    </row>
    <row r="74" spans="1:14">
      <c r="A74" s="1606" t="s">
        <v>996</v>
      </c>
      <c r="B74" s="1610">
        <f t="shared" si="14"/>
        <v>8546.0460000000003</v>
      </c>
      <c r="C74" s="1585">
        <f t="shared" si="16"/>
        <v>7813.2243069746501</v>
      </c>
      <c r="D74" s="1585">
        <f t="shared" si="15"/>
        <v>5788.0868404144003</v>
      </c>
      <c r="E74" s="1585">
        <f t="shared" si="15"/>
        <v>89.021346858660081</v>
      </c>
      <c r="F74" s="1585">
        <f t="shared" si="15"/>
        <v>430.97791863658887</v>
      </c>
      <c r="G74" s="1585">
        <f t="shared" si="15"/>
        <v>3.7794168727099064</v>
      </c>
      <c r="H74" s="1585">
        <f t="shared" si="15"/>
        <v>1489.4251755652119</v>
      </c>
      <c r="I74" s="1585">
        <f t="shared" si="15"/>
        <v>11.933608627079357</v>
      </c>
      <c r="J74" s="1585">
        <f t="shared" si="17"/>
        <v>16127.947608890456</v>
      </c>
      <c r="K74" s="1585">
        <f t="shared" si="12"/>
        <v>6437.0284270887369</v>
      </c>
      <c r="L74" s="1585">
        <f t="shared" si="12"/>
        <v>7423.8423680523538</v>
      </c>
      <c r="M74" s="1634">
        <f t="shared" si="12"/>
        <v>2267.0768137493651</v>
      </c>
      <c r="N74" s="2652">
        <f t="shared" si="13"/>
        <v>23941.171915865107</v>
      </c>
    </row>
    <row r="75" spans="1:14">
      <c r="A75" s="1606" t="s">
        <v>997</v>
      </c>
      <c r="B75" s="1610">
        <f t="shared" si="14"/>
        <v>7718.3779999999997</v>
      </c>
      <c r="C75" s="1585">
        <f t="shared" si="16"/>
        <v>9757.062955461608</v>
      </c>
      <c r="D75" s="1585">
        <f t="shared" si="15"/>
        <v>7260.8674769301142</v>
      </c>
      <c r="E75" s="1585">
        <f t="shared" si="15"/>
        <v>91.36870233039086</v>
      </c>
      <c r="F75" s="1585">
        <f t="shared" si="15"/>
        <v>614.10265311438184</v>
      </c>
      <c r="G75" s="1585">
        <f t="shared" si="15"/>
        <v>5.8186113905919052</v>
      </c>
      <c r="H75" s="1585">
        <f t="shared" si="15"/>
        <v>1766.5330925036938</v>
      </c>
      <c r="I75" s="1585">
        <f t="shared" si="15"/>
        <v>18.372419192435423</v>
      </c>
      <c r="J75" s="1585">
        <f t="shared" si="17"/>
        <v>17796.227999060393</v>
      </c>
      <c r="K75" s="1585">
        <f t="shared" si="12"/>
        <v>7186.8209829411044</v>
      </c>
      <c r="L75" s="1585">
        <f t="shared" si="12"/>
        <v>8205.5147221984735</v>
      </c>
      <c r="M75" s="1634">
        <f t="shared" si="12"/>
        <v>2403.8922939208142</v>
      </c>
      <c r="N75" s="2652">
        <f t="shared" si="13"/>
        <v>27553.290954522003</v>
      </c>
    </row>
    <row r="76" spans="1:14">
      <c r="A76" s="1606" t="s">
        <v>998</v>
      </c>
      <c r="B76" s="1610">
        <f t="shared" si="14"/>
        <v>7163.47</v>
      </c>
      <c r="C76" s="1585">
        <f t="shared" si="16"/>
        <v>11975.875119252883</v>
      </c>
      <c r="D76" s="1585">
        <f t="shared" si="15"/>
        <v>9244.8281533049612</v>
      </c>
      <c r="E76" s="1585">
        <f t="shared" si="15"/>
        <v>138.61595836395176</v>
      </c>
      <c r="F76" s="1585">
        <f t="shared" si="15"/>
        <v>873.83141694503252</v>
      </c>
      <c r="G76" s="1585">
        <f t="shared" si="15"/>
        <v>13.241170778662172</v>
      </c>
      <c r="H76" s="1585">
        <f t="shared" si="15"/>
        <v>1688.6346812351094</v>
      </c>
      <c r="I76" s="1585">
        <f t="shared" si="15"/>
        <v>16.723738625167815</v>
      </c>
      <c r="J76" s="1585">
        <f t="shared" si="17"/>
        <v>21158.38717355235</v>
      </c>
      <c r="K76" s="1585">
        <f t="shared" si="12"/>
        <v>8528.6320141045617</v>
      </c>
      <c r="L76" s="1585">
        <f t="shared" si="12"/>
        <v>9967.8346041273653</v>
      </c>
      <c r="M76" s="1634">
        <f t="shared" si="12"/>
        <v>2661.920555320422</v>
      </c>
      <c r="N76" s="2652">
        <f t="shared" si="13"/>
        <v>33134.26229280523</v>
      </c>
    </row>
    <row r="77" spans="1:14">
      <c r="A77" s="1606" t="s">
        <v>999</v>
      </c>
      <c r="B77" s="1610">
        <f t="shared" si="14"/>
        <v>7807.6549999999997</v>
      </c>
      <c r="C77" s="1585">
        <f t="shared" si="16"/>
        <v>18161.48707766613</v>
      </c>
      <c r="D77" s="1585">
        <f t="shared" si="15"/>
        <v>14334.02310369445</v>
      </c>
      <c r="E77" s="1585">
        <f t="shared" si="15"/>
        <v>235.52601056726084</v>
      </c>
      <c r="F77" s="1585">
        <f t="shared" si="15"/>
        <v>1609.2877239216491</v>
      </c>
      <c r="G77" s="1585">
        <f t="shared" si="15"/>
        <v>16.665496717194841</v>
      </c>
      <c r="H77" s="1585">
        <f t="shared" si="15"/>
        <v>1944.9360442920176</v>
      </c>
      <c r="I77" s="1585">
        <f t="shared" si="15"/>
        <v>21.048698473558851</v>
      </c>
      <c r="J77" s="1585">
        <f t="shared" si="17"/>
        <v>30126.439000602157</v>
      </c>
      <c r="K77" s="1585">
        <f t="shared" ref="K77:M81" si="18">K49*K$55/10</f>
        <v>11995.765265635533</v>
      </c>
      <c r="L77" s="1585">
        <f t="shared" si="18"/>
        <v>14872.081137584921</v>
      </c>
      <c r="M77" s="1634">
        <f t="shared" si="18"/>
        <v>3258.5925973817025</v>
      </c>
      <c r="N77" s="2652">
        <f t="shared" si="13"/>
        <v>48287.926078268283</v>
      </c>
    </row>
    <row r="78" spans="1:14">
      <c r="A78" s="1606" t="s">
        <v>1000</v>
      </c>
      <c r="B78" s="1610">
        <f t="shared" si="14"/>
        <v>8491.9290000000001</v>
      </c>
      <c r="C78" s="1585">
        <f t="shared" si="16"/>
        <v>28378.384386487633</v>
      </c>
      <c r="D78" s="1585">
        <f t="shared" ref="D78:I81" si="19">D50*D$55/10</f>
        <v>22127.329833254367</v>
      </c>
      <c r="E78" s="1585">
        <f t="shared" si="19"/>
        <v>443.94375093082635</v>
      </c>
      <c r="F78" s="1585">
        <f t="shared" si="19"/>
        <v>3414.8380252386378</v>
      </c>
      <c r="G78" s="1585">
        <f t="shared" si="19"/>
        <v>45.845780354276584</v>
      </c>
      <c r="H78" s="1585">
        <f t="shared" si="19"/>
        <v>2302.9992178978155</v>
      </c>
      <c r="I78" s="1585">
        <f t="shared" si="19"/>
        <v>43.427778811710922</v>
      </c>
      <c r="J78" s="1585">
        <f t="shared" si="17"/>
        <v>38196.089185095771</v>
      </c>
      <c r="K78" s="1585">
        <f t="shared" si="18"/>
        <v>15330.109641150644</v>
      </c>
      <c r="L78" s="1585">
        <f t="shared" si="18"/>
        <v>19553.873874137746</v>
      </c>
      <c r="M78" s="1634">
        <f t="shared" si="18"/>
        <v>3312.1056698073821</v>
      </c>
      <c r="N78" s="2652">
        <f t="shared" si="13"/>
        <v>66574.473571583396</v>
      </c>
    </row>
    <row r="79" spans="1:14">
      <c r="A79" s="1606" t="s">
        <v>1001</v>
      </c>
      <c r="B79" s="1610">
        <f t="shared" si="14"/>
        <v>6105.1890000000003</v>
      </c>
      <c r="C79" s="1585">
        <f t="shared" si="16"/>
        <v>29145.364574291605</v>
      </c>
      <c r="D79" s="1585">
        <f t="shared" si="19"/>
        <v>22106.245742758765</v>
      </c>
      <c r="E79" s="1585">
        <f t="shared" si="19"/>
        <v>544.33061600805581</v>
      </c>
      <c r="F79" s="1585">
        <f t="shared" si="19"/>
        <v>4521.0229584852077</v>
      </c>
      <c r="G79" s="1585">
        <f t="shared" si="19"/>
        <v>67.914078290504094</v>
      </c>
      <c r="H79" s="1585">
        <f t="shared" si="19"/>
        <v>1852.2410546291376</v>
      </c>
      <c r="I79" s="1585">
        <f t="shared" si="19"/>
        <v>53.61012411992732</v>
      </c>
      <c r="J79" s="1585">
        <f t="shared" si="17"/>
        <v>28201.625368607278</v>
      </c>
      <c r="K79" s="1585">
        <f t="shared" si="18"/>
        <v>11338.92272526257</v>
      </c>
      <c r="L79" s="1585">
        <f t="shared" si="18"/>
        <v>14895.356099084092</v>
      </c>
      <c r="M79" s="1634">
        <f t="shared" si="18"/>
        <v>1967.346544260615</v>
      </c>
      <c r="N79" s="2652">
        <f t="shared" si="13"/>
        <v>57346.989942898887</v>
      </c>
    </row>
    <row r="80" spans="1:14">
      <c r="A80" s="1606" t="s">
        <v>1002</v>
      </c>
      <c r="B80" s="1610">
        <f t="shared" si="14"/>
        <v>4081.2170000000001</v>
      </c>
      <c r="C80" s="1585">
        <f t="shared" si="16"/>
        <v>26477.523991306894</v>
      </c>
      <c r="D80" s="1585">
        <f t="shared" si="19"/>
        <v>19021.338318114995</v>
      </c>
      <c r="E80" s="1585">
        <f t="shared" si="19"/>
        <v>684.5242250102109</v>
      </c>
      <c r="F80" s="1585">
        <f t="shared" si="19"/>
        <v>5240.8514785310772</v>
      </c>
      <c r="G80" s="1585">
        <f t="shared" si="19"/>
        <v>85.681601602575469</v>
      </c>
      <c r="H80" s="1585">
        <f t="shared" si="19"/>
        <v>1388.1721742054549</v>
      </c>
      <c r="I80" s="1585">
        <f t="shared" si="19"/>
        <v>56.95619384258292</v>
      </c>
      <c r="J80" s="1585">
        <f t="shared" si="17"/>
        <v>16989.613166694868</v>
      </c>
      <c r="K80" s="1585">
        <f t="shared" si="18"/>
        <v>6621.4613563626863</v>
      </c>
      <c r="L80" s="1585">
        <f t="shared" si="18"/>
        <v>9363.9828254499062</v>
      </c>
      <c r="M80" s="1634">
        <f t="shared" si="18"/>
        <v>1004.1689848822737</v>
      </c>
      <c r="N80" s="2652">
        <f t="shared" si="13"/>
        <v>43467.137158001759</v>
      </c>
    </row>
    <row r="81" spans="1:14">
      <c r="A81" s="1607" t="s">
        <v>1005</v>
      </c>
      <c r="B81" s="1610">
        <f t="shared" si="14"/>
        <v>3121.386</v>
      </c>
      <c r="C81" s="1585">
        <f t="shared" si="16"/>
        <v>27512.224785884846</v>
      </c>
      <c r="D81" s="1585">
        <f>D53*D$55/10</f>
        <v>18189.882464504688</v>
      </c>
      <c r="E81" s="1585">
        <f t="shared" si="19"/>
        <v>789.48596381288417</v>
      </c>
      <c r="F81" s="1585">
        <f t="shared" si="19"/>
        <v>7169.6025449103208</v>
      </c>
      <c r="G81" s="1585">
        <f t="shared" si="19"/>
        <v>147.75177983424913</v>
      </c>
      <c r="H81" s="1585">
        <f t="shared" si="19"/>
        <v>1176.6245204559159</v>
      </c>
      <c r="I81" s="1585">
        <f t="shared" si="19"/>
        <v>38.877512366788118</v>
      </c>
      <c r="J81" s="1585">
        <f t="shared" si="17"/>
        <v>10378.090835845349</v>
      </c>
      <c r="K81" s="1585">
        <f t="shared" si="18"/>
        <v>4025.6178191387544</v>
      </c>
      <c r="L81" s="1585">
        <f t="shared" si="18"/>
        <v>5763.3096425033809</v>
      </c>
      <c r="M81" s="1634">
        <f t="shared" si="18"/>
        <v>589.16337420321292</v>
      </c>
      <c r="N81" s="2653">
        <f>J81+C81</f>
        <v>37890.315621730195</v>
      </c>
    </row>
  </sheetData>
  <phoneticPr fontId="21"/>
  <pageMargins left="0.7" right="0.7" top="0.75" bottom="0.75" header="0.3" footer="0.3"/>
  <ignoredErrors>
    <ignoredError sqref="B7:B25" formulaRange="1"/>
    <ignoredError sqref="J33:J53 J61:J8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C000"/>
  </sheetPr>
  <dimension ref="A1:P81"/>
  <sheetViews>
    <sheetView zoomScale="85" zoomScaleNormal="85" workbookViewId="0"/>
  </sheetViews>
  <sheetFormatPr defaultRowHeight="13.5"/>
  <cols>
    <col min="1" max="1" width="9.5" style="1317" customWidth="1"/>
    <col min="2" max="15" width="10.5" style="1317" customWidth="1"/>
    <col min="16" max="16384" width="9" style="1317"/>
  </cols>
  <sheetData>
    <row r="1" spans="1:16">
      <c r="A1" s="2811">
        <v>2030</v>
      </c>
      <c r="B1" s="1317" t="s">
        <v>1310</v>
      </c>
    </row>
    <row r="3" spans="1:16">
      <c r="B3" s="2636" t="s">
        <v>640</v>
      </c>
      <c r="C3" s="2636" t="s">
        <v>641</v>
      </c>
    </row>
    <row r="4" spans="1:16">
      <c r="B4" s="2636"/>
      <c r="C4" s="1605" t="s">
        <v>578</v>
      </c>
      <c r="D4" s="1605" t="s">
        <v>425</v>
      </c>
      <c r="E4" s="1605" t="s">
        <v>439</v>
      </c>
      <c r="F4" s="1605" t="s">
        <v>440</v>
      </c>
      <c r="G4" s="1605" t="s">
        <v>441</v>
      </c>
      <c r="H4" s="1605" t="s">
        <v>392</v>
      </c>
      <c r="I4" s="1605" t="s">
        <v>442</v>
      </c>
      <c r="J4" s="1605" t="s">
        <v>644</v>
      </c>
      <c r="K4" s="1605" t="s">
        <v>645</v>
      </c>
      <c r="L4" s="1605" t="s">
        <v>646</v>
      </c>
      <c r="M4" s="1605" t="s">
        <v>647</v>
      </c>
      <c r="N4" s="1605"/>
    </row>
    <row r="5" spans="1:16">
      <c r="A5" s="1608" t="s">
        <v>241</v>
      </c>
      <c r="B5" s="1610">
        <f>SUM(B6:B25)</f>
        <v>119125.14300000001</v>
      </c>
      <c r="C5" s="1658">
        <f>SUM(C6:C25)</f>
        <v>1503.1666319195501</v>
      </c>
      <c r="D5" s="1658">
        <f t="shared" ref="D5:M5" si="0">SUM(D6:D25)</f>
        <v>796.61020120396711</v>
      </c>
      <c r="E5" s="1658">
        <f t="shared" si="0"/>
        <v>48.219931377523956</v>
      </c>
      <c r="F5" s="1658">
        <f t="shared" si="0"/>
        <v>336.9573226765545</v>
      </c>
      <c r="G5" s="1658">
        <f t="shared" si="0"/>
        <v>5.4119064088618885</v>
      </c>
      <c r="H5" s="1658">
        <f t="shared" si="0"/>
        <v>313.58260170159093</v>
      </c>
      <c r="I5" s="1658">
        <f t="shared" si="0"/>
        <v>2.3846685510518695</v>
      </c>
      <c r="J5" s="1658">
        <f t="shared" si="0"/>
        <v>7816.2165732970807</v>
      </c>
      <c r="K5" s="1658">
        <f t="shared" si="0"/>
        <v>1587.4360219716318</v>
      </c>
      <c r="L5" s="1658">
        <f t="shared" si="0"/>
        <v>4736.4044103809665</v>
      </c>
      <c r="M5" s="1658">
        <f t="shared" si="0"/>
        <v>1492.3761409444817</v>
      </c>
      <c r="N5" s="1611"/>
    </row>
    <row r="6" spans="1:16">
      <c r="A6" s="1607" t="s">
        <v>1004</v>
      </c>
      <c r="B6" s="1614">
        <f>'P1'!C19/1000</f>
        <v>818.84799999999996</v>
      </c>
      <c r="C6" s="1658">
        <f>SUM(D6:I6)</f>
        <v>8.3701025423630959</v>
      </c>
      <c r="D6" s="1658">
        <f>$B6*受療率!E139/1000</f>
        <v>8.0196197995432836</v>
      </c>
      <c r="E6" s="1658">
        <f>$B6*受療率!F139/1000</f>
        <v>0.35048274281981162</v>
      </c>
      <c r="F6" s="1658">
        <f>$B6*受療率!G139/1000</f>
        <v>0</v>
      </c>
      <c r="G6" s="1658">
        <f>$B6*受療率!H139/1000</f>
        <v>0</v>
      </c>
      <c r="H6" s="1658">
        <f>$B6*受療率!I139/1000</f>
        <v>0</v>
      </c>
      <c r="I6" s="1658">
        <f>$B6*受療率!J139/1000</f>
        <v>0</v>
      </c>
      <c r="J6" s="1658">
        <f>SUM(K6:M6)</f>
        <v>58.365415017645923</v>
      </c>
      <c r="K6" s="1658">
        <f>$B6*受療率!L139/1000</f>
        <v>9.414369379137586</v>
      </c>
      <c r="L6" s="1658">
        <f>$B6*受療率!M139/1000</f>
        <v>48.860188451424101</v>
      </c>
      <c r="M6" s="1658">
        <f>$B6*受療率!N139/1000</f>
        <v>9.0857187084229463E-2</v>
      </c>
      <c r="N6" s="1611"/>
      <c r="O6" s="1585"/>
      <c r="P6" s="1613"/>
    </row>
    <row r="7" spans="1:16">
      <c r="A7" s="1607" t="s">
        <v>1003</v>
      </c>
      <c r="B7" s="1614">
        <f>SUM('P1'!D19:G19)/1000</f>
        <v>3324.576</v>
      </c>
      <c r="C7" s="1658">
        <f t="shared" ref="C7:C25" si="1">SUM(D7:I7)</f>
        <v>5.4164697552960668</v>
      </c>
      <c r="D7" s="1658">
        <f>$B7*受療率!E140/1000</f>
        <v>5.3299507802318082</v>
      </c>
      <c r="E7" s="1658">
        <f>$B7*受療率!F140/1000</f>
        <v>8.6518975064258305E-2</v>
      </c>
      <c r="F7" s="1658">
        <f>$B7*受療率!G140/1000</f>
        <v>0</v>
      </c>
      <c r="G7" s="1658">
        <f>$B7*受療率!H140/1000</f>
        <v>0</v>
      </c>
      <c r="H7" s="1658">
        <f>$B7*受療率!I140/1000</f>
        <v>0</v>
      </c>
      <c r="I7" s="1658">
        <f>$B7*受療率!J140/1000</f>
        <v>0</v>
      </c>
      <c r="J7" s="1658">
        <f t="shared" ref="J7:J25" si="2">SUM(K7:M7)</f>
        <v>242.7621151641527</v>
      </c>
      <c r="K7" s="1658">
        <f>$B7*受療率!L140/1000</f>
        <v>25.305768309603817</v>
      </c>
      <c r="L7" s="1658">
        <f>$B7*受療率!M140/1000</f>
        <v>201.48711568487857</v>
      </c>
      <c r="M7" s="1658">
        <f>$B7*受療率!N140/1000</f>
        <v>15.969231169670309</v>
      </c>
      <c r="N7" s="1611"/>
      <c r="O7" s="1585"/>
      <c r="P7" s="1613"/>
    </row>
    <row r="8" spans="1:16">
      <c r="A8" s="1606" t="s">
        <v>986</v>
      </c>
      <c r="B8" s="1614">
        <f>SUM('P1'!H19:L19)/1000</f>
        <v>4317.7309999999998</v>
      </c>
      <c r="C8" s="1658">
        <f t="shared" si="1"/>
        <v>3.8336637818108459</v>
      </c>
      <c r="D8" s="1658">
        <f>$B8*受療率!E141/1000</f>
        <v>3.7511553533664319</v>
      </c>
      <c r="E8" s="1658">
        <f>$B8*受療率!F141/1000</f>
        <v>0</v>
      </c>
      <c r="F8" s="1658">
        <f>$B8*受療率!G141/1000</f>
        <v>0</v>
      </c>
      <c r="G8" s="1658">
        <f>$B8*受療率!H141/1000</f>
        <v>0</v>
      </c>
      <c r="H8" s="1658">
        <f>$B8*受療率!I141/1000</f>
        <v>8.2508428444414084E-2</v>
      </c>
      <c r="I8" s="1658">
        <f>$B8*受療率!J141/1000</f>
        <v>0</v>
      </c>
      <c r="J8" s="1658">
        <f t="shared" si="2"/>
        <v>207.17981982205831</v>
      </c>
      <c r="K8" s="1658">
        <f>$B8*受療率!L141/1000</f>
        <v>19.38492064980737</v>
      </c>
      <c r="L8" s="1658">
        <f>$B8*受療率!M141/1000</f>
        <v>139.91359137223066</v>
      </c>
      <c r="M8" s="1658">
        <f>$B8*受療率!N141/1000</f>
        <v>47.881307800020267</v>
      </c>
      <c r="N8" s="1611"/>
      <c r="O8" s="1585"/>
      <c r="P8" s="1613"/>
    </row>
    <row r="9" spans="1:16">
      <c r="A9" s="1606" t="s">
        <v>987</v>
      </c>
      <c r="B9" s="1614">
        <f>SUM('P1'!M19:Q19)/1000</f>
        <v>4750.759</v>
      </c>
      <c r="C9" s="1658">
        <f t="shared" si="1"/>
        <v>4.1004081330093305</v>
      </c>
      <c r="D9" s="1658">
        <f>$B9*受療率!E142/1000</f>
        <v>3.5944182341399227</v>
      </c>
      <c r="E9" s="1658">
        <f>$B9*受療率!F142/1000</f>
        <v>0</v>
      </c>
      <c r="F9" s="1658">
        <f>$B9*受療率!G142/1000</f>
        <v>0</v>
      </c>
      <c r="G9" s="1658">
        <f>$B9*受療率!H142/1000</f>
        <v>0</v>
      </c>
      <c r="H9" s="1658">
        <f>$B9*受療率!I142/1000</f>
        <v>0.50598989886940782</v>
      </c>
      <c r="I9" s="1658">
        <f>$B9*受療率!J142/1000</f>
        <v>0</v>
      </c>
      <c r="J9" s="1658">
        <f t="shared" si="2"/>
        <v>135.87889201296059</v>
      </c>
      <c r="K9" s="1658">
        <f>$B9*受療率!L142/1000</f>
        <v>16.020891873372886</v>
      </c>
      <c r="L9" s="1658">
        <f>$B9*受療率!M142/1000</f>
        <v>90.117927529831675</v>
      </c>
      <c r="M9" s="1658">
        <f>$B9*受療率!N142/1000</f>
        <v>29.740072609756041</v>
      </c>
      <c r="N9" s="1611"/>
      <c r="O9" s="1585"/>
      <c r="P9" s="1613"/>
    </row>
    <row r="10" spans="1:16">
      <c r="A10" s="1606" t="s">
        <v>988</v>
      </c>
      <c r="B10" s="1585">
        <f>SUM('P1'!R19:V19)/1000</f>
        <v>5037.585</v>
      </c>
      <c r="C10" s="1658">
        <f t="shared" si="1"/>
        <v>5.7377437887768297</v>
      </c>
      <c r="D10" s="1658">
        <f>$B10*受療率!E143/1000</f>
        <v>4.1901545158147231</v>
      </c>
      <c r="E10" s="1658">
        <f>$B10*受療率!F143/1000</f>
        <v>0.18312300137036408</v>
      </c>
      <c r="F10" s="1658">
        <f>$B10*受療率!G143/1000</f>
        <v>0.17341835973971989</v>
      </c>
      <c r="G10" s="1658">
        <f>$B10*受療率!H143/1000</f>
        <v>0</v>
      </c>
      <c r="H10" s="1658">
        <f>$B10*受療率!I143/1000</f>
        <v>1.1910479118520227</v>
      </c>
      <c r="I10" s="1658">
        <f>$B10*受療率!J143/1000</f>
        <v>0</v>
      </c>
      <c r="J10" s="1658">
        <f t="shared" si="2"/>
        <v>104.91345291118475</v>
      </c>
      <c r="K10" s="1658">
        <f>$B10*受療率!L143/1000</f>
        <v>15.0689937437133</v>
      </c>
      <c r="L10" s="1658">
        <f>$B10*受療率!M143/1000</f>
        <v>66.393398249122967</v>
      </c>
      <c r="M10" s="1658">
        <f>$B10*受療率!N143/1000</f>
        <v>23.451060918348468</v>
      </c>
      <c r="N10" s="1611"/>
      <c r="O10" s="1585"/>
      <c r="P10" s="1613"/>
    </row>
    <row r="11" spans="1:16">
      <c r="A11" s="1606" t="s">
        <v>989</v>
      </c>
      <c r="B11" s="1585">
        <f>SUM('P1'!W19:AA19)/1000</f>
        <v>5470.3010000000004</v>
      </c>
      <c r="C11" s="1658">
        <f t="shared" si="1"/>
        <v>8.8473650640177937</v>
      </c>
      <c r="D11" s="1658">
        <f>$B11*受療率!E144/1000</f>
        <v>5.8448834105519616</v>
      </c>
      <c r="E11" s="1658">
        <f>$B11*受療率!F144/1000</f>
        <v>0.67376897526974</v>
      </c>
      <c r="F11" s="1658">
        <f>$B11*受療率!G144/1000</f>
        <v>0.18230355656410846</v>
      </c>
      <c r="G11" s="1658">
        <f>$B11*受療率!H144/1000</f>
        <v>0</v>
      </c>
      <c r="H11" s="1658">
        <f>$B11*受療率!I144/1000</f>
        <v>2.1464091216319843</v>
      </c>
      <c r="I11" s="1658">
        <f>$B11*受療率!J144/1000</f>
        <v>0</v>
      </c>
      <c r="J11" s="1658">
        <f t="shared" si="2"/>
        <v>131.76280921689784</v>
      </c>
      <c r="K11" s="1658">
        <f>$B11*受療率!L144/1000</f>
        <v>19.534575036777511</v>
      </c>
      <c r="L11" s="1658">
        <f>$B11*受療率!M144/1000</f>
        <v>78.193686139838107</v>
      </c>
      <c r="M11" s="1658">
        <f>$B11*受療率!N144/1000</f>
        <v>34.034548040282203</v>
      </c>
      <c r="N11" s="1611"/>
      <c r="O11" s="1585"/>
      <c r="P11" s="1613"/>
    </row>
    <row r="12" spans="1:16">
      <c r="A12" s="1606" t="s">
        <v>990</v>
      </c>
      <c r="B12" s="1585">
        <f>SUM('P1'!AB19:AF19)/1000</f>
        <v>5845.9470000000001</v>
      </c>
      <c r="C12" s="1658">
        <f t="shared" si="1"/>
        <v>13.864291157534028</v>
      </c>
      <c r="D12" s="1658">
        <f>$B12*受療率!E145/1000</f>
        <v>8.4098997084481972</v>
      </c>
      <c r="E12" s="1658">
        <f>$B12*受療率!F145/1000</f>
        <v>1.7200834975665318</v>
      </c>
      <c r="F12" s="1658">
        <f>$B12*受療率!G145/1000</f>
        <v>0.27148788567531573</v>
      </c>
      <c r="G12" s="1658">
        <f>$B12*受療率!H145/1000</f>
        <v>0</v>
      </c>
      <c r="H12" s="1658">
        <f>$B12*受療率!I145/1000</f>
        <v>3.4628200658439847</v>
      </c>
      <c r="I12" s="1658">
        <f>$B12*受療率!J145/1000</f>
        <v>0</v>
      </c>
      <c r="J12" s="1658">
        <f t="shared" si="2"/>
        <v>170.18924312575717</v>
      </c>
      <c r="K12" s="1658">
        <f>$B12*受療率!L145/1000</f>
        <v>28.357654672861742</v>
      </c>
      <c r="L12" s="1658">
        <f>$B12*受療率!M145/1000</f>
        <v>101.30379383038284</v>
      </c>
      <c r="M12" s="1658">
        <f>$B12*受療率!N145/1000</f>
        <v>40.527794622512587</v>
      </c>
      <c r="N12" s="1611"/>
      <c r="O12" s="1585"/>
      <c r="P12" s="1613"/>
    </row>
    <row r="13" spans="1:16">
      <c r="A13" s="1606" t="s">
        <v>991</v>
      </c>
      <c r="B13" s="1585">
        <f>SUM('P1'!AG19:AK19)/1000</f>
        <v>6257.8310000000001</v>
      </c>
      <c r="C13" s="1658">
        <f t="shared" si="1"/>
        <v>18.247328264133664</v>
      </c>
      <c r="D13" s="1658">
        <f>$B13*受療率!E146/1000</f>
        <v>10.707912285006659</v>
      </c>
      <c r="E13" s="1658">
        <f>$B13*受療率!F146/1000</f>
        <v>1.9211384591381613</v>
      </c>
      <c r="F13" s="1658">
        <f>$B13*受療率!G146/1000</f>
        <v>0.43317317286285606</v>
      </c>
      <c r="G13" s="1658">
        <f>$B13*受療率!H146/1000</f>
        <v>0</v>
      </c>
      <c r="H13" s="1658">
        <f>$B13*受療率!I146/1000</f>
        <v>5.1851043471259883</v>
      </c>
      <c r="I13" s="1658">
        <f>$B13*受療率!J146/1000</f>
        <v>0</v>
      </c>
      <c r="J13" s="1658">
        <f t="shared" si="2"/>
        <v>206.80711318128115</v>
      </c>
      <c r="K13" s="1658">
        <f>$B13*受療率!L146/1000</f>
        <v>35.884859039157718</v>
      </c>
      <c r="L13" s="1658">
        <f>$B13*受療率!M146/1000</f>
        <v>118.08415248311046</v>
      </c>
      <c r="M13" s="1658">
        <f>$B13*受療率!N146/1000</f>
        <v>52.838101659012978</v>
      </c>
      <c r="N13" s="1611"/>
      <c r="O13" s="1585"/>
      <c r="P13" s="1613"/>
    </row>
    <row r="14" spans="1:16">
      <c r="A14" s="1606" t="s">
        <v>992</v>
      </c>
      <c r="B14" s="1585">
        <f>SUM('P1'!AL19:AP19)/1000</f>
        <v>6167.6239999999998</v>
      </c>
      <c r="C14" s="1658">
        <f t="shared" si="1"/>
        <v>18.499110166779829</v>
      </c>
      <c r="D14" s="1658">
        <f>$B14*受療率!E147/1000</f>
        <v>10.181279966547825</v>
      </c>
      <c r="E14" s="1658">
        <f>$B14*受療率!F147/1000</f>
        <v>1.1646450308316749</v>
      </c>
      <c r="F14" s="1658">
        <f>$B14*受療率!G147/1000</f>
        <v>0.58822635981116234</v>
      </c>
      <c r="G14" s="1658">
        <f>$B14*受療率!H147/1000</f>
        <v>0</v>
      </c>
      <c r="H14" s="1658">
        <f>$B14*受療率!I147/1000</f>
        <v>6.5649588095891662</v>
      </c>
      <c r="I14" s="1658">
        <f>$B14*受療率!J147/1000</f>
        <v>0</v>
      </c>
      <c r="J14" s="1658">
        <f t="shared" si="2"/>
        <v>216.42680923880872</v>
      </c>
      <c r="K14" s="1658">
        <f>$B14*受療率!L147/1000</f>
        <v>38.93083211435048</v>
      </c>
      <c r="L14" s="1658">
        <f>$B14*受療率!M147/1000</f>
        <v>122.02393164833377</v>
      </c>
      <c r="M14" s="1658">
        <f>$B14*受療率!N147/1000</f>
        <v>55.472045476124464</v>
      </c>
      <c r="N14" s="1611"/>
      <c r="O14" s="1585"/>
      <c r="P14" s="1613"/>
    </row>
    <row r="15" spans="1:16">
      <c r="A15" s="1606" t="s">
        <v>993</v>
      </c>
      <c r="B15" s="1585">
        <f>SUM('P1'!AQ19:AU19)/1000</f>
        <v>6497.7330000000002</v>
      </c>
      <c r="C15" s="1658">
        <f t="shared" si="1"/>
        <v>21.160909873260852</v>
      </c>
      <c r="D15" s="1658">
        <f>$B15*受療率!E148/1000</f>
        <v>10.834586664203375</v>
      </c>
      <c r="E15" s="1658">
        <f>$B15*受療率!F148/1000</f>
        <v>0.36209259072993</v>
      </c>
      <c r="F15" s="1658">
        <f>$B15*受療率!G148/1000</f>
        <v>0.96012957153107681</v>
      </c>
      <c r="G15" s="1658">
        <f>$B15*受療率!H148/1000</f>
        <v>0</v>
      </c>
      <c r="H15" s="1658">
        <f>$B15*受療率!I148/1000</f>
        <v>8.9493103502175089</v>
      </c>
      <c r="I15" s="1658">
        <f>$B15*受療率!J148/1000</f>
        <v>5.4790696578961233E-2</v>
      </c>
      <c r="J15" s="1658">
        <f t="shared" si="2"/>
        <v>234.63993291459386</v>
      </c>
      <c r="K15" s="1658">
        <f>$B15*受療率!L148/1000</f>
        <v>44.524488611703752</v>
      </c>
      <c r="L15" s="1658">
        <f>$B15*受療率!M148/1000</f>
        <v>131.3172437259835</v>
      </c>
      <c r="M15" s="1658">
        <f>$B15*受療率!N148/1000</f>
        <v>58.798200576906595</v>
      </c>
      <c r="N15" s="1611"/>
      <c r="O15" s="1585"/>
      <c r="P15" s="1613"/>
    </row>
    <row r="16" spans="1:16">
      <c r="A16" s="1606" t="s">
        <v>994</v>
      </c>
      <c r="B16" s="1585">
        <f>SUM('P1'!AV19:AZ19)/1000</f>
        <v>7306.4089999999997</v>
      </c>
      <c r="C16" s="1658">
        <f t="shared" si="1"/>
        <v>30.703405040017877</v>
      </c>
      <c r="D16" s="1658">
        <f>$B16*受療率!E149/1000</f>
        <v>15.162874319231506</v>
      </c>
      <c r="E16" s="1658">
        <f>$B16*受療率!F149/1000</f>
        <v>0.46315334272091074</v>
      </c>
      <c r="F16" s="1658">
        <f>$B16*受療率!G149/1000</f>
        <v>1.6667120521506669</v>
      </c>
      <c r="G16" s="1658">
        <f>$B16*受療率!H149/1000</f>
        <v>0</v>
      </c>
      <c r="H16" s="1658">
        <f>$B16*受療率!I149/1000</f>
        <v>13.340582438498076</v>
      </c>
      <c r="I16" s="1658">
        <f>$B16*受療率!J149/1000</f>
        <v>7.0082887416716991E-2</v>
      </c>
      <c r="J16" s="1658">
        <f t="shared" si="2"/>
        <v>298.27102609668174</v>
      </c>
      <c r="K16" s="1658">
        <f>$B16*受療率!L149/1000</f>
        <v>59.084074600634274</v>
      </c>
      <c r="L16" s="1658">
        <f>$B16*受療率!M149/1000</f>
        <v>161.00043882554547</v>
      </c>
      <c r="M16" s="1658">
        <f>$B16*受療率!N149/1000</f>
        <v>78.186512670502012</v>
      </c>
      <c r="N16" s="1611"/>
      <c r="O16" s="1585"/>
      <c r="P16" s="1613"/>
    </row>
    <row r="17" spans="1:16">
      <c r="A17" s="1606" t="s">
        <v>995</v>
      </c>
      <c r="B17" s="1585">
        <f>SUM('P1'!BA19:BE19)/1000</f>
        <v>8255.4</v>
      </c>
      <c r="C17" s="1658">
        <f t="shared" si="1"/>
        <v>48.139692027530671</v>
      </c>
      <c r="D17" s="1658">
        <f>$B17*受療率!E150/1000</f>
        <v>23.107014655847063</v>
      </c>
      <c r="E17" s="1658">
        <f>$B17*受療率!F150/1000</f>
        <v>0.80965915348388917</v>
      </c>
      <c r="F17" s="1658">
        <f>$B17*受療率!G150/1000</f>
        <v>3.2860761337157003</v>
      </c>
      <c r="G17" s="1658">
        <f>$B17*受療率!H150/1000</f>
        <v>0</v>
      </c>
      <c r="H17" s="1658">
        <f>$B17*受療率!I150/1000</f>
        <v>20.849431340100175</v>
      </c>
      <c r="I17" s="1658">
        <f>$B17*受療率!J150/1000</f>
        <v>8.7510744383850592E-2</v>
      </c>
      <c r="J17" s="1658">
        <f t="shared" si="2"/>
        <v>410.39747071671724</v>
      </c>
      <c r="K17" s="1658">
        <f>$B17*受療率!L150/1000</f>
        <v>82.949586863657316</v>
      </c>
      <c r="L17" s="1658">
        <f>$B17*受療率!M150/1000</f>
        <v>222.38218932890874</v>
      </c>
      <c r="M17" s="1658">
        <f>$B17*受療率!N150/1000</f>
        <v>105.06569452415117</v>
      </c>
      <c r="N17" s="1611"/>
      <c r="O17" s="1585"/>
      <c r="P17" s="1613"/>
    </row>
    <row r="18" spans="1:16">
      <c r="A18" s="1606" t="s">
        <v>996</v>
      </c>
      <c r="B18" s="1585">
        <f>SUM('P1'!BF19:BJ19)/1000</f>
        <v>9550.6830000000009</v>
      </c>
      <c r="C18" s="1658">
        <f t="shared" si="1"/>
        <v>72.535184529140665</v>
      </c>
      <c r="D18" s="1658">
        <f>$B18*受療率!E151/1000</f>
        <v>35.60217132034763</v>
      </c>
      <c r="E18" s="1658">
        <f>$B18*受療率!F151/1000</f>
        <v>1.2258822402127041</v>
      </c>
      <c r="F18" s="1658">
        <f>$B18*受療率!G151/1000</f>
        <v>6.0625631890529776</v>
      </c>
      <c r="G18" s="1658">
        <f>$B18*受療率!H151/1000</f>
        <v>5.3165029152914836E-2</v>
      </c>
      <c r="H18" s="1658">
        <f>$B18*受療率!I151/1000</f>
        <v>29.488349087697792</v>
      </c>
      <c r="I18" s="1658">
        <f>$B18*受療率!J151/1000</f>
        <v>0.10305366267664673</v>
      </c>
      <c r="J18" s="1658">
        <f t="shared" si="2"/>
        <v>544.32626247269229</v>
      </c>
      <c r="K18" s="1658">
        <f>$B18*受療率!L151/1000</f>
        <v>117.07948877682483</v>
      </c>
      <c r="L18" s="1658">
        <f>$B18*受療率!M151/1000</f>
        <v>291.79724740454026</v>
      </c>
      <c r="M18" s="1658">
        <f>$B18*受療率!N151/1000</f>
        <v>135.4495262913272</v>
      </c>
      <c r="N18" s="1611"/>
      <c r="O18" s="1585"/>
      <c r="P18" s="1613"/>
    </row>
    <row r="19" spans="1:16">
      <c r="A19" s="1606" t="s">
        <v>997</v>
      </c>
      <c r="B19" s="1585">
        <f>SUM('P1'!BK19:BO19)/1000</f>
        <v>8364.1260000000002</v>
      </c>
      <c r="C19" s="1658">
        <f t="shared" si="1"/>
        <v>87.050564529271057</v>
      </c>
      <c r="D19" s="1658">
        <f>$B19*受療率!E152/1000</f>
        <v>43.306718390266838</v>
      </c>
      <c r="E19" s="1658">
        <f>$B19*受療率!F152/1000</f>
        <v>1.2200492653548114</v>
      </c>
      <c r="F19" s="1658">
        <f>$B19*受療率!G152/1000</f>
        <v>8.376595626531115</v>
      </c>
      <c r="G19" s="1658">
        <f>$B19*受療率!H152/1000</f>
        <v>7.9368090138894121E-2</v>
      </c>
      <c r="H19" s="1658">
        <f>$B19*受療率!I152/1000</f>
        <v>33.913988185599095</v>
      </c>
      <c r="I19" s="1658">
        <f>$B19*受療率!J152/1000</f>
        <v>0.15384497138030542</v>
      </c>
      <c r="J19" s="1658">
        <f t="shared" si="2"/>
        <v>578.76098775174103</v>
      </c>
      <c r="K19" s="1658">
        <f>$B19*受療率!L152/1000</f>
        <v>126.75279241216508</v>
      </c>
      <c r="L19" s="1658">
        <f>$B19*受療率!M152/1000</f>
        <v>312.74011838764164</v>
      </c>
      <c r="M19" s="1658">
        <f>$B19*受療率!N152/1000</f>
        <v>139.26807695193429</v>
      </c>
      <c r="N19" s="1611"/>
      <c r="O19" s="1585"/>
      <c r="P19" s="1613"/>
    </row>
    <row r="20" spans="1:16">
      <c r="A20" s="1606" t="s">
        <v>998</v>
      </c>
      <c r="B20" s="1585">
        <f>SUM('P1'!BP19:BT19)/1000</f>
        <v>7466.7719999999999</v>
      </c>
      <c r="C20" s="1658">
        <f t="shared" si="1"/>
        <v>97.773119710170491</v>
      </c>
      <c r="D20" s="1658">
        <f>$B20*受療率!E153/1000</f>
        <v>53.03719282897783</v>
      </c>
      <c r="E20" s="1658">
        <f>$B20*受療率!F153/1000</f>
        <v>1.7803609662399569</v>
      </c>
      <c r="F20" s="1658">
        <f>$B20*受療率!G153/1000</f>
        <v>11.464870486812989</v>
      </c>
      <c r="G20" s="1658">
        <f>$B20*受療率!H153/1000</f>
        <v>0.17372722601559187</v>
      </c>
      <c r="H20" s="1658">
        <f>$B20*受療率!I153/1000</f>
        <v>31.182268929065771</v>
      </c>
      <c r="I20" s="1658">
        <f>$B20*受療率!J153/1000</f>
        <v>0.1346992730583601</v>
      </c>
      <c r="J20" s="1658">
        <f t="shared" si="2"/>
        <v>658.43918269915071</v>
      </c>
      <c r="K20" s="1658">
        <f>$B20*受療率!L153/1000</f>
        <v>144.6821674018405</v>
      </c>
      <c r="L20" s="1658">
        <f>$B20*受療率!M153/1000</f>
        <v>365.42100819252448</v>
      </c>
      <c r="M20" s="1658">
        <f>$B20*受療率!N153/1000</f>
        <v>148.33600710478572</v>
      </c>
      <c r="N20" s="1611"/>
      <c r="O20" s="1585"/>
      <c r="P20" s="1613"/>
    </row>
    <row r="21" spans="1:16">
      <c r="A21" s="1606" t="s">
        <v>999</v>
      </c>
      <c r="B21" s="1585">
        <f>SUM('P1'!BU19:BY19)/1000</f>
        <v>6808.482</v>
      </c>
      <c r="C21" s="1658">
        <f t="shared" si="1"/>
        <v>119.36363471588162</v>
      </c>
      <c r="D21" s="1658">
        <f>$B21*受療率!E154/1000</f>
        <v>68.797082606416197</v>
      </c>
      <c r="E21" s="1658">
        <f>$B21*受療率!F154/1000</f>
        <v>2.5307773737734895</v>
      </c>
      <c r="F21" s="1658">
        <f>$B21*受療率!G154/1000</f>
        <v>17.664259317030211</v>
      </c>
      <c r="G21" s="1658">
        <f>$B21*受療率!H154/1000</f>
        <v>0.18292791977699685</v>
      </c>
      <c r="H21" s="1658">
        <f>$B21*受療率!I154/1000</f>
        <v>30.046754474889791</v>
      </c>
      <c r="I21" s="1658">
        <f>$B21*受療率!J154/1000</f>
        <v>0.14183302399491507</v>
      </c>
      <c r="J21" s="1658">
        <f t="shared" si="2"/>
        <v>778.28993890730919</v>
      </c>
      <c r="K21" s="1658">
        <f>$B21*受療率!L154/1000</f>
        <v>170.24870759944059</v>
      </c>
      <c r="L21" s="1658">
        <f>$B21*受療率!M154/1000</f>
        <v>456.12583310332184</v>
      </c>
      <c r="M21" s="1658">
        <f>$B21*受療率!N154/1000</f>
        <v>151.91539820454668</v>
      </c>
      <c r="N21" s="1611"/>
      <c r="O21" s="1585"/>
      <c r="P21" s="1613"/>
    </row>
    <row r="22" spans="1:16">
      <c r="A22" s="1606" t="s">
        <v>1000</v>
      </c>
      <c r="B22" s="1585">
        <f>SUM('P1'!BZ19:CD19)/1000</f>
        <v>7196.085</v>
      </c>
      <c r="C22" s="1658">
        <f t="shared" si="1"/>
        <v>179.60978979077143</v>
      </c>
      <c r="D22" s="1658">
        <f>$B22*受療率!E155/1000</f>
        <v>103.20272928211858</v>
      </c>
      <c r="E22" s="1658">
        <f>$B22*受療率!F155/1000</f>
        <v>4.6355713016187696</v>
      </c>
      <c r="F22" s="1658">
        <f>$B22*受療率!G155/1000</f>
        <v>36.424373726832563</v>
      </c>
      <c r="G22" s="1658">
        <f>$B22*受療率!H155/1000</f>
        <v>0.48901406891934529</v>
      </c>
      <c r="H22" s="1658">
        <f>$B22*受療率!I155/1000</f>
        <v>34.573733895423565</v>
      </c>
      <c r="I22" s="1658">
        <f>$B22*受療率!J155/1000</f>
        <v>0.28436751585860304</v>
      </c>
      <c r="J22" s="1658">
        <f t="shared" si="2"/>
        <v>944.2593148065173</v>
      </c>
      <c r="K22" s="1658">
        <f>$B22*受療率!L155/1000</f>
        <v>211.42745256246241</v>
      </c>
      <c r="L22" s="1658">
        <f>$B22*受療率!M155/1000</f>
        <v>582.78180510080631</v>
      </c>
      <c r="M22" s="1658">
        <f>$B22*受療率!N155/1000</f>
        <v>150.05005714324855</v>
      </c>
      <c r="N22" s="1611"/>
      <c r="O22" s="1585"/>
      <c r="P22" s="1613"/>
    </row>
    <row r="23" spans="1:16">
      <c r="A23" s="1606" t="s">
        <v>1001</v>
      </c>
      <c r="B23" s="1585">
        <f>SUM('P1'!CE19:CI19)/1000</f>
        <v>7381.9880000000003</v>
      </c>
      <c r="C23" s="1658">
        <f t="shared" si="1"/>
        <v>265.24630505212559</v>
      </c>
      <c r="D23" s="1658">
        <f>$B23*受療率!E156/1000</f>
        <v>147.11652511849874</v>
      </c>
      <c r="E23" s="1658">
        <f>$B23*受療率!F156/1000</f>
        <v>8.1100283444375361</v>
      </c>
      <c r="F23" s="1658">
        <f>$B23*受療率!G156/1000</f>
        <v>68.80864230745216</v>
      </c>
      <c r="G23" s="1658">
        <f>$B23*受療率!H156/1000</f>
        <v>1.0336323357883006</v>
      </c>
      <c r="H23" s="1658">
        <f>$B23*受療率!I156/1000</f>
        <v>39.676585665716424</v>
      </c>
      <c r="I23" s="1658">
        <f>$B23*受療率!J156/1000</f>
        <v>0.50089128023247753</v>
      </c>
      <c r="J23" s="1658">
        <f t="shared" si="2"/>
        <v>983.75515550249645</v>
      </c>
      <c r="K23" s="1658">
        <f>$B23*受療率!L156/1000</f>
        <v>223.13731525309902</v>
      </c>
      <c r="L23" s="1658">
        <f>$B23*受療率!M156/1000</f>
        <v>633.44418926292576</v>
      </c>
      <c r="M23" s="1658">
        <f>$B23*受療率!N156/1000</f>
        <v>127.17365098647164</v>
      </c>
      <c r="N23" s="1611"/>
      <c r="O23" s="1585"/>
      <c r="P23" s="1613"/>
    </row>
    <row r="24" spans="1:16">
      <c r="A24" s="1606" t="s">
        <v>1002</v>
      </c>
      <c r="B24" s="1585">
        <f>SUM('P1'!CJ19:CN19)/1000</f>
        <v>4671.7719999999999</v>
      </c>
      <c r="C24" s="1658">
        <f t="shared" si="1"/>
        <v>234.89959967524081</v>
      </c>
      <c r="D24" s="1658">
        <f>$B24*受療率!E157/1000</f>
        <v>119.84095618994456</v>
      </c>
      <c r="E24" s="1658">
        <f>$B24*受療率!F157/1000</f>
        <v>9.6553086838205147</v>
      </c>
      <c r="F24" s="1658">
        <f>$B24*受療率!G157/1000</f>
        <v>75.513718937468781</v>
      </c>
      <c r="G24" s="1658">
        <f>$B24*受療率!H157/1000</f>
        <v>1.2345582407808533</v>
      </c>
      <c r="H24" s="1658">
        <f>$B24*受療率!I157/1000</f>
        <v>28.15126088819099</v>
      </c>
      <c r="I24" s="1658">
        <f>$B24*受療率!J157/1000</f>
        <v>0.50379673503511424</v>
      </c>
      <c r="J24" s="1658">
        <f t="shared" si="2"/>
        <v>561.8071896593259</v>
      </c>
      <c r="K24" s="1658">
        <f>$B24*受療率!L157/1000</f>
        <v>123.35932582370343</v>
      </c>
      <c r="L24" s="1658">
        <f>$B24*受療率!M157/1000</f>
        <v>376.9951867775917</v>
      </c>
      <c r="M24" s="1658">
        <f>$B24*受療率!N157/1000</f>
        <v>61.452677058030766</v>
      </c>
      <c r="N24" s="1611"/>
      <c r="O24" s="1585"/>
      <c r="P24" s="1613"/>
    </row>
    <row r="25" spans="1:16">
      <c r="A25" s="1607" t="s">
        <v>1005</v>
      </c>
      <c r="B25" s="1614">
        <f>SUM('P1'!CO19:DD19)/1000</f>
        <v>3634.491</v>
      </c>
      <c r="C25" s="1658">
        <f t="shared" si="1"/>
        <v>259.76794432241763</v>
      </c>
      <c r="D25" s="1658">
        <f>$B25*受療率!E158/1000</f>
        <v>116.57307577446392</v>
      </c>
      <c r="E25" s="1658">
        <f>$B25*受療率!F158/1000</f>
        <v>11.327287433070902</v>
      </c>
      <c r="F25" s="1658">
        <f>$B25*受療率!G158/1000</f>
        <v>105.08077199332311</v>
      </c>
      <c r="G25" s="1658">
        <f>$B25*受療率!H158/1000</f>
        <v>2.1655134982889916</v>
      </c>
      <c r="H25" s="1658">
        <f>$B25*受療率!I158/1000</f>
        <v>24.271497862834796</v>
      </c>
      <c r="I25" s="1658">
        <f>$B25*受療率!J158/1000</f>
        <v>0.34979776043591831</v>
      </c>
      <c r="J25" s="1658">
        <f t="shared" si="2"/>
        <v>348.98444207910751</v>
      </c>
      <c r="K25" s="1658">
        <f>$B25*受療率!L158/1000</f>
        <v>76.287757247318538</v>
      </c>
      <c r="L25" s="1658">
        <f>$B25*受療率!M158/1000</f>
        <v>236.02136488202319</v>
      </c>
      <c r="M25" s="1658">
        <f>$B25*受療率!N158/1000</f>
        <v>36.675319949765772</v>
      </c>
      <c r="N25" s="1611"/>
      <c r="O25" s="1585"/>
      <c r="P25" s="1613"/>
    </row>
    <row r="27" spans="1:16">
      <c r="A27" s="1622" t="s">
        <v>437</v>
      </c>
      <c r="D27" s="1317">
        <v>365</v>
      </c>
      <c r="E27" s="1317">
        <v>365</v>
      </c>
      <c r="F27" s="1317">
        <v>365</v>
      </c>
      <c r="G27" s="1317">
        <v>365</v>
      </c>
      <c r="H27" s="1317">
        <v>365</v>
      </c>
      <c r="I27" s="1317">
        <v>365</v>
      </c>
      <c r="K27" s="1317">
        <v>270</v>
      </c>
      <c r="L27" s="1317">
        <v>270</v>
      </c>
      <c r="M27" s="1317">
        <v>270</v>
      </c>
    </row>
    <row r="29" spans="1:16">
      <c r="A29" s="2811">
        <f>A1</f>
        <v>2030</v>
      </c>
      <c r="B29" s="1317" t="s">
        <v>1311</v>
      </c>
    </row>
    <row r="31" spans="1:16">
      <c r="B31" s="2636" t="s">
        <v>640</v>
      </c>
      <c r="C31" s="2636" t="s">
        <v>641</v>
      </c>
    </row>
    <row r="32" spans="1:16">
      <c r="B32" s="2636"/>
      <c r="C32" s="1605" t="s">
        <v>578</v>
      </c>
      <c r="D32" s="1605" t="s">
        <v>425</v>
      </c>
      <c r="E32" s="1605" t="s">
        <v>439</v>
      </c>
      <c r="F32" s="1605" t="s">
        <v>440</v>
      </c>
      <c r="G32" s="1605" t="s">
        <v>441</v>
      </c>
      <c r="H32" s="1605" t="s">
        <v>392</v>
      </c>
      <c r="I32" s="1605" t="s">
        <v>442</v>
      </c>
      <c r="J32" s="1605" t="s">
        <v>644</v>
      </c>
      <c r="K32" s="1605" t="s">
        <v>645</v>
      </c>
      <c r="L32" s="1605" t="s">
        <v>646</v>
      </c>
      <c r="M32" s="1605" t="s">
        <v>647</v>
      </c>
      <c r="N32" s="1605"/>
    </row>
    <row r="33" spans="1:14">
      <c r="A33" s="1608" t="s">
        <v>241</v>
      </c>
      <c r="B33" s="1610">
        <f>B5</f>
        <v>119125.14300000001</v>
      </c>
      <c r="C33" s="1585">
        <f>SUM(D33:I33)</f>
        <v>548655.82065063575</v>
      </c>
      <c r="D33" s="1585">
        <f t="shared" ref="D33:I33" si="3">D5*D$27</f>
        <v>290762.72343944799</v>
      </c>
      <c r="E33" s="1585">
        <f t="shared" si="3"/>
        <v>17600.274952796244</v>
      </c>
      <c r="F33" s="1585">
        <f t="shared" si="3"/>
        <v>122989.42277694239</v>
      </c>
      <c r="G33" s="1585">
        <f t="shared" si="3"/>
        <v>1975.3458392345892</v>
      </c>
      <c r="H33" s="1585">
        <f t="shared" si="3"/>
        <v>114457.64962108069</v>
      </c>
      <c r="I33" s="1585">
        <f t="shared" si="3"/>
        <v>870.40402113393236</v>
      </c>
      <c r="J33" s="1585">
        <f>SUM(K33:M33)</f>
        <v>2110378.4747902118</v>
      </c>
      <c r="K33" s="1585">
        <f t="shared" ref="K33:M48" si="4">K5*K$27</f>
        <v>428607.7259323406</v>
      </c>
      <c r="L33" s="1585">
        <f t="shared" si="4"/>
        <v>1278829.190802861</v>
      </c>
      <c r="M33" s="1585">
        <f t="shared" si="4"/>
        <v>402941.55805501004</v>
      </c>
      <c r="N33" s="1585"/>
    </row>
    <row r="34" spans="1:14">
      <c r="A34" s="1607" t="s">
        <v>1004</v>
      </c>
      <c r="B34" s="1610">
        <f t="shared" ref="B34:B53" si="5">B6</f>
        <v>818.84799999999996</v>
      </c>
      <c r="C34" s="1585">
        <f>SUM(D34:I34)</f>
        <v>3055.0874279625295</v>
      </c>
      <c r="D34" s="1585">
        <f t="shared" ref="D34:I49" si="6">D6*D$27</f>
        <v>2927.1612268332983</v>
      </c>
      <c r="E34" s="1585">
        <f t="shared" si="6"/>
        <v>127.92620112923125</v>
      </c>
      <c r="F34" s="1585">
        <f t="shared" si="6"/>
        <v>0</v>
      </c>
      <c r="G34" s="1585">
        <f t="shared" si="6"/>
        <v>0</v>
      </c>
      <c r="H34" s="1585">
        <f t="shared" si="6"/>
        <v>0</v>
      </c>
      <c r="I34" s="1585">
        <f t="shared" si="6"/>
        <v>0</v>
      </c>
      <c r="J34" s="1585">
        <f>SUM(K34:M34)</f>
        <v>15758.662054764398</v>
      </c>
      <c r="K34" s="1585">
        <f t="shared" si="4"/>
        <v>2541.8797323671483</v>
      </c>
      <c r="L34" s="1585">
        <f t="shared" si="4"/>
        <v>13192.250881884507</v>
      </c>
      <c r="M34" s="1585">
        <f t="shared" si="4"/>
        <v>24.531440512741955</v>
      </c>
      <c r="N34" s="1585"/>
    </row>
    <row r="35" spans="1:14">
      <c r="A35" s="1607" t="s">
        <v>1003</v>
      </c>
      <c r="B35" s="1610">
        <f t="shared" si="5"/>
        <v>3324.576</v>
      </c>
      <c r="C35" s="1585">
        <f t="shared" ref="C35:C53" si="7">SUM(D35:I35)</f>
        <v>1977.0114606830643</v>
      </c>
      <c r="D35" s="1585">
        <f t="shared" si="6"/>
        <v>1945.4320347846101</v>
      </c>
      <c r="E35" s="1585">
        <f t="shared" si="6"/>
        <v>31.579425898454282</v>
      </c>
      <c r="F35" s="1585">
        <f t="shared" si="6"/>
        <v>0</v>
      </c>
      <c r="G35" s="1585">
        <f t="shared" si="6"/>
        <v>0</v>
      </c>
      <c r="H35" s="1585">
        <f t="shared" si="6"/>
        <v>0</v>
      </c>
      <c r="I35" s="1585">
        <f t="shared" si="6"/>
        <v>0</v>
      </c>
      <c r="J35" s="1585">
        <f t="shared" ref="J35:J53" si="8">SUM(K35:M35)</f>
        <v>65545.77109432123</v>
      </c>
      <c r="K35" s="1585">
        <f t="shared" si="4"/>
        <v>6832.5574435930303</v>
      </c>
      <c r="L35" s="1585">
        <f t="shared" si="4"/>
        <v>54401.521234917214</v>
      </c>
      <c r="M35" s="1585">
        <f t="shared" si="4"/>
        <v>4311.6924158109832</v>
      </c>
      <c r="N35" s="1585"/>
    </row>
    <row r="36" spans="1:14">
      <c r="A36" s="1606" t="s">
        <v>986</v>
      </c>
      <c r="B36" s="1610">
        <f t="shared" si="5"/>
        <v>4317.7309999999998</v>
      </c>
      <c r="C36" s="1585">
        <f t="shared" si="7"/>
        <v>1399.2872803609589</v>
      </c>
      <c r="D36" s="1585">
        <f t="shared" si="6"/>
        <v>1369.1717039787477</v>
      </c>
      <c r="E36" s="1585">
        <f t="shared" si="6"/>
        <v>0</v>
      </c>
      <c r="F36" s="1585">
        <f t="shared" si="6"/>
        <v>0</v>
      </c>
      <c r="G36" s="1585">
        <f t="shared" si="6"/>
        <v>0</v>
      </c>
      <c r="H36" s="1585">
        <f t="shared" si="6"/>
        <v>30.115576382211142</v>
      </c>
      <c r="I36" s="1585">
        <f t="shared" si="6"/>
        <v>0</v>
      </c>
      <c r="J36" s="1585">
        <f t="shared" si="8"/>
        <v>55938.551351955743</v>
      </c>
      <c r="K36" s="1585">
        <f t="shared" si="4"/>
        <v>5233.9285754479897</v>
      </c>
      <c r="L36" s="1585">
        <f t="shared" si="4"/>
        <v>37776.669670502277</v>
      </c>
      <c r="M36" s="1585">
        <f t="shared" si="4"/>
        <v>12927.953106005472</v>
      </c>
      <c r="N36" s="1585"/>
    </row>
    <row r="37" spans="1:14">
      <c r="A37" s="1606" t="s">
        <v>987</v>
      </c>
      <c r="B37" s="1610">
        <f t="shared" si="5"/>
        <v>4750.759</v>
      </c>
      <c r="C37" s="1585">
        <f t="shared" si="7"/>
        <v>1496.6489685484057</v>
      </c>
      <c r="D37" s="1585">
        <f t="shared" si="6"/>
        <v>1311.9626554610718</v>
      </c>
      <c r="E37" s="1585">
        <f t="shared" si="6"/>
        <v>0</v>
      </c>
      <c r="F37" s="1585">
        <f t="shared" si="6"/>
        <v>0</v>
      </c>
      <c r="G37" s="1585">
        <f t="shared" si="6"/>
        <v>0</v>
      </c>
      <c r="H37" s="1585">
        <f t="shared" si="6"/>
        <v>184.68631308733384</v>
      </c>
      <c r="I37" s="1585">
        <f t="shared" si="6"/>
        <v>0</v>
      </c>
      <c r="J37" s="1585">
        <f t="shared" si="8"/>
        <v>36687.300843499361</v>
      </c>
      <c r="K37" s="1585">
        <f t="shared" si="4"/>
        <v>4325.640805810679</v>
      </c>
      <c r="L37" s="1585">
        <f t="shared" si="4"/>
        <v>24331.840433054553</v>
      </c>
      <c r="M37" s="1585">
        <f t="shared" si="4"/>
        <v>8029.8196046341309</v>
      </c>
      <c r="N37" s="1585"/>
    </row>
    <row r="38" spans="1:14">
      <c r="A38" s="1606" t="s">
        <v>988</v>
      </c>
      <c r="B38" s="1610">
        <f t="shared" si="5"/>
        <v>5037.585</v>
      </c>
      <c r="C38" s="1585">
        <f t="shared" si="7"/>
        <v>2094.2764829035427</v>
      </c>
      <c r="D38" s="1585">
        <f t="shared" si="6"/>
        <v>1529.406398272374</v>
      </c>
      <c r="E38" s="1585">
        <f t="shared" si="6"/>
        <v>66.839895500182891</v>
      </c>
      <c r="F38" s="1585">
        <f t="shared" si="6"/>
        <v>63.297701304997759</v>
      </c>
      <c r="G38" s="1585">
        <f t="shared" si="6"/>
        <v>0</v>
      </c>
      <c r="H38" s="1585">
        <f t="shared" si="6"/>
        <v>434.7324878259883</v>
      </c>
      <c r="I38" s="1585">
        <f t="shared" si="6"/>
        <v>0</v>
      </c>
      <c r="J38" s="1585">
        <f t="shared" si="8"/>
        <v>28326.632286019878</v>
      </c>
      <c r="K38" s="1585">
        <f t="shared" si="4"/>
        <v>4068.6283108025909</v>
      </c>
      <c r="L38" s="1585">
        <f t="shared" si="4"/>
        <v>17926.217527263201</v>
      </c>
      <c r="M38" s="1585">
        <f t="shared" si="4"/>
        <v>6331.7864479540858</v>
      </c>
      <c r="N38" s="1585"/>
    </row>
    <row r="39" spans="1:14">
      <c r="A39" s="1606" t="s">
        <v>989</v>
      </c>
      <c r="B39" s="1610">
        <f t="shared" si="5"/>
        <v>5470.3010000000004</v>
      </c>
      <c r="C39" s="1585">
        <f t="shared" si="7"/>
        <v>3229.2882483664953</v>
      </c>
      <c r="D39" s="1585">
        <f t="shared" si="6"/>
        <v>2133.3824448514661</v>
      </c>
      <c r="E39" s="1585">
        <f t="shared" si="6"/>
        <v>245.9256759734551</v>
      </c>
      <c r="F39" s="1585">
        <f t="shared" si="6"/>
        <v>66.540798145899586</v>
      </c>
      <c r="G39" s="1585">
        <f t="shared" si="6"/>
        <v>0</v>
      </c>
      <c r="H39" s="1585">
        <f t="shared" si="6"/>
        <v>783.43932939567424</v>
      </c>
      <c r="I39" s="1585">
        <f t="shared" si="6"/>
        <v>0</v>
      </c>
      <c r="J39" s="1585">
        <f t="shared" si="8"/>
        <v>35575.958488562414</v>
      </c>
      <c r="K39" s="1585">
        <f t="shared" si="4"/>
        <v>5274.3352599299278</v>
      </c>
      <c r="L39" s="1585">
        <f t="shared" si="4"/>
        <v>21112.29525775629</v>
      </c>
      <c r="M39" s="1585">
        <f t="shared" si="4"/>
        <v>9189.3279708761947</v>
      </c>
      <c r="N39" s="1585"/>
    </row>
    <row r="40" spans="1:14">
      <c r="A40" s="1606" t="s">
        <v>990</v>
      </c>
      <c r="B40" s="1610">
        <f t="shared" si="5"/>
        <v>5845.9470000000001</v>
      </c>
      <c r="C40" s="1585">
        <f t="shared" si="7"/>
        <v>5060.4662724999207</v>
      </c>
      <c r="D40" s="1585">
        <f t="shared" si="6"/>
        <v>3069.6133935835919</v>
      </c>
      <c r="E40" s="1585">
        <f t="shared" si="6"/>
        <v>627.83047661178409</v>
      </c>
      <c r="F40" s="1585">
        <f t="shared" si="6"/>
        <v>99.093078271490242</v>
      </c>
      <c r="G40" s="1585">
        <f t="shared" si="6"/>
        <v>0</v>
      </c>
      <c r="H40" s="1585">
        <f t="shared" si="6"/>
        <v>1263.9293240330544</v>
      </c>
      <c r="I40" s="1585">
        <f t="shared" si="6"/>
        <v>0</v>
      </c>
      <c r="J40" s="1585">
        <f t="shared" si="8"/>
        <v>45951.095643954439</v>
      </c>
      <c r="K40" s="1585">
        <f t="shared" si="4"/>
        <v>7656.5667616726705</v>
      </c>
      <c r="L40" s="1585">
        <f t="shared" si="4"/>
        <v>27352.024334203368</v>
      </c>
      <c r="M40" s="1585">
        <f t="shared" si="4"/>
        <v>10942.504548078399</v>
      </c>
      <c r="N40" s="1585"/>
    </row>
    <row r="41" spans="1:14">
      <c r="A41" s="1606" t="s">
        <v>991</v>
      </c>
      <c r="B41" s="1610">
        <f t="shared" si="5"/>
        <v>6257.8310000000001</v>
      </c>
      <c r="C41" s="1585">
        <f t="shared" si="7"/>
        <v>6660.274816408788</v>
      </c>
      <c r="D41" s="1585">
        <f t="shared" si="6"/>
        <v>3908.3879840274303</v>
      </c>
      <c r="E41" s="1585">
        <f t="shared" si="6"/>
        <v>701.21553758542882</v>
      </c>
      <c r="F41" s="1585">
        <f t="shared" si="6"/>
        <v>158.10820809494246</v>
      </c>
      <c r="G41" s="1585">
        <f t="shared" si="6"/>
        <v>0</v>
      </c>
      <c r="H41" s="1585">
        <f t="shared" si="6"/>
        <v>1892.5630867009857</v>
      </c>
      <c r="I41" s="1585">
        <f t="shared" si="6"/>
        <v>0</v>
      </c>
      <c r="J41" s="1585">
        <f t="shared" si="8"/>
        <v>55837.920558945916</v>
      </c>
      <c r="K41" s="1585">
        <f t="shared" si="4"/>
        <v>9688.9119405725833</v>
      </c>
      <c r="L41" s="1585">
        <f t="shared" si="4"/>
        <v>31882.721170439825</v>
      </c>
      <c r="M41" s="1585">
        <f t="shared" si="4"/>
        <v>14266.287447933504</v>
      </c>
      <c r="N41" s="1585"/>
    </row>
    <row r="42" spans="1:14">
      <c r="A42" s="1606" t="s">
        <v>992</v>
      </c>
      <c r="B42" s="1610">
        <f t="shared" si="5"/>
        <v>6167.6239999999998</v>
      </c>
      <c r="C42" s="1585">
        <f t="shared" si="7"/>
        <v>6752.1752108746377</v>
      </c>
      <c r="D42" s="1585">
        <f t="shared" si="6"/>
        <v>3716.1671877899562</v>
      </c>
      <c r="E42" s="1585">
        <f t="shared" si="6"/>
        <v>425.09543625356133</v>
      </c>
      <c r="F42" s="1585">
        <f t="shared" si="6"/>
        <v>214.70262133107425</v>
      </c>
      <c r="G42" s="1585">
        <f t="shared" si="6"/>
        <v>0</v>
      </c>
      <c r="H42" s="1585">
        <f t="shared" si="6"/>
        <v>2396.2099655000457</v>
      </c>
      <c r="I42" s="1585">
        <f t="shared" si="6"/>
        <v>0</v>
      </c>
      <c r="J42" s="1585">
        <f t="shared" si="8"/>
        <v>58435.238494478348</v>
      </c>
      <c r="K42" s="1585">
        <f t="shared" si="4"/>
        <v>10511.32467087463</v>
      </c>
      <c r="L42" s="1585">
        <f t="shared" si="4"/>
        <v>32946.461545050115</v>
      </c>
      <c r="M42" s="1585">
        <f t="shared" si="4"/>
        <v>14977.452278553605</v>
      </c>
      <c r="N42" s="1585"/>
    </row>
    <row r="43" spans="1:14">
      <c r="A43" s="1606" t="s">
        <v>993</v>
      </c>
      <c r="B43" s="1610">
        <f t="shared" si="5"/>
        <v>6497.7330000000002</v>
      </c>
      <c r="C43" s="1585">
        <f t="shared" si="7"/>
        <v>7723.7321037402107</v>
      </c>
      <c r="D43" s="1585">
        <f t="shared" si="6"/>
        <v>3954.6241324342318</v>
      </c>
      <c r="E43" s="1585">
        <f t="shared" si="6"/>
        <v>132.16379561642444</v>
      </c>
      <c r="F43" s="1585">
        <f t="shared" si="6"/>
        <v>350.44729360884304</v>
      </c>
      <c r="G43" s="1585">
        <f t="shared" si="6"/>
        <v>0</v>
      </c>
      <c r="H43" s="1585">
        <f t="shared" si="6"/>
        <v>3266.4982778293906</v>
      </c>
      <c r="I43" s="1585">
        <f t="shared" si="6"/>
        <v>19.998604251320849</v>
      </c>
      <c r="J43" s="1585">
        <f t="shared" si="8"/>
        <v>63352.781886940335</v>
      </c>
      <c r="K43" s="1585">
        <f t="shared" si="4"/>
        <v>12021.611925160014</v>
      </c>
      <c r="L43" s="1585">
        <f t="shared" si="4"/>
        <v>35455.655806015544</v>
      </c>
      <c r="M43" s="1585">
        <f t="shared" si="4"/>
        <v>15875.51415576478</v>
      </c>
      <c r="N43" s="1585"/>
    </row>
    <row r="44" spans="1:14">
      <c r="A44" s="1606" t="s">
        <v>994</v>
      </c>
      <c r="B44" s="1610">
        <f t="shared" si="5"/>
        <v>7306.4089999999997</v>
      </c>
      <c r="C44" s="1585">
        <f t="shared" si="7"/>
        <v>11206.742839606524</v>
      </c>
      <c r="D44" s="1585">
        <f t="shared" si="6"/>
        <v>5534.4491265194993</v>
      </c>
      <c r="E44" s="1585">
        <f t="shared" si="6"/>
        <v>169.05097009313243</v>
      </c>
      <c r="F44" s="1585">
        <f t="shared" si="6"/>
        <v>608.34989903499343</v>
      </c>
      <c r="G44" s="1585">
        <f t="shared" si="6"/>
        <v>0</v>
      </c>
      <c r="H44" s="1585">
        <f t="shared" si="6"/>
        <v>4869.312590051798</v>
      </c>
      <c r="I44" s="1585">
        <f t="shared" si="6"/>
        <v>25.580253907101703</v>
      </c>
      <c r="J44" s="1585">
        <f t="shared" si="8"/>
        <v>80533.177046104072</v>
      </c>
      <c r="K44" s="1585">
        <f t="shared" si="4"/>
        <v>15952.700142171254</v>
      </c>
      <c r="L44" s="1585">
        <f t="shared" si="4"/>
        <v>43470.118482897276</v>
      </c>
      <c r="M44" s="1585">
        <f t="shared" si="4"/>
        <v>21110.358421035544</v>
      </c>
      <c r="N44" s="1585"/>
    </row>
    <row r="45" spans="1:14">
      <c r="A45" s="1606" t="s">
        <v>995</v>
      </c>
      <c r="B45" s="1610">
        <f t="shared" si="5"/>
        <v>8255.4</v>
      </c>
      <c r="C45" s="1585">
        <f t="shared" si="7"/>
        <v>17570.987590048699</v>
      </c>
      <c r="D45" s="1585">
        <f t="shared" si="6"/>
        <v>8434.0603493841772</v>
      </c>
      <c r="E45" s="1585">
        <f t="shared" si="6"/>
        <v>295.52559102161956</v>
      </c>
      <c r="F45" s="1585">
        <f t="shared" si="6"/>
        <v>1199.4177888062306</v>
      </c>
      <c r="G45" s="1585">
        <f t="shared" si="6"/>
        <v>0</v>
      </c>
      <c r="H45" s="1585">
        <f t="shared" si="6"/>
        <v>7610.0424391365641</v>
      </c>
      <c r="I45" s="1585">
        <f t="shared" si="6"/>
        <v>31.941421700105465</v>
      </c>
      <c r="J45" s="1585">
        <f t="shared" si="8"/>
        <v>110807.31709351364</v>
      </c>
      <c r="K45" s="1585">
        <f t="shared" si="4"/>
        <v>22396.388453187476</v>
      </c>
      <c r="L45" s="1585">
        <f t="shared" si="4"/>
        <v>60043.191118805356</v>
      </c>
      <c r="M45" s="1585">
        <f t="shared" si="4"/>
        <v>28367.737521520816</v>
      </c>
      <c r="N45" s="1585"/>
    </row>
    <row r="46" spans="1:14">
      <c r="A46" s="1606" t="s">
        <v>996</v>
      </c>
      <c r="B46" s="1610">
        <f t="shared" si="5"/>
        <v>9550.6830000000009</v>
      </c>
      <c r="C46" s="1585">
        <f t="shared" si="7"/>
        <v>26475.342353136344</v>
      </c>
      <c r="D46" s="1585">
        <f t="shared" si="6"/>
        <v>12994.792531926885</v>
      </c>
      <c r="E46" s="1585">
        <f t="shared" si="6"/>
        <v>447.44701767763701</v>
      </c>
      <c r="F46" s="1585">
        <f t="shared" si="6"/>
        <v>2212.8355640043369</v>
      </c>
      <c r="G46" s="1585">
        <f t="shared" si="6"/>
        <v>19.405235640813917</v>
      </c>
      <c r="H46" s="1585">
        <f t="shared" si="6"/>
        <v>10763.247417009694</v>
      </c>
      <c r="I46" s="1585">
        <f t="shared" si="6"/>
        <v>37.614586876976055</v>
      </c>
      <c r="J46" s="1585">
        <f t="shared" si="8"/>
        <v>146968.09086762692</v>
      </c>
      <c r="K46" s="1585">
        <f t="shared" si="4"/>
        <v>31611.461969742704</v>
      </c>
      <c r="L46" s="1585">
        <f t="shared" si="4"/>
        <v>78785.25679922587</v>
      </c>
      <c r="M46" s="1585">
        <f t="shared" si="4"/>
        <v>36571.372098658343</v>
      </c>
      <c r="N46" s="1585"/>
    </row>
    <row r="47" spans="1:14">
      <c r="A47" s="1606" t="s">
        <v>997</v>
      </c>
      <c r="B47" s="1610">
        <f t="shared" si="5"/>
        <v>8364.1260000000002</v>
      </c>
      <c r="C47" s="1585">
        <f t="shared" si="7"/>
        <v>31773.456053183938</v>
      </c>
      <c r="D47" s="1585">
        <f t="shared" si="6"/>
        <v>15806.952212447395</v>
      </c>
      <c r="E47" s="1585">
        <f t="shared" si="6"/>
        <v>445.31798185450617</v>
      </c>
      <c r="F47" s="1585">
        <f t="shared" si="6"/>
        <v>3057.4574036838571</v>
      </c>
      <c r="G47" s="1585">
        <f t="shared" si="6"/>
        <v>28.969352900696354</v>
      </c>
      <c r="H47" s="1585">
        <f t="shared" si="6"/>
        <v>12378.605687743669</v>
      </c>
      <c r="I47" s="1585">
        <f t="shared" si="6"/>
        <v>56.15341455381148</v>
      </c>
      <c r="J47" s="1585">
        <f t="shared" si="8"/>
        <v>156265.46669297008</v>
      </c>
      <c r="K47" s="1585">
        <f t="shared" si="4"/>
        <v>34223.253951284569</v>
      </c>
      <c r="L47" s="1585">
        <f t="shared" si="4"/>
        <v>84439.831964663244</v>
      </c>
      <c r="M47" s="1585">
        <f t="shared" si="4"/>
        <v>37602.380777022256</v>
      </c>
      <c r="N47" s="1585"/>
    </row>
    <row r="48" spans="1:14">
      <c r="A48" s="1606" t="s">
        <v>998</v>
      </c>
      <c r="B48" s="1610">
        <f t="shared" si="5"/>
        <v>7466.7719999999999</v>
      </c>
      <c r="C48" s="1585">
        <f t="shared" si="7"/>
        <v>35687.188694212229</v>
      </c>
      <c r="D48" s="1585">
        <f t="shared" si="6"/>
        <v>19358.575382576906</v>
      </c>
      <c r="E48" s="1585">
        <f t="shared" si="6"/>
        <v>649.83175267758429</v>
      </c>
      <c r="F48" s="1585">
        <f t="shared" si="6"/>
        <v>4184.6777276867415</v>
      </c>
      <c r="G48" s="1585">
        <f t="shared" si="6"/>
        <v>63.410437495691035</v>
      </c>
      <c r="H48" s="1585">
        <f t="shared" si="6"/>
        <v>11381.528159109006</v>
      </c>
      <c r="I48" s="1585">
        <f t="shared" si="6"/>
        <v>49.165234666301437</v>
      </c>
      <c r="J48" s="1585">
        <f t="shared" si="8"/>
        <v>177778.57932877069</v>
      </c>
      <c r="K48" s="1585">
        <f t="shared" si="4"/>
        <v>39064.185198496933</v>
      </c>
      <c r="L48" s="1585">
        <f t="shared" si="4"/>
        <v>98663.672211981611</v>
      </c>
      <c r="M48" s="1585">
        <f t="shared" si="4"/>
        <v>40050.721918292147</v>
      </c>
      <c r="N48" s="1585"/>
    </row>
    <row r="49" spans="1:14">
      <c r="A49" s="1606" t="s">
        <v>999</v>
      </c>
      <c r="B49" s="1610">
        <f t="shared" si="5"/>
        <v>6808.482</v>
      </c>
      <c r="C49" s="1585">
        <f t="shared" si="7"/>
        <v>43567.726671296783</v>
      </c>
      <c r="D49" s="1585">
        <f t="shared" si="6"/>
        <v>25110.935151341913</v>
      </c>
      <c r="E49" s="1585">
        <f t="shared" si="6"/>
        <v>923.73374142732371</v>
      </c>
      <c r="F49" s="1585">
        <f t="shared" si="6"/>
        <v>6447.4546507160276</v>
      </c>
      <c r="G49" s="1585">
        <f t="shared" si="6"/>
        <v>66.76869071860385</v>
      </c>
      <c r="H49" s="1585">
        <f t="shared" si="6"/>
        <v>10967.065383334773</v>
      </c>
      <c r="I49" s="1585">
        <f t="shared" si="6"/>
        <v>51.769053758143997</v>
      </c>
      <c r="J49" s="1585">
        <f t="shared" si="8"/>
        <v>210138.28350497346</v>
      </c>
      <c r="K49" s="1585">
        <f t="shared" ref="K49:M53" si="9">K21*K$27</f>
        <v>45967.151051848959</v>
      </c>
      <c r="L49" s="1585">
        <f t="shared" si="9"/>
        <v>123153.9749378969</v>
      </c>
      <c r="M49" s="1585">
        <f t="shared" si="9"/>
        <v>41017.157515227605</v>
      </c>
      <c r="N49" s="1585"/>
    </row>
    <row r="50" spans="1:14">
      <c r="A50" s="1606" t="s">
        <v>1000</v>
      </c>
      <c r="B50" s="1610">
        <f t="shared" si="5"/>
        <v>7196.085</v>
      </c>
      <c r="C50" s="1585">
        <f t="shared" si="7"/>
        <v>65557.573273631569</v>
      </c>
      <c r="D50" s="1585">
        <f t="shared" ref="D50:I53" si="10">D22*D$27</f>
        <v>37668.99618797328</v>
      </c>
      <c r="E50" s="1585">
        <f t="shared" si="10"/>
        <v>1691.9835250908509</v>
      </c>
      <c r="F50" s="1585">
        <f t="shared" si="10"/>
        <v>13294.896410293886</v>
      </c>
      <c r="G50" s="1585">
        <f t="shared" si="10"/>
        <v>178.49013515556103</v>
      </c>
      <c r="H50" s="1585">
        <f t="shared" si="10"/>
        <v>12619.412871829601</v>
      </c>
      <c r="I50" s="1585">
        <f t="shared" si="10"/>
        <v>103.7941432883901</v>
      </c>
      <c r="J50" s="1585">
        <f t="shared" si="8"/>
        <v>254950.01499775969</v>
      </c>
      <c r="K50" s="1585">
        <f t="shared" si="9"/>
        <v>57085.412191864853</v>
      </c>
      <c r="L50" s="1585">
        <f t="shared" si="9"/>
        <v>157351.08737721771</v>
      </c>
      <c r="M50" s="1585">
        <f t="shared" si="9"/>
        <v>40513.515428677107</v>
      </c>
      <c r="N50" s="1585"/>
    </row>
    <row r="51" spans="1:14">
      <c r="A51" s="1606" t="s">
        <v>1001</v>
      </c>
      <c r="B51" s="1610">
        <f t="shared" si="5"/>
        <v>7381.9880000000003</v>
      </c>
      <c r="C51" s="1585">
        <f t="shared" si="7"/>
        <v>96814.901344025857</v>
      </c>
      <c r="D51" s="1585">
        <f t="shared" si="10"/>
        <v>53697.531668252042</v>
      </c>
      <c r="E51" s="1585">
        <f t="shared" si="10"/>
        <v>2960.1603457197007</v>
      </c>
      <c r="F51" s="1585">
        <f t="shared" si="10"/>
        <v>25115.154442220039</v>
      </c>
      <c r="G51" s="1585">
        <f t="shared" si="10"/>
        <v>377.27580256272972</v>
      </c>
      <c r="H51" s="1585">
        <f t="shared" si="10"/>
        <v>14481.953767986495</v>
      </c>
      <c r="I51" s="1585">
        <f t="shared" si="10"/>
        <v>182.82531728485429</v>
      </c>
      <c r="J51" s="1585">
        <f t="shared" si="8"/>
        <v>265613.89198567404</v>
      </c>
      <c r="K51" s="1585">
        <f t="shared" si="9"/>
        <v>60247.075118336732</v>
      </c>
      <c r="L51" s="1585">
        <f t="shared" si="9"/>
        <v>171029.93110098995</v>
      </c>
      <c r="M51" s="1585">
        <f t="shared" si="9"/>
        <v>34336.885766347346</v>
      </c>
      <c r="N51" s="1585"/>
    </row>
    <row r="52" spans="1:14">
      <c r="A52" s="1606" t="s">
        <v>1002</v>
      </c>
      <c r="B52" s="1610">
        <f t="shared" si="5"/>
        <v>4671.7719999999999</v>
      </c>
      <c r="C52" s="1585">
        <f t="shared" si="7"/>
        <v>85738.353881462899</v>
      </c>
      <c r="D52" s="1585">
        <f t="shared" si="10"/>
        <v>43741.949009329765</v>
      </c>
      <c r="E52" s="1585">
        <f t="shared" si="10"/>
        <v>3524.1876695944879</v>
      </c>
      <c r="F52" s="1585">
        <f t="shared" si="10"/>
        <v>27562.507412176106</v>
      </c>
      <c r="G52" s="1585">
        <f t="shared" si="10"/>
        <v>450.61375788501147</v>
      </c>
      <c r="H52" s="1585">
        <f t="shared" si="10"/>
        <v>10275.210224189712</v>
      </c>
      <c r="I52" s="1585">
        <f t="shared" si="10"/>
        <v>183.8858082878167</v>
      </c>
      <c r="J52" s="1585">
        <f t="shared" si="8"/>
        <v>151687.94120801799</v>
      </c>
      <c r="K52" s="1585">
        <f t="shared" si="9"/>
        <v>33307.017972399924</v>
      </c>
      <c r="L52" s="1585">
        <f t="shared" si="9"/>
        <v>101788.70042994976</v>
      </c>
      <c r="M52" s="1585">
        <f t="shared" si="9"/>
        <v>16592.222805668305</v>
      </c>
      <c r="N52" s="1585"/>
    </row>
    <row r="53" spans="1:14">
      <c r="A53" s="1607" t="s">
        <v>1005</v>
      </c>
      <c r="B53" s="1610">
        <f t="shared" si="5"/>
        <v>3634.491</v>
      </c>
      <c r="C53" s="1585">
        <f t="shared" si="7"/>
        <v>94815.299677682429</v>
      </c>
      <c r="D53" s="1585">
        <f>D25*D$27</f>
        <v>42549.17265767933</v>
      </c>
      <c r="E53" s="1585">
        <f t="shared" si="10"/>
        <v>4134.4599130708793</v>
      </c>
      <c r="F53" s="1585">
        <f t="shared" si="10"/>
        <v>38354.481777562934</v>
      </c>
      <c r="G53" s="1585">
        <f t="shared" si="10"/>
        <v>790.41242687548197</v>
      </c>
      <c r="H53" s="1585">
        <f t="shared" si="10"/>
        <v>8859.0967199346996</v>
      </c>
      <c r="I53" s="1585">
        <f t="shared" si="10"/>
        <v>127.67618255911019</v>
      </c>
      <c r="J53" s="1585">
        <f t="shared" si="8"/>
        <v>94225.799361359022</v>
      </c>
      <c r="K53" s="1585">
        <f t="shared" si="9"/>
        <v>20597.694456776004</v>
      </c>
      <c r="L53" s="1585">
        <f t="shared" si="9"/>
        <v>63725.768518146258</v>
      </c>
      <c r="M53" s="1585">
        <f t="shared" si="9"/>
        <v>9902.3363864367584</v>
      </c>
      <c r="N53" s="1585"/>
    </row>
    <row r="55" spans="1:14">
      <c r="A55" s="1625" t="s">
        <v>1008</v>
      </c>
      <c r="B55" s="1317" t="s">
        <v>1009</v>
      </c>
      <c r="C55" s="1603"/>
      <c r="D55" s="1612">
        <f>単価!D48</f>
        <v>4.9777707629363848</v>
      </c>
      <c r="E55" s="1612">
        <f>単価!E48</f>
        <v>2.2234212256923258</v>
      </c>
      <c r="F55" s="1612">
        <f>単価!G48</f>
        <v>2.1765822397409735</v>
      </c>
      <c r="G55" s="1612">
        <f>単価!H48</f>
        <v>2.1765822397409735</v>
      </c>
      <c r="H55" s="1612">
        <f>単価!I48</f>
        <v>1.5464809376871771</v>
      </c>
      <c r="I55" s="1612">
        <f>単価!J48</f>
        <v>3.5455588537017637</v>
      </c>
      <c r="J55" s="1603"/>
      <c r="K55" s="1612">
        <f>単価!D38</f>
        <v>2.275674011434742</v>
      </c>
      <c r="L55" s="1612">
        <f>単価!E38</f>
        <v>1.0530596961188283</v>
      </c>
      <c r="M55" s="1612">
        <f>単価!F38</f>
        <v>0.69277815517362862</v>
      </c>
      <c r="N55" s="1612"/>
    </row>
    <row r="57" spans="1:14">
      <c r="A57" s="2811">
        <f>A29</f>
        <v>2030</v>
      </c>
      <c r="B57" s="1317" t="s">
        <v>1312</v>
      </c>
    </row>
    <row r="59" spans="1:14">
      <c r="B59" s="2636" t="s">
        <v>640</v>
      </c>
      <c r="C59" s="2636"/>
    </row>
    <row r="60" spans="1:14">
      <c r="C60" s="1605" t="s">
        <v>578</v>
      </c>
      <c r="D60" s="1605" t="s">
        <v>425</v>
      </c>
      <c r="E60" s="1605" t="s">
        <v>439</v>
      </c>
      <c r="F60" s="1605" t="s">
        <v>440</v>
      </c>
      <c r="G60" s="1605" t="s">
        <v>441</v>
      </c>
      <c r="H60" s="1605" t="s">
        <v>392</v>
      </c>
      <c r="I60" s="1605" t="s">
        <v>442</v>
      </c>
      <c r="J60" s="1605" t="s">
        <v>644</v>
      </c>
      <c r="K60" s="1605" t="s">
        <v>645</v>
      </c>
      <c r="L60" s="1605" t="s">
        <v>646</v>
      </c>
      <c r="M60" s="1645" t="s">
        <v>647</v>
      </c>
      <c r="N60" s="1567" t="s">
        <v>672</v>
      </c>
    </row>
    <row r="61" spans="1:14">
      <c r="A61" s="1608" t="s">
        <v>241</v>
      </c>
      <c r="B61" s="1610">
        <f>B33</f>
        <v>119125.14300000001</v>
      </c>
      <c r="C61" s="1585">
        <f>SUM(C62:C81)</f>
        <v>193857.17465549294</v>
      </c>
      <c r="D61" s="1585">
        <f>D33*D$55/10</f>
        <v>144735.0183688642</v>
      </c>
      <c r="E61" s="1585">
        <f t="shared" ref="E61:I61" si="11">E33*E$55/10</f>
        <v>3913.2824908068164</v>
      </c>
      <c r="F61" s="1585">
        <f t="shared" si="11"/>
        <v>26769.659329228678</v>
      </c>
      <c r="G61" s="1585">
        <f t="shared" si="11"/>
        <v>429.95026710242354</v>
      </c>
      <c r="H61" s="1585">
        <f t="shared" si="11"/>
        <v>17700.657331147922</v>
      </c>
      <c r="I61" s="1585">
        <f t="shared" si="11"/>
        <v>308.60686834290311</v>
      </c>
      <c r="J61" s="1585">
        <f>SUM(J62:J81)</f>
        <v>260120.40512912572</v>
      </c>
      <c r="K61" s="1585">
        <f t="shared" ref="K61:M76" si="12">K33*K$55/10</f>
        <v>97537.146300437205</v>
      </c>
      <c r="L61" s="1585">
        <f t="shared" si="12"/>
        <v>134668.34790547477</v>
      </c>
      <c r="M61" s="1634">
        <f t="shared" si="12"/>
        <v>27914.910923213745</v>
      </c>
      <c r="N61" s="2652">
        <f t="shared" ref="N61:N81" si="13">J61+C61</f>
        <v>453977.57978461869</v>
      </c>
    </row>
    <row r="62" spans="1:14">
      <c r="A62" s="1607" t="s">
        <v>1004</v>
      </c>
      <c r="B62" s="1610">
        <f t="shared" ref="B62:B81" si="14">B34</f>
        <v>818.84799999999996</v>
      </c>
      <c r="C62" s="1585">
        <f>SUM(D62:I62)</f>
        <v>1485.5171404244711</v>
      </c>
      <c r="D62" s="1585">
        <f t="shared" ref="D62:I77" si="15">D34*D$55/10</f>
        <v>1457.0737573331792</v>
      </c>
      <c r="E62" s="1585">
        <f t="shared" si="15"/>
        <v>28.443383091291832</v>
      </c>
      <c r="F62" s="1585">
        <f t="shared" si="15"/>
        <v>0</v>
      </c>
      <c r="G62" s="1585">
        <f t="shared" si="15"/>
        <v>0</v>
      </c>
      <c r="H62" s="1585">
        <f t="shared" si="15"/>
        <v>0</v>
      </c>
      <c r="I62" s="1585">
        <f t="shared" si="15"/>
        <v>0</v>
      </c>
      <c r="J62" s="1585">
        <f>SUM(K62:M62)</f>
        <v>1969.3712198043429</v>
      </c>
      <c r="K62" s="1585">
        <f t="shared" si="12"/>
        <v>578.44896471406173</v>
      </c>
      <c r="L62" s="1585">
        <f t="shared" si="12"/>
        <v>1389.2227704800644</v>
      </c>
      <c r="M62" s="1634">
        <f t="shared" si="12"/>
        <v>1.6994846102168986</v>
      </c>
      <c r="N62" s="2652">
        <f t="shared" si="13"/>
        <v>3454.8883602288142</v>
      </c>
    </row>
    <row r="63" spans="1:14">
      <c r="A63" s="1607" t="s">
        <v>1003</v>
      </c>
      <c r="B63" s="1610">
        <f t="shared" si="14"/>
        <v>3324.576</v>
      </c>
      <c r="C63" s="1585">
        <f t="shared" ref="C63:C81" si="16">SUM(D63:I63)</f>
        <v>975.41290698684736</v>
      </c>
      <c r="D63" s="1585">
        <f t="shared" si="15"/>
        <v>968.39147040306727</v>
      </c>
      <c r="E63" s="1585">
        <f t="shared" si="15"/>
        <v>7.0214365837801198</v>
      </c>
      <c r="F63" s="1585">
        <f t="shared" si="15"/>
        <v>0</v>
      </c>
      <c r="G63" s="1585">
        <f t="shared" si="15"/>
        <v>0</v>
      </c>
      <c r="H63" s="1585">
        <f t="shared" si="15"/>
        <v>0</v>
      </c>
      <c r="I63" s="1585">
        <f t="shared" si="15"/>
        <v>0</v>
      </c>
      <c r="J63" s="1585">
        <f t="shared" ref="J63:J81" si="17">SUM(K63:M63)</f>
        <v>7582.3769143565223</v>
      </c>
      <c r="K63" s="1585">
        <f t="shared" si="12"/>
        <v>1554.8673406019657</v>
      </c>
      <c r="L63" s="1585">
        <f t="shared" si="12"/>
        <v>5728.8049420043908</v>
      </c>
      <c r="M63" s="1634">
        <f t="shared" si="12"/>
        <v>298.7046317501659</v>
      </c>
      <c r="N63" s="2652">
        <f t="shared" si="13"/>
        <v>8557.7898213433691</v>
      </c>
    </row>
    <row r="64" spans="1:14">
      <c r="A64" s="1606" t="s">
        <v>986</v>
      </c>
      <c r="B64" s="1610">
        <f t="shared" si="14"/>
        <v>4317.7309999999998</v>
      </c>
      <c r="C64" s="1585">
        <f t="shared" si="16"/>
        <v>686.19960423077521</v>
      </c>
      <c r="D64" s="1585">
        <f t="shared" si="15"/>
        <v>681.54228775052002</v>
      </c>
      <c r="E64" s="1585">
        <f t="shared" si="15"/>
        <v>0</v>
      </c>
      <c r="F64" s="1585">
        <f t="shared" si="15"/>
        <v>0</v>
      </c>
      <c r="G64" s="1585">
        <f t="shared" si="15"/>
        <v>0</v>
      </c>
      <c r="H64" s="1585">
        <f t="shared" si="15"/>
        <v>4.6573164802551688</v>
      </c>
      <c r="I64" s="1585">
        <f t="shared" si="15"/>
        <v>0</v>
      </c>
      <c r="J64" s="1585">
        <f t="shared" si="17"/>
        <v>6064.8007023402797</v>
      </c>
      <c r="K64" s="1585">
        <f t="shared" si="12"/>
        <v>1191.0715236852652</v>
      </c>
      <c r="L64" s="1585">
        <f t="shared" si="12"/>
        <v>3978.1088283600488</v>
      </c>
      <c r="M64" s="1634">
        <f t="shared" si="12"/>
        <v>895.62035029496531</v>
      </c>
      <c r="N64" s="2652">
        <f t="shared" si="13"/>
        <v>6751.0003065710553</v>
      </c>
    </row>
    <row r="65" spans="1:14">
      <c r="A65" s="1606" t="s">
        <v>987</v>
      </c>
      <c r="B65" s="1610">
        <f t="shared" si="14"/>
        <v>4750.759</v>
      </c>
      <c r="C65" s="1585">
        <f t="shared" si="16"/>
        <v>681.62632110597917</v>
      </c>
      <c r="D65" s="1585">
        <f t="shared" si="15"/>
        <v>653.06493484185046</v>
      </c>
      <c r="E65" s="1585">
        <f t="shared" si="15"/>
        <v>0</v>
      </c>
      <c r="F65" s="1585">
        <f t="shared" si="15"/>
        <v>0</v>
      </c>
      <c r="G65" s="1585">
        <f t="shared" si="15"/>
        <v>0</v>
      </c>
      <c r="H65" s="1585">
        <f t="shared" si="15"/>
        <v>28.56138626412876</v>
      </c>
      <c r="I65" s="1585">
        <f t="shared" si="15"/>
        <v>0</v>
      </c>
      <c r="J65" s="1585">
        <f t="shared" si="17"/>
        <v>4102.9512469104711</v>
      </c>
      <c r="K65" s="1585">
        <f t="shared" si="12"/>
        <v>984.37483645849966</v>
      </c>
      <c r="L65" s="1585">
        <f t="shared" si="12"/>
        <v>2562.2880492444247</v>
      </c>
      <c r="M65" s="1634">
        <f t="shared" si="12"/>
        <v>556.28836120754693</v>
      </c>
      <c r="N65" s="2652">
        <f t="shared" si="13"/>
        <v>4784.5775680164506</v>
      </c>
    </row>
    <row r="66" spans="1:14">
      <c r="A66" s="1606" t="s">
        <v>988</v>
      </c>
      <c r="B66" s="1610">
        <f t="shared" si="14"/>
        <v>5037.585</v>
      </c>
      <c r="C66" s="1585">
        <f t="shared" si="16"/>
        <v>857.17258542393279</v>
      </c>
      <c r="D66" s="1585">
        <f t="shared" si="15"/>
        <v>761.30344539680641</v>
      </c>
      <c r="E66" s="1585">
        <f t="shared" si="15"/>
        <v>14.861324237816362</v>
      </c>
      <c r="F66" s="1585">
        <f t="shared" si="15"/>
        <v>13.777265247688717</v>
      </c>
      <c r="G66" s="1585">
        <f t="shared" si="15"/>
        <v>0</v>
      </c>
      <c r="H66" s="1585">
        <f t="shared" si="15"/>
        <v>67.230550541621369</v>
      </c>
      <c r="I66" s="1585">
        <f t="shared" si="15"/>
        <v>0</v>
      </c>
      <c r="J66" s="1585">
        <f t="shared" si="17"/>
        <v>3252.2772225267904</v>
      </c>
      <c r="K66" s="1585">
        <f t="shared" si="12"/>
        <v>925.88717090810894</v>
      </c>
      <c r="L66" s="1585">
        <f t="shared" si="12"/>
        <v>1887.73771818198</v>
      </c>
      <c r="M66" s="1634">
        <f t="shared" si="12"/>
        <v>438.65233343670144</v>
      </c>
      <c r="N66" s="2652">
        <f t="shared" si="13"/>
        <v>4109.449807950723</v>
      </c>
    </row>
    <row r="67" spans="1:14">
      <c r="A67" s="1606" t="s">
        <v>989</v>
      </c>
      <c r="B67" s="1610">
        <f t="shared" si="14"/>
        <v>5470.3010000000004</v>
      </c>
      <c r="C67" s="1585">
        <f t="shared" si="16"/>
        <v>1252.2690636252876</v>
      </c>
      <c r="D67" s="1585">
        <f t="shared" si="15"/>
        <v>1061.9488760143372</v>
      </c>
      <c r="E67" s="1585">
        <f t="shared" si="15"/>
        <v>54.679636790211326</v>
      </c>
      <c r="F67" s="1585">
        <f t="shared" si="15"/>
        <v>14.483151946255413</v>
      </c>
      <c r="G67" s="1585">
        <f t="shared" si="15"/>
        <v>0</v>
      </c>
      <c r="H67" s="1585">
        <f t="shared" si="15"/>
        <v>121.15739887448356</v>
      </c>
      <c r="I67" s="1585">
        <f t="shared" si="15"/>
        <v>0</v>
      </c>
      <c r="J67" s="1585">
        <f t="shared" si="17"/>
        <v>4060.1340586069291</v>
      </c>
      <c r="K67" s="1585">
        <f t="shared" si="12"/>
        <v>1200.266767861644</v>
      </c>
      <c r="L67" s="1585">
        <f t="shared" si="12"/>
        <v>2223.2507228503819</v>
      </c>
      <c r="M67" s="1634">
        <f t="shared" si="12"/>
        <v>636.61656789490348</v>
      </c>
      <c r="N67" s="2652">
        <f t="shared" si="13"/>
        <v>5312.4031222322164</v>
      </c>
    </row>
    <row r="68" spans="1:14">
      <c r="A68" s="1606" t="s">
        <v>990</v>
      </c>
      <c r="B68" s="1610">
        <f t="shared" si="14"/>
        <v>5845.9470000000001</v>
      </c>
      <c r="C68" s="1585">
        <f t="shared" si="16"/>
        <v>1884.6090252381457</v>
      </c>
      <c r="D68" s="1585">
        <f t="shared" si="15"/>
        <v>1527.9831804098342</v>
      </c>
      <c r="E68" s="1585">
        <f t="shared" si="15"/>
        <v>139.59316078351702</v>
      </c>
      <c r="F68" s="1585">
        <f t="shared" si="15"/>
        <v>21.568423424698786</v>
      </c>
      <c r="G68" s="1585">
        <f t="shared" si="15"/>
        <v>0</v>
      </c>
      <c r="H68" s="1585">
        <f t="shared" si="15"/>
        <v>195.46426062009579</v>
      </c>
      <c r="I68" s="1585">
        <f t="shared" si="15"/>
        <v>0</v>
      </c>
      <c r="J68" s="1585">
        <f t="shared" si="17"/>
        <v>5380.7892543761354</v>
      </c>
      <c r="K68" s="1585">
        <f t="shared" si="12"/>
        <v>1742.3849996353558</v>
      </c>
      <c r="L68" s="1585">
        <f t="shared" si="12"/>
        <v>2880.3314433610999</v>
      </c>
      <c r="M68" s="1634">
        <f t="shared" si="12"/>
        <v>758.07281137967937</v>
      </c>
      <c r="N68" s="2652">
        <f t="shared" si="13"/>
        <v>7265.3982796142809</v>
      </c>
    </row>
    <row r="69" spans="1:14">
      <c r="A69" s="1606" t="s">
        <v>991</v>
      </c>
      <c r="B69" s="1610">
        <f t="shared" si="14"/>
        <v>6257.8310000000001</v>
      </c>
      <c r="C69" s="1585">
        <f t="shared" si="16"/>
        <v>2428.5105201806518</v>
      </c>
      <c r="D69" s="1585">
        <f t="shared" si="15"/>
        <v>1945.5059437103621</v>
      </c>
      <c r="E69" s="1585">
        <f t="shared" si="15"/>
        <v>155.90975100526973</v>
      </c>
      <c r="F69" s="1585">
        <f t="shared" si="15"/>
        <v>34.413551769672175</v>
      </c>
      <c r="G69" s="1585">
        <f t="shared" si="15"/>
        <v>0</v>
      </c>
      <c r="H69" s="1585">
        <f t="shared" si="15"/>
        <v>292.68127369534784</v>
      </c>
      <c r="I69" s="1585">
        <f t="shared" si="15"/>
        <v>0</v>
      </c>
      <c r="J69" s="1585">
        <f t="shared" si="17"/>
        <v>6550.6586068781544</v>
      </c>
      <c r="K69" s="1585">
        <f t="shared" si="12"/>
        <v>2204.8805102240781</v>
      </c>
      <c r="L69" s="1585">
        <f t="shared" si="12"/>
        <v>3357.4408667184698</v>
      </c>
      <c r="M69" s="1634">
        <f t="shared" si="12"/>
        <v>988.33722993560673</v>
      </c>
      <c r="N69" s="2652">
        <f t="shared" si="13"/>
        <v>8979.1691270588053</v>
      </c>
    </row>
    <row r="70" spans="1:14">
      <c r="A70" s="1606" t="s">
        <v>992</v>
      </c>
      <c r="B70" s="1610">
        <f t="shared" si="14"/>
        <v>6167.6239999999998</v>
      </c>
      <c r="C70" s="1585">
        <f t="shared" si="16"/>
        <v>2361.6405540232395</v>
      </c>
      <c r="D70" s="1585">
        <f t="shared" si="15"/>
        <v>1849.8228377564369</v>
      </c>
      <c r="E70" s="1585">
        <f t="shared" si="15"/>
        <v>94.516621591110734</v>
      </c>
      <c r="F70" s="1585">
        <f t="shared" si="15"/>
        <v>46.731791241504773</v>
      </c>
      <c r="G70" s="1585">
        <f t="shared" si="15"/>
        <v>0</v>
      </c>
      <c r="H70" s="1585">
        <f t="shared" si="15"/>
        <v>370.56930343418691</v>
      </c>
      <c r="I70" s="1585">
        <f t="shared" si="15"/>
        <v>0</v>
      </c>
      <c r="J70" s="1585">
        <f t="shared" si="17"/>
        <v>6899.0990920820805</v>
      </c>
      <c r="K70" s="1585">
        <f t="shared" si="12"/>
        <v>2392.0348379262241</v>
      </c>
      <c r="L70" s="1585">
        <f t="shared" si="12"/>
        <v>3469.4590782821133</v>
      </c>
      <c r="M70" s="1634">
        <f t="shared" si="12"/>
        <v>1037.6051758737426</v>
      </c>
      <c r="N70" s="2652">
        <f t="shared" si="13"/>
        <v>9260.7396461053195</v>
      </c>
    </row>
    <row r="71" spans="1:14">
      <c r="A71" s="1606" t="s">
        <v>993</v>
      </c>
      <c r="B71" s="1610">
        <f t="shared" si="14"/>
        <v>6497.7330000000002</v>
      </c>
      <c r="C71" s="1585">
        <f t="shared" si="16"/>
        <v>2586.4329076525796</v>
      </c>
      <c r="D71" s="1585">
        <f t="shared" si="15"/>
        <v>1968.5212384833783</v>
      </c>
      <c r="E71" s="1585">
        <f t="shared" si="15"/>
        <v>29.385578844162048</v>
      </c>
      <c r="F71" s="1585">
        <f t="shared" si="15"/>
        <v>76.277735523429811</v>
      </c>
      <c r="G71" s="1585">
        <f t="shared" si="15"/>
        <v>0</v>
      </c>
      <c r="H71" s="1585">
        <f t="shared" si="15"/>
        <v>505.15773196511452</v>
      </c>
      <c r="I71" s="1585">
        <f t="shared" si="15"/>
        <v>7.0906228364948358</v>
      </c>
      <c r="J71" s="1585">
        <f t="shared" si="17"/>
        <v>7569.240137168068</v>
      </c>
      <c r="K71" s="1585">
        <f t="shared" si="12"/>
        <v>2735.7269833640621</v>
      </c>
      <c r="L71" s="1585">
        <f t="shared" si="12"/>
        <v>3733.6922128776505</v>
      </c>
      <c r="M71" s="1634">
        <f t="shared" si="12"/>
        <v>1099.820940926355</v>
      </c>
      <c r="N71" s="2652">
        <f t="shared" si="13"/>
        <v>10155.673044820647</v>
      </c>
    </row>
    <row r="72" spans="1:14">
      <c r="A72" s="1606" t="s">
        <v>994</v>
      </c>
      <c r="B72" s="1610">
        <f t="shared" si="14"/>
        <v>7306.4089999999997</v>
      </c>
      <c r="C72" s="1585">
        <f t="shared" si="16"/>
        <v>3687.0209547739851</v>
      </c>
      <c r="D72" s="1585">
        <f t="shared" si="15"/>
        <v>2754.9219050947577</v>
      </c>
      <c r="E72" s="1585">
        <f t="shared" si="15"/>
        <v>37.58715151289492</v>
      </c>
      <c r="F72" s="1585">
        <f t="shared" si="15"/>
        <v>132.41235857877811</v>
      </c>
      <c r="G72" s="1585">
        <f t="shared" si="15"/>
        <v>0</v>
      </c>
      <c r="H72" s="1585">
        <f t="shared" si="15"/>
        <v>753.02991001552823</v>
      </c>
      <c r="I72" s="1585">
        <f t="shared" si="15"/>
        <v>9.0696295720263578</v>
      </c>
      <c r="J72" s="1585">
        <f t="shared" si="17"/>
        <v>9670.4570047578782</v>
      </c>
      <c r="K72" s="1585">
        <f t="shared" si="12"/>
        <v>3630.3145125750439</v>
      </c>
      <c r="L72" s="1585">
        <f t="shared" si="12"/>
        <v>4577.6629759849266</v>
      </c>
      <c r="M72" s="1634">
        <f t="shared" si="12"/>
        <v>1462.479516197908</v>
      </c>
      <c r="N72" s="2652">
        <f t="shared" si="13"/>
        <v>13357.477959531863</v>
      </c>
    </row>
    <row r="73" spans="1:14">
      <c r="A73" s="1606" t="s">
        <v>995</v>
      </c>
      <c r="B73" s="1610">
        <f t="shared" si="14"/>
        <v>8255.4</v>
      </c>
      <c r="C73" s="1585">
        <f t="shared" si="16"/>
        <v>5713.2564106587115</v>
      </c>
      <c r="D73" s="1585">
        <f t="shared" si="15"/>
        <v>4198.2819020005591</v>
      </c>
      <c r="E73" s="1585">
        <f t="shared" si="15"/>
        <v>65.707787181273844</v>
      </c>
      <c r="F73" s="1585">
        <f t="shared" si="15"/>
        <v>261.06314571450315</v>
      </c>
      <c r="G73" s="1585">
        <f t="shared" si="15"/>
        <v>0</v>
      </c>
      <c r="H73" s="1585">
        <f t="shared" si="15"/>
        <v>1176.8785567115126</v>
      </c>
      <c r="I73" s="1585">
        <f t="shared" si="15"/>
        <v>11.325019050863057</v>
      </c>
      <c r="J73" s="1585">
        <f t="shared" si="17"/>
        <v>13384.849261309872</v>
      </c>
      <c r="K73" s="1585">
        <f t="shared" si="12"/>
        <v>5096.6879152915881</v>
      </c>
      <c r="L73" s="1585">
        <f t="shared" si="12"/>
        <v>6322.9064593573903</v>
      </c>
      <c r="M73" s="1634">
        <f t="shared" si="12"/>
        <v>1965.2548866608915</v>
      </c>
      <c r="N73" s="2652">
        <f t="shared" si="13"/>
        <v>19098.105671968584</v>
      </c>
    </row>
    <row r="74" spans="1:14">
      <c r="A74" s="1606" t="s">
        <v>996</v>
      </c>
      <c r="B74" s="1610">
        <f t="shared" si="14"/>
        <v>9550.6830000000009</v>
      </c>
      <c r="C74" s="1585">
        <f t="shared" si="16"/>
        <v>8731.7138901205981</v>
      </c>
      <c r="D74" s="1585">
        <f t="shared" si="15"/>
        <v>6468.5098335849725</v>
      </c>
      <c r="E74" s="1585">
        <f t="shared" si="15"/>
        <v>99.486319647718744</v>
      </c>
      <c r="F74" s="1585">
        <f t="shared" si="15"/>
        <v>481.64185880790399</v>
      </c>
      <c r="G74" s="1585">
        <f t="shared" si="15"/>
        <v>4.223709125378412</v>
      </c>
      <c r="H74" s="1585">
        <f t="shared" si="15"/>
        <v>1664.5156958016239</v>
      </c>
      <c r="I74" s="1585">
        <f t="shared" si="15"/>
        <v>13.336473152999663</v>
      </c>
      <c r="J74" s="1585">
        <f t="shared" si="17"/>
        <v>18023.880874631464</v>
      </c>
      <c r="K74" s="1585">
        <f t="shared" si="12"/>
        <v>7193.7382468001178</v>
      </c>
      <c r="L74" s="1585">
        <f t="shared" si="12"/>
        <v>8296.5578583636634</v>
      </c>
      <c r="M74" s="1634">
        <f t="shared" si="12"/>
        <v>2533.5847694676841</v>
      </c>
      <c r="N74" s="2652">
        <f t="shared" si="13"/>
        <v>26755.594764752062</v>
      </c>
    </row>
    <row r="75" spans="1:14">
      <c r="A75" s="1606" t="s">
        <v>997</v>
      </c>
      <c r="B75" s="1610">
        <f t="shared" si="14"/>
        <v>8364.1260000000002</v>
      </c>
      <c r="C75" s="1585">
        <f t="shared" si="16"/>
        <v>10573.374865731279</v>
      </c>
      <c r="D75" s="1585">
        <f t="shared" si="15"/>
        <v>7868.3384574253241</v>
      </c>
      <c r="E75" s="1585">
        <f t="shared" si="15"/>
        <v>99.012945303777911</v>
      </c>
      <c r="F75" s="1585">
        <f t="shared" si="15"/>
        <v>665.48074836228318</v>
      </c>
      <c r="G75" s="1585">
        <f t="shared" si="15"/>
        <v>6.3054179020444341</v>
      </c>
      <c r="H75" s="1585">
        <f t="shared" si="15"/>
        <v>1914.3277731241656</v>
      </c>
      <c r="I75" s="1585">
        <f t="shared" si="15"/>
        <v>19.909523613685174</v>
      </c>
      <c r="J75" s="1585">
        <f t="shared" si="17"/>
        <v>19285.126137754462</v>
      </c>
      <c r="K75" s="1585">
        <f t="shared" si="12"/>
        <v>7788.0969603669637</v>
      </c>
      <c r="L75" s="1585">
        <f t="shared" si="12"/>
        <v>8892.0183789033217</v>
      </c>
      <c r="M75" s="1634">
        <f t="shared" si="12"/>
        <v>2605.0107984841793</v>
      </c>
      <c r="N75" s="2652">
        <f t="shared" si="13"/>
        <v>29858.501003485741</v>
      </c>
    </row>
    <row r="76" spans="1:14">
      <c r="A76" s="1606" t="s">
        <v>998</v>
      </c>
      <c r="B76" s="1610">
        <f t="shared" si="14"/>
        <v>7466.7719999999999</v>
      </c>
      <c r="C76" s="1585">
        <f t="shared" si="16"/>
        <v>12482.934808959079</v>
      </c>
      <c r="D76" s="1585">
        <f t="shared" si="15"/>
        <v>9636.2550551491368</v>
      </c>
      <c r="E76" s="1585">
        <f t="shared" si="15"/>
        <v>144.48497120321866</v>
      </c>
      <c r="F76" s="1585">
        <f t="shared" si="15"/>
        <v>910.82952211225745</v>
      </c>
      <c r="G76" s="1585">
        <f t="shared" si="15"/>
        <v>13.80180320673262</v>
      </c>
      <c r="H76" s="1585">
        <f t="shared" si="15"/>
        <v>1760.1316339811906</v>
      </c>
      <c r="I76" s="1585">
        <f t="shared" si="15"/>
        <v>17.431823306542995</v>
      </c>
      <c r="J76" s="1585">
        <f t="shared" si="17"/>
        <v>22054.23529555367</v>
      </c>
      <c r="K76" s="1585">
        <f t="shared" si="12"/>
        <v>8889.735103409319</v>
      </c>
      <c r="L76" s="1585">
        <f t="shared" si="12"/>
        <v>10389.873667751704</v>
      </c>
      <c r="M76" s="1634">
        <f t="shared" si="12"/>
        <v>2774.6265243926446</v>
      </c>
      <c r="N76" s="2652">
        <f t="shared" si="13"/>
        <v>34537.170104512748</v>
      </c>
    </row>
    <row r="77" spans="1:14">
      <c r="A77" s="1606" t="s">
        <v>999</v>
      </c>
      <c r="B77" s="1610">
        <f t="shared" si="14"/>
        <v>6808.482</v>
      </c>
      <c r="C77" s="1585">
        <f t="shared" si="16"/>
        <v>15837.297864918783</v>
      </c>
      <c r="D77" s="1585">
        <f t="shared" si="15"/>
        <v>12499.647882634132</v>
      </c>
      <c r="E77" s="1585">
        <f t="shared" si="15"/>
        <v>205.38492075776981</v>
      </c>
      <c r="F77" s="1585">
        <f t="shared" si="15"/>
        <v>1403.3415284283847</v>
      </c>
      <c r="G77" s="1585">
        <f t="shared" si="15"/>
        <v>14.532754638887113</v>
      </c>
      <c r="H77" s="1585">
        <f t="shared" si="15"/>
        <v>1696.0357557696141</v>
      </c>
      <c r="I77" s="1585">
        <f t="shared" si="15"/>
        <v>18.355022689995003</v>
      </c>
      <c r="J77" s="1585">
        <f t="shared" si="17"/>
        <v>26271.052916618086</v>
      </c>
      <c r="K77" s="1585">
        <f t="shared" ref="K77:M81" si="18">K49*K$55/10</f>
        <v>10460.625102838783</v>
      </c>
      <c r="L77" s="1585">
        <f t="shared" si="18"/>
        <v>12968.848742392751</v>
      </c>
      <c r="M77" s="1634">
        <f t="shared" si="18"/>
        <v>2841.5790713865517</v>
      </c>
      <c r="N77" s="2652">
        <f t="shared" si="13"/>
        <v>42108.350781536865</v>
      </c>
    </row>
    <row r="78" spans="1:14">
      <c r="A78" s="1606" t="s">
        <v>1000</v>
      </c>
      <c r="B78" s="1610">
        <f t="shared" si="14"/>
        <v>7196.085</v>
      </c>
      <c r="C78" s="1585">
        <f t="shared" si="16"/>
        <v>24047.924353564173</v>
      </c>
      <c r="D78" s="1585">
        <f t="shared" ref="D78:I81" si="19">D50*D$55/10</f>
        <v>18750.762789365552</v>
      </c>
      <c r="E78" s="1585">
        <f t="shared" si="19"/>
        <v>376.19920832087217</v>
      </c>
      <c r="F78" s="1585">
        <f t="shared" si="19"/>
        <v>2893.7435405841698</v>
      </c>
      <c r="G78" s="1585">
        <f t="shared" si="19"/>
        <v>38.84984581485601</v>
      </c>
      <c r="H78" s="1585">
        <f t="shared" si="19"/>
        <v>1951.5681451088676</v>
      </c>
      <c r="I78" s="1585">
        <f t="shared" si="19"/>
        <v>36.800824369854105</v>
      </c>
      <c r="J78" s="1585">
        <f t="shared" si="17"/>
        <v>32367.475569276416</v>
      </c>
      <c r="K78" s="1585">
        <f t="shared" si="18"/>
        <v>12990.778895706682</v>
      </c>
      <c r="L78" s="1585">
        <f t="shared" si="18"/>
        <v>16570.008825742007</v>
      </c>
      <c r="M78" s="1634">
        <f t="shared" si="18"/>
        <v>2806.6878478277267</v>
      </c>
      <c r="N78" s="2652">
        <f t="shared" si="13"/>
        <v>56415.399922840588</v>
      </c>
    </row>
    <row r="79" spans="1:14">
      <c r="A79" s="1606" t="s">
        <v>1001</v>
      </c>
      <c r="B79" s="1610">
        <f t="shared" si="14"/>
        <v>7381.9880000000003</v>
      </c>
      <c r="C79" s="1585">
        <f t="shared" si="16"/>
        <v>35240.634080786964</v>
      </c>
      <c r="D79" s="1585">
        <f t="shared" si="19"/>
        <v>26729.400318007567</v>
      </c>
      <c r="E79" s="1585">
        <f t="shared" si="19"/>
        <v>658.16833441259155</v>
      </c>
      <c r="F79" s="1585">
        <f t="shared" si="19"/>
        <v>5466.5199107287754</v>
      </c>
      <c r="G79" s="1585">
        <f t="shared" si="19"/>
        <v>82.11718113420595</v>
      </c>
      <c r="H79" s="1585">
        <f t="shared" si="19"/>
        <v>2239.60654426581</v>
      </c>
      <c r="I79" s="1585">
        <f t="shared" si="19"/>
        <v>64.821792238014922</v>
      </c>
      <c r="J79" s="1585">
        <f t="shared" si="17"/>
        <v>34099.527475980591</v>
      </c>
      <c r="K79" s="1585">
        <f t="shared" si="18"/>
        <v>13710.270311175558</v>
      </c>
      <c r="L79" s="1585">
        <f t="shared" si="18"/>
        <v>18010.472727243261</v>
      </c>
      <c r="M79" s="1634">
        <f t="shared" si="18"/>
        <v>2378.7844375617742</v>
      </c>
      <c r="N79" s="2652">
        <f t="shared" si="13"/>
        <v>69340.161556767562</v>
      </c>
    </row>
    <row r="80" spans="1:14">
      <c r="A80" s="1606" t="s">
        <v>1002</v>
      </c>
      <c r="B80" s="1610">
        <f t="shared" si="14"/>
        <v>4671.7719999999999</v>
      </c>
      <c r="C80" s="1585">
        <f t="shared" si="16"/>
        <v>30308.840527694509</v>
      </c>
      <c r="D80" s="1585">
        <f t="shared" si="19"/>
        <v>21773.739489249587</v>
      </c>
      <c r="E80" s="1585">
        <f t="shared" si="19"/>
        <v>783.57536678995575</v>
      </c>
      <c r="F80" s="1585">
        <f t="shared" si="19"/>
        <v>5999.2064116071451</v>
      </c>
      <c r="G80" s="1585">
        <f t="shared" si="19"/>
        <v>98.079790239545503</v>
      </c>
      <c r="H80" s="1585">
        <f t="shared" si="19"/>
        <v>1589.0416742437776</v>
      </c>
      <c r="I80" s="1585">
        <f t="shared" si="19"/>
        <v>65.197795564497369</v>
      </c>
      <c r="J80" s="1585">
        <f t="shared" si="17"/>
        <v>19448.022264681447</v>
      </c>
      <c r="K80" s="1585">
        <f t="shared" si="18"/>
        <v>7579.5915198180392</v>
      </c>
      <c r="L80" s="1585">
        <f t="shared" si="18"/>
        <v>10718.957794309335</v>
      </c>
      <c r="M80" s="1634">
        <f t="shared" si="18"/>
        <v>1149.4729505540697</v>
      </c>
      <c r="N80" s="2652">
        <f t="shared" si="13"/>
        <v>49756.862792375956</v>
      </c>
    </row>
    <row r="81" spans="1:14">
      <c r="A81" s="1607" t="s">
        <v>1005</v>
      </c>
      <c r="B81" s="1610">
        <f t="shared" si="14"/>
        <v>3634.491</v>
      </c>
      <c r="C81" s="1585">
        <f t="shared" si="16"/>
        <v>32034.786269392956</v>
      </c>
      <c r="D81" s="1585">
        <f t="shared" si="19"/>
        <v>21180.00276425284</v>
      </c>
      <c r="E81" s="1585">
        <f t="shared" si="19"/>
        <v>919.26459274958415</v>
      </c>
      <c r="F81" s="1585">
        <f t="shared" si="19"/>
        <v>8348.1683851512298</v>
      </c>
      <c r="G81" s="1585">
        <f t="shared" si="19"/>
        <v>172.03976504077349</v>
      </c>
      <c r="H81" s="1585">
        <f t="shared" si="19"/>
        <v>1370.0424202506008</v>
      </c>
      <c r="I81" s="1585">
        <f t="shared" si="19"/>
        <v>45.268341947929585</v>
      </c>
      <c r="J81" s="1585">
        <f t="shared" si="17"/>
        <v>12084.079873512084</v>
      </c>
      <c r="K81" s="1585">
        <f t="shared" si="18"/>
        <v>4687.3637970758591</v>
      </c>
      <c r="L81" s="1585">
        <f t="shared" si="18"/>
        <v>6710.7038430657894</v>
      </c>
      <c r="M81" s="1634">
        <f>M53*M$55/10</f>
        <v>686.01223337043541</v>
      </c>
      <c r="N81" s="2653">
        <f t="shared" si="13"/>
        <v>44118.866142905041</v>
      </c>
    </row>
  </sheetData>
  <phoneticPr fontId="21"/>
  <pageMargins left="0.7" right="0.7" top="0.75" bottom="0.75" header="0.3" footer="0.3"/>
  <ignoredErrors>
    <ignoredError sqref="B7:B25" formulaRange="1"/>
    <ignoredError sqref="J33:J53 J61:J8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C000"/>
  </sheetPr>
  <dimension ref="A1:P81"/>
  <sheetViews>
    <sheetView zoomScale="85" zoomScaleNormal="85" workbookViewId="0"/>
  </sheetViews>
  <sheetFormatPr defaultRowHeight="13.5"/>
  <cols>
    <col min="1" max="1" width="9.5" style="1317" customWidth="1"/>
    <col min="2" max="15" width="10.5" style="1317" customWidth="1"/>
    <col min="16" max="16384" width="9" style="1317"/>
  </cols>
  <sheetData>
    <row r="1" spans="1:16">
      <c r="A1" s="2811">
        <v>2035</v>
      </c>
      <c r="B1" s="1317" t="s">
        <v>1310</v>
      </c>
    </row>
    <row r="3" spans="1:16">
      <c r="B3" s="2636" t="s">
        <v>640</v>
      </c>
      <c r="C3" s="2636" t="s">
        <v>641</v>
      </c>
    </row>
    <row r="4" spans="1:16">
      <c r="B4" s="2636"/>
      <c r="C4" s="1605" t="s">
        <v>578</v>
      </c>
      <c r="D4" s="1605" t="s">
        <v>425</v>
      </c>
      <c r="E4" s="1605" t="s">
        <v>439</v>
      </c>
      <c r="F4" s="1605" t="s">
        <v>440</v>
      </c>
      <c r="G4" s="1605" t="s">
        <v>441</v>
      </c>
      <c r="H4" s="1605" t="s">
        <v>392</v>
      </c>
      <c r="I4" s="1605" t="s">
        <v>442</v>
      </c>
      <c r="J4" s="1605" t="s">
        <v>644</v>
      </c>
      <c r="K4" s="1605" t="s">
        <v>645</v>
      </c>
      <c r="L4" s="1605" t="s">
        <v>646</v>
      </c>
      <c r="M4" s="1605" t="s">
        <v>647</v>
      </c>
      <c r="N4" s="1605"/>
    </row>
    <row r="5" spans="1:16">
      <c r="A5" s="1608" t="s">
        <v>241</v>
      </c>
      <c r="B5" s="1610">
        <f>SUM(B6:B25)</f>
        <v>115215.69899999999</v>
      </c>
      <c r="C5" s="1658">
        <f>SUM(C6:C25)</f>
        <v>1539.5565878115726</v>
      </c>
      <c r="D5" s="1658">
        <f t="shared" ref="D5:M5" si="0">SUM(D6:D25)</f>
        <v>809.43800589346881</v>
      </c>
      <c r="E5" s="1658">
        <f t="shared" si="0"/>
        <v>50.414882526392766</v>
      </c>
      <c r="F5" s="1658">
        <f t="shared" si="0"/>
        <v>358.86401261813216</v>
      </c>
      <c r="G5" s="1658">
        <f t="shared" si="0"/>
        <v>5.8787593266546097</v>
      </c>
      <c r="H5" s="1658">
        <f t="shared" si="0"/>
        <v>312.51009930434105</v>
      </c>
      <c r="I5" s="1658">
        <f t="shared" si="0"/>
        <v>2.4508281425831981</v>
      </c>
      <c r="J5" s="1658">
        <f t="shared" si="0"/>
        <v>7660.8028549128348</v>
      </c>
      <c r="K5" s="1658">
        <f t="shared" si="0"/>
        <v>1559.3147878864706</v>
      </c>
      <c r="L5" s="1658">
        <f t="shared" si="0"/>
        <v>4648.2784512938333</v>
      </c>
      <c r="M5" s="1658">
        <f t="shared" si="0"/>
        <v>1453.2096157325311</v>
      </c>
      <c r="N5" s="1611"/>
    </row>
    <row r="6" spans="1:16">
      <c r="A6" s="1607" t="s">
        <v>1004</v>
      </c>
      <c r="B6" s="1614">
        <f>'P1'!C24/1000</f>
        <v>783.23900000000003</v>
      </c>
      <c r="C6" s="1658">
        <f>SUM(D6:I6)</f>
        <v>8.0061143767560381</v>
      </c>
      <c r="D6" s="1658">
        <f>$B6*受療率!E139/1000</f>
        <v>7.6708729729748164</v>
      </c>
      <c r="E6" s="1658">
        <f>$B6*受療率!F139/1000</f>
        <v>0.33524140378122247</v>
      </c>
      <c r="F6" s="1658">
        <f>$B6*受療率!G139/1000</f>
        <v>0</v>
      </c>
      <c r="G6" s="1658">
        <f>$B6*受療率!H139/1000</f>
        <v>0</v>
      </c>
      <c r="H6" s="1658">
        <f>$B6*受療率!I139/1000</f>
        <v>0</v>
      </c>
      <c r="I6" s="1658">
        <f>$B6*受療率!J139/1000</f>
        <v>0</v>
      </c>
      <c r="J6" s="1658">
        <f>SUM(K6:M6)</f>
        <v>55.827295533488488</v>
      </c>
      <c r="K6" s="1658">
        <f>$B6*受療率!L139/1000</f>
        <v>9.0049694914640384</v>
      </c>
      <c r="L6" s="1658">
        <f>$B6*受療率!M139/1000</f>
        <v>46.735419934474983</v>
      </c>
      <c r="M6" s="1658">
        <f>$B6*受療率!N139/1000</f>
        <v>8.6906107549465608E-2</v>
      </c>
      <c r="N6" s="1611"/>
      <c r="O6" s="1585"/>
      <c r="P6" s="1613"/>
    </row>
    <row r="7" spans="1:16">
      <c r="A7" s="1607" t="s">
        <v>1003</v>
      </c>
      <c r="B7" s="1614">
        <f>SUM('P1'!D24:G24)/1000</f>
        <v>3205.848</v>
      </c>
      <c r="C7" s="1658">
        <f t="shared" ref="C7:C25" si="1">SUM(D7:I7)</f>
        <v>5.2230355786952636</v>
      </c>
      <c r="D7" s="1658">
        <f>$B7*受療率!E140/1000</f>
        <v>5.1396063885754399</v>
      </c>
      <c r="E7" s="1658">
        <f>$B7*受療率!F140/1000</f>
        <v>8.3429190119823499E-2</v>
      </c>
      <c r="F7" s="1658">
        <f>$B7*受療率!G140/1000</f>
        <v>0</v>
      </c>
      <c r="G7" s="1658">
        <f>$B7*受療率!H140/1000</f>
        <v>0</v>
      </c>
      <c r="H7" s="1658">
        <f>$B7*受療率!I140/1000</f>
        <v>0</v>
      </c>
      <c r="I7" s="1658">
        <f>$B7*受療率!J140/1000</f>
        <v>0</v>
      </c>
      <c r="J7" s="1658">
        <f t="shared" ref="J7:J25" si="2">SUM(K7:M7)</f>
        <v>234.09254033439711</v>
      </c>
      <c r="K7" s="1658">
        <f>$B7*受療率!L140/1000</f>
        <v>24.402043064681564</v>
      </c>
      <c r="L7" s="1658">
        <f>$B7*受療率!M140/1000</f>
        <v>194.29156284715302</v>
      </c>
      <c r="M7" s="1658">
        <f>$B7*受療率!N140/1000</f>
        <v>15.398934422562522</v>
      </c>
      <c r="N7" s="1611"/>
      <c r="O7" s="1585"/>
      <c r="P7" s="1613"/>
    </row>
    <row r="8" spans="1:16">
      <c r="A8" s="1606" t="s">
        <v>986</v>
      </c>
      <c r="B8" s="1614">
        <f>SUM('P1'!H24:L24)/1000</f>
        <v>4142.6840000000002</v>
      </c>
      <c r="C8" s="1658">
        <f t="shared" si="1"/>
        <v>3.6782415602748957</v>
      </c>
      <c r="D8" s="1658">
        <f>$B8*受療率!E141/1000</f>
        <v>3.5990781417150504</v>
      </c>
      <c r="E8" s="1658">
        <f>$B8*受療率!F141/1000</f>
        <v>0</v>
      </c>
      <c r="F8" s="1658">
        <f>$B8*受療率!G141/1000</f>
        <v>0</v>
      </c>
      <c r="G8" s="1658">
        <f>$B8*受療率!H141/1000</f>
        <v>0</v>
      </c>
      <c r="H8" s="1658">
        <f>$B8*受療率!I141/1000</f>
        <v>7.9163418559845239E-2</v>
      </c>
      <c r="I8" s="1658">
        <f>$B8*受療率!J141/1000</f>
        <v>0</v>
      </c>
      <c r="J8" s="1658">
        <f t="shared" si="2"/>
        <v>198.78045313608553</v>
      </c>
      <c r="K8" s="1658">
        <f>$B8*受療率!L141/1000</f>
        <v>18.599028197269956</v>
      </c>
      <c r="L8" s="1658">
        <f>$B8*受療率!M141/1000</f>
        <v>134.2412939482052</v>
      </c>
      <c r="M8" s="1658">
        <f>$B8*受療率!N141/1000</f>
        <v>45.940130990610385</v>
      </c>
      <c r="N8" s="1611"/>
      <c r="O8" s="1585"/>
      <c r="P8" s="1613"/>
    </row>
    <row r="9" spans="1:16">
      <c r="A9" s="1606" t="s">
        <v>987</v>
      </c>
      <c r="B9" s="1614">
        <f>SUM('P1'!M24:Q24)/1000</f>
        <v>4325.442</v>
      </c>
      <c r="C9" s="1658">
        <f t="shared" si="1"/>
        <v>3.7333145199872577</v>
      </c>
      <c r="D9" s="1658">
        <f>$B9*受療率!E142/1000</f>
        <v>3.2726239313580536</v>
      </c>
      <c r="E9" s="1658">
        <f>$B9*受療率!F142/1000</f>
        <v>0</v>
      </c>
      <c r="F9" s="1658">
        <f>$B9*受療率!G142/1000</f>
        <v>0</v>
      </c>
      <c r="G9" s="1658">
        <f>$B9*受療率!H142/1000</f>
        <v>0</v>
      </c>
      <c r="H9" s="1658">
        <f>$B9*受療率!I142/1000</f>
        <v>0.46069058862920409</v>
      </c>
      <c r="I9" s="1658">
        <f>$B9*受療率!J142/1000</f>
        <v>0</v>
      </c>
      <c r="J9" s="1658">
        <f t="shared" si="2"/>
        <v>123.71418260246926</v>
      </c>
      <c r="K9" s="1658">
        <f>$B9*受療率!L142/1000</f>
        <v>14.586603653552149</v>
      </c>
      <c r="L9" s="1658">
        <f>$B9*受療率!M142/1000</f>
        <v>82.050019521194443</v>
      </c>
      <c r="M9" s="1658">
        <f>$B9*受療率!N142/1000</f>
        <v>27.077559427722679</v>
      </c>
      <c r="N9" s="1611"/>
      <c r="O9" s="1585"/>
      <c r="P9" s="1613"/>
    </row>
    <row r="10" spans="1:16">
      <c r="A10" s="1606" t="s">
        <v>988</v>
      </c>
      <c r="B10" s="1585">
        <f>SUM('P1'!R24:V24)/1000</f>
        <v>4778.0240000000003</v>
      </c>
      <c r="C10" s="1658">
        <f t="shared" si="1"/>
        <v>5.4421071860081014</v>
      </c>
      <c r="D10" s="1658">
        <f>$B10*受療率!E143/1000</f>
        <v>3.9742572761097081</v>
      </c>
      <c r="E10" s="1658">
        <f>$B10*受療率!F143/1000</f>
        <v>0.17368760934051386</v>
      </c>
      <c r="F10" s="1658">
        <f>$B10*受療率!G143/1000</f>
        <v>0.16448299827735224</v>
      </c>
      <c r="G10" s="1658">
        <f>$B10*受療率!H143/1000</f>
        <v>0</v>
      </c>
      <c r="H10" s="1658">
        <f>$B10*受療率!I143/1000</f>
        <v>1.1296793022805272</v>
      </c>
      <c r="I10" s="1658">
        <f>$B10*受療率!J143/1000</f>
        <v>0</v>
      </c>
      <c r="J10" s="1658">
        <f t="shared" si="2"/>
        <v>99.507799060960878</v>
      </c>
      <c r="K10" s="1658">
        <f>$B10*受療率!L143/1000</f>
        <v>14.292565537516884</v>
      </c>
      <c r="L10" s="1658">
        <f>$B10*受療率!M143/1000</f>
        <v>62.972485878822404</v>
      </c>
      <c r="M10" s="1658">
        <f>$B10*受療率!N143/1000</f>
        <v>22.242747644621584</v>
      </c>
      <c r="N10" s="1611"/>
      <c r="O10" s="1585"/>
      <c r="P10" s="1613"/>
    </row>
    <row r="11" spans="1:16">
      <c r="A11" s="1606" t="s">
        <v>989</v>
      </c>
      <c r="B11" s="1585">
        <f>SUM('P1'!W24:AA24)/1000</f>
        <v>5157.1620000000003</v>
      </c>
      <c r="C11" s="1658">
        <f t="shared" si="1"/>
        <v>8.3409112054857921</v>
      </c>
      <c r="D11" s="1658">
        <f>$B11*受療率!E144/1000</f>
        <v>5.5103020143368671</v>
      </c>
      <c r="E11" s="1658">
        <f>$B11*受療率!F144/1000</f>
        <v>0.63520010252453074</v>
      </c>
      <c r="F11" s="1658">
        <f>$B11*受療率!G144/1000</f>
        <v>0.17186786876577187</v>
      </c>
      <c r="G11" s="1658">
        <f>$B11*受療率!H144/1000</f>
        <v>0</v>
      </c>
      <c r="H11" s="1658">
        <f>$B11*受療率!I144/1000</f>
        <v>2.0235412198586236</v>
      </c>
      <c r="I11" s="1658">
        <f>$B11*受療率!J144/1000</f>
        <v>0</v>
      </c>
      <c r="J11" s="1658">
        <f t="shared" si="2"/>
        <v>124.22024906977427</v>
      </c>
      <c r="K11" s="1658">
        <f>$B11*受療率!L144/1000</f>
        <v>18.416348216636997</v>
      </c>
      <c r="L11" s="1658">
        <f>$B11*受療率!M144/1000</f>
        <v>73.717608372976144</v>
      </c>
      <c r="M11" s="1658">
        <f>$B11*受療率!N144/1000</f>
        <v>32.08629248016112</v>
      </c>
      <c r="N11" s="1611"/>
      <c r="O11" s="1585"/>
      <c r="P11" s="1613"/>
    </row>
    <row r="12" spans="1:16">
      <c r="A12" s="1606" t="s">
        <v>990</v>
      </c>
      <c r="B12" s="1585">
        <f>SUM('P1'!AB24:AF24)/1000</f>
        <v>5557.5259999999998</v>
      </c>
      <c r="C12" s="1658">
        <f t="shared" si="1"/>
        <v>13.180269779997227</v>
      </c>
      <c r="D12" s="1658">
        <f>$B12*受療率!E145/1000</f>
        <v>7.9949811873240169</v>
      </c>
      <c r="E12" s="1658">
        <f>$B12*受療率!F145/1000</f>
        <v>1.6352198813805421</v>
      </c>
      <c r="F12" s="1658">
        <f>$B12*受療率!G145/1000</f>
        <v>0.25809351048266338</v>
      </c>
      <c r="G12" s="1658">
        <f>$B12*受療率!H145/1000</f>
        <v>0</v>
      </c>
      <c r="H12" s="1658">
        <f>$B12*受療率!I145/1000</f>
        <v>3.2919752008100063</v>
      </c>
      <c r="I12" s="1658">
        <f>$B12*受療率!J145/1000</f>
        <v>0</v>
      </c>
      <c r="J12" s="1658">
        <f t="shared" si="2"/>
        <v>161.79263061942174</v>
      </c>
      <c r="K12" s="1658">
        <f>$B12*受療率!L145/1000</f>
        <v>26.958575427291869</v>
      </c>
      <c r="L12" s="1658">
        <f>$B12*受療率!M145/1000</f>
        <v>96.305776995753178</v>
      </c>
      <c r="M12" s="1658">
        <f>$B12*受療率!N145/1000</f>
        <v>38.528278196376711</v>
      </c>
      <c r="N12" s="1611"/>
      <c r="O12" s="1585"/>
      <c r="P12" s="1613"/>
    </row>
    <row r="13" spans="1:16">
      <c r="A13" s="1606" t="s">
        <v>991</v>
      </c>
      <c r="B13" s="1585">
        <f>SUM('P1'!AG24:AK24)/1000</f>
        <v>5857.01</v>
      </c>
      <c r="C13" s="1658">
        <f t="shared" si="1"/>
        <v>17.078566697680635</v>
      </c>
      <c r="D13" s="1658">
        <f>$B13*受療率!E146/1000</f>
        <v>10.022058654573261</v>
      </c>
      <c r="E13" s="1658">
        <f>$B13*受療率!F146/1000</f>
        <v>1.798087415041538</v>
      </c>
      <c r="F13" s="1658">
        <f>$B13*受療率!G146/1000</f>
        <v>0.40542795182379909</v>
      </c>
      <c r="G13" s="1658">
        <f>$B13*受療率!H146/1000</f>
        <v>0</v>
      </c>
      <c r="H13" s="1658">
        <f>$B13*受療率!I146/1000</f>
        <v>4.852992676242037</v>
      </c>
      <c r="I13" s="1658">
        <f>$B13*受療率!J146/1000</f>
        <v>0</v>
      </c>
      <c r="J13" s="1658">
        <f t="shared" si="2"/>
        <v>193.56088874466178</v>
      </c>
      <c r="K13" s="1658">
        <f>$B13*受療率!L146/1000</f>
        <v>33.586394110185644</v>
      </c>
      <c r="L13" s="1658">
        <f>$B13*受療率!M146/1000</f>
        <v>110.52073185343336</v>
      </c>
      <c r="M13" s="1658">
        <f>$B13*受療率!N146/1000</f>
        <v>49.453762781042755</v>
      </c>
      <c r="N13" s="1611"/>
      <c r="O13" s="1585"/>
      <c r="P13" s="1613"/>
    </row>
    <row r="14" spans="1:16">
      <c r="A14" s="1606" t="s">
        <v>992</v>
      </c>
      <c r="B14" s="1585">
        <f>SUM('P1'!AL24:AP24)/1000</f>
        <v>6244.1679999999997</v>
      </c>
      <c r="C14" s="1658">
        <f t="shared" si="1"/>
        <v>18.728695480120262</v>
      </c>
      <c r="D14" s="1658">
        <f>$B14*受療率!E147/1000</f>
        <v>10.307635900982127</v>
      </c>
      <c r="E14" s="1658">
        <f>$B14*受療率!F147/1000</f>
        <v>1.1790989906126179</v>
      </c>
      <c r="F14" s="1658">
        <f>$B14*受療率!G147/1000</f>
        <v>0.59552661003481167</v>
      </c>
      <c r="G14" s="1658">
        <f>$B14*受療率!H147/1000</f>
        <v>0</v>
      </c>
      <c r="H14" s="1658">
        <f>$B14*受療率!I147/1000</f>
        <v>6.6464339784907054</v>
      </c>
      <c r="I14" s="1658">
        <f>$B14*受療率!J147/1000</f>
        <v>0</v>
      </c>
      <c r="J14" s="1658">
        <f t="shared" si="2"/>
        <v>219.11279880081435</v>
      </c>
      <c r="K14" s="1658">
        <f>$B14*受療率!L147/1000</f>
        <v>39.413987639616096</v>
      </c>
      <c r="L14" s="1658">
        <f>$B14*受療率!M147/1000</f>
        <v>123.53832354772487</v>
      </c>
      <c r="M14" s="1658">
        <f>$B14*受療率!N147/1000</f>
        <v>56.160487613473371</v>
      </c>
      <c r="N14" s="1611"/>
      <c r="O14" s="1585"/>
      <c r="P14" s="1613"/>
    </row>
    <row r="15" spans="1:16">
      <c r="A15" s="1606" t="s">
        <v>993</v>
      </c>
      <c r="B15" s="1585">
        <f>SUM('P1'!AQ24:AU24)/1000</f>
        <v>6146.55</v>
      </c>
      <c r="C15" s="1658">
        <f t="shared" si="1"/>
        <v>20.017226097392967</v>
      </c>
      <c r="D15" s="1658">
        <f>$B15*受療率!E148/1000</f>
        <v>10.249009717829166</v>
      </c>
      <c r="E15" s="1658">
        <f>$B15*受療率!F148/1000</f>
        <v>0.3425225711107322</v>
      </c>
      <c r="F15" s="1658">
        <f>$B15*受療率!G148/1000</f>
        <v>0.90823744495108383</v>
      </c>
      <c r="G15" s="1658">
        <f>$B15*受療率!H148/1000</f>
        <v>0</v>
      </c>
      <c r="H15" s="1658">
        <f>$B15*受療率!I148/1000</f>
        <v>8.4656269399080308</v>
      </c>
      <c r="I15" s="1658">
        <f>$B15*受療率!J148/1000</f>
        <v>5.1829423593954101E-2</v>
      </c>
      <c r="J15" s="1658">
        <f t="shared" si="2"/>
        <v>221.95834757386874</v>
      </c>
      <c r="K15" s="1658">
        <f>$B15*受療率!L148/1000</f>
        <v>42.118073407489618</v>
      </c>
      <c r="L15" s="1658">
        <f>$B15*受療率!M148/1000</f>
        <v>124.21994015819733</v>
      </c>
      <c r="M15" s="1658">
        <f>$B15*受療率!N148/1000</f>
        <v>55.620334008181807</v>
      </c>
      <c r="N15" s="1611"/>
      <c r="O15" s="1585"/>
      <c r="P15" s="1613"/>
    </row>
    <row r="16" spans="1:16">
      <c r="A16" s="1606" t="s">
        <v>994</v>
      </c>
      <c r="B16" s="1585">
        <f>SUM('P1'!AV24:AZ24)/1000</f>
        <v>6464.2129999999997</v>
      </c>
      <c r="C16" s="1658">
        <f t="shared" si="1"/>
        <v>27.164281386923328</v>
      </c>
      <c r="D16" s="1658">
        <f>$B16*受療率!E149/1000</f>
        <v>13.415078363631498</v>
      </c>
      <c r="E16" s="1658">
        <f>$B16*受療率!F149/1000</f>
        <v>0.40976652949622261</v>
      </c>
      <c r="F16" s="1658">
        <f>$B16*受療率!G149/1000</f>
        <v>1.4745932940202251</v>
      </c>
      <c r="G16" s="1658">
        <f>$B16*受療率!H149/1000</f>
        <v>0</v>
      </c>
      <c r="H16" s="1658">
        <f>$B16*受療率!I149/1000</f>
        <v>11.80283863475354</v>
      </c>
      <c r="I16" s="1658">
        <f>$B16*受療率!J149/1000</f>
        <v>6.2004565021842921E-2</v>
      </c>
      <c r="J16" s="1658">
        <f t="shared" si="2"/>
        <v>263.88988686747615</v>
      </c>
      <c r="K16" s="1658">
        <f>$B16*受療率!L149/1000</f>
        <v>52.273564637072724</v>
      </c>
      <c r="L16" s="1658">
        <f>$B16*受療率!M149/1000</f>
        <v>142.44222157037689</v>
      </c>
      <c r="M16" s="1658">
        <f>$B16*受療率!N149/1000</f>
        <v>69.174100660026539</v>
      </c>
      <c r="N16" s="1611"/>
      <c r="O16" s="1585"/>
      <c r="P16" s="1613"/>
    </row>
    <row r="17" spans="1:16">
      <c r="A17" s="1606" t="s">
        <v>995</v>
      </c>
      <c r="B17" s="1585">
        <f>SUM('P1'!BA24:BE24)/1000</f>
        <v>7241.2169999999996</v>
      </c>
      <c r="C17" s="1658">
        <f t="shared" si="1"/>
        <v>42.225689401424475</v>
      </c>
      <c r="D17" s="1658">
        <f>$B17*受療率!E150/1000</f>
        <v>20.268298004357014</v>
      </c>
      <c r="E17" s="1658">
        <f>$B17*受療率!F150/1000</f>
        <v>0.71019182915584311</v>
      </c>
      <c r="F17" s="1658">
        <f>$B17*受療率!G150/1000</f>
        <v>2.8823788505410279</v>
      </c>
      <c r="G17" s="1658">
        <f>$B17*受療率!H150/1000</f>
        <v>0</v>
      </c>
      <c r="H17" s="1658">
        <f>$B17*受療率!I150/1000</f>
        <v>18.288060743303312</v>
      </c>
      <c r="I17" s="1658">
        <f>$B17*受療率!J150/1000</f>
        <v>7.6759974067276374E-2</v>
      </c>
      <c r="J17" s="1658">
        <f t="shared" si="2"/>
        <v>359.97978798251995</v>
      </c>
      <c r="K17" s="1658">
        <f>$B17*受療率!L150/1000</f>
        <v>72.759158676756073</v>
      </c>
      <c r="L17" s="1658">
        <f>$B17*受療率!M150/1000</f>
        <v>195.06234584220178</v>
      </c>
      <c r="M17" s="1658">
        <f>$B17*受療率!N150/1000</f>
        <v>92.158283463562086</v>
      </c>
      <c r="N17" s="1611"/>
      <c r="O17" s="1585"/>
      <c r="P17" s="1613"/>
    </row>
    <row r="18" spans="1:16">
      <c r="A18" s="1606" t="s">
        <v>996</v>
      </c>
      <c r="B18" s="1585">
        <f>SUM('P1'!BF24:BJ24)/1000</f>
        <v>8140.98</v>
      </c>
      <c r="C18" s="1658">
        <f t="shared" si="1"/>
        <v>61.828822770899585</v>
      </c>
      <c r="D18" s="1658">
        <f>$B18*受療率!E151/1000</f>
        <v>30.347208118573683</v>
      </c>
      <c r="E18" s="1658">
        <f>$B18*受療率!F151/1000</f>
        <v>1.0449391734524975</v>
      </c>
      <c r="F18" s="1658">
        <f>$B18*受療率!G151/1000</f>
        <v>5.1677147771333738</v>
      </c>
      <c r="G18" s="1658">
        <f>$B18*受療率!H151/1000</f>
        <v>4.5317747331085796E-2</v>
      </c>
      <c r="H18" s="1658">
        <f>$B18*受療率!I151/1000</f>
        <v>25.135800251769005</v>
      </c>
      <c r="I18" s="1658">
        <f>$B18*受療率!J151/1000</f>
        <v>8.7842702639939721E-2</v>
      </c>
      <c r="J18" s="1658">
        <f t="shared" si="2"/>
        <v>463.98244149292128</v>
      </c>
      <c r="K18" s="1658">
        <f>$B18*受療率!L151/1000</f>
        <v>99.798284221385543</v>
      </c>
      <c r="L18" s="1658">
        <f>$B18*受療率!M151/1000</f>
        <v>248.72729575208535</v>
      </c>
      <c r="M18" s="1658">
        <f>$B18*受療率!N151/1000</f>
        <v>115.45686151945038</v>
      </c>
      <c r="N18" s="1611"/>
      <c r="O18" s="1585"/>
      <c r="P18" s="1613"/>
    </row>
    <row r="19" spans="1:16">
      <c r="A19" s="1606" t="s">
        <v>997</v>
      </c>
      <c r="B19" s="1585">
        <f>SUM('P1'!BK24:BO24)/1000</f>
        <v>9355.0329999999994</v>
      </c>
      <c r="C19" s="1658">
        <f t="shared" si="1"/>
        <v>97.363538502404211</v>
      </c>
      <c r="D19" s="1658">
        <f>$B19*受療率!E152/1000</f>
        <v>48.437311879645655</v>
      </c>
      <c r="E19" s="1658">
        <f>$B19*受療率!F152/1000</f>
        <v>1.3645898135704815</v>
      </c>
      <c r="F19" s="1658">
        <f>$B19*受療率!G152/1000</f>
        <v>9.3689799165931085</v>
      </c>
      <c r="G19" s="1658">
        <f>$B19*受療率!H152/1000</f>
        <v>8.8770913111104369E-2</v>
      </c>
      <c r="H19" s="1658">
        <f>$B19*受療率!I152/1000</f>
        <v>37.931814828936062</v>
      </c>
      <c r="I19" s="1658">
        <f>$B19*受療率!J152/1000</f>
        <v>0.17207115054780531</v>
      </c>
      <c r="J19" s="1658">
        <f t="shared" si="2"/>
        <v>647.32742423178843</v>
      </c>
      <c r="K19" s="1658">
        <f>$B19*受療率!L152/1000</f>
        <v>141.76933200886188</v>
      </c>
      <c r="L19" s="1658">
        <f>$B19*受療率!M152/1000</f>
        <v>349.7907764589263</v>
      </c>
      <c r="M19" s="1658">
        <f>$B19*受療率!N152/1000</f>
        <v>155.76731576400027</v>
      </c>
      <c r="N19" s="1611"/>
      <c r="O19" s="1585"/>
      <c r="P19" s="1613"/>
    </row>
    <row r="20" spans="1:16">
      <c r="A20" s="1606" t="s">
        <v>998</v>
      </c>
      <c r="B20" s="1585">
        <f>SUM('P1'!BP24:BT24)/1000</f>
        <v>8105.125</v>
      </c>
      <c r="C20" s="1658">
        <f t="shared" si="1"/>
        <v>106.13198807877028</v>
      </c>
      <c r="D20" s="1658">
        <f>$B20*受療率!E153/1000</f>
        <v>57.571474999902094</v>
      </c>
      <c r="E20" s="1658">
        <f>$B20*受療率!F153/1000</f>
        <v>1.9325684749039653</v>
      </c>
      <c r="F20" s="1658">
        <f>$B20*受療率!G153/1000</f>
        <v>12.445030918907145</v>
      </c>
      <c r="G20" s="1658">
        <f>$B20*受療率!H153/1000</f>
        <v>0.1885796007645103</v>
      </c>
      <c r="H20" s="1658">
        <f>$B20*受療率!I153/1000</f>
        <v>33.848119033726242</v>
      </c>
      <c r="I20" s="1658">
        <f>$B20*受療率!J153/1000</f>
        <v>0.14621505056631443</v>
      </c>
      <c r="J20" s="1658">
        <f t="shared" si="2"/>
        <v>714.73079406662657</v>
      </c>
      <c r="K20" s="1658">
        <f>$B20*受療率!L153/1000</f>
        <v>157.05140749748921</v>
      </c>
      <c r="L20" s="1658">
        <f>$B20*受療率!M153/1000</f>
        <v>396.66176348044843</v>
      </c>
      <c r="M20" s="1658">
        <f>$B20*受療率!N153/1000</f>
        <v>161.01762308868899</v>
      </c>
      <c r="N20" s="1611"/>
      <c r="O20" s="1585"/>
      <c r="P20" s="1613"/>
    </row>
    <row r="21" spans="1:16">
      <c r="A21" s="1606" t="s">
        <v>999</v>
      </c>
      <c r="B21" s="1585">
        <f>SUM('P1'!BU24:BY24)/1000</f>
        <v>7114.2160000000003</v>
      </c>
      <c r="C21" s="1658">
        <f t="shared" si="1"/>
        <v>124.72364323117552</v>
      </c>
      <c r="D21" s="1658">
        <f>$B21*受療率!E154/1000</f>
        <v>71.886406666256562</v>
      </c>
      <c r="E21" s="1658">
        <f>$B21*受療率!F154/1000</f>
        <v>2.6444216030735403</v>
      </c>
      <c r="F21" s="1658">
        <f>$B21*受療率!G154/1000</f>
        <v>18.457470587623703</v>
      </c>
      <c r="G21" s="1658">
        <f>$B21*受療率!H154/1000</f>
        <v>0.19114227425793701</v>
      </c>
      <c r="H21" s="1658">
        <f>$B21*受療率!I154/1000</f>
        <v>31.396000082446065</v>
      </c>
      <c r="I21" s="1658">
        <f>$B21*受療率!J154/1000</f>
        <v>0.14820201751770934</v>
      </c>
      <c r="J21" s="1658">
        <f t="shared" si="2"/>
        <v>813.23894753829131</v>
      </c>
      <c r="K21" s="1658">
        <f>$B21*受療率!L154/1000</f>
        <v>177.89370370418283</v>
      </c>
      <c r="L21" s="1658">
        <f>$B21*受療率!M154/1000</f>
        <v>476.60810440227084</v>
      </c>
      <c r="M21" s="1658">
        <f>$B21*受療率!N154/1000</f>
        <v>158.7371394318377</v>
      </c>
      <c r="N21" s="1611"/>
      <c r="O21" s="1585"/>
      <c r="P21" s="1613"/>
    </row>
    <row r="22" spans="1:16">
      <c r="A22" s="1606" t="s">
        <v>1000</v>
      </c>
      <c r="B22" s="1585">
        <f>SUM('P1'!BZ24:CD24)/1000</f>
        <v>6304.2380000000003</v>
      </c>
      <c r="C22" s="1658">
        <f t="shared" si="1"/>
        <v>157.34984536327647</v>
      </c>
      <c r="D22" s="1658">
        <f>$B22*受療率!E155/1000</f>
        <v>90.41229608100025</v>
      </c>
      <c r="E22" s="1658">
        <f>$B22*受療率!F155/1000</f>
        <v>4.0610616399576305</v>
      </c>
      <c r="F22" s="1658">
        <f>$B22*受療率!G155/1000</f>
        <v>31.910117928693097</v>
      </c>
      <c r="G22" s="1658">
        <f>$B22*受療率!H155/1000</f>
        <v>0.42840809632125743</v>
      </c>
      <c r="H22" s="1658">
        <f>$B22*受療率!I155/1000</f>
        <v>30.288837197645286</v>
      </c>
      <c r="I22" s="1658">
        <f>$B22*受療率!J155/1000</f>
        <v>0.24912441965894067</v>
      </c>
      <c r="J22" s="1658">
        <f t="shared" si="2"/>
        <v>827.23250965729403</v>
      </c>
      <c r="K22" s="1658">
        <f>$B22*受療率!L155/1000</f>
        <v>185.22418519062418</v>
      </c>
      <c r="L22" s="1658">
        <f>$B22*受療率!M155/1000</f>
        <v>510.55472544099979</v>
      </c>
      <c r="M22" s="1658">
        <f>$B22*受療率!N155/1000</f>
        <v>131.45359902567006</v>
      </c>
      <c r="N22" s="1611"/>
      <c r="O22" s="1585"/>
      <c r="P22" s="1613"/>
    </row>
    <row r="23" spans="1:16">
      <c r="A23" s="1606" t="s">
        <v>1001</v>
      </c>
      <c r="B23" s="1585">
        <f>SUM('P1'!CE24:CI24)/1000</f>
        <v>6275.049</v>
      </c>
      <c r="C23" s="1658">
        <f t="shared" si="1"/>
        <v>225.47226590872756</v>
      </c>
      <c r="D23" s="1658">
        <f>$B23*受療率!E156/1000</f>
        <v>125.05620489064876</v>
      </c>
      <c r="E23" s="1658">
        <f>$B23*受療率!F156/1000</f>
        <v>6.8939187184718289</v>
      </c>
      <c r="F23" s="1658">
        <f>$B23*受療率!G156/1000</f>
        <v>58.490694119624052</v>
      </c>
      <c r="G23" s="1658">
        <f>$B23*受療率!H156/1000</f>
        <v>0.87863778091430655</v>
      </c>
      <c r="H23" s="1658">
        <f>$B23*受療率!I156/1000</f>
        <v>33.727028438012653</v>
      </c>
      <c r="I23" s="1658">
        <f>$B23*受療率!J156/1000</f>
        <v>0.42578196105595506</v>
      </c>
      <c r="J23" s="1658">
        <f t="shared" si="2"/>
        <v>836.23975069869869</v>
      </c>
      <c r="K23" s="1658">
        <f>$B23*受療率!L156/1000</f>
        <v>189.67757559909927</v>
      </c>
      <c r="L23" s="1658">
        <f>$B23*受療率!M156/1000</f>
        <v>538.45838362106974</v>
      </c>
      <c r="M23" s="1658">
        <f>$B23*受療率!N156/1000</f>
        <v>108.1037914785296</v>
      </c>
      <c r="N23" s="1611"/>
      <c r="O23" s="1585"/>
      <c r="P23" s="1613"/>
    </row>
    <row r="24" spans="1:16">
      <c r="A24" s="1606" t="s">
        <v>1002</v>
      </c>
      <c r="B24" s="1585">
        <f>SUM('P1'!CJ24:CN24)/1000</f>
        <v>5763.7070000000003</v>
      </c>
      <c r="C24" s="1658">
        <f t="shared" si="1"/>
        <v>289.80277011493359</v>
      </c>
      <c r="D24" s="1658">
        <f>$B24*受療率!E157/1000</f>
        <v>147.85142726971196</v>
      </c>
      <c r="E24" s="1658">
        <f>$B24*受療率!F157/1000</f>
        <v>11.912047558848569</v>
      </c>
      <c r="F24" s="1658">
        <f>$B24*受療率!G157/1000</f>
        <v>93.163568435257858</v>
      </c>
      <c r="G24" s="1658">
        <f>$B24*受療率!H157/1000</f>
        <v>1.5231119956830708</v>
      </c>
      <c r="H24" s="1658">
        <f>$B24*受療率!I157/1000</f>
        <v>34.731065522909212</v>
      </c>
      <c r="I24" s="1658">
        <f>$B24*受療率!J157/1000</f>
        <v>0.62154933252287003</v>
      </c>
      <c r="J24" s="1658">
        <f t="shared" si="2"/>
        <v>693.11859219366534</v>
      </c>
      <c r="K24" s="1658">
        <f>$B24*受療率!L157/1000</f>
        <v>152.19214674118521</v>
      </c>
      <c r="L24" s="1658">
        <f>$B24*受療率!M157/1000</f>
        <v>465.11041142339843</v>
      </c>
      <c r="M24" s="1658">
        <f>$B24*受療率!N157/1000</f>
        <v>75.816034029081749</v>
      </c>
      <c r="N24" s="1611"/>
      <c r="O24" s="1585"/>
      <c r="P24" s="1613"/>
    </row>
    <row r="25" spans="1:16">
      <c r="A25" s="1607" t="s">
        <v>1005</v>
      </c>
      <c r="B25" s="1614">
        <f>SUM('P1'!CO24:DD24)/1000</f>
        <v>4254.268</v>
      </c>
      <c r="C25" s="1658">
        <f t="shared" si="1"/>
        <v>304.06526057063923</v>
      </c>
      <c r="D25" s="1658">
        <f>$B25*受療率!E158/1000</f>
        <v>136.45187343396285</v>
      </c>
      <c r="E25" s="1658">
        <f>$B25*受療率!F158/1000</f>
        <v>13.258890021550661</v>
      </c>
      <c r="F25" s="1658">
        <f>$B25*受療率!G158/1000</f>
        <v>122.99982740540307</v>
      </c>
      <c r="G25" s="1658">
        <f>$B25*受療率!H158/1000</f>
        <v>2.5347909182713377</v>
      </c>
      <c r="H25" s="1658">
        <f>$B25*受療率!I158/1000</f>
        <v>28.410431246060718</v>
      </c>
      <c r="I25" s="1658">
        <f>$B25*受療率!J158/1000</f>
        <v>0.40944754539059069</v>
      </c>
      <c r="J25" s="1658">
        <f t="shared" si="2"/>
        <v>408.49553470761123</v>
      </c>
      <c r="K25" s="1658">
        <f>$B25*受療率!L158/1000</f>
        <v>89.296840864108731</v>
      </c>
      <c r="L25" s="1658">
        <f>$B25*受療率!M158/1000</f>
        <v>276.26926024412086</v>
      </c>
      <c r="M25" s="1658">
        <f>$B25*受療率!N158/1000</f>
        <v>42.929433599381625</v>
      </c>
      <c r="N25" s="1611"/>
      <c r="O25" s="1585"/>
      <c r="P25" s="1613"/>
    </row>
    <row r="27" spans="1:16">
      <c r="A27" s="1622" t="s">
        <v>437</v>
      </c>
      <c r="D27" s="1317">
        <v>365</v>
      </c>
      <c r="E27" s="1317">
        <v>365</v>
      </c>
      <c r="F27" s="1317">
        <v>365</v>
      </c>
      <c r="G27" s="1317">
        <v>365</v>
      </c>
      <c r="H27" s="1317">
        <v>365</v>
      </c>
      <c r="I27" s="1317">
        <v>365</v>
      </c>
      <c r="K27" s="1317">
        <v>270</v>
      </c>
      <c r="L27" s="1317">
        <v>270</v>
      </c>
      <c r="M27" s="1317">
        <v>270</v>
      </c>
    </row>
    <row r="29" spans="1:16">
      <c r="A29" s="2811">
        <f>A1</f>
        <v>2035</v>
      </c>
      <c r="B29" s="1317" t="s">
        <v>1311</v>
      </c>
    </row>
    <row r="31" spans="1:16">
      <c r="B31" s="2636" t="s">
        <v>640</v>
      </c>
      <c r="C31" s="2636" t="s">
        <v>641</v>
      </c>
    </row>
    <row r="32" spans="1:16">
      <c r="B32" s="2636"/>
      <c r="C32" s="1605" t="s">
        <v>578</v>
      </c>
      <c r="D32" s="1605" t="s">
        <v>425</v>
      </c>
      <c r="E32" s="1605" t="s">
        <v>439</v>
      </c>
      <c r="F32" s="1605" t="s">
        <v>440</v>
      </c>
      <c r="G32" s="1605" t="s">
        <v>441</v>
      </c>
      <c r="H32" s="1605" t="s">
        <v>392</v>
      </c>
      <c r="I32" s="1605" t="s">
        <v>442</v>
      </c>
      <c r="J32" s="1605" t="s">
        <v>644</v>
      </c>
      <c r="K32" s="1605" t="s">
        <v>645</v>
      </c>
      <c r="L32" s="1605" t="s">
        <v>646</v>
      </c>
      <c r="M32" s="1605" t="s">
        <v>647</v>
      </c>
      <c r="N32" s="1605"/>
    </row>
    <row r="33" spans="1:14">
      <c r="A33" s="1608" t="s">
        <v>241</v>
      </c>
      <c r="B33" s="1610">
        <f>B5</f>
        <v>115215.69899999999</v>
      </c>
      <c r="C33" s="1585">
        <f>SUM(D33:I33)</f>
        <v>561938.15455122397</v>
      </c>
      <c r="D33" s="1585">
        <f t="shared" ref="D33:I33" si="3">D5*D$27</f>
        <v>295444.87215111614</v>
      </c>
      <c r="E33" s="1585">
        <f t="shared" si="3"/>
        <v>18401.432122133359</v>
      </c>
      <c r="F33" s="1585">
        <f t="shared" si="3"/>
        <v>130985.36460561823</v>
      </c>
      <c r="G33" s="1585">
        <f t="shared" si="3"/>
        <v>2145.7471542289327</v>
      </c>
      <c r="H33" s="1585">
        <f t="shared" si="3"/>
        <v>114066.18624608449</v>
      </c>
      <c r="I33" s="1585">
        <f t="shared" si="3"/>
        <v>894.55227204286734</v>
      </c>
      <c r="J33" s="1585">
        <f>SUM(K33:M33)</f>
        <v>2068416.7708264655</v>
      </c>
      <c r="K33" s="1585">
        <f t="shared" ref="K33:M48" si="4">K5*K$27</f>
        <v>421014.99272934708</v>
      </c>
      <c r="L33" s="1585">
        <f t="shared" si="4"/>
        <v>1255035.1818493351</v>
      </c>
      <c r="M33" s="1585">
        <f>M5*M$27</f>
        <v>392366.5962477834</v>
      </c>
      <c r="N33" s="1585"/>
    </row>
    <row r="34" spans="1:14">
      <c r="A34" s="1607" t="s">
        <v>1004</v>
      </c>
      <c r="B34" s="1610">
        <f t="shared" ref="B34:B53" si="5">B6</f>
        <v>783.23900000000003</v>
      </c>
      <c r="C34" s="1585">
        <f>SUM(D34:I34)</f>
        <v>2922.2317475159539</v>
      </c>
      <c r="D34" s="1585">
        <f>D6*D$27</f>
        <v>2799.8686351358078</v>
      </c>
      <c r="E34" s="1585">
        <f t="shared" ref="D34:I49" si="6">E6*E$27</f>
        <v>122.36311238014621</v>
      </c>
      <c r="F34" s="1585">
        <f t="shared" si="6"/>
        <v>0</v>
      </c>
      <c r="G34" s="1585">
        <f t="shared" si="6"/>
        <v>0</v>
      </c>
      <c r="H34" s="1585">
        <f t="shared" si="6"/>
        <v>0</v>
      </c>
      <c r="I34" s="1585">
        <f t="shared" si="6"/>
        <v>0</v>
      </c>
      <c r="J34" s="1585">
        <f>SUM(K34:M34)</f>
        <v>15073.369794041893</v>
      </c>
      <c r="K34" s="1585">
        <f t="shared" si="4"/>
        <v>2431.3417626952905</v>
      </c>
      <c r="L34" s="1585">
        <f t="shared" si="4"/>
        <v>12618.563382308246</v>
      </c>
      <c r="M34" s="1585">
        <f t="shared" si="4"/>
        <v>23.464649038355713</v>
      </c>
      <c r="N34" s="1585"/>
    </row>
    <row r="35" spans="1:14">
      <c r="A35" s="1607" t="s">
        <v>1003</v>
      </c>
      <c r="B35" s="1610">
        <f t="shared" si="5"/>
        <v>3205.848</v>
      </c>
      <c r="C35" s="1585">
        <f t="shared" ref="C35:C53" si="7">SUM(D35:I35)</f>
        <v>1906.4079862237713</v>
      </c>
      <c r="D35" s="1585">
        <f t="shared" si="6"/>
        <v>1875.9563318300357</v>
      </c>
      <c r="E35" s="1585">
        <f t="shared" si="6"/>
        <v>30.451654393735577</v>
      </c>
      <c r="F35" s="1585">
        <f t="shared" si="6"/>
        <v>0</v>
      </c>
      <c r="G35" s="1585">
        <f t="shared" si="6"/>
        <v>0</v>
      </c>
      <c r="H35" s="1585">
        <f t="shared" si="6"/>
        <v>0</v>
      </c>
      <c r="I35" s="1585">
        <f t="shared" si="6"/>
        <v>0</v>
      </c>
      <c r="J35" s="1585">
        <f t="shared" ref="J35:J53" si="8">SUM(K35:M35)</f>
        <v>63204.985890287215</v>
      </c>
      <c r="K35" s="1585">
        <f t="shared" si="4"/>
        <v>6588.5516274640222</v>
      </c>
      <c r="L35" s="1585">
        <f t="shared" si="4"/>
        <v>52458.721968731312</v>
      </c>
      <c r="M35" s="1585">
        <f t="shared" si="4"/>
        <v>4157.7122940918807</v>
      </c>
      <c r="N35" s="1585"/>
    </row>
    <row r="36" spans="1:14">
      <c r="A36" s="1606" t="s">
        <v>986</v>
      </c>
      <c r="B36" s="1610">
        <f t="shared" si="5"/>
        <v>4142.6840000000002</v>
      </c>
      <c r="C36" s="1585">
        <f t="shared" si="7"/>
        <v>1342.5581695003368</v>
      </c>
      <c r="D36" s="1585">
        <f t="shared" si="6"/>
        <v>1313.6635217259934</v>
      </c>
      <c r="E36" s="1585">
        <f t="shared" si="6"/>
        <v>0</v>
      </c>
      <c r="F36" s="1585">
        <f t="shared" si="6"/>
        <v>0</v>
      </c>
      <c r="G36" s="1585">
        <f t="shared" si="6"/>
        <v>0</v>
      </c>
      <c r="H36" s="1585">
        <f t="shared" si="6"/>
        <v>28.894647774343511</v>
      </c>
      <c r="I36" s="1585">
        <f t="shared" si="6"/>
        <v>0</v>
      </c>
      <c r="J36" s="1585">
        <f t="shared" si="8"/>
        <v>53670.722346743089</v>
      </c>
      <c r="K36" s="1585">
        <f t="shared" si="4"/>
        <v>5021.7376132628879</v>
      </c>
      <c r="L36" s="1585">
        <f t="shared" si="4"/>
        <v>36245.149366015401</v>
      </c>
      <c r="M36" s="1585">
        <f t="shared" si="4"/>
        <v>12403.835367464804</v>
      </c>
      <c r="N36" s="1585"/>
    </row>
    <row r="37" spans="1:14">
      <c r="A37" s="1606" t="s">
        <v>987</v>
      </c>
      <c r="B37" s="1610">
        <f t="shared" si="5"/>
        <v>4325.442</v>
      </c>
      <c r="C37" s="1585">
        <f t="shared" si="7"/>
        <v>1362.659799795349</v>
      </c>
      <c r="D37" s="1585">
        <f t="shared" si="6"/>
        <v>1194.5077349456897</v>
      </c>
      <c r="E37" s="1585">
        <f t="shared" si="6"/>
        <v>0</v>
      </c>
      <c r="F37" s="1585">
        <f t="shared" si="6"/>
        <v>0</v>
      </c>
      <c r="G37" s="1585">
        <f t="shared" si="6"/>
        <v>0</v>
      </c>
      <c r="H37" s="1585">
        <f t="shared" si="6"/>
        <v>168.1520648496595</v>
      </c>
      <c r="I37" s="1585">
        <f t="shared" si="6"/>
        <v>0</v>
      </c>
      <c r="J37" s="1585">
        <f t="shared" si="8"/>
        <v>33402.829302666702</v>
      </c>
      <c r="K37" s="1585">
        <f t="shared" si="4"/>
        <v>3938.3829864590803</v>
      </c>
      <c r="L37" s="1585">
        <f t="shared" si="4"/>
        <v>22153.5052707225</v>
      </c>
      <c r="M37" s="1585">
        <f t="shared" si="4"/>
        <v>7310.9410454851231</v>
      </c>
      <c r="N37" s="1585"/>
    </row>
    <row r="38" spans="1:14">
      <c r="A38" s="1606" t="s">
        <v>988</v>
      </c>
      <c r="B38" s="1610">
        <f t="shared" si="5"/>
        <v>4778.0240000000003</v>
      </c>
      <c r="C38" s="1585">
        <f t="shared" si="7"/>
        <v>1986.3691228929572</v>
      </c>
      <c r="D38" s="1585">
        <f t="shared" si="6"/>
        <v>1450.6039057800435</v>
      </c>
      <c r="E38" s="1585">
        <f t="shared" si="6"/>
        <v>63.395977409287561</v>
      </c>
      <c r="F38" s="1585">
        <f t="shared" si="6"/>
        <v>60.036294371233566</v>
      </c>
      <c r="G38" s="1585">
        <f t="shared" si="6"/>
        <v>0</v>
      </c>
      <c r="H38" s="1585">
        <f t="shared" si="6"/>
        <v>412.3329453323924</v>
      </c>
      <c r="I38" s="1585">
        <f t="shared" si="6"/>
        <v>0</v>
      </c>
      <c r="J38" s="1585">
        <f t="shared" si="8"/>
        <v>26867.105746459438</v>
      </c>
      <c r="K38" s="1585">
        <f t="shared" si="4"/>
        <v>3858.9926951295588</v>
      </c>
      <c r="L38" s="1585">
        <f t="shared" si="4"/>
        <v>17002.57118728205</v>
      </c>
      <c r="M38" s="1585">
        <f t="shared" si="4"/>
        <v>6005.5418640478274</v>
      </c>
      <c r="N38" s="1585"/>
    </row>
    <row r="39" spans="1:14">
      <c r="A39" s="1606" t="s">
        <v>989</v>
      </c>
      <c r="B39" s="1610">
        <f t="shared" si="5"/>
        <v>5157.1620000000003</v>
      </c>
      <c r="C39" s="1585">
        <f t="shared" si="7"/>
        <v>3044.4325900023146</v>
      </c>
      <c r="D39" s="1585">
        <f t="shared" si="6"/>
        <v>2011.2602352329566</v>
      </c>
      <c r="E39" s="1585">
        <f t="shared" si="6"/>
        <v>231.84803742145371</v>
      </c>
      <c r="F39" s="1585">
        <f t="shared" si="6"/>
        <v>62.731772099506735</v>
      </c>
      <c r="G39" s="1585">
        <f t="shared" si="6"/>
        <v>0</v>
      </c>
      <c r="H39" s="1585">
        <f t="shared" si="6"/>
        <v>738.59254524839764</v>
      </c>
      <c r="I39" s="1585">
        <f t="shared" si="6"/>
        <v>0</v>
      </c>
      <c r="J39" s="1585">
        <f t="shared" si="8"/>
        <v>33539.46724883905</v>
      </c>
      <c r="K39" s="1585">
        <f t="shared" si="4"/>
        <v>4972.4140184919897</v>
      </c>
      <c r="L39" s="1585">
        <f t="shared" si="4"/>
        <v>19903.754260703558</v>
      </c>
      <c r="M39" s="1585">
        <f t="shared" si="4"/>
        <v>8663.2989696435016</v>
      </c>
      <c r="N39" s="1585"/>
    </row>
    <row r="40" spans="1:14">
      <c r="A40" s="1606" t="s">
        <v>990</v>
      </c>
      <c r="B40" s="1610">
        <f t="shared" si="5"/>
        <v>5557.5259999999998</v>
      </c>
      <c r="C40" s="1585">
        <f t="shared" si="7"/>
        <v>4810.7984696989879</v>
      </c>
      <c r="D40" s="1585">
        <f t="shared" si="6"/>
        <v>2918.1681333732663</v>
      </c>
      <c r="E40" s="1585">
        <f t="shared" si="6"/>
        <v>596.85525670389791</v>
      </c>
      <c r="F40" s="1585">
        <f t="shared" si="6"/>
        <v>94.204131326172131</v>
      </c>
      <c r="G40" s="1585">
        <f t="shared" si="6"/>
        <v>0</v>
      </c>
      <c r="H40" s="1585">
        <f t="shared" si="6"/>
        <v>1201.5709482956522</v>
      </c>
      <c r="I40" s="1585">
        <f t="shared" si="6"/>
        <v>0</v>
      </c>
      <c r="J40" s="1585">
        <f t="shared" si="8"/>
        <v>43684.010267243881</v>
      </c>
      <c r="K40" s="1585">
        <f t="shared" si="4"/>
        <v>7278.815365368805</v>
      </c>
      <c r="L40" s="1585">
        <f t="shared" si="4"/>
        <v>26002.559788853359</v>
      </c>
      <c r="M40" s="1585">
        <f t="shared" si="4"/>
        <v>10402.635113021712</v>
      </c>
      <c r="N40" s="1585"/>
    </row>
    <row r="41" spans="1:14">
      <c r="A41" s="1606" t="s">
        <v>991</v>
      </c>
      <c r="B41" s="1610">
        <f t="shared" si="5"/>
        <v>5857.01</v>
      </c>
      <c r="C41" s="1585">
        <f t="shared" si="7"/>
        <v>6233.6768446534315</v>
      </c>
      <c r="D41" s="1585">
        <f t="shared" si="6"/>
        <v>3658.0514089192402</v>
      </c>
      <c r="E41" s="1585">
        <f t="shared" si="6"/>
        <v>656.3019064901614</v>
      </c>
      <c r="F41" s="1585">
        <f t="shared" si="6"/>
        <v>147.98120241568668</v>
      </c>
      <c r="G41" s="1585">
        <f t="shared" si="6"/>
        <v>0</v>
      </c>
      <c r="H41" s="1585">
        <f t="shared" si="6"/>
        <v>1771.3423268283434</v>
      </c>
      <c r="I41" s="1585">
        <f t="shared" si="6"/>
        <v>0</v>
      </c>
      <c r="J41" s="1585">
        <f t="shared" si="8"/>
        <v>52261.43996105867</v>
      </c>
      <c r="K41" s="1585">
        <f t="shared" si="4"/>
        <v>9068.3264097501233</v>
      </c>
      <c r="L41" s="1585">
        <f t="shared" si="4"/>
        <v>29840.597600427009</v>
      </c>
      <c r="M41" s="1585">
        <f t="shared" si="4"/>
        <v>13352.515950881543</v>
      </c>
      <c r="N41" s="1585"/>
    </row>
    <row r="42" spans="1:14">
      <c r="A42" s="1606" t="s">
        <v>992</v>
      </c>
      <c r="B42" s="1610">
        <f t="shared" si="5"/>
        <v>6244.1679999999997</v>
      </c>
      <c r="C42" s="1585">
        <f t="shared" si="7"/>
        <v>6835.9738502438959</v>
      </c>
      <c r="D42" s="1585">
        <f t="shared" si="6"/>
        <v>3762.2871038584767</v>
      </c>
      <c r="E42" s="1585">
        <f t="shared" si="6"/>
        <v>430.37113157360557</v>
      </c>
      <c r="F42" s="1585">
        <f t="shared" si="6"/>
        <v>217.36721266270627</v>
      </c>
      <c r="G42" s="1585">
        <f t="shared" si="6"/>
        <v>0</v>
      </c>
      <c r="H42" s="1585">
        <f t="shared" si="6"/>
        <v>2425.9484021491076</v>
      </c>
      <c r="I42" s="1585">
        <f t="shared" si="6"/>
        <v>0</v>
      </c>
      <c r="J42" s="1585">
        <f t="shared" si="8"/>
        <v>59160.455676219877</v>
      </c>
      <c r="K42" s="1585">
        <f t="shared" si="4"/>
        <v>10641.776662696346</v>
      </c>
      <c r="L42" s="1585">
        <f t="shared" si="4"/>
        <v>33355.347357885716</v>
      </c>
      <c r="M42" s="1585">
        <f t="shared" si="4"/>
        <v>15163.33165563781</v>
      </c>
      <c r="N42" s="1585"/>
    </row>
    <row r="43" spans="1:14">
      <c r="A43" s="1606" t="s">
        <v>993</v>
      </c>
      <c r="B43" s="1610">
        <f t="shared" si="5"/>
        <v>6146.55</v>
      </c>
      <c r="C43" s="1585">
        <f t="shared" si="7"/>
        <v>7306.2875255484332</v>
      </c>
      <c r="D43" s="1585">
        <f t="shared" si="6"/>
        <v>3740.8885470076457</v>
      </c>
      <c r="E43" s="1585">
        <f t="shared" si="6"/>
        <v>125.02073845541726</v>
      </c>
      <c r="F43" s="1585">
        <f t="shared" si="6"/>
        <v>331.50666740714559</v>
      </c>
      <c r="G43" s="1585">
        <f t="shared" si="6"/>
        <v>0</v>
      </c>
      <c r="H43" s="1585">
        <f t="shared" si="6"/>
        <v>3089.9538330664313</v>
      </c>
      <c r="I43" s="1585">
        <f t="shared" si="6"/>
        <v>18.917739611793248</v>
      </c>
      <c r="J43" s="1585">
        <f t="shared" si="8"/>
        <v>59928.753844944571</v>
      </c>
      <c r="K43" s="1585">
        <f t="shared" si="4"/>
        <v>11371.879820022197</v>
      </c>
      <c r="L43" s="1585">
        <f t="shared" si="4"/>
        <v>33539.38384271328</v>
      </c>
      <c r="M43" s="1585">
        <f t="shared" si="4"/>
        <v>15017.490182209089</v>
      </c>
      <c r="N43" s="1585"/>
    </row>
    <row r="44" spans="1:14">
      <c r="A44" s="1606" t="s">
        <v>994</v>
      </c>
      <c r="B44" s="1610">
        <f t="shared" si="5"/>
        <v>6464.2129999999997</v>
      </c>
      <c r="C44" s="1585">
        <f t="shared" si="7"/>
        <v>9914.9627062270138</v>
      </c>
      <c r="D44" s="1585">
        <f t="shared" si="6"/>
        <v>4896.5036027254964</v>
      </c>
      <c r="E44" s="1585">
        <f t="shared" si="6"/>
        <v>149.56478326612125</v>
      </c>
      <c r="F44" s="1585">
        <f t="shared" si="6"/>
        <v>538.22655231738213</v>
      </c>
      <c r="G44" s="1585">
        <f t="shared" si="6"/>
        <v>0</v>
      </c>
      <c r="H44" s="1585">
        <f t="shared" si="6"/>
        <v>4308.036101685042</v>
      </c>
      <c r="I44" s="1585">
        <f t="shared" si="6"/>
        <v>22.631666232972666</v>
      </c>
      <c r="J44" s="1585">
        <f t="shared" si="8"/>
        <v>71250.269454218564</v>
      </c>
      <c r="K44" s="1585">
        <f t="shared" si="4"/>
        <v>14113.862452009635</v>
      </c>
      <c r="L44" s="1585">
        <f t="shared" si="4"/>
        <v>38459.399824001761</v>
      </c>
      <c r="M44" s="1585">
        <f t="shared" si="4"/>
        <v>18677.007178207165</v>
      </c>
      <c r="N44" s="1585"/>
    </row>
    <row r="45" spans="1:14">
      <c r="A45" s="1606" t="s">
        <v>995</v>
      </c>
      <c r="B45" s="1610">
        <f t="shared" si="5"/>
        <v>7241.2169999999996</v>
      </c>
      <c r="C45" s="1585">
        <f t="shared" si="7"/>
        <v>15412.376631519934</v>
      </c>
      <c r="D45" s="1585">
        <f t="shared" si="6"/>
        <v>7397.9287715903101</v>
      </c>
      <c r="E45" s="1585">
        <f t="shared" si="6"/>
        <v>259.22001764188275</v>
      </c>
      <c r="F45" s="1585">
        <f t="shared" si="6"/>
        <v>1052.0682804474752</v>
      </c>
      <c r="G45" s="1585">
        <f t="shared" si="6"/>
        <v>0</v>
      </c>
      <c r="H45" s="1585">
        <f t="shared" si="6"/>
        <v>6675.1421713057089</v>
      </c>
      <c r="I45" s="1585">
        <f t="shared" si="6"/>
        <v>28.017390534555876</v>
      </c>
      <c r="J45" s="1585">
        <f t="shared" si="8"/>
        <v>97194.542755280389</v>
      </c>
      <c r="K45" s="1585">
        <f t="shared" si="4"/>
        <v>19644.972842724139</v>
      </c>
      <c r="L45" s="1585">
        <f t="shared" si="4"/>
        <v>52666.833377394483</v>
      </c>
      <c r="M45" s="1585">
        <f t="shared" si="4"/>
        <v>24882.736535161763</v>
      </c>
      <c r="N45" s="1585"/>
    </row>
    <row r="46" spans="1:14">
      <c r="A46" s="1606" t="s">
        <v>996</v>
      </c>
      <c r="B46" s="1610">
        <f t="shared" si="5"/>
        <v>8140.98</v>
      </c>
      <c r="C46" s="1585">
        <f t="shared" si="7"/>
        <v>22567.52031137835</v>
      </c>
      <c r="D46" s="1585">
        <f t="shared" si="6"/>
        <v>11076.730963279395</v>
      </c>
      <c r="E46" s="1585">
        <f t="shared" si="6"/>
        <v>381.40279831016159</v>
      </c>
      <c r="F46" s="1585">
        <f t="shared" si="6"/>
        <v>1886.2158936536814</v>
      </c>
      <c r="G46" s="1585">
        <f t="shared" si="6"/>
        <v>16.540977775846315</v>
      </c>
      <c r="H46" s="1585">
        <f t="shared" si="6"/>
        <v>9174.5670918956876</v>
      </c>
      <c r="I46" s="1585">
        <f t="shared" si="6"/>
        <v>32.062586463578</v>
      </c>
      <c r="J46" s="1585">
        <f t="shared" si="8"/>
        <v>125275.25920308875</v>
      </c>
      <c r="K46" s="1585">
        <f t="shared" si="4"/>
        <v>26945.536739774096</v>
      </c>
      <c r="L46" s="1585">
        <f t="shared" si="4"/>
        <v>67156.36985306305</v>
      </c>
      <c r="M46" s="1585">
        <f t="shared" si="4"/>
        <v>31173.352610251604</v>
      </c>
      <c r="N46" s="1585"/>
    </row>
    <row r="47" spans="1:14">
      <c r="A47" s="1606" t="s">
        <v>997</v>
      </c>
      <c r="B47" s="1610">
        <f t="shared" si="5"/>
        <v>9355.0329999999994</v>
      </c>
      <c r="C47" s="1585">
        <f t="shared" si="7"/>
        <v>35537.691553377539</v>
      </c>
      <c r="D47" s="1585">
        <f t="shared" si="6"/>
        <v>17679.618836070666</v>
      </c>
      <c r="E47" s="1585">
        <f t="shared" si="6"/>
        <v>498.07528195322573</v>
      </c>
      <c r="F47" s="1585">
        <f t="shared" si="6"/>
        <v>3419.6776695564845</v>
      </c>
      <c r="G47" s="1585">
        <f t="shared" si="6"/>
        <v>32.401383285553095</v>
      </c>
      <c r="H47" s="1585">
        <f t="shared" si="6"/>
        <v>13845.112412561662</v>
      </c>
      <c r="I47" s="1585">
        <f t="shared" si="6"/>
        <v>62.805969949948938</v>
      </c>
      <c r="J47" s="1585">
        <f t="shared" si="8"/>
        <v>174778.4045425829</v>
      </c>
      <c r="K47" s="1585">
        <f t="shared" si="4"/>
        <v>38277.719642392709</v>
      </c>
      <c r="L47" s="1585">
        <f t="shared" si="4"/>
        <v>94443.509643910103</v>
      </c>
      <c r="M47" s="1585">
        <f t="shared" si="4"/>
        <v>42057.175256280076</v>
      </c>
      <c r="N47" s="1585"/>
    </row>
    <row r="48" spans="1:14">
      <c r="A48" s="1606" t="s">
        <v>998</v>
      </c>
      <c r="B48" s="1610">
        <f t="shared" si="5"/>
        <v>8105.125</v>
      </c>
      <c r="C48" s="1585">
        <f t="shared" si="7"/>
        <v>38738.175648751152</v>
      </c>
      <c r="D48" s="1585">
        <f t="shared" si="6"/>
        <v>21013.588374964263</v>
      </c>
      <c r="E48" s="1585">
        <f t="shared" si="6"/>
        <v>705.38749333994735</v>
      </c>
      <c r="F48" s="1585">
        <f t="shared" si="6"/>
        <v>4542.4362854011079</v>
      </c>
      <c r="G48" s="1585">
        <f t="shared" si="6"/>
        <v>68.831554279046259</v>
      </c>
      <c r="H48" s="1585">
        <f t="shared" si="6"/>
        <v>12354.563447310078</v>
      </c>
      <c r="I48" s="1585">
        <f t="shared" si="6"/>
        <v>53.368493456704762</v>
      </c>
      <c r="J48" s="1585">
        <f t="shared" si="8"/>
        <v>192977.31439798919</v>
      </c>
      <c r="K48" s="1585">
        <f t="shared" si="4"/>
        <v>42403.880024322083</v>
      </c>
      <c r="L48" s="1585">
        <f t="shared" si="4"/>
        <v>107098.67613972108</v>
      </c>
      <c r="M48" s="1585">
        <f t="shared" si="4"/>
        <v>43474.758233946028</v>
      </c>
      <c r="N48" s="1585"/>
    </row>
    <row r="49" spans="1:14">
      <c r="A49" s="1606" t="s">
        <v>999</v>
      </c>
      <c r="B49" s="1610">
        <f t="shared" si="5"/>
        <v>7114.2160000000003</v>
      </c>
      <c r="C49" s="1585">
        <f t="shared" si="7"/>
        <v>45524.129779379065</v>
      </c>
      <c r="D49" s="1585">
        <f t="shared" si="6"/>
        <v>26238.538433183647</v>
      </c>
      <c r="E49" s="1585">
        <f t="shared" si="6"/>
        <v>965.21388512184228</v>
      </c>
      <c r="F49" s="1585">
        <f t="shared" si="6"/>
        <v>6736.9767644826516</v>
      </c>
      <c r="G49" s="1585">
        <f t="shared" si="6"/>
        <v>69.766930104147008</v>
      </c>
      <c r="H49" s="1585">
        <f t="shared" si="6"/>
        <v>11459.540030092814</v>
      </c>
      <c r="I49" s="1585">
        <f t="shared" si="6"/>
        <v>54.093736393963908</v>
      </c>
      <c r="J49" s="1585">
        <f t="shared" si="8"/>
        <v>219574.51583533868</v>
      </c>
      <c r="K49" s="1585">
        <f t="shared" ref="K49:M53" si="9">K21*K$27</f>
        <v>48031.300000129362</v>
      </c>
      <c r="L49" s="1585">
        <f t="shared" si="9"/>
        <v>128684.18818861313</v>
      </c>
      <c r="M49" s="1585">
        <f t="shared" si="9"/>
        <v>42859.02764659618</v>
      </c>
      <c r="N49" s="1585"/>
    </row>
    <row r="50" spans="1:14">
      <c r="A50" s="1606" t="s">
        <v>1000</v>
      </c>
      <c r="B50" s="1610">
        <f t="shared" si="5"/>
        <v>6304.2380000000003</v>
      </c>
      <c r="C50" s="1585">
        <f t="shared" si="7"/>
        <v>57432.693557595914</v>
      </c>
      <c r="D50" s="1585">
        <f t="shared" ref="D50:I53" si="10">D22*D$27</f>
        <v>33000.488069565094</v>
      </c>
      <c r="E50" s="1585">
        <f t="shared" si="10"/>
        <v>1482.2874985845351</v>
      </c>
      <c r="F50" s="1585">
        <f t="shared" si="10"/>
        <v>11647.19304397298</v>
      </c>
      <c r="G50" s="1585">
        <f t="shared" si="10"/>
        <v>156.36895515725897</v>
      </c>
      <c r="H50" s="1585">
        <f t="shared" si="10"/>
        <v>11055.42557714053</v>
      </c>
      <c r="I50" s="1585">
        <f t="shared" si="10"/>
        <v>90.930413175513337</v>
      </c>
      <c r="J50" s="1585">
        <f t="shared" si="8"/>
        <v>223352.77760746938</v>
      </c>
      <c r="K50" s="1585">
        <f t="shared" si="9"/>
        <v>50010.530001468527</v>
      </c>
      <c r="L50" s="1585">
        <f t="shared" si="9"/>
        <v>137849.77586906994</v>
      </c>
      <c r="M50" s="1585">
        <f t="shared" si="9"/>
        <v>35492.471736930915</v>
      </c>
      <c r="N50" s="1585"/>
    </row>
    <row r="51" spans="1:14">
      <c r="A51" s="1606" t="s">
        <v>1001</v>
      </c>
      <c r="B51" s="1610">
        <f t="shared" si="5"/>
        <v>6275.049</v>
      </c>
      <c r="C51" s="1585">
        <f t="shared" si="7"/>
        <v>82297.377056685567</v>
      </c>
      <c r="D51" s="1585">
        <f t="shared" si="10"/>
        <v>45645.514785086794</v>
      </c>
      <c r="E51" s="1585">
        <f t="shared" si="10"/>
        <v>2516.2803322422174</v>
      </c>
      <c r="F51" s="1585">
        <f t="shared" si="10"/>
        <v>21349.10335366278</v>
      </c>
      <c r="G51" s="1585">
        <f t="shared" si="10"/>
        <v>320.7027900337219</v>
      </c>
      <c r="H51" s="1585">
        <f t="shared" si="10"/>
        <v>12310.365379874618</v>
      </c>
      <c r="I51" s="1585">
        <f t="shared" si="10"/>
        <v>155.4104157854236</v>
      </c>
      <c r="J51" s="1585">
        <f t="shared" si="8"/>
        <v>225784.73268864863</v>
      </c>
      <c r="K51" s="1585">
        <f t="shared" si="9"/>
        <v>51212.945411756802</v>
      </c>
      <c r="L51" s="1585">
        <f t="shared" si="9"/>
        <v>145383.76357768883</v>
      </c>
      <c r="M51" s="1585">
        <f t="shared" si="9"/>
        <v>29188.023699202993</v>
      </c>
      <c r="N51" s="1585"/>
    </row>
    <row r="52" spans="1:14">
      <c r="A52" s="1606" t="s">
        <v>1002</v>
      </c>
      <c r="B52" s="1610">
        <f t="shared" si="5"/>
        <v>5763.7070000000003</v>
      </c>
      <c r="C52" s="1585">
        <f t="shared" si="7"/>
        <v>105778.01109195074</v>
      </c>
      <c r="D52" s="1585">
        <f t="shared" si="10"/>
        <v>53965.770953444866</v>
      </c>
      <c r="E52" s="1585">
        <f t="shared" si="10"/>
        <v>4347.8973589797279</v>
      </c>
      <c r="F52" s="1585">
        <f t="shared" si="10"/>
        <v>34004.70247886912</v>
      </c>
      <c r="G52" s="1585">
        <f t="shared" si="10"/>
        <v>555.93587842432078</v>
      </c>
      <c r="H52" s="1585">
        <f t="shared" si="10"/>
        <v>12676.838915861863</v>
      </c>
      <c r="I52" s="1585">
        <f t="shared" si="10"/>
        <v>226.86550637084756</v>
      </c>
      <c r="J52" s="1585">
        <f t="shared" si="8"/>
        <v>187142.01989228965</v>
      </c>
      <c r="K52" s="1585">
        <f t="shared" si="9"/>
        <v>41091.879620120009</v>
      </c>
      <c r="L52" s="1585">
        <f t="shared" si="9"/>
        <v>125579.81108431758</v>
      </c>
      <c r="M52" s="1585">
        <f t="shared" si="9"/>
        <v>20470.329187852072</v>
      </c>
      <c r="N52" s="1585"/>
    </row>
    <row r="53" spans="1:14">
      <c r="A53" s="1607" t="s">
        <v>1005</v>
      </c>
      <c r="B53" s="1610">
        <f t="shared" si="5"/>
        <v>4254.268</v>
      </c>
      <c r="C53" s="1585">
        <f t="shared" si="7"/>
        <v>110983.82010828333</v>
      </c>
      <c r="D53" s="1585">
        <f>D25*D$27</f>
        <v>49804.933803396438</v>
      </c>
      <c r="E53" s="1585">
        <f t="shared" si="10"/>
        <v>4839.4948578659914</v>
      </c>
      <c r="F53" s="1585">
        <f t="shared" si="10"/>
        <v>44894.937002972118</v>
      </c>
      <c r="G53" s="1585">
        <f t="shared" si="10"/>
        <v>925.1986851690383</v>
      </c>
      <c r="H53" s="1585">
        <f t="shared" si="10"/>
        <v>10369.807404812162</v>
      </c>
      <c r="I53" s="1585">
        <f t="shared" si="10"/>
        <v>149.44835406756562</v>
      </c>
      <c r="J53" s="1585">
        <f t="shared" si="8"/>
        <v>110293.79437105503</v>
      </c>
      <c r="K53" s="1585">
        <f t="shared" si="9"/>
        <v>24110.147033309357</v>
      </c>
      <c r="L53" s="1585">
        <f t="shared" si="9"/>
        <v>74592.70026591263</v>
      </c>
      <c r="M53" s="1585">
        <f>M25*M$27</f>
        <v>11590.947071833039</v>
      </c>
      <c r="N53" s="1585"/>
    </row>
    <row r="55" spans="1:14">
      <c r="A55" s="1625" t="s">
        <v>1008</v>
      </c>
      <c r="B55" s="1317" t="s">
        <v>1009</v>
      </c>
      <c r="C55" s="1603"/>
      <c r="D55" s="1612">
        <f>単価!D48</f>
        <v>4.9777707629363848</v>
      </c>
      <c r="E55" s="1612">
        <f>単価!E48</f>
        <v>2.2234212256923258</v>
      </c>
      <c r="F55" s="1612">
        <f>単価!G48</f>
        <v>2.1765822397409735</v>
      </c>
      <c r="G55" s="1612">
        <f>単価!H48</f>
        <v>2.1765822397409735</v>
      </c>
      <c r="H55" s="1612">
        <f>単価!I48</f>
        <v>1.5464809376871771</v>
      </c>
      <c r="I55" s="1612">
        <f>単価!J48</f>
        <v>3.5455588537017637</v>
      </c>
      <c r="J55" s="1603"/>
      <c r="K55" s="1612">
        <f>単価!D38</f>
        <v>2.275674011434742</v>
      </c>
      <c r="L55" s="1612">
        <f>単価!E38</f>
        <v>1.0530596961188283</v>
      </c>
      <c r="M55" s="1612">
        <f>単価!F38</f>
        <v>0.69277815517362862</v>
      </c>
      <c r="N55" s="1612"/>
    </row>
    <row r="57" spans="1:14">
      <c r="A57" s="2811">
        <f>A29</f>
        <v>2035</v>
      </c>
      <c r="B57" s="1317" t="s">
        <v>1312</v>
      </c>
    </row>
    <row r="59" spans="1:14">
      <c r="B59" s="2636" t="s">
        <v>640</v>
      </c>
      <c r="C59" s="2636"/>
    </row>
    <row r="60" spans="1:14">
      <c r="C60" s="1605" t="s">
        <v>578</v>
      </c>
      <c r="D60" s="1605" t="s">
        <v>425</v>
      </c>
      <c r="E60" s="1605" t="s">
        <v>439</v>
      </c>
      <c r="F60" s="1605" t="s">
        <v>440</v>
      </c>
      <c r="G60" s="1605" t="s">
        <v>441</v>
      </c>
      <c r="H60" s="1605" t="s">
        <v>392</v>
      </c>
      <c r="I60" s="1605" t="s">
        <v>442</v>
      </c>
      <c r="J60" s="1605" t="s">
        <v>644</v>
      </c>
      <c r="K60" s="1605" t="s">
        <v>645</v>
      </c>
      <c r="L60" s="1605" t="s">
        <v>646</v>
      </c>
      <c r="M60" s="1645" t="s">
        <v>647</v>
      </c>
      <c r="N60" s="1567" t="s">
        <v>672</v>
      </c>
    </row>
    <row r="61" spans="1:14">
      <c r="A61" s="1608" t="s">
        <v>241</v>
      </c>
      <c r="B61" s="1610">
        <f>B33</f>
        <v>115215.69899999999</v>
      </c>
      <c r="C61" s="1585">
        <f>SUM(C62:C81)</f>
        <v>198091.46652227314</v>
      </c>
      <c r="D61" s="1585">
        <f>D33*D$55/10</f>
        <v>147065.68466533039</v>
      </c>
      <c r="E61" s="1585">
        <f t="shared" ref="E61:H61" si="11">E33*E$55/10</f>
        <v>4091.4134763487891</v>
      </c>
      <c r="F61" s="1585">
        <f t="shared" si="11"/>
        <v>28510.041826658457</v>
      </c>
      <c r="G61" s="1585">
        <f t="shared" si="11"/>
        <v>467.03951468694305</v>
      </c>
      <c r="H61" s="1585">
        <f t="shared" si="11"/>
        <v>17640.118266424492</v>
      </c>
      <c r="I61" s="1585">
        <f>I33*I$55/10</f>
        <v>317.1687728240617</v>
      </c>
      <c r="J61" s="1585">
        <f>SUM(J62:J81)</f>
        <v>255154.28512955568</v>
      </c>
      <c r="K61" s="1585">
        <f>K33*K$55/10</f>
        <v>95809.287737856197</v>
      </c>
      <c r="L61" s="1585">
        <f t="shared" ref="K61:M76" si="12">L33*L$55/10</f>
        <v>132162.69672166993</v>
      </c>
      <c r="M61" s="1634">
        <f>M33*M$55/10</f>
        <v>27182.300670029537</v>
      </c>
      <c r="N61" s="2652">
        <f t="shared" ref="N61:N81" si="13">J61+C61</f>
        <v>453245.75165182882</v>
      </c>
    </row>
    <row r="62" spans="1:14">
      <c r="A62" s="1607" t="s">
        <v>1004</v>
      </c>
      <c r="B62" s="1610">
        <f t="shared" ref="B62:B81" si="14">B34</f>
        <v>783.23900000000003</v>
      </c>
      <c r="C62" s="1585">
        <f>SUM(D62:I62)</f>
        <v>1420.9168973349417</v>
      </c>
      <c r="D62" s="1585">
        <f t="shared" ref="D62:I77" si="15">D34*D$55/10</f>
        <v>1393.7104232041625</v>
      </c>
      <c r="E62" s="1585">
        <f t="shared" si="15"/>
        <v>27.206474130779249</v>
      </c>
      <c r="F62" s="1585">
        <f t="shared" si="15"/>
        <v>0</v>
      </c>
      <c r="G62" s="1585">
        <f t="shared" si="15"/>
        <v>0</v>
      </c>
      <c r="H62" s="1585">
        <f t="shared" si="15"/>
        <v>0</v>
      </c>
      <c r="I62" s="1585">
        <f t="shared" si="15"/>
        <v>0</v>
      </c>
      <c r="J62" s="1585">
        <f>SUM(K62:M62)</f>
        <v>1883.7297579383894</v>
      </c>
      <c r="K62" s="1585">
        <f t="shared" si="12"/>
        <v>553.29412622816085</v>
      </c>
      <c r="L62" s="1585">
        <f t="shared" si="12"/>
        <v>1328.8100520829696</v>
      </c>
      <c r="M62" s="1634">
        <f t="shared" si="12"/>
        <v>1.625579627258873</v>
      </c>
      <c r="N62" s="2652">
        <f t="shared" si="13"/>
        <v>3304.6466552733309</v>
      </c>
    </row>
    <row r="63" spans="1:14">
      <c r="A63" s="1607" t="s">
        <v>1003</v>
      </c>
      <c r="B63" s="1610">
        <f t="shared" si="14"/>
        <v>3205.848</v>
      </c>
      <c r="C63" s="1585">
        <f t="shared" ref="C63:C81" si="16">SUM(D63:I63)</f>
        <v>940.5787435865418</v>
      </c>
      <c r="D63" s="1585">
        <f t="shared" si="15"/>
        <v>933.80805811289395</v>
      </c>
      <c r="E63" s="1585">
        <f t="shared" si="15"/>
        <v>6.7706854736478661</v>
      </c>
      <c r="F63" s="1585">
        <f t="shared" si="15"/>
        <v>0</v>
      </c>
      <c r="G63" s="1585">
        <f t="shared" si="15"/>
        <v>0</v>
      </c>
      <c r="H63" s="1585">
        <f t="shared" si="15"/>
        <v>0</v>
      </c>
      <c r="I63" s="1585">
        <f t="shared" si="15"/>
        <v>0</v>
      </c>
      <c r="J63" s="1585">
        <f t="shared" ref="J63:J81" si="17">SUM(K63:M63)</f>
        <v>7311.5933779633933</v>
      </c>
      <c r="K63" s="1585">
        <f t="shared" si="12"/>
        <v>1499.3395711615949</v>
      </c>
      <c r="L63" s="1585">
        <f t="shared" si="12"/>
        <v>5524.2165815174294</v>
      </c>
      <c r="M63" s="1634">
        <f t="shared" si="12"/>
        <v>288.03722528436884</v>
      </c>
      <c r="N63" s="2652">
        <f t="shared" si="13"/>
        <v>8252.1721215499347</v>
      </c>
    </row>
    <row r="64" spans="1:14">
      <c r="A64" s="1606" t="s">
        <v>986</v>
      </c>
      <c r="B64" s="1610">
        <f t="shared" si="14"/>
        <v>4142.6840000000002</v>
      </c>
      <c r="C64" s="1585">
        <f t="shared" si="16"/>
        <v>658.38008927679039</v>
      </c>
      <c r="D64" s="1585">
        <f t="shared" si="15"/>
        <v>653.91158707836962</v>
      </c>
      <c r="E64" s="1585">
        <f t="shared" si="15"/>
        <v>0</v>
      </c>
      <c r="F64" s="1585">
        <f t="shared" si="15"/>
        <v>0</v>
      </c>
      <c r="G64" s="1585">
        <f t="shared" si="15"/>
        <v>0</v>
      </c>
      <c r="H64" s="1585">
        <f t="shared" si="15"/>
        <v>4.4685021984207456</v>
      </c>
      <c r="I64" s="1585">
        <f t="shared" si="15"/>
        <v>0</v>
      </c>
      <c r="J64" s="1585">
        <f t="shared" si="17"/>
        <v>5818.9249938854091</v>
      </c>
      <c r="K64" s="1585">
        <f t="shared" si="12"/>
        <v>1142.7837778746684</v>
      </c>
      <c r="L64" s="1585">
        <f t="shared" si="12"/>
        <v>3816.8305977157725</v>
      </c>
      <c r="M64" s="1634">
        <f t="shared" si="12"/>
        <v>859.31061829496753</v>
      </c>
      <c r="N64" s="2652">
        <f t="shared" si="13"/>
        <v>6477.3050831621995</v>
      </c>
    </row>
    <row r="65" spans="1:14">
      <c r="A65" s="1606" t="s">
        <v>987</v>
      </c>
      <c r="B65" s="1610">
        <f t="shared" si="14"/>
        <v>4325.442</v>
      </c>
      <c r="C65" s="1585">
        <f t="shared" si="16"/>
        <v>620.60296420367547</v>
      </c>
      <c r="D65" s="1585">
        <f t="shared" si="15"/>
        <v>594.5985679114018</v>
      </c>
      <c r="E65" s="1585">
        <f t="shared" si="15"/>
        <v>0</v>
      </c>
      <c r="F65" s="1585">
        <f t="shared" si="15"/>
        <v>0</v>
      </c>
      <c r="G65" s="1585">
        <f t="shared" si="15"/>
        <v>0</v>
      </c>
      <c r="H65" s="1585">
        <f t="shared" si="15"/>
        <v>26.004396292273647</v>
      </c>
      <c r="I65" s="1585">
        <f t="shared" si="15"/>
        <v>0</v>
      </c>
      <c r="J65" s="1585">
        <f t="shared" si="17"/>
        <v>3735.6299587789917</v>
      </c>
      <c r="K65" s="1585">
        <f t="shared" si="12"/>
        <v>896.24758093616742</v>
      </c>
      <c r="L65" s="1585">
        <f t="shared" si="12"/>
        <v>2332.8963528353897</v>
      </c>
      <c r="M65" s="1634">
        <f t="shared" si="12"/>
        <v>506.48602500743436</v>
      </c>
      <c r="N65" s="2652">
        <f t="shared" si="13"/>
        <v>4356.2329229826673</v>
      </c>
    </row>
    <row r="66" spans="1:14">
      <c r="A66" s="1606" t="s">
        <v>988</v>
      </c>
      <c r="B66" s="1610">
        <f t="shared" si="14"/>
        <v>4778.0240000000003</v>
      </c>
      <c r="C66" s="1585">
        <f t="shared" si="16"/>
        <v>813.0068644593789</v>
      </c>
      <c r="D66" s="1585">
        <f t="shared" si="15"/>
        <v>722.07737107932269</v>
      </c>
      <c r="E66" s="1585">
        <f t="shared" si="15"/>
        <v>14.095596179532114</v>
      </c>
      <c r="F66" s="1585">
        <f t="shared" si="15"/>
        <v>13.067393206828797</v>
      </c>
      <c r="G66" s="1585">
        <f t="shared" si="15"/>
        <v>0</v>
      </c>
      <c r="H66" s="1585">
        <f t="shared" si="15"/>
        <v>63.766503993695366</v>
      </c>
      <c r="I66" s="1585">
        <f t="shared" si="15"/>
        <v>0</v>
      </c>
      <c r="J66" s="1585">
        <f t="shared" si="17"/>
        <v>3084.7040047733881</v>
      </c>
      <c r="K66" s="1585">
        <f t="shared" si="12"/>
        <v>878.18093866228503</v>
      </c>
      <c r="L66" s="1585">
        <f t="shared" si="12"/>
        <v>1790.4722447717982</v>
      </c>
      <c r="M66" s="1634">
        <f t="shared" si="12"/>
        <v>416.05082133930483</v>
      </c>
      <c r="N66" s="2652">
        <f t="shared" si="13"/>
        <v>3897.710869232767</v>
      </c>
    </row>
    <row r="67" spans="1:14">
      <c r="A67" s="1606" t="s">
        <v>989</v>
      </c>
      <c r="B67" s="1610">
        <f t="shared" si="14"/>
        <v>5157.1620000000003</v>
      </c>
      <c r="C67" s="1585">
        <f t="shared" si="16"/>
        <v>1180.5848396100901</v>
      </c>
      <c r="D67" s="1585">
        <f t="shared" si="15"/>
        <v>1001.1592395599167</v>
      </c>
      <c r="E67" s="1585">
        <f t="shared" si="15"/>
        <v>51.549584753796886</v>
      </c>
      <c r="F67" s="1585">
        <f t="shared" si="15"/>
        <v>13.65408610192647</v>
      </c>
      <c r="G67" s="1585">
        <f t="shared" si="15"/>
        <v>0</v>
      </c>
      <c r="H67" s="1585">
        <f t="shared" si="15"/>
        <v>114.22192919445008</v>
      </c>
      <c r="I67" s="1585">
        <f t="shared" si="15"/>
        <v>0</v>
      </c>
      <c r="J67" s="1585">
        <f t="shared" si="17"/>
        <v>3827.7179047283557</v>
      </c>
      <c r="K67" s="1585">
        <f t="shared" si="12"/>
        <v>1131.5593355976011</v>
      </c>
      <c r="L67" s="1585">
        <f t="shared" si="12"/>
        <v>2095.9841413400322</v>
      </c>
      <c r="M67" s="1634">
        <f t="shared" si="12"/>
        <v>600.17442779072223</v>
      </c>
      <c r="N67" s="2652">
        <f t="shared" si="13"/>
        <v>5008.3027443384453</v>
      </c>
    </row>
    <row r="68" spans="1:14">
      <c r="A68" s="1606" t="s">
        <v>990</v>
      </c>
      <c r="B68" s="1610">
        <f t="shared" si="14"/>
        <v>5557.5259999999998</v>
      </c>
      <c r="C68" s="1585">
        <f t="shared" si="16"/>
        <v>1791.6282268032282</v>
      </c>
      <c r="D68" s="1585">
        <f t="shared" si="15"/>
        <v>1452.597201563809</v>
      </c>
      <c r="E68" s="1585">
        <f t="shared" si="15"/>
        <v>132.70606464214885</v>
      </c>
      <c r="F68" s="1585">
        <f t="shared" si="15"/>
        <v>20.504303915477255</v>
      </c>
      <c r="G68" s="1585">
        <f t="shared" si="15"/>
        <v>0</v>
      </c>
      <c r="H68" s="1585">
        <f t="shared" si="15"/>
        <v>185.82065668179308</v>
      </c>
      <c r="I68" s="1585">
        <f t="shared" si="15"/>
        <v>0</v>
      </c>
      <c r="J68" s="1585">
        <f t="shared" si="17"/>
        <v>5115.317703310684</v>
      </c>
      <c r="K68" s="1585">
        <f t="shared" si="12"/>
        <v>1656.4210961001668</v>
      </c>
      <c r="L68" s="1585">
        <f t="shared" si="12"/>
        <v>2738.2247709561584</v>
      </c>
      <c r="M68" s="1634">
        <f t="shared" si="12"/>
        <v>720.67183625435928</v>
      </c>
      <c r="N68" s="2652">
        <f t="shared" si="13"/>
        <v>6906.9459301139123</v>
      </c>
    </row>
    <row r="69" spans="1:14">
      <c r="A69" s="1606" t="s">
        <v>991</v>
      </c>
      <c r="B69" s="1610">
        <f t="shared" si="14"/>
        <v>5857.01</v>
      </c>
      <c r="C69" s="1585">
        <f t="shared" si="16"/>
        <v>2272.9617341540988</v>
      </c>
      <c r="D69" s="1585">
        <f t="shared" si="15"/>
        <v>1820.8941352636443</v>
      </c>
      <c r="E69" s="1585">
        <f t="shared" si="15"/>
        <v>145.92355893525649</v>
      </c>
      <c r="F69" s="1585">
        <f t="shared" si="15"/>
        <v>32.209325699349769</v>
      </c>
      <c r="G69" s="1585">
        <f t="shared" si="15"/>
        <v>0</v>
      </c>
      <c r="H69" s="1585">
        <f t="shared" si="15"/>
        <v>273.93471425584823</v>
      </c>
      <c r="I69" s="1585">
        <f t="shared" si="15"/>
        <v>0</v>
      </c>
      <c r="J69" s="1585">
        <f t="shared" si="17"/>
        <v>6131.0816746363744</v>
      </c>
      <c r="K69" s="1585">
        <f t="shared" si="12"/>
        <v>2063.6554737875676</v>
      </c>
      <c r="L69" s="1585">
        <f t="shared" si="12"/>
        <v>3142.3930641109901</v>
      </c>
      <c r="M69" s="1634">
        <f t="shared" si="12"/>
        <v>925.03313673781645</v>
      </c>
      <c r="N69" s="2652">
        <f t="shared" si="13"/>
        <v>8404.0434087904723</v>
      </c>
    </row>
    <row r="70" spans="1:14">
      <c r="A70" s="1606" t="s">
        <v>992</v>
      </c>
      <c r="B70" s="1610">
        <f t="shared" si="14"/>
        <v>6244.1679999999997</v>
      </c>
      <c r="C70" s="1585">
        <f t="shared" si="16"/>
        <v>2390.949963054522</v>
      </c>
      <c r="D70" s="1585">
        <f t="shared" si="15"/>
        <v>1872.7802747359333</v>
      </c>
      <c r="E70" s="1585">
        <f t="shared" si="15"/>
        <v>95.689630886597939</v>
      </c>
      <c r="F70" s="1585">
        <f t="shared" si="15"/>
        <v>47.311761458364572</v>
      </c>
      <c r="G70" s="1585">
        <f t="shared" si="15"/>
        <v>0</v>
      </c>
      <c r="H70" s="1585">
        <f t="shared" si="15"/>
        <v>375.16829597362607</v>
      </c>
      <c r="I70" s="1585">
        <f t="shared" si="15"/>
        <v>0</v>
      </c>
      <c r="J70" s="1585">
        <f t="shared" si="17"/>
        <v>6984.7211470102557</v>
      </c>
      <c r="K70" s="1585">
        <f t="shared" si="12"/>
        <v>2421.7214586790815</v>
      </c>
      <c r="L70" s="1585">
        <f t="shared" si="12"/>
        <v>3512.5171952633091</v>
      </c>
      <c r="M70" s="1634">
        <f t="shared" si="12"/>
        <v>1050.4824930678647</v>
      </c>
      <c r="N70" s="2652">
        <f t="shared" si="13"/>
        <v>9375.6711100647772</v>
      </c>
    </row>
    <row r="71" spans="1:14">
      <c r="A71" s="1606" t="s">
        <v>993</v>
      </c>
      <c r="B71" s="1610">
        <f t="shared" si="14"/>
        <v>6146.55</v>
      </c>
      <c r="C71" s="1585">
        <f t="shared" si="16"/>
        <v>2446.6439585209123</v>
      </c>
      <c r="D71" s="1585">
        <f t="shared" si="15"/>
        <v>1862.1285636698231</v>
      </c>
      <c r="E71" s="1585">
        <f t="shared" si="15"/>
        <v>27.797376353350352</v>
      </c>
      <c r="F71" s="1585">
        <f t="shared" si="15"/>
        <v>72.155152463411099</v>
      </c>
      <c r="G71" s="1585">
        <f t="shared" si="15"/>
        <v>0</v>
      </c>
      <c r="H71" s="1585">
        <f t="shared" si="15"/>
        <v>477.8554701170662</v>
      </c>
      <c r="I71" s="1585">
        <f t="shared" si="15"/>
        <v>6.7073959172618114</v>
      </c>
      <c r="J71" s="1585">
        <f t="shared" si="17"/>
        <v>7160.1453868772978</v>
      </c>
      <c r="K71" s="1585">
        <f t="shared" si="12"/>
        <v>2587.8691367583706</v>
      </c>
      <c r="L71" s="1585">
        <f t="shared" si="12"/>
        <v>3531.8973357420386</v>
      </c>
      <c r="M71" s="1634">
        <f t="shared" si="12"/>
        <v>1040.3789143768893</v>
      </c>
      <c r="N71" s="2652">
        <f t="shared" si="13"/>
        <v>9606.7893453982106</v>
      </c>
    </row>
    <row r="72" spans="1:14">
      <c r="A72" s="1606" t="s">
        <v>994</v>
      </c>
      <c r="B72" s="1610">
        <f t="shared" si="14"/>
        <v>6464.2129999999997</v>
      </c>
      <c r="C72" s="1585">
        <f t="shared" si="16"/>
        <v>3262.0249957431083</v>
      </c>
      <c r="D72" s="1585">
        <f t="shared" si="15"/>
        <v>2437.3672474259652</v>
      </c>
      <c r="E72" s="1585">
        <f t="shared" si="15"/>
        <v>33.254551372996637</v>
      </c>
      <c r="F72" s="1585">
        <f t="shared" si="15"/>
        <v>117.149435473103</v>
      </c>
      <c r="G72" s="1585">
        <f t="shared" si="15"/>
        <v>0</v>
      </c>
      <c r="H72" s="1585">
        <f t="shared" si="15"/>
        <v>666.22957101240945</v>
      </c>
      <c r="I72" s="1585">
        <f t="shared" si="15"/>
        <v>8.0241904586339476</v>
      </c>
      <c r="J72" s="1585">
        <f t="shared" si="17"/>
        <v>8555.7616451661743</v>
      </c>
      <c r="K72" s="1585">
        <f t="shared" si="12"/>
        <v>3211.8549983002949</v>
      </c>
      <c r="L72" s="1585">
        <f t="shared" si="12"/>
        <v>4050.0043891575815</v>
      </c>
      <c r="M72" s="1634">
        <f t="shared" si="12"/>
        <v>1293.9022577082978</v>
      </c>
      <c r="N72" s="2652">
        <f t="shared" si="13"/>
        <v>11817.786640909282</v>
      </c>
    </row>
    <row r="73" spans="1:14">
      <c r="A73" s="1606" t="s">
        <v>995</v>
      </c>
      <c r="B73" s="1610">
        <f t="shared" si="14"/>
        <v>7241.2169999999996</v>
      </c>
      <c r="C73" s="1585">
        <f t="shared" si="16"/>
        <v>5011.3779400417725</v>
      </c>
      <c r="D73" s="1585">
        <f t="shared" si="15"/>
        <v>3682.5193545508132</v>
      </c>
      <c r="E73" s="1585">
        <f t="shared" si="15"/>
        <v>57.635528934930129</v>
      </c>
      <c r="F73" s="1585">
        <f t="shared" si="15"/>
        <v>228.99131342168002</v>
      </c>
      <c r="G73" s="1585">
        <f t="shared" si="15"/>
        <v>0</v>
      </c>
      <c r="H73" s="1585">
        <f t="shared" si="15"/>
        <v>1032.2980124276071</v>
      </c>
      <c r="I73" s="1585">
        <f t="shared" si="15"/>
        <v>9.9337307067414571</v>
      </c>
      <c r="J73" s="1585">
        <f t="shared" si="17"/>
        <v>11740.509001796941</v>
      </c>
      <c r="K73" s="1585">
        <f t="shared" si="12"/>
        <v>4470.555415352861</v>
      </c>
      <c r="L73" s="1585">
        <f t="shared" si="12"/>
        <v>5546.1319551939996</v>
      </c>
      <c r="M73" s="1634">
        <f t="shared" si="12"/>
        <v>1723.8216312500815</v>
      </c>
      <c r="N73" s="2652">
        <f t="shared" si="13"/>
        <v>16751.886941838715</v>
      </c>
    </row>
    <row r="74" spans="1:14">
      <c r="A74" s="1606" t="s">
        <v>996</v>
      </c>
      <c r="B74" s="1610">
        <f t="shared" si="14"/>
        <v>8140.98</v>
      </c>
      <c r="C74" s="1585">
        <f t="shared" si="16"/>
        <v>7442.8926334581502</v>
      </c>
      <c r="D74" s="1585">
        <f t="shared" si="15"/>
        <v>5513.742753792435</v>
      </c>
      <c r="E74" s="1585">
        <f t="shared" si="15"/>
        <v>84.801907730126246</v>
      </c>
      <c r="F74" s="1585">
        <f t="shared" si="15"/>
        <v>410.55040144437515</v>
      </c>
      <c r="G74" s="1585">
        <f t="shared" si="15"/>
        <v>3.6002798454857241</v>
      </c>
      <c r="H74" s="1585">
        <f t="shared" si="15"/>
        <v>1418.8293119148761</v>
      </c>
      <c r="I74" s="1585">
        <f t="shared" si="15"/>
        <v>11.36797873085173</v>
      </c>
      <c r="J74" s="1585">
        <f t="shared" si="17"/>
        <v>15363.514182468127</v>
      </c>
      <c r="K74" s="1585">
        <f t="shared" si="12"/>
        <v>6131.9257682863936</v>
      </c>
      <c r="L74" s="1585">
        <f t="shared" si="12"/>
        <v>7071.9666429910212</v>
      </c>
      <c r="M74" s="1634">
        <f t="shared" si="12"/>
        <v>2159.6217711907129</v>
      </c>
      <c r="N74" s="2652">
        <f t="shared" si="13"/>
        <v>22806.406815926275</v>
      </c>
    </row>
    <row r="75" spans="1:14">
      <c r="A75" s="1606" t="s">
        <v>997</v>
      </c>
      <c r="B75" s="1610">
        <f t="shared" si="14"/>
        <v>9355.0329999999994</v>
      </c>
      <c r="C75" s="1585">
        <f t="shared" si="16"/>
        <v>11826.013954152138</v>
      </c>
      <c r="D75" s="1585">
        <f t="shared" si="15"/>
        <v>8800.5089742051969</v>
      </c>
      <c r="E75" s="1585">
        <f t="shared" si="15"/>
        <v>110.7431153887492</v>
      </c>
      <c r="F75" s="1585">
        <f t="shared" si="15"/>
        <v>744.32096811954466</v>
      </c>
      <c r="G75" s="1585">
        <f t="shared" si="15"/>
        <v>7.0524275402374901</v>
      </c>
      <c r="H75" s="1585">
        <f t="shared" si="15"/>
        <v>2141.1202426162736</v>
      </c>
      <c r="I75" s="1585">
        <f t="shared" si="15"/>
        <v>22.268226282136837</v>
      </c>
      <c r="J75" s="1585">
        <f t="shared" si="17"/>
        <v>21569.855765904955</v>
      </c>
      <c r="K75" s="1585">
        <f t="shared" si="12"/>
        <v>8710.7611807178237</v>
      </c>
      <c r="L75" s="1585">
        <f t="shared" si="12"/>
        <v>9945.4653566011602</v>
      </c>
      <c r="M75" s="1634">
        <f t="shared" si="12"/>
        <v>2913.6292285859695</v>
      </c>
      <c r="N75" s="2652">
        <f t="shared" si="13"/>
        <v>33395.86972005709</v>
      </c>
    </row>
    <row r="76" spans="1:14">
      <c r="A76" s="1606" t="s">
        <v>998</v>
      </c>
      <c r="B76" s="1610">
        <f t="shared" si="14"/>
        <v>8105.125</v>
      </c>
      <c r="C76" s="1585">
        <f t="shared" si="16"/>
        <v>13550.132104403947</v>
      </c>
      <c r="D76" s="1585">
        <f t="shared" si="15"/>
        <v>10460.082583727701</v>
      </c>
      <c r="E76" s="1585">
        <f t="shared" si="15"/>
        <v>156.83735250299429</v>
      </c>
      <c r="F76" s="1585">
        <f t="shared" si="15"/>
        <v>988.69861439590113</v>
      </c>
      <c r="G76" s="1585">
        <f t="shared" si="15"/>
        <v>14.98175385775389</v>
      </c>
      <c r="H76" s="1585">
        <f t="shared" si="15"/>
        <v>1910.6096864711812</v>
      </c>
      <c r="I76" s="1585">
        <f t="shared" si="15"/>
        <v>18.922113448414422</v>
      </c>
      <c r="J76" s="1585">
        <f t="shared" si="17"/>
        <v>23939.706991170271</v>
      </c>
      <c r="K76" s="1585">
        <f t="shared" si="12"/>
        <v>9649.7407755346558</v>
      </c>
      <c r="L76" s="1585">
        <f t="shared" si="12"/>
        <v>11278.129935042349</v>
      </c>
      <c r="M76" s="1634">
        <f t="shared" si="12"/>
        <v>3011.8362805932652</v>
      </c>
      <c r="N76" s="2652">
        <f t="shared" si="13"/>
        <v>37489.839095574222</v>
      </c>
    </row>
    <row r="77" spans="1:14">
      <c r="A77" s="1606" t="s">
        <v>999</v>
      </c>
      <c r="B77" s="1610">
        <f t="shared" si="14"/>
        <v>7114.2160000000003</v>
      </c>
      <c r="C77" s="1585">
        <f t="shared" si="16"/>
        <v>16548.469668770667</v>
      </c>
      <c r="D77" s="1585">
        <f t="shared" si="15"/>
        <v>13060.94294748842</v>
      </c>
      <c r="E77" s="1585">
        <f t="shared" si="15"/>
        <v>214.60770395128583</v>
      </c>
      <c r="F77" s="1585">
        <f t="shared" si="15"/>
        <v>1466.3583975120548</v>
      </c>
      <c r="G77" s="1585">
        <f t="shared" si="15"/>
        <v>15.185346098593623</v>
      </c>
      <c r="H77" s="1585">
        <f t="shared" si="15"/>
        <v>1772.1960211201676</v>
      </c>
      <c r="I77" s="1585">
        <f t="shared" si="15"/>
        <v>19.179252600142807</v>
      </c>
      <c r="J77" s="1585">
        <f t="shared" si="17"/>
        <v>27450.75113604634</v>
      </c>
      <c r="K77" s="1585">
        <f t="shared" ref="K77:M81" si="18">K49*K$55/10</f>
        <v>10930.358114571991</v>
      </c>
      <c r="L77" s="1585">
        <f t="shared" si="18"/>
        <v>13551.213210919906</v>
      </c>
      <c r="M77" s="1634">
        <f t="shared" si="18"/>
        <v>2969.1798105544449</v>
      </c>
      <c r="N77" s="2652">
        <f t="shared" si="13"/>
        <v>43999.220804817007</v>
      </c>
    </row>
    <row r="78" spans="1:14">
      <c r="A78" s="1606" t="s">
        <v>1000</v>
      </c>
      <c r="B78" s="1610">
        <f t="shared" si="14"/>
        <v>6304.2380000000003</v>
      </c>
      <c r="C78" s="1585">
        <f t="shared" si="16"/>
        <v>21067.544161980397</v>
      </c>
      <c r="D78" s="1585">
        <f t="shared" ref="D78:I81" si="19">D50*D$55/10</f>
        <v>16426.886467531211</v>
      </c>
      <c r="E78" s="1585">
        <f t="shared" si="19"/>
        <v>329.57494869312387</v>
      </c>
      <c r="F78" s="1585">
        <f t="shared" si="19"/>
        <v>2535.1073522346196</v>
      </c>
      <c r="G78" s="1585">
        <f t="shared" si="19"/>
        <v>34.034989064214258</v>
      </c>
      <c r="H78" s="1585">
        <f t="shared" si="19"/>
        <v>1709.700491306709</v>
      </c>
      <c r="I78" s="1585">
        <f t="shared" si="19"/>
        <v>32.239913150520081</v>
      </c>
      <c r="J78" s="1585">
        <f t="shared" si="17"/>
        <v>28356.011560161394</v>
      </c>
      <c r="K78" s="1585">
        <f t="shared" si="18"/>
        <v>11380.766342241939</v>
      </c>
      <c r="L78" s="1585">
        <f t="shared" si="18"/>
        <v>14516.40430867314</v>
      </c>
      <c r="M78" s="1634">
        <f t="shared" si="18"/>
        <v>2458.8409092463153</v>
      </c>
      <c r="N78" s="2652">
        <f t="shared" si="13"/>
        <v>49423.555722141791</v>
      </c>
    </row>
    <row r="79" spans="1:14">
      <c r="A79" s="1606" t="s">
        <v>1001</v>
      </c>
      <c r="B79" s="1610">
        <f t="shared" si="14"/>
        <v>6275.049</v>
      </c>
      <c r="C79" s="1585">
        <f t="shared" si="16"/>
        <v>29956.253741947039</v>
      </c>
      <c r="D79" s="1585">
        <f t="shared" si="19"/>
        <v>22721.290895638551</v>
      </c>
      <c r="E79" s="1585">
        <f t="shared" si="19"/>
        <v>559.4751100499484</v>
      </c>
      <c r="F79" s="1585">
        <f t="shared" si="19"/>
        <v>4646.8079193976864</v>
      </c>
      <c r="G79" s="1585">
        <f t="shared" si="19"/>
        <v>69.803599702277751</v>
      </c>
      <c r="H79" s="1585">
        <f t="shared" si="19"/>
        <v>1903.7745395940262</v>
      </c>
      <c r="I79" s="1585">
        <f t="shared" si="19"/>
        <v>55.101677564548098</v>
      </c>
      <c r="J79" s="1585">
        <f t="shared" si="17"/>
        <v>28986.257602779166</v>
      </c>
      <c r="K79" s="1585">
        <f t="shared" si="18"/>
        <v>11654.396892256107</v>
      </c>
      <c r="L79" s="1585">
        <f t="shared" si="18"/>
        <v>15309.778189373257</v>
      </c>
      <c r="M79" s="1634">
        <f t="shared" si="18"/>
        <v>2022.0825211498002</v>
      </c>
      <c r="N79" s="2652">
        <f t="shared" si="13"/>
        <v>58942.511344726205</v>
      </c>
    </row>
    <row r="80" spans="1:14">
      <c r="A80" s="1606" t="s">
        <v>1002</v>
      </c>
      <c r="B80" s="1610">
        <f t="shared" si="14"/>
        <v>5763.7070000000003</v>
      </c>
      <c r="C80" s="1585">
        <f t="shared" si="16"/>
        <v>37392.937050728622</v>
      </c>
      <c r="D80" s="1585">
        <f t="shared" si="19"/>
        <v>26862.923685137946</v>
      </c>
      <c r="E80" s="1585">
        <f t="shared" si="19"/>
        <v>966.72072750871325</v>
      </c>
      <c r="F80" s="1585">
        <f t="shared" si="19"/>
        <v>7401.403148318238</v>
      </c>
      <c r="G80" s="1585">
        <f t="shared" si="19"/>
        <v>121.00401594131736</v>
      </c>
      <c r="H80" s="1585">
        <f t="shared" si="19"/>
        <v>1960.4489733511352</v>
      </c>
      <c r="I80" s="1585">
        <f t="shared" si="19"/>
        <v>80.436500471269241</v>
      </c>
      <c r="J80" s="1585">
        <f t="shared" si="17"/>
        <v>23993.615712218041</v>
      </c>
      <c r="K80" s="1585">
        <f t="shared" si="18"/>
        <v>9351.1722532512031</v>
      </c>
      <c r="L80" s="1585">
        <f t="shared" si="18"/>
        <v>13224.303769911134</v>
      </c>
      <c r="M80" s="1634">
        <f t="shared" si="18"/>
        <v>1418.1396890557041</v>
      </c>
      <c r="N80" s="2652">
        <f t="shared" si="13"/>
        <v>61386.552762946667</v>
      </c>
    </row>
    <row r="81" spans="1:14">
      <c r="A81" s="1607" t="s">
        <v>1005</v>
      </c>
      <c r="B81" s="1610">
        <f t="shared" si="14"/>
        <v>4254.268</v>
      </c>
      <c r="C81" s="1585">
        <f t="shared" si="16"/>
        <v>37497.565990043135</v>
      </c>
      <c r="D81" s="1585">
        <f>D53*D$55/10</f>
        <v>24791.754333652883</v>
      </c>
      <c r="E81" s="1585">
        <f t="shared" si="19"/>
        <v>1076.0235588608111</v>
      </c>
      <c r="F81" s="1585">
        <f t="shared" si="19"/>
        <v>9771.7522534958953</v>
      </c>
      <c r="G81" s="1585">
        <f t="shared" si="19"/>
        <v>201.37710263706293</v>
      </c>
      <c r="H81" s="1585">
        <f t="shared" si="19"/>
        <v>1603.6709479029346</v>
      </c>
      <c r="I81" s="1585">
        <f>I53*I$55/10</f>
        <v>52.987793493541325</v>
      </c>
      <c r="J81" s="1585">
        <f t="shared" si="17"/>
        <v>14144.735621941702</v>
      </c>
      <c r="K81" s="1585">
        <f>K53*K$55/10</f>
        <v>5486.6835015572551</v>
      </c>
      <c r="L81" s="1585">
        <f t="shared" si="18"/>
        <v>7855.0566274704806</v>
      </c>
      <c r="M81" s="1634">
        <f>M53*M$55/10</f>
        <v>802.99549291396659</v>
      </c>
      <c r="N81" s="2653">
        <f t="shared" si="13"/>
        <v>51642.301611984833</v>
      </c>
    </row>
  </sheetData>
  <phoneticPr fontId="21"/>
  <pageMargins left="0.7" right="0.7" top="0.75" bottom="0.75" header="0.3" footer="0.3"/>
  <ignoredErrors>
    <ignoredError sqref="B7:B25" formulaRange="1"/>
    <ignoredError sqref="J33:J53 J61:J82"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C000"/>
  </sheetPr>
  <dimension ref="A1:Q81"/>
  <sheetViews>
    <sheetView zoomScale="85" zoomScaleNormal="85" workbookViewId="0"/>
  </sheetViews>
  <sheetFormatPr defaultRowHeight="13.5"/>
  <cols>
    <col min="1" max="1" width="9.5" style="1317" customWidth="1"/>
    <col min="2" max="15" width="10.5" style="1317" customWidth="1"/>
    <col min="16" max="16384" width="9" style="1317"/>
  </cols>
  <sheetData>
    <row r="1" spans="1:16">
      <c r="A1" s="2811">
        <v>2040</v>
      </c>
      <c r="B1" s="1317" t="s">
        <v>1310</v>
      </c>
    </row>
    <row r="3" spans="1:16">
      <c r="B3" s="2636" t="s">
        <v>640</v>
      </c>
      <c r="C3" s="2636" t="s">
        <v>641</v>
      </c>
    </row>
    <row r="4" spans="1:16">
      <c r="B4" s="2636"/>
      <c r="C4" s="1605" t="s">
        <v>578</v>
      </c>
      <c r="D4" s="1605" t="s">
        <v>425</v>
      </c>
      <c r="E4" s="1605" t="s">
        <v>439</v>
      </c>
      <c r="F4" s="1605" t="s">
        <v>440</v>
      </c>
      <c r="G4" s="1605" t="s">
        <v>441</v>
      </c>
      <c r="H4" s="1605" t="s">
        <v>392</v>
      </c>
      <c r="I4" s="1605" t="s">
        <v>442</v>
      </c>
      <c r="J4" s="1605" t="s">
        <v>644</v>
      </c>
      <c r="K4" s="1605" t="s">
        <v>645</v>
      </c>
      <c r="L4" s="1605" t="s">
        <v>646</v>
      </c>
      <c r="M4" s="1605" t="s">
        <v>647</v>
      </c>
      <c r="N4" s="1605"/>
    </row>
    <row r="5" spans="1:16">
      <c r="A5" s="1608" t="s">
        <v>241</v>
      </c>
      <c r="B5" s="1610">
        <f>SUM(B6:B25)</f>
        <v>110918.55199999998</v>
      </c>
      <c r="C5" s="1658">
        <f>SUM(C6:C25)</f>
        <v>1545.5412556629867</v>
      </c>
      <c r="D5" s="1658">
        <f t="shared" ref="D5:M5" si="0">SUM(D6:D25)</f>
        <v>808.01308976953965</v>
      </c>
      <c r="E5" s="1658">
        <f t="shared" si="0"/>
        <v>51.087232503801296</v>
      </c>
      <c r="F5" s="1658">
        <f t="shared" si="0"/>
        <v>371.28655474057666</v>
      </c>
      <c r="G5" s="1658">
        <f t="shared" si="0"/>
        <v>6.2280444035857769</v>
      </c>
      <c r="H5" s="1658">
        <f t="shared" si="0"/>
        <v>306.51875871342111</v>
      </c>
      <c r="I5" s="1658">
        <f t="shared" si="0"/>
        <v>2.4075755320622942</v>
      </c>
      <c r="J5" s="1658">
        <f t="shared" si="0"/>
        <v>7482.2197750730784</v>
      </c>
      <c r="K5" s="1658">
        <f t="shared" si="0"/>
        <v>1526.1745741621207</v>
      </c>
      <c r="L5" s="1658">
        <f t="shared" si="0"/>
        <v>4542.1934475530161</v>
      </c>
      <c r="M5" s="1658">
        <f t="shared" si="0"/>
        <v>1413.8517533579397</v>
      </c>
      <c r="N5" s="1611"/>
    </row>
    <row r="6" spans="1:16">
      <c r="A6" s="1607" t="s">
        <v>1004</v>
      </c>
      <c r="B6" s="1614">
        <f>'P1'!C29/1000</f>
        <v>743.84100000000001</v>
      </c>
      <c r="C6" s="1658">
        <f>SUM(D6:I6)</f>
        <v>7.6033958014355623</v>
      </c>
      <c r="D6" s="1658">
        <f>$B6*受療率!E139/1000</f>
        <v>7.2850175017977401</v>
      </c>
      <c r="E6" s="1658">
        <f>$B6*受療率!F139/1000</f>
        <v>0.31837829963782227</v>
      </c>
      <c r="F6" s="1658">
        <f>$B6*受療率!G139/1000</f>
        <v>0</v>
      </c>
      <c r="G6" s="1658">
        <f>$B6*受療率!H139/1000</f>
        <v>0</v>
      </c>
      <c r="H6" s="1658">
        <f>$B6*受療率!I139/1000</f>
        <v>0</v>
      </c>
      <c r="I6" s="1658">
        <f>$B6*受療率!J139/1000</f>
        <v>0</v>
      </c>
      <c r="J6" s="1658">
        <f>SUM(K6:M6)</f>
        <v>53.019105709656436</v>
      </c>
      <c r="K6" s="1658">
        <f>$B6*受療率!L139/1000</f>
        <v>8.5520071287309509</v>
      </c>
      <c r="L6" s="1658">
        <f>$B6*受療率!M139/1000</f>
        <v>44.384563970231049</v>
      </c>
      <c r="M6" s="1658">
        <f>$B6*受療率!N139/1000</f>
        <v>8.2534610694439417E-2</v>
      </c>
      <c r="N6" s="1611"/>
      <c r="O6" s="1585"/>
      <c r="P6" s="1613"/>
    </row>
    <row r="7" spans="1:16">
      <c r="A7" s="1607" t="s">
        <v>1003</v>
      </c>
      <c r="B7" s="1614">
        <f>SUM('P1'!D29:G29)/1000</f>
        <v>3053.181</v>
      </c>
      <c r="C7" s="1658">
        <f t="shared" ref="C7:C25" si="1">SUM(D7:I7)</f>
        <v>4.9743072632253265</v>
      </c>
      <c r="D7" s="1658">
        <f>$B7*受療率!E140/1000</f>
        <v>4.8948510887219712</v>
      </c>
      <c r="E7" s="1658">
        <f>$B7*受療率!F140/1000</f>
        <v>7.945617450335539E-2</v>
      </c>
      <c r="F7" s="1658">
        <f>$B7*受療率!G140/1000</f>
        <v>0</v>
      </c>
      <c r="G7" s="1658">
        <f>$B7*受療率!H140/1000</f>
        <v>0</v>
      </c>
      <c r="H7" s="1658">
        <f>$B7*受療率!I140/1000</f>
        <v>0</v>
      </c>
      <c r="I7" s="1658">
        <f>$B7*受療率!J140/1000</f>
        <v>0</v>
      </c>
      <c r="J7" s="1658">
        <f t="shared" ref="J7:J25" si="2">SUM(K7:M7)</f>
        <v>222.94472363964695</v>
      </c>
      <c r="K7" s="1658">
        <f>$B7*受療率!L140/1000</f>
        <v>23.239983382327399</v>
      </c>
      <c r="L7" s="1658">
        <f>$B7*受療率!M140/1000</f>
        <v>185.03912479482292</v>
      </c>
      <c r="M7" s="1658">
        <f>$B7*受療率!N140/1000</f>
        <v>14.665615462496621</v>
      </c>
      <c r="N7" s="1611"/>
      <c r="O7" s="1585"/>
      <c r="P7" s="1613"/>
    </row>
    <row r="8" spans="1:16">
      <c r="A8" s="1606" t="s">
        <v>986</v>
      </c>
      <c r="B8" s="1614">
        <f>SUM('P1'!H29:L29)/1000</f>
        <v>3988.6590000000001</v>
      </c>
      <c r="C8" s="1658">
        <f t="shared" si="1"/>
        <v>3.5414845311794245</v>
      </c>
      <c r="D8" s="1658">
        <f>$B8*受療率!E141/1000</f>
        <v>3.4652644086913242</v>
      </c>
      <c r="E8" s="1658">
        <f>$B8*受療率!F141/1000</f>
        <v>0</v>
      </c>
      <c r="F8" s="1658">
        <f>$B8*受療率!G141/1000</f>
        <v>0</v>
      </c>
      <c r="G8" s="1658">
        <f>$B8*受療率!H141/1000</f>
        <v>0</v>
      </c>
      <c r="H8" s="1658">
        <f>$B8*受療率!I141/1000</f>
        <v>7.6220122488100395E-2</v>
      </c>
      <c r="I8" s="1658">
        <f>$B8*受療率!J141/1000</f>
        <v>0</v>
      </c>
      <c r="J8" s="1658">
        <f t="shared" si="2"/>
        <v>191.38979546239244</v>
      </c>
      <c r="K8" s="1658">
        <f>$B8*受療率!L141/1000</f>
        <v>17.90751628902774</v>
      </c>
      <c r="L8" s="1658">
        <f>$B8*受療率!M141/1000</f>
        <v>129.25020235145962</v>
      </c>
      <c r="M8" s="1658">
        <f>$B8*受療率!N141/1000</f>
        <v>44.232076821905082</v>
      </c>
      <c r="N8" s="1611"/>
      <c r="O8" s="1585"/>
      <c r="P8" s="1613"/>
    </row>
    <row r="9" spans="1:16">
      <c r="A9" s="1606" t="s">
        <v>987</v>
      </c>
      <c r="B9" s="1614">
        <f>SUM('P1'!M29:Q29)/1000</f>
        <v>4150.268</v>
      </c>
      <c r="C9" s="1658">
        <f t="shared" si="1"/>
        <v>3.5821208066686543</v>
      </c>
      <c r="D9" s="1658">
        <f>$B9*受療率!E142/1000</f>
        <v>3.1400875051265342</v>
      </c>
      <c r="E9" s="1658">
        <f>$B9*受療率!F142/1000</f>
        <v>0</v>
      </c>
      <c r="F9" s="1658">
        <f>$B9*受療率!G142/1000</f>
        <v>0</v>
      </c>
      <c r="G9" s="1658">
        <f>$B9*受療率!H142/1000</f>
        <v>0</v>
      </c>
      <c r="H9" s="1658">
        <f>$B9*受療率!I142/1000</f>
        <v>0.44203330154211984</v>
      </c>
      <c r="I9" s="1658">
        <f>$B9*受療率!J142/1000</f>
        <v>0</v>
      </c>
      <c r="J9" s="1658">
        <f t="shared" si="2"/>
        <v>118.70394128534954</v>
      </c>
      <c r="K9" s="1658">
        <f>$B9*受療率!L142/1000</f>
        <v>13.995867791550683</v>
      </c>
      <c r="L9" s="1658">
        <f>$B9*受療率!M142/1000</f>
        <v>78.727115152206082</v>
      </c>
      <c r="M9" s="1658">
        <f>$B9*受療率!N142/1000</f>
        <v>25.980958341592782</v>
      </c>
      <c r="N9" s="1611"/>
      <c r="O9" s="1585"/>
      <c r="P9" s="1613"/>
    </row>
    <row r="10" spans="1:16">
      <c r="A10" s="1606" t="s">
        <v>988</v>
      </c>
      <c r="B10" s="1585">
        <f>SUM('P1'!R29:V29)/1000</f>
        <v>4350.8379999999997</v>
      </c>
      <c r="C10" s="1658">
        <f t="shared" si="1"/>
        <v>4.9555478886161133</v>
      </c>
      <c r="D10" s="1658">
        <f>$B10*受療率!E143/1000</f>
        <v>3.6189331779569565</v>
      </c>
      <c r="E10" s="1658">
        <f>$B10*受療率!F143/1000</f>
        <v>0.15815882273673437</v>
      </c>
      <c r="F10" s="1658">
        <f>$B10*受療率!G143/1000</f>
        <v>0.14977716295670312</v>
      </c>
      <c r="G10" s="1658">
        <f>$B10*受療率!H143/1000</f>
        <v>0</v>
      </c>
      <c r="H10" s="1658">
        <f>$B10*受療率!I143/1000</f>
        <v>1.0286787249657188</v>
      </c>
      <c r="I10" s="1658">
        <f>$B10*受療率!J143/1000</f>
        <v>0</v>
      </c>
      <c r="J10" s="1658">
        <f t="shared" si="2"/>
        <v>90.611163412070084</v>
      </c>
      <c r="K10" s="1658">
        <f>$B10*受療率!L143/1000</f>
        <v>13.014718481556157</v>
      </c>
      <c r="L10" s="1658">
        <f>$B10*受療率!M143/1000</f>
        <v>57.342341628263874</v>
      </c>
      <c r="M10" s="1658">
        <f>$B10*受療率!N143/1000</f>
        <v>20.254103302250066</v>
      </c>
      <c r="N10" s="1611"/>
      <c r="O10" s="1585"/>
      <c r="P10" s="1613"/>
    </row>
    <row r="11" spans="1:16">
      <c r="A11" s="1606" t="s">
        <v>989</v>
      </c>
      <c r="B11" s="1585">
        <f>SUM('P1'!W29:AA29)/1000</f>
        <v>4894.9570000000003</v>
      </c>
      <c r="C11" s="1658">
        <f t="shared" si="1"/>
        <v>7.9168352073623289</v>
      </c>
      <c r="D11" s="1658">
        <f>$B11*受療率!E144/1000</f>
        <v>5.2301423568219008</v>
      </c>
      <c r="E11" s="1658">
        <f>$B11*受療率!F144/1000</f>
        <v>0.60290469608152097</v>
      </c>
      <c r="F11" s="1658">
        <f>$B11*受療率!G144/1000</f>
        <v>0.16312961029537107</v>
      </c>
      <c r="G11" s="1658">
        <f>$B11*受療率!H144/1000</f>
        <v>0</v>
      </c>
      <c r="H11" s="1658">
        <f>$B11*受療率!I144/1000</f>
        <v>1.920658544163536</v>
      </c>
      <c r="I11" s="1658">
        <f>$B11*受療率!J144/1000</f>
        <v>0</v>
      </c>
      <c r="J11" s="1658">
        <f t="shared" si="2"/>
        <v>117.90453309898643</v>
      </c>
      <c r="K11" s="1658">
        <f>$B11*受療率!L144/1000</f>
        <v>17.480007922470691</v>
      </c>
      <c r="L11" s="1658">
        <f>$B11*受療率!M144/1000</f>
        <v>69.96959240926661</v>
      </c>
      <c r="M11" s="1658">
        <f>$B11*受療率!N144/1000</f>
        <v>30.454932767249126</v>
      </c>
      <c r="N11" s="1611"/>
      <c r="O11" s="1585"/>
      <c r="P11" s="1613"/>
    </row>
    <row r="12" spans="1:16">
      <c r="A12" s="1606" t="s">
        <v>990</v>
      </c>
      <c r="B12" s="1585">
        <f>SUM('P1'!AB29:AF29)/1000</f>
        <v>5241.4409999999998</v>
      </c>
      <c r="C12" s="1658">
        <f t="shared" si="1"/>
        <v>12.430640255383143</v>
      </c>
      <c r="D12" s="1658">
        <f>$B12*受療率!E145/1000</f>
        <v>7.5402656126968699</v>
      </c>
      <c r="E12" s="1658">
        <f>$B12*受療率!F145/1000</f>
        <v>1.542216542087812</v>
      </c>
      <c r="F12" s="1658">
        <f>$B12*受療率!G145/1000</f>
        <v>0.24341440915935647</v>
      </c>
      <c r="G12" s="1658">
        <f>$B12*受療率!H145/1000</f>
        <v>0</v>
      </c>
      <c r="H12" s="1658">
        <f>$B12*受療率!I145/1000</f>
        <v>3.1047436914391047</v>
      </c>
      <c r="I12" s="1658">
        <f>$B12*受療率!J145/1000</f>
        <v>0</v>
      </c>
      <c r="J12" s="1658">
        <f t="shared" si="2"/>
        <v>152.59065411956553</v>
      </c>
      <c r="K12" s="1658">
        <f>$B12*受療率!L145/1000</f>
        <v>25.425303011843781</v>
      </c>
      <c r="L12" s="1658">
        <f>$B12*受療率!M145/1000</f>
        <v>90.828373647266332</v>
      </c>
      <c r="M12" s="1658">
        <f>$B12*受療率!N145/1000</f>
        <v>36.336977460455415</v>
      </c>
      <c r="N12" s="1611"/>
      <c r="O12" s="1585"/>
      <c r="P12" s="1613"/>
    </row>
    <row r="13" spans="1:16">
      <c r="A13" s="1606" t="s">
        <v>991</v>
      </c>
      <c r="B13" s="1585">
        <f>SUM('P1'!AG29:AK29)/1000</f>
        <v>5569.8419999999996</v>
      </c>
      <c r="C13" s="1658">
        <f t="shared" si="1"/>
        <v>16.241208072470918</v>
      </c>
      <c r="D13" s="1658">
        <f>$B13*受療率!E146/1000</f>
        <v>9.5306791725992674</v>
      </c>
      <c r="E13" s="1658">
        <f>$B13*受療率!F146/1000</f>
        <v>1.7099275575711479</v>
      </c>
      <c r="F13" s="1658">
        <f>$B13*受療率!G146/1000</f>
        <v>0.38554990243181636</v>
      </c>
      <c r="G13" s="1658">
        <f>$B13*受療率!H146/1000</f>
        <v>0</v>
      </c>
      <c r="H13" s="1658">
        <f>$B13*受療率!I146/1000</f>
        <v>4.6150514398686875</v>
      </c>
      <c r="I13" s="1658">
        <f>$B13*受療率!J146/1000</f>
        <v>0</v>
      </c>
      <c r="J13" s="1658">
        <f t="shared" si="2"/>
        <v>184.07063803670206</v>
      </c>
      <c r="K13" s="1658">
        <f>$B13*受療率!L146/1000</f>
        <v>31.939660089954536</v>
      </c>
      <c r="L13" s="1658">
        <f>$B13*受療率!M146/1000</f>
        <v>105.10192302010599</v>
      </c>
      <c r="M13" s="1658">
        <f>$B13*受療率!N146/1000</f>
        <v>47.029054926641543</v>
      </c>
      <c r="N13" s="1611"/>
      <c r="O13" s="1585"/>
      <c r="P13" s="1613"/>
    </row>
    <row r="14" spans="1:16">
      <c r="A14" s="1606" t="s">
        <v>992</v>
      </c>
      <c r="B14" s="1585">
        <f>SUM('P1'!AL29:AP29)/1000</f>
        <v>5845.0889999999999</v>
      </c>
      <c r="C14" s="1658">
        <f t="shared" si="1"/>
        <v>17.531701891300919</v>
      </c>
      <c r="D14" s="1658">
        <f>$B14*受療率!E147/1000</f>
        <v>9.6488514115628732</v>
      </c>
      <c r="E14" s="1658">
        <f>$B14*受療率!F147/1000</f>
        <v>1.1037400883417801</v>
      </c>
      <c r="F14" s="1658">
        <f>$B14*受療率!G147/1000</f>
        <v>0.55746514788227475</v>
      </c>
      <c r="G14" s="1658">
        <f>$B14*受療率!H147/1000</f>
        <v>0</v>
      </c>
      <c r="H14" s="1658">
        <f>$B14*受療率!I147/1000</f>
        <v>6.22164524351399</v>
      </c>
      <c r="I14" s="1658">
        <f>$B14*受療率!J147/1000</f>
        <v>0</v>
      </c>
      <c r="J14" s="1658">
        <f t="shared" si="2"/>
        <v>205.10880072891263</v>
      </c>
      <c r="K14" s="1658">
        <f>$B14*受療率!L147/1000</f>
        <v>36.894949911414301</v>
      </c>
      <c r="L14" s="1658">
        <f>$B14*受療率!M147/1000</f>
        <v>115.642707891147</v>
      </c>
      <c r="M14" s="1658">
        <f>$B14*受療率!N147/1000</f>
        <v>52.571142926351357</v>
      </c>
      <c r="N14" s="1611"/>
      <c r="O14" s="1585"/>
      <c r="P14" s="1613"/>
    </row>
    <row r="15" spans="1:16">
      <c r="A15" s="1606" t="s">
        <v>993</v>
      </c>
      <c r="B15" s="1585">
        <f>SUM('P1'!AQ29:AU29)/1000</f>
        <v>6223.7669999999998</v>
      </c>
      <c r="C15" s="1658">
        <f t="shared" si="1"/>
        <v>20.268695644954182</v>
      </c>
      <c r="D15" s="1658">
        <f>$B15*受療率!E148/1000</f>
        <v>10.377764512532147</v>
      </c>
      <c r="E15" s="1658">
        <f>$B15*受療率!F148/1000</f>
        <v>0.34682556472071785</v>
      </c>
      <c r="F15" s="1658">
        <f>$B15*受療率!G148/1000</f>
        <v>0.91964732053767906</v>
      </c>
      <c r="G15" s="1658">
        <f>$B15*受療率!H148/1000</f>
        <v>0</v>
      </c>
      <c r="H15" s="1658">
        <f>$B15*受療率!I148/1000</f>
        <v>8.5719777082933657</v>
      </c>
      <c r="I15" s="1658">
        <f>$B15*受療率!J148/1000</f>
        <v>5.2480538870272417E-2</v>
      </c>
      <c r="J15" s="1658">
        <f t="shared" si="2"/>
        <v>224.7467341849939</v>
      </c>
      <c r="K15" s="1658">
        <f>$B15*受療率!L148/1000</f>
        <v>42.6471883214342</v>
      </c>
      <c r="L15" s="1658">
        <f>$B15*受療率!M148/1000</f>
        <v>125.78047267142759</v>
      </c>
      <c r="M15" s="1658">
        <f>$B15*受療率!N148/1000</f>
        <v>56.319073192132123</v>
      </c>
      <c r="N15" s="1611"/>
      <c r="O15" s="1585"/>
      <c r="P15" s="1613"/>
    </row>
    <row r="16" spans="1:16">
      <c r="A16" s="1606" t="s">
        <v>994</v>
      </c>
      <c r="B16" s="1585">
        <f>SUM('P1'!AV29:AZ29)/1000</f>
        <v>6116.5339999999997</v>
      </c>
      <c r="C16" s="1658">
        <f t="shared" si="1"/>
        <v>25.703245033646585</v>
      </c>
      <c r="D16" s="1658">
        <f>$B16*受療率!E149/1000</f>
        <v>12.693545668098563</v>
      </c>
      <c r="E16" s="1658">
        <f>$B16*受療率!F149/1000</f>
        <v>0.38772715405968966</v>
      </c>
      <c r="F16" s="1658">
        <f>$B16*受療率!G149/1000</f>
        <v>1.395281996284266</v>
      </c>
      <c r="G16" s="1658">
        <f>$B16*受療率!H149/1000</f>
        <v>0</v>
      </c>
      <c r="H16" s="1658">
        <f>$B16*受療率!I149/1000</f>
        <v>11.168020578217892</v>
      </c>
      <c r="I16" s="1658">
        <f>$B16*受療率!J149/1000</f>
        <v>5.8669636986174958E-2</v>
      </c>
      <c r="J16" s="1658">
        <f t="shared" si="2"/>
        <v>249.69651607721948</v>
      </c>
      <c r="K16" s="1658">
        <f>$B16*受療率!L149/1000</f>
        <v>49.462020419787059</v>
      </c>
      <c r="L16" s="1658">
        <f>$B16*受療率!M149/1000</f>
        <v>134.78093795342812</v>
      </c>
      <c r="M16" s="1658">
        <f>$B16*受療率!N149/1000</f>
        <v>65.453557704004297</v>
      </c>
      <c r="N16" s="1611"/>
      <c r="O16" s="1585"/>
      <c r="P16" s="1613"/>
    </row>
    <row r="17" spans="1:16">
      <c r="A17" s="1606" t="s">
        <v>995</v>
      </c>
      <c r="B17" s="1585">
        <f>SUM('P1'!BA29:BE29)/1000</f>
        <v>6408.7910000000002</v>
      </c>
      <c r="C17" s="1658">
        <f t="shared" si="1"/>
        <v>37.371565885215787</v>
      </c>
      <c r="D17" s="1658">
        <f>$B17*受療率!E150/1000</f>
        <v>17.938322499607622</v>
      </c>
      <c r="E17" s="1658">
        <f>$B17*受療率!F150/1000</f>
        <v>0.62855056035021539</v>
      </c>
      <c r="F17" s="1658">
        <f>$B17*受療率!G150/1000</f>
        <v>2.55103025305521</v>
      </c>
      <c r="G17" s="1658">
        <f>$B17*受療率!H150/1000</f>
        <v>0</v>
      </c>
      <c r="H17" s="1658">
        <f>$B17*受療率!I150/1000</f>
        <v>16.185726667096922</v>
      </c>
      <c r="I17" s="1658">
        <f>$B17*受療率!J150/1000</f>
        <v>6.7935905105812225E-2</v>
      </c>
      <c r="J17" s="1658">
        <f t="shared" si="2"/>
        <v>318.59771988662709</v>
      </c>
      <c r="K17" s="1658">
        <f>$B17*受療率!L150/1000</f>
        <v>64.395010023200001</v>
      </c>
      <c r="L17" s="1658">
        <f>$B17*受療率!M150/1000</f>
        <v>172.63863332260175</v>
      </c>
      <c r="M17" s="1658">
        <f>$B17*受療率!N150/1000</f>
        <v>81.564076540825326</v>
      </c>
      <c r="N17" s="1611"/>
      <c r="O17" s="1585"/>
      <c r="P17" s="1613"/>
    </row>
    <row r="18" spans="1:16">
      <c r="A18" s="1606" t="s">
        <v>996</v>
      </c>
      <c r="B18" s="1585">
        <f>SUM('P1'!BF29:BJ29)/1000</f>
        <v>7145.1980000000003</v>
      </c>
      <c r="C18" s="1658">
        <f t="shared" si="1"/>
        <v>54.266093370206804</v>
      </c>
      <c r="D18" s="1658">
        <f>$B18*受療率!E151/1000</f>
        <v>26.635222142102847</v>
      </c>
      <c r="E18" s="1658">
        <f>$B18*受療率!F151/1000</f>
        <v>0.91712512403598068</v>
      </c>
      <c r="F18" s="1658">
        <f>$B18*受療率!G151/1000</f>
        <v>4.5356142982962533</v>
      </c>
      <c r="G18" s="1658">
        <f>$B18*受療率!H151/1000</f>
        <v>3.9774606692877218E-2</v>
      </c>
      <c r="H18" s="1658">
        <f>$B18*受療率!I151/1000</f>
        <v>22.061259171173422</v>
      </c>
      <c r="I18" s="1658">
        <f>$B18*受療率!J151/1000</f>
        <v>7.709802790542318E-2</v>
      </c>
      <c r="J18" s="1658">
        <f t="shared" si="2"/>
        <v>407.22940149593023</v>
      </c>
      <c r="K18" s="1658">
        <f>$B18*受療率!L151/1000</f>
        <v>87.591236045546822</v>
      </c>
      <c r="L18" s="1658">
        <f>$B18*受療率!M151/1000</f>
        <v>218.30366567086628</v>
      </c>
      <c r="M18" s="1658">
        <f>$B18*受療率!N151/1000</f>
        <v>101.33449977951719</v>
      </c>
      <c r="N18" s="1611"/>
      <c r="O18" s="1585"/>
      <c r="P18" s="1613"/>
    </row>
    <row r="19" spans="1:16">
      <c r="A19" s="1606" t="s">
        <v>997</v>
      </c>
      <c r="B19" s="1585">
        <f>SUM('P1'!BK29:BO29)/1000</f>
        <v>7980.433</v>
      </c>
      <c r="C19" s="1658">
        <f t="shared" si="1"/>
        <v>83.057237281937674</v>
      </c>
      <c r="D19" s="1658">
        <f>$B19*受療率!E152/1000</f>
        <v>41.320081089571381</v>
      </c>
      <c r="E19" s="1658">
        <f>$B19*受療率!F152/1000</f>
        <v>1.1640811507219397</v>
      </c>
      <c r="F19" s="1658">
        <f>$B19*受療率!G152/1000</f>
        <v>7.9923305992311189</v>
      </c>
      <c r="G19" s="1658">
        <f>$B19*受療率!H152/1000</f>
        <v>7.5727186043276384E-2</v>
      </c>
      <c r="H19" s="1658">
        <f>$B19*受療率!I152/1000</f>
        <v>32.35822971556923</v>
      </c>
      <c r="I19" s="1658">
        <f>$B19*受療率!J152/1000</f>
        <v>0.14678754080072978</v>
      </c>
      <c r="J19" s="1658">
        <f t="shared" si="2"/>
        <v>552.21110798266182</v>
      </c>
      <c r="K19" s="1658">
        <f>$B19*受療率!L152/1000</f>
        <v>120.93817900497814</v>
      </c>
      <c r="L19" s="1658">
        <f>$B19*受療率!M152/1000</f>
        <v>298.39358723250245</v>
      </c>
      <c r="M19" s="1658">
        <f>$B19*受療率!N152/1000</f>
        <v>132.87934174518125</v>
      </c>
      <c r="N19" s="1611"/>
      <c r="O19" s="1585"/>
      <c r="P19" s="1613"/>
    </row>
    <row r="20" spans="1:16">
      <c r="A20" s="1606" t="s">
        <v>998</v>
      </c>
      <c r="B20" s="1585">
        <f>SUM('P1'!BP29:BT29)/1000</f>
        <v>9074.7520000000004</v>
      </c>
      <c r="C20" s="1658">
        <f t="shared" si="1"/>
        <v>118.82870049281127</v>
      </c>
      <c r="D20" s="1658">
        <f>$B20*受療率!E153/1000</f>
        <v>64.458827951242156</v>
      </c>
      <c r="E20" s="1658">
        <f>$B20*受療率!F153/1000</f>
        <v>2.1637642396350101</v>
      </c>
      <c r="F20" s="1658">
        <f>$B20*受療率!G153/1000</f>
        <v>13.933846698405572</v>
      </c>
      <c r="G20" s="1658">
        <f>$B20*受療率!H153/1000</f>
        <v>0.21113963192386809</v>
      </c>
      <c r="H20" s="1658">
        <f>$B20*受療率!I153/1000</f>
        <v>37.897415017972619</v>
      </c>
      <c r="I20" s="1658">
        <f>$B20*受療率!J153/1000</f>
        <v>0.16370695363202459</v>
      </c>
      <c r="J20" s="1658">
        <f t="shared" si="2"/>
        <v>800.23499982020121</v>
      </c>
      <c r="K20" s="1658">
        <f>$B20*受療率!L153/1000</f>
        <v>175.83967851089963</v>
      </c>
      <c r="L20" s="1658">
        <f>$B20*受療率!M153/1000</f>
        <v>444.1149435039838</v>
      </c>
      <c r="M20" s="1658">
        <f>$B20*受療率!N153/1000</f>
        <v>180.28037780531784</v>
      </c>
      <c r="N20" s="1611"/>
      <c r="O20" s="1585"/>
      <c r="P20" s="1613"/>
    </row>
    <row r="21" spans="1:16">
      <c r="A21" s="1606" t="s">
        <v>999</v>
      </c>
      <c r="B21" s="1585">
        <f>SUM('P1'!BU29:BY29)/1000</f>
        <v>7739.1570000000002</v>
      </c>
      <c r="C21" s="1658">
        <f t="shared" si="1"/>
        <v>135.67986361083985</v>
      </c>
      <c r="D21" s="1658">
        <f>$B21*受療率!E154/1000</f>
        <v>78.201194250498745</v>
      </c>
      <c r="E21" s="1658">
        <f>$B21*受療率!F154/1000</f>
        <v>2.8767181036361293</v>
      </c>
      <c r="F21" s="1658">
        <f>$B21*受療率!G154/1000</f>
        <v>20.078848140188896</v>
      </c>
      <c r="G21" s="1658">
        <f>$B21*受療率!H154/1000</f>
        <v>0.20793297108482972</v>
      </c>
      <c r="H21" s="1658">
        <f>$B21*受療率!I154/1000</f>
        <v>34.1539494738511</v>
      </c>
      <c r="I21" s="1658">
        <f>$B21*受療率!J154/1000</f>
        <v>0.16122067158015765</v>
      </c>
      <c r="J21" s="1658">
        <f t="shared" si="2"/>
        <v>884.6770878918494</v>
      </c>
      <c r="K21" s="1658">
        <f>$B21*受療率!L154/1000</f>
        <v>193.5205934537484</v>
      </c>
      <c r="L21" s="1658">
        <f>$B21*受療率!M154/1000</f>
        <v>518.47525397620279</v>
      </c>
      <c r="M21" s="1658">
        <f>$B21*受療率!N154/1000</f>
        <v>172.68124046189808</v>
      </c>
      <c r="N21" s="1611"/>
      <c r="O21" s="1585"/>
      <c r="P21" s="1613"/>
    </row>
    <row r="22" spans="1:16">
      <c r="A22" s="1606" t="s">
        <v>1000</v>
      </c>
      <c r="B22" s="1585">
        <f>SUM('P1'!BZ29:CD29)/1000</f>
        <v>6611.6859999999997</v>
      </c>
      <c r="C22" s="1658">
        <f t="shared" si="1"/>
        <v>165.02355553368065</v>
      </c>
      <c r="D22" s="1658">
        <f>$B22*受療率!E155/1000</f>
        <v>94.821564830928693</v>
      </c>
      <c r="E22" s="1658">
        <f>$B22*受療率!F155/1000</f>
        <v>4.2591133758028974</v>
      </c>
      <c r="F22" s="1658">
        <f>$B22*受療率!G155/1000</f>
        <v>33.466325346138447</v>
      </c>
      <c r="G22" s="1658">
        <f>$B22*受療率!H155/1000</f>
        <v>0.4493009008755553</v>
      </c>
      <c r="H22" s="1658">
        <f>$B22*受療率!I155/1000</f>
        <v>31.765977245140579</v>
      </c>
      <c r="I22" s="1658">
        <f>$B22*受療率!J155/1000</f>
        <v>0.26127383479448946</v>
      </c>
      <c r="J22" s="1658">
        <f t="shared" si="2"/>
        <v>867.57536800577566</v>
      </c>
      <c r="K22" s="1658">
        <f>$B22*受療率!L155/1000</f>
        <v>194.25728408195522</v>
      </c>
      <c r="L22" s="1658">
        <f>$B22*受療率!M155/1000</f>
        <v>535.4536948687695</v>
      </c>
      <c r="M22" s="1658">
        <f>$B22*受療率!N155/1000</f>
        <v>137.86438905505096</v>
      </c>
      <c r="N22" s="1611"/>
      <c r="O22" s="1585"/>
      <c r="P22" s="1613"/>
    </row>
    <row r="23" spans="1:16">
      <c r="A23" s="1606" t="s">
        <v>1001</v>
      </c>
      <c r="B23" s="1585">
        <f>SUM('P1'!CE29:CI29)/1000</f>
        <v>5543.4459999999999</v>
      </c>
      <c r="C23" s="1658">
        <f t="shared" si="1"/>
        <v>199.18463275150077</v>
      </c>
      <c r="D23" s="1658">
        <f>$B23*受療率!E156/1000</f>
        <v>110.47600086887725</v>
      </c>
      <c r="E23" s="1658">
        <f>$B23*受療率!F156/1000</f>
        <v>6.0901621874566692</v>
      </c>
      <c r="F23" s="1658">
        <f>$B23*受療率!G156/1000</f>
        <v>51.671310352262346</v>
      </c>
      <c r="G23" s="1658">
        <f>$B23*受療率!H156/1000</f>
        <v>0.77619809694845232</v>
      </c>
      <c r="H23" s="1658">
        <f>$B23*受療率!I156/1000</f>
        <v>29.794820866990442</v>
      </c>
      <c r="I23" s="1658">
        <f>$B23*受療率!J156/1000</f>
        <v>0.37614037896561286</v>
      </c>
      <c r="J23" s="1658">
        <f t="shared" si="2"/>
        <v>738.7432195432574</v>
      </c>
      <c r="K23" s="1658">
        <f>$B23*受療率!L156/1000</f>
        <v>167.56321707520124</v>
      </c>
      <c r="L23" s="1658">
        <f>$B23*受療率!M156/1000</f>
        <v>475.67994653917197</v>
      </c>
      <c r="M23" s="1658">
        <f>$B23*受療率!N156/1000</f>
        <v>95.500055928884223</v>
      </c>
      <c r="N23" s="1611"/>
      <c r="O23" s="1585"/>
      <c r="P23" s="1613"/>
    </row>
    <row r="24" spans="1:16">
      <c r="A24" s="1606" t="s">
        <v>1002</v>
      </c>
      <c r="B24" s="1585">
        <f>SUM('P1'!CJ29:CN29)/1000</f>
        <v>4919.9380000000001</v>
      </c>
      <c r="C24" s="1658">
        <f t="shared" si="1"/>
        <v>247.37754039088489</v>
      </c>
      <c r="D24" s="1658">
        <f>$B24*受療率!E157/1000</f>
        <v>126.20694552628927</v>
      </c>
      <c r="E24" s="1658">
        <f>$B24*受療率!F157/1000</f>
        <v>10.168201722014373</v>
      </c>
      <c r="F24" s="1658">
        <f>$B24*受療率!G157/1000</f>
        <v>79.525031470237067</v>
      </c>
      <c r="G24" s="1658">
        <f>$B24*受療率!H157/1000</f>
        <v>1.3001383633513945</v>
      </c>
      <c r="H24" s="1658">
        <f>$B24*受療率!I157/1000</f>
        <v>29.646664732723387</v>
      </c>
      <c r="I24" s="1658">
        <f>$B24*受療率!J157/1000</f>
        <v>0.53055857626938774</v>
      </c>
      <c r="J24" s="1658">
        <f t="shared" si="2"/>
        <v>591.6505645134489</v>
      </c>
      <c r="K24" s="1658">
        <f>$B24*受療率!L157/1000</f>
        <v>129.91221206309294</v>
      </c>
      <c r="L24" s="1658">
        <f>$B24*受療率!M157/1000</f>
        <v>397.02128983267397</v>
      </c>
      <c r="M24" s="1658">
        <f>$B24*受療率!N157/1000</f>
        <v>64.71706261768206</v>
      </c>
      <c r="N24" s="1611"/>
      <c r="O24" s="1585"/>
      <c r="P24" s="1613"/>
    </row>
    <row r="25" spans="1:16">
      <c r="A25" s="1607" t="s">
        <v>1005</v>
      </c>
      <c r="B25" s="1614">
        <f>SUM('P1'!CO29:DD29)/1000</f>
        <v>5316.7340000000004</v>
      </c>
      <c r="C25" s="1658">
        <f t="shared" si="1"/>
        <v>380.00288394966589</v>
      </c>
      <c r="D25" s="1658">
        <f>$B25*受療率!E158/1000</f>
        <v>170.52952819381551</v>
      </c>
      <c r="E25" s="1658">
        <f>$B25*受療率!F158/1000</f>
        <v>16.570181140407499</v>
      </c>
      <c r="F25" s="1658">
        <f>$B25*受療率!G158/1000</f>
        <v>153.71795203321423</v>
      </c>
      <c r="G25" s="1658">
        <f>$B25*受療率!H158/1000</f>
        <v>3.1678326466655236</v>
      </c>
      <c r="H25" s="1658">
        <f>$B25*受療率!I158/1000</f>
        <v>35.505686468410872</v>
      </c>
      <c r="I25" s="1658">
        <f>$B25*受療率!J158/1000</f>
        <v>0.51170346715220971</v>
      </c>
      <c r="J25" s="1658">
        <f t="shared" si="2"/>
        <v>510.51370017783006</v>
      </c>
      <c r="K25" s="1658">
        <f>$B25*受療率!L158/1000</f>
        <v>111.59794115340084</v>
      </c>
      <c r="L25" s="1658">
        <f>$B25*受療率!M158/1000</f>
        <v>345.2650771166193</v>
      </c>
      <c r="M25" s="1658">
        <f>$B25*受療率!N158/1000</f>
        <v>53.650681907809911</v>
      </c>
      <c r="N25" s="1611"/>
      <c r="O25" s="1585"/>
      <c r="P25" s="1613"/>
    </row>
    <row r="27" spans="1:16">
      <c r="A27" s="1621" t="s">
        <v>437</v>
      </c>
      <c r="D27" s="1317">
        <v>365</v>
      </c>
      <c r="E27" s="1317">
        <v>365</v>
      </c>
      <c r="F27" s="1317">
        <v>365</v>
      </c>
      <c r="G27" s="1317">
        <v>365</v>
      </c>
      <c r="H27" s="1317">
        <v>365</v>
      </c>
      <c r="I27" s="1317">
        <v>365</v>
      </c>
      <c r="K27" s="1317">
        <v>270</v>
      </c>
      <c r="L27" s="1317">
        <v>270</v>
      </c>
      <c r="M27" s="1317">
        <v>270</v>
      </c>
    </row>
    <row r="29" spans="1:16">
      <c r="A29" s="2811">
        <f>A1</f>
        <v>2040</v>
      </c>
      <c r="B29" s="1317" t="s">
        <v>1311</v>
      </c>
    </row>
    <row r="31" spans="1:16">
      <c r="B31" s="2636" t="s">
        <v>640</v>
      </c>
      <c r="C31" s="2636" t="s">
        <v>641</v>
      </c>
    </row>
    <row r="32" spans="1:16">
      <c r="B32" s="2636"/>
      <c r="C32" s="1605" t="s">
        <v>578</v>
      </c>
      <c r="D32" s="1605" t="s">
        <v>425</v>
      </c>
      <c r="E32" s="1605" t="s">
        <v>439</v>
      </c>
      <c r="F32" s="1605" t="s">
        <v>440</v>
      </c>
      <c r="G32" s="1605" t="s">
        <v>441</v>
      </c>
      <c r="H32" s="1605" t="s">
        <v>392</v>
      </c>
      <c r="I32" s="1605" t="s">
        <v>442</v>
      </c>
      <c r="J32" s="1605" t="s">
        <v>644</v>
      </c>
      <c r="K32" s="1605" t="s">
        <v>645</v>
      </c>
      <c r="L32" s="1605" t="s">
        <v>646</v>
      </c>
      <c r="M32" s="1605" t="s">
        <v>647</v>
      </c>
      <c r="N32" s="1605"/>
    </row>
    <row r="33" spans="1:14">
      <c r="A33" s="1608" t="s">
        <v>241</v>
      </c>
      <c r="B33" s="1610">
        <f>B5</f>
        <v>110918.55199999998</v>
      </c>
      <c r="C33" s="1585">
        <f>SUM(D33:I33)</f>
        <v>564122.55831699015</v>
      </c>
      <c r="D33" s="1585">
        <f>D5*D$27</f>
        <v>294924.77776588197</v>
      </c>
      <c r="E33" s="1585">
        <f t="shared" ref="E33:H33" si="3">E5*E$27</f>
        <v>18646.839863887471</v>
      </c>
      <c r="F33" s="1585">
        <f t="shared" si="3"/>
        <v>135519.59248031047</v>
      </c>
      <c r="G33" s="1585">
        <f t="shared" si="3"/>
        <v>2273.2362073088084</v>
      </c>
      <c r="H33" s="1585">
        <f t="shared" si="3"/>
        <v>111879.34693039871</v>
      </c>
      <c r="I33" s="1585">
        <f>I5*I$27</f>
        <v>878.76506920273744</v>
      </c>
      <c r="J33" s="1585">
        <f>SUM(K33:M33)</f>
        <v>2020199.3392697307</v>
      </c>
      <c r="K33" s="1585">
        <f t="shared" ref="K33:M48" si="4">K5*K$27</f>
        <v>412067.1350237726</v>
      </c>
      <c r="L33" s="1585">
        <f t="shared" si="4"/>
        <v>1226392.2308393144</v>
      </c>
      <c r="M33" s="1585">
        <f>M5*M$27</f>
        <v>381739.97340664372</v>
      </c>
      <c r="N33" s="1585"/>
    </row>
    <row r="34" spans="1:14">
      <c r="A34" s="1607" t="s">
        <v>1004</v>
      </c>
      <c r="B34" s="1610">
        <f t="shared" ref="B34:B53" si="5">B6</f>
        <v>743.84100000000001</v>
      </c>
      <c r="C34" s="1585">
        <f>SUM(D34:I34)</f>
        <v>2775.2394675239802</v>
      </c>
      <c r="D34" s="1585">
        <f t="shared" ref="D34:I49" si="6">D6*D$27</f>
        <v>2659.0313881561751</v>
      </c>
      <c r="E34" s="1585">
        <f t="shared" si="6"/>
        <v>116.20807936780513</v>
      </c>
      <c r="F34" s="1585">
        <f t="shared" si="6"/>
        <v>0</v>
      </c>
      <c r="G34" s="1585">
        <f t="shared" si="6"/>
        <v>0</v>
      </c>
      <c r="H34" s="1585">
        <f t="shared" si="6"/>
        <v>0</v>
      </c>
      <c r="I34" s="1585">
        <f t="shared" si="6"/>
        <v>0</v>
      </c>
      <c r="J34" s="1585">
        <f>SUM(K34:M34)</f>
        <v>14315.158541607239</v>
      </c>
      <c r="K34" s="1585">
        <f t="shared" si="4"/>
        <v>2309.0419247573568</v>
      </c>
      <c r="L34" s="1585">
        <f t="shared" si="4"/>
        <v>11983.832271962383</v>
      </c>
      <c r="M34" s="1585">
        <f t="shared" si="4"/>
        <v>22.284344887498644</v>
      </c>
      <c r="N34" s="1585"/>
    </row>
    <row r="35" spans="1:14">
      <c r="A35" s="1607" t="s">
        <v>1003</v>
      </c>
      <c r="B35" s="1610">
        <f t="shared" si="5"/>
        <v>3053.181</v>
      </c>
      <c r="C35" s="1585">
        <f t="shared" ref="C35:C52" si="7">SUM(D35:I35)</f>
        <v>1815.6221510772443</v>
      </c>
      <c r="D35" s="1585">
        <f t="shared" si="6"/>
        <v>1786.6206473835196</v>
      </c>
      <c r="E35" s="1585">
        <f t="shared" si="6"/>
        <v>29.001503693724718</v>
      </c>
      <c r="F35" s="1585">
        <f t="shared" si="6"/>
        <v>0</v>
      </c>
      <c r="G35" s="1585">
        <f t="shared" si="6"/>
        <v>0</v>
      </c>
      <c r="H35" s="1585">
        <f t="shared" si="6"/>
        <v>0</v>
      </c>
      <c r="I35" s="1585">
        <f t="shared" si="6"/>
        <v>0</v>
      </c>
      <c r="J35" s="1585">
        <f t="shared" ref="J35:J53" si="8">SUM(K35:M35)</f>
        <v>60195.075382704679</v>
      </c>
      <c r="K35" s="1585">
        <f t="shared" si="4"/>
        <v>6274.7955132283978</v>
      </c>
      <c r="L35" s="1585">
        <f t="shared" si="4"/>
        <v>49960.563694602191</v>
      </c>
      <c r="M35" s="1585">
        <f t="shared" si="4"/>
        <v>3959.7161748740878</v>
      </c>
      <c r="N35" s="1585"/>
    </row>
    <row r="36" spans="1:14">
      <c r="A36" s="1606" t="s">
        <v>986</v>
      </c>
      <c r="B36" s="1610">
        <f t="shared" si="5"/>
        <v>3988.6590000000001</v>
      </c>
      <c r="C36" s="1585">
        <f t="shared" si="7"/>
        <v>1292.6418538804901</v>
      </c>
      <c r="D36" s="1585">
        <f t="shared" si="6"/>
        <v>1264.8215091723334</v>
      </c>
      <c r="E36" s="1585">
        <f t="shared" si="6"/>
        <v>0</v>
      </c>
      <c r="F36" s="1585">
        <f t="shared" si="6"/>
        <v>0</v>
      </c>
      <c r="G36" s="1585">
        <f t="shared" si="6"/>
        <v>0</v>
      </c>
      <c r="H36" s="1585">
        <f t="shared" si="6"/>
        <v>27.820344708156643</v>
      </c>
      <c r="I36" s="1585">
        <f t="shared" si="6"/>
        <v>0</v>
      </c>
      <c r="J36" s="1585">
        <f t="shared" si="8"/>
        <v>51675.244774845967</v>
      </c>
      <c r="K36" s="1585">
        <f t="shared" si="4"/>
        <v>4835.02939803749</v>
      </c>
      <c r="L36" s="1585">
        <f t="shared" si="4"/>
        <v>34897.554634894099</v>
      </c>
      <c r="M36" s="1585">
        <f t="shared" si="4"/>
        <v>11942.660741914373</v>
      </c>
      <c r="N36" s="1585"/>
    </row>
    <row r="37" spans="1:14">
      <c r="A37" s="1606" t="s">
        <v>987</v>
      </c>
      <c r="B37" s="1610">
        <f t="shared" si="5"/>
        <v>4150.268</v>
      </c>
      <c r="C37" s="1585">
        <f t="shared" si="7"/>
        <v>1307.4740944340585</v>
      </c>
      <c r="D37" s="1585">
        <f t="shared" si="6"/>
        <v>1146.1319393711849</v>
      </c>
      <c r="E37" s="1585">
        <f t="shared" si="6"/>
        <v>0</v>
      </c>
      <c r="F37" s="1585">
        <f t="shared" si="6"/>
        <v>0</v>
      </c>
      <c r="G37" s="1585">
        <f t="shared" si="6"/>
        <v>0</v>
      </c>
      <c r="H37" s="1585">
        <f t="shared" si="6"/>
        <v>161.34215506287373</v>
      </c>
      <c r="I37" s="1585">
        <f t="shared" si="6"/>
        <v>0</v>
      </c>
      <c r="J37" s="1585">
        <f t="shared" si="8"/>
        <v>32050.064147044377</v>
      </c>
      <c r="K37" s="1585">
        <f t="shared" si="4"/>
        <v>3778.8843037186844</v>
      </c>
      <c r="L37" s="1585">
        <f t="shared" si="4"/>
        <v>21256.32109109564</v>
      </c>
      <c r="M37" s="1585">
        <f t="shared" si="4"/>
        <v>7014.8587522300513</v>
      </c>
      <c r="N37" s="1585"/>
    </row>
    <row r="38" spans="1:14">
      <c r="A38" s="1606" t="s">
        <v>988</v>
      </c>
      <c r="B38" s="1610">
        <f t="shared" si="5"/>
        <v>4350.8379999999997</v>
      </c>
      <c r="C38" s="1585">
        <f t="shared" si="7"/>
        <v>1808.7749793448811</v>
      </c>
      <c r="D38" s="1585">
        <f t="shared" si="6"/>
        <v>1320.9106099542892</v>
      </c>
      <c r="E38" s="1585">
        <f t="shared" si="6"/>
        <v>57.727970298908048</v>
      </c>
      <c r="F38" s="1585">
        <f t="shared" si="6"/>
        <v>54.668664479196643</v>
      </c>
      <c r="G38" s="1585">
        <f t="shared" si="6"/>
        <v>0</v>
      </c>
      <c r="H38" s="1585">
        <f t="shared" si="6"/>
        <v>375.46773461248733</v>
      </c>
      <c r="I38" s="1585">
        <f t="shared" si="6"/>
        <v>0</v>
      </c>
      <c r="J38" s="1585">
        <f t="shared" si="8"/>
        <v>24465.014121258926</v>
      </c>
      <c r="K38" s="1585">
        <f t="shared" si="4"/>
        <v>3513.9739900201625</v>
      </c>
      <c r="L38" s="1585">
        <f t="shared" si="4"/>
        <v>15482.432239631245</v>
      </c>
      <c r="M38" s="1585">
        <f t="shared" si="4"/>
        <v>5468.6078916075176</v>
      </c>
      <c r="N38" s="1585"/>
    </row>
    <row r="39" spans="1:14">
      <c r="A39" s="1606" t="s">
        <v>989</v>
      </c>
      <c r="B39" s="1610">
        <f t="shared" si="5"/>
        <v>4894.9570000000003</v>
      </c>
      <c r="C39" s="1585">
        <f t="shared" si="7"/>
        <v>2889.6448506872498</v>
      </c>
      <c r="D39" s="1585">
        <f t="shared" si="6"/>
        <v>1909.0019602399939</v>
      </c>
      <c r="E39" s="1585">
        <f t="shared" si="6"/>
        <v>220.06021406975515</v>
      </c>
      <c r="F39" s="1585">
        <f t="shared" si="6"/>
        <v>59.542307757810441</v>
      </c>
      <c r="G39" s="1585">
        <f t="shared" si="6"/>
        <v>0</v>
      </c>
      <c r="H39" s="1585">
        <f t="shared" si="6"/>
        <v>701.04036861969064</v>
      </c>
      <c r="I39" s="1585">
        <f t="shared" si="6"/>
        <v>0</v>
      </c>
      <c r="J39" s="1585">
        <f t="shared" si="8"/>
        <v>31834.223936726336</v>
      </c>
      <c r="K39" s="1585">
        <f t="shared" si="4"/>
        <v>4719.6021390670867</v>
      </c>
      <c r="L39" s="1585">
        <f t="shared" si="4"/>
        <v>18891.789950501985</v>
      </c>
      <c r="M39" s="1585">
        <f t="shared" si="4"/>
        <v>8222.8318471572638</v>
      </c>
      <c r="N39" s="1585"/>
    </row>
    <row r="40" spans="1:14">
      <c r="A40" s="1606" t="s">
        <v>990</v>
      </c>
      <c r="B40" s="1610">
        <f t="shared" si="5"/>
        <v>5241.4409999999998</v>
      </c>
      <c r="C40" s="1585">
        <f t="shared" si="7"/>
        <v>4537.1836932148472</v>
      </c>
      <c r="D40" s="1585">
        <f t="shared" si="6"/>
        <v>2752.1969486343573</v>
      </c>
      <c r="E40" s="1585">
        <f t="shared" si="6"/>
        <v>562.90903786205138</v>
      </c>
      <c r="F40" s="1585">
        <f t="shared" si="6"/>
        <v>88.846259343165116</v>
      </c>
      <c r="G40" s="1585">
        <f t="shared" si="6"/>
        <v>0</v>
      </c>
      <c r="H40" s="1585">
        <f t="shared" si="6"/>
        <v>1133.2314473752731</v>
      </c>
      <c r="I40" s="1585">
        <f t="shared" si="6"/>
        <v>0</v>
      </c>
      <c r="J40" s="1585">
        <f t="shared" si="8"/>
        <v>41199.476612282691</v>
      </c>
      <c r="K40" s="1585">
        <f t="shared" si="4"/>
        <v>6864.8318131978203</v>
      </c>
      <c r="L40" s="1585">
        <f t="shared" si="4"/>
        <v>24523.66088476191</v>
      </c>
      <c r="M40" s="1585">
        <f t="shared" si="4"/>
        <v>9810.9839143229619</v>
      </c>
      <c r="N40" s="1585"/>
    </row>
    <row r="41" spans="1:14">
      <c r="A41" s="1606" t="s">
        <v>991</v>
      </c>
      <c r="B41" s="1610">
        <f t="shared" si="5"/>
        <v>5569.8419999999996</v>
      </c>
      <c r="C41" s="1585">
        <f t="shared" si="7"/>
        <v>5928.0409464518852</v>
      </c>
      <c r="D41" s="1585">
        <f t="shared" si="6"/>
        <v>3478.6978979987325</v>
      </c>
      <c r="E41" s="1585">
        <f t="shared" si="6"/>
        <v>624.12355851346899</v>
      </c>
      <c r="F41" s="1585">
        <f t="shared" si="6"/>
        <v>140.72571438761298</v>
      </c>
      <c r="G41" s="1585">
        <f t="shared" si="6"/>
        <v>0</v>
      </c>
      <c r="H41" s="1585">
        <f t="shared" si="6"/>
        <v>1684.4937755520709</v>
      </c>
      <c r="I41" s="1585">
        <f t="shared" si="6"/>
        <v>0</v>
      </c>
      <c r="J41" s="1585">
        <f t="shared" si="8"/>
        <v>49699.072269909557</v>
      </c>
      <c r="K41" s="1585">
        <f t="shared" si="4"/>
        <v>8623.7082242877241</v>
      </c>
      <c r="L41" s="1585">
        <f t="shared" si="4"/>
        <v>28377.519215428616</v>
      </c>
      <c r="M41" s="1585">
        <f t="shared" si="4"/>
        <v>12697.844830193217</v>
      </c>
      <c r="N41" s="1585"/>
    </row>
    <row r="42" spans="1:14">
      <c r="A42" s="1606" t="s">
        <v>992</v>
      </c>
      <c r="B42" s="1610">
        <f t="shared" si="5"/>
        <v>5845.0889999999999</v>
      </c>
      <c r="C42" s="1585">
        <f t="shared" si="7"/>
        <v>6399.0711903248339</v>
      </c>
      <c r="D42" s="1585">
        <f t="shared" si="6"/>
        <v>3521.8307652204485</v>
      </c>
      <c r="E42" s="1585">
        <f t="shared" si="6"/>
        <v>402.8651322447497</v>
      </c>
      <c r="F42" s="1585">
        <f t="shared" si="6"/>
        <v>203.47477897703027</v>
      </c>
      <c r="G42" s="1585">
        <f t="shared" si="6"/>
        <v>0</v>
      </c>
      <c r="H42" s="1585">
        <f t="shared" si="6"/>
        <v>2270.9005138826064</v>
      </c>
      <c r="I42" s="1585">
        <f t="shared" si="6"/>
        <v>0</v>
      </c>
      <c r="J42" s="1585">
        <f t="shared" si="8"/>
        <v>55379.376196806421</v>
      </c>
      <c r="K42" s="1585">
        <f t="shared" si="4"/>
        <v>9961.6364760818615</v>
      </c>
      <c r="L42" s="1585">
        <f t="shared" si="4"/>
        <v>31223.531130609688</v>
      </c>
      <c r="M42" s="1585">
        <f>M14*M$27</f>
        <v>14194.208590114866</v>
      </c>
      <c r="N42" s="1585"/>
    </row>
    <row r="43" spans="1:14">
      <c r="A43" s="1606" t="s">
        <v>993</v>
      </c>
      <c r="B43" s="1610">
        <f t="shared" si="5"/>
        <v>6223.7669999999998</v>
      </c>
      <c r="C43" s="1585">
        <f t="shared" si="7"/>
        <v>7398.0739104082759</v>
      </c>
      <c r="D43" s="1585">
        <f t="shared" si="6"/>
        <v>3787.8840470742339</v>
      </c>
      <c r="E43" s="1585">
        <f t="shared" si="6"/>
        <v>126.59133112306202</v>
      </c>
      <c r="F43" s="1585">
        <f t="shared" si="6"/>
        <v>335.67127199625287</v>
      </c>
      <c r="G43" s="1585">
        <f t="shared" si="6"/>
        <v>0</v>
      </c>
      <c r="H43" s="1585">
        <f t="shared" si="6"/>
        <v>3128.7718635270785</v>
      </c>
      <c r="I43" s="1585">
        <f t="shared" si="6"/>
        <v>19.155396687649432</v>
      </c>
      <c r="J43" s="1585">
        <f t="shared" si="8"/>
        <v>60681.618229948348</v>
      </c>
      <c r="K43" s="1585">
        <f t="shared" si="4"/>
        <v>11514.740846787234</v>
      </c>
      <c r="L43" s="1585">
        <f t="shared" si="4"/>
        <v>33960.727621285449</v>
      </c>
      <c r="M43" s="1585">
        <f t="shared" si="4"/>
        <v>15206.149761875673</v>
      </c>
      <c r="N43" s="1585"/>
    </row>
    <row r="44" spans="1:14">
      <c r="A44" s="1606" t="s">
        <v>994</v>
      </c>
      <c r="B44" s="1610">
        <f t="shared" si="5"/>
        <v>6116.5339999999997</v>
      </c>
      <c r="C44" s="1585">
        <f t="shared" si="7"/>
        <v>9381.6844372810046</v>
      </c>
      <c r="D44" s="1585">
        <f t="shared" si="6"/>
        <v>4633.1441688559753</v>
      </c>
      <c r="E44" s="1585">
        <f t="shared" si="6"/>
        <v>141.52041123178674</v>
      </c>
      <c r="F44" s="1585">
        <f t="shared" si="6"/>
        <v>509.27792864375709</v>
      </c>
      <c r="G44" s="1585">
        <f t="shared" si="6"/>
        <v>0</v>
      </c>
      <c r="H44" s="1585">
        <f t="shared" si="6"/>
        <v>4076.3275110495306</v>
      </c>
      <c r="I44" s="1585">
        <f t="shared" si="6"/>
        <v>21.41441749995386</v>
      </c>
      <c r="J44" s="1585">
        <f t="shared" si="8"/>
        <v>67418.059340849257</v>
      </c>
      <c r="K44" s="1585">
        <f t="shared" si="4"/>
        <v>13354.745513342506</v>
      </c>
      <c r="L44" s="1585">
        <f t="shared" si="4"/>
        <v>36390.853247425592</v>
      </c>
      <c r="M44" s="1585">
        <f t="shared" si="4"/>
        <v>17672.460580081159</v>
      </c>
      <c r="N44" s="1585"/>
    </row>
    <row r="45" spans="1:14">
      <c r="A45" s="1606" t="s">
        <v>995</v>
      </c>
      <c r="B45" s="1610">
        <f t="shared" si="5"/>
        <v>6408.7910000000002</v>
      </c>
      <c r="C45" s="1585">
        <f t="shared" si="7"/>
        <v>13640.62154810376</v>
      </c>
      <c r="D45" s="1585">
        <f t="shared" si="6"/>
        <v>6547.4877123567821</v>
      </c>
      <c r="E45" s="1585">
        <f t="shared" si="6"/>
        <v>229.42095452782863</v>
      </c>
      <c r="F45" s="1585">
        <f t="shared" si="6"/>
        <v>931.12604236515165</v>
      </c>
      <c r="G45" s="1585">
        <f t="shared" si="6"/>
        <v>0</v>
      </c>
      <c r="H45" s="1585">
        <f t="shared" si="6"/>
        <v>5907.7902334903765</v>
      </c>
      <c r="I45" s="1585">
        <f t="shared" si="6"/>
        <v>24.796605363621463</v>
      </c>
      <c r="J45" s="1585">
        <f t="shared" si="8"/>
        <v>86021.384369389314</v>
      </c>
      <c r="K45" s="1585">
        <f t="shared" si="4"/>
        <v>17386.652706264002</v>
      </c>
      <c r="L45" s="1585">
        <f t="shared" si="4"/>
        <v>46612.43099710247</v>
      </c>
      <c r="M45" s="1585">
        <f t="shared" si="4"/>
        <v>22022.300666022838</v>
      </c>
      <c r="N45" s="1585"/>
    </row>
    <row r="46" spans="1:14">
      <c r="A46" s="1606" t="s">
        <v>996</v>
      </c>
      <c r="B46" s="1610">
        <f t="shared" si="5"/>
        <v>7145.1980000000003</v>
      </c>
      <c r="C46" s="1585">
        <f t="shared" si="7"/>
        <v>19807.124080125486</v>
      </c>
      <c r="D46" s="1585">
        <f t="shared" si="6"/>
        <v>9721.8560818675396</v>
      </c>
      <c r="E46" s="1585">
        <f t="shared" si="6"/>
        <v>334.75067027313293</v>
      </c>
      <c r="F46" s="1585">
        <f t="shared" si="6"/>
        <v>1655.4992188781325</v>
      </c>
      <c r="G46" s="1585">
        <f t="shared" si="6"/>
        <v>14.517731442900185</v>
      </c>
      <c r="H46" s="1585">
        <f t="shared" si="6"/>
        <v>8052.3595974782993</v>
      </c>
      <c r="I46" s="1585">
        <f t="shared" si="6"/>
        <v>28.140780185479461</v>
      </c>
      <c r="J46" s="1585">
        <f t="shared" si="8"/>
        <v>109951.93840390118</v>
      </c>
      <c r="K46" s="1585">
        <f t="shared" si="4"/>
        <v>23649.633732297643</v>
      </c>
      <c r="L46" s="1585">
        <f t="shared" si="4"/>
        <v>58941.989731133894</v>
      </c>
      <c r="M46" s="1585">
        <f t="shared" si="4"/>
        <v>27360.314940469641</v>
      </c>
      <c r="N46" s="1585"/>
    </row>
    <row r="47" spans="1:14">
      <c r="A47" s="1606" t="s">
        <v>997</v>
      </c>
      <c r="B47" s="1610">
        <f t="shared" si="5"/>
        <v>7980.433</v>
      </c>
      <c r="C47" s="1585">
        <f t="shared" si="7"/>
        <v>30315.891607907251</v>
      </c>
      <c r="D47" s="1585">
        <f t="shared" si="6"/>
        <v>15081.829597693555</v>
      </c>
      <c r="E47" s="1585">
        <f t="shared" si="6"/>
        <v>424.88962001350802</v>
      </c>
      <c r="F47" s="1585">
        <f t="shared" si="6"/>
        <v>2917.2006687193584</v>
      </c>
      <c r="G47" s="1585">
        <f t="shared" si="6"/>
        <v>27.64042290579588</v>
      </c>
      <c r="H47" s="1585">
        <f t="shared" si="6"/>
        <v>11810.75384618277</v>
      </c>
      <c r="I47" s="1585">
        <f t="shared" si="6"/>
        <v>53.577452392266373</v>
      </c>
      <c r="J47" s="1585">
        <f t="shared" si="8"/>
        <v>149096.99915531871</v>
      </c>
      <c r="K47" s="1585">
        <f t="shared" si="4"/>
        <v>32653.308331344098</v>
      </c>
      <c r="L47" s="1585">
        <f t="shared" si="4"/>
        <v>80566.268552775669</v>
      </c>
      <c r="M47" s="1585">
        <f t="shared" si="4"/>
        <v>35877.422271198935</v>
      </c>
      <c r="N47" s="1585"/>
    </row>
    <row r="48" spans="1:14">
      <c r="A48" s="1606" t="s">
        <v>998</v>
      </c>
      <c r="B48" s="1610">
        <f t="shared" si="5"/>
        <v>9074.7520000000004</v>
      </c>
      <c r="C48" s="1585">
        <f t="shared" si="7"/>
        <v>43372.475679876101</v>
      </c>
      <c r="D48" s="1585">
        <f t="shared" si="6"/>
        <v>23527.472202203386</v>
      </c>
      <c r="E48" s="1585">
        <f t="shared" si="6"/>
        <v>789.77394746677862</v>
      </c>
      <c r="F48" s="1585">
        <f t="shared" si="6"/>
        <v>5085.8540449180337</v>
      </c>
      <c r="G48" s="1585">
        <f t="shared" si="6"/>
        <v>77.065965652211858</v>
      </c>
      <c r="H48" s="1585">
        <f t="shared" si="6"/>
        <v>13832.556481560006</v>
      </c>
      <c r="I48" s="1585">
        <f t="shared" si="6"/>
        <v>59.753038075688977</v>
      </c>
      <c r="J48" s="1585">
        <f t="shared" si="8"/>
        <v>216063.44995145436</v>
      </c>
      <c r="K48" s="1585">
        <f t="shared" si="4"/>
        <v>47476.713197942903</v>
      </c>
      <c r="L48" s="1585">
        <f t="shared" si="4"/>
        <v>119911.03474607563</v>
      </c>
      <c r="M48" s="1585">
        <f t="shared" si="4"/>
        <v>48675.702007435815</v>
      </c>
      <c r="N48" s="1585"/>
    </row>
    <row r="49" spans="1:17">
      <c r="A49" s="1606" t="s">
        <v>999</v>
      </c>
      <c r="B49" s="1610">
        <f t="shared" si="5"/>
        <v>7739.1570000000002</v>
      </c>
      <c r="C49" s="1585">
        <f t="shared" si="7"/>
        <v>49523.150217956543</v>
      </c>
      <c r="D49" s="1585">
        <f t="shared" si="6"/>
        <v>28543.435901432043</v>
      </c>
      <c r="E49" s="1585">
        <f t="shared" si="6"/>
        <v>1050.0021078271873</v>
      </c>
      <c r="F49" s="1585">
        <f t="shared" si="6"/>
        <v>7328.7795711689469</v>
      </c>
      <c r="G49" s="1585">
        <f t="shared" si="6"/>
        <v>75.895534445962852</v>
      </c>
      <c r="H49" s="1585">
        <f t="shared" si="6"/>
        <v>12466.191557955652</v>
      </c>
      <c r="I49" s="1585">
        <f t="shared" si="6"/>
        <v>58.845545126757543</v>
      </c>
      <c r="J49" s="1585">
        <f t="shared" si="8"/>
        <v>238862.81373079933</v>
      </c>
      <c r="K49" s="1585">
        <f t="shared" ref="K49:M53" si="9">K21*K$27</f>
        <v>52250.560232512071</v>
      </c>
      <c r="L49" s="1585">
        <f t="shared" si="9"/>
        <v>139988.31857357477</v>
      </c>
      <c r="M49" s="1585">
        <f t="shared" si="9"/>
        <v>46623.934924712485</v>
      </c>
      <c r="N49" s="1585"/>
    </row>
    <row r="50" spans="1:17">
      <c r="A50" s="1606" t="s">
        <v>1000</v>
      </c>
      <c r="B50" s="1610">
        <f t="shared" si="5"/>
        <v>6611.6859999999997</v>
      </c>
      <c r="C50" s="1585">
        <f t="shared" si="7"/>
        <v>60233.59776979345</v>
      </c>
      <c r="D50" s="1585">
        <f t="shared" ref="D50:I53" si="10">D22*D$27</f>
        <v>34609.871163288975</v>
      </c>
      <c r="E50" s="1585">
        <f t="shared" si="10"/>
        <v>1554.5763821680575</v>
      </c>
      <c r="F50" s="1585">
        <f t="shared" si="10"/>
        <v>12215.208751340533</v>
      </c>
      <c r="G50" s="1585">
        <f t="shared" si="10"/>
        <v>163.99482881957769</v>
      </c>
      <c r="H50" s="1585">
        <f t="shared" si="10"/>
        <v>11594.581694476312</v>
      </c>
      <c r="I50" s="1585">
        <f t="shared" si="10"/>
        <v>95.364949699988657</v>
      </c>
      <c r="J50" s="1585">
        <f t="shared" si="8"/>
        <v>234245.34936155946</v>
      </c>
      <c r="K50" s="1585">
        <f t="shared" si="9"/>
        <v>52449.466702127909</v>
      </c>
      <c r="L50" s="1585">
        <f t="shared" si="9"/>
        <v>144572.49761456778</v>
      </c>
      <c r="M50" s="1585">
        <f t="shared" si="9"/>
        <v>37223.38504486376</v>
      </c>
      <c r="N50" s="1585"/>
    </row>
    <row r="51" spans="1:17">
      <c r="A51" s="1606" t="s">
        <v>1001</v>
      </c>
      <c r="B51" s="1610">
        <f t="shared" si="5"/>
        <v>5543.4459999999999</v>
      </c>
      <c r="C51" s="1585">
        <f t="shared" si="7"/>
        <v>72702.390954297778</v>
      </c>
      <c r="D51" s="1585">
        <f t="shared" si="10"/>
        <v>40323.740317140197</v>
      </c>
      <c r="E51" s="1585">
        <f t="shared" si="10"/>
        <v>2222.9091984216843</v>
      </c>
      <c r="F51" s="1585">
        <f t="shared" si="10"/>
        <v>18860.028278575755</v>
      </c>
      <c r="G51" s="1585">
        <f t="shared" si="10"/>
        <v>283.31230538618507</v>
      </c>
      <c r="H51" s="1585">
        <f t="shared" si="10"/>
        <v>10875.109616451511</v>
      </c>
      <c r="I51" s="1585">
        <f t="shared" si="10"/>
        <v>137.29123832244869</v>
      </c>
      <c r="J51" s="1585">
        <f t="shared" si="8"/>
        <v>199460.66927667952</v>
      </c>
      <c r="K51" s="1585">
        <f t="shared" si="9"/>
        <v>45242.068610304334</v>
      </c>
      <c r="L51" s="1585">
        <f t="shared" si="9"/>
        <v>128433.58556557643</v>
      </c>
      <c r="M51" s="1585">
        <f t="shared" si="9"/>
        <v>25785.015100798741</v>
      </c>
      <c r="N51" s="1585"/>
    </row>
    <row r="52" spans="1:17">
      <c r="A52" s="1606" t="s">
        <v>1002</v>
      </c>
      <c r="B52" s="1610">
        <f t="shared" si="5"/>
        <v>4919.9380000000001</v>
      </c>
      <c r="C52" s="1585">
        <f t="shared" si="7"/>
        <v>90292.802242672973</v>
      </c>
      <c r="D52" s="1585">
        <f t="shared" si="10"/>
        <v>46065.535117095584</v>
      </c>
      <c r="E52" s="1585">
        <f t="shared" si="10"/>
        <v>3711.3936285352465</v>
      </c>
      <c r="F52" s="1585">
        <f t="shared" si="10"/>
        <v>29026.636486636529</v>
      </c>
      <c r="G52" s="1585">
        <f t="shared" si="10"/>
        <v>474.55050262325904</v>
      </c>
      <c r="H52" s="1585">
        <f t="shared" si="10"/>
        <v>10821.032627444036</v>
      </c>
      <c r="I52" s="1585">
        <f t="shared" si="10"/>
        <v>193.65388033832653</v>
      </c>
      <c r="J52" s="1585">
        <f t="shared" si="8"/>
        <v>159745.65241863122</v>
      </c>
      <c r="K52" s="1585">
        <f t="shared" si="9"/>
        <v>35076.29725703509</v>
      </c>
      <c r="L52" s="1585">
        <f t="shared" si="9"/>
        <v>107195.74825482197</v>
      </c>
      <c r="M52" s="1585">
        <f t="shared" si="9"/>
        <v>17473.606906774156</v>
      </c>
      <c r="N52" s="1585"/>
    </row>
    <row r="53" spans="1:17">
      <c r="A53" s="1607" t="s">
        <v>1005</v>
      </c>
      <c r="B53" s="1610">
        <f t="shared" si="5"/>
        <v>5316.7340000000004</v>
      </c>
      <c r="C53" s="1585">
        <f>SUM(D53:I53)</f>
        <v>138701.05264162802</v>
      </c>
      <c r="D53" s="1585">
        <f>D25*D$27</f>
        <v>62243.277790742657</v>
      </c>
      <c r="E53" s="1585">
        <f t="shared" si="10"/>
        <v>6048.1161162487369</v>
      </c>
      <c r="F53" s="1585">
        <f t="shared" si="10"/>
        <v>56107.052492123192</v>
      </c>
      <c r="G53" s="1585">
        <f t="shared" si="10"/>
        <v>1156.2589160329162</v>
      </c>
      <c r="H53" s="1585">
        <f t="shared" si="10"/>
        <v>12959.575560969968</v>
      </c>
      <c r="I53" s="1585">
        <f t="shared" si="10"/>
        <v>186.77176551055655</v>
      </c>
      <c r="J53" s="1585">
        <f t="shared" si="8"/>
        <v>137838.69904801412</v>
      </c>
      <c r="K53" s="1585">
        <f t="shared" si="9"/>
        <v>30131.444111418226</v>
      </c>
      <c r="L53" s="1585">
        <f t="shared" si="9"/>
        <v>93221.570821487214</v>
      </c>
      <c r="M53" s="1585">
        <f>M25*M$27</f>
        <v>14485.684115108676</v>
      </c>
      <c r="N53" s="1585"/>
    </row>
    <row r="55" spans="1:17">
      <c r="A55" s="1625" t="s">
        <v>1008</v>
      </c>
      <c r="B55" s="1317" t="s">
        <v>1009</v>
      </c>
      <c r="C55" s="1603"/>
      <c r="D55" s="1612">
        <f>単価!D48</f>
        <v>4.9777707629363848</v>
      </c>
      <c r="E55" s="1612">
        <f>単価!E48</f>
        <v>2.2234212256923258</v>
      </c>
      <c r="F55" s="1612">
        <f>単価!G48</f>
        <v>2.1765822397409735</v>
      </c>
      <c r="G55" s="1612">
        <f>単価!H48</f>
        <v>2.1765822397409735</v>
      </c>
      <c r="H55" s="1612">
        <f>単価!I48</f>
        <v>1.5464809376871771</v>
      </c>
      <c r="I55" s="1612">
        <f>単価!J48</f>
        <v>3.5455588537017637</v>
      </c>
      <c r="J55" s="1603"/>
      <c r="K55" s="1612">
        <f>単価!D38</f>
        <v>2.275674011434742</v>
      </c>
      <c r="L55" s="1612">
        <f>単価!E38</f>
        <v>1.0530596961188283</v>
      </c>
      <c r="M55" s="1612">
        <f>単価!F38</f>
        <v>0.69277815517362862</v>
      </c>
      <c r="N55" s="1612"/>
    </row>
    <row r="57" spans="1:17">
      <c r="A57" s="2811">
        <f>A29</f>
        <v>2040</v>
      </c>
      <c r="B57" s="1317" t="s">
        <v>1312</v>
      </c>
    </row>
    <row r="59" spans="1:17">
      <c r="B59" s="2636" t="s">
        <v>640</v>
      </c>
      <c r="C59" s="2636"/>
    </row>
    <row r="60" spans="1:17">
      <c r="C60" s="1605" t="s">
        <v>578</v>
      </c>
      <c r="D60" s="1605" t="s">
        <v>425</v>
      </c>
      <c r="E60" s="1605" t="s">
        <v>439</v>
      </c>
      <c r="F60" s="1605" t="s">
        <v>440</v>
      </c>
      <c r="G60" s="1605" t="s">
        <v>441</v>
      </c>
      <c r="H60" s="1605" t="s">
        <v>392</v>
      </c>
      <c r="I60" s="1605" t="s">
        <v>442</v>
      </c>
      <c r="J60" s="1605" t="s">
        <v>644</v>
      </c>
      <c r="K60" s="1605" t="s">
        <v>645</v>
      </c>
      <c r="L60" s="1605" t="s">
        <v>646</v>
      </c>
      <c r="M60" s="1645" t="s">
        <v>647</v>
      </c>
      <c r="N60" s="1567" t="s">
        <v>672</v>
      </c>
    </row>
    <row r="61" spans="1:17">
      <c r="A61" s="1608" t="s">
        <v>241</v>
      </c>
      <c r="B61" s="1610">
        <f>B33</f>
        <v>110918.55199999998</v>
      </c>
      <c r="C61" s="1585">
        <f>SUM(C62:C81)</f>
        <v>198558.01298793012</v>
      </c>
      <c r="D61" s="1585">
        <f>D33*D$55/10</f>
        <v>146806.7936028518</v>
      </c>
      <c r="E61" s="1585">
        <f t="shared" ref="E61:H61" si="11">E33*E$55/10</f>
        <v>4145.9779545453202</v>
      </c>
      <c r="F61" s="1585">
        <f t="shared" si="11"/>
        <v>29496.953812957818</v>
      </c>
      <c r="G61" s="1585">
        <f t="shared" si="11"/>
        <v>494.78855555644822</v>
      </c>
      <c r="H61" s="1585">
        <f t="shared" si="11"/>
        <v>17301.9277348752</v>
      </c>
      <c r="I61" s="1585">
        <f>I33*I$55/10</f>
        <v>311.57132714356089</v>
      </c>
      <c r="J61" s="1585">
        <f>SUM(J62:J81)</f>
        <v>249365.58146027953</v>
      </c>
      <c r="K61" s="1585">
        <f>K33*K$55/10</f>
        <v>93773.047013997013</v>
      </c>
      <c r="L61" s="1585">
        <f t="shared" ref="K61:M76" si="12">L33*L$55/10</f>
        <v>129146.42299301403</v>
      </c>
      <c r="M61" s="1634">
        <f>M33*M$55/10</f>
        <v>26446.111453268466</v>
      </c>
      <c r="N61" s="2652">
        <f t="shared" ref="N61:N81" si="13">J61+C61</f>
        <v>447923.59444820962</v>
      </c>
      <c r="Q61" s="2734"/>
    </row>
    <row r="62" spans="1:17">
      <c r="A62" s="1607" t="s">
        <v>1004</v>
      </c>
      <c r="B62" s="1610">
        <f t="shared" ref="B62:B81" si="14">B34</f>
        <v>743.84100000000001</v>
      </c>
      <c r="C62" s="1585">
        <f>SUM(D62:I62)</f>
        <v>1349.4428211957274</v>
      </c>
      <c r="D62" s="1585">
        <f t="shared" ref="D62:I77" si="15">D34*D$55/10</f>
        <v>1323.6048701693958</v>
      </c>
      <c r="E62" s="1585">
        <f t="shared" si="15"/>
        <v>25.837951026331638</v>
      </c>
      <c r="F62" s="1585">
        <f t="shared" si="15"/>
        <v>0</v>
      </c>
      <c r="G62" s="1585">
        <f t="shared" si="15"/>
        <v>0</v>
      </c>
      <c r="H62" s="1585">
        <f t="shared" si="15"/>
        <v>0</v>
      </c>
      <c r="I62" s="1585">
        <f t="shared" si="15"/>
        <v>0</v>
      </c>
      <c r="J62" s="1585">
        <f>SUM(K62:M62)</f>
        <v>1788.9755577475703</v>
      </c>
      <c r="K62" s="1585">
        <f t="shared" si="12"/>
        <v>525.46266994835719</v>
      </c>
      <c r="L62" s="1585">
        <f t="shared" si="12"/>
        <v>1261.9690770651716</v>
      </c>
      <c r="M62" s="1634">
        <f t="shared" si="12"/>
        <v>1.5438107340414193</v>
      </c>
      <c r="N62" s="2652">
        <f>J62+C62</f>
        <v>3138.4183789432977</v>
      </c>
      <c r="Q62" s="2734"/>
    </row>
    <row r="63" spans="1:17">
      <c r="A63" s="1607" t="s">
        <v>1003</v>
      </c>
      <c r="B63" s="1610">
        <f t="shared" si="14"/>
        <v>3053.181</v>
      </c>
      <c r="C63" s="1585">
        <f t="shared" ref="C63:C81" si="16">SUM(D63:I63)</f>
        <v>895.78705818937817</v>
      </c>
      <c r="D63" s="1585">
        <f t="shared" si="15"/>
        <v>889.33880230041598</v>
      </c>
      <c r="E63" s="1585">
        <f t="shared" si="15"/>
        <v>6.4482558889621924</v>
      </c>
      <c r="F63" s="1585">
        <f t="shared" si="15"/>
        <v>0</v>
      </c>
      <c r="G63" s="1585">
        <f t="shared" si="15"/>
        <v>0</v>
      </c>
      <c r="H63" s="1585">
        <f t="shared" si="15"/>
        <v>0</v>
      </c>
      <c r="I63" s="1585">
        <f t="shared" si="15"/>
        <v>0</v>
      </c>
      <c r="J63" s="1585">
        <f t="shared" ref="J63:J81" si="17">SUM(K63:M63)</f>
        <v>6963.4049965324775</v>
      </c>
      <c r="K63" s="1585">
        <f t="shared" si="12"/>
        <v>1427.9389076521188</v>
      </c>
      <c r="L63" s="1585">
        <f t="shared" si="12"/>
        <v>5261.1456022163147</v>
      </c>
      <c r="M63" s="1634">
        <f t="shared" si="12"/>
        <v>274.32048666404478</v>
      </c>
      <c r="N63" s="2652">
        <f t="shared" si="13"/>
        <v>7859.192054721856</v>
      </c>
      <c r="Q63" s="2734"/>
    </row>
    <row r="64" spans="1:17">
      <c r="A64" s="1606" t="s">
        <v>986</v>
      </c>
      <c r="B64" s="1610">
        <f t="shared" si="14"/>
        <v>3988.6590000000001</v>
      </c>
      <c r="C64" s="1585">
        <f t="shared" si="16"/>
        <v>633.90151614621664</v>
      </c>
      <c r="D64" s="1585">
        <f t="shared" si="15"/>
        <v>629.59915286911155</v>
      </c>
      <c r="E64" s="1585">
        <f t="shared" si="15"/>
        <v>0</v>
      </c>
      <c r="F64" s="1585">
        <f t="shared" si="15"/>
        <v>0</v>
      </c>
      <c r="G64" s="1585">
        <f t="shared" si="15"/>
        <v>0</v>
      </c>
      <c r="H64" s="1585">
        <f t="shared" si="15"/>
        <v>4.3023632771050577</v>
      </c>
      <c r="I64" s="1585">
        <f t="shared" si="15"/>
        <v>0</v>
      </c>
      <c r="J64" s="1585">
        <f t="shared" si="17"/>
        <v>5602.5773501396625</v>
      </c>
      <c r="K64" s="1585">
        <f t="shared" si="12"/>
        <v>1100.2950745636881</v>
      </c>
      <c r="L64" s="1585">
        <f t="shared" si="12"/>
        <v>3674.9208279111785</v>
      </c>
      <c r="M64" s="1634">
        <f t="shared" si="12"/>
        <v>827.36144766479572</v>
      </c>
      <c r="N64" s="2652">
        <f t="shared" si="13"/>
        <v>6236.4788662858791</v>
      </c>
    </row>
    <row r="65" spans="1:14">
      <c r="A65" s="1606" t="s">
        <v>987</v>
      </c>
      <c r="B65" s="1610">
        <f t="shared" si="14"/>
        <v>4150.268</v>
      </c>
      <c r="C65" s="1585">
        <f t="shared" si="16"/>
        <v>595.46946255195644</v>
      </c>
      <c r="D65" s="1585">
        <f t="shared" si="15"/>
        <v>570.5182058269462</v>
      </c>
      <c r="E65" s="1585">
        <f t="shared" si="15"/>
        <v>0</v>
      </c>
      <c r="F65" s="1585">
        <f t="shared" si="15"/>
        <v>0</v>
      </c>
      <c r="G65" s="1585">
        <f t="shared" si="15"/>
        <v>0</v>
      </c>
      <c r="H65" s="1585">
        <f t="shared" si="15"/>
        <v>24.951256725010289</v>
      </c>
      <c r="I65" s="1585">
        <f t="shared" si="15"/>
        <v>0</v>
      </c>
      <c r="J65" s="1585">
        <f t="shared" si="17"/>
        <v>3584.3424736158213</v>
      </c>
      <c r="K65" s="1585">
        <f t="shared" si="12"/>
        <v>859.95088021912795</v>
      </c>
      <c r="L65" s="1585">
        <f t="shared" si="12"/>
        <v>2238.4175028793416</v>
      </c>
      <c r="M65" s="1634">
        <f t="shared" si="12"/>
        <v>485.97409051735178</v>
      </c>
      <c r="N65" s="2652">
        <f t="shared" si="13"/>
        <v>4179.8119361677782</v>
      </c>
    </row>
    <row r="66" spans="1:14">
      <c r="A66" s="1606" t="s">
        <v>988</v>
      </c>
      <c r="B66" s="1610">
        <f t="shared" si="14"/>
        <v>4350.8379999999997</v>
      </c>
      <c r="C66" s="1585">
        <f t="shared" si="16"/>
        <v>740.31883476322332</v>
      </c>
      <c r="D66" s="1585">
        <f t="shared" si="15"/>
        <v>657.51902146829275</v>
      </c>
      <c r="E66" s="1585">
        <f t="shared" si="15"/>
        <v>12.835359447872829</v>
      </c>
      <c r="F66" s="1585">
        <f t="shared" si="15"/>
        <v>11.899084417577763</v>
      </c>
      <c r="G66" s="1585">
        <f t="shared" si="15"/>
        <v>0</v>
      </c>
      <c r="H66" s="1585">
        <f t="shared" si="15"/>
        <v>58.065369429479958</v>
      </c>
      <c r="I66" s="1585">
        <f t="shared" si="15"/>
        <v>0</v>
      </c>
      <c r="J66" s="1585">
        <f t="shared" si="17"/>
        <v>2808.9116761908758</v>
      </c>
      <c r="K66" s="1585">
        <f t="shared" si="12"/>
        <v>799.66592859465288</v>
      </c>
      <c r="L66" s="1585">
        <f t="shared" si="12"/>
        <v>1630.3925389446429</v>
      </c>
      <c r="M66" s="1634">
        <f t="shared" si="12"/>
        <v>378.8532086515803</v>
      </c>
      <c r="N66" s="2652">
        <f t="shared" si="13"/>
        <v>3549.2305109540994</v>
      </c>
    </row>
    <row r="67" spans="1:14">
      <c r="A67" s="1606" t="s">
        <v>989</v>
      </c>
      <c r="B67" s="1610">
        <f t="shared" si="14"/>
        <v>4894.9570000000003</v>
      </c>
      <c r="C67" s="1585">
        <f t="shared" si="16"/>
        <v>1120.5604991162363</v>
      </c>
      <c r="D67" s="1585">
        <f t="shared" si="15"/>
        <v>950.25741440708885</v>
      </c>
      <c r="E67" s="1585">
        <f t="shared" si="15"/>
        <v>48.928655089309061</v>
      </c>
      <c r="F67" s="1585">
        <f t="shared" si="15"/>
        <v>12.959872957884139</v>
      </c>
      <c r="G67" s="1585">
        <f t="shared" si="15"/>
        <v>0</v>
      </c>
      <c r="H67" s="1585">
        <f t="shared" si="15"/>
        <v>108.41455666195434</v>
      </c>
      <c r="I67" s="1585">
        <f t="shared" si="15"/>
        <v>0</v>
      </c>
      <c r="J67" s="1585">
        <f t="shared" si="17"/>
        <v>3633.105679397971</v>
      </c>
      <c r="K67" s="1585">
        <f t="shared" si="12"/>
        <v>1074.0275932186787</v>
      </c>
      <c r="L67" s="1585">
        <f t="shared" si="12"/>
        <v>1989.4182584416353</v>
      </c>
      <c r="M67" s="1634">
        <f t="shared" si="12"/>
        <v>569.659827737657</v>
      </c>
      <c r="N67" s="2652">
        <f t="shared" si="13"/>
        <v>4753.6661785142078</v>
      </c>
    </row>
    <row r="68" spans="1:14">
      <c r="A68" s="1606" t="s">
        <v>990</v>
      </c>
      <c r="B68" s="1610">
        <f t="shared" si="14"/>
        <v>5241.4409999999998</v>
      </c>
      <c r="C68" s="1585">
        <f t="shared" si="16"/>
        <v>1689.7291429178629</v>
      </c>
      <c r="D68" s="1585">
        <f t="shared" si="15"/>
        <v>1369.9805504754836</v>
      </c>
      <c r="E68" s="1585">
        <f t="shared" si="15"/>
        <v>125.15839029165302</v>
      </c>
      <c r="F68" s="1585">
        <f t="shared" si="15"/>
        <v>19.338119015375373</v>
      </c>
      <c r="G68" s="1585">
        <f t="shared" si="15"/>
        <v>0</v>
      </c>
      <c r="H68" s="1585">
        <f t="shared" si="15"/>
        <v>175.25208313535092</v>
      </c>
      <c r="I68" s="1585">
        <f t="shared" si="15"/>
        <v>0</v>
      </c>
      <c r="J68" s="1585">
        <f t="shared" si="17"/>
        <v>4824.3833565796094</v>
      </c>
      <c r="K68" s="1585">
        <f t="shared" si="12"/>
        <v>1562.2119350164717</v>
      </c>
      <c r="L68" s="1585">
        <f t="shared" si="12"/>
        <v>2582.4878879028574</v>
      </c>
      <c r="M68" s="1634">
        <f t="shared" si="12"/>
        <v>679.68353366028066</v>
      </c>
      <c r="N68" s="2652">
        <f t="shared" si="13"/>
        <v>6514.1124994974725</v>
      </c>
    </row>
    <row r="69" spans="1:14">
      <c r="A69" s="1606" t="s">
        <v>991</v>
      </c>
      <c r="B69" s="1610">
        <f t="shared" si="14"/>
        <v>5569.8419999999996</v>
      </c>
      <c r="C69" s="1585">
        <f t="shared" si="16"/>
        <v>2161.5188861354745</v>
      </c>
      <c r="D69" s="1585">
        <f t="shared" si="15"/>
        <v>1731.616068974635</v>
      </c>
      <c r="E69" s="1585">
        <f t="shared" si="15"/>
        <v>138.76895674534734</v>
      </c>
      <c r="F69" s="1585">
        <f t="shared" si="15"/>
        <v>30.630109061093918</v>
      </c>
      <c r="G69" s="1585">
        <f t="shared" si="15"/>
        <v>0</v>
      </c>
      <c r="H69" s="1585">
        <f t="shared" si="15"/>
        <v>260.50375135439799</v>
      </c>
      <c r="I69" s="1585">
        <f t="shared" si="15"/>
        <v>0</v>
      </c>
      <c r="J69" s="1585">
        <f t="shared" si="17"/>
        <v>5830.4759965955345</v>
      </c>
      <c r="K69" s="1585">
        <f t="shared" si="12"/>
        <v>1962.4748688207624</v>
      </c>
      <c r="L69" s="1585">
        <f t="shared" si="12"/>
        <v>2988.3221761605469</v>
      </c>
      <c r="M69" s="1634">
        <f t="shared" si="12"/>
        <v>879.67895161422553</v>
      </c>
      <c r="N69" s="2652">
        <f t="shared" si="13"/>
        <v>7991.9948827310091</v>
      </c>
    </row>
    <row r="70" spans="1:14">
      <c r="A70" s="1606" t="s">
        <v>992</v>
      </c>
      <c r="B70" s="1610">
        <f t="shared" si="14"/>
        <v>5845.0889999999999</v>
      </c>
      <c r="C70" s="1585">
        <f t="shared" si="16"/>
        <v>2238.1389047508637</v>
      </c>
      <c r="D70" s="1585">
        <f t="shared" si="15"/>
        <v>1753.0866215124224</v>
      </c>
      <c r="E70" s="1585">
        <f t="shared" si="15"/>
        <v>89.573888612432228</v>
      </c>
      <c r="F70" s="1585">
        <f t="shared" si="15"/>
        <v>44.287959015662409</v>
      </c>
      <c r="G70" s="1585">
        <f t="shared" si="15"/>
        <v>0</v>
      </c>
      <c r="H70" s="1585">
        <f t="shared" si="15"/>
        <v>351.19043561034653</v>
      </c>
      <c r="I70" s="1585">
        <f t="shared" si="15"/>
        <v>0</v>
      </c>
      <c r="J70" s="1585">
        <f t="shared" si="17"/>
        <v>6538.3117085345921</v>
      </c>
      <c r="K70" s="1585">
        <f t="shared" si="12"/>
        <v>2266.9437239979857</v>
      </c>
      <c r="L70" s="1585">
        <f t="shared" si="12"/>
        <v>3288.0242204156616</v>
      </c>
      <c r="M70" s="1634">
        <f t="shared" si="12"/>
        <v>983.3437641209448</v>
      </c>
      <c r="N70" s="2652">
        <f t="shared" si="13"/>
        <v>8776.4506132854549</v>
      </c>
    </row>
    <row r="71" spans="1:14">
      <c r="A71" s="1606" t="s">
        <v>993</v>
      </c>
      <c r="B71" s="1610">
        <f t="shared" si="14"/>
        <v>6223.7669999999998</v>
      </c>
      <c r="C71" s="1585">
        <f t="shared" si="16"/>
        <v>2477.3803076183917</v>
      </c>
      <c r="D71" s="1585">
        <f t="shared" si="15"/>
        <v>1885.521846291927</v>
      </c>
      <c r="E71" s="1585">
        <f t="shared" si="15"/>
        <v>28.146585260766166</v>
      </c>
      <c r="F71" s="1585">
        <f t="shared" si="15"/>
        <v>73.061612901830557</v>
      </c>
      <c r="G71" s="1585">
        <f t="shared" si="15"/>
        <v>0</v>
      </c>
      <c r="H71" s="1585">
        <f t="shared" si="15"/>
        <v>483.85860453166123</v>
      </c>
      <c r="I71" s="1585">
        <f t="shared" si="15"/>
        <v>6.7916586322064889</v>
      </c>
      <c r="J71" s="1585">
        <f t="shared" si="17"/>
        <v>7250.0958381611072</v>
      </c>
      <c r="K71" s="1585">
        <f t="shared" si="12"/>
        <v>2620.3796493439781</v>
      </c>
      <c r="L71" s="1585">
        <f t="shared" si="12"/>
        <v>3576.2673508845155</v>
      </c>
      <c r="M71" s="1634">
        <f t="shared" si="12"/>
        <v>1053.4488379326142</v>
      </c>
      <c r="N71" s="2652">
        <f t="shared" si="13"/>
        <v>9727.4761457794993</v>
      </c>
    </row>
    <row r="72" spans="1:14">
      <c r="A72" s="1606" t="s">
        <v>994</v>
      </c>
      <c r="B72" s="1610">
        <f t="shared" si="14"/>
        <v>6116.5339999999997</v>
      </c>
      <c r="C72" s="1585">
        <f t="shared" si="16"/>
        <v>3086.5763234151746</v>
      </c>
      <c r="D72" s="1585">
        <f t="shared" si="15"/>
        <v>2306.272958420047</v>
      </c>
      <c r="E72" s="1585">
        <f t="shared" si="15"/>
        <v>31.465948620146129</v>
      </c>
      <c r="F72" s="1585">
        <f t="shared" si="15"/>
        <v>110.84852945780726</v>
      </c>
      <c r="G72" s="1585">
        <f t="shared" si="15"/>
        <v>0</v>
      </c>
      <c r="H72" s="1585">
        <f t="shared" si="15"/>
        <v>630.39627916079144</v>
      </c>
      <c r="I72" s="1585">
        <f t="shared" si="15"/>
        <v>7.5926077563827388</v>
      </c>
      <c r="J72" s="1585">
        <f t="shared" si="17"/>
        <v>8095.5882794324425</v>
      </c>
      <c r="K72" s="1585">
        <f t="shared" si="12"/>
        <v>3039.1047294038262</v>
      </c>
      <c r="L72" s="1585">
        <f t="shared" si="12"/>
        <v>3832.1740862238867</v>
      </c>
      <c r="M72" s="1634">
        <f t="shared" si="12"/>
        <v>1224.3094638047301</v>
      </c>
      <c r="N72" s="2652">
        <f t="shared" si="13"/>
        <v>11182.164602847617</v>
      </c>
    </row>
    <row r="73" spans="1:14">
      <c r="A73" s="1606" t="s">
        <v>995</v>
      </c>
      <c r="B73" s="1610">
        <f t="shared" si="14"/>
        <v>6408.7910000000002</v>
      </c>
      <c r="C73" s="1585">
        <f t="shared" si="16"/>
        <v>4435.2867535578962</v>
      </c>
      <c r="D73" s="1585">
        <f t="shared" si="15"/>
        <v>3259.1892905254822</v>
      </c>
      <c r="E73" s="1585">
        <f t="shared" si="15"/>
        <v>51.00994199157681</v>
      </c>
      <c r="F73" s="1585">
        <f t="shared" si="15"/>
        <v>202.66724067722902</v>
      </c>
      <c r="G73" s="1585">
        <f t="shared" si="15"/>
        <v>0</v>
      </c>
      <c r="H73" s="1585">
        <f t="shared" si="15"/>
        <v>913.6284979947344</v>
      </c>
      <c r="I73" s="1585">
        <f t="shared" si="15"/>
        <v>8.7917823688736725</v>
      </c>
      <c r="J73" s="1585">
        <f t="shared" si="17"/>
        <v>10390.859495874138</v>
      </c>
      <c r="K73" s="1585">
        <f t="shared" si="12"/>
        <v>3956.6353709486516</v>
      </c>
      <c r="L73" s="1585">
        <f t="shared" si="12"/>
        <v>4908.5672421168583</v>
      </c>
      <c r="M73" s="1634">
        <f t="shared" si="12"/>
        <v>1525.6568828086274</v>
      </c>
      <c r="N73" s="2652">
        <f t="shared" si="13"/>
        <v>14826.146249432033</v>
      </c>
    </row>
    <row r="74" spans="1:14">
      <c r="A74" s="1606" t="s">
        <v>996</v>
      </c>
      <c r="B74" s="1610">
        <f t="shared" si="14"/>
        <v>7145.1980000000003</v>
      </c>
      <c r="C74" s="1585">
        <f t="shared" si="16"/>
        <v>6532.4987358769959</v>
      </c>
      <c r="D74" s="1585">
        <f t="shared" si="15"/>
        <v>4839.3170965795516</v>
      </c>
      <c r="E74" s="1585">
        <f t="shared" si="15"/>
        <v>74.429174560001684</v>
      </c>
      <c r="F74" s="1585">
        <f t="shared" si="15"/>
        <v>360.33301977151979</v>
      </c>
      <c r="G74" s="1585">
        <f t="shared" si="15"/>
        <v>3.1599036419945641</v>
      </c>
      <c r="H74" s="1585">
        <f t="shared" si="15"/>
        <v>1245.282062090258</v>
      </c>
      <c r="I74" s="1585">
        <f t="shared" si="15"/>
        <v>9.9774792336701861</v>
      </c>
      <c r="J74" s="1585">
        <f t="shared" si="17"/>
        <v>13484.291916887514</v>
      </c>
      <c r="K74" s="1585">
        <f t="shared" si="12"/>
        <v>5381.8856864540166</v>
      </c>
      <c r="L74" s="1585">
        <f t="shared" si="12"/>
        <v>6206.9433794906963</v>
      </c>
      <c r="M74" s="1634">
        <f t="shared" si="12"/>
        <v>1895.4628509428028</v>
      </c>
      <c r="N74" s="2652">
        <f t="shared" si="13"/>
        <v>20016.79065276451</v>
      </c>
    </row>
    <row r="75" spans="1:14">
      <c r="A75" s="1606" t="s">
        <v>997</v>
      </c>
      <c r="B75" s="1610">
        <f t="shared" si="14"/>
        <v>7980.433</v>
      </c>
      <c r="C75" s="1585">
        <f t="shared" si="16"/>
        <v>10088.335553511803</v>
      </c>
      <c r="D75" s="1585">
        <f t="shared" si="15"/>
        <v>7507.3890422987588</v>
      </c>
      <c r="E75" s="1585">
        <f t="shared" si="15"/>
        <v>94.47085997143806</v>
      </c>
      <c r="F75" s="1585">
        <f t="shared" si="15"/>
        <v>634.95271652950464</v>
      </c>
      <c r="G75" s="1585">
        <f t="shared" si="15"/>
        <v>6.0161653595684905</v>
      </c>
      <c r="H75" s="1585">
        <f t="shared" si="15"/>
        <v>1826.5105682837161</v>
      </c>
      <c r="I75" s="1585">
        <f t="shared" si="15"/>
        <v>18.996201068818479</v>
      </c>
      <c r="J75" s="1585">
        <f t="shared" si="17"/>
        <v>18400.446985004561</v>
      </c>
      <c r="K75" s="1585">
        <f t="shared" si="12"/>
        <v>7430.8285157005303</v>
      </c>
      <c r="L75" s="1585">
        <f t="shared" si="12"/>
        <v>8484.1090279613854</v>
      </c>
      <c r="M75" s="1634">
        <f t="shared" si="12"/>
        <v>2485.5094413426455</v>
      </c>
      <c r="N75" s="2652">
        <f t="shared" si="13"/>
        <v>28488.782538516363</v>
      </c>
    </row>
    <row r="76" spans="1:14">
      <c r="A76" s="1606" t="s">
        <v>998</v>
      </c>
      <c r="B76" s="1610">
        <f t="shared" si="14"/>
        <v>9074.7520000000004</v>
      </c>
      <c r="C76" s="1585">
        <f t="shared" si="16"/>
        <v>15171.152624383205</v>
      </c>
      <c r="D76" s="1585">
        <f t="shared" si="15"/>
        <v>11711.436325392653</v>
      </c>
      <c r="E76" s="1585">
        <f t="shared" si="15"/>
        <v>175.60001582964514</v>
      </c>
      <c r="F76" s="1585">
        <f t="shared" si="15"/>
        <v>1106.9779588083384</v>
      </c>
      <c r="G76" s="1585">
        <f t="shared" si="15"/>
        <v>16.774041212709221</v>
      </c>
      <c r="H76" s="1585">
        <f t="shared" si="15"/>
        <v>2139.1784918213757</v>
      </c>
      <c r="I76" s="1585">
        <f t="shared" si="15"/>
        <v>21.185791318483766</v>
      </c>
      <c r="J76" s="1585">
        <f t="shared" si="17"/>
        <v>26803.646322238885</v>
      </c>
      <c r="K76" s="1585">
        <f t="shared" si="12"/>
        <v>10804.152237289949</v>
      </c>
      <c r="L76" s="1585">
        <f t="shared" si="12"/>
        <v>12627.347781099666</v>
      </c>
      <c r="M76" s="1634">
        <f t="shared" si="12"/>
        <v>3372.146303849268</v>
      </c>
      <c r="N76" s="2652">
        <f t="shared" si="13"/>
        <v>41974.79894662209</v>
      </c>
    </row>
    <row r="77" spans="1:14">
      <c r="A77" s="1606" t="s">
        <v>999</v>
      </c>
      <c r="B77" s="1610">
        <f t="shared" si="14"/>
        <v>7739.1570000000002</v>
      </c>
      <c r="C77" s="1585">
        <f t="shared" si="16"/>
        <v>18002.152995685563</v>
      </c>
      <c r="D77" s="1585">
        <f t="shared" si="15"/>
        <v>14208.268070389717</v>
      </c>
      <c r="E77" s="1585">
        <f t="shared" si="15"/>
        <v>233.45969735646503</v>
      </c>
      <c r="F77" s="1585">
        <f t="shared" si="15"/>
        <v>1595.1691453582798</v>
      </c>
      <c r="G77" s="1585">
        <f t="shared" si="15"/>
        <v>16.519287235073204</v>
      </c>
      <c r="H77" s="1585">
        <f t="shared" si="15"/>
        <v>1927.8727609935227</v>
      </c>
      <c r="I77" s="1585">
        <f t="shared" si="15"/>
        <v>20.864034352508188</v>
      </c>
      <c r="J77" s="1585">
        <f t="shared" si="17"/>
        <v>29862.134184538536</v>
      </c>
      <c r="K77" s="1585">
        <f t="shared" ref="K77:M81" si="18">K49*K$55/10</f>
        <v>11890.524200403335</v>
      </c>
      <c r="L77" s="1585">
        <f t="shared" si="18"/>
        <v>14741.605621727436</v>
      </c>
      <c r="M77" s="1634">
        <f t="shared" si="18"/>
        <v>3230.004362407763</v>
      </c>
      <c r="N77" s="2652">
        <f t="shared" si="13"/>
        <v>47864.287180224099</v>
      </c>
    </row>
    <row r="78" spans="1:14">
      <c r="A78" s="1606" t="s">
        <v>1000</v>
      </c>
      <c r="B78" s="1610">
        <f t="shared" si="14"/>
        <v>6611.6859999999997</v>
      </c>
      <c r="C78" s="1585">
        <f t="shared" si="16"/>
        <v>22094.975917810767</v>
      </c>
      <c r="D78" s="1585">
        <f t="shared" ref="D78:I81" si="19">D50*D$55/10</f>
        <v>17228.000478561495</v>
      </c>
      <c r="E78" s="1585">
        <f t="shared" si="19"/>
        <v>345.6478125072444</v>
      </c>
      <c r="F78" s="1585">
        <f t="shared" si="19"/>
        <v>2658.740642289632</v>
      </c>
      <c r="G78" s="1585">
        <f t="shared" si="19"/>
        <v>35.694823181805397</v>
      </c>
      <c r="H78" s="1585">
        <f t="shared" si="19"/>
        <v>1793.0799570964305</v>
      </c>
      <c r="I78" s="1585">
        <f t="shared" si="19"/>
        <v>33.812204174161813</v>
      </c>
      <c r="J78" s="1585">
        <f t="shared" si="17"/>
        <v>29738.890671347948</v>
      </c>
      <c r="K78" s="1585">
        <f t="shared" si="18"/>
        <v>11935.788828764435</v>
      </c>
      <c r="L78" s="1585">
        <f t="shared" si="18"/>
        <v>15224.34704051368</v>
      </c>
      <c r="M78" s="1634">
        <f t="shared" si="18"/>
        <v>2578.754802069835</v>
      </c>
      <c r="N78" s="2652">
        <f t="shared" si="13"/>
        <v>51833.866589158715</v>
      </c>
    </row>
    <row r="79" spans="1:14">
      <c r="A79" s="1606" t="s">
        <v>1001</v>
      </c>
      <c r="B79" s="1610">
        <f t="shared" si="14"/>
        <v>5543.4459999999999</v>
      </c>
      <c r="C79" s="1585">
        <f t="shared" si="16"/>
        <v>26463.677810449186</v>
      </c>
      <c r="D79" s="1585">
        <f t="shared" si="19"/>
        <v>20072.233560289962</v>
      </c>
      <c r="E79" s="1585">
        <f t="shared" si="19"/>
        <v>494.24634945574871</v>
      </c>
      <c r="F79" s="1585">
        <f t="shared" si="19"/>
        <v>4105.0402592160517</v>
      </c>
      <c r="G79" s="1585">
        <f t="shared" si="19"/>
        <v>61.665253220364136</v>
      </c>
      <c r="H79" s="1585">
        <f t="shared" si="19"/>
        <v>1681.8149717100769</v>
      </c>
      <c r="I79" s="1585">
        <f t="shared" si="19"/>
        <v>48.677416556983687</v>
      </c>
      <c r="J79" s="1585">
        <f t="shared" si="17"/>
        <v>25606.772753981004</v>
      </c>
      <c r="K79" s="1585">
        <f t="shared" si="18"/>
        <v>10295.619976001708</v>
      </c>
      <c r="L79" s="1585">
        <f t="shared" si="18"/>
        <v>13524.823258713746</v>
      </c>
      <c r="M79" s="1634">
        <f t="shared" si="18"/>
        <v>1786.3295192655507</v>
      </c>
      <c r="N79" s="2652">
        <f t="shared" si="13"/>
        <v>52070.45056443019</v>
      </c>
    </row>
    <row r="80" spans="1:14">
      <c r="A80" s="1606" t="s">
        <v>1002</v>
      </c>
      <c r="B80" s="1610">
        <f t="shared" si="14"/>
        <v>4919.9380000000001</v>
      </c>
      <c r="C80" s="1585">
        <f t="shared" si="16"/>
        <v>31918.855682200297</v>
      </c>
      <c r="D80" s="1585">
        <f t="shared" si="19"/>
        <v>22930.367388489769</v>
      </c>
      <c r="E80" s="1585">
        <f t="shared" si="19"/>
        <v>825.19913705845261</v>
      </c>
      <c r="F80" s="1585">
        <f t="shared" si="19"/>
        <v>6317.8861456230397</v>
      </c>
      <c r="G80" s="1585">
        <f t="shared" si="19"/>
        <v>103.28981958699379</v>
      </c>
      <c r="H80" s="1585">
        <f t="shared" si="19"/>
        <v>1673.4520684433191</v>
      </c>
      <c r="I80" s="1585">
        <f t="shared" si="19"/>
        <v>68.66112299872556</v>
      </c>
      <c r="J80" s="1585">
        <f t="shared" si="17"/>
        <v>20481.107332475192</v>
      </c>
      <c r="K80" s="1585">
        <f t="shared" si="18"/>
        <v>7982.221808519449</v>
      </c>
      <c r="L80" s="1585">
        <f t="shared" si="18"/>
        <v>11288.352208245324</v>
      </c>
      <c r="M80" s="1634">
        <f t="shared" si="18"/>
        <v>1210.5333157104174</v>
      </c>
      <c r="N80" s="2652">
        <f t="shared" si="13"/>
        <v>52399.963014675493</v>
      </c>
    </row>
    <row r="81" spans="1:14">
      <c r="A81" s="1607" t="s">
        <v>1005</v>
      </c>
      <c r="B81" s="1610">
        <f t="shared" si="14"/>
        <v>5316.7340000000004</v>
      </c>
      <c r="C81" s="1585">
        <f t="shared" si="16"/>
        <v>46862.253157653904</v>
      </c>
      <c r="D81" s="1585">
        <f>D53*D$55/10</f>
        <v>30983.276837608642</v>
      </c>
      <c r="E81" s="1585">
        <f t="shared" si="19"/>
        <v>1344.7509748319276</v>
      </c>
      <c r="F81" s="1585">
        <f t="shared" si="19"/>
        <v>12212.161397856986</v>
      </c>
      <c r="G81" s="1585">
        <f t="shared" si="19"/>
        <v>251.66926211793947</v>
      </c>
      <c r="H81" s="1585">
        <f t="shared" si="19"/>
        <v>2004.1736565556662</v>
      </c>
      <c r="I81" s="1585">
        <f>I53*I$55/10</f>
        <v>66.221028682746351</v>
      </c>
      <c r="J81" s="1585">
        <f t="shared" si="17"/>
        <v>17677.258885004092</v>
      </c>
      <c r="K81" s="1585">
        <f>K53*K$55/10</f>
        <v>6856.9344291352854</v>
      </c>
      <c r="L81" s="1585">
        <f t="shared" si="18"/>
        <v>9816.7879040995158</v>
      </c>
      <c r="M81" s="1634">
        <f>M53*M$55/10</f>
        <v>1003.5365517692926</v>
      </c>
      <c r="N81" s="2653">
        <f t="shared" si="13"/>
        <v>64539.512042657996</v>
      </c>
    </row>
  </sheetData>
  <phoneticPr fontId="21"/>
  <pageMargins left="0.7" right="0.7" top="0.75" bottom="0.75" header="0.3" footer="0.3"/>
  <ignoredErrors>
    <ignoredError sqref="B7:J28 B54:J56 B34:I52 B62:I80 B30:J32 C29:J29 B58:J60 C57:J57 B53 E53:I53 B33:C33 E33:H33 B61:C61 E61:H61 B81:C81 E81:H81" formulaRange="1"/>
    <ignoredError sqref="J33:J53 J61:J81" formula="1"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0000"/>
  </sheetPr>
  <dimension ref="A1"/>
  <sheetViews>
    <sheetView zoomScale="85" zoomScaleNormal="85" workbookViewId="0"/>
  </sheetViews>
  <sheetFormatPr defaultRowHeight="13.5"/>
  <cols>
    <col min="1" max="16384" width="9" style="1317"/>
  </cols>
  <sheetData>
    <row r="1" spans="1:1">
      <c r="A1" s="2636"/>
    </row>
  </sheetData>
  <phoneticPr fontId="2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36"/>
  <sheetViews>
    <sheetView tabSelected="1" zoomScaleNormal="100" workbookViewId="0">
      <pane ySplit="1" topLeftCell="A2" activePane="bottomLeft" state="frozen"/>
      <selection pane="bottomLeft"/>
    </sheetView>
  </sheetViews>
  <sheetFormatPr defaultRowHeight="13.5"/>
  <cols>
    <col min="1" max="1" width="16" style="1804" customWidth="1"/>
    <col min="2" max="9" width="9.375" style="1804" customWidth="1"/>
    <col min="10" max="10" width="16" style="1804" customWidth="1"/>
    <col min="11" max="17" width="9.375" style="1804" customWidth="1"/>
    <col min="18" max="16384" width="9" style="1804"/>
  </cols>
  <sheetData>
    <row r="1" spans="1:17">
      <c r="A1" s="3188" t="s">
        <v>1568</v>
      </c>
      <c r="J1" s="3188" t="s">
        <v>1569</v>
      </c>
    </row>
    <row r="2" spans="1:17">
      <c r="A2" s="3189" t="s">
        <v>1570</v>
      </c>
      <c r="B2" s="3190" t="s">
        <v>1571</v>
      </c>
      <c r="J2" s="3189" t="s">
        <v>1570</v>
      </c>
      <c r="K2" s="3190" t="s">
        <v>1571</v>
      </c>
    </row>
    <row r="3" spans="1:17">
      <c r="A3" s="3191" t="s">
        <v>1572</v>
      </c>
      <c r="B3" s="1582" t="s">
        <v>775</v>
      </c>
      <c r="C3" s="1582" t="s">
        <v>789</v>
      </c>
      <c r="D3" s="1582"/>
      <c r="E3" s="1582"/>
      <c r="F3" s="1582"/>
      <c r="G3" s="1582" t="s">
        <v>1036</v>
      </c>
      <c r="H3" s="1924" t="s">
        <v>789</v>
      </c>
      <c r="J3" s="3191" t="s">
        <v>1572</v>
      </c>
      <c r="K3" s="1582" t="s">
        <v>775</v>
      </c>
      <c r="L3" s="1582" t="s">
        <v>789</v>
      </c>
      <c r="M3" s="1582"/>
      <c r="N3" s="1582"/>
      <c r="O3" s="1582"/>
      <c r="P3" s="1582" t="s">
        <v>1036</v>
      </c>
      <c r="Q3" s="1924" t="s">
        <v>789</v>
      </c>
    </row>
    <row r="4" spans="1:17">
      <c r="B4" s="1582"/>
      <c r="C4" s="1582"/>
      <c r="D4" s="1582" t="s">
        <v>790</v>
      </c>
      <c r="E4" s="1582" t="s">
        <v>792</v>
      </c>
      <c r="F4" s="1582" t="s">
        <v>793</v>
      </c>
      <c r="G4" s="1317"/>
      <c r="H4" s="1924" t="s">
        <v>797</v>
      </c>
      <c r="K4" s="1582"/>
      <c r="L4" s="1582"/>
      <c r="M4" s="1582" t="s">
        <v>790</v>
      </c>
      <c r="N4" s="1582" t="s">
        <v>792</v>
      </c>
      <c r="O4" s="1582" t="s">
        <v>793</v>
      </c>
      <c r="P4" s="1317"/>
      <c r="Q4" s="1924" t="s">
        <v>797</v>
      </c>
    </row>
    <row r="5" spans="1:17">
      <c r="A5" s="3190" t="s">
        <v>1573</v>
      </c>
      <c r="B5" s="1613">
        <f>現状投影!B25</f>
        <v>453311.92922110739</v>
      </c>
      <c r="C5" s="1585">
        <f>B5*'Mf2018'!$Z$5</f>
        <v>389374.60412848985</v>
      </c>
      <c r="D5" s="1585">
        <f>B5*'Mf2018'!$Z$6</f>
        <v>221127.55626581231</v>
      </c>
      <c r="E5" s="1585">
        <f>B5*'Mf2018'!$Z$7</f>
        <v>117825.49964044565</v>
      </c>
      <c r="F5" s="1585">
        <f>B5*'Mf2018'!$Z$8</f>
        <v>50421.548222231911</v>
      </c>
      <c r="G5" s="1613">
        <f>B5-C5</f>
        <v>63937.325092617539</v>
      </c>
      <c r="H5" s="1655">
        <f>C5/現状投影!H25/10000</f>
        <v>6.9001347532959403E-2</v>
      </c>
      <c r="I5" s="3193"/>
      <c r="J5" s="3190" t="s">
        <v>1573</v>
      </c>
      <c r="K5" s="2964">
        <f>財源別まとめ!B5</f>
        <v>453311.92922110739</v>
      </c>
      <c r="L5" s="2968">
        <f>財源別まとめ!C5</f>
        <v>389374.60412848985</v>
      </c>
      <c r="M5" s="2968">
        <f>財源別まとめ!D5</f>
        <v>221127.55626581231</v>
      </c>
      <c r="N5" s="2968">
        <f>財源別まとめ!E5</f>
        <v>117825.49964044565</v>
      </c>
      <c r="O5" s="2968">
        <f>財源別まとめ!F5</f>
        <v>50421.548222231911</v>
      </c>
      <c r="P5" s="2964">
        <f>財源別まとめ!G5</f>
        <v>63937.325092617539</v>
      </c>
      <c r="Q5" s="2966">
        <f>財源別まとめ!H5</f>
        <v>6.9001347532959403E-2</v>
      </c>
    </row>
    <row r="6" spans="1:17">
      <c r="A6" s="3190" t="s">
        <v>1574</v>
      </c>
      <c r="B6" s="1613">
        <f>現状投影!B26</f>
        <v>560135.84387285914</v>
      </c>
      <c r="C6" s="1585">
        <f>B6*'Mf2025'!$Z$5</f>
        <v>484086.26405439951</v>
      </c>
      <c r="D6" s="1585">
        <f>B6*'Mf2025'!$Z$6</f>
        <v>265178.44541113282</v>
      </c>
      <c r="E6" s="1585">
        <f>B6*'Mf2025'!$Z$7</f>
        <v>151748.68585035886</v>
      </c>
      <c r="F6" s="1585">
        <f>B6*'Mf2025'!$Z$8</f>
        <v>67159.132792907782</v>
      </c>
      <c r="G6" s="1613">
        <f>B6-C6</f>
        <v>76049.579818459635</v>
      </c>
      <c r="H6" s="1655">
        <f>C6/現状投影!H26/10000</f>
        <v>7.4982382908054437E-2</v>
      </c>
      <c r="I6" s="3194"/>
      <c r="J6" s="3190" t="s">
        <v>1574</v>
      </c>
      <c r="K6" s="1613">
        <f>計画ベース!B26</f>
        <v>549257.19344263757</v>
      </c>
      <c r="L6" s="1585">
        <f>K6*'Mf2025'!$Z$5</f>
        <v>474684.60675586195</v>
      </c>
      <c r="M6" s="1585">
        <f>K6*'Mf2025'!$Z$6</f>
        <v>260028.29542374494</v>
      </c>
      <c r="N6" s="1585">
        <f>K6*'Mf2025'!$Z$7</f>
        <v>148801.50629620368</v>
      </c>
      <c r="O6" s="1585">
        <f>K6*'Mf2025'!$Z$8</f>
        <v>65854.805035913334</v>
      </c>
      <c r="P6" s="1613">
        <f>K6-L6</f>
        <v>74572.586686775612</v>
      </c>
      <c r="Q6" s="1655">
        <f>L6/計画ベース!H26/10000</f>
        <v>7.3526116288082699E-2</v>
      </c>
    </row>
    <row r="7" spans="1:17">
      <c r="A7" s="3190" t="s">
        <v>1575</v>
      </c>
      <c r="B7" s="1613">
        <f ca="1">現状投影!B27</f>
        <v>634771.90200091212</v>
      </c>
      <c r="C7" s="1585">
        <f ca="1">B7*'Mf2030'!$Z$5</f>
        <v>549804.18260084721</v>
      </c>
      <c r="D7" s="1585">
        <f ca="1">B7*'Mf2030'!$Z$6</f>
        <v>296348.9929316162</v>
      </c>
      <c r="E7" s="1585">
        <f ca="1">B7*'Mf2030'!$Z$7</f>
        <v>174766.74095012582</v>
      </c>
      <c r="F7" s="1585">
        <f ca="1">B7*'Mf2030'!$Z$8</f>
        <v>78688.448719105145</v>
      </c>
      <c r="G7" s="1613">
        <f ca="1">B7-C7</f>
        <v>84967.719400064903</v>
      </c>
      <c r="H7" s="1655">
        <f ca="1">C7/現状投影!H27/10000</f>
        <v>7.9131145147120954E-2</v>
      </c>
      <c r="I7" s="3194"/>
      <c r="J7" s="3190" t="s">
        <v>1575</v>
      </c>
      <c r="K7" s="1613">
        <f ca="1">計画ベース!B27</f>
        <v>620153.07573764666</v>
      </c>
      <c r="L7" s="1585">
        <f ca="1">K7*'Mf2030'!$Z$5</f>
        <v>537142.1668453879</v>
      </c>
      <c r="M7" s="1585">
        <f ca="1">K7*'Mf2030'!$Z$6</f>
        <v>289524.06191733392</v>
      </c>
      <c r="N7" s="1585">
        <f ca="1">K7*'Mf2030'!$Z$7</f>
        <v>170741.85482253644</v>
      </c>
      <c r="O7" s="1585">
        <f ca="1">K7*'Mf2030'!$Z$8</f>
        <v>76876.250105517465</v>
      </c>
      <c r="P7" s="1613">
        <f ca="1">K7-L7</f>
        <v>83010.908892258769</v>
      </c>
      <c r="Q7" s="1655">
        <f ca="1">L7/計画ベース!H27/10000</f>
        <v>7.7308751214319973E-2</v>
      </c>
    </row>
    <row r="8" spans="1:17">
      <c r="A8" s="3190" t="s">
        <v>1576</v>
      </c>
      <c r="B8" s="1613">
        <f ca="1">現状投影!B28</f>
        <v>707749.60837820033</v>
      </c>
      <c r="C8" s="1585">
        <f ca="1">B8*'Mf2035'!$Z$5</f>
        <v>613783.04109861492</v>
      </c>
      <c r="D8" s="1585">
        <f ca="1">B8*'Mf2035'!$Z$6</f>
        <v>328428.34838526137</v>
      </c>
      <c r="E8" s="1585">
        <f ca="1">B8*'Mf2035'!$Z$7</f>
        <v>196438.92241066831</v>
      </c>
      <c r="F8" s="1585">
        <f ca="1">B8*'Mf2035'!$Z$8</f>
        <v>88915.770302685269</v>
      </c>
      <c r="G8" s="1613">
        <f ca="1">B8-C8</f>
        <v>93966.567279585404</v>
      </c>
      <c r="H8" s="1655">
        <f ca="1">C8/現状投影!H28/10000</f>
        <v>8.28146306247807E-2</v>
      </c>
      <c r="I8" s="3194"/>
      <c r="J8" s="3190" t="s">
        <v>1576</v>
      </c>
      <c r="K8" s="1613">
        <f ca="1">計画ベース!B28</f>
        <v>690825.23320387607</v>
      </c>
      <c r="L8" s="1585">
        <f ca="1">K8*'Mf2035'!$Z$5</f>
        <v>599105.68297616486</v>
      </c>
      <c r="M8" s="1585">
        <f ca="1">K8*'Mf2035'!$Z$6</f>
        <v>320574.6604140409</v>
      </c>
      <c r="N8" s="1585">
        <f ca="1">K8*'Mf2035'!$Z$7</f>
        <v>191741.48989730186</v>
      </c>
      <c r="O8" s="1585">
        <f ca="1">K8*'Mf2035'!$Z$8</f>
        <v>86789.532664822051</v>
      </c>
      <c r="P8" s="1613">
        <f ca="1">K8-L8</f>
        <v>91719.55022771121</v>
      </c>
      <c r="Q8" s="1655">
        <f ca="1">L8/計画ベース!H28/10000</f>
        <v>8.0834289184778224E-2</v>
      </c>
    </row>
    <row r="9" spans="1:17">
      <c r="A9" s="3190" t="s">
        <v>1577</v>
      </c>
      <c r="B9" s="1613">
        <f ca="1">現状投影!B29</f>
        <v>781110.43838837277</v>
      </c>
      <c r="C9" s="1585">
        <f ca="1">B9*'Mf2040'!$Z$5</f>
        <v>678698.73996810708</v>
      </c>
      <c r="D9" s="1585">
        <f ca="1">B9*'Mf2040'!$Z$6</f>
        <v>361480.39914208325</v>
      </c>
      <c r="E9" s="1585">
        <f ca="1">B9*'Mf2040'!$Z$7</f>
        <v>217784.51360165153</v>
      </c>
      <c r="F9" s="1585">
        <f ca="1">B9*'Mf2040'!$Z$8</f>
        <v>99433.827224372304</v>
      </c>
      <c r="G9" s="1613">
        <f ca="1">B9-C9</f>
        <v>102411.69842026569</v>
      </c>
      <c r="H9" s="1655">
        <f ca="1">C9/現状投影!H29/10000</f>
        <v>8.5846382803596424E-2</v>
      </c>
      <c r="I9" s="3194"/>
      <c r="J9" s="3190" t="s">
        <v>1577</v>
      </c>
      <c r="K9" s="1613">
        <f ca="1">計画ベース!B29</f>
        <v>763156.58962883346</v>
      </c>
      <c r="L9" s="1585">
        <f ca="1">K9*'Mf2040'!$Z$5</f>
        <v>663098.82741820114</v>
      </c>
      <c r="M9" s="1585">
        <f ca="1">K9*'Mf2040'!$Z$6</f>
        <v>353171.76044417353</v>
      </c>
      <c r="N9" s="1585">
        <f ca="1">K9*'Mf2040'!$Z$7</f>
        <v>212778.729493272</v>
      </c>
      <c r="O9" s="1585">
        <f ca="1">K9*'Mf2040'!$Z$8</f>
        <v>97148.337480755639</v>
      </c>
      <c r="P9" s="1613">
        <f ca="1">K9-L9</f>
        <v>100057.76221063233</v>
      </c>
      <c r="Q9" s="1655">
        <f ca="1">L9/計画ベース!H29/10000</f>
        <v>8.3873200910662929E-2</v>
      </c>
    </row>
    <row r="10" spans="1:17">
      <c r="A10" s="3195"/>
      <c r="I10" s="3193"/>
      <c r="J10" s="3195"/>
    </row>
    <row r="11" spans="1:17">
      <c r="A11" s="3195"/>
      <c r="B11" s="3190" t="s">
        <v>1571</v>
      </c>
      <c r="I11" s="3193"/>
      <c r="J11" s="3195"/>
      <c r="K11" s="3190" t="s">
        <v>1571</v>
      </c>
    </row>
    <row r="12" spans="1:17">
      <c r="A12" s="3191" t="s">
        <v>1578</v>
      </c>
      <c r="B12" s="1582" t="s">
        <v>775</v>
      </c>
      <c r="C12" s="1582" t="s">
        <v>789</v>
      </c>
      <c r="D12" s="1582"/>
      <c r="E12" s="1582"/>
      <c r="F12" s="1582"/>
      <c r="G12" s="1582" t="s">
        <v>1036</v>
      </c>
      <c r="H12" s="1924" t="s">
        <v>789</v>
      </c>
      <c r="I12" s="3193"/>
      <c r="J12" s="3191" t="s">
        <v>1578</v>
      </c>
      <c r="K12" s="1582" t="s">
        <v>775</v>
      </c>
      <c r="L12" s="1582" t="s">
        <v>789</v>
      </c>
      <c r="M12" s="1582"/>
      <c r="N12" s="1582"/>
      <c r="O12" s="1582"/>
      <c r="P12" s="1582" t="s">
        <v>1036</v>
      </c>
      <c r="Q12" s="1924" t="s">
        <v>789</v>
      </c>
    </row>
    <row r="13" spans="1:17">
      <c r="B13" s="1582"/>
      <c r="C13" s="1582"/>
      <c r="D13" s="1582" t="s">
        <v>790</v>
      </c>
      <c r="E13" s="1582" t="s">
        <v>792</v>
      </c>
      <c r="F13" s="1582" t="s">
        <v>793</v>
      </c>
      <c r="G13" s="1317"/>
      <c r="H13" s="1924" t="s">
        <v>797</v>
      </c>
      <c r="I13" s="3193"/>
      <c r="K13" s="1582"/>
      <c r="L13" s="1582"/>
      <c r="M13" s="1582" t="s">
        <v>790</v>
      </c>
      <c r="N13" s="1582" t="s">
        <v>792</v>
      </c>
      <c r="O13" s="1582" t="s">
        <v>793</v>
      </c>
      <c r="P13" s="1317"/>
      <c r="Q13" s="1924" t="s">
        <v>797</v>
      </c>
    </row>
    <row r="14" spans="1:17">
      <c r="A14" s="3190" t="s">
        <v>1573</v>
      </c>
      <c r="B14" s="1613">
        <f>現状投影!B34</f>
        <v>453311.92922110739</v>
      </c>
      <c r="C14" s="1585">
        <f>B14*'Mf2018'!$Z$5</f>
        <v>389374.60412848985</v>
      </c>
      <c r="D14" s="1585">
        <f>B14*'Mf2018'!$Z$6</f>
        <v>221127.55626581231</v>
      </c>
      <c r="E14" s="1585">
        <f>B14*'Mf2018'!$Z$7</f>
        <v>117825.49964044565</v>
      </c>
      <c r="F14" s="1585">
        <f>B14*'Mf2018'!$Z$8</f>
        <v>50421.548222231911</v>
      </c>
      <c r="G14" s="1613">
        <f>B14-C14</f>
        <v>63937.325092617539</v>
      </c>
      <c r="H14" s="1655">
        <f>C14/現状投影!H34/10000</f>
        <v>6.9001347532959403E-2</v>
      </c>
      <c r="I14" s="3193"/>
      <c r="J14" s="3190" t="s">
        <v>1573</v>
      </c>
      <c r="K14" s="2964">
        <f>財源別まとめ!B14</f>
        <v>453311.92922110739</v>
      </c>
      <c r="L14" s="2968">
        <f>財源別まとめ!C14</f>
        <v>389374.60412848985</v>
      </c>
      <c r="M14" s="2968">
        <f>財源別まとめ!D14</f>
        <v>221127.55626581231</v>
      </c>
      <c r="N14" s="2968">
        <f>財源別まとめ!E14</f>
        <v>117825.49964044565</v>
      </c>
      <c r="O14" s="2968">
        <f>財源別まとめ!F14</f>
        <v>50421.548222231911</v>
      </c>
      <c r="P14" s="2964">
        <f>財源別まとめ!G14</f>
        <v>63937.325092617539</v>
      </c>
      <c r="Q14" s="2966">
        <f>財源別まとめ!H14</f>
        <v>6.9001347532959403E-2</v>
      </c>
    </row>
    <row r="15" spans="1:17">
      <c r="A15" s="3190" t="s">
        <v>1574</v>
      </c>
      <c r="B15" s="1613">
        <f>現状投影!B35</f>
        <v>555134.61754927353</v>
      </c>
      <c r="C15" s="1585">
        <f>B15*'Mf2025'!$Z$5</f>
        <v>479764.05365997844</v>
      </c>
      <c r="D15" s="1585">
        <f>B15*'Mf2025'!$Z$6</f>
        <v>262810.77436107467</v>
      </c>
      <c r="E15" s="1585">
        <f>B15*'Mf2025'!$Z$7</f>
        <v>150393.78323067114</v>
      </c>
      <c r="F15" s="1585">
        <f>B15*'Mf2025'!$Z$8</f>
        <v>66559.496068232635</v>
      </c>
      <c r="G15" s="1613">
        <f>B15-C15</f>
        <v>75370.563889295096</v>
      </c>
      <c r="H15" s="1655">
        <f>C15/現状投影!H35/10000</f>
        <v>7.4312895548323793E-2</v>
      </c>
      <c r="I15" s="3194"/>
      <c r="J15" s="3190" t="s">
        <v>1574</v>
      </c>
      <c r="K15" s="1613">
        <f>計画ベース!B35</f>
        <v>544353.09818733088</v>
      </c>
      <c r="L15" s="1585">
        <f>K15*'Mf2025'!$Z$5</f>
        <v>470446.33995562629</v>
      </c>
      <c r="M15" s="1585">
        <f>K15*'Mf2025'!$Z$6</f>
        <v>257706.60797921583</v>
      </c>
      <c r="N15" s="1585">
        <f>K15*'Mf2025'!$Z$7</f>
        <v>147472.91785035035</v>
      </c>
      <c r="O15" s="1585">
        <f>K15*'Mf2025'!$Z$8</f>
        <v>65266.814126060104</v>
      </c>
      <c r="P15" s="1613">
        <f>K15-L15</f>
        <v>73906.758231704589</v>
      </c>
      <c r="Q15" s="1655">
        <f>L15/計画ベース!H35/10000</f>
        <v>7.2869631343808278E-2</v>
      </c>
    </row>
    <row r="16" spans="1:17">
      <c r="A16" s="3190" t="s">
        <v>1575</v>
      </c>
      <c r="B16" s="1613">
        <f ca="1">現状投影!B36</f>
        <v>631768.05928448343</v>
      </c>
      <c r="C16" s="1585">
        <f ca="1">B16*'Mf2030'!$Z$5</f>
        <v>547202.42079607653</v>
      </c>
      <c r="D16" s="1585">
        <f ca="1">B16*'Mf2030'!$Z$6</f>
        <v>294946.62184188684</v>
      </c>
      <c r="E16" s="1585">
        <f ca="1">B16*'Mf2030'!$Z$7</f>
        <v>173939.71662812575</v>
      </c>
      <c r="F16" s="1585">
        <f ca="1">B16*'Mf2030'!$Z$8</f>
        <v>78316.082326063988</v>
      </c>
      <c r="G16" s="1613">
        <f ca="1">B16-C16</f>
        <v>84565.638488406898</v>
      </c>
      <c r="H16" s="1655">
        <f ca="1">C16/現状投影!H36/10000</f>
        <v>7.875668384339346E-2</v>
      </c>
      <c r="I16" s="3194"/>
      <c r="J16" s="3190" t="s">
        <v>1575</v>
      </c>
      <c r="K16" s="1613">
        <f ca="1">計画ベース!B36</f>
        <v>617218.41165791464</v>
      </c>
      <c r="L16" s="1585">
        <f ca="1">K16*'Mf2030'!$Z$5</f>
        <v>534600.32373532082</v>
      </c>
      <c r="M16" s="1585">
        <f ca="1">K16*'Mf2030'!$Z$6</f>
        <v>288153.98749866517</v>
      </c>
      <c r="N16" s="1585">
        <f ca="1">K16*'Mf2030'!$Z$7</f>
        <v>169933.87690892452</v>
      </c>
      <c r="O16" s="1585">
        <f ca="1">K16*'Mf2030'!$Z$8</f>
        <v>76512.45932773118</v>
      </c>
      <c r="P16" s="1613">
        <f ca="1">K16-L16</f>
        <v>82618.087922593812</v>
      </c>
      <c r="Q16" s="1655">
        <f ca="1">L16/計画ベース!H36/10000</f>
        <v>7.6942913771737342E-2</v>
      </c>
    </row>
    <row r="17" spans="1:17">
      <c r="A17" s="3190" t="s">
        <v>1576</v>
      </c>
      <c r="B17" s="1613">
        <f ca="1">現状投影!B37</f>
        <v>715377.58059917286</v>
      </c>
      <c r="C17" s="1585">
        <f ca="1">B17*'Mf2035'!$Z$5</f>
        <v>620398.26197868411</v>
      </c>
      <c r="D17" s="1585">
        <f ca="1">B17*'Mf2035'!$Z$6</f>
        <v>331968.07809815148</v>
      </c>
      <c r="E17" s="1585">
        <f ca="1">B17*'Mf2035'!$Z$7</f>
        <v>198556.09863447433</v>
      </c>
      <c r="F17" s="1585">
        <f ca="1">B17*'Mf2035'!$Z$8</f>
        <v>89874.085246058326</v>
      </c>
      <c r="G17" s="1613">
        <f ca="1">B17-C17</f>
        <v>94979.318620488746</v>
      </c>
      <c r="H17" s="1655">
        <f ca="1">C17/現状投影!H37/10000</f>
        <v>8.3707188804139451E-2</v>
      </c>
      <c r="I17" s="3194"/>
      <c r="J17" s="3190" t="s">
        <v>1576</v>
      </c>
      <c r="K17" s="1613">
        <f ca="1">計画ベース!B37</f>
        <v>698270.79816928983</v>
      </c>
      <c r="L17" s="1585">
        <f ca="1">K17*'Mf2035'!$Z$5</f>
        <v>605562.71446451987</v>
      </c>
      <c r="M17" s="1585">
        <f ca="1">K17*'Mf2035'!$Z$6</f>
        <v>324029.74477641797</v>
      </c>
      <c r="N17" s="1585">
        <f ca="1">K17*'Mf2035'!$Z$7</f>
        <v>193808.03820934688</v>
      </c>
      <c r="O17" s="1585">
        <f ca="1">K17*'Mf2035'!$Z$8</f>
        <v>87724.931478754952</v>
      </c>
      <c r="P17" s="1613">
        <f ca="1">K17-L17</f>
        <v>92708.083704769961</v>
      </c>
      <c r="Q17" s="1655">
        <f ca="1">L17/計画ベース!H37/10000</f>
        <v>8.1705503672365842E-2</v>
      </c>
    </row>
    <row r="18" spans="1:17">
      <c r="A18" s="3190" t="s">
        <v>1577</v>
      </c>
      <c r="B18" s="1613">
        <f ca="1">現状投影!B38</f>
        <v>801832.8534298545</v>
      </c>
      <c r="C18" s="1585">
        <f ca="1">B18*'Mf2040'!$Z$5</f>
        <v>696704.23098006682</v>
      </c>
      <c r="D18" s="1585">
        <f ca="1">B18*'Mf2040'!$Z$6</f>
        <v>371070.26824668515</v>
      </c>
      <c r="E18" s="1585">
        <f ca="1">B18*'Mf2040'!$Z$7</f>
        <v>223562.21270623928</v>
      </c>
      <c r="F18" s="1585">
        <f ca="1">B18*'Mf2040'!$Z$8</f>
        <v>102071.75002714239</v>
      </c>
      <c r="G18" s="1613">
        <f ca="1">B18-C18</f>
        <v>105128.62244978768</v>
      </c>
      <c r="H18" s="1655">
        <f ca="1">C18/現状投影!H38/10000</f>
        <v>8.8123838444742961E-2</v>
      </c>
      <c r="I18" s="3194"/>
      <c r="J18" s="3190" t="s">
        <v>1577</v>
      </c>
      <c r="K18" s="1613">
        <f ca="1">計画ベース!B38</f>
        <v>783402.699288512</v>
      </c>
      <c r="L18" s="1585">
        <f ca="1">K18*'Mf2040'!$Z$5</f>
        <v>680690.46163529227</v>
      </c>
      <c r="M18" s="1585">
        <f ca="1">K18*'Mf2040'!$Z$6</f>
        <v>362541.20609638502</v>
      </c>
      <c r="N18" s="1585">
        <f ca="1">K18*'Mf2040'!$Z$7</f>
        <v>218423.62799655698</v>
      </c>
      <c r="O18" s="1585">
        <f ca="1">K18*'Mf2040'!$Z$8</f>
        <v>99725.627542350252</v>
      </c>
      <c r="P18" s="1613">
        <f ca="1">K18-L18</f>
        <v>102712.23765321972</v>
      </c>
      <c r="Q18" s="1655">
        <f ca="1">L18/計画ベース!H38/10000</f>
        <v>8.6098309160034678E-2</v>
      </c>
    </row>
    <row r="19" spans="1:17">
      <c r="B19" s="3192"/>
      <c r="C19" s="2298"/>
      <c r="D19" s="2298"/>
      <c r="E19" s="2298"/>
      <c r="F19" s="2298"/>
      <c r="G19" s="3192"/>
      <c r="I19" s="3193"/>
      <c r="K19" s="3192"/>
      <c r="L19" s="2298"/>
      <c r="M19" s="2298"/>
      <c r="N19" s="2298"/>
      <c r="O19" s="2298"/>
      <c r="P19" s="3192"/>
    </row>
    <row r="20" spans="1:17">
      <c r="A20" s="3189" t="s">
        <v>1579</v>
      </c>
      <c r="B20" s="3190" t="s">
        <v>1571</v>
      </c>
      <c r="I20" s="3193"/>
      <c r="J20" s="3189" t="s">
        <v>1579</v>
      </c>
      <c r="K20" s="3190" t="s">
        <v>1571</v>
      </c>
    </row>
    <row r="21" spans="1:17">
      <c r="A21" s="3191" t="s">
        <v>1572</v>
      </c>
      <c r="B21" s="1582" t="s">
        <v>775</v>
      </c>
      <c r="C21" s="1582" t="s">
        <v>789</v>
      </c>
      <c r="D21" s="1582"/>
      <c r="E21" s="1582"/>
      <c r="F21" s="1582"/>
      <c r="G21" s="1582" t="s">
        <v>1036</v>
      </c>
      <c r="H21" s="1924" t="s">
        <v>789</v>
      </c>
      <c r="I21" s="3193"/>
      <c r="J21" s="3191" t="s">
        <v>1572</v>
      </c>
      <c r="K21" s="1582" t="s">
        <v>775</v>
      </c>
      <c r="L21" s="1582" t="s">
        <v>789</v>
      </c>
      <c r="M21" s="1582"/>
      <c r="N21" s="1582"/>
      <c r="O21" s="1582"/>
      <c r="P21" s="1582" t="s">
        <v>1036</v>
      </c>
      <c r="Q21" s="1924" t="s">
        <v>789</v>
      </c>
    </row>
    <row r="22" spans="1:17">
      <c r="B22" s="1582"/>
      <c r="C22" s="1582"/>
      <c r="D22" s="1582" t="s">
        <v>790</v>
      </c>
      <c r="E22" s="1582" t="s">
        <v>792</v>
      </c>
      <c r="F22" s="1582" t="s">
        <v>793</v>
      </c>
      <c r="G22" s="1317"/>
      <c r="H22" s="1924" t="s">
        <v>797</v>
      </c>
      <c r="I22" s="3193"/>
      <c r="K22" s="1582"/>
      <c r="L22" s="1582"/>
      <c r="M22" s="1582" t="s">
        <v>790</v>
      </c>
      <c r="N22" s="1582" t="s">
        <v>792</v>
      </c>
      <c r="O22" s="1582" t="s">
        <v>793</v>
      </c>
      <c r="P22" s="1317"/>
      <c r="Q22" s="1924" t="s">
        <v>797</v>
      </c>
    </row>
    <row r="23" spans="1:17">
      <c r="A23" s="3190" t="s">
        <v>1573</v>
      </c>
      <c r="B23" s="1613">
        <f>現状投影!B43</f>
        <v>453311.92922110739</v>
      </c>
      <c r="C23" s="1585">
        <f>B23*'Mf2018'!$Z$5</f>
        <v>389374.60412848985</v>
      </c>
      <c r="D23" s="1585">
        <f>B23*'Mf2018'!$Z$6</f>
        <v>221127.55626581231</v>
      </c>
      <c r="E23" s="1585">
        <f>B23*'Mf2018'!$Z$7</f>
        <v>117825.49964044565</v>
      </c>
      <c r="F23" s="1585">
        <f>B23*'Mf2018'!$Z$8</f>
        <v>50421.548222231911</v>
      </c>
      <c r="G23" s="1613">
        <f>B23-C23</f>
        <v>63937.325092617539</v>
      </c>
      <c r="H23" s="1655">
        <f>C23/現状投影!H43/10000</f>
        <v>6.9001347532959403E-2</v>
      </c>
      <c r="I23" s="3193"/>
      <c r="J23" s="3190" t="s">
        <v>1573</v>
      </c>
      <c r="K23" s="2964">
        <f>財源別まとめ!B23</f>
        <v>453311.92922110739</v>
      </c>
      <c r="L23" s="2968">
        <f>財源別まとめ!C23</f>
        <v>389374.60412848985</v>
      </c>
      <c r="M23" s="2968">
        <f>財源別まとめ!D23</f>
        <v>221127.55626581231</v>
      </c>
      <c r="N23" s="2968">
        <f>財源別まとめ!E23</f>
        <v>117825.49964044565</v>
      </c>
      <c r="O23" s="2968">
        <f>財源別まとめ!F23</f>
        <v>50421.548222231911</v>
      </c>
      <c r="P23" s="2964">
        <f>財源別まとめ!G23</f>
        <v>63937.325092617539</v>
      </c>
      <c r="Q23" s="2966">
        <f>財源別まとめ!H23</f>
        <v>6.9001347532959403E-2</v>
      </c>
    </row>
    <row r="24" spans="1:17">
      <c r="A24" s="3190" t="s">
        <v>1574</v>
      </c>
      <c r="B24" s="1613">
        <f>現状投影!B44</f>
        <v>577118.68679093081</v>
      </c>
      <c r="C24" s="1585">
        <f>B24*'Mf2025'!$Z$5</f>
        <v>498763.34832094051</v>
      </c>
      <c r="D24" s="1585">
        <f>B24*'Mf2025'!$Z$6</f>
        <v>273218.43059140263</v>
      </c>
      <c r="E24" s="1585">
        <f>B24*'Mf2025'!$Z$7</f>
        <v>156349.57708595958</v>
      </c>
      <c r="F24" s="1585">
        <f>B24*'Mf2025'!$Z$8</f>
        <v>69195.340643578296</v>
      </c>
      <c r="G24" s="1613">
        <f>B24-C24</f>
        <v>78355.338469990296</v>
      </c>
      <c r="H24" s="1655">
        <f>C24/現状投影!H44/10000</f>
        <v>7.0516520333796198E-2</v>
      </c>
      <c r="I24" s="3194"/>
      <c r="J24" s="3190" t="s">
        <v>1574</v>
      </c>
      <c r="K24" s="1613">
        <f>計画ベース!B44</f>
        <v>565910.20492171461</v>
      </c>
      <c r="L24" s="1585">
        <f>K24*'Mf2025'!$Z$5</f>
        <v>489076.64076036902</v>
      </c>
      <c r="M24" s="1585">
        <f>K24*'Mf2025'!$Z$6</f>
        <v>267912.13243175071</v>
      </c>
      <c r="N24" s="1585">
        <f>K24*'Mf2025'!$Z$7</f>
        <v>153313.04155152375</v>
      </c>
      <c r="O24" s="1585">
        <f>K24*'Mf2025'!$Z$8</f>
        <v>67851.46677709448</v>
      </c>
      <c r="P24" s="1613">
        <f>K24-L24</f>
        <v>76833.564161345595</v>
      </c>
      <c r="Q24" s="1655">
        <f>L24/計画ベース!H44/10000</f>
        <v>6.9146987241675256E-2</v>
      </c>
    </row>
    <row r="25" spans="1:17">
      <c r="A25" s="3190" t="s">
        <v>1575</v>
      </c>
      <c r="B25" s="1613">
        <f ca="1">現状投影!B45</f>
        <v>663434.50298782194</v>
      </c>
      <c r="C25" s="1585">
        <f ca="1">B25*'Mf2030'!$Z$5</f>
        <v>574630.13639172493</v>
      </c>
      <c r="D25" s="1585">
        <f ca="1">B25*'Mf2030'!$Z$6</f>
        <v>309730.38695755921</v>
      </c>
      <c r="E25" s="1585">
        <f ca="1">B25*'Mf2030'!$Z$7</f>
        <v>182658.18880067812</v>
      </c>
      <c r="F25" s="1585">
        <f ca="1">B25*'Mf2030'!$Z$8</f>
        <v>82241.560633487563</v>
      </c>
      <c r="G25" s="1613">
        <f ca="1">B25-C25</f>
        <v>88804.36659609701</v>
      </c>
      <c r="H25" s="1655">
        <f ca="1">C25/現状投影!H45/10000</f>
        <v>7.2314088640632462E-2</v>
      </c>
      <c r="I25" s="3194"/>
      <c r="J25" s="3190" t="s">
        <v>1575</v>
      </c>
      <c r="K25" s="1613">
        <f ca="1">計画ベース!B45</f>
        <v>648155.57569809328</v>
      </c>
      <c r="L25" s="1585">
        <f ca="1">K25*'Mf2030'!$Z$5</f>
        <v>561396.37777218386</v>
      </c>
      <c r="M25" s="1585">
        <f ca="1">K25*'Mf2030'!$Z$6</f>
        <v>302597.28181992826</v>
      </c>
      <c r="N25" s="1585">
        <f ca="1">K25*'Mf2030'!$Z$7</f>
        <v>178451.56226408645</v>
      </c>
      <c r="O25" s="1585">
        <f ca="1">K25*'Mf2030'!$Z$8</f>
        <v>80347.533688169147</v>
      </c>
      <c r="P25" s="1613">
        <f ca="1">K25-L25</f>
        <v>86759.197925909422</v>
      </c>
      <c r="Q25" s="1655">
        <f ca="1">L25/計画ベース!H45/10000</f>
        <v>7.0648691834486105E-2</v>
      </c>
    </row>
    <row r="26" spans="1:17">
      <c r="A26" s="3190" t="s">
        <v>1576</v>
      </c>
      <c r="B26" s="1613">
        <f ca="1">現状投影!B46</f>
        <v>743332.28284132015</v>
      </c>
      <c r="C26" s="1585">
        <f ca="1">B26*'Mf2035'!$Z$5</f>
        <v>644641.47165633983</v>
      </c>
      <c r="D26" s="1585">
        <f ca="1">B26*'Mf2035'!$Z$6</f>
        <v>344940.34481268714</v>
      </c>
      <c r="E26" s="1585">
        <f ca="1">B26*'Mf2035'!$Z$7</f>
        <v>206315.04547068942</v>
      </c>
      <c r="F26" s="1585">
        <f ca="1">B26*'Mf2035'!$Z$8</f>
        <v>93386.081372963265</v>
      </c>
      <c r="G26" s="1613">
        <f ca="1">B26-C26</f>
        <v>98690.811184980324</v>
      </c>
      <c r="H26" s="1655">
        <f ca="1">C26/現状投影!H46/10000</f>
        <v>7.493491521233582E-2</v>
      </c>
      <c r="I26" s="3194"/>
      <c r="J26" s="3190" t="s">
        <v>1576</v>
      </c>
      <c r="K26" s="1613">
        <f ca="1">計画ベース!B46</f>
        <v>725557.0212444663</v>
      </c>
      <c r="L26" s="1585">
        <f ca="1">K26*'Mf2035'!$Z$5</f>
        <v>629226.19768078672</v>
      </c>
      <c r="M26" s="1585">
        <f ca="1">K26*'Mf2035'!$Z$6</f>
        <v>336691.80643235781</v>
      </c>
      <c r="N26" s="1585">
        <f ca="1">K26*'Mf2035'!$Z$7</f>
        <v>201381.44580165533</v>
      </c>
      <c r="O26" s="1585">
        <f ca="1">K26*'Mf2035'!$Z$8</f>
        <v>91152.945446773636</v>
      </c>
      <c r="P26" s="1613">
        <f ca="1">K26-L26</f>
        <v>96330.823563679587</v>
      </c>
      <c r="Q26" s="1655">
        <f ca="1">L26/計画ベース!H46/10000</f>
        <v>7.3143000948171305E-2</v>
      </c>
    </row>
    <row r="27" spans="1:17">
      <c r="A27" s="3190" t="s">
        <v>1577</v>
      </c>
      <c r="B27" s="1613">
        <f ca="1">現状投影!B47</f>
        <v>824401.54283086304</v>
      </c>
      <c r="C27" s="1585">
        <f ca="1">B27*'Mf2040'!$Z$5</f>
        <v>716313.93059027765</v>
      </c>
      <c r="D27" s="1585">
        <f ca="1">B27*'Mf2040'!$Z$6</f>
        <v>381514.55173318234</v>
      </c>
      <c r="E27" s="1585">
        <f ca="1">B27*'Mf2040'!$Z$7</f>
        <v>229854.67892134518</v>
      </c>
      <c r="F27" s="1585">
        <f ca="1">B27*'Mf2040'!$Z$8</f>
        <v>104944.6999357501</v>
      </c>
      <c r="G27" s="1613">
        <f ca="1">B27-C27</f>
        <v>108087.61224058538</v>
      </c>
      <c r="H27" s="1655">
        <f ca="1">C27/現状投影!H47/10000</f>
        <v>7.6913192125432239E-2</v>
      </c>
      <c r="I27" s="3194"/>
      <c r="J27" s="3190" t="s">
        <v>1577</v>
      </c>
      <c r="K27" s="1613">
        <f ca="1">計画ベース!B47</f>
        <v>805452.6466316845</v>
      </c>
      <c r="L27" s="1585">
        <f ca="1">K27*'Mf2040'!$Z$5</f>
        <v>699849.43166397524</v>
      </c>
      <c r="M27" s="1585">
        <f ca="1">K27*'Mf2040'!$Z$6</f>
        <v>372745.42738821328</v>
      </c>
      <c r="N27" s="1585">
        <f ca="1">K27*'Mf2040'!$Z$7</f>
        <v>224571.46167162969</v>
      </c>
      <c r="O27" s="1585">
        <f ca="1">K27*'Mf2040'!$Z$8</f>
        <v>102532.54260413234</v>
      </c>
      <c r="P27" s="1613">
        <f ca="1">K27-L27</f>
        <v>105603.21496770927</v>
      </c>
      <c r="Q27" s="1655">
        <f ca="1">L27/計画ベース!H47/10000</f>
        <v>7.514533990995996E-2</v>
      </c>
    </row>
    <row r="28" spans="1:17">
      <c r="A28" s="3195"/>
      <c r="I28" s="3193"/>
      <c r="J28" s="3195"/>
    </row>
    <row r="29" spans="1:17">
      <c r="A29" s="3195"/>
      <c r="B29" s="3190" t="s">
        <v>1571</v>
      </c>
      <c r="I29" s="3193"/>
      <c r="J29" s="3195"/>
      <c r="K29" s="3190" t="s">
        <v>1571</v>
      </c>
    </row>
    <row r="30" spans="1:17">
      <c r="A30" s="3191" t="s">
        <v>1578</v>
      </c>
      <c r="B30" s="1582" t="s">
        <v>775</v>
      </c>
      <c r="C30" s="1582" t="s">
        <v>789</v>
      </c>
      <c r="D30" s="1582"/>
      <c r="E30" s="1582"/>
      <c r="F30" s="1582"/>
      <c r="G30" s="1582" t="s">
        <v>1036</v>
      </c>
      <c r="H30" s="1924" t="s">
        <v>789</v>
      </c>
      <c r="I30" s="3193"/>
      <c r="J30" s="3191" t="s">
        <v>1578</v>
      </c>
      <c r="K30" s="1582" t="s">
        <v>775</v>
      </c>
      <c r="L30" s="1582" t="s">
        <v>789</v>
      </c>
      <c r="M30" s="1582"/>
      <c r="N30" s="1582"/>
      <c r="O30" s="1582"/>
      <c r="P30" s="1582" t="s">
        <v>1036</v>
      </c>
      <c r="Q30" s="1924" t="s">
        <v>789</v>
      </c>
    </row>
    <row r="31" spans="1:17">
      <c r="B31" s="1582"/>
      <c r="C31" s="1582"/>
      <c r="D31" s="1582" t="s">
        <v>790</v>
      </c>
      <c r="E31" s="1582" t="s">
        <v>792</v>
      </c>
      <c r="F31" s="1582" t="s">
        <v>793</v>
      </c>
      <c r="G31" s="1317"/>
      <c r="H31" s="1924" t="s">
        <v>797</v>
      </c>
      <c r="I31" s="3193"/>
      <c r="K31" s="1582"/>
      <c r="L31" s="1582"/>
      <c r="M31" s="1582" t="s">
        <v>790</v>
      </c>
      <c r="N31" s="1582" t="s">
        <v>792</v>
      </c>
      <c r="O31" s="1582" t="s">
        <v>793</v>
      </c>
      <c r="P31" s="1317"/>
      <c r="Q31" s="1924" t="s">
        <v>797</v>
      </c>
    </row>
    <row r="32" spans="1:17">
      <c r="A32" s="3190" t="s">
        <v>1573</v>
      </c>
      <c r="B32" s="1613">
        <f>現状投影!B52</f>
        <v>453311.92922110739</v>
      </c>
      <c r="C32" s="1585">
        <f>B32*'Mf2018'!$Z$5</f>
        <v>389374.60412848985</v>
      </c>
      <c r="D32" s="1585">
        <f>B32*'Mf2018'!$Z$6</f>
        <v>221127.55626581231</v>
      </c>
      <c r="E32" s="1585">
        <f>B32*'Mf2018'!$Z$7</f>
        <v>117825.49964044565</v>
      </c>
      <c r="F32" s="1585">
        <f>B32*'Mf2018'!$Z$8</f>
        <v>50421.548222231911</v>
      </c>
      <c r="G32" s="1613">
        <f>B32-C32</f>
        <v>63937.325092617539</v>
      </c>
      <c r="H32" s="1655">
        <f>C32/現状投影!H52/10000</f>
        <v>6.9001347532959403E-2</v>
      </c>
      <c r="I32" s="3193"/>
      <c r="J32" s="3190" t="s">
        <v>1573</v>
      </c>
      <c r="K32" s="2964">
        <f>財源別まとめ!B32</f>
        <v>453311.92922110739</v>
      </c>
      <c r="L32" s="2968">
        <f>財源別まとめ!C32</f>
        <v>389374.60412848985</v>
      </c>
      <c r="M32" s="2968">
        <f>財源別まとめ!D32</f>
        <v>221127.55626581231</v>
      </c>
      <c r="N32" s="2968">
        <f>財源別まとめ!E32</f>
        <v>117825.49964044565</v>
      </c>
      <c r="O32" s="2968">
        <f>財源別まとめ!F32</f>
        <v>50421.548222231911</v>
      </c>
      <c r="P32" s="2964">
        <f>財源別まとめ!G32</f>
        <v>63937.325092617539</v>
      </c>
      <c r="Q32" s="2966">
        <f>財源別まとめ!H32</f>
        <v>6.9001347532959403E-2</v>
      </c>
    </row>
    <row r="33" spans="1:17">
      <c r="A33" s="3190" t="s">
        <v>1574</v>
      </c>
      <c r="B33" s="1613">
        <f>現状投影!B53</f>
        <v>595690.7807214252</v>
      </c>
      <c r="C33" s="1585">
        <f>B33*'Mf2025'!$Z$5</f>
        <v>514813.91117069294</v>
      </c>
      <c r="D33" s="1585">
        <f>B33*'Mf2025'!$Z$6</f>
        <v>282010.79596203566</v>
      </c>
      <c r="E33" s="1585">
        <f>B33*'Mf2025'!$Z$7</f>
        <v>161381.01879473487</v>
      </c>
      <c r="F33" s="1585">
        <f>B33*'Mf2025'!$Z$8</f>
        <v>71422.096413922351</v>
      </c>
      <c r="G33" s="1613">
        <f>B33-C33</f>
        <v>80876.869550732255</v>
      </c>
      <c r="H33" s="1655">
        <f>C33/現状投影!H53/10000</f>
        <v>7.2785792615678344E-2</v>
      </c>
      <c r="I33" s="3194"/>
      <c r="J33" s="3190" t="s">
        <v>1574</v>
      </c>
      <c r="K33" s="1613">
        <f>計画ベース!B53</f>
        <v>584121.60185372701</v>
      </c>
      <c r="L33" s="1585">
        <f>K33*'Mf2025'!$Z$5</f>
        <v>504815.47840210126</v>
      </c>
      <c r="M33" s="1585">
        <f>K33*'Mf2025'!$Z$6</f>
        <v>276533.73731567652</v>
      </c>
      <c r="N33" s="1585">
        <f>K33*'Mf2025'!$Z$7</f>
        <v>158246.76536541956</v>
      </c>
      <c r="O33" s="1585">
        <f>K33*'Mf2025'!$Z$8</f>
        <v>70034.975721005219</v>
      </c>
      <c r="P33" s="1613">
        <f>K33-L33</f>
        <v>79306.123451625754</v>
      </c>
      <c r="Q33" s="1655">
        <f>L33/計画ベース!H53/10000</f>
        <v>7.1372186964810028E-2</v>
      </c>
    </row>
    <row r="34" spans="1:17">
      <c r="A34" s="3190" t="s">
        <v>1575</v>
      </c>
      <c r="B34" s="1613">
        <f ca="1">現状投影!B54</f>
        <v>695628.0896688248</v>
      </c>
      <c r="C34" s="1585">
        <f ca="1">B34*'Mf2030'!$Z$5</f>
        <v>602514.43397065718</v>
      </c>
      <c r="D34" s="1585">
        <f ca="1">B34*'Mf2030'!$Z$6</f>
        <v>324760.25353120314</v>
      </c>
      <c r="E34" s="1585">
        <f ca="1">B34*'Mf2030'!$Z$7</f>
        <v>191521.79509137713</v>
      </c>
      <c r="F34" s="1585">
        <f ca="1">B34*'Mf2030'!$Z$8</f>
        <v>86232.385348076961</v>
      </c>
      <c r="G34" s="1613">
        <f ca="1">B34-C34</f>
        <v>93113.655698167626</v>
      </c>
      <c r="H34" s="1655">
        <f ca="1">C34/現状投影!H54/10000</f>
        <v>7.5823176380907339E-2</v>
      </c>
      <c r="I34" s="3194"/>
      <c r="J34" s="3190" t="s">
        <v>1575</v>
      </c>
      <c r="K34" s="1613">
        <f ca="1">計画ベース!B54</f>
        <v>679607.74258877849</v>
      </c>
      <c r="L34" s="1585">
        <f ca="1">K34*'Mf2030'!$Z$5</f>
        <v>588638.49868813728</v>
      </c>
      <c r="M34" s="1585">
        <f ca="1">K34*'Mf2030'!$Z$6</f>
        <v>317281.00987120281</v>
      </c>
      <c r="N34" s="1585">
        <f ca="1">K34*'Mf2030'!$Z$7</f>
        <v>187111.0392919411</v>
      </c>
      <c r="O34" s="1585">
        <f ca="1">K34*'Mf2030'!$Z$8</f>
        <v>84246.449524993412</v>
      </c>
      <c r="P34" s="1613">
        <f ca="1">K34-L34</f>
        <v>90969.243900641217</v>
      </c>
      <c r="Q34" s="1655">
        <f ca="1">L34/計画ベース!H54/10000</f>
        <v>7.4076965121796151E-2</v>
      </c>
    </row>
    <row r="35" spans="1:17">
      <c r="A35" s="3190" t="s">
        <v>1576</v>
      </c>
      <c r="B35" s="1613">
        <f ca="1">現状投影!B55</f>
        <v>787688.98248466861</v>
      </c>
      <c r="C35" s="1585">
        <f ca="1">B35*'Mf2035'!$Z$5</f>
        <v>683109.01678515866</v>
      </c>
      <c r="D35" s="1585">
        <f ca="1">B35*'Mf2035'!$Z$6</f>
        <v>365523.89220181032</v>
      </c>
      <c r="E35" s="1585">
        <f ca="1">B35*'Mf2035'!$Z$7</f>
        <v>218626.43664136017</v>
      </c>
      <c r="F35" s="1585">
        <f ca="1">B35*'Mf2035'!$Z$8</f>
        <v>98958.687941988188</v>
      </c>
      <c r="G35" s="1613">
        <f ca="1">B35-C35</f>
        <v>104579.96569950995</v>
      </c>
      <c r="H35" s="1655">
        <f ca="1">C35/現状投影!H55/10000</f>
        <v>7.9406489505017136E-2</v>
      </c>
      <c r="I35" s="3194"/>
      <c r="J35" s="3190" t="s">
        <v>1576</v>
      </c>
      <c r="K35" s="1613">
        <f ca="1">計画ベース!B55</f>
        <v>768853.0217120439</v>
      </c>
      <c r="L35" s="1585">
        <f ca="1">K35*'Mf2035'!$Z$5</f>
        <v>666773.87064282713</v>
      </c>
      <c r="M35" s="1585">
        <f ca="1">K35*'Mf2035'!$Z$6</f>
        <v>356783.14065130299</v>
      </c>
      <c r="N35" s="1585">
        <f ca="1">K35*'Mf2035'!$Z$7</f>
        <v>213398.43539212912</v>
      </c>
      <c r="O35" s="1585">
        <f ca="1">K35*'Mf2035'!$Z$8</f>
        <v>96592.294599395027</v>
      </c>
      <c r="P35" s="1613">
        <f ca="1">K35-L35</f>
        <v>102079.15106921678</v>
      </c>
      <c r="Q35" s="1655">
        <f ca="1">L35/計画ベース!H55/10000</f>
        <v>7.7507646745162417E-2</v>
      </c>
    </row>
    <row r="36" spans="1:17">
      <c r="A36" s="3190" t="s">
        <v>1577</v>
      </c>
      <c r="B36" s="1613">
        <f ca="1">現状投影!B56</f>
        <v>882883.2795010726</v>
      </c>
      <c r="C36" s="1585">
        <f ca="1">B36*'Mf2040'!$Z$5</f>
        <v>767128.10364256892</v>
      </c>
      <c r="D36" s="1585">
        <f ca="1">B36*'Mf2040'!$Z$6</f>
        <v>408578.58835991943</v>
      </c>
      <c r="E36" s="1585">
        <f ca="1">B36*'Mf2040'!$Z$7</f>
        <v>246160.20493835743</v>
      </c>
      <c r="F36" s="1585">
        <f ca="1">B36*'Mf2040'!$Z$8</f>
        <v>112389.31034429205</v>
      </c>
      <c r="G36" s="1613">
        <f ca="1">B36-C36</f>
        <v>115755.17585850367</v>
      </c>
      <c r="H36" s="1655">
        <f ca="1">C36/現状投影!H56/10000</f>
        <v>8.236929187131492E-2</v>
      </c>
      <c r="I36" s="3194"/>
      <c r="J36" s="3190" t="s">
        <v>1577</v>
      </c>
      <c r="K36" s="1613">
        <f ca="1">計画ベース!B56</f>
        <v>862590.17868783383</v>
      </c>
      <c r="L36" s="1585">
        <f ca="1">K36*'Mf2040'!$Z$5</f>
        <v>749495.63930064067</v>
      </c>
      <c r="M36" s="1585">
        <f ca="1">K36*'Mf2040'!$Z$6</f>
        <v>399187.39625533664</v>
      </c>
      <c r="N36" s="1585">
        <f ca="1">K36*'Mf2040'!$Z$7</f>
        <v>240502.2046443157</v>
      </c>
      <c r="O36" s="1585">
        <f ca="1">K36*'Mf2040'!$Z$8</f>
        <v>109806.03840098834</v>
      </c>
      <c r="P36" s="1613">
        <f ca="1">K36-L36</f>
        <v>113094.53938719316</v>
      </c>
      <c r="Q36" s="1655">
        <f ca="1">L36/計画ベース!H56/10000</f>
        <v>8.0476031026229841E-2</v>
      </c>
    </row>
  </sheetData>
  <phoneticPr fontId="2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Q88"/>
  <sheetViews>
    <sheetView zoomScale="85" zoomScaleNormal="85" workbookViewId="0"/>
  </sheetViews>
  <sheetFormatPr defaultRowHeight="13.5"/>
  <cols>
    <col min="1" max="1" width="9.5" style="1317" customWidth="1"/>
    <col min="2" max="18" width="10.5" style="1317" customWidth="1"/>
    <col min="19" max="16384" width="9" style="1317"/>
  </cols>
  <sheetData>
    <row r="1" spans="1:17">
      <c r="A1" s="2812">
        <v>2025</v>
      </c>
      <c r="B1" s="1317" t="s">
        <v>1310</v>
      </c>
    </row>
    <row r="2" spans="1:17">
      <c r="K2" s="1656" t="s">
        <v>1033</v>
      </c>
      <c r="L2" s="1657">
        <f>'Me8'!F9*MIN(1,(A1-2018)/(2023-2018))</f>
        <v>-2.1105376118548378E-2</v>
      </c>
      <c r="O2" s="2954">
        <v>17</v>
      </c>
      <c r="P2" s="2954">
        <v>4</v>
      </c>
      <c r="Q2" s="1747"/>
    </row>
    <row r="3" spans="1:17">
      <c r="B3" s="2636" t="s">
        <v>640</v>
      </c>
      <c r="C3" s="2636" t="s">
        <v>641</v>
      </c>
      <c r="Q3" s="1316"/>
    </row>
    <row r="4" spans="1:17">
      <c r="B4" s="2636"/>
      <c r="C4" s="1605" t="s">
        <v>578</v>
      </c>
      <c r="D4" s="1654" t="s">
        <v>742</v>
      </c>
      <c r="E4" s="1654" t="s">
        <v>743</v>
      </c>
      <c r="F4" s="1654" t="s">
        <v>744</v>
      </c>
      <c r="G4" s="1654" t="s">
        <v>745</v>
      </c>
      <c r="H4" s="1605" t="s">
        <v>392</v>
      </c>
      <c r="I4" s="1605" t="s">
        <v>442</v>
      </c>
      <c r="J4" s="1605" t="s">
        <v>644</v>
      </c>
      <c r="K4" s="1605" t="s">
        <v>645</v>
      </c>
      <c r="L4" s="1605" t="s">
        <v>646</v>
      </c>
      <c r="M4" s="1605" t="s">
        <v>647</v>
      </c>
      <c r="N4" s="1659" t="s">
        <v>1030</v>
      </c>
      <c r="O4" s="1659" t="s">
        <v>1031</v>
      </c>
      <c r="P4" s="1659" t="s">
        <v>1032</v>
      </c>
      <c r="Q4" s="1642"/>
    </row>
    <row r="5" spans="1:17">
      <c r="A5" s="1608" t="s">
        <v>241</v>
      </c>
      <c r="B5" s="1610">
        <f>現2025!B5</f>
        <v>122544.10100000001</v>
      </c>
      <c r="C5" s="2926">
        <f>SUM(D5:I5)</f>
        <v>1322.8735994242927</v>
      </c>
      <c r="D5" s="2927">
        <f t="shared" ref="D5:I5" si="0">SUM(D6:D25)</f>
        <v>97.841249999999974</v>
      </c>
      <c r="E5" s="2927">
        <f t="shared" si="0"/>
        <v>312.49296000000004</v>
      </c>
      <c r="F5" s="2927">
        <f t="shared" si="0"/>
        <v>337.72139999999996</v>
      </c>
      <c r="G5" s="2927">
        <f t="shared" si="0"/>
        <v>261.72896000000003</v>
      </c>
      <c r="H5" s="2926">
        <f t="shared" si="0"/>
        <v>310.82801330192797</v>
      </c>
      <c r="I5" s="2926">
        <f t="shared" si="0"/>
        <v>2.2610161223649521</v>
      </c>
      <c r="J5" s="2926">
        <f>SUM(K5:N5)</f>
        <v>7941.2707011190914</v>
      </c>
      <c r="K5" s="2926">
        <f t="shared" ref="K5:P5" si="1">SUM(K6:K25)</f>
        <v>1596.0521129214299</v>
      </c>
      <c r="L5" s="2926">
        <f t="shared" si="1"/>
        <v>4776.6884217545867</v>
      </c>
      <c r="M5" s="2926">
        <f t="shared" si="1"/>
        <v>1528.3285710617783</v>
      </c>
      <c r="N5" s="2927">
        <f t="shared" si="1"/>
        <v>40.201595381296549</v>
      </c>
      <c r="O5" s="2927">
        <f t="shared" si="1"/>
        <v>32.544148642001971</v>
      </c>
      <c r="P5" s="2927">
        <f t="shared" si="1"/>
        <v>7.6574467392945813</v>
      </c>
      <c r="Q5" s="2654"/>
    </row>
    <row r="6" spans="1:17">
      <c r="A6" s="1607" t="s">
        <v>1004</v>
      </c>
      <c r="B6" s="1610">
        <f>現2025!B6</f>
        <v>844.96600000000001</v>
      </c>
      <c r="C6" s="2926">
        <f t="shared" ref="C6:C25" si="2">SUM(D6:I6)</f>
        <v>2.539382335467959</v>
      </c>
      <c r="D6" s="2928">
        <f>$B6*入院計画!D32/10^5</f>
        <v>1.1117765776804802</v>
      </c>
      <c r="E6" s="2928">
        <f>$B6*入院計画!E32/10^5</f>
        <v>1.1452194837642329</v>
      </c>
      <c r="F6" s="2928">
        <f>$B6*入院計画!F32/10^5</f>
        <v>0.23704654770749078</v>
      </c>
      <c r="G6" s="2928">
        <f>$B6*入院計画!G32/10^5</f>
        <v>4.5339726315755106E-2</v>
      </c>
      <c r="H6" s="2929">
        <f>現2025!H6</f>
        <v>0</v>
      </c>
      <c r="I6" s="2929">
        <f>現2025!I6</f>
        <v>0</v>
      </c>
      <c r="J6" s="2926">
        <f t="shared" ref="J6:J25" si="3">SUM(K6:N6)</f>
        <v>60.249164570620195</v>
      </c>
      <c r="K6" s="2929">
        <f>現2025!K6</f>
        <v>9.7146503829921684</v>
      </c>
      <c r="L6" s="2929">
        <f>現2025!L6</f>
        <v>50.418634465793431</v>
      </c>
      <c r="M6" s="2929">
        <f>現2025!M6</f>
        <v>9.3755170607747768E-2</v>
      </c>
      <c r="N6" s="2930">
        <f>O6+P6</f>
        <v>2.2124551226846579E-2</v>
      </c>
      <c r="O6" s="2931">
        <f>$B6*入院計画!$H32/10^5*(O$2/30)/7*365/270</f>
        <v>1.7910350993161517E-2</v>
      </c>
      <c r="P6" s="2931">
        <f>$B6*入院計画!$H32/10^5*(P$2/30)/7*365/270</f>
        <v>4.214200233685063E-3</v>
      </c>
      <c r="Q6" s="1619"/>
    </row>
    <row r="7" spans="1:17">
      <c r="A7" s="1607" t="s">
        <v>1003</v>
      </c>
      <c r="B7" s="1610">
        <f>現2025!B7</f>
        <v>3474.0050000000001</v>
      </c>
      <c r="C7" s="2926">
        <f t="shared" si="2"/>
        <v>10.440451959401166</v>
      </c>
      <c r="D7" s="2928">
        <f>$B7*入院計画!D32/10^5</f>
        <v>4.5709737311854868</v>
      </c>
      <c r="E7" s="2928">
        <f>$B7*入院計画!E32/10^5</f>
        <v>4.708471361799603</v>
      </c>
      <c r="F7" s="2928">
        <f>$B7*入院計画!F32/10^5</f>
        <v>0.97459648313489733</v>
      </c>
      <c r="G7" s="2928">
        <f>$B7*入院計画!G32/10^5</f>
        <v>0.18641038328117918</v>
      </c>
      <c r="H7" s="2929">
        <f>現2025!H7</f>
        <v>0</v>
      </c>
      <c r="I7" s="2929">
        <f>現2025!I7</f>
        <v>0</v>
      </c>
      <c r="J7" s="2926">
        <f t="shared" si="3"/>
        <v>253.76445475285044</v>
      </c>
      <c r="K7" s="2929">
        <f>現2025!K7</f>
        <v>26.443181216613851</v>
      </c>
      <c r="L7" s="2929">
        <f>現2025!L7</f>
        <v>210.54331359092004</v>
      </c>
      <c r="M7" s="2929">
        <f>現2025!M7</f>
        <v>16.686996756756503</v>
      </c>
      <c r="N7" s="2930">
        <f t="shared" ref="N7:N25" si="4">O7+P7</f>
        <v>9.0963188560038113E-2</v>
      </c>
      <c r="O7" s="2931">
        <f>$B7*入院計画!$H32/10^5*(O$2/30)/7*365/270</f>
        <v>7.3636866929554665E-2</v>
      </c>
      <c r="P7" s="2931">
        <f>$B7*入院計画!$H32/10^5*(P$2/30)/7*365/270</f>
        <v>1.7326321630483449E-2</v>
      </c>
      <c r="Q7" s="1619"/>
    </row>
    <row r="8" spans="1:17">
      <c r="A8" s="1606" t="s">
        <v>986</v>
      </c>
      <c r="B8" s="1610">
        <f>現2025!B8</f>
        <v>4743.0410000000002</v>
      </c>
      <c r="C8" s="2926">
        <f t="shared" si="2"/>
        <v>3.5486565309640579</v>
      </c>
      <c r="D8" s="2928">
        <f>$B8*入院計画!D33/10^5</f>
        <v>1.1811625641757055</v>
      </c>
      <c r="E8" s="2928">
        <f>$B8*入院計画!E33/10^5</f>
        <v>1.5054347974197473</v>
      </c>
      <c r="F8" s="2928">
        <f>$B8*入院計画!F33/10^5</f>
        <v>0.16449546535942011</v>
      </c>
      <c r="G8" s="2928">
        <f>$B8*入院計画!G33/10^5</f>
        <v>0.60692793745554297</v>
      </c>
      <c r="H8" s="2929">
        <f>現2025!H8</f>
        <v>9.0635766553641778E-2</v>
      </c>
      <c r="I8" s="2929">
        <f>現2025!I8</f>
        <v>0</v>
      </c>
      <c r="J8" s="2926">
        <f t="shared" si="3"/>
        <v>227.62298849187536</v>
      </c>
      <c r="K8" s="2929">
        <f>現2025!K8</f>
        <v>21.294395927810928</v>
      </c>
      <c r="L8" s="2929">
        <f>現2025!L8</f>
        <v>153.69551746872054</v>
      </c>
      <c r="M8" s="2929">
        <f>現2025!M8</f>
        <v>52.59776628722723</v>
      </c>
      <c r="N8" s="2930">
        <f t="shared" si="4"/>
        <v>3.5308808116632305E-2</v>
      </c>
      <c r="O8" s="2931">
        <f>$B8*入院計画!$H33/10^5*(O$2/30)/7*365/270</f>
        <v>2.8583320856321391E-2</v>
      </c>
      <c r="P8" s="2931">
        <f>$B8*入院計画!$H33/10^5*(P$2/30)/7*365/270</f>
        <v>6.7254872603109148E-3</v>
      </c>
      <c r="Q8" s="1619"/>
    </row>
    <row r="9" spans="1:17">
      <c r="A9" s="1606" t="s">
        <v>987</v>
      </c>
      <c r="B9" s="1610">
        <f>現2025!B9</f>
        <v>5010.7280000000001</v>
      </c>
      <c r="C9" s="2926">
        <f t="shared" si="2"/>
        <v>3.9872117659780919</v>
      </c>
      <c r="D9" s="2928">
        <f>$B9*入院計画!D34/10^5</f>
        <v>0.90476344902446038</v>
      </c>
      <c r="E9" s="2928">
        <f>$B9*入院計画!E34/10^5</f>
        <v>1.3875942454050587</v>
      </c>
      <c r="F9" s="2928">
        <f>$B9*入院計画!F34/10^5</f>
        <v>0.29574047656532554</v>
      </c>
      <c r="G9" s="2928">
        <f>$B9*入院計画!G34/10^5</f>
        <v>0.8654351335032795</v>
      </c>
      <c r="H9" s="2929">
        <f>現2025!H9</f>
        <v>0.53367846147996789</v>
      </c>
      <c r="I9" s="2929">
        <f>現2025!I9</f>
        <v>0</v>
      </c>
      <c r="J9" s="2926">
        <f t="shared" si="3"/>
        <v>143.35135639659339</v>
      </c>
      <c r="K9" s="2929">
        <f>現2025!K9</f>
        <v>16.897580259255829</v>
      </c>
      <c r="L9" s="2929">
        <f>現2025!L9</f>
        <v>95.049322176877084</v>
      </c>
      <c r="M9" s="2929">
        <f>現2025!M9</f>
        <v>31.367496130142079</v>
      </c>
      <c r="N9" s="2930">
        <f t="shared" si="4"/>
        <v>3.6957830318377183E-2</v>
      </c>
      <c r="O9" s="2931">
        <f>$B9*入院計画!$H34/10^5*(O$2/30)/7*365/270</f>
        <v>2.9918243591067241E-2</v>
      </c>
      <c r="P9" s="2931">
        <f>$B9*入院計画!$H34/10^5*(P$2/30)/7*365/270</f>
        <v>7.0395867273099402E-3</v>
      </c>
      <c r="Q9" s="1619"/>
    </row>
    <row r="10" spans="1:17">
      <c r="A10" s="1606" t="s">
        <v>988</v>
      </c>
      <c r="B10" s="1610">
        <f>現2025!B10</f>
        <v>5353.0680000000002</v>
      </c>
      <c r="C10" s="2926">
        <f t="shared" si="2"/>
        <v>5.9460471284415757</v>
      </c>
      <c r="D10" s="2928">
        <f>$B10*入院計画!D35/10^5</f>
        <v>0.65693773152706247</v>
      </c>
      <c r="E10" s="2928">
        <f>$B10*入院計画!E35/10^5</f>
        <v>1.6711357978811723</v>
      </c>
      <c r="F10" s="2928">
        <f>$B10*入院計画!F35/10^5</f>
        <v>1.1783289166744015</v>
      </c>
      <c r="G10" s="2928">
        <f>$B10*入院計画!G35/10^5</f>
        <v>1.1740063927019146</v>
      </c>
      <c r="H10" s="2929">
        <f>現2025!H10</f>
        <v>1.2656382896570249</v>
      </c>
      <c r="I10" s="2929">
        <f>現2025!I10</f>
        <v>0</v>
      </c>
      <c r="J10" s="2926">
        <f t="shared" si="3"/>
        <v>111.53053860217922</v>
      </c>
      <c r="K10" s="2929">
        <f>現2025!K10</f>
        <v>16.012702158211102</v>
      </c>
      <c r="L10" s="2929">
        <f>現2025!L10</f>
        <v>70.551340687777227</v>
      </c>
      <c r="M10" s="2929">
        <f>現2025!M10</f>
        <v>24.919703343578675</v>
      </c>
      <c r="N10" s="2930">
        <f t="shared" si="4"/>
        <v>4.6792412612218087E-2</v>
      </c>
      <c r="O10" s="2931">
        <f>$B10*入院計画!$H35/10^5*(O$2/30)/7*365/270</f>
        <v>3.7879572114652739E-2</v>
      </c>
      <c r="P10" s="2931">
        <f>$B10*入院計画!$H35/10^5*(P$2/30)/7*365/270</f>
        <v>8.9128404975653518E-3</v>
      </c>
      <c r="Q10" s="1619"/>
    </row>
    <row r="11" spans="1:17">
      <c r="A11" s="1606" t="s">
        <v>989</v>
      </c>
      <c r="B11" s="1610">
        <f>現2025!B11</f>
        <v>5760.4160000000002</v>
      </c>
      <c r="C11" s="2926">
        <f t="shared" si="2"/>
        <v>8.7343466333119366</v>
      </c>
      <c r="D11" s="2928">
        <f>$B11*入院計画!D36/10^5</f>
        <v>0.78614914527764612</v>
      </c>
      <c r="E11" s="2928">
        <f>$B11*入院計画!E36/10^5</f>
        <v>2.8809952755518351</v>
      </c>
      <c r="F11" s="2928">
        <f>$B11*入院計画!F36/10^5</f>
        <v>1.4452483059342007</v>
      </c>
      <c r="G11" s="2928">
        <f>$B11*入院計画!G36/10^5</f>
        <v>1.3617109241612104</v>
      </c>
      <c r="H11" s="2929">
        <f>現2025!H11</f>
        <v>2.260242982387044</v>
      </c>
      <c r="I11" s="2929">
        <f>現2025!I11</f>
        <v>0</v>
      </c>
      <c r="J11" s="2926">
        <f t="shared" si="3"/>
        <v>138.8183614958601</v>
      </c>
      <c r="K11" s="2929">
        <f>現2025!K11</f>
        <v>20.570582605062089</v>
      </c>
      <c r="L11" s="2929">
        <f>現2025!L11</f>
        <v>82.34065378466407</v>
      </c>
      <c r="M11" s="2929">
        <f>現2025!M11</f>
        <v>35.839555279318319</v>
      </c>
      <c r="N11" s="2930">
        <f t="shared" si="4"/>
        <v>6.756982681561774E-2</v>
      </c>
      <c r="O11" s="2931">
        <f>$B11*入院計画!$H36/10^5*(O$2/30)/7*365/270</f>
        <v>5.4699383612642927E-2</v>
      </c>
      <c r="P11" s="2931">
        <f>$B11*入院計画!$H36/10^5*(P$2/30)/7*365/270</f>
        <v>1.2870443202974806E-2</v>
      </c>
      <c r="Q11" s="1619"/>
    </row>
    <row r="12" spans="1:17">
      <c r="A12" s="1606" t="s">
        <v>990</v>
      </c>
      <c r="B12" s="1610">
        <f>現2025!B12</f>
        <v>6249.4359999999997</v>
      </c>
      <c r="C12" s="2926">
        <f t="shared" si="2"/>
        <v>14.259089442312675</v>
      </c>
      <c r="D12" s="2928">
        <f>$B12*入院計画!D37/10^5</f>
        <v>1.0654935512683839</v>
      </c>
      <c r="E12" s="2928">
        <f>$B12*入院計画!E37/10^5</f>
        <v>5.8174291112469874</v>
      </c>
      <c r="F12" s="2928">
        <f>$B12*入院計画!F37/10^5</f>
        <v>2.0712039732609848</v>
      </c>
      <c r="G12" s="2928">
        <f>$B12*入院計画!G37/10^5</f>
        <v>1.6031378702158612</v>
      </c>
      <c r="H12" s="2929">
        <f>現2025!H12</f>
        <v>3.7018249363204569</v>
      </c>
      <c r="I12" s="2929">
        <f>現2025!I12</f>
        <v>0</v>
      </c>
      <c r="J12" s="2926">
        <f t="shared" si="3"/>
        <v>182.03694601133031</v>
      </c>
      <c r="K12" s="2929">
        <f>現2025!K12</f>
        <v>30.314908429404234</v>
      </c>
      <c r="L12" s="2929">
        <f>現2025!L12</f>
        <v>108.29581179921276</v>
      </c>
      <c r="M12" s="2929">
        <f>現2025!M12</f>
        <v>43.325035056687398</v>
      </c>
      <c r="N12" s="2930">
        <f t="shared" si="4"/>
        <v>0.10119072602591303</v>
      </c>
      <c r="O12" s="2931">
        <f>$B12*入院計画!$H37/10^5*(O$2/30)/7*365/270</f>
        <v>8.1916302020977216E-2</v>
      </c>
      <c r="P12" s="2931">
        <f>$B12*入院計画!$H37/10^5*(P$2/30)/7*365/270</f>
        <v>1.9274424004935817E-2</v>
      </c>
      <c r="Q12" s="1619"/>
    </row>
    <row r="13" spans="1:17">
      <c r="A13" s="1606" t="s">
        <v>991</v>
      </c>
      <c r="B13" s="1610">
        <f>現2025!B13</f>
        <v>6181.7269999999999</v>
      </c>
      <c r="C13" s="2926">
        <f t="shared" si="2"/>
        <v>18.133629902073206</v>
      </c>
      <c r="D13" s="2928">
        <f>$B13*入院計画!D38/10^5</f>
        <v>1.3273064092910491</v>
      </c>
      <c r="E13" s="2928">
        <f>$B13*入院計画!E38/10^5</f>
        <v>7.2840096016848621</v>
      </c>
      <c r="F13" s="2928">
        <f>$B13*入院計画!F38/10^5</f>
        <v>2.57350443770672</v>
      </c>
      <c r="G13" s="2928">
        <f>$B13*入院計画!G38/10^5</f>
        <v>1.8267632459352934</v>
      </c>
      <c r="H13" s="2929">
        <f>現2025!H13</f>
        <v>5.1220462074552815</v>
      </c>
      <c r="I13" s="2929">
        <f>現2025!I13</f>
        <v>0</v>
      </c>
      <c r="J13" s="2926">
        <f t="shared" si="3"/>
        <v>204.41444307761432</v>
      </c>
      <c r="K13" s="2929">
        <f>現2025!K13</f>
        <v>35.448448833718153</v>
      </c>
      <c r="L13" s="2929">
        <f>現2025!L13</f>
        <v>116.64808360547941</v>
      </c>
      <c r="M13" s="2929">
        <f>現2025!M13</f>
        <v>52.195516250641049</v>
      </c>
      <c r="N13" s="2930">
        <f t="shared" si="4"/>
        <v>0.12239438777568935</v>
      </c>
      <c r="O13" s="2931">
        <f>$B13*入院計画!$H38/10^5*(O$2/30)/7*365/270</f>
        <v>9.9081171056510431E-2</v>
      </c>
      <c r="P13" s="2931">
        <f>$B13*入院計画!$H38/10^5*(P$2/30)/7*365/270</f>
        <v>2.3313216719178926E-2</v>
      </c>
      <c r="Q13" s="1619"/>
    </row>
    <row r="14" spans="1:17">
      <c r="A14" s="1606" t="s">
        <v>992</v>
      </c>
      <c r="B14" s="1610">
        <f>現2025!B14</f>
        <v>6521.3909999999996</v>
      </c>
      <c r="C14" s="2926">
        <f t="shared" si="2"/>
        <v>19.17925033324649</v>
      </c>
      <c r="D14" s="2928">
        <f>$B14*入院計画!D39/10^5</f>
        <v>1.4762537680151591</v>
      </c>
      <c r="E14" s="2928">
        <f>$B14*入院計画!E39/10^5</f>
        <v>5.8818446321960698</v>
      </c>
      <c r="F14" s="2928">
        <f>$B14*入院計画!F39/10^5</f>
        <v>2.7345711804947861</v>
      </c>
      <c r="G14" s="2928">
        <f>$B14*入院計画!G39/10^5</f>
        <v>2.1450643280266748</v>
      </c>
      <c r="H14" s="2929">
        <f>現2025!H14</f>
        <v>6.9415164245137992</v>
      </c>
      <c r="I14" s="2929">
        <f>現2025!I14</f>
        <v>0</v>
      </c>
      <c r="J14" s="2926">
        <f t="shared" si="3"/>
        <v>228.96329385244292</v>
      </c>
      <c r="K14" s="2929">
        <f>現2025!K14</f>
        <v>41.163854698833156</v>
      </c>
      <c r="L14" s="2929">
        <f>現2025!L14</f>
        <v>129.02306781931892</v>
      </c>
      <c r="M14" s="2929">
        <f>現2025!M14</f>
        <v>58.65385083779244</v>
      </c>
      <c r="N14" s="2930">
        <f t="shared" si="4"/>
        <v>0.12252049649838785</v>
      </c>
      <c r="O14" s="2931">
        <f>$B14*入院計画!$H39/10^5*(O$2/30)/7*365/270</f>
        <v>9.91832590701235E-2</v>
      </c>
      <c r="P14" s="2931">
        <f>$B14*入院計画!$H39/10^5*(P$2/30)/7*365/270</f>
        <v>2.3337237428264355E-2</v>
      </c>
      <c r="Q14" s="1619"/>
    </row>
    <row r="15" spans="1:17">
      <c r="A15" s="1606" t="s">
        <v>993</v>
      </c>
      <c r="B15" s="1610">
        <f>現2025!B15</f>
        <v>7346.348</v>
      </c>
      <c r="C15" s="2926">
        <f t="shared" si="2"/>
        <v>22.790634207026528</v>
      </c>
      <c r="D15" s="2928">
        <f>$B15*入院計画!D40/10^5</f>
        <v>1.8527741171400149</v>
      </c>
      <c r="E15" s="2928">
        <f>$B15*入院計画!E40/10^5</f>
        <v>4.4230656173045952</v>
      </c>
      <c r="F15" s="2928">
        <f>$B15*入院計画!F40/10^5</f>
        <v>3.4638860003084821</v>
      </c>
      <c r="G15" s="2928">
        <f>$B15*入院計画!G40/10^5</f>
        <v>2.8708564884613681</v>
      </c>
      <c r="H15" s="2929">
        <f>現2025!H15</f>
        <v>10.118105528912881</v>
      </c>
      <c r="I15" s="2929">
        <f>現2025!I15</f>
        <v>6.1946454899186945E-2</v>
      </c>
      <c r="J15" s="2926">
        <f t="shared" si="3"/>
        <v>265.55347053885549</v>
      </c>
      <c r="K15" s="2929">
        <f>現2025!K15</f>
        <v>50.33946268084771</v>
      </c>
      <c r="L15" s="2929">
        <f>現2025!L15</f>
        <v>148.46749948203342</v>
      </c>
      <c r="M15" s="2929">
        <f>現2025!M15</f>
        <v>66.477345746856116</v>
      </c>
      <c r="N15" s="2930">
        <f t="shared" si="4"/>
        <v>0.26916262911826871</v>
      </c>
      <c r="O15" s="2931">
        <f>$B15*入院計画!$H40/10^5*(O$2/30)/7*365/270</f>
        <v>0.21789355690526513</v>
      </c>
      <c r="P15" s="2931">
        <f>$B15*入院計画!$H40/10^5*(P$2/30)/7*365/270</f>
        <v>5.1269072213003558E-2</v>
      </c>
      <c r="Q15" s="1619"/>
    </row>
    <row r="16" spans="1:17">
      <c r="A16" s="1606" t="s">
        <v>994</v>
      </c>
      <c r="B16" s="1610">
        <f>現2025!B16</f>
        <v>8333.5660000000007</v>
      </c>
      <c r="C16" s="2926">
        <f t="shared" si="2"/>
        <v>33.198904461434466</v>
      </c>
      <c r="D16" s="2928">
        <f>$B16*入院計画!D41/10^5</f>
        <v>2.6320065463030624</v>
      </c>
      <c r="E16" s="2928">
        <f>$B16*入院計画!E41/10^5</f>
        <v>5.7232295538858464</v>
      </c>
      <c r="F16" s="2928">
        <f>$B16*入院計画!F41/10^5</f>
        <v>5.3103312243104996</v>
      </c>
      <c r="G16" s="2928">
        <f>$B16*入院計画!G41/10^5</f>
        <v>4.2373600574391652</v>
      </c>
      <c r="H16" s="2929">
        <f>現2025!H16</f>
        <v>15.216041728524187</v>
      </c>
      <c r="I16" s="2929">
        <f>現2025!I16</f>
        <v>7.9935350971699029E-2</v>
      </c>
      <c r="J16" s="2926">
        <f t="shared" si="3"/>
        <v>340.58982526428144</v>
      </c>
      <c r="K16" s="2929">
        <f>現2025!K16</f>
        <v>67.390291897607895</v>
      </c>
      <c r="L16" s="2929">
        <f>現2025!L16</f>
        <v>183.63436579880019</v>
      </c>
      <c r="M16" s="2929">
        <f>現2025!M16</f>
        <v>89.178208289388792</v>
      </c>
      <c r="N16" s="2930">
        <f t="shared" si="4"/>
        <v>0.38695927848456657</v>
      </c>
      <c r="O16" s="2931">
        <f>$B16*入院計画!$H41/10^5*(O$2/30)/7*365/270</f>
        <v>0.31325274924941104</v>
      </c>
      <c r="P16" s="2931">
        <f>$B16*入院計画!$H41/10^5*(P$2/30)/7*365/270</f>
        <v>7.3706529235155541E-2</v>
      </c>
      <c r="Q16" s="1619"/>
    </row>
    <row r="17" spans="1:17">
      <c r="A17" s="1606" t="s">
        <v>995</v>
      </c>
      <c r="B17" s="1610">
        <f>現2025!B17</f>
        <v>9690.1389999999992</v>
      </c>
      <c r="C17" s="2926">
        <f t="shared" si="2"/>
        <v>52.089399615012759</v>
      </c>
      <c r="D17" s="2928">
        <f>$B17*入院計画!D42/10^5</f>
        <v>4.1111119240236151</v>
      </c>
      <c r="E17" s="2928">
        <f>$B17*入院計画!E42/10^5</f>
        <v>9.1065376634435857</v>
      </c>
      <c r="F17" s="2928">
        <f>$B17*入院計画!F42/10^5</f>
        <v>8.6357158074224287</v>
      </c>
      <c r="G17" s="2928">
        <f>$B17*入院計画!G42/10^5</f>
        <v>5.6603771915600225</v>
      </c>
      <c r="H17" s="2929">
        <f>現2025!H17</f>
        <v>24.47293744173837</v>
      </c>
      <c r="I17" s="2929">
        <f>現2025!I17</f>
        <v>0.10271958682474278</v>
      </c>
      <c r="J17" s="2926">
        <f t="shared" si="3"/>
        <v>482.3012877024467</v>
      </c>
      <c r="K17" s="2929">
        <f>現2025!K17</f>
        <v>97.365727487633961</v>
      </c>
      <c r="L17" s="2929">
        <f>現2025!L17</f>
        <v>261.03087987516562</v>
      </c>
      <c r="M17" s="2929">
        <f>現2025!M17</f>
        <v>123.32548199609514</v>
      </c>
      <c r="N17" s="2930">
        <f t="shared" si="4"/>
        <v>0.57919834355192701</v>
      </c>
      <c r="O17" s="2931">
        <f>$B17*入院計画!$H42/10^5*(O$2/30)/7*365/270</f>
        <v>0.46887484954203618</v>
      </c>
      <c r="P17" s="2931">
        <f>$B17*入院計画!$H42/10^5*(P$2/30)/7*365/270</f>
        <v>0.11032349400989089</v>
      </c>
      <c r="Q17" s="1619"/>
    </row>
    <row r="18" spans="1:17">
      <c r="A18" s="1606" t="s">
        <v>996</v>
      </c>
      <c r="B18" s="1610">
        <f>現2025!B18</f>
        <v>8546.0460000000003</v>
      </c>
      <c r="C18" s="2926">
        <f t="shared" si="2"/>
        <v>59.072200953148609</v>
      </c>
      <c r="D18" s="2928">
        <f>$B18*入院計画!D43/10^5</f>
        <v>4.914333555123056</v>
      </c>
      <c r="E18" s="2928">
        <f>$B18*入院計画!E43/10^5</f>
        <v>11.211206639270749</v>
      </c>
      <c r="F18" s="2928">
        <f>$B18*入院計画!F43/10^5</f>
        <v>10.768282675801718</v>
      </c>
      <c r="G18" s="2928">
        <f>$B18*入院計画!G43/10^5</f>
        <v>5.6996970180254269</v>
      </c>
      <c r="H18" s="2929">
        <f>現2025!H18</f>
        <v>26.386467624098021</v>
      </c>
      <c r="I18" s="2929">
        <f>現2025!I18</f>
        <v>9.2213440829635535E-2</v>
      </c>
      <c r="J18" s="2926">
        <f t="shared" si="3"/>
        <v>487.73886386142908</v>
      </c>
      <c r="K18" s="2929">
        <f>現2025!K18</f>
        <v>104.76388932008618</v>
      </c>
      <c r="L18" s="2929">
        <f>現2025!L18</f>
        <v>261.10307493114175</v>
      </c>
      <c r="M18" s="2929">
        <f>現2025!M18</f>
        <v>121.20158132815126</v>
      </c>
      <c r="N18" s="2930">
        <f t="shared" si="4"/>
        <v>0.67031828204985344</v>
      </c>
      <c r="O18" s="2931">
        <f>$B18*入院計画!$H43/10^5*(O$2/30)/7*365/270</f>
        <v>0.54263860927845275</v>
      </c>
      <c r="P18" s="2931">
        <f>$B18*入院計画!$H43/10^5*(P$2/30)/7*365/270</f>
        <v>0.12767967277140066</v>
      </c>
      <c r="Q18" s="1619"/>
    </row>
    <row r="19" spans="1:17">
      <c r="A19" s="1606" t="s">
        <v>997</v>
      </c>
      <c r="B19" s="1610">
        <f>現2025!B19</f>
        <v>7718.3779999999997</v>
      </c>
      <c r="C19" s="2926">
        <f t="shared" si="2"/>
        <v>72.482994699732004</v>
      </c>
      <c r="D19" s="2928">
        <f>$B19*入院計画!D44/10^5</f>
        <v>6.0750764785461522</v>
      </c>
      <c r="E19" s="2928">
        <f>$B19*入院計画!E44/10^5</f>
        <v>14.38662985021684</v>
      </c>
      <c r="F19" s="2928">
        <f>$B19*入院計画!F44/10^5</f>
        <v>14.157122900444014</v>
      </c>
      <c r="G19" s="2928">
        <f>$B19*入院計画!G44/10^5</f>
        <v>6.4265216633297948</v>
      </c>
      <c r="H19" s="2929">
        <f>現2025!H19</f>
        <v>31.295676356858802</v>
      </c>
      <c r="I19" s="2929">
        <f>現2025!I19</f>
        <v>0.14196745033639843</v>
      </c>
      <c r="J19" s="2926">
        <f t="shared" si="3"/>
        <v>534.95479414688873</v>
      </c>
      <c r="K19" s="2929">
        <f>現2025!K19</f>
        <v>116.96690896246922</v>
      </c>
      <c r="L19" s="2929">
        <f>現2025!L19</f>
        <v>288.59518011571896</v>
      </c>
      <c r="M19" s="2929">
        <f>現2025!M19</f>
        <v>128.51595746502582</v>
      </c>
      <c r="N19" s="2930">
        <f t="shared" si="4"/>
        <v>0.8767476036747438</v>
      </c>
      <c r="O19" s="2931">
        <f>$B19*入院計画!$H44/10^5*(O$2/30)/7*365/270</f>
        <v>0.70974806011764979</v>
      </c>
      <c r="P19" s="2931">
        <f>$B19*入院計画!$H44/10^5*(P$2/30)/7*365/270</f>
        <v>0.16699954355709404</v>
      </c>
      <c r="Q19" s="1619"/>
    </row>
    <row r="20" spans="1:17">
      <c r="A20" s="1606" t="s">
        <v>998</v>
      </c>
      <c r="B20" s="1610">
        <f>現2025!B20</f>
        <v>7163.47</v>
      </c>
      <c r="C20" s="2926">
        <f t="shared" si="2"/>
        <v>87.948919690415181</v>
      </c>
      <c r="D20" s="2928">
        <f>$B20*入院計画!D45/10^5</f>
        <v>7.9534360531366834</v>
      </c>
      <c r="E20" s="2928">
        <f>$B20*入院計画!E45/10^5</f>
        <v>19.963537127017499</v>
      </c>
      <c r="F20" s="2928">
        <f>$B20*入院計画!F45/10^5</f>
        <v>20.396107490936803</v>
      </c>
      <c r="G20" s="2928">
        <f>$B20*入院計画!G45/10^5</f>
        <v>9.5909732852599809</v>
      </c>
      <c r="H20" s="2929">
        <f>現2025!H20</f>
        <v>29.915637976530526</v>
      </c>
      <c r="I20" s="2929">
        <f>現2025!I20</f>
        <v>0.12922775753369339</v>
      </c>
      <c r="J20" s="2926">
        <f t="shared" si="3"/>
        <v>633.29997621904806</v>
      </c>
      <c r="K20" s="2929">
        <f>現2025!K20</f>
        <v>138.80514440752475</v>
      </c>
      <c r="L20" s="2929">
        <f>現2025!L20</f>
        <v>350.57752259703432</v>
      </c>
      <c r="M20" s="2929">
        <f>現2025!M20</f>
        <v>142.31056429939463</v>
      </c>
      <c r="N20" s="2930">
        <f t="shared" si="4"/>
        <v>1.6067449150944402</v>
      </c>
      <c r="O20" s="2931">
        <f>$B20*入院計画!$H45/10^5*(O$2/30)/7*365/270</f>
        <v>1.3006982646002609</v>
      </c>
      <c r="P20" s="2931">
        <f>$B20*入院計画!$H45/10^5*(P$2/30)/7*365/270</f>
        <v>0.30604665049417912</v>
      </c>
      <c r="Q20" s="1619"/>
    </row>
    <row r="21" spans="1:17">
      <c r="A21" s="1606" t="s">
        <v>999</v>
      </c>
      <c r="B21" s="1610">
        <f>現2025!B21</f>
        <v>7807.6549999999997</v>
      </c>
      <c r="C21" s="2926">
        <f t="shared" si="2"/>
        <v>127.61240506108994</v>
      </c>
      <c r="D21" s="2928">
        <f>$B21*入院計画!D46/10^5</f>
        <v>11.458848508037647</v>
      </c>
      <c r="E21" s="2928">
        <f>$B21*入院計画!E46/10^5</f>
        <v>31.597123523386397</v>
      </c>
      <c r="F21" s="2928">
        <f>$B21*入院計画!F46/10^5</f>
        <v>33.518004762379299</v>
      </c>
      <c r="G21" s="2928">
        <f>$B21*入院計画!G46/10^5</f>
        <v>16.419540220199931</v>
      </c>
      <c r="H21" s="2929">
        <f>現2025!H21</f>
        <v>34.456240437978046</v>
      </c>
      <c r="I21" s="2929">
        <f>現2025!I21</f>
        <v>0.16264760910861165</v>
      </c>
      <c r="J21" s="2926">
        <f t="shared" si="3"/>
        <v>895.30518828055563</v>
      </c>
      <c r="K21" s="2929">
        <f>現2025!K21</f>
        <v>195.23341225434837</v>
      </c>
      <c r="L21" s="2929">
        <f>現2025!L21</f>
        <v>523.0641927904511</v>
      </c>
      <c r="M21" s="2929">
        <f>現2025!M21</f>
        <v>174.20961359209292</v>
      </c>
      <c r="N21" s="2930">
        <f t="shared" si="4"/>
        <v>2.7979696436633623</v>
      </c>
      <c r="O21" s="2931">
        <f>$B21*入院計画!$H46/10^5*(O$2/30)/7*365/270</f>
        <v>2.265023044870341</v>
      </c>
      <c r="P21" s="2931">
        <f>$B21*入院計画!$H46/10^5*(P$2/30)/7*365/270</f>
        <v>0.53294659879302142</v>
      </c>
      <c r="Q21" s="1619"/>
    </row>
    <row r="22" spans="1:17">
      <c r="A22" s="1606" t="s">
        <v>1000</v>
      </c>
      <c r="B22" s="1610">
        <f>現2025!B22</f>
        <v>8491.9290000000001</v>
      </c>
      <c r="C22" s="2926">
        <f t="shared" si="2"/>
        <v>199.49132293557983</v>
      </c>
      <c r="D22" s="2928">
        <f>$B22*入院計画!D47/10^5</f>
        <v>15.527764318666982</v>
      </c>
      <c r="E22" s="2928">
        <f>$B22*入院計画!E47/10^5</f>
        <v>49.503690264936139</v>
      </c>
      <c r="F22" s="2928">
        <f>$B22*入院計画!F47/10^5</f>
        <v>56.868488056264063</v>
      </c>
      <c r="G22" s="2928">
        <f>$B22*入院計画!G47/10^5</f>
        <v>36.456162707342294</v>
      </c>
      <c r="H22" s="2929">
        <f>現2025!H22</f>
        <v>40.799642236692641</v>
      </c>
      <c r="I22" s="2929">
        <f>現2025!I22</f>
        <v>0.33557535167770131</v>
      </c>
      <c r="J22" s="2926">
        <f t="shared" si="3"/>
        <v>1120.7364696167876</v>
      </c>
      <c r="K22" s="2929">
        <f>現2025!K22</f>
        <v>249.50051532344304</v>
      </c>
      <c r="L22" s="2929">
        <f>現2025!L22</f>
        <v>687.72696701162999</v>
      </c>
      <c r="M22" s="2929">
        <f>現2025!M22</f>
        <v>177.070508715004</v>
      </c>
      <c r="N22" s="2930">
        <f t="shared" si="4"/>
        <v>6.4384785667103888</v>
      </c>
      <c r="O22" s="2931">
        <f>$B22*入院計画!$H47/10^5*(O$2/30)/7*365/270</f>
        <v>5.2121016968607909</v>
      </c>
      <c r="P22" s="2931">
        <f>$B22*入院計画!$H47/10^5*(P$2/30)/7*365/270</f>
        <v>1.226376869849598</v>
      </c>
      <c r="Q22" s="1619"/>
    </row>
    <row r="23" spans="1:17">
      <c r="A23" s="1606" t="s">
        <v>1001</v>
      </c>
      <c r="B23" s="1610">
        <f>現2025!B23</f>
        <v>6105.1890000000003</v>
      </c>
      <c r="C23" s="2926">
        <f t="shared" si="2"/>
        <v>198.79609395547658</v>
      </c>
      <c r="D23" s="2928">
        <f>$B23*入院計画!D48/10^5</f>
        <v>11.198405695470463</v>
      </c>
      <c r="E23" s="2928">
        <f>$B23*入院計画!E48/10^5</f>
        <v>49.610799356532944</v>
      </c>
      <c r="F23" s="2928">
        <f>$B23*入院計画!F48/10^5</f>
        <v>63.562296281911216</v>
      </c>
      <c r="G23" s="2928">
        <f>$B23*入院計画!G48/10^5</f>
        <v>41.196268449514953</v>
      </c>
      <c r="H23" s="2929">
        <f>現2025!H23</f>
        <v>32.814067750298378</v>
      </c>
      <c r="I23" s="2929">
        <f>現2025!I23</f>
        <v>0.41425642174861826</v>
      </c>
      <c r="J23" s="2926">
        <f t="shared" si="3"/>
        <v>820.81360123223112</v>
      </c>
      <c r="K23" s="2929">
        <f>現2025!K23</f>
        <v>184.54317218786488</v>
      </c>
      <c r="L23" s="2929">
        <f>現2025!L23</f>
        <v>523.88279368673216</v>
      </c>
      <c r="M23" s="2929">
        <f>現2025!M23</f>
        <v>105.17751791149563</v>
      </c>
      <c r="N23" s="2930">
        <f t="shared" si="4"/>
        <v>7.2101174461383382</v>
      </c>
      <c r="O23" s="2931">
        <f>$B23*入院計画!$H48/10^5*(O$2/30)/7*365/270</f>
        <v>5.8367617421119879</v>
      </c>
      <c r="P23" s="2931">
        <f>$B23*入院計画!$H48/10^5*(P$2/30)/7*365/270</f>
        <v>1.3733557040263504</v>
      </c>
      <c r="Q23" s="1619"/>
    </row>
    <row r="24" spans="1:17">
      <c r="A24" s="1606" t="s">
        <v>1002</v>
      </c>
      <c r="B24" s="1610">
        <f>現2025!B24</f>
        <v>4081.2170000000001</v>
      </c>
      <c r="C24" s="2926">
        <f t="shared" si="2"/>
        <v>179.60317289604885</v>
      </c>
      <c r="D24" s="2928">
        <f>$B24*入院計画!D49/10^5</f>
        <v>9.5014140096612412</v>
      </c>
      <c r="E24" s="2928">
        <f>$B24*入院計画!E49/10^5</f>
        <v>42.195199568816321</v>
      </c>
      <c r="F24" s="2928">
        <f>$B24*入院計画!F49/10^5</f>
        <v>54.309473585461063</v>
      </c>
      <c r="G24" s="2928">
        <f>$B24*入院計画!G49/10^5</f>
        <v>48.564291257574673</v>
      </c>
      <c r="H24" s="2929">
        <f>現2025!H24</f>
        <v>24.592682285933513</v>
      </c>
      <c r="I24" s="2929">
        <f>現2025!I24</f>
        <v>0.44011218860205592</v>
      </c>
      <c r="J24" s="2926">
        <f t="shared" si="3"/>
        <v>498.51571061654738</v>
      </c>
      <c r="K24" s="2929">
        <f>現2025!K24</f>
        <v>107.76557110668874</v>
      </c>
      <c r="L24" s="2929">
        <f>現2025!L24</f>
        <v>329.33952367428947</v>
      </c>
      <c r="M24" s="2929">
        <f>現2025!M24</f>
        <v>53.684492801606147</v>
      </c>
      <c r="N24" s="2930">
        <f t="shared" si="4"/>
        <v>7.7261230339629945</v>
      </c>
      <c r="O24" s="2931">
        <f>$B24*入院計画!$H49/10^5*(O$2/30)/7*365/270</f>
        <v>6.2544805513033763</v>
      </c>
      <c r="P24" s="2931">
        <f>$B24*入院計画!$H49/10^5*(P$2/30)/7*365/270</f>
        <v>1.4716424826596182</v>
      </c>
      <c r="Q24" s="1619"/>
    </row>
    <row r="25" spans="1:17">
      <c r="A25" s="1607" t="s">
        <v>1005</v>
      </c>
      <c r="B25" s="1610">
        <f>現2025!B25</f>
        <v>3121.386</v>
      </c>
      <c r="C25" s="2926">
        <f t="shared" si="2"/>
        <v>203.01948491813107</v>
      </c>
      <c r="D25" s="2928">
        <f>$B25*入院計画!D50/10^5</f>
        <v>9.5352618664456248</v>
      </c>
      <c r="E25" s="2928">
        <f>$B25*入院計画!E50/10^5</f>
        <v>42.489806528239541</v>
      </c>
      <c r="F25" s="2928">
        <f>$B25*入院計画!F50/10^5</f>
        <v>55.056955427922169</v>
      </c>
      <c r="G25" s="2928">
        <f>$B25*入院計画!G50/10^5</f>
        <v>74.79211571969573</v>
      </c>
      <c r="H25" s="2929">
        <f>現2025!H25</f>
        <v>20.844930865995391</v>
      </c>
      <c r="I25" s="2929">
        <f>現2025!I25</f>
        <v>0.30041450983260909</v>
      </c>
      <c r="J25" s="2926">
        <f t="shared" si="3"/>
        <v>310.70996638865381</v>
      </c>
      <c r="K25" s="2929">
        <f>現2025!K25</f>
        <v>65.517712781013529</v>
      </c>
      <c r="L25" s="2929">
        <f>現2025!L25</f>
        <v>202.70067639282607</v>
      </c>
      <c r="M25" s="2929">
        <f>現2025!M25</f>
        <v>31.497623803916305</v>
      </c>
      <c r="N25" s="2930">
        <f t="shared" si="4"/>
        <v>10.993953410897943</v>
      </c>
      <c r="O25" s="2931">
        <f>$B25*入院計画!$H50/10^5*(O$2/30)/7*365/270</f>
        <v>8.8998670469173824</v>
      </c>
      <c r="P25" s="2931">
        <f>$B25*入院計画!$H50/10^5*(P$2/30)/7*365/270</f>
        <v>2.0940863639805607</v>
      </c>
      <c r="Q25" s="1619"/>
    </row>
    <row r="27" spans="1:17">
      <c r="A27" s="1622" t="s">
        <v>437</v>
      </c>
      <c r="D27" s="1317">
        <v>365</v>
      </c>
      <c r="E27" s="1317">
        <v>365</v>
      </c>
      <c r="F27" s="1317">
        <v>365</v>
      </c>
      <c r="G27" s="1317">
        <v>365</v>
      </c>
      <c r="H27" s="1317">
        <v>365</v>
      </c>
      <c r="I27" s="1317">
        <v>365</v>
      </c>
      <c r="K27" s="1317">
        <v>270</v>
      </c>
      <c r="L27" s="1317">
        <v>270</v>
      </c>
      <c r="M27" s="1317">
        <v>270</v>
      </c>
      <c r="N27" s="1317">
        <v>270</v>
      </c>
      <c r="O27" s="1317">
        <v>270</v>
      </c>
      <c r="P27" s="1317">
        <v>270</v>
      </c>
    </row>
    <row r="29" spans="1:17">
      <c r="A29" s="2812">
        <v>2025</v>
      </c>
      <c r="B29" s="1317" t="s">
        <v>1311</v>
      </c>
    </row>
    <row r="31" spans="1:17">
      <c r="B31" s="2636" t="s">
        <v>640</v>
      </c>
      <c r="C31" s="2636" t="s">
        <v>641</v>
      </c>
    </row>
    <row r="32" spans="1:17">
      <c r="B32" s="2636"/>
      <c r="C32" s="1605" t="s">
        <v>578</v>
      </c>
      <c r="D32" s="1662" t="s">
        <v>742</v>
      </c>
      <c r="E32" s="1662" t="s">
        <v>743</v>
      </c>
      <c r="F32" s="1662" t="s">
        <v>744</v>
      </c>
      <c r="G32" s="1662" t="s">
        <v>745</v>
      </c>
      <c r="H32" s="1605" t="s">
        <v>392</v>
      </c>
      <c r="I32" s="1605" t="s">
        <v>442</v>
      </c>
      <c r="J32" s="1605" t="s">
        <v>644</v>
      </c>
      <c r="K32" s="1605" t="s">
        <v>645</v>
      </c>
      <c r="L32" s="1605" t="s">
        <v>646</v>
      </c>
      <c r="M32" s="1605" t="s">
        <v>647</v>
      </c>
      <c r="N32" s="2636" t="s">
        <v>1030</v>
      </c>
      <c r="O32" s="2636" t="s">
        <v>1031</v>
      </c>
      <c r="P32" s="2636" t="s">
        <v>1032</v>
      </c>
      <c r="Q32" s="2636"/>
    </row>
    <row r="33" spans="1:17">
      <c r="A33" s="1608" t="s">
        <v>241</v>
      </c>
      <c r="B33" s="1610">
        <f>B5</f>
        <v>122544.10100000001</v>
      </c>
      <c r="C33" s="1585">
        <f>SUM(D33:I33)</f>
        <v>482848.86378986691</v>
      </c>
      <c r="D33" s="1585">
        <f>D5*D$27</f>
        <v>35712.056249999987</v>
      </c>
      <c r="E33" s="1585">
        <f t="shared" ref="E33:I33" si="5">E5*E$27</f>
        <v>114059.93040000001</v>
      </c>
      <c r="F33" s="1585">
        <f t="shared" si="5"/>
        <v>123268.31099999999</v>
      </c>
      <c r="G33" s="1585">
        <f>G5*G$27</f>
        <v>95531.070400000011</v>
      </c>
      <c r="H33" s="1585">
        <f t="shared" si="5"/>
        <v>113452.22485520371</v>
      </c>
      <c r="I33" s="1585">
        <f t="shared" si="5"/>
        <v>825.27088466320754</v>
      </c>
      <c r="J33" s="1585">
        <f>SUM(K33:N33)</f>
        <v>2144143.0893021547</v>
      </c>
      <c r="K33" s="1585">
        <f t="shared" ref="K33:P33" si="6">K5*K$27</f>
        <v>430934.07048878603</v>
      </c>
      <c r="L33" s="1585">
        <f t="shared" si="6"/>
        <v>1289705.8738737383</v>
      </c>
      <c r="M33" s="1585">
        <f t="shared" si="6"/>
        <v>412648.71418668015</v>
      </c>
      <c r="N33" s="1585">
        <f t="shared" si="6"/>
        <v>10854.430752950067</v>
      </c>
      <c r="O33" s="1585">
        <f t="shared" si="6"/>
        <v>8786.9201333405326</v>
      </c>
      <c r="P33" s="1585">
        <f t="shared" si="6"/>
        <v>2067.5106196095371</v>
      </c>
      <c r="Q33" s="1585"/>
    </row>
    <row r="34" spans="1:17">
      <c r="A34" s="1607" t="s">
        <v>1004</v>
      </c>
      <c r="B34" s="1610">
        <f t="shared" ref="B34:B53" si="7">B6</f>
        <v>844.96600000000001</v>
      </c>
      <c r="C34" s="1585">
        <f>SUM(D34:I34)</f>
        <v>926.87455244580497</v>
      </c>
      <c r="D34" s="1585">
        <f t="shared" ref="D34:I49" si="8">D6*D$27</f>
        <v>405.7984508533753</v>
      </c>
      <c r="E34" s="1585">
        <f t="shared" si="8"/>
        <v>418.00511157394499</v>
      </c>
      <c r="F34" s="1585">
        <f t="shared" si="8"/>
        <v>86.521989913234137</v>
      </c>
      <c r="G34" s="1585">
        <f t="shared" si="8"/>
        <v>16.549000105250613</v>
      </c>
      <c r="H34" s="1585">
        <f t="shared" si="8"/>
        <v>0</v>
      </c>
      <c r="I34" s="1585">
        <f t="shared" si="8"/>
        <v>0</v>
      </c>
      <c r="J34" s="1585">
        <f t="shared" ref="J34:J53" si="9">SUM(K34:N34)</f>
        <v>16267.274434067453</v>
      </c>
      <c r="K34" s="1585">
        <f t="shared" ref="K34:M48" si="10">K6*K$27</f>
        <v>2622.9556034078855</v>
      </c>
      <c r="L34" s="1585">
        <f t="shared" si="10"/>
        <v>13613.031305764227</v>
      </c>
      <c r="M34" s="1585">
        <f t="shared" si="10"/>
        <v>25.313896064091896</v>
      </c>
      <c r="N34" s="1585">
        <f t="shared" ref="N34:P52" si="11">N6*N$27</f>
        <v>5.9736288312485764</v>
      </c>
      <c r="O34" s="1585">
        <f t="shared" si="11"/>
        <v>4.83579476815361</v>
      </c>
      <c r="P34" s="1585">
        <f t="shared" si="11"/>
        <v>1.137834063094967</v>
      </c>
      <c r="Q34" s="1585"/>
    </row>
    <row r="35" spans="1:17">
      <c r="A35" s="1607" t="s">
        <v>1003</v>
      </c>
      <c r="B35" s="1610">
        <f t="shared" si="7"/>
        <v>3474.0050000000001</v>
      </c>
      <c r="C35" s="1585">
        <f t="shared" ref="C35:C53" si="12">SUM(D35:I35)</f>
        <v>3810.7649651814259</v>
      </c>
      <c r="D35" s="1585">
        <f t="shared" si="8"/>
        <v>1668.4054118827028</v>
      </c>
      <c r="E35" s="1585">
        <f t="shared" si="8"/>
        <v>1718.5920470568551</v>
      </c>
      <c r="F35" s="1585">
        <f t="shared" si="8"/>
        <v>355.72771634423754</v>
      </c>
      <c r="G35" s="1585">
        <f t="shared" si="8"/>
        <v>68.039789897630399</v>
      </c>
      <c r="H35" s="1585">
        <f t="shared" si="8"/>
        <v>0</v>
      </c>
      <c r="I35" s="1585">
        <f t="shared" si="8"/>
        <v>0</v>
      </c>
      <c r="J35" s="1585">
        <f t="shared" si="9"/>
        <v>68516.402783269616</v>
      </c>
      <c r="K35" s="1585">
        <f t="shared" si="10"/>
        <v>7139.65892848574</v>
      </c>
      <c r="L35" s="1585">
        <f t="shared" si="10"/>
        <v>56846.694669548408</v>
      </c>
      <c r="M35" s="1585">
        <f t="shared" si="10"/>
        <v>4505.4891243242555</v>
      </c>
      <c r="N35" s="1585">
        <f t="shared" si="11"/>
        <v>24.560060911210289</v>
      </c>
      <c r="O35" s="1585">
        <f t="shared" si="11"/>
        <v>19.881954070979759</v>
      </c>
      <c r="P35" s="1585">
        <f t="shared" si="11"/>
        <v>4.678106840230531</v>
      </c>
      <c r="Q35" s="1585"/>
    </row>
    <row r="36" spans="1:17">
      <c r="A36" s="1606" t="s">
        <v>986</v>
      </c>
      <c r="B36" s="1610">
        <f t="shared" si="7"/>
        <v>4743.0410000000002</v>
      </c>
      <c r="C36" s="1585">
        <f t="shared" si="12"/>
        <v>1295.2596338018811</v>
      </c>
      <c r="D36" s="1585">
        <f t="shared" si="8"/>
        <v>431.12433592413254</v>
      </c>
      <c r="E36" s="1585">
        <f t="shared" si="8"/>
        <v>549.48370105820777</v>
      </c>
      <c r="F36" s="1585">
        <f t="shared" si="8"/>
        <v>60.040844856188343</v>
      </c>
      <c r="G36" s="1585">
        <f t="shared" si="8"/>
        <v>221.52869717127319</v>
      </c>
      <c r="H36" s="1585">
        <f t="shared" si="8"/>
        <v>33.082054792079248</v>
      </c>
      <c r="I36" s="1585">
        <f t="shared" si="8"/>
        <v>0</v>
      </c>
      <c r="J36" s="1585">
        <f t="shared" si="9"/>
        <v>61458.206892806331</v>
      </c>
      <c r="K36" s="1585">
        <f t="shared" si="10"/>
        <v>5749.4869005089504</v>
      </c>
      <c r="L36" s="1585">
        <f t="shared" si="10"/>
        <v>41497.789716554544</v>
      </c>
      <c r="M36" s="1585">
        <f t="shared" si="10"/>
        <v>14201.396897551353</v>
      </c>
      <c r="N36" s="1585">
        <f t="shared" si="11"/>
        <v>9.5333781914907227</v>
      </c>
      <c r="O36" s="1585">
        <f t="shared" si="11"/>
        <v>7.7174966312067754</v>
      </c>
      <c r="P36" s="1585">
        <f t="shared" si="11"/>
        <v>1.8158815602839471</v>
      </c>
      <c r="Q36" s="1585"/>
    </row>
    <row r="37" spans="1:17">
      <c r="A37" s="1606" t="s">
        <v>987</v>
      </c>
      <c r="B37" s="1610">
        <f t="shared" si="7"/>
        <v>5010.7280000000001</v>
      </c>
      <c r="C37" s="1585">
        <f t="shared" si="12"/>
        <v>1455.3322945820037</v>
      </c>
      <c r="D37" s="1585">
        <f t="shared" si="8"/>
        <v>330.23865889392806</v>
      </c>
      <c r="E37" s="1585">
        <f t="shared" si="8"/>
        <v>506.47189957284644</v>
      </c>
      <c r="F37" s="1585">
        <f t="shared" si="8"/>
        <v>107.94527394634382</v>
      </c>
      <c r="G37" s="1585">
        <f t="shared" si="8"/>
        <v>315.883823728697</v>
      </c>
      <c r="H37" s="1585">
        <f t="shared" si="8"/>
        <v>194.79263844018828</v>
      </c>
      <c r="I37" s="1585">
        <f t="shared" si="8"/>
        <v>0</v>
      </c>
      <c r="J37" s="1585">
        <f t="shared" si="9"/>
        <v>38704.866227080209</v>
      </c>
      <c r="K37" s="1585">
        <f t="shared" si="10"/>
        <v>4562.346669999074</v>
      </c>
      <c r="L37" s="1585">
        <f t="shared" si="10"/>
        <v>25663.316987756814</v>
      </c>
      <c r="M37" s="1585">
        <f t="shared" si="10"/>
        <v>8469.2239551383609</v>
      </c>
      <c r="N37" s="1585">
        <f t="shared" si="11"/>
        <v>9.97861418596184</v>
      </c>
      <c r="O37" s="1585">
        <f t="shared" si="11"/>
        <v>8.0779257695881554</v>
      </c>
      <c r="P37" s="1585">
        <f t="shared" si="11"/>
        <v>1.9006884163736839</v>
      </c>
      <c r="Q37" s="1585"/>
    </row>
    <row r="38" spans="1:17">
      <c r="A38" s="1606" t="s">
        <v>988</v>
      </c>
      <c r="B38" s="1610">
        <f t="shared" si="7"/>
        <v>5353.0680000000002</v>
      </c>
      <c r="C38" s="1585">
        <f t="shared" si="12"/>
        <v>2170.3072018811749</v>
      </c>
      <c r="D38" s="1585">
        <f t="shared" si="8"/>
        <v>239.7822720073778</v>
      </c>
      <c r="E38" s="1585">
        <f t="shared" si="8"/>
        <v>609.96456622662788</v>
      </c>
      <c r="F38" s="1585">
        <f t="shared" si="8"/>
        <v>430.09005458615655</v>
      </c>
      <c r="G38" s="1585">
        <f t="shared" si="8"/>
        <v>428.51233333619882</v>
      </c>
      <c r="H38" s="1585">
        <f t="shared" si="8"/>
        <v>461.95797572481405</v>
      </c>
      <c r="I38" s="1585">
        <f t="shared" si="8"/>
        <v>0</v>
      </c>
      <c r="J38" s="1585">
        <f t="shared" si="9"/>
        <v>30113.245422588388</v>
      </c>
      <c r="K38" s="1585">
        <f t="shared" si="10"/>
        <v>4323.4295827169972</v>
      </c>
      <c r="L38" s="1585">
        <f t="shared" si="10"/>
        <v>19048.861985699852</v>
      </c>
      <c r="M38" s="1585">
        <f t="shared" si="10"/>
        <v>6728.3199027662422</v>
      </c>
      <c r="N38" s="1585">
        <f t="shared" si="11"/>
        <v>12.633951405298884</v>
      </c>
      <c r="O38" s="1585">
        <f t="shared" si="11"/>
        <v>10.22748447095624</v>
      </c>
      <c r="P38" s="1585">
        <f t="shared" si="11"/>
        <v>2.406466934342645</v>
      </c>
      <c r="Q38" s="1585"/>
    </row>
    <row r="39" spans="1:17">
      <c r="A39" s="1606" t="s">
        <v>989</v>
      </c>
      <c r="B39" s="1610">
        <f t="shared" si="7"/>
        <v>5760.4160000000002</v>
      </c>
      <c r="C39" s="1585">
        <f t="shared" si="12"/>
        <v>3188.0365211588569</v>
      </c>
      <c r="D39" s="1585">
        <f t="shared" si="8"/>
        <v>286.94443802634083</v>
      </c>
      <c r="E39" s="1585">
        <f t="shared" si="8"/>
        <v>1051.5632755764198</v>
      </c>
      <c r="F39" s="1585">
        <f t="shared" si="8"/>
        <v>527.51563166598328</v>
      </c>
      <c r="G39" s="1585">
        <f t="shared" si="8"/>
        <v>497.02448731884181</v>
      </c>
      <c r="H39" s="1585">
        <f t="shared" si="8"/>
        <v>824.98868857127104</v>
      </c>
      <c r="I39" s="1585">
        <f t="shared" si="8"/>
        <v>0</v>
      </c>
      <c r="J39" s="1585">
        <f t="shared" si="9"/>
        <v>37480.957603882227</v>
      </c>
      <c r="K39" s="1585">
        <f t="shared" si="10"/>
        <v>5554.0573033667642</v>
      </c>
      <c r="L39" s="1585">
        <f t="shared" si="10"/>
        <v>22231.976521859298</v>
      </c>
      <c r="M39" s="1585">
        <f t="shared" si="10"/>
        <v>9676.6799254159469</v>
      </c>
      <c r="N39" s="1585">
        <f t="shared" si="11"/>
        <v>18.24385324021679</v>
      </c>
      <c r="O39" s="1585">
        <f t="shared" si="11"/>
        <v>14.76883357541359</v>
      </c>
      <c r="P39" s="1585">
        <f t="shared" si="11"/>
        <v>3.4750196648031975</v>
      </c>
      <c r="Q39" s="1585"/>
    </row>
    <row r="40" spans="1:17">
      <c r="A40" s="1606" t="s">
        <v>990</v>
      </c>
      <c r="B40" s="1610">
        <f t="shared" si="7"/>
        <v>6249.4359999999997</v>
      </c>
      <c r="C40" s="1585">
        <f t="shared" si="12"/>
        <v>5204.5676464441258</v>
      </c>
      <c r="D40" s="1585">
        <f t="shared" si="8"/>
        <v>388.90514621296012</v>
      </c>
      <c r="E40" s="1585">
        <f t="shared" si="8"/>
        <v>2123.3616256051505</v>
      </c>
      <c r="F40" s="1585">
        <f t="shared" si="8"/>
        <v>755.98945024025943</v>
      </c>
      <c r="G40" s="1585">
        <f t="shared" si="8"/>
        <v>585.14532262878936</v>
      </c>
      <c r="H40" s="1585">
        <f t="shared" si="8"/>
        <v>1351.1661017569668</v>
      </c>
      <c r="I40" s="1585">
        <f t="shared" si="8"/>
        <v>0</v>
      </c>
      <c r="J40" s="1585">
        <f t="shared" si="9"/>
        <v>49149.975423059179</v>
      </c>
      <c r="K40" s="1585">
        <f t="shared" si="10"/>
        <v>8185.0252759391433</v>
      </c>
      <c r="L40" s="1585">
        <f t="shared" si="10"/>
        <v>29239.869185787444</v>
      </c>
      <c r="M40" s="1585">
        <f t="shared" si="10"/>
        <v>11697.759465305597</v>
      </c>
      <c r="N40" s="1585">
        <f t="shared" si="11"/>
        <v>27.321496026996517</v>
      </c>
      <c r="O40" s="1585">
        <f t="shared" si="11"/>
        <v>22.117401545663849</v>
      </c>
      <c r="P40" s="1585">
        <f t="shared" si="11"/>
        <v>5.2040944813326711</v>
      </c>
      <c r="Q40" s="1585"/>
    </row>
    <row r="41" spans="1:17">
      <c r="A41" s="1606" t="s">
        <v>991</v>
      </c>
      <c r="B41" s="1610">
        <f t="shared" si="7"/>
        <v>6181.7269999999999</v>
      </c>
      <c r="C41" s="1585">
        <f t="shared" si="12"/>
        <v>6618.77491425672</v>
      </c>
      <c r="D41" s="1585">
        <f t="shared" si="8"/>
        <v>484.46683939123295</v>
      </c>
      <c r="E41" s="1585">
        <f t="shared" si="8"/>
        <v>2658.6635046149745</v>
      </c>
      <c r="F41" s="1585">
        <f t="shared" si="8"/>
        <v>939.32911976295281</v>
      </c>
      <c r="G41" s="1585">
        <f t="shared" si="8"/>
        <v>666.76858476638211</v>
      </c>
      <c r="H41" s="1585">
        <f t="shared" si="8"/>
        <v>1869.5468657211777</v>
      </c>
      <c r="I41" s="1585">
        <f t="shared" si="8"/>
        <v>0</v>
      </c>
      <c r="J41" s="1585">
        <f t="shared" si="9"/>
        <v>55191.899630955864</v>
      </c>
      <c r="K41" s="1585">
        <f t="shared" si="10"/>
        <v>9571.0811851039016</v>
      </c>
      <c r="L41" s="1585">
        <f t="shared" si="10"/>
        <v>31494.982573479443</v>
      </c>
      <c r="M41" s="1585">
        <f t="shared" si="10"/>
        <v>14092.789387673083</v>
      </c>
      <c r="N41" s="1585">
        <f t="shared" si="11"/>
        <v>33.046484699436128</v>
      </c>
      <c r="O41" s="1585">
        <f t="shared" si="11"/>
        <v>26.751916185257816</v>
      </c>
      <c r="P41" s="1585">
        <f t="shared" si="11"/>
        <v>6.2945685141783096</v>
      </c>
      <c r="Q41" s="1585"/>
    </row>
    <row r="42" spans="1:17">
      <c r="A42" s="1606" t="s">
        <v>992</v>
      </c>
      <c r="B42" s="1610">
        <f t="shared" si="7"/>
        <v>6521.3909999999996</v>
      </c>
      <c r="C42" s="1585">
        <f t="shared" si="12"/>
        <v>7000.4263716349687</v>
      </c>
      <c r="D42" s="1585">
        <f t="shared" si="8"/>
        <v>538.83262532553306</v>
      </c>
      <c r="E42" s="1585">
        <f t="shared" si="8"/>
        <v>2146.8732907515655</v>
      </c>
      <c r="F42" s="1585">
        <f t="shared" si="8"/>
        <v>998.11848088059696</v>
      </c>
      <c r="G42" s="1585">
        <f t="shared" si="8"/>
        <v>782.94847972973628</v>
      </c>
      <c r="H42" s="1585">
        <f t="shared" si="8"/>
        <v>2533.6534949475367</v>
      </c>
      <c r="I42" s="1585">
        <f t="shared" si="8"/>
        <v>0</v>
      </c>
      <c r="J42" s="1585">
        <f t="shared" si="9"/>
        <v>61820.089340159582</v>
      </c>
      <c r="K42" s="1585">
        <f t="shared" si="10"/>
        <v>11114.240768684953</v>
      </c>
      <c r="L42" s="1585">
        <f t="shared" si="10"/>
        <v>34836.228311216109</v>
      </c>
      <c r="M42" s="1585">
        <f t="shared" si="10"/>
        <v>15836.539726203959</v>
      </c>
      <c r="N42" s="1585">
        <f t="shared" si="11"/>
        <v>33.080534054564723</v>
      </c>
      <c r="O42" s="1585">
        <f t="shared" si="11"/>
        <v>26.779479948933346</v>
      </c>
      <c r="P42" s="1585">
        <f t="shared" si="11"/>
        <v>6.3010541056313754</v>
      </c>
      <c r="Q42" s="1585"/>
    </row>
    <row r="43" spans="1:17">
      <c r="A43" s="1606" t="s">
        <v>993</v>
      </c>
      <c r="B43" s="1610">
        <f t="shared" si="7"/>
        <v>7346.348</v>
      </c>
      <c r="C43" s="1585">
        <f t="shared" si="12"/>
        <v>8318.5814855646822</v>
      </c>
      <c r="D43" s="1585">
        <f t="shared" si="8"/>
        <v>676.26255275610549</v>
      </c>
      <c r="E43" s="1585">
        <f t="shared" si="8"/>
        <v>1614.4189503161772</v>
      </c>
      <c r="F43" s="1585">
        <f t="shared" si="8"/>
        <v>1264.318390112596</v>
      </c>
      <c r="G43" s="1585">
        <f t="shared" si="8"/>
        <v>1047.8626182883993</v>
      </c>
      <c r="H43" s="1585">
        <f t="shared" si="8"/>
        <v>3693.1085180532018</v>
      </c>
      <c r="I43" s="1585">
        <f t="shared" si="8"/>
        <v>22.610456038203235</v>
      </c>
      <c r="J43" s="1585">
        <f t="shared" si="9"/>
        <v>71699.43704549098</v>
      </c>
      <c r="K43" s="1585">
        <f t="shared" si="10"/>
        <v>13591.654923828881</v>
      </c>
      <c r="L43" s="1585">
        <f t="shared" si="10"/>
        <v>40086.224860149021</v>
      </c>
      <c r="M43" s="1585">
        <f t="shared" si="10"/>
        <v>17948.883351651151</v>
      </c>
      <c r="N43" s="1585">
        <f t="shared" si="11"/>
        <v>72.673909861932557</v>
      </c>
      <c r="O43" s="1585">
        <f t="shared" si="11"/>
        <v>58.831260364421581</v>
      </c>
      <c r="P43" s="1585">
        <f t="shared" si="11"/>
        <v>13.84264949751096</v>
      </c>
      <c r="Q43" s="1585"/>
    </row>
    <row r="44" spans="1:17">
      <c r="A44" s="1606" t="s">
        <v>994</v>
      </c>
      <c r="B44" s="1610">
        <f t="shared" si="7"/>
        <v>8333.5660000000007</v>
      </c>
      <c r="C44" s="1585">
        <f t="shared" si="12"/>
        <v>12117.600128423575</v>
      </c>
      <c r="D44" s="1585">
        <f t="shared" si="8"/>
        <v>960.68238940061781</v>
      </c>
      <c r="E44" s="1585">
        <f t="shared" si="8"/>
        <v>2088.9787871683338</v>
      </c>
      <c r="F44" s="1585">
        <f t="shared" si="8"/>
        <v>1938.2708968733323</v>
      </c>
      <c r="G44" s="1585">
        <f t="shared" si="8"/>
        <v>1546.6364209652952</v>
      </c>
      <c r="H44" s="1585">
        <f t="shared" si="8"/>
        <v>5553.8552309113284</v>
      </c>
      <c r="I44" s="1585">
        <f t="shared" si="8"/>
        <v>29.176403104670147</v>
      </c>
      <c r="J44" s="1585">
        <f t="shared" si="9"/>
        <v>91959.252821355985</v>
      </c>
      <c r="K44" s="1585">
        <f t="shared" si="10"/>
        <v>18195.378812354131</v>
      </c>
      <c r="L44" s="1585">
        <f t="shared" si="10"/>
        <v>49581.278765676048</v>
      </c>
      <c r="M44" s="1585">
        <f t="shared" si="10"/>
        <v>24078.116238134975</v>
      </c>
      <c r="N44" s="1585">
        <f t="shared" si="11"/>
        <v>104.47900519083298</v>
      </c>
      <c r="O44" s="1585">
        <f t="shared" si="11"/>
        <v>84.578242297340978</v>
      </c>
      <c r="P44" s="1585">
        <f t="shared" si="11"/>
        <v>19.900762893491997</v>
      </c>
      <c r="Q44" s="1585"/>
    </row>
    <row r="45" spans="1:17">
      <c r="A45" s="1606" t="s">
        <v>995</v>
      </c>
      <c r="B45" s="1610">
        <f t="shared" si="7"/>
        <v>9690.1389999999992</v>
      </c>
      <c r="C45" s="1585">
        <f t="shared" si="12"/>
        <v>19012.630859479657</v>
      </c>
      <c r="D45" s="1585">
        <f t="shared" si="8"/>
        <v>1500.5558522686194</v>
      </c>
      <c r="E45" s="1585">
        <f t="shared" si="8"/>
        <v>3323.8862471569087</v>
      </c>
      <c r="F45" s="1585">
        <f t="shared" si="8"/>
        <v>3152.0362697091864</v>
      </c>
      <c r="G45" s="1585">
        <f t="shared" si="8"/>
        <v>2066.0376749194083</v>
      </c>
      <c r="H45" s="1585">
        <f t="shared" si="8"/>
        <v>8932.6221662345051</v>
      </c>
      <c r="I45" s="1585">
        <f t="shared" si="8"/>
        <v>37.492649191031113</v>
      </c>
      <c r="J45" s="1585">
        <f t="shared" si="9"/>
        <v>130221.34767966061</v>
      </c>
      <c r="K45" s="1585">
        <f t="shared" si="10"/>
        <v>26288.74642166117</v>
      </c>
      <c r="L45" s="1585">
        <f t="shared" si="10"/>
        <v>70478.337566294722</v>
      </c>
      <c r="M45" s="1585">
        <f t="shared" si="10"/>
        <v>33297.880138945686</v>
      </c>
      <c r="N45" s="1585">
        <f t="shared" si="11"/>
        <v>156.38355275902029</v>
      </c>
      <c r="O45" s="1585">
        <f t="shared" si="11"/>
        <v>126.59620937634976</v>
      </c>
      <c r="P45" s="1585">
        <f t="shared" si="11"/>
        <v>29.787343382670539</v>
      </c>
      <c r="Q45" s="1585"/>
    </row>
    <row r="46" spans="1:17">
      <c r="A46" s="1606" t="s">
        <v>996</v>
      </c>
      <c r="B46" s="1610">
        <f t="shared" si="7"/>
        <v>8546.0460000000003</v>
      </c>
      <c r="C46" s="1585">
        <f t="shared" si="12"/>
        <v>21561.353347899239</v>
      </c>
      <c r="D46" s="1585">
        <f t="shared" si="8"/>
        <v>1793.7317476199155</v>
      </c>
      <c r="E46" s="1585">
        <f t="shared" si="8"/>
        <v>4092.0904233338233</v>
      </c>
      <c r="F46" s="1585">
        <f t="shared" si="8"/>
        <v>3930.4231766676271</v>
      </c>
      <c r="G46" s="1585">
        <f t="shared" si="8"/>
        <v>2080.3894115792809</v>
      </c>
      <c r="H46" s="1585">
        <f t="shared" si="8"/>
        <v>9631.0606827957781</v>
      </c>
      <c r="I46" s="1585">
        <f t="shared" si="8"/>
        <v>33.657905902816971</v>
      </c>
      <c r="J46" s="1585">
        <f t="shared" si="9"/>
        <v>131689.49324258583</v>
      </c>
      <c r="K46" s="1585">
        <f t="shared" si="10"/>
        <v>28286.250116423267</v>
      </c>
      <c r="L46" s="1585">
        <f t="shared" si="10"/>
        <v>70497.830231408268</v>
      </c>
      <c r="M46" s="1585">
        <f t="shared" si="10"/>
        <v>32724.426958600841</v>
      </c>
      <c r="N46" s="1585">
        <f t="shared" si="11"/>
        <v>180.98593615346044</v>
      </c>
      <c r="O46" s="1585">
        <f t="shared" si="11"/>
        <v>146.51242450518225</v>
      </c>
      <c r="P46" s="1585">
        <f t="shared" si="11"/>
        <v>34.473511648278176</v>
      </c>
      <c r="Q46" s="1585"/>
    </row>
    <row r="47" spans="1:17">
      <c r="A47" s="1606" t="s">
        <v>997</v>
      </c>
      <c r="B47" s="1610">
        <f t="shared" si="7"/>
        <v>7718.3779999999997</v>
      </c>
      <c r="C47" s="1585">
        <f t="shared" si="12"/>
        <v>26456.293065402184</v>
      </c>
      <c r="D47" s="1585">
        <f t="shared" si="8"/>
        <v>2217.4029146693456</v>
      </c>
      <c r="E47" s="1585">
        <f t="shared" si="8"/>
        <v>5251.1198953291469</v>
      </c>
      <c r="F47" s="1585">
        <f t="shared" si="8"/>
        <v>5167.3498586620653</v>
      </c>
      <c r="G47" s="1585">
        <f t="shared" si="8"/>
        <v>2345.6804071153751</v>
      </c>
      <c r="H47" s="1585">
        <f t="shared" si="8"/>
        <v>11422.921870253464</v>
      </c>
      <c r="I47" s="1585">
        <f t="shared" si="8"/>
        <v>51.818119372785425</v>
      </c>
      <c r="J47" s="1585">
        <f t="shared" si="9"/>
        <v>144437.79441965994</v>
      </c>
      <c r="K47" s="1585">
        <f t="shared" si="10"/>
        <v>31581.065419866689</v>
      </c>
      <c r="L47" s="1585">
        <f t="shared" si="10"/>
        <v>77920.698631244115</v>
      </c>
      <c r="M47" s="1585">
        <f t="shared" si="10"/>
        <v>34699.308515556972</v>
      </c>
      <c r="N47" s="1585">
        <f t="shared" si="11"/>
        <v>236.72185299218083</v>
      </c>
      <c r="O47" s="1585">
        <f t="shared" si="11"/>
        <v>191.63197623176544</v>
      </c>
      <c r="P47" s="1585">
        <f t="shared" si="11"/>
        <v>45.089876760415393</v>
      </c>
      <c r="Q47" s="1585"/>
    </row>
    <row r="48" spans="1:17">
      <c r="A48" s="1606" t="s">
        <v>998</v>
      </c>
      <c r="B48" s="1610">
        <f t="shared" si="7"/>
        <v>7163.47</v>
      </c>
      <c r="C48" s="1585">
        <f t="shared" si="12"/>
        <v>32101.355687001545</v>
      </c>
      <c r="D48" s="1585">
        <f t="shared" si="8"/>
        <v>2903.0041593948895</v>
      </c>
      <c r="E48" s="1585">
        <f t="shared" si="8"/>
        <v>7286.6910513613875</v>
      </c>
      <c r="F48" s="1585">
        <f t="shared" si="8"/>
        <v>7444.5792341919332</v>
      </c>
      <c r="G48" s="1585">
        <f t="shared" si="8"/>
        <v>3500.7052491198929</v>
      </c>
      <c r="H48" s="1585">
        <f t="shared" si="8"/>
        <v>10919.207861433642</v>
      </c>
      <c r="I48" s="1585">
        <f t="shared" si="8"/>
        <v>47.168131499798086</v>
      </c>
      <c r="J48" s="1585">
        <f t="shared" si="9"/>
        <v>170990.99357914299</v>
      </c>
      <c r="K48" s="1585">
        <f t="shared" si="10"/>
        <v>37477.388990031679</v>
      </c>
      <c r="L48" s="1585">
        <f t="shared" si="10"/>
        <v>94655.931101199269</v>
      </c>
      <c r="M48" s="1585">
        <f t="shared" si="10"/>
        <v>38423.85236083655</v>
      </c>
      <c r="N48" s="1585">
        <f t="shared" si="11"/>
        <v>433.82112707549885</v>
      </c>
      <c r="O48" s="1585">
        <f t="shared" si="11"/>
        <v>351.18853144207043</v>
      </c>
      <c r="P48" s="1585">
        <f t="shared" si="11"/>
        <v>82.632595633428366</v>
      </c>
      <c r="Q48" s="1585"/>
    </row>
    <row r="49" spans="1:17">
      <c r="A49" s="1606" t="s">
        <v>999</v>
      </c>
      <c r="B49" s="1610">
        <f t="shared" si="7"/>
        <v>7807.6549999999997</v>
      </c>
      <c r="C49" s="1585">
        <f t="shared" si="12"/>
        <v>46578.527847297824</v>
      </c>
      <c r="D49" s="1585">
        <f t="shared" si="8"/>
        <v>4182.4797054337414</v>
      </c>
      <c r="E49" s="1585">
        <f t="shared" si="8"/>
        <v>11532.950086036035</v>
      </c>
      <c r="F49" s="1585">
        <f t="shared" si="8"/>
        <v>12234.071738268443</v>
      </c>
      <c r="G49" s="1585">
        <f t="shared" si="8"/>
        <v>5993.1321803729743</v>
      </c>
      <c r="H49" s="1585">
        <f t="shared" si="8"/>
        <v>12576.527759861987</v>
      </c>
      <c r="I49" s="1585">
        <f t="shared" si="8"/>
        <v>59.366377324643253</v>
      </c>
      <c r="J49" s="1585">
        <f t="shared" si="9"/>
        <v>241732.40083575004</v>
      </c>
      <c r="K49" s="1585">
        <f t="shared" ref="K49:M52" si="13">K21*K$27</f>
        <v>52713.021308674062</v>
      </c>
      <c r="L49" s="1585">
        <f t="shared" si="13"/>
        <v>141227.33205342179</v>
      </c>
      <c r="M49" s="1585">
        <f t="shared" si="13"/>
        <v>47036.595669865092</v>
      </c>
      <c r="N49" s="1585">
        <f t="shared" si="11"/>
        <v>755.45180378910777</v>
      </c>
      <c r="O49" s="1585">
        <f t="shared" si="11"/>
        <v>611.55622211499212</v>
      </c>
      <c r="P49" s="1585">
        <f t="shared" si="11"/>
        <v>143.89558167411579</v>
      </c>
      <c r="Q49" s="1585"/>
    </row>
    <row r="50" spans="1:17">
      <c r="A50" s="1606" t="s">
        <v>1000</v>
      </c>
      <c r="B50" s="1610">
        <f t="shared" si="7"/>
        <v>8491.9290000000001</v>
      </c>
      <c r="C50" s="1585">
        <f t="shared" si="12"/>
        <v>72814.332871486637</v>
      </c>
      <c r="D50" s="1585">
        <f t="shared" ref="D50:I53" si="14">D22*D$27</f>
        <v>5667.6339763134483</v>
      </c>
      <c r="E50" s="1585">
        <f t="shared" si="14"/>
        <v>18068.846946701691</v>
      </c>
      <c r="F50" s="1585">
        <f t="shared" si="14"/>
        <v>20756.998140536383</v>
      </c>
      <c r="G50" s="1585">
        <f t="shared" si="14"/>
        <v>13306.499388179936</v>
      </c>
      <c r="H50" s="1585">
        <f t="shared" si="14"/>
        <v>14891.869416392814</v>
      </c>
      <c r="I50" s="1585">
        <f t="shared" si="14"/>
        <v>122.48500336236097</v>
      </c>
      <c r="J50" s="1585">
        <f t="shared" si="9"/>
        <v>302598.84679653263</v>
      </c>
      <c r="K50" s="1585">
        <f t="shared" si="13"/>
        <v>67365.139137329621</v>
      </c>
      <c r="L50" s="1585">
        <f t="shared" si="13"/>
        <v>185686.2810931401</v>
      </c>
      <c r="M50" s="1585">
        <f t="shared" si="13"/>
        <v>47809.037353051077</v>
      </c>
      <c r="N50" s="1585">
        <f t="shared" si="11"/>
        <v>1738.3892130118049</v>
      </c>
      <c r="O50" s="1585">
        <f t="shared" si="11"/>
        <v>1407.2674581524136</v>
      </c>
      <c r="P50" s="1585">
        <f t="shared" si="11"/>
        <v>331.12175485939144</v>
      </c>
      <c r="Q50" s="1585"/>
    </row>
    <row r="51" spans="1:17">
      <c r="A51" s="1606" t="s">
        <v>1001</v>
      </c>
      <c r="B51" s="1610">
        <f t="shared" si="7"/>
        <v>6105.1890000000003</v>
      </c>
      <c r="C51" s="1585">
        <f t="shared" si="12"/>
        <v>72560.574293748956</v>
      </c>
      <c r="D51" s="1585">
        <f t="shared" si="14"/>
        <v>4087.4180788467188</v>
      </c>
      <c r="E51" s="1585">
        <f t="shared" si="14"/>
        <v>18107.941765134525</v>
      </c>
      <c r="F51" s="1585">
        <f t="shared" si="14"/>
        <v>23200.238142897593</v>
      </c>
      <c r="G51" s="1585">
        <f t="shared" si="14"/>
        <v>15036.637984072959</v>
      </c>
      <c r="H51" s="1585">
        <f t="shared" si="14"/>
        <v>11977.134728858908</v>
      </c>
      <c r="I51" s="1585">
        <f t="shared" si="14"/>
        <v>151.20359393824566</v>
      </c>
      <c r="J51" s="1585">
        <f t="shared" si="9"/>
        <v>221619.67233270238</v>
      </c>
      <c r="K51" s="1585">
        <f t="shared" si="13"/>
        <v>49826.656490723515</v>
      </c>
      <c r="L51" s="1585">
        <f t="shared" si="13"/>
        <v>141448.3542954177</v>
      </c>
      <c r="M51" s="1585">
        <f t="shared" si="13"/>
        <v>28397.92983610382</v>
      </c>
      <c r="N51" s="1585">
        <f t="shared" si="11"/>
        <v>1946.7317104573513</v>
      </c>
      <c r="O51" s="1585">
        <f t="shared" si="11"/>
        <v>1575.9256703702367</v>
      </c>
      <c r="P51" s="1585">
        <f t="shared" si="11"/>
        <v>370.80604008711464</v>
      </c>
      <c r="Q51" s="1585"/>
    </row>
    <row r="52" spans="1:17">
      <c r="A52" s="1606" t="s">
        <v>1002</v>
      </c>
      <c r="B52" s="1610">
        <f t="shared" si="7"/>
        <v>4081.2170000000001</v>
      </c>
      <c r="C52" s="1585">
        <f t="shared" si="12"/>
        <v>65555.158107057825</v>
      </c>
      <c r="D52" s="1585">
        <f t="shared" si="14"/>
        <v>3468.0161135263529</v>
      </c>
      <c r="E52" s="1585">
        <f t="shared" si="14"/>
        <v>15401.247842617957</v>
      </c>
      <c r="F52" s="1585">
        <f t="shared" si="14"/>
        <v>19822.957858693288</v>
      </c>
      <c r="G52" s="1585">
        <f t="shared" si="14"/>
        <v>17725.966309014755</v>
      </c>
      <c r="H52" s="1585">
        <f t="shared" si="14"/>
        <v>8976.3290343657318</v>
      </c>
      <c r="I52" s="1585">
        <f t="shared" si="14"/>
        <v>160.64094883975042</v>
      </c>
      <c r="J52" s="1585">
        <f t="shared" si="9"/>
        <v>134599.24186646781</v>
      </c>
      <c r="K52" s="1585">
        <f t="shared" si="13"/>
        <v>29096.704198805961</v>
      </c>
      <c r="L52" s="1585">
        <f t="shared" si="13"/>
        <v>88921.671392058153</v>
      </c>
      <c r="M52" s="1585">
        <f t="shared" si="13"/>
        <v>14494.813056433661</v>
      </c>
      <c r="N52" s="1585">
        <f t="shared" si="11"/>
        <v>2086.0532191700086</v>
      </c>
      <c r="O52" s="1585">
        <f t="shared" si="11"/>
        <v>1688.7097488519116</v>
      </c>
      <c r="P52" s="1585">
        <f t="shared" si="11"/>
        <v>397.34347031809693</v>
      </c>
      <c r="Q52" s="1585"/>
    </row>
    <row r="53" spans="1:17">
      <c r="A53" s="1607" t="s">
        <v>1005</v>
      </c>
      <c r="B53" s="1610">
        <f t="shared" si="7"/>
        <v>3121.386</v>
      </c>
      <c r="C53" s="1585">
        <f t="shared" si="12"/>
        <v>74102.111995117855</v>
      </c>
      <c r="D53" s="1585">
        <f>D25*D$27</f>
        <v>3480.3705812526532</v>
      </c>
      <c r="E53" s="1585">
        <f>E25*E$27</f>
        <v>15508.779382807432</v>
      </c>
      <c r="F53" s="1585">
        <f t="shared" si="14"/>
        <v>20095.788731191591</v>
      </c>
      <c r="G53" s="1585">
        <f t="shared" si="14"/>
        <v>27299.122237688942</v>
      </c>
      <c r="H53" s="1585">
        <f t="shared" si="14"/>
        <v>7608.3997660883178</v>
      </c>
      <c r="I53" s="1585">
        <f t="shared" si="14"/>
        <v>109.65129608890231</v>
      </c>
      <c r="J53" s="1585">
        <f t="shared" si="9"/>
        <v>83891.690924936556</v>
      </c>
      <c r="K53" s="1585">
        <f t="shared" ref="K53:P53" si="15">K25*K$27</f>
        <v>17689.782450873652</v>
      </c>
      <c r="L53" s="1585">
        <f t="shared" si="15"/>
        <v>54729.182626063041</v>
      </c>
      <c r="M53" s="1585">
        <f t="shared" si="15"/>
        <v>8504.3584270574029</v>
      </c>
      <c r="N53" s="1585">
        <f t="shared" si="15"/>
        <v>2968.3674209424444</v>
      </c>
      <c r="O53" s="1585">
        <f t="shared" si="15"/>
        <v>2402.9641026676932</v>
      </c>
      <c r="P53" s="1585">
        <f t="shared" si="15"/>
        <v>565.40331827475143</v>
      </c>
      <c r="Q53" s="1585"/>
    </row>
    <row r="55" spans="1:17">
      <c r="A55" s="1625" t="s">
        <v>1008</v>
      </c>
      <c r="B55" s="1317" t="s">
        <v>1009</v>
      </c>
      <c r="C55" s="1603"/>
      <c r="D55" s="1653">
        <f>単価!C67</f>
        <v>12.379611367388916</v>
      </c>
      <c r="E55" s="1653">
        <f>単価!D67</f>
        <v>4.9920879765435409</v>
      </c>
      <c r="F55" s="1653">
        <f>単価!E67</f>
        <v>3.0960009526553018</v>
      </c>
      <c r="G55" s="1653">
        <f>単価!F67</f>
        <v>2.4549823548891805</v>
      </c>
      <c r="H55" s="1612">
        <f>単価!I48</f>
        <v>1.5464809376871771</v>
      </c>
      <c r="I55" s="1612">
        <f>単価!J48</f>
        <v>3.5455588537017637</v>
      </c>
      <c r="J55" s="1603"/>
      <c r="K55" s="1653">
        <f>単価!D38*(1+$L2)</f>
        <v>2.2276450555002061</v>
      </c>
      <c r="L55" s="1653">
        <f>単価!E38*(1+$L2)</f>
        <v>1.0308344751569563</v>
      </c>
      <c r="M55" s="1612">
        <f>単価!F38</f>
        <v>0.69277815517362862</v>
      </c>
      <c r="O55" s="1660">
        <f>6*12/365*7*(1+$L2)</f>
        <v>1.3516791518801414</v>
      </c>
      <c r="P55" s="1660">
        <f>14*12/365*7*(1+$L2)</f>
        <v>3.1539180210536637</v>
      </c>
      <c r="Q55" s="1619"/>
    </row>
    <row r="57" spans="1:17">
      <c r="A57" s="2812">
        <v>2025</v>
      </c>
      <c r="B57" s="1317" t="s">
        <v>1312</v>
      </c>
    </row>
    <row r="59" spans="1:17">
      <c r="B59" s="2636" t="s">
        <v>640</v>
      </c>
      <c r="C59" s="2636"/>
    </row>
    <row r="60" spans="1:17">
      <c r="C60" s="1605" t="s">
        <v>578</v>
      </c>
      <c r="D60" s="1662" t="s">
        <v>742</v>
      </c>
      <c r="E60" s="1662" t="s">
        <v>743</v>
      </c>
      <c r="F60" s="1662" t="s">
        <v>744</v>
      </c>
      <c r="G60" s="1662" t="s">
        <v>745</v>
      </c>
      <c r="H60" s="1605" t="s">
        <v>392</v>
      </c>
      <c r="I60" s="1605" t="s">
        <v>442</v>
      </c>
      <c r="J60" s="1605" t="s">
        <v>644</v>
      </c>
      <c r="K60" s="1605" t="s">
        <v>645</v>
      </c>
      <c r="L60" s="1605" t="s">
        <v>646</v>
      </c>
      <c r="M60" s="1645" t="s">
        <v>647</v>
      </c>
      <c r="N60" s="2636" t="s">
        <v>1030</v>
      </c>
      <c r="O60" s="2636" t="s">
        <v>1031</v>
      </c>
      <c r="P60" s="1319" t="s">
        <v>1032</v>
      </c>
      <c r="Q60" s="1567" t="s">
        <v>672</v>
      </c>
    </row>
    <row r="61" spans="1:17">
      <c r="A61" s="1608" t="s">
        <v>241</v>
      </c>
      <c r="B61" s="1610">
        <f>B33</f>
        <v>122544.10100000001</v>
      </c>
      <c r="C61" s="1585">
        <f>SUM(C62:C81)</f>
        <v>180604.22346930433</v>
      </c>
      <c r="D61" s="1585">
        <f t="shared" ref="D61:I61" si="16">D33*D$55/10</f>
        <v>44210.13775053322</v>
      </c>
      <c r="E61" s="1585">
        <f t="shared" si="16"/>
        <v>56939.720715523312</v>
      </c>
      <c r="F61" s="1585">
        <f t="shared" si="16"/>
        <v>38163.880828820998</v>
      </c>
      <c r="G61" s="1585">
        <f t="shared" si="16"/>
        <v>23452.709217567612</v>
      </c>
      <c r="H61" s="1585">
        <f t="shared" si="16"/>
        <v>17545.170307677188</v>
      </c>
      <c r="I61" s="1585">
        <f t="shared" si="16"/>
        <v>292.60464918199227</v>
      </c>
      <c r="J61" s="1585">
        <f>SUM(J62:J81)</f>
        <v>259371.32996767969</v>
      </c>
      <c r="K61" s="1585">
        <f>K33*K$55/10</f>
        <v>95996.815137092155</v>
      </c>
      <c r="L61" s="1585">
        <f t="shared" ref="K61:M76" si="17">L33*L$55/10</f>
        <v>132947.32776014786</v>
      </c>
      <c r="M61" s="1634">
        <f t="shared" si="17"/>
        <v>28587.401494901824</v>
      </c>
      <c r="N61" s="1661">
        <f>SUM(N62:N81)</f>
        <v>1839.7855755378614</v>
      </c>
      <c r="O61" s="1634">
        <f t="shared" ref="O61:P80" si="18">O33*O$55/10</f>
        <v>1187.7096753472269</v>
      </c>
      <c r="P61" s="1634">
        <f t="shared" si="18"/>
        <v>652.07590019063457</v>
      </c>
      <c r="Q61" s="2652">
        <f>J61+C61</f>
        <v>439975.55343698402</v>
      </c>
    </row>
    <row r="62" spans="1:17">
      <c r="A62" s="1607" t="s">
        <v>1004</v>
      </c>
      <c r="B62" s="1610">
        <f t="shared" ref="B62:B81" si="19">B34</f>
        <v>844.96600000000001</v>
      </c>
      <c r="C62" s="1585">
        <f>SUM(D62:I62)</f>
        <v>741.88450731217449</v>
      </c>
      <c r="D62" s="1585">
        <f t="shared" ref="D62:I62" si="20">D34*D$55/10</f>
        <v>502.36271150532576</v>
      </c>
      <c r="E62" s="1585">
        <f t="shared" si="20"/>
        <v>208.67182916220321</v>
      </c>
      <c r="F62" s="1585">
        <f t="shared" si="20"/>
        <v>26.78721631970053</v>
      </c>
      <c r="G62" s="1585">
        <f t="shared" si="20"/>
        <v>4.062750324944945</v>
      </c>
      <c r="H62" s="1585">
        <f t="shared" si="20"/>
        <v>0</v>
      </c>
      <c r="I62" s="1585">
        <f t="shared" si="20"/>
        <v>0</v>
      </c>
      <c r="J62" s="1585">
        <f>SUM(K62:N62)</f>
        <v>1990.3458054643804</v>
      </c>
      <c r="K62" s="1585">
        <f t="shared" si="17"/>
        <v>584.30140807281362</v>
      </c>
      <c r="L62" s="1585">
        <f>L34*L$55/10</f>
        <v>1403.2781981372682</v>
      </c>
      <c r="M62" s="1634">
        <f t="shared" si="17"/>
        <v>1.7536914215538562</v>
      </c>
      <c r="N62" s="1634">
        <f>O62+P62</f>
        <v>1.0125078327448225</v>
      </c>
      <c r="O62" s="1634">
        <f t="shared" si="18"/>
        <v>0.65364429708842964</v>
      </c>
      <c r="P62" s="1634">
        <f>P34*P$55/10</f>
        <v>0.35886353565639284</v>
      </c>
      <c r="Q62" s="2652">
        <f>J62+C62</f>
        <v>2732.2303127765549</v>
      </c>
    </row>
    <row r="63" spans="1:17">
      <c r="A63" s="1607" t="s">
        <v>1003</v>
      </c>
      <c r="B63" s="1610">
        <f t="shared" si="19"/>
        <v>3474.0050000000001</v>
      </c>
      <c r="C63" s="1585">
        <f t="shared" ref="C63:C81" si="21">SUM(D63:I63)</f>
        <v>3050.1943129368879</v>
      </c>
      <c r="D63" s="1585">
        <f t="shared" ref="D63:I77" si="22">D35*D$55/10</f>
        <v>2065.4210602356297</v>
      </c>
      <c r="E63" s="1585">
        <f t="shared" si="22"/>
        <v>857.93626946958773</v>
      </c>
      <c r="F63" s="1585">
        <f t="shared" si="22"/>
        <v>110.13333486876544</v>
      </c>
      <c r="G63" s="1585">
        <f t="shared" si="22"/>
        <v>16.703648362904975</v>
      </c>
      <c r="H63" s="1585">
        <f t="shared" si="22"/>
        <v>0</v>
      </c>
      <c r="I63" s="1585">
        <f t="shared" si="22"/>
        <v>0</v>
      </c>
      <c r="J63" s="1585">
        <f t="shared" ref="J63:J81" si="23">SUM(K63:N63)</f>
        <v>7766.7091406079235</v>
      </c>
      <c r="K63" s="1585">
        <f t="shared" si="17"/>
        <v>1590.4625909999158</v>
      </c>
      <c r="L63" s="1585">
        <f t="shared" si="17"/>
        <v>5859.9532664091676</v>
      </c>
      <c r="M63" s="1634">
        <f t="shared" si="17"/>
        <v>312.13044437042055</v>
      </c>
      <c r="N63" s="1634">
        <f t="shared" ref="N63:N81" si="24">O63+P63</f>
        <v>4.1628388284199325</v>
      </c>
      <c r="O63" s="1634">
        <f t="shared" si="18"/>
        <v>2.6874022816381844</v>
      </c>
      <c r="P63" s="1634">
        <f t="shared" si="18"/>
        <v>1.4754365467817485</v>
      </c>
      <c r="Q63" s="2652">
        <f>J63+C63</f>
        <v>10816.903453544812</v>
      </c>
    </row>
    <row r="64" spans="1:17">
      <c r="A64" s="1606" t="s">
        <v>986</v>
      </c>
      <c r="B64" s="1610">
        <f t="shared" si="19"/>
        <v>4743.0410000000002</v>
      </c>
      <c r="C64" s="1585">
        <f t="shared" si="21"/>
        <v>886.11190297692383</v>
      </c>
      <c r="D64" s="1585">
        <f t="shared" si="22"/>
        <v>533.71517297643891</v>
      </c>
      <c r="E64" s="1585">
        <f t="shared" si="22"/>
        <v>274.30709773593242</v>
      </c>
      <c r="F64" s="1585">
        <f t="shared" si="22"/>
        <v>18.588651287298827</v>
      </c>
      <c r="G64" s="1585">
        <f t="shared" si="22"/>
        <v>54.384904265706439</v>
      </c>
      <c r="H64" s="1585">
        <f t="shared" si="22"/>
        <v>5.1160767115473282</v>
      </c>
      <c r="I64" s="1585">
        <f t="shared" si="22"/>
        <v>0</v>
      </c>
      <c r="J64" s="1585">
        <f t="shared" si="23"/>
        <v>6543.9744612672512</v>
      </c>
      <c r="K64" s="1585">
        <f t="shared" si="17"/>
        <v>1280.7816065581969</v>
      </c>
      <c r="L64" s="1585">
        <f t="shared" si="17"/>
        <v>4277.735228263824</v>
      </c>
      <c r="M64" s="1634">
        <f t="shared" si="17"/>
        <v>983.84175435741179</v>
      </c>
      <c r="N64" s="1634">
        <f t="shared" si="24"/>
        <v>1.6158720878186008</v>
      </c>
      <c r="O64" s="1634">
        <f t="shared" si="18"/>
        <v>1.0431579301107423</v>
      </c>
      <c r="P64" s="1634">
        <f t="shared" si="18"/>
        <v>0.5727141577078585</v>
      </c>
      <c r="Q64" s="2652">
        <f>J64+C64</f>
        <v>7430.0863642441745</v>
      </c>
    </row>
    <row r="65" spans="1:17">
      <c r="A65" s="1606" t="s">
        <v>987</v>
      </c>
      <c r="B65" s="1610">
        <f t="shared" si="19"/>
        <v>5010.7280000000001</v>
      </c>
      <c r="C65" s="1585">
        <f t="shared" si="21"/>
        <v>802.75095224802521</v>
      </c>
      <c r="D65" s="1585">
        <f t="shared" si="22"/>
        <v>408.82262555945425</v>
      </c>
      <c r="E65" s="1585">
        <f t="shared" si="22"/>
        <v>252.83522803147744</v>
      </c>
      <c r="F65" s="1585">
        <f t="shared" si="22"/>
        <v>33.419867097251803</v>
      </c>
      <c r="G65" s="1585">
        <f t="shared" si="22"/>
        <v>77.548921344887532</v>
      </c>
      <c r="H65" s="1585">
        <f t="shared" si="22"/>
        <v>30.124310214954164</v>
      </c>
      <c r="I65" s="1585">
        <f t="shared" si="22"/>
        <v>0</v>
      </c>
      <c r="J65" s="1585">
        <f t="shared" si="23"/>
        <v>4250.2127625457215</v>
      </c>
      <c r="K65" s="1585">
        <f t="shared" si="17"/>
        <v>1016.3289000901268</v>
      </c>
      <c r="L65" s="1585">
        <f t="shared" si="17"/>
        <v>2645.4631897860895</v>
      </c>
      <c r="M65" s="1634">
        <f t="shared" si="17"/>
        <v>586.72933473930561</v>
      </c>
      <c r="N65" s="1634">
        <f t="shared" si="24"/>
        <v>1.6913379301996567</v>
      </c>
      <c r="O65" s="1634">
        <f t="shared" si="18"/>
        <v>1.0918763853187656</v>
      </c>
      <c r="P65" s="1634">
        <f t="shared" si="18"/>
        <v>0.5994615448808911</v>
      </c>
      <c r="Q65" s="2652">
        <f t="shared" ref="Q65:Q80" si="25">J65+C65</f>
        <v>5052.9637147937465</v>
      </c>
    </row>
    <row r="66" spans="1:17">
      <c r="A66" s="1606" t="s">
        <v>988</v>
      </c>
      <c r="B66" s="1610">
        <f t="shared" si="19"/>
        <v>5353.0680000000002</v>
      </c>
      <c r="C66" s="1585">
        <f t="shared" si="21"/>
        <v>911.13667568084713</v>
      </c>
      <c r="D66" s="1585">
        <f t="shared" si="22"/>
        <v>296.84113402408752</v>
      </c>
      <c r="E66" s="1585">
        <f t="shared" si="22"/>
        <v>304.49967771775454</v>
      </c>
      <c r="F66" s="1585">
        <f t="shared" si="22"/>
        <v>133.15592187263115</v>
      </c>
      <c r="G66" s="1585">
        <f t="shared" si="22"/>
        <v>105.19902171927588</v>
      </c>
      <c r="H66" s="1585">
        <f t="shared" si="22"/>
        <v>71.440920347098057</v>
      </c>
      <c r="I66" s="1585">
        <f t="shared" si="22"/>
        <v>0</v>
      </c>
      <c r="J66" s="1585">
        <f t="shared" si="23"/>
        <v>3394.9937306732309</v>
      </c>
      <c r="K66" s="1585">
        <f t="shared" si="17"/>
        <v>963.10665327428376</v>
      </c>
      <c r="L66" s="1585">
        <f t="shared" si="17"/>
        <v>1963.6223647366201</v>
      </c>
      <c r="M66" s="1634">
        <f t="shared" si="17"/>
        <v>466.12330496564056</v>
      </c>
      <c r="N66" s="1634">
        <f t="shared" si="24"/>
        <v>2.1414076966862479</v>
      </c>
      <c r="O66" s="1634">
        <f t="shared" si="18"/>
        <v>1.3824277535569447</v>
      </c>
      <c r="P66" s="1634">
        <f t="shared" si="18"/>
        <v>0.75897994312930317</v>
      </c>
      <c r="Q66" s="2652">
        <f t="shared" si="25"/>
        <v>4306.1304063540783</v>
      </c>
    </row>
    <row r="67" spans="1:17">
      <c r="A67" s="1606" t="s">
        <v>989</v>
      </c>
      <c r="B67" s="1610">
        <f t="shared" si="19"/>
        <v>5760.4160000000002</v>
      </c>
      <c r="C67" s="1585">
        <f t="shared" si="21"/>
        <v>1293.0961536556761</v>
      </c>
      <c r="D67" s="1585">
        <f t="shared" si="22"/>
        <v>355.22606267999134</v>
      </c>
      <c r="E67" s="1585">
        <f t="shared" si="22"/>
        <v>524.94963845797872</v>
      </c>
      <c r="F67" s="1585">
        <f t="shared" si="22"/>
        <v>163.31888981784476</v>
      </c>
      <c r="G67" s="1585">
        <f t="shared" si="22"/>
        <v>122.01863463155978</v>
      </c>
      <c r="H67" s="1585">
        <f t="shared" si="22"/>
        <v>127.58292806830138</v>
      </c>
      <c r="I67" s="1585">
        <f t="shared" si="22"/>
        <v>0</v>
      </c>
      <c r="J67" s="1585">
        <f t="shared" si="23"/>
        <v>4202.4671257943546</v>
      </c>
      <c r="K67" s="1585">
        <f t="shared" si="17"/>
        <v>1237.2468289809781</v>
      </c>
      <c r="L67" s="1585">
        <f t="shared" si="17"/>
        <v>2291.7487849612603</v>
      </c>
      <c r="M67" s="1634">
        <f t="shared" si="17"/>
        <v>670.37924669353458</v>
      </c>
      <c r="N67" s="1634">
        <f t="shared" si="24"/>
        <v>3.0922651585812666</v>
      </c>
      <c r="O67" s="1634">
        <f t="shared" si="18"/>
        <v>1.9962724441473998</v>
      </c>
      <c r="P67" s="1634">
        <f t="shared" si="18"/>
        <v>1.0959927144338666</v>
      </c>
      <c r="Q67" s="2652">
        <f t="shared" si="25"/>
        <v>5495.5632794500307</v>
      </c>
    </row>
    <row r="68" spans="1:17">
      <c r="A68" s="1606" t="s">
        <v>990</v>
      </c>
      <c r="B68" s="1610">
        <f t="shared" si="19"/>
        <v>6249.4359999999997</v>
      </c>
      <c r="C68" s="1585">
        <f t="shared" si="21"/>
        <v>2128.1120730188486</v>
      </c>
      <c r="D68" s="1585">
        <f t="shared" si="22"/>
        <v>481.44945688940095</v>
      </c>
      <c r="E68" s="1585">
        <f t="shared" si="22"/>
        <v>1060.000804103742</v>
      </c>
      <c r="F68" s="1585">
        <f t="shared" si="22"/>
        <v>234.05440581412012</v>
      </c>
      <c r="G68" s="1585">
        <f t="shared" si="22"/>
        <v>143.65214420996148</v>
      </c>
      <c r="H68" s="1585">
        <f t="shared" si="22"/>
        <v>208.95526200162416</v>
      </c>
      <c r="I68" s="1585">
        <f t="shared" si="22"/>
        <v>0</v>
      </c>
      <c r="J68" s="1585">
        <f t="shared" si="23"/>
        <v>5652.5057430849529</v>
      </c>
      <c r="K68" s="1585">
        <f t="shared" si="17"/>
        <v>1823.3331085090042</v>
      </c>
      <c r="L68" s="1585">
        <f t="shared" si="17"/>
        <v>3014.1465205789254</v>
      </c>
      <c r="M68" s="1634">
        <f t="shared" si="17"/>
        <v>810.39522220392632</v>
      </c>
      <c r="N68" s="1634">
        <f t="shared" si="24"/>
        <v>4.6308917930976472</v>
      </c>
      <c r="O68" s="1634">
        <f t="shared" si="18"/>
        <v>2.989563056303544</v>
      </c>
      <c r="P68" s="1634">
        <f t="shared" si="18"/>
        <v>1.6413287367941032</v>
      </c>
      <c r="Q68" s="2652">
        <f t="shared" si="25"/>
        <v>7780.6178161038015</v>
      </c>
    </row>
    <row r="69" spans="1:17">
      <c r="A69" s="1606" t="s">
        <v>991</v>
      </c>
      <c r="B69" s="1610">
        <f t="shared" si="19"/>
        <v>6181.7269999999999</v>
      </c>
      <c r="C69" s="1585">
        <f t="shared" si="21"/>
        <v>2670.6080857103693</v>
      </c>
      <c r="D69" s="1585">
        <f t="shared" si="22"/>
        <v>599.75111920506879</v>
      </c>
      <c r="E69" s="1585">
        <f t="shared" si="22"/>
        <v>1327.2282115063526</v>
      </c>
      <c r="F69" s="1585">
        <f t="shared" si="22"/>
        <v>290.81638496429684</v>
      </c>
      <c r="G69" s="1585">
        <f t="shared" si="22"/>
        <v>163.69051103958989</v>
      </c>
      <c r="H69" s="1585">
        <f t="shared" si="22"/>
        <v>289.12185899506096</v>
      </c>
      <c r="I69" s="1585">
        <f t="shared" si="22"/>
        <v>0</v>
      </c>
      <c r="J69" s="1585">
        <f t="shared" si="23"/>
        <v>6360.6274702692644</v>
      </c>
      <c r="K69" s="1585">
        <f t="shared" si="17"/>
        <v>2132.0971677787757</v>
      </c>
      <c r="L69" s="1585">
        <f t="shared" si="17"/>
        <v>3246.6113831210164</v>
      </c>
      <c r="M69" s="1634">
        <f t="shared" si="17"/>
        <v>976.31766332426503</v>
      </c>
      <c r="N69" s="1634">
        <f t="shared" si="24"/>
        <v>5.6012560452081868</v>
      </c>
      <c r="O69" s="1634">
        <f t="shared" si="18"/>
        <v>3.6160007380457913</v>
      </c>
      <c r="P69" s="1634">
        <f t="shared" si="18"/>
        <v>1.9852553071623955</v>
      </c>
      <c r="Q69" s="2652">
        <f t="shared" si="25"/>
        <v>9031.2355559796342</v>
      </c>
    </row>
    <row r="70" spans="1:17">
      <c r="A70" s="1606" t="s">
        <v>992</v>
      </c>
      <c r="B70" s="1610">
        <f t="shared" si="19"/>
        <v>6521.3909999999996</v>
      </c>
      <c r="C70" s="1585">
        <f t="shared" si="21"/>
        <v>2631.8466138357203</v>
      </c>
      <c r="D70" s="1585">
        <f t="shared" si="22"/>
        <v>667.05384935999814</v>
      </c>
      <c r="E70" s="1585">
        <f t="shared" si="22"/>
        <v>1071.7380341923356</v>
      </c>
      <c r="F70" s="1585">
        <f t="shared" si="22"/>
        <v>309.01757676691909</v>
      </c>
      <c r="G70" s="1585">
        <f t="shared" si="22"/>
        <v>192.21247025238117</v>
      </c>
      <c r="H70" s="1585">
        <f t="shared" si="22"/>
        <v>391.82468326408599</v>
      </c>
      <c r="I70" s="1585">
        <f t="shared" si="22"/>
        <v>0</v>
      </c>
      <c r="J70" s="1585">
        <f t="shared" si="23"/>
        <v>7169.6247670334214</v>
      </c>
      <c r="K70" s="1585">
        <f t="shared" si="17"/>
        <v>2475.8583493999845</v>
      </c>
      <c r="L70" s="1585">
        <f t="shared" si="17"/>
        <v>3591.0385127640357</v>
      </c>
      <c r="M70" s="1634">
        <f t="shared" si="17"/>
        <v>1097.1208775853461</v>
      </c>
      <c r="N70" s="1634">
        <f t="shared" si="24"/>
        <v>5.6070272840550448</v>
      </c>
      <c r="O70" s="1634">
        <f t="shared" si="18"/>
        <v>3.6197264745165478</v>
      </c>
      <c r="P70" s="1634">
        <f t="shared" si="18"/>
        <v>1.9873008095384972</v>
      </c>
      <c r="Q70" s="2652">
        <f t="shared" si="25"/>
        <v>9801.4713808691413</v>
      </c>
    </row>
    <row r="71" spans="1:17">
      <c r="A71" s="1606" t="s">
        <v>993</v>
      </c>
      <c r="B71" s="1610">
        <f t="shared" si="19"/>
        <v>7346.348</v>
      </c>
      <c r="C71" s="1585">
        <f t="shared" si="21"/>
        <v>2870.9492821482477</v>
      </c>
      <c r="D71" s="1585">
        <f t="shared" si="22"/>
        <v>837.18675854389289</v>
      </c>
      <c r="E71" s="1585">
        <f t="shared" si="22"/>
        <v>805.93214309774316</v>
      </c>
      <c r="F71" s="1585">
        <f t="shared" si="22"/>
        <v>391.43309402482151</v>
      </c>
      <c r="G71" s="1585">
        <f t="shared" si="22"/>
        <v>257.24842382459968</v>
      </c>
      <c r="H71" s="1585">
        <f t="shared" si="22"/>
        <v>571.13219239794159</v>
      </c>
      <c r="I71" s="1585">
        <f t="shared" si="22"/>
        <v>8.016670259248599</v>
      </c>
      <c r="J71" s="1585">
        <f t="shared" si="23"/>
        <v>8415.7419317474178</v>
      </c>
      <c r="K71" s="1585">
        <f t="shared" si="17"/>
        <v>3027.7382887132435</v>
      </c>
      <c r="L71" s="1585">
        <f t="shared" si="17"/>
        <v>4132.2262564735447</v>
      </c>
      <c r="M71" s="1634">
        <f t="shared" si="17"/>
        <v>1243.459429578354</v>
      </c>
      <c r="N71" s="1634">
        <f t="shared" si="24"/>
        <v>12.317956982275039</v>
      </c>
      <c r="O71" s="1634">
        <f t="shared" si="18"/>
        <v>7.9520988113421138</v>
      </c>
      <c r="P71" s="1634">
        <f t="shared" si="18"/>
        <v>4.3658581709329258</v>
      </c>
      <c r="Q71" s="2652">
        <f t="shared" si="25"/>
        <v>11286.691213895665</v>
      </c>
    </row>
    <row r="72" spans="1:17">
      <c r="A72" s="1606" t="s">
        <v>994</v>
      </c>
      <c r="B72" s="1610">
        <f t="shared" si="19"/>
        <v>8333.5660000000007</v>
      </c>
      <c r="C72" s="1585">
        <f t="shared" si="21"/>
        <v>4081.1472080699941</v>
      </c>
      <c r="D72" s="1585">
        <f t="shared" si="22"/>
        <v>1189.2874628274235</v>
      </c>
      <c r="E72" s="1585">
        <f t="shared" si="22"/>
        <v>1042.8365886677548</v>
      </c>
      <c r="F72" s="1585">
        <f t="shared" si="22"/>
        <v>600.08885432238833</v>
      </c>
      <c r="G72" s="1585">
        <f t="shared" si="22"/>
        <v>379.69651228987539</v>
      </c>
      <c r="H72" s="1585">
        <f t="shared" si="22"/>
        <v>858.8931245278585</v>
      </c>
      <c r="I72" s="1585">
        <f t="shared" si="22"/>
        <v>10.344665434693486</v>
      </c>
      <c r="J72" s="1585">
        <f t="shared" si="23"/>
        <v>10850.081808737012</v>
      </c>
      <c r="K72" s="1585">
        <f t="shared" si="17"/>
        <v>4053.2845644293893</v>
      </c>
      <c r="L72" s="1585">
        <f t="shared" si="17"/>
        <v>5111.0091474026412</v>
      </c>
      <c r="M72" s="1634">
        <f t="shared" si="17"/>
        <v>1668.0792947511338</v>
      </c>
      <c r="N72" s="1634">
        <f t="shared" si="24"/>
        <v>17.708802153848342</v>
      </c>
      <c r="O72" s="1634">
        <f t="shared" si="18"/>
        <v>11.432264681598296</v>
      </c>
      <c r="P72" s="1634">
        <f t="shared" si="18"/>
        <v>6.2765374722500464</v>
      </c>
      <c r="Q72" s="2652">
        <f t="shared" si="25"/>
        <v>14931.229016807007</v>
      </c>
    </row>
    <row r="73" spans="1:17">
      <c r="A73" s="1606" t="s">
        <v>995</v>
      </c>
      <c r="B73" s="1610">
        <f t="shared" si="19"/>
        <v>9690.1389999999992</v>
      </c>
      <c r="C73" s="1585">
        <f t="shared" si="21"/>
        <v>6394.7286484195711</v>
      </c>
      <c r="D73" s="1585">
        <f t="shared" si="22"/>
        <v>1857.6298286146564</v>
      </c>
      <c r="E73" s="1585">
        <f t="shared" si="22"/>
        <v>1659.3132569830436</v>
      </c>
      <c r="F73" s="1585">
        <f t="shared" si="22"/>
        <v>975.87072938237054</v>
      </c>
      <c r="G73" s="1585">
        <f t="shared" si="22"/>
        <v>507.20860364634166</v>
      </c>
      <c r="H73" s="1585">
        <f t="shared" si="22"/>
        <v>1381.4129903643602</v>
      </c>
      <c r="I73" s="1585">
        <f t="shared" si="22"/>
        <v>13.293239428799463</v>
      </c>
      <c r="J73" s="1585">
        <f t="shared" si="23"/>
        <v>15454.660436646485</v>
      </c>
      <c r="K73" s="1585">
        <f t="shared" si="17"/>
        <v>5856.1995981512246</v>
      </c>
      <c r="L73" s="1585">
        <f t="shared" si="17"/>
        <v>7265.150011508621</v>
      </c>
      <c r="M73" s="1634">
        <f t="shared" si="17"/>
        <v>2306.80439738514</v>
      </c>
      <c r="N73" s="1634">
        <f t="shared" si="24"/>
        <v>26.506429601498347</v>
      </c>
      <c r="O73" s="1634">
        <f t="shared" si="18"/>
        <v>17.111745692106524</v>
      </c>
      <c r="P73" s="1634">
        <f t="shared" si="18"/>
        <v>9.3946839093918211</v>
      </c>
      <c r="Q73" s="2652">
        <f t="shared" si="25"/>
        <v>21849.389085066057</v>
      </c>
    </row>
    <row r="74" spans="1:17">
      <c r="A74" s="1606" t="s">
        <v>996</v>
      </c>
      <c r="B74" s="1610">
        <f t="shared" si="19"/>
        <v>8546.0460000000003</v>
      </c>
      <c r="C74" s="1585">
        <f t="shared" si="21"/>
        <v>7492.3278372085424</v>
      </c>
      <c r="D74" s="1585">
        <f t="shared" si="22"/>
        <v>2220.5701932881893</v>
      </c>
      <c r="E74" s="1585">
        <f t="shared" si="22"/>
        <v>2042.8075401253748</v>
      </c>
      <c r="F74" s="1585">
        <f t="shared" si="22"/>
        <v>1216.8593899301452</v>
      </c>
      <c r="G74" s="1585">
        <f t="shared" si="22"/>
        <v>510.73192967254198</v>
      </c>
      <c r="H74" s="1585">
        <f t="shared" si="22"/>
        <v>1489.4251755652119</v>
      </c>
      <c r="I74" s="1585">
        <f t="shared" si="22"/>
        <v>11.933608627079357</v>
      </c>
      <c r="J74" s="1585">
        <f t="shared" si="23"/>
        <v>15866.085159361561</v>
      </c>
      <c r="K74" s="1585">
        <f t="shared" si="17"/>
        <v>6301.1725210492423</v>
      </c>
      <c r="L74" s="1585">
        <f t="shared" si="17"/>
        <v>7267.1593826297949</v>
      </c>
      <c r="M74" s="1634">
        <f t="shared" si="17"/>
        <v>2267.0768137493651</v>
      </c>
      <c r="N74" s="1634">
        <f t="shared" si="24"/>
        <v>30.676441933157594</v>
      </c>
      <c r="O74" s="1634">
        <f t="shared" si="18"/>
        <v>19.803778969506801</v>
      </c>
      <c r="P74" s="1634">
        <f t="shared" si="18"/>
        <v>10.872662963650793</v>
      </c>
      <c r="Q74" s="2652">
        <f t="shared" si="25"/>
        <v>23358.412996570103</v>
      </c>
    </row>
    <row r="75" spans="1:17">
      <c r="A75" s="1606" t="s">
        <v>997</v>
      </c>
      <c r="B75" s="1610">
        <f t="shared" si="19"/>
        <v>7718.3779999999997</v>
      </c>
      <c r="C75" s="1585">
        <f t="shared" si="21"/>
        <v>9327.041803314296</v>
      </c>
      <c r="D75" s="1585">
        <f t="shared" si="22"/>
        <v>2745.0586328521945</v>
      </c>
      <c r="E75" s="1585">
        <f t="shared" si="22"/>
        <v>2621.405249286121</v>
      </c>
      <c r="F75" s="1585">
        <f t="shared" si="22"/>
        <v>1599.8120085120995</v>
      </c>
      <c r="G75" s="1585">
        <f t="shared" si="22"/>
        <v>575.8604009677515</v>
      </c>
      <c r="H75" s="1585">
        <f t="shared" si="22"/>
        <v>1766.5330925036938</v>
      </c>
      <c r="I75" s="1585">
        <f t="shared" si="22"/>
        <v>18.372419192435423</v>
      </c>
      <c r="J75" s="1585">
        <f t="shared" si="23"/>
        <v>17511.490436859243</v>
      </c>
      <c r="K75" s="1585">
        <f t="shared" si="17"/>
        <v>7035.1404229994569</v>
      </c>
      <c r="L75" s="1585">
        <f t="shared" si="17"/>
        <v>8032.3342477401893</v>
      </c>
      <c r="M75" s="1634">
        <f t="shared" si="17"/>
        <v>2403.8922939208142</v>
      </c>
      <c r="N75" s="1634">
        <f t="shared" si="24"/>
        <v>40.123472198783105</v>
      </c>
      <c r="O75" s="1634">
        <f t="shared" si="18"/>
        <v>25.90249471060681</v>
      </c>
      <c r="P75" s="1634">
        <f t="shared" si="18"/>
        <v>14.220977488176292</v>
      </c>
      <c r="Q75" s="2652">
        <f t="shared" si="25"/>
        <v>26838.532240173539</v>
      </c>
    </row>
    <row r="76" spans="1:17">
      <c r="A76" s="1606" t="s">
        <v>998</v>
      </c>
      <c r="B76" s="1610">
        <f t="shared" si="19"/>
        <v>7163.47</v>
      </c>
      <c r="C76" s="1585">
        <f t="shared" si="21"/>
        <v>12101.004429354702</v>
      </c>
      <c r="D76" s="1585">
        <f t="shared" si="22"/>
        <v>3593.8063291222279</v>
      </c>
      <c r="E76" s="1585">
        <f t="shared" si="22"/>
        <v>3637.5802786288596</v>
      </c>
      <c r="F76" s="1585">
        <f t="shared" si="22"/>
        <v>2304.8424401176103</v>
      </c>
      <c r="G76" s="1585">
        <f t="shared" si="22"/>
        <v>859.41696162572703</v>
      </c>
      <c r="H76" s="1585">
        <f t="shared" si="22"/>
        <v>1688.6346812351094</v>
      </c>
      <c r="I76" s="1585">
        <f t="shared" si="22"/>
        <v>16.723738625167815</v>
      </c>
      <c r="J76" s="1585">
        <f t="shared" si="23"/>
        <v>20841.543353592828</v>
      </c>
      <c r="K76" s="1585">
        <f t="shared" si="17"/>
        <v>8348.6320276701917</v>
      </c>
      <c r="L76" s="1585">
        <f t="shared" si="17"/>
        <v>9757.459705719777</v>
      </c>
      <c r="M76" s="1634">
        <f t="shared" si="17"/>
        <v>2661.920555320422</v>
      </c>
      <c r="N76" s="1634">
        <f t="shared" si="24"/>
        <v>73.531064882436013</v>
      </c>
      <c r="O76" s="1634">
        <f t="shared" si="18"/>
        <v>47.469421632965016</v>
      </c>
      <c r="P76" s="1634">
        <f t="shared" si="18"/>
        <v>26.061643249471</v>
      </c>
      <c r="Q76" s="2652">
        <f t="shared" si="25"/>
        <v>32942.547782947528</v>
      </c>
    </row>
    <row r="77" spans="1:17">
      <c r="A77" s="1606" t="s">
        <v>999</v>
      </c>
      <c r="B77" s="1610">
        <f t="shared" si="19"/>
        <v>7807.6549999999997</v>
      </c>
      <c r="C77" s="1585">
        <f t="shared" si="21"/>
        <v>18160.055370136062</v>
      </c>
      <c r="D77" s="1585">
        <f t="shared" si="22"/>
        <v>5177.7473305260992</v>
      </c>
      <c r="E77" s="1585">
        <f t="shared" si="22"/>
        <v>5757.3501458577284</v>
      </c>
      <c r="F77" s="1585">
        <f t="shared" si="22"/>
        <v>3787.6697756532403</v>
      </c>
      <c r="G77" s="1585">
        <f t="shared" si="22"/>
        <v>1471.3033753334173</v>
      </c>
      <c r="H77" s="1585">
        <f t="shared" si="22"/>
        <v>1944.9360442920176</v>
      </c>
      <c r="I77" s="1585">
        <f t="shared" si="22"/>
        <v>21.048698473558851</v>
      </c>
      <c r="J77" s="1585">
        <f t="shared" si="23"/>
        <v>29687.429263149545</v>
      </c>
      <c r="K77" s="1585">
        <f t="shared" ref="K77:M81" si="26">K49*K$55/10</f>
        <v>11742.590127874477</v>
      </c>
      <c r="L77" s="1585">
        <f t="shared" si="26"/>
        <v>14558.200271510625</v>
      </c>
      <c r="M77" s="1634">
        <f t="shared" si="26"/>
        <v>3258.5925973817025</v>
      </c>
      <c r="N77" s="1634">
        <f t="shared" si="24"/>
        <v>128.0462663827409</v>
      </c>
      <c r="O77" s="1634">
        <f t="shared" si="18"/>
        <v>82.662779563541591</v>
      </c>
      <c r="P77" s="1634">
        <f t="shared" si="18"/>
        <v>45.383486819199312</v>
      </c>
      <c r="Q77" s="2652">
        <f t="shared" si="25"/>
        <v>47847.48463328561</v>
      </c>
    </row>
    <row r="78" spans="1:17">
      <c r="A78" s="1606" t="s">
        <v>1000</v>
      </c>
      <c r="B78" s="1610">
        <f t="shared" si="19"/>
        <v>8491.9290000000001</v>
      </c>
      <c r="C78" s="1585">
        <f t="shared" si="21"/>
        <v>28075.955677979022</v>
      </c>
      <c r="D78" s="1585">
        <f t="shared" ref="D78:I81" si="27">D50*D$55/10</f>
        <v>7016.3105999369609</v>
      </c>
      <c r="E78" s="1585">
        <f t="shared" si="27"/>
        <v>9020.1273592634989</v>
      </c>
      <c r="F78" s="1585">
        <f t="shared" si="27"/>
        <v>6426.3686017364971</v>
      </c>
      <c r="G78" s="1585">
        <f t="shared" si="27"/>
        <v>3266.7221203325416</v>
      </c>
      <c r="H78" s="1585">
        <f t="shared" si="27"/>
        <v>2302.9992178978155</v>
      </c>
      <c r="I78" s="1585">
        <f t="shared" si="27"/>
        <v>43.427778811710922</v>
      </c>
      <c r="J78" s="1585">
        <f t="shared" si="23"/>
        <v>37754.500087904154</v>
      </c>
      <c r="K78" s="1585">
        <f t="shared" si="26"/>
        <v>15006.561911235574</v>
      </c>
      <c r="L78" s="1585">
        <f t="shared" si="26"/>
        <v>19141.182011449411</v>
      </c>
      <c r="M78" s="1634">
        <f t="shared" si="26"/>
        <v>3312.1056698073821</v>
      </c>
      <c r="N78" s="1634">
        <f t="shared" si="24"/>
        <v>294.65049541179252</v>
      </c>
      <c r="O78" s="1634">
        <f t="shared" si="18"/>
        <v>190.21740843039768</v>
      </c>
      <c r="P78" s="1634">
        <f t="shared" si="18"/>
        <v>104.43308698139484</v>
      </c>
      <c r="Q78" s="2652">
        <f t="shared" si="25"/>
        <v>65830.455765883176</v>
      </c>
    </row>
    <row r="79" spans="1:17">
      <c r="A79" s="1606" t="s">
        <v>1001</v>
      </c>
      <c r="B79" s="1610">
        <f t="shared" si="19"/>
        <v>6105.1890000000003</v>
      </c>
      <c r="C79" s="1585">
        <f t="shared" si="21"/>
        <v>26879.823778532751</v>
      </c>
      <c r="D79" s="1585">
        <f t="shared" si="27"/>
        <v>5060.06473121618</v>
      </c>
      <c r="E79" s="1585">
        <f t="shared" si="27"/>
        <v>9039.6438365678678</v>
      </c>
      <c r="F79" s="1585">
        <f t="shared" si="27"/>
        <v>7182.7959392240828</v>
      </c>
      <c r="G79" s="1585">
        <f t="shared" si="27"/>
        <v>3691.468092775553</v>
      </c>
      <c r="H79" s="1585">
        <f t="shared" si="27"/>
        <v>1852.2410546291376</v>
      </c>
      <c r="I79" s="1585">
        <f t="shared" si="27"/>
        <v>53.61012411992732</v>
      </c>
      <c r="J79" s="1585">
        <f t="shared" si="23"/>
        <v>27977.90481939042</v>
      </c>
      <c r="K79" s="1585">
        <f t="shared" si="26"/>
        <v>11099.610496366749</v>
      </c>
      <c r="L79" s="1585">
        <f t="shared" si="26"/>
        <v>14580.98400619321</v>
      </c>
      <c r="M79" s="1634">
        <f t="shared" si="26"/>
        <v>1967.346544260615</v>
      </c>
      <c r="N79" s="1634">
        <f t="shared" si="24"/>
        <v>329.96377256984829</v>
      </c>
      <c r="O79" s="1634">
        <f t="shared" si="18"/>
        <v>213.01458735521851</v>
      </c>
      <c r="P79" s="1634">
        <f t="shared" si="18"/>
        <v>116.94918521462981</v>
      </c>
      <c r="Q79" s="2652">
        <f t="shared" si="25"/>
        <v>54857.728597923167</v>
      </c>
    </row>
    <row r="80" spans="1:17">
      <c r="A80" s="1606" t="s">
        <v>1002</v>
      </c>
      <c r="B80" s="1610">
        <f t="shared" si="19"/>
        <v>4081.2170000000001</v>
      </c>
      <c r="C80" s="1585">
        <f t="shared" si="21"/>
        <v>23915.719048763101</v>
      </c>
      <c r="D80" s="1585">
        <f t="shared" si="27"/>
        <v>4293.2691701298772</v>
      </c>
      <c r="E80" s="1585">
        <f t="shared" si="27"/>
        <v>7688.4384178900245</v>
      </c>
      <c r="F80" s="1585">
        <f t="shared" si="27"/>
        <v>6137.189641496032</v>
      </c>
      <c r="G80" s="1585">
        <f t="shared" si="27"/>
        <v>4351.6934511991321</v>
      </c>
      <c r="H80" s="1585">
        <f t="shared" si="27"/>
        <v>1388.1721742054549</v>
      </c>
      <c r="I80" s="1585">
        <f t="shared" si="27"/>
        <v>56.95619384258292</v>
      </c>
      <c r="J80" s="1585">
        <f t="shared" si="23"/>
        <v>17005.812604084065</v>
      </c>
      <c r="K80" s="1585">
        <f t="shared" si="26"/>
        <v>6481.7129239822189</v>
      </c>
      <c r="L80" s="1585">
        <f t="shared" si="26"/>
        <v>9166.3524459511591</v>
      </c>
      <c r="M80" s="1634">
        <f t="shared" si="26"/>
        <v>1004.1689848822737</v>
      </c>
      <c r="N80" s="1634">
        <f t="shared" si="24"/>
        <v>353.57824926841261</v>
      </c>
      <c r="O80" s="1634">
        <f t="shared" si="18"/>
        <v>228.25937610998784</v>
      </c>
      <c r="P80" s="1634">
        <f t="shared" si="18"/>
        <v>125.31887315842475</v>
      </c>
      <c r="Q80" s="2652">
        <f t="shared" si="25"/>
        <v>40921.531652847167</v>
      </c>
    </row>
    <row r="81" spans="1:17">
      <c r="A81" s="1607" t="s">
        <v>1005</v>
      </c>
      <c r="B81" s="1610">
        <f t="shared" si="19"/>
        <v>3121.386</v>
      </c>
      <c r="C81" s="1585">
        <f t="shared" si="21"/>
        <v>26189.729108002572</v>
      </c>
      <c r="D81" s="1585">
        <f>D53*D$55/10</f>
        <v>4308.5635210401315</v>
      </c>
      <c r="E81" s="1585">
        <f t="shared" si="27"/>
        <v>7742.1191087779343</v>
      </c>
      <c r="F81" s="1585">
        <f t="shared" si="27"/>
        <v>6221.6581056128844</v>
      </c>
      <c r="G81" s="1585">
        <f t="shared" si="27"/>
        <v>6701.8863397489185</v>
      </c>
      <c r="H81" s="1585">
        <f t="shared" si="27"/>
        <v>1176.6245204559159</v>
      </c>
      <c r="I81" s="1585">
        <f>I53*I$55/10</f>
        <v>38.877512366788118</v>
      </c>
      <c r="J81" s="1585">
        <f t="shared" si="23"/>
        <v>10674.61905946646</v>
      </c>
      <c r="K81" s="1585">
        <f>K53*K$55/10</f>
        <v>3940.6556409563009</v>
      </c>
      <c r="L81" s="1585">
        <f t="shared" si="26"/>
        <v>5641.6728248106901</v>
      </c>
      <c r="M81" s="1634">
        <f t="shared" si="26"/>
        <v>589.16337420321292</v>
      </c>
      <c r="N81" s="1634">
        <f t="shared" si="24"/>
        <v>503.12721949625717</v>
      </c>
      <c r="O81" s="1634">
        <f>O53*O$55/10</f>
        <v>324.80364802922929</v>
      </c>
      <c r="P81" s="1634">
        <f>P53*P$55/10</f>
        <v>178.32357146702788</v>
      </c>
      <c r="Q81" s="2653">
        <f>J81+C81</f>
        <v>36864.348167469034</v>
      </c>
    </row>
    <row r="83" spans="1:17" ht="14.25" thickBot="1">
      <c r="K83" s="2757" t="s">
        <v>1559</v>
      </c>
      <c r="L83" s="1746"/>
    </row>
    <row r="84" spans="1:17">
      <c r="K84" s="2932" t="s">
        <v>1561</v>
      </c>
      <c r="L84" s="1316"/>
      <c r="M84" s="2933"/>
      <c r="N84" s="2933"/>
      <c r="O84" s="2973">
        <f>計2025!C5-現2025!C5</f>
        <v>-118.77085194842584</v>
      </c>
      <c r="P84" s="2934" t="s">
        <v>1466</v>
      </c>
    </row>
    <row r="85" spans="1:17">
      <c r="K85" s="2935" t="s">
        <v>1560</v>
      </c>
      <c r="L85" s="1316"/>
      <c r="M85" s="1671"/>
      <c r="N85" s="1671"/>
      <c r="O85" s="2974">
        <f>計2025!J5-現2025!J5</f>
        <v>40.201595381297011</v>
      </c>
      <c r="P85" s="2936" t="s">
        <v>1466</v>
      </c>
    </row>
    <row r="86" spans="1:17">
      <c r="K86" s="2937">
        <f>-O84/O85</f>
        <v>2.9543815567996492</v>
      </c>
      <c r="L86" s="2854" t="s">
        <v>1563</v>
      </c>
      <c r="M86" s="1316"/>
      <c r="N86" s="2938"/>
      <c r="O86" s="2948"/>
      <c r="P86" s="2936"/>
    </row>
    <row r="87" spans="1:17" ht="14.25" thickBot="1">
      <c r="K87" s="2939" t="s">
        <v>1562</v>
      </c>
      <c r="L87" s="1746"/>
      <c r="M87" s="2940"/>
      <c r="N87" s="2941"/>
      <c r="O87" s="2975">
        <f>-N61/O84/12*10</f>
        <v>12.908509294412543</v>
      </c>
      <c r="P87" s="2942" t="s">
        <v>1467</v>
      </c>
    </row>
    <row r="88" spans="1:17">
      <c r="L88" s="2943"/>
      <c r="M88" s="2944"/>
      <c r="N88" s="2945"/>
      <c r="O88" s="2946"/>
      <c r="P88" s="2947"/>
      <c r="Q88" s="1671"/>
    </row>
  </sheetData>
  <phoneticPr fontId="21"/>
  <pageMargins left="0.7" right="0.7" top="0.75" bottom="0.75" header="0.3" footer="0.3"/>
  <ignoredErrors>
    <ignoredError sqref="J5 K34:N52 J54:N61 J33:J53 J63:N80 J62:K62 M62:N62 J81 L81:N8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FF0000"/>
  </sheetPr>
  <dimension ref="A1:Q81"/>
  <sheetViews>
    <sheetView zoomScale="85" zoomScaleNormal="85" workbookViewId="0"/>
  </sheetViews>
  <sheetFormatPr defaultRowHeight="13.5"/>
  <cols>
    <col min="1" max="1" width="9.5" style="1317" customWidth="1"/>
    <col min="2" max="18" width="10.5" style="1317" customWidth="1"/>
    <col min="19" max="16384" width="9" style="1317"/>
  </cols>
  <sheetData>
    <row r="1" spans="1:17">
      <c r="A1" s="2812">
        <v>2030</v>
      </c>
      <c r="B1" s="1317" t="s">
        <v>1310</v>
      </c>
    </row>
    <row r="2" spans="1:17">
      <c r="K2" s="1656" t="s">
        <v>1033</v>
      </c>
      <c r="L2" s="1657">
        <f>'Me8'!F9*MIN(1,(A1-2018)/(2023-2018))</f>
        <v>-2.1105376118548378E-2</v>
      </c>
      <c r="O2" s="2954">
        <v>17</v>
      </c>
      <c r="P2" s="2954">
        <v>4</v>
      </c>
      <c r="Q2" s="1747"/>
    </row>
    <row r="3" spans="1:17">
      <c r="B3" s="2636" t="s">
        <v>640</v>
      </c>
      <c r="C3" s="2636" t="s">
        <v>641</v>
      </c>
      <c r="Q3" s="1316"/>
    </row>
    <row r="4" spans="1:17">
      <c r="B4" s="2636"/>
      <c r="C4" s="1605" t="s">
        <v>578</v>
      </c>
      <c r="D4" s="1654" t="s">
        <v>742</v>
      </c>
      <c r="E4" s="1654" t="s">
        <v>743</v>
      </c>
      <c r="F4" s="1654" t="s">
        <v>744</v>
      </c>
      <c r="G4" s="1654" t="s">
        <v>745</v>
      </c>
      <c r="H4" s="1605" t="s">
        <v>392</v>
      </c>
      <c r="I4" s="1605" t="s">
        <v>442</v>
      </c>
      <c r="J4" s="1605" t="s">
        <v>644</v>
      </c>
      <c r="K4" s="1605" t="s">
        <v>645</v>
      </c>
      <c r="L4" s="1605" t="s">
        <v>646</v>
      </c>
      <c r="M4" s="1605" t="s">
        <v>647</v>
      </c>
      <c r="N4" s="1659" t="s">
        <v>1030</v>
      </c>
      <c r="O4" s="1659" t="s">
        <v>1031</v>
      </c>
      <c r="P4" s="1659" t="s">
        <v>1032</v>
      </c>
      <c r="Q4" s="1642"/>
    </row>
    <row r="5" spans="1:17">
      <c r="A5" s="1608" t="s">
        <v>241</v>
      </c>
      <c r="B5" s="1610">
        <f>現2030!B5</f>
        <v>119125.14300000001</v>
      </c>
      <c r="C5" s="2926">
        <f>SUM(D5:I5)</f>
        <v>1366.6727222928241</v>
      </c>
      <c r="D5" s="2927">
        <f t="shared" ref="D5:I5" si="0">SUM(D6:D25)</f>
        <v>98.970502643110905</v>
      </c>
      <c r="E5" s="2927">
        <f t="shared" si="0"/>
        <v>323.86949275159566</v>
      </c>
      <c r="F5" s="2927">
        <f t="shared" si="0"/>
        <v>355.46474710783741</v>
      </c>
      <c r="G5" s="2927">
        <f t="shared" si="0"/>
        <v>272.40070953763745</v>
      </c>
      <c r="H5" s="2926">
        <f t="shared" si="0"/>
        <v>313.58260170159093</v>
      </c>
      <c r="I5" s="2926">
        <f t="shared" si="0"/>
        <v>2.3846685510518695</v>
      </c>
      <c r="J5" s="2926">
        <f>SUM(K5:N5)</f>
        <v>7859.538811460352</v>
      </c>
      <c r="K5" s="2926">
        <f t="shared" ref="K5:P5" si="1">SUM(K6:K25)</f>
        <v>1587.4360219716318</v>
      </c>
      <c r="L5" s="2926">
        <f t="shared" si="1"/>
        <v>4736.4044103809665</v>
      </c>
      <c r="M5" s="2926">
        <f t="shared" si="1"/>
        <v>1492.3761409444817</v>
      </c>
      <c r="N5" s="2927">
        <f t="shared" si="1"/>
        <v>43.322238163272658</v>
      </c>
      <c r="O5" s="2927">
        <f t="shared" si="1"/>
        <v>35.070383275030252</v>
      </c>
      <c r="P5" s="2927">
        <f t="shared" si="1"/>
        <v>8.251854888242411</v>
      </c>
      <c r="Q5" s="2654"/>
    </row>
    <row r="6" spans="1:17">
      <c r="A6" s="1607" t="s">
        <v>1004</v>
      </c>
      <c r="B6" s="1610">
        <f>現2030!B6</f>
        <v>818.84799999999996</v>
      </c>
      <c r="C6" s="2926">
        <f t="shared" ref="C6:C25" si="2">SUM(D6:I6)</f>
        <v>2.4608519057556846</v>
      </c>
      <c r="D6" s="2928">
        <f>$B6*入院計画!D57/10^5</f>
        <v>1.0774114308510707</v>
      </c>
      <c r="E6" s="2928">
        <f>$B6*入院計画!E57/10^5</f>
        <v>1.1098206127126706</v>
      </c>
      <c r="F6" s="2928">
        <f>$B6*入院計画!F57/10^5</f>
        <v>0.2297194106001702</v>
      </c>
      <c r="G6" s="2928">
        <f>$B6*入院計画!G57/10^5</f>
        <v>4.3900451591772964E-2</v>
      </c>
      <c r="H6" s="2929">
        <f>現2030!H6</f>
        <v>0</v>
      </c>
      <c r="I6" s="2929">
        <f>現2030!I6</f>
        <v>0</v>
      </c>
      <c r="J6" s="2926">
        <f t="shared" ref="J6:J25" si="3">SUM(K6:N6)</f>
        <v>58.38685569635134</v>
      </c>
      <c r="K6" s="2929">
        <f>現2030!K6</f>
        <v>9.414369379137586</v>
      </c>
      <c r="L6" s="2929">
        <f>現2030!L6</f>
        <v>48.860188451424101</v>
      </c>
      <c r="M6" s="2929">
        <f>現2030!M6</f>
        <v>9.0857187084229463E-2</v>
      </c>
      <c r="N6" s="2930">
        <f>O6+P6</f>
        <v>2.1440678705416393E-2</v>
      </c>
      <c r="O6" s="2931">
        <f>$B6*入院計画!$H57/10^5*(O$2/30)/7*365/270</f>
        <v>1.7356739904384699E-2</v>
      </c>
      <c r="P6" s="2931">
        <f>$B6*入院計画!$H57/10^5*(P$2/30)/7*365/270</f>
        <v>4.0839388010316946E-3</v>
      </c>
      <c r="Q6" s="1619"/>
    </row>
    <row r="7" spans="1:17">
      <c r="A7" s="1607" t="s">
        <v>1003</v>
      </c>
      <c r="B7" s="1610">
        <f>現2030!B7</f>
        <v>3324.576</v>
      </c>
      <c r="C7" s="2926">
        <f t="shared" si="2"/>
        <v>9.9912183768289253</v>
      </c>
      <c r="D7" s="2928">
        <f>$B7*入院計画!D57/10^5</f>
        <v>4.3743603026851492</v>
      </c>
      <c r="E7" s="2928">
        <f>$B7*入院計画!E57/10^5</f>
        <v>4.505943683479523</v>
      </c>
      <c r="F7" s="2928">
        <f>$B7*入院計画!F57/10^5</f>
        <v>0.93267570930804189</v>
      </c>
      <c r="G7" s="2928">
        <f>$B7*入院計画!G57/10^5</f>
        <v>0.17823868135621043</v>
      </c>
      <c r="H7" s="2929">
        <f>現2030!H7</f>
        <v>0</v>
      </c>
      <c r="I7" s="2929">
        <f>現2030!I7</f>
        <v>0</v>
      </c>
      <c r="J7" s="2926">
        <f t="shared" si="3"/>
        <v>242.84916571058835</v>
      </c>
      <c r="K7" s="2929">
        <f>現2030!K7</f>
        <v>25.305768309603817</v>
      </c>
      <c r="L7" s="2929">
        <f>現2030!L7</f>
        <v>201.48711568487857</v>
      </c>
      <c r="M7" s="2929">
        <f>現2030!M7</f>
        <v>15.969231169670309</v>
      </c>
      <c r="N7" s="2930">
        <f t="shared" ref="N7:N25" si="4">O7+P7</f>
        <v>8.705054643564912E-2</v>
      </c>
      <c r="O7" s="2931">
        <f>$B7*入院計画!$H57/10^5*(O$2/30)/7*365/270</f>
        <v>7.0469489971715954E-2</v>
      </c>
      <c r="P7" s="2931">
        <f>$B7*入院計画!$H57/10^5*(P$2/30)/7*365/270</f>
        <v>1.6581056463933166E-2</v>
      </c>
      <c r="Q7" s="1619"/>
    </row>
    <row r="8" spans="1:17">
      <c r="A8" s="1606" t="s">
        <v>986</v>
      </c>
      <c r="B8" s="1610">
        <f>現2030!B8</f>
        <v>4317.7309999999998</v>
      </c>
      <c r="C8" s="2926">
        <f t="shared" si="2"/>
        <v>3.2302903749980576</v>
      </c>
      <c r="D8" s="2928">
        <f>$B8*入院計画!D58/10^5</f>
        <v>1.0752473401307163</v>
      </c>
      <c r="E8" s="2928">
        <f>$B8*入院計画!E58/10^5</f>
        <v>1.370441978742744</v>
      </c>
      <c r="F8" s="2928">
        <f>$B8*入院計画!F58/10^5</f>
        <v>0.14974510448924946</v>
      </c>
      <c r="G8" s="2928">
        <f>$B8*入院計画!G58/10^5</f>
        <v>0.55234752319093361</v>
      </c>
      <c r="H8" s="2929">
        <f>現2030!H8</f>
        <v>8.2508428444414084E-2</v>
      </c>
      <c r="I8" s="2929">
        <f>現2030!I8</f>
        <v>0</v>
      </c>
      <c r="J8" s="2926">
        <f t="shared" si="3"/>
        <v>207.21196247808388</v>
      </c>
      <c r="K8" s="2929">
        <f>現2030!K8</f>
        <v>19.38492064980737</v>
      </c>
      <c r="L8" s="2929">
        <f>現2030!L8</f>
        <v>139.91359137223066</v>
      </c>
      <c r="M8" s="2929">
        <f>現2030!M8</f>
        <v>47.881307800020267</v>
      </c>
      <c r="N8" s="2930">
        <f t="shared" si="4"/>
        <v>3.2142656025582514E-2</v>
      </c>
      <c r="O8" s="2931">
        <f>$B8*入院計画!$H58/10^5*(O$2/30)/7*365/270</f>
        <v>2.6020245354042987E-2</v>
      </c>
      <c r="P8" s="2931">
        <f>$B8*入院計画!$H58/10^5*(P$2/30)/7*365/270</f>
        <v>6.1224106715395271E-3</v>
      </c>
      <c r="Q8" s="1619"/>
    </row>
    <row r="9" spans="1:17">
      <c r="A9" s="1606" t="s">
        <v>987</v>
      </c>
      <c r="B9" s="1610">
        <f>現2030!B9</f>
        <v>4750.759</v>
      </c>
      <c r="C9" s="2926">
        <f t="shared" si="2"/>
        <v>3.7796097827574049</v>
      </c>
      <c r="D9" s="2928">
        <f>$B9*入院計画!D59/10^5</f>
        <v>0.85782207661720944</v>
      </c>
      <c r="E9" s="2928">
        <f>$B9*入院計画!E59/10^5</f>
        <v>1.3156024134030604</v>
      </c>
      <c r="F9" s="2928">
        <f>$B9*入院計画!F59/10^5</f>
        <v>0.28039672692411355</v>
      </c>
      <c r="G9" s="2928">
        <f>$B9*入院計画!G59/10^5</f>
        <v>0.8197986669436137</v>
      </c>
      <c r="H9" s="2929">
        <f>現2030!H9</f>
        <v>0.50598989886940782</v>
      </c>
      <c r="I9" s="2929">
        <f>現2030!I9</f>
        <v>0</v>
      </c>
      <c r="J9" s="2926">
        <f t="shared" si="3"/>
        <v>135.91393237935156</v>
      </c>
      <c r="K9" s="2929">
        <f>現2030!K9</f>
        <v>16.020891873372886</v>
      </c>
      <c r="L9" s="2929">
        <f>現2030!L9</f>
        <v>90.117927529831675</v>
      </c>
      <c r="M9" s="2929">
        <f>現2030!M9</f>
        <v>29.740072609756041</v>
      </c>
      <c r="N9" s="2930">
        <f t="shared" si="4"/>
        <v>3.5040366390972189E-2</v>
      </c>
      <c r="O9" s="2931">
        <f>$B9*入院計画!$H59/10^5*(O$2/30)/7*365/270</f>
        <v>2.8366010887929866E-2</v>
      </c>
      <c r="P9" s="2931">
        <f>$B9*入院計画!$H59/10^5*(P$2/30)/7*365/270</f>
        <v>6.6743555030423203E-3</v>
      </c>
      <c r="Q9" s="1619"/>
    </row>
    <row r="10" spans="1:17">
      <c r="A10" s="1606" t="s">
        <v>988</v>
      </c>
      <c r="B10" s="1610">
        <f>現2030!B10</f>
        <v>5037.585</v>
      </c>
      <c r="C10" s="2926">
        <f t="shared" si="2"/>
        <v>5.5931411391349899</v>
      </c>
      <c r="D10" s="2928">
        <f>$B10*入院計画!D60/10^5</f>
        <v>0.61822111399944046</v>
      </c>
      <c r="E10" s="2928">
        <f>$B10*入院計画!E60/10^5</f>
        <v>1.5726474291694454</v>
      </c>
      <c r="F10" s="2928">
        <f>$B10*入院計画!F60/10^5</f>
        <v>1.1088841157454405</v>
      </c>
      <c r="G10" s="2928">
        <f>$B10*入院計画!G60/10^5</f>
        <v>1.1023405683686409</v>
      </c>
      <c r="H10" s="2929">
        <f>現2030!H10</f>
        <v>1.1910479118520227</v>
      </c>
      <c r="I10" s="2929">
        <f>現2030!I10</f>
        <v>0</v>
      </c>
      <c r="J10" s="2926">
        <f t="shared" si="3"/>
        <v>104.95748761350669</v>
      </c>
      <c r="K10" s="2929">
        <f>現2030!K10</f>
        <v>15.0689937437133</v>
      </c>
      <c r="L10" s="2929">
        <f>現2030!L10</f>
        <v>66.393398249122967</v>
      </c>
      <c r="M10" s="2929">
        <f>現2030!M10</f>
        <v>23.451060918348468</v>
      </c>
      <c r="N10" s="2930">
        <f t="shared" si="4"/>
        <v>4.4034702321943356E-2</v>
      </c>
      <c r="O10" s="2931">
        <f>$B10*入院計画!$H60/10^5*(O$2/30)/7*365/270</f>
        <v>3.5647139974906525E-2</v>
      </c>
      <c r="P10" s="2931">
        <f>$B10*入院計画!$H60/10^5*(P$2/30)/7*365/270</f>
        <v>8.387562347036831E-3</v>
      </c>
      <c r="Q10" s="1619"/>
    </row>
    <row r="11" spans="1:17">
      <c r="A11" s="1606" t="s">
        <v>989</v>
      </c>
      <c r="B11" s="1610">
        <f>現2030!B11</f>
        <v>5470.3010000000004</v>
      </c>
      <c r="C11" s="2926">
        <f t="shared" si="2"/>
        <v>8.2904912430455298</v>
      </c>
      <c r="D11" s="2928">
        <f>$B11*入院計画!D61/10^5</f>
        <v>0.74655588338784085</v>
      </c>
      <c r="E11" s="2928">
        <f>$B11*入院計画!E61/10^5</f>
        <v>2.7358981255601118</v>
      </c>
      <c r="F11" s="2928">
        <f>$B11*入院計画!F61/10^5</f>
        <v>1.372460470424387</v>
      </c>
      <c r="G11" s="2928">
        <f>$B11*入院計画!G61/10^5</f>
        <v>1.2891676420412062</v>
      </c>
      <c r="H11" s="2929">
        <f>現2030!H11</f>
        <v>2.1464091216319843</v>
      </c>
      <c r="I11" s="2929">
        <f>現2030!I11</f>
        <v>0</v>
      </c>
      <c r="J11" s="2926">
        <f t="shared" si="3"/>
        <v>131.82697598735319</v>
      </c>
      <c r="K11" s="2929">
        <f>現2030!K11</f>
        <v>19.534575036777511</v>
      </c>
      <c r="L11" s="2929">
        <f>現2030!L11</f>
        <v>78.193686139838107</v>
      </c>
      <c r="M11" s="2929">
        <f>現2030!M11</f>
        <v>34.034548040282203</v>
      </c>
      <c r="N11" s="2930">
        <f t="shared" si="4"/>
        <v>6.4166770455345662E-2</v>
      </c>
      <c r="O11" s="2931">
        <f>$B11*入院計画!$H61/10^5*(O$2/30)/7*365/270</f>
        <v>5.1944528463851253E-2</v>
      </c>
      <c r="P11" s="2931">
        <f>$B11*入院計画!$H61/10^5*(P$2/30)/7*365/270</f>
        <v>1.2222241991494413E-2</v>
      </c>
      <c r="Q11" s="1619"/>
    </row>
    <row r="12" spans="1:17">
      <c r="A12" s="1606" t="s">
        <v>990</v>
      </c>
      <c r="B12" s="1610">
        <f>現2030!B12</f>
        <v>5845.9470000000001</v>
      </c>
      <c r="C12" s="2926">
        <f t="shared" si="2"/>
        <v>13.331823776280737</v>
      </c>
      <c r="D12" s="2928">
        <f>$B12*入院計画!D62/10^5</f>
        <v>0.99670095502326206</v>
      </c>
      <c r="E12" s="2928">
        <f>$B12*入院計画!E62/10^5</f>
        <v>5.4418322326377915</v>
      </c>
      <c r="F12" s="2928">
        <f>$B12*入院計画!F62/10^5</f>
        <v>1.9374786226906129</v>
      </c>
      <c r="G12" s="2928">
        <f>$B12*入院計画!G62/10^5</f>
        <v>1.4929919000850858</v>
      </c>
      <c r="H12" s="2929">
        <f>現2030!H12</f>
        <v>3.4628200658439847</v>
      </c>
      <c r="I12" s="2929">
        <f>現2030!I12</f>
        <v>0</v>
      </c>
      <c r="J12" s="2926">
        <f t="shared" si="3"/>
        <v>170.28390056704291</v>
      </c>
      <c r="K12" s="2929">
        <f>現2030!K12</f>
        <v>28.357654672861742</v>
      </c>
      <c r="L12" s="2929">
        <f>現2030!L12</f>
        <v>101.30379383038284</v>
      </c>
      <c r="M12" s="2929">
        <f>現2030!M12</f>
        <v>40.527794622512587</v>
      </c>
      <c r="N12" s="2930">
        <f t="shared" si="4"/>
        <v>9.4657441285742966E-2</v>
      </c>
      <c r="O12" s="2931">
        <f>$B12*入院計画!$H62/10^5*(O$2/30)/7*365/270</f>
        <v>7.6627452469410967E-2</v>
      </c>
      <c r="P12" s="2931">
        <f>$B12*入院計画!$H62/10^5*(P$2/30)/7*365/270</f>
        <v>1.8029988816331992E-2</v>
      </c>
      <c r="Q12" s="1619"/>
    </row>
    <row r="13" spans="1:17">
      <c r="A13" s="1606" t="s">
        <v>991</v>
      </c>
      <c r="B13" s="1610">
        <f>現2030!B13</f>
        <v>6257.8310000000001</v>
      </c>
      <c r="C13" s="2926">
        <f t="shared" si="2"/>
        <v>18.344321955142082</v>
      </c>
      <c r="D13" s="2928">
        <f>$B13*入院計画!D63/10^5</f>
        <v>1.3436470414433079</v>
      </c>
      <c r="E13" s="2928">
        <f>$B13*入院計画!E63/10^5</f>
        <v>7.373683938116514</v>
      </c>
      <c r="F13" s="2928">
        <f>$B13*入院計画!F63/10^5</f>
        <v>2.6051871667769673</v>
      </c>
      <c r="G13" s="2928">
        <f>$B13*入院計画!G63/10^5</f>
        <v>1.8366994616793018</v>
      </c>
      <c r="H13" s="2929">
        <f>現2030!H13</f>
        <v>5.1851043471259883</v>
      </c>
      <c r="I13" s="2929">
        <f>現2030!I13</f>
        <v>0</v>
      </c>
      <c r="J13" s="2926">
        <f t="shared" si="3"/>
        <v>206.93101438139055</v>
      </c>
      <c r="K13" s="2929">
        <f>現2030!K13</f>
        <v>35.884859039157718</v>
      </c>
      <c r="L13" s="2929">
        <f>現2030!L13</f>
        <v>118.08415248311046</v>
      </c>
      <c r="M13" s="2929">
        <f>現2030!M13</f>
        <v>52.838101659012978</v>
      </c>
      <c r="N13" s="2930">
        <f t="shared" si="4"/>
        <v>0.12390120010940793</v>
      </c>
      <c r="O13" s="2931">
        <f>$B13*入院計画!$H63/10^5*(O$2/30)/7*365/270</f>
        <v>0.10030097151713975</v>
      </c>
      <c r="P13" s="2931">
        <f>$B13*入院計画!$H63/10^5*(P$2/30)/7*365/270</f>
        <v>2.3600228592268176E-2</v>
      </c>
      <c r="Q13" s="1619"/>
    </row>
    <row r="14" spans="1:17">
      <c r="A14" s="1606" t="s">
        <v>992</v>
      </c>
      <c r="B14" s="1610">
        <f>現2030!B14</f>
        <v>6167.6239999999998</v>
      </c>
      <c r="C14" s="2926">
        <f t="shared" si="2"/>
        <v>18.127404723175729</v>
      </c>
      <c r="D14" s="2928">
        <f>$B14*入院計画!D64/10^5</f>
        <v>1.3961711803050496</v>
      </c>
      <c r="E14" s="2928">
        <f>$B14*入院計画!E64/10^5</f>
        <v>5.5627712121238639</v>
      </c>
      <c r="F14" s="2928">
        <f>$B14*入院計画!F64/10^5</f>
        <v>2.5862284353948377</v>
      </c>
      <c r="G14" s="2928">
        <f>$B14*入院計画!G64/10^5</f>
        <v>2.0172750857628108</v>
      </c>
      <c r="H14" s="2929">
        <f>現2030!H14</f>
        <v>6.5649588095891662</v>
      </c>
      <c r="I14" s="2929">
        <f>現2030!I14</f>
        <v>0</v>
      </c>
      <c r="J14" s="2926">
        <f t="shared" si="3"/>
        <v>216.5426833452218</v>
      </c>
      <c r="K14" s="2929">
        <f>現2030!K14</f>
        <v>38.93083211435048</v>
      </c>
      <c r="L14" s="2929">
        <f>現2030!L14</f>
        <v>122.02393164833377</v>
      </c>
      <c r="M14" s="2929">
        <f>現2030!M14</f>
        <v>55.472045476124464</v>
      </c>
      <c r="N14" s="2930">
        <f t="shared" si="4"/>
        <v>0.11587410641309087</v>
      </c>
      <c r="O14" s="2931">
        <f>$B14*入院計画!$H64/10^5*(O$2/30)/7*365/270</f>
        <v>9.3802848048692614E-2</v>
      </c>
      <c r="P14" s="2931">
        <f>$B14*入院計画!$H64/10^5*(P$2/30)/7*365/270</f>
        <v>2.2071258364398258E-2</v>
      </c>
      <c r="Q14" s="1619"/>
    </row>
    <row r="15" spans="1:17">
      <c r="A15" s="1606" t="s">
        <v>993</v>
      </c>
      <c r="B15" s="1610">
        <f>現2030!B15</f>
        <v>6497.7330000000002</v>
      </c>
      <c r="C15" s="2926">
        <f t="shared" si="2"/>
        <v>20.139193422651907</v>
      </c>
      <c r="D15" s="2928">
        <f>$B15*入院計画!D65/10^5</f>
        <v>1.6387505087543552</v>
      </c>
      <c r="E15" s="2928">
        <f>$B15*入院計画!E65/10^5</f>
        <v>3.9121342227084046</v>
      </c>
      <c r="F15" s="2928">
        <f>$B15*入院計画!F65/10^5</f>
        <v>3.0637544494818973</v>
      </c>
      <c r="G15" s="2928">
        <f>$B15*入院計画!G65/10^5</f>
        <v>2.5204531949107767</v>
      </c>
      <c r="H15" s="2929">
        <f>現2030!H15</f>
        <v>8.9493103502175089</v>
      </c>
      <c r="I15" s="2929">
        <f>現2030!I15</f>
        <v>5.4790696578961233E-2</v>
      </c>
      <c r="J15" s="2926">
        <f t="shared" si="3"/>
        <v>234.87800316359221</v>
      </c>
      <c r="K15" s="2929">
        <f>現2030!K15</f>
        <v>44.524488611703752</v>
      </c>
      <c r="L15" s="2929">
        <f>現2030!L15</f>
        <v>131.3172437259835</v>
      </c>
      <c r="M15" s="2929">
        <f>現2030!M15</f>
        <v>58.798200576906595</v>
      </c>
      <c r="N15" s="2930">
        <f t="shared" si="4"/>
        <v>0.23807024899835066</v>
      </c>
      <c r="O15" s="2931">
        <f>$B15*入院計画!$H65/10^5*(O$2/30)/7*365/270</f>
        <v>0.19272353490342672</v>
      </c>
      <c r="P15" s="2931">
        <f>$B15*入院計画!$H65/10^5*(P$2/30)/7*365/270</f>
        <v>4.5346714094923933E-2</v>
      </c>
      <c r="Q15" s="1619"/>
    </row>
    <row r="16" spans="1:17">
      <c r="A16" s="1606" t="s">
        <v>994</v>
      </c>
      <c r="B16" s="1610">
        <f>現2030!B16</f>
        <v>7306.4089999999997</v>
      </c>
      <c r="C16" s="2926">
        <f t="shared" si="2"/>
        <v>29.076764814158864</v>
      </c>
      <c r="D16" s="2928">
        <f>$B16*入院計画!D66/10^5</f>
        <v>2.3075975300330742</v>
      </c>
      <c r="E16" s="2928">
        <f>$B16*入院計画!E66/10^5</f>
        <v>5.0178106133169793</v>
      </c>
      <c r="F16" s="2928">
        <f>$B16*入院計画!F66/10^5</f>
        <v>4.6558042319798334</v>
      </c>
      <c r="G16" s="2928">
        <f>$B16*入院計画!G66/10^5</f>
        <v>3.6848871129141862</v>
      </c>
      <c r="H16" s="2929">
        <f>現2030!H16</f>
        <v>13.340582438498076</v>
      </c>
      <c r="I16" s="2929">
        <f>現2030!I16</f>
        <v>7.0082887416716991E-2</v>
      </c>
      <c r="J16" s="2926">
        <f t="shared" si="3"/>
        <v>298.61029055501245</v>
      </c>
      <c r="K16" s="2929">
        <f>現2030!K16</f>
        <v>59.084074600634274</v>
      </c>
      <c r="L16" s="2929">
        <f>現2030!L16</f>
        <v>161.00043882554547</v>
      </c>
      <c r="M16" s="2929">
        <f>現2030!M16</f>
        <v>78.186512670502012</v>
      </c>
      <c r="N16" s="2930">
        <f t="shared" si="4"/>
        <v>0.33926445833070062</v>
      </c>
      <c r="O16" s="2931">
        <f>$B16*入院計画!$H66/10^5*(O$2/30)/7*365/270</f>
        <v>0.27464265674390048</v>
      </c>
      <c r="P16" s="2931">
        <f>$B16*入院計画!$H66/10^5*(P$2/30)/7*365/270</f>
        <v>6.4621801586800115E-2</v>
      </c>
      <c r="Q16" s="1619"/>
    </row>
    <row r="17" spans="1:17">
      <c r="A17" s="1606" t="s">
        <v>995</v>
      </c>
      <c r="B17" s="1610">
        <f>現2030!B17</f>
        <v>8255.4</v>
      </c>
      <c r="C17" s="2926">
        <f t="shared" si="2"/>
        <v>44.329481298602502</v>
      </c>
      <c r="D17" s="2928">
        <f>$B17*入院計画!D67/10^5</f>
        <v>3.5024134718381807</v>
      </c>
      <c r="E17" s="2928">
        <f>$B17*入院計画!E67/10^5</f>
        <v>7.7582077023654854</v>
      </c>
      <c r="F17" s="2928">
        <f>$B17*入院計画!F67/10^5</f>
        <v>7.3570965572934632</v>
      </c>
      <c r="G17" s="2928">
        <f>$B17*入院計画!G67/10^5</f>
        <v>4.7748214826213502</v>
      </c>
      <c r="H17" s="2929">
        <f>現2030!H17</f>
        <v>20.849431340100175</v>
      </c>
      <c r="I17" s="2929">
        <f>現2030!I17</f>
        <v>8.7510744383850592E-2</v>
      </c>
      <c r="J17" s="2926">
        <f t="shared" si="3"/>
        <v>410.89091193622488</v>
      </c>
      <c r="K17" s="2929">
        <f>現2030!K17</f>
        <v>82.949586863657316</v>
      </c>
      <c r="L17" s="2929">
        <f>現2030!L17</f>
        <v>222.38218932890874</v>
      </c>
      <c r="M17" s="2929">
        <f>現2030!M17</f>
        <v>105.06569452415117</v>
      </c>
      <c r="N17" s="2930">
        <f t="shared" si="4"/>
        <v>0.49344121950764369</v>
      </c>
      <c r="O17" s="2931">
        <f>$B17*入院計画!$H67/10^5*(O$2/30)/7*365/270</f>
        <v>0.39945241579190205</v>
      </c>
      <c r="P17" s="2931">
        <f>$B17*入院計画!$H67/10^5*(P$2/30)/7*365/270</f>
        <v>9.3988803715741656E-2</v>
      </c>
      <c r="Q17" s="1619"/>
    </row>
    <row r="18" spans="1:17">
      <c r="A18" s="1606" t="s">
        <v>996</v>
      </c>
      <c r="B18" s="1610">
        <f>現2030!B18</f>
        <v>9550.6830000000009</v>
      </c>
      <c r="C18" s="2926">
        <f t="shared" si="2"/>
        <v>65.918622269024155</v>
      </c>
      <c r="D18" s="2928">
        <f>$B18*入院計画!D68/10^5</f>
        <v>5.4920418098900177</v>
      </c>
      <c r="E18" s="2928">
        <f>$B18*入院計画!E68/10^5</f>
        <v>12.529148644785002</v>
      </c>
      <c r="F18" s="2928">
        <f>$B18*入院計画!F68/10^5</f>
        <v>12.034156414671065</v>
      </c>
      <c r="G18" s="2928">
        <f>$B18*入院計画!G68/10^5</f>
        <v>6.2718726493036492</v>
      </c>
      <c r="H18" s="2929">
        <f>現2030!H18</f>
        <v>29.488349087697792</v>
      </c>
      <c r="I18" s="2929">
        <f>現2030!I18</f>
        <v>0.10305366267664673</v>
      </c>
      <c r="J18" s="2926">
        <f t="shared" si="3"/>
        <v>545.07538053512292</v>
      </c>
      <c r="K18" s="2929">
        <f>現2030!K18</f>
        <v>117.07948877682483</v>
      </c>
      <c r="L18" s="2929">
        <f>現2030!L18</f>
        <v>291.79724740454026</v>
      </c>
      <c r="M18" s="2929">
        <f>現2030!M18</f>
        <v>135.4495262913272</v>
      </c>
      <c r="N18" s="2930">
        <f t="shared" si="4"/>
        <v>0.74911806243059564</v>
      </c>
      <c r="O18" s="2931">
        <f>$B18*入院計画!$H68/10^5*(O$2/30)/7*365/270</f>
        <v>0.60642890768191082</v>
      </c>
      <c r="P18" s="2931">
        <f>$B18*入院計画!$H68/10^5*(P$2/30)/7*365/270</f>
        <v>0.14268915474868485</v>
      </c>
      <c r="Q18" s="1619"/>
    </row>
    <row r="19" spans="1:17">
      <c r="A19" s="1606" t="s">
        <v>997</v>
      </c>
      <c r="B19" s="1610">
        <f>現2030!B19</f>
        <v>8364.1260000000002</v>
      </c>
      <c r="C19" s="2926">
        <f t="shared" si="2"/>
        <v>78.408034038509598</v>
      </c>
      <c r="D19" s="2928">
        <f>$B19*入院計画!D69/10^5</f>
        <v>6.5833398061349566</v>
      </c>
      <c r="E19" s="2928">
        <f>$B19*入院計画!E69/10^5</f>
        <v>15.590268419423715</v>
      </c>
      <c r="F19" s="2928">
        <f>$B19*入院計画!F69/10^5</f>
        <v>15.341560070885254</v>
      </c>
      <c r="G19" s="2928">
        <f>$B19*入院計画!G69/10^5</f>
        <v>6.8250325850862552</v>
      </c>
      <c r="H19" s="2929">
        <f>現2030!H19</f>
        <v>33.913988185599095</v>
      </c>
      <c r="I19" s="2929">
        <f>現2030!I19</f>
        <v>0.15384497138030542</v>
      </c>
      <c r="J19" s="2926">
        <f t="shared" si="3"/>
        <v>579.71108729692185</v>
      </c>
      <c r="K19" s="2929">
        <f>現2030!K19</f>
        <v>126.75279241216508</v>
      </c>
      <c r="L19" s="2929">
        <f>現2030!L19</f>
        <v>312.74011838764164</v>
      </c>
      <c r="M19" s="2929">
        <f>現2030!M19</f>
        <v>139.26807695193429</v>
      </c>
      <c r="N19" s="2930">
        <f t="shared" si="4"/>
        <v>0.9500995451808163</v>
      </c>
      <c r="O19" s="2931">
        <f>$B19*入院計画!$H69/10^5*(O$2/30)/7*365/270</f>
        <v>0.76912820324161324</v>
      </c>
      <c r="P19" s="2931">
        <f>$B19*入院計画!$H69/10^5*(P$2/30)/7*365/270</f>
        <v>0.18097134193920311</v>
      </c>
      <c r="Q19" s="1619"/>
    </row>
    <row r="20" spans="1:17">
      <c r="A20" s="1606" t="s">
        <v>998</v>
      </c>
      <c r="B20" s="1610">
        <f>現2030!B20</f>
        <v>7466.7719999999999</v>
      </c>
      <c r="C20" s="2926">
        <f t="shared" si="2"/>
        <v>91.397559082686158</v>
      </c>
      <c r="D20" s="2928">
        <f>$B20*入院計画!D70/10^5</f>
        <v>8.2901852908369111</v>
      </c>
      <c r="E20" s="2928">
        <f>$B20*入院計画!E70/10^5</f>
        <v>20.808795184592761</v>
      </c>
      <c r="F20" s="2928">
        <f>$B20*入院計画!F70/10^5</f>
        <v>21.259680618794686</v>
      </c>
      <c r="G20" s="2928">
        <f>$B20*入院計画!G70/10^5</f>
        <v>9.721929786337661</v>
      </c>
      <c r="H20" s="2929">
        <f>現2030!H20</f>
        <v>31.182268929065771</v>
      </c>
      <c r="I20" s="2929">
        <f>現2030!I20</f>
        <v>0.1346992730583601</v>
      </c>
      <c r="J20" s="2926">
        <f t="shared" si="3"/>
        <v>660.11395734651705</v>
      </c>
      <c r="K20" s="2929">
        <f>現2030!K20</f>
        <v>144.6821674018405</v>
      </c>
      <c r="L20" s="2929">
        <f>現2030!L20</f>
        <v>365.42100819252448</v>
      </c>
      <c r="M20" s="2929">
        <f>現2030!M20</f>
        <v>148.33600710478572</v>
      </c>
      <c r="N20" s="2930">
        <f t="shared" si="4"/>
        <v>1.6747746473663658</v>
      </c>
      <c r="O20" s="2931">
        <f>$B20*入院計画!$H70/10^5*(O$2/30)/7*365/270</f>
        <v>1.3557699526299152</v>
      </c>
      <c r="P20" s="2931">
        <f>$B20*入院計画!$H70/10^5*(P$2/30)/7*365/270</f>
        <v>0.31900469473645071</v>
      </c>
      <c r="Q20" s="1619"/>
    </row>
    <row r="21" spans="1:17">
      <c r="A21" s="1606" t="s">
        <v>999</v>
      </c>
      <c r="B21" s="1610">
        <f>現2030!B21</f>
        <v>6808.482</v>
      </c>
      <c r="C21" s="2926">
        <f t="shared" si="2"/>
        <v>110.84185073078015</v>
      </c>
      <c r="D21" s="2928">
        <f>$B21*入院計画!D71/10^5</f>
        <v>9.9924194662419374</v>
      </c>
      <c r="E21" s="2928">
        <f>$B21*入院計画!E71/10^5</f>
        <v>27.553528781785676</v>
      </c>
      <c r="F21" s="2928">
        <f>$B21*入院計画!F71/10^5</f>
        <v>29.228588110075783</v>
      </c>
      <c r="G21" s="2928">
        <f>$B21*入院計画!G71/10^5</f>
        <v>13.878726873792031</v>
      </c>
      <c r="H21" s="2929">
        <f>現2030!H21</f>
        <v>30.046754474889791</v>
      </c>
      <c r="I21" s="2929">
        <f>現2030!I21</f>
        <v>0.14183302399491507</v>
      </c>
      <c r="J21" s="2926">
        <f t="shared" si="3"/>
        <v>780.72984256025347</v>
      </c>
      <c r="K21" s="2929">
        <f>現2030!K21</f>
        <v>170.24870759944059</v>
      </c>
      <c r="L21" s="2929">
        <f>現2030!L21</f>
        <v>456.12583310332184</v>
      </c>
      <c r="M21" s="2929">
        <f>現2030!M21</f>
        <v>151.91539820454668</v>
      </c>
      <c r="N21" s="2930">
        <f t="shared" si="4"/>
        <v>2.4399036529442468</v>
      </c>
      <c r="O21" s="2931">
        <f>$B21*入院計画!$H71/10^5*(O$2/30)/7*365/270</f>
        <v>1.9751601000024854</v>
      </c>
      <c r="P21" s="2931">
        <f>$B21*入院計画!$H71/10^5*(P$2/30)/7*365/270</f>
        <v>0.4647435529417614</v>
      </c>
      <c r="Q21" s="1619"/>
    </row>
    <row r="22" spans="1:17">
      <c r="A22" s="1606" t="s">
        <v>1000</v>
      </c>
      <c r="B22" s="1610">
        <f>現2030!B22</f>
        <v>7196.085</v>
      </c>
      <c r="C22" s="2926">
        <f t="shared" si="2"/>
        <v>168.09407716983543</v>
      </c>
      <c r="D22" s="2928">
        <f>$B22*入院計画!D72/10^5</f>
        <v>13.158272036553145</v>
      </c>
      <c r="E22" s="2928">
        <f>$B22*入院計画!E72/10^5</f>
        <v>41.949569168577952</v>
      </c>
      <c r="F22" s="2928">
        <f>$B22*入院計画!F72/10^5</f>
        <v>48.190519948336942</v>
      </c>
      <c r="G22" s="2928">
        <f>$B22*入院計画!G72/10^5</f>
        <v>29.937614605085209</v>
      </c>
      <c r="H22" s="2929">
        <f>現2030!H22</f>
        <v>34.573733895423565</v>
      </c>
      <c r="I22" s="2929">
        <f>現2030!I22</f>
        <v>0.28436751585860304</v>
      </c>
      <c r="J22" s="2926">
        <f t="shared" si="3"/>
        <v>949.71530001750125</v>
      </c>
      <c r="K22" s="2929">
        <f>現2030!K22</f>
        <v>211.42745256246241</v>
      </c>
      <c r="L22" s="2929">
        <f>現2030!L22</f>
        <v>582.78180510080631</v>
      </c>
      <c r="M22" s="2929">
        <f>現2030!M22</f>
        <v>150.05005714324855</v>
      </c>
      <c r="N22" s="2930">
        <f t="shared" si="4"/>
        <v>5.4559852109839966</v>
      </c>
      <c r="O22" s="2931">
        <f>$B22*入院計画!$H72/10^5*(O$2/30)/7*365/270</f>
        <v>4.4167499327013306</v>
      </c>
      <c r="P22" s="2931">
        <f>$B22*入院計画!$H72/10^5*(P$2/30)/7*365/270</f>
        <v>1.0392352782826662</v>
      </c>
      <c r="Q22" s="1619"/>
    </row>
    <row r="23" spans="1:17">
      <c r="A23" s="1606" t="s">
        <v>1001</v>
      </c>
      <c r="B23" s="1610">
        <f>現2030!B23</f>
        <v>7381.9880000000003</v>
      </c>
      <c r="C23" s="2926">
        <f t="shared" si="2"/>
        <v>238.77594984030696</v>
      </c>
      <c r="D23" s="2928">
        <f>$B23*入院計画!D73/10^5</f>
        <v>13.540366475647946</v>
      </c>
      <c r="E23" s="2928">
        <f>$B23*入院計画!E73/10^5</f>
        <v>59.986075045397271</v>
      </c>
      <c r="F23" s="2928">
        <f>$B23*入院計画!F73/10^5</f>
        <v>76.855296110491125</v>
      </c>
      <c r="G23" s="2928">
        <f>$B23*入院計画!G73/10^5</f>
        <v>48.216735262821729</v>
      </c>
      <c r="H23" s="2929">
        <f>現2030!H23</f>
        <v>39.676585665716424</v>
      </c>
      <c r="I23" s="2929">
        <f>現2030!I23</f>
        <v>0.50089128023247753</v>
      </c>
      <c r="J23" s="2926">
        <f t="shared" si="3"/>
        <v>992.47314940341971</v>
      </c>
      <c r="K23" s="2929">
        <f>現2030!K23</f>
        <v>223.13731525309902</v>
      </c>
      <c r="L23" s="2929">
        <f>現2030!L23</f>
        <v>633.44418926292576</v>
      </c>
      <c r="M23" s="2929">
        <f>現2030!M23</f>
        <v>127.17365098647164</v>
      </c>
      <c r="N23" s="2930">
        <f t="shared" si="4"/>
        <v>8.7179939009232754</v>
      </c>
      <c r="O23" s="2931">
        <f>$B23*入院計画!$H73/10^5*(O$2/30)/7*365/270</f>
        <v>7.0574236340807461</v>
      </c>
      <c r="P23" s="2931">
        <f>$B23*入院計画!$H73/10^5*(P$2/30)/7*365/270</f>
        <v>1.6605702668425286</v>
      </c>
      <c r="Q23" s="1619"/>
    </row>
    <row r="24" spans="1:17">
      <c r="A24" s="1606" t="s">
        <v>1002</v>
      </c>
      <c r="B24" s="1610">
        <f>現2030!B24</f>
        <v>4671.7719999999999</v>
      </c>
      <c r="C24" s="2926">
        <f t="shared" si="2"/>
        <v>203.70607232926952</v>
      </c>
      <c r="D24" s="2928">
        <f>$B24*入院計画!D74/10^5</f>
        <v>10.876275368534218</v>
      </c>
      <c r="E24" s="2928">
        <f>$B24*入院計画!E74/10^5</f>
        <v>48.300874930200514</v>
      </c>
      <c r="F24" s="2928">
        <f>$B24*入院計画!F74/10^5</f>
        <v>62.168093005418868</v>
      </c>
      <c r="G24" s="2928">
        <f>$B24*入院計画!G74/10^5</f>
        <v>53.705771401889827</v>
      </c>
      <c r="H24" s="2929">
        <f>現2030!H24</f>
        <v>28.15126088819099</v>
      </c>
      <c r="I24" s="2929">
        <f>現2030!I24</f>
        <v>0.50379673503511424</v>
      </c>
      <c r="J24" s="2926">
        <f t="shared" si="3"/>
        <v>570.65128818646212</v>
      </c>
      <c r="K24" s="2929">
        <f>現2030!K24</f>
        <v>123.35932582370343</v>
      </c>
      <c r="L24" s="2929">
        <f>現2030!L24</f>
        <v>376.9951867775917</v>
      </c>
      <c r="M24" s="2929">
        <f>現2030!M24</f>
        <v>61.452677058030766</v>
      </c>
      <c r="N24" s="2930">
        <f t="shared" si="4"/>
        <v>8.8440985271362358</v>
      </c>
      <c r="O24" s="2931">
        <f>$B24*入院計画!$H74/10^5*(O$2/30)/7*365/270</f>
        <v>7.1595083314912378</v>
      </c>
      <c r="P24" s="2931">
        <f>$B24*入院計画!$H74/10^5*(P$2/30)/7*365/270</f>
        <v>1.6845901956449973</v>
      </c>
      <c r="Q24" s="1619"/>
    </row>
    <row r="25" spans="1:17">
      <c r="A25" s="1607" t="s">
        <v>1005</v>
      </c>
      <c r="B25" s="1610">
        <f>現2030!B25</f>
        <v>3634.491</v>
      </c>
      <c r="C25" s="2926">
        <f t="shared" si="2"/>
        <v>232.83596401987987</v>
      </c>
      <c r="D25" s="2928">
        <f>$B25*入院計画!D75/10^5</f>
        <v>11.10270355420311</v>
      </c>
      <c r="E25" s="2928">
        <f>$B25*入院計画!E75/10^5</f>
        <v>49.474438412496198</v>
      </c>
      <c r="F25" s="2928">
        <f>$B25*入院計画!F75/10^5</f>
        <v>64.107421828054669</v>
      </c>
      <c r="G25" s="2928">
        <f>$B25*入院計画!G75/10^5</f>
        <v>83.5301046018552</v>
      </c>
      <c r="H25" s="2929">
        <f>現2030!H25</f>
        <v>24.271497862834796</v>
      </c>
      <c r="I25" s="2929">
        <f>現2030!I25</f>
        <v>0.34979776043591831</v>
      </c>
      <c r="J25" s="2926">
        <f t="shared" si="3"/>
        <v>361.7856223004348</v>
      </c>
      <c r="K25" s="2929">
        <f>現2030!K25</f>
        <v>76.287757247318538</v>
      </c>
      <c r="L25" s="2929">
        <f>現2030!L25</f>
        <v>236.02136488202319</v>
      </c>
      <c r="M25" s="2929">
        <f>現2030!M25</f>
        <v>36.675319949765772</v>
      </c>
      <c r="N25" s="2930">
        <f t="shared" si="4"/>
        <v>12.801180221327282</v>
      </c>
      <c r="O25" s="2931">
        <f>$B25*入院計画!$H75/10^5*(O$2/30)/7*365/270</f>
        <v>10.362860179169704</v>
      </c>
      <c r="P25" s="2931">
        <f>$B25*入院計画!$H75/10^5*(P$2/30)/7*365/270</f>
        <v>2.438320042157577</v>
      </c>
      <c r="Q25" s="1619"/>
    </row>
    <row r="27" spans="1:17">
      <c r="A27" s="1622" t="s">
        <v>437</v>
      </c>
      <c r="D27" s="1317">
        <v>365</v>
      </c>
      <c r="E27" s="1317">
        <v>365</v>
      </c>
      <c r="F27" s="1317">
        <v>365</v>
      </c>
      <c r="G27" s="1317">
        <v>365</v>
      </c>
      <c r="H27" s="1317">
        <v>365</v>
      </c>
      <c r="I27" s="1317">
        <v>365</v>
      </c>
      <c r="K27" s="1317">
        <v>270</v>
      </c>
      <c r="L27" s="1317">
        <v>270</v>
      </c>
      <c r="M27" s="1317">
        <v>270</v>
      </c>
      <c r="N27" s="1317">
        <v>270</v>
      </c>
      <c r="O27" s="1317">
        <v>270</v>
      </c>
      <c r="P27" s="1317">
        <v>270</v>
      </c>
    </row>
    <row r="29" spans="1:17">
      <c r="A29" s="2812">
        <v>2030</v>
      </c>
      <c r="B29" s="1317" t="s">
        <v>1311</v>
      </c>
    </row>
    <row r="31" spans="1:17">
      <c r="B31" s="2636" t="s">
        <v>640</v>
      </c>
      <c r="C31" s="2636" t="s">
        <v>641</v>
      </c>
    </row>
    <row r="32" spans="1:17">
      <c r="B32" s="2636"/>
      <c r="C32" s="1605" t="s">
        <v>578</v>
      </c>
      <c r="D32" s="1662" t="s">
        <v>742</v>
      </c>
      <c r="E32" s="1662" t="s">
        <v>743</v>
      </c>
      <c r="F32" s="1662" t="s">
        <v>744</v>
      </c>
      <c r="G32" s="1662" t="s">
        <v>745</v>
      </c>
      <c r="H32" s="1605" t="s">
        <v>392</v>
      </c>
      <c r="I32" s="1605" t="s">
        <v>442</v>
      </c>
      <c r="J32" s="1605" t="s">
        <v>644</v>
      </c>
      <c r="K32" s="1605" t="s">
        <v>645</v>
      </c>
      <c r="L32" s="1605" t="s">
        <v>646</v>
      </c>
      <c r="M32" s="1605" t="s">
        <v>647</v>
      </c>
      <c r="N32" s="2636" t="s">
        <v>1030</v>
      </c>
      <c r="O32" s="2636" t="s">
        <v>1031</v>
      </c>
      <c r="P32" s="2636" t="s">
        <v>1032</v>
      </c>
      <c r="Q32" s="2636"/>
    </row>
    <row r="33" spans="1:17">
      <c r="A33" s="1608" t="s">
        <v>241</v>
      </c>
      <c r="B33" s="1610">
        <f>B5</f>
        <v>119125.14300000001</v>
      </c>
      <c r="C33" s="1585">
        <f>SUM(D33:I33)</f>
        <v>498835.54363688087</v>
      </c>
      <c r="D33" s="1585">
        <f t="shared" ref="D33:I33" si="5">D5*D$27</f>
        <v>36124.23346473548</v>
      </c>
      <c r="E33" s="1585">
        <f t="shared" si="5"/>
        <v>118212.36485433241</v>
      </c>
      <c r="F33" s="1585">
        <f t="shared" si="5"/>
        <v>129744.63269436065</v>
      </c>
      <c r="G33" s="1585">
        <f t="shared" si="5"/>
        <v>99426.258981237668</v>
      </c>
      <c r="H33" s="1585">
        <f t="shared" si="5"/>
        <v>114457.64962108069</v>
      </c>
      <c r="I33" s="1585">
        <f t="shared" si="5"/>
        <v>870.40402113393236</v>
      </c>
      <c r="J33" s="1585">
        <f>SUM(K33:N33)</f>
        <v>2122075.4790942953</v>
      </c>
      <c r="K33" s="1585">
        <f>K5*K$27</f>
        <v>428607.7259323406</v>
      </c>
      <c r="L33" s="1585">
        <f t="shared" ref="K33:M48" si="6">L5*L$27</f>
        <v>1278829.190802861</v>
      </c>
      <c r="M33" s="1585">
        <f t="shared" si="6"/>
        <v>402941.55805501004</v>
      </c>
      <c r="N33" s="1585">
        <f t="shared" ref="N33:P53" si="7">N5*N$27</f>
        <v>11697.004304083617</v>
      </c>
      <c r="O33" s="1585">
        <f t="shared" si="7"/>
        <v>9469.0034842581681</v>
      </c>
      <c r="P33" s="1585">
        <f t="shared" si="7"/>
        <v>2228.0008198254509</v>
      </c>
      <c r="Q33" s="1585"/>
    </row>
    <row r="34" spans="1:17">
      <c r="A34" s="1607" t="s">
        <v>1004</v>
      </c>
      <c r="B34" s="1610">
        <f t="shared" ref="B34:B53" si="8">B6</f>
        <v>818.84799999999996</v>
      </c>
      <c r="C34" s="1585">
        <f>SUM(D34:I34)</f>
        <v>898.21094560082474</v>
      </c>
      <c r="D34" s="1585">
        <f t="shared" ref="D34:I49" si="9">D6*D$27</f>
        <v>393.25517226064079</v>
      </c>
      <c r="E34" s="1585">
        <f t="shared" si="9"/>
        <v>405.08452364012476</v>
      </c>
      <c r="F34" s="1585">
        <f t="shared" si="9"/>
        <v>83.847584869062118</v>
      </c>
      <c r="G34" s="1585">
        <f t="shared" si="9"/>
        <v>16.023664830997131</v>
      </c>
      <c r="H34" s="1585">
        <f t="shared" si="9"/>
        <v>0</v>
      </c>
      <c r="I34" s="1585">
        <f t="shared" si="9"/>
        <v>0</v>
      </c>
      <c r="J34" s="1585">
        <f t="shared" ref="J34:J53" si="10">SUM(K34:N34)</f>
        <v>15764.45103801486</v>
      </c>
      <c r="K34" s="1585">
        <f t="shared" si="6"/>
        <v>2541.8797323671483</v>
      </c>
      <c r="L34" s="1585">
        <f t="shared" si="6"/>
        <v>13192.250881884507</v>
      </c>
      <c r="M34" s="1585">
        <f t="shared" si="6"/>
        <v>24.531440512741955</v>
      </c>
      <c r="N34" s="1585">
        <f t="shared" si="7"/>
        <v>5.7889832504624259</v>
      </c>
      <c r="O34" s="1585">
        <f t="shared" si="7"/>
        <v>4.6863197741838682</v>
      </c>
      <c r="P34" s="1585">
        <f t="shared" si="7"/>
        <v>1.1026634762785577</v>
      </c>
      <c r="Q34" s="1585"/>
    </row>
    <row r="35" spans="1:17">
      <c r="A35" s="1607" t="s">
        <v>1003</v>
      </c>
      <c r="B35" s="1610">
        <f t="shared" si="8"/>
        <v>3324.576</v>
      </c>
      <c r="C35" s="1585">
        <f t="shared" ref="C35:C53" si="11">SUM(D35:I35)</f>
        <v>3646.7947075425573</v>
      </c>
      <c r="D35" s="1585">
        <f t="shared" si="9"/>
        <v>1596.6415104800794</v>
      </c>
      <c r="E35" s="1585">
        <f t="shared" si="9"/>
        <v>1644.6694444700258</v>
      </c>
      <c r="F35" s="1585">
        <f t="shared" si="9"/>
        <v>340.42663389743529</v>
      </c>
      <c r="G35" s="1585">
        <f t="shared" si="9"/>
        <v>65.057118695016811</v>
      </c>
      <c r="H35" s="1585">
        <f t="shared" si="9"/>
        <v>0</v>
      </c>
      <c r="I35" s="1585">
        <f t="shared" si="9"/>
        <v>0</v>
      </c>
      <c r="J35" s="1585">
        <f t="shared" si="10"/>
        <v>65569.274741858855</v>
      </c>
      <c r="K35" s="1585">
        <f t="shared" si="6"/>
        <v>6832.5574435930303</v>
      </c>
      <c r="L35" s="1585">
        <f t="shared" si="6"/>
        <v>54401.521234917214</v>
      </c>
      <c r="M35" s="1585">
        <f t="shared" si="6"/>
        <v>4311.6924158109832</v>
      </c>
      <c r="N35" s="1585">
        <f t="shared" si="7"/>
        <v>23.503647537625262</v>
      </c>
      <c r="O35" s="1585">
        <f t="shared" si="7"/>
        <v>19.026762292363308</v>
      </c>
      <c r="P35" s="1585">
        <f t="shared" si="7"/>
        <v>4.476885245261955</v>
      </c>
      <c r="Q35" s="1585"/>
    </row>
    <row r="36" spans="1:17">
      <c r="A36" s="1606" t="s">
        <v>986</v>
      </c>
      <c r="B36" s="1610">
        <f t="shared" si="8"/>
        <v>4317.7309999999998</v>
      </c>
      <c r="C36" s="1585">
        <f t="shared" si="11"/>
        <v>1179.055986874291</v>
      </c>
      <c r="D36" s="1585">
        <f t="shared" si="9"/>
        <v>392.46527914771144</v>
      </c>
      <c r="E36" s="1585">
        <f t="shared" si="9"/>
        <v>500.21132224110153</v>
      </c>
      <c r="F36" s="1585">
        <f t="shared" si="9"/>
        <v>54.656963138576053</v>
      </c>
      <c r="G36" s="1585">
        <f t="shared" si="9"/>
        <v>201.60684596469076</v>
      </c>
      <c r="H36" s="1585">
        <f t="shared" si="9"/>
        <v>30.115576382211142</v>
      </c>
      <c r="I36" s="1585">
        <f t="shared" si="9"/>
        <v>0</v>
      </c>
      <c r="J36" s="1585">
        <f t="shared" si="10"/>
        <v>55947.22986908265</v>
      </c>
      <c r="K36" s="1585">
        <f t="shared" si="6"/>
        <v>5233.9285754479897</v>
      </c>
      <c r="L36" s="1585">
        <f t="shared" si="6"/>
        <v>37776.669670502277</v>
      </c>
      <c r="M36" s="1585">
        <f t="shared" si="6"/>
        <v>12927.953106005472</v>
      </c>
      <c r="N36" s="1585">
        <f t="shared" si="7"/>
        <v>8.6785171269072787</v>
      </c>
      <c r="O36" s="1585">
        <f t="shared" si="7"/>
        <v>7.0254662455916064</v>
      </c>
      <c r="P36" s="1585">
        <f t="shared" si="7"/>
        <v>1.6530508813156723</v>
      </c>
      <c r="Q36" s="1585"/>
    </row>
    <row r="37" spans="1:17">
      <c r="A37" s="1606" t="s">
        <v>987</v>
      </c>
      <c r="B37" s="1610">
        <f t="shared" si="8"/>
        <v>4750.759</v>
      </c>
      <c r="C37" s="1585">
        <f t="shared" si="11"/>
        <v>1379.5575707064529</v>
      </c>
      <c r="D37" s="1585">
        <f t="shared" si="9"/>
        <v>313.10505796528145</v>
      </c>
      <c r="E37" s="1585">
        <f t="shared" si="9"/>
        <v>480.19488089211706</v>
      </c>
      <c r="F37" s="1585">
        <f t="shared" si="9"/>
        <v>102.34480532730144</v>
      </c>
      <c r="G37" s="1585">
        <f t="shared" si="9"/>
        <v>299.22651343441902</v>
      </c>
      <c r="H37" s="1585">
        <f t="shared" si="9"/>
        <v>184.68631308733384</v>
      </c>
      <c r="I37" s="1585">
        <f t="shared" si="9"/>
        <v>0</v>
      </c>
      <c r="J37" s="1585">
        <f t="shared" si="10"/>
        <v>36696.761742424926</v>
      </c>
      <c r="K37" s="1585">
        <f t="shared" si="6"/>
        <v>4325.640805810679</v>
      </c>
      <c r="L37" s="1585">
        <f t="shared" si="6"/>
        <v>24331.840433054553</v>
      </c>
      <c r="M37" s="1585">
        <f t="shared" si="6"/>
        <v>8029.8196046341309</v>
      </c>
      <c r="N37" s="1585">
        <f t="shared" si="7"/>
        <v>9.4608989255624909</v>
      </c>
      <c r="O37" s="1585">
        <f t="shared" si="7"/>
        <v>7.6588229397410634</v>
      </c>
      <c r="P37" s="1585">
        <f t="shared" si="7"/>
        <v>1.8020759858214266</v>
      </c>
      <c r="Q37" s="1585"/>
    </row>
    <row r="38" spans="1:17">
      <c r="A38" s="1606" t="s">
        <v>988</v>
      </c>
      <c r="B38" s="1610">
        <f t="shared" si="8"/>
        <v>5037.585</v>
      </c>
      <c r="C38" s="1585">
        <f t="shared" si="11"/>
        <v>2041.4965157842714</v>
      </c>
      <c r="D38" s="1585">
        <f t="shared" si="9"/>
        <v>225.65070660979578</v>
      </c>
      <c r="E38" s="1585">
        <f t="shared" si="9"/>
        <v>574.01631164684761</v>
      </c>
      <c r="F38" s="1585">
        <f t="shared" si="9"/>
        <v>404.74270224708579</v>
      </c>
      <c r="G38" s="1585">
        <f t="shared" si="9"/>
        <v>402.35430745455392</v>
      </c>
      <c r="H38" s="1585">
        <f t="shared" si="9"/>
        <v>434.7324878259883</v>
      </c>
      <c r="I38" s="1585">
        <f t="shared" si="9"/>
        <v>0</v>
      </c>
      <c r="J38" s="1585">
        <f t="shared" si="10"/>
        <v>28338.521655646804</v>
      </c>
      <c r="K38" s="1585">
        <f t="shared" si="6"/>
        <v>4068.6283108025909</v>
      </c>
      <c r="L38" s="1585">
        <f t="shared" si="6"/>
        <v>17926.217527263201</v>
      </c>
      <c r="M38" s="1585">
        <f t="shared" si="6"/>
        <v>6331.7864479540858</v>
      </c>
      <c r="N38" s="1585">
        <f t="shared" si="7"/>
        <v>11.889369626924706</v>
      </c>
      <c r="O38" s="1585">
        <f t="shared" si="7"/>
        <v>9.6247277932247624</v>
      </c>
      <c r="P38" s="1585">
        <f t="shared" si="7"/>
        <v>2.2646418336999443</v>
      </c>
      <c r="Q38" s="1585"/>
    </row>
    <row r="39" spans="1:17">
      <c r="A39" s="1606" t="s">
        <v>989</v>
      </c>
      <c r="B39" s="1610">
        <f t="shared" si="8"/>
        <v>5470.3010000000004</v>
      </c>
      <c r="C39" s="1585">
        <f t="shared" si="11"/>
        <v>3026.0293037116185</v>
      </c>
      <c r="D39" s="1585">
        <f t="shared" si="9"/>
        <v>272.49289743656192</v>
      </c>
      <c r="E39" s="1585">
        <f t="shared" si="9"/>
        <v>998.60281582944083</v>
      </c>
      <c r="F39" s="1585">
        <f t="shared" si="9"/>
        <v>500.94807170490128</v>
      </c>
      <c r="G39" s="1585">
        <f t="shared" si="9"/>
        <v>470.54618934504026</v>
      </c>
      <c r="H39" s="1585">
        <f t="shared" si="9"/>
        <v>783.43932939567424</v>
      </c>
      <c r="I39" s="1585">
        <f t="shared" si="9"/>
        <v>0</v>
      </c>
      <c r="J39" s="1585">
        <f t="shared" si="10"/>
        <v>35593.283516585354</v>
      </c>
      <c r="K39" s="1585">
        <f t="shared" si="6"/>
        <v>5274.3352599299278</v>
      </c>
      <c r="L39" s="1585">
        <f t="shared" si="6"/>
        <v>21112.29525775629</v>
      </c>
      <c r="M39" s="1585">
        <f t="shared" si="6"/>
        <v>9189.3279708761947</v>
      </c>
      <c r="N39" s="1585">
        <f t="shared" si="7"/>
        <v>17.325028022943329</v>
      </c>
      <c r="O39" s="1585">
        <f t="shared" si="7"/>
        <v>14.025022685239838</v>
      </c>
      <c r="P39" s="1585">
        <f t="shared" si="7"/>
        <v>3.3000053377034915</v>
      </c>
      <c r="Q39" s="1585"/>
    </row>
    <row r="40" spans="1:17">
      <c r="A40" s="1606" t="s">
        <v>990</v>
      </c>
      <c r="B40" s="1610">
        <f t="shared" si="8"/>
        <v>5845.9470000000001</v>
      </c>
      <c r="C40" s="1585">
        <f t="shared" si="11"/>
        <v>4866.1156783424685</v>
      </c>
      <c r="D40" s="1585">
        <f t="shared" si="9"/>
        <v>363.79584858349062</v>
      </c>
      <c r="E40" s="1585">
        <f t="shared" si="9"/>
        <v>1986.2687649127938</v>
      </c>
      <c r="F40" s="1585">
        <f t="shared" si="9"/>
        <v>707.17969728207368</v>
      </c>
      <c r="G40" s="1585">
        <f t="shared" si="9"/>
        <v>544.94204353105636</v>
      </c>
      <c r="H40" s="1585">
        <f t="shared" si="9"/>
        <v>1263.9293240330544</v>
      </c>
      <c r="I40" s="1585">
        <f t="shared" si="9"/>
        <v>0</v>
      </c>
      <c r="J40" s="1585">
        <f t="shared" si="10"/>
        <v>45976.653153101586</v>
      </c>
      <c r="K40" s="1585">
        <f t="shared" si="6"/>
        <v>7656.5667616726705</v>
      </c>
      <c r="L40" s="1585">
        <f t="shared" si="6"/>
        <v>27352.024334203368</v>
      </c>
      <c r="M40" s="1585">
        <f t="shared" si="6"/>
        <v>10942.504548078399</v>
      </c>
      <c r="N40" s="1585">
        <f t="shared" si="7"/>
        <v>25.557509147150601</v>
      </c>
      <c r="O40" s="1585">
        <f t="shared" si="7"/>
        <v>20.689412166740961</v>
      </c>
      <c r="P40" s="1585">
        <f t="shared" si="7"/>
        <v>4.8680969804096375</v>
      </c>
      <c r="Q40" s="1585"/>
    </row>
    <row r="41" spans="1:17">
      <c r="A41" s="1606" t="s">
        <v>991</v>
      </c>
      <c r="B41" s="1610">
        <f t="shared" si="8"/>
        <v>6257.8310000000001</v>
      </c>
      <c r="C41" s="1585">
        <f t="shared" si="11"/>
        <v>6695.6775136268589</v>
      </c>
      <c r="D41" s="1585">
        <f t="shared" si="9"/>
        <v>490.43117012680739</v>
      </c>
      <c r="E41" s="1585">
        <f t="shared" si="9"/>
        <v>2691.3946374125276</v>
      </c>
      <c r="F41" s="1585">
        <f t="shared" si="9"/>
        <v>950.893315873593</v>
      </c>
      <c r="G41" s="1585">
        <f t="shared" si="9"/>
        <v>670.39530351294513</v>
      </c>
      <c r="H41" s="1585">
        <f t="shared" si="9"/>
        <v>1892.5630867009857</v>
      </c>
      <c r="I41" s="1585">
        <f t="shared" si="9"/>
        <v>0</v>
      </c>
      <c r="J41" s="1585">
        <f t="shared" si="10"/>
        <v>55871.373882975458</v>
      </c>
      <c r="K41" s="1585">
        <f t="shared" si="6"/>
        <v>9688.9119405725833</v>
      </c>
      <c r="L41" s="1585">
        <f t="shared" si="6"/>
        <v>31882.721170439825</v>
      </c>
      <c r="M41" s="1585">
        <f t="shared" si="6"/>
        <v>14266.287447933504</v>
      </c>
      <c r="N41" s="1585">
        <f t="shared" si="7"/>
        <v>33.453324029540141</v>
      </c>
      <c r="O41" s="1585">
        <f t="shared" si="7"/>
        <v>27.081262309627732</v>
      </c>
      <c r="P41" s="1585">
        <f t="shared" si="7"/>
        <v>6.3720617199124074</v>
      </c>
      <c r="Q41" s="1585"/>
    </row>
    <row r="42" spans="1:17">
      <c r="A42" s="1606" t="s">
        <v>992</v>
      </c>
      <c r="B42" s="1610">
        <f t="shared" si="8"/>
        <v>6167.6239999999998</v>
      </c>
      <c r="C42" s="1585">
        <f t="shared" si="11"/>
        <v>6616.5027239591409</v>
      </c>
      <c r="D42" s="1585">
        <f t="shared" si="9"/>
        <v>509.60248081134313</v>
      </c>
      <c r="E42" s="1585">
        <f t="shared" si="9"/>
        <v>2030.4114924252103</v>
      </c>
      <c r="F42" s="1585">
        <f t="shared" si="9"/>
        <v>943.97337891911582</v>
      </c>
      <c r="G42" s="1585">
        <f t="shared" si="9"/>
        <v>736.30540630342591</v>
      </c>
      <c r="H42" s="1585">
        <f t="shared" si="9"/>
        <v>2396.2099655000457</v>
      </c>
      <c r="I42" s="1585">
        <f t="shared" si="9"/>
        <v>0</v>
      </c>
      <c r="J42" s="1585">
        <f t="shared" si="10"/>
        <v>58466.524503209883</v>
      </c>
      <c r="K42" s="1585">
        <f t="shared" si="6"/>
        <v>10511.32467087463</v>
      </c>
      <c r="L42" s="1585">
        <f t="shared" si="6"/>
        <v>32946.461545050115</v>
      </c>
      <c r="M42" s="1585">
        <f t="shared" si="6"/>
        <v>14977.452278553605</v>
      </c>
      <c r="N42" s="1585">
        <f t="shared" si="7"/>
        <v>31.286008731534537</v>
      </c>
      <c r="O42" s="1585">
        <f t="shared" si="7"/>
        <v>25.326768973147004</v>
      </c>
      <c r="P42" s="1585">
        <f t="shared" si="7"/>
        <v>5.9592397583875298</v>
      </c>
      <c r="Q42" s="1585"/>
    </row>
    <row r="43" spans="1:17">
      <c r="A43" s="1606" t="s">
        <v>993</v>
      </c>
      <c r="B43" s="1610">
        <f t="shared" si="8"/>
        <v>6497.7330000000002</v>
      </c>
      <c r="C43" s="1585">
        <f t="shared" si="11"/>
        <v>7350.8055992679447</v>
      </c>
      <c r="D43" s="1585">
        <f t="shared" si="9"/>
        <v>598.14393569533968</v>
      </c>
      <c r="E43" s="1585">
        <f t="shared" si="9"/>
        <v>1427.9289912885677</v>
      </c>
      <c r="F43" s="1585">
        <f t="shared" si="9"/>
        <v>1118.2703740608924</v>
      </c>
      <c r="G43" s="1585">
        <f t="shared" si="9"/>
        <v>919.96541614243347</v>
      </c>
      <c r="H43" s="1585">
        <f t="shared" si="9"/>
        <v>3266.4982778293906</v>
      </c>
      <c r="I43" s="1585">
        <f t="shared" si="9"/>
        <v>19.998604251320849</v>
      </c>
      <c r="J43" s="1585">
        <f t="shared" si="10"/>
        <v>63417.060854169889</v>
      </c>
      <c r="K43" s="1585">
        <f t="shared" si="6"/>
        <v>12021.611925160014</v>
      </c>
      <c r="L43" s="1585">
        <f t="shared" si="6"/>
        <v>35455.655806015544</v>
      </c>
      <c r="M43" s="1585">
        <f t="shared" si="6"/>
        <v>15875.51415576478</v>
      </c>
      <c r="N43" s="1585">
        <f t="shared" si="7"/>
        <v>64.278967229554681</v>
      </c>
      <c r="O43" s="1585">
        <f t="shared" si="7"/>
        <v>52.035354423925213</v>
      </c>
      <c r="P43" s="1585">
        <f t="shared" si="7"/>
        <v>12.243612805629462</v>
      </c>
      <c r="Q43" s="1585"/>
    </row>
    <row r="44" spans="1:17">
      <c r="A44" s="1606" t="s">
        <v>994</v>
      </c>
      <c r="B44" s="1610">
        <f t="shared" si="8"/>
        <v>7306.4089999999997</v>
      </c>
      <c r="C44" s="1585">
        <f t="shared" si="11"/>
        <v>10613.019157167986</v>
      </c>
      <c r="D44" s="1585">
        <f t="shared" si="9"/>
        <v>842.27309846207208</v>
      </c>
      <c r="E44" s="1585">
        <f t="shared" si="9"/>
        <v>1831.5008738606975</v>
      </c>
      <c r="F44" s="1585">
        <f t="shared" si="9"/>
        <v>1699.3685446726392</v>
      </c>
      <c r="G44" s="1585">
        <f t="shared" si="9"/>
        <v>1344.983796213678</v>
      </c>
      <c r="H44" s="1585">
        <f t="shared" si="9"/>
        <v>4869.312590051798</v>
      </c>
      <c r="I44" s="1585">
        <f t="shared" si="9"/>
        <v>25.580253907101703</v>
      </c>
      <c r="J44" s="1585">
        <f t="shared" si="10"/>
        <v>80624.778449853358</v>
      </c>
      <c r="K44" s="1585">
        <f t="shared" si="6"/>
        <v>15952.700142171254</v>
      </c>
      <c r="L44" s="1585">
        <f t="shared" si="6"/>
        <v>43470.118482897276</v>
      </c>
      <c r="M44" s="1585">
        <f t="shared" si="6"/>
        <v>21110.358421035544</v>
      </c>
      <c r="N44" s="1585">
        <f t="shared" si="7"/>
        <v>91.601403749289162</v>
      </c>
      <c r="O44" s="1585">
        <f t="shared" si="7"/>
        <v>74.153517320853126</v>
      </c>
      <c r="P44" s="1585">
        <f t="shared" si="7"/>
        <v>17.447886428436032</v>
      </c>
      <c r="Q44" s="1585"/>
    </row>
    <row r="45" spans="1:17">
      <c r="A45" s="1606" t="s">
        <v>995</v>
      </c>
      <c r="B45" s="1610">
        <f t="shared" si="8"/>
        <v>8255.4</v>
      </c>
      <c r="C45" s="1585">
        <f t="shared" si="11"/>
        <v>16180.260673989915</v>
      </c>
      <c r="D45" s="1585">
        <f t="shared" si="9"/>
        <v>1278.380917220936</v>
      </c>
      <c r="E45" s="1585">
        <f t="shared" si="9"/>
        <v>2831.745811363402</v>
      </c>
      <c r="F45" s="1585">
        <f t="shared" si="9"/>
        <v>2685.340243412114</v>
      </c>
      <c r="G45" s="1585">
        <f t="shared" si="9"/>
        <v>1742.8098411567928</v>
      </c>
      <c r="H45" s="1585">
        <f t="shared" si="9"/>
        <v>7610.0424391365641</v>
      </c>
      <c r="I45" s="1585">
        <f t="shared" si="9"/>
        <v>31.941421700105465</v>
      </c>
      <c r="J45" s="1585">
        <f t="shared" si="10"/>
        <v>110940.54622278071</v>
      </c>
      <c r="K45" s="1585">
        <f t="shared" si="6"/>
        <v>22396.388453187476</v>
      </c>
      <c r="L45" s="1585">
        <f t="shared" si="6"/>
        <v>60043.191118805356</v>
      </c>
      <c r="M45" s="1585">
        <f t="shared" si="6"/>
        <v>28367.737521520816</v>
      </c>
      <c r="N45" s="1585">
        <f t="shared" si="7"/>
        <v>133.2291292670638</v>
      </c>
      <c r="O45" s="1585">
        <f t="shared" si="7"/>
        <v>107.85215226381355</v>
      </c>
      <c r="P45" s="1585">
        <f t="shared" si="7"/>
        <v>25.376977003250246</v>
      </c>
      <c r="Q45" s="1585"/>
    </row>
    <row r="46" spans="1:17">
      <c r="A46" s="1606" t="s">
        <v>996</v>
      </c>
      <c r="B46" s="1610">
        <f t="shared" si="8"/>
        <v>9550.6830000000009</v>
      </c>
      <c r="C46" s="1585">
        <f t="shared" si="11"/>
        <v>24060.297128193823</v>
      </c>
      <c r="D46" s="1585">
        <f t="shared" si="9"/>
        <v>2004.5952606098565</v>
      </c>
      <c r="E46" s="1585">
        <f t="shared" si="9"/>
        <v>4573.1392553465257</v>
      </c>
      <c r="F46" s="1585">
        <f t="shared" si="9"/>
        <v>4392.4670913549389</v>
      </c>
      <c r="G46" s="1585">
        <f t="shared" si="9"/>
        <v>2289.2335169958319</v>
      </c>
      <c r="H46" s="1585">
        <f t="shared" si="9"/>
        <v>10763.247417009694</v>
      </c>
      <c r="I46" s="1585">
        <f t="shared" si="9"/>
        <v>37.614586876976055</v>
      </c>
      <c r="J46" s="1585">
        <f t="shared" si="10"/>
        <v>147170.35274448319</v>
      </c>
      <c r="K46" s="1585">
        <f t="shared" si="6"/>
        <v>31611.461969742704</v>
      </c>
      <c r="L46" s="1585">
        <f t="shared" si="6"/>
        <v>78785.25679922587</v>
      </c>
      <c r="M46" s="1585">
        <f t="shared" si="6"/>
        <v>36571.372098658343</v>
      </c>
      <c r="N46" s="1585">
        <f t="shared" si="7"/>
        <v>202.26187685626081</v>
      </c>
      <c r="O46" s="1585">
        <f t="shared" si="7"/>
        <v>163.73580507411592</v>
      </c>
      <c r="P46" s="1585">
        <f t="shared" si="7"/>
        <v>38.526071782144911</v>
      </c>
      <c r="Q46" s="1585"/>
    </row>
    <row r="47" spans="1:17">
      <c r="A47" s="1606" t="s">
        <v>997</v>
      </c>
      <c r="B47" s="1610">
        <f t="shared" si="8"/>
        <v>8364.1260000000002</v>
      </c>
      <c r="C47" s="1585">
        <f t="shared" si="11"/>
        <v>28618.932424055994</v>
      </c>
      <c r="D47" s="1585">
        <f t="shared" si="9"/>
        <v>2402.9190292392591</v>
      </c>
      <c r="E47" s="1585">
        <f t="shared" si="9"/>
        <v>5690.4479730896564</v>
      </c>
      <c r="F47" s="1585">
        <f t="shared" si="9"/>
        <v>5599.6694258731177</v>
      </c>
      <c r="G47" s="1585">
        <f t="shared" si="9"/>
        <v>2491.1368935564833</v>
      </c>
      <c r="H47" s="1585">
        <f t="shared" si="9"/>
        <v>12378.605687743669</v>
      </c>
      <c r="I47" s="1585">
        <f t="shared" si="9"/>
        <v>56.15341455381148</v>
      </c>
      <c r="J47" s="1585">
        <f t="shared" si="10"/>
        <v>156521.99357016891</v>
      </c>
      <c r="K47" s="1585">
        <f t="shared" si="6"/>
        <v>34223.253951284569</v>
      </c>
      <c r="L47" s="1585">
        <f t="shared" si="6"/>
        <v>84439.831964663244</v>
      </c>
      <c r="M47" s="1585">
        <f t="shared" si="6"/>
        <v>37602.380777022256</v>
      </c>
      <c r="N47" s="1585">
        <f t="shared" si="7"/>
        <v>256.52687719882039</v>
      </c>
      <c r="O47" s="1585">
        <f t="shared" si="7"/>
        <v>207.66461487523557</v>
      </c>
      <c r="P47" s="1585">
        <f t="shared" si="7"/>
        <v>48.862262323584844</v>
      </c>
      <c r="Q47" s="1585"/>
    </row>
    <row r="48" spans="1:17">
      <c r="A48" s="1606" t="s">
        <v>998</v>
      </c>
      <c r="B48" s="1610">
        <f t="shared" si="8"/>
        <v>7466.7719999999999</v>
      </c>
      <c r="C48" s="1585">
        <f t="shared" si="11"/>
        <v>33360.109065180441</v>
      </c>
      <c r="D48" s="1585">
        <f t="shared" si="9"/>
        <v>3025.9176311554725</v>
      </c>
      <c r="E48" s="1585">
        <f t="shared" si="9"/>
        <v>7595.2102423763572</v>
      </c>
      <c r="F48" s="1585">
        <f t="shared" si="9"/>
        <v>7759.7834258600606</v>
      </c>
      <c r="G48" s="1585">
        <f t="shared" si="9"/>
        <v>3548.5043720132462</v>
      </c>
      <c r="H48" s="1585">
        <f t="shared" si="9"/>
        <v>11381.528159109006</v>
      </c>
      <c r="I48" s="1585">
        <f t="shared" si="9"/>
        <v>49.165234666301437</v>
      </c>
      <c r="J48" s="1585">
        <f t="shared" si="10"/>
        <v>178230.7684835596</v>
      </c>
      <c r="K48" s="1585">
        <f t="shared" si="6"/>
        <v>39064.185198496933</v>
      </c>
      <c r="L48" s="1585">
        <f t="shared" si="6"/>
        <v>98663.672211981611</v>
      </c>
      <c r="M48" s="1585">
        <f t="shared" si="6"/>
        <v>40050.721918292147</v>
      </c>
      <c r="N48" s="1585">
        <f t="shared" si="7"/>
        <v>452.18915478891876</v>
      </c>
      <c r="O48" s="1585">
        <f t="shared" si="7"/>
        <v>366.05788721007707</v>
      </c>
      <c r="P48" s="1585">
        <f t="shared" si="7"/>
        <v>86.131267578841687</v>
      </c>
      <c r="Q48" s="1585"/>
    </row>
    <row r="49" spans="1:17">
      <c r="A49" s="1606" t="s">
        <v>999</v>
      </c>
      <c r="B49" s="1610">
        <f t="shared" si="8"/>
        <v>6808.482</v>
      </c>
      <c r="C49" s="1585">
        <f t="shared" si="11"/>
        <v>40457.27551673475</v>
      </c>
      <c r="D49" s="1585">
        <f t="shared" si="9"/>
        <v>3647.2331051783071</v>
      </c>
      <c r="E49" s="1585">
        <f t="shared" si="9"/>
        <v>10057.038005351771</v>
      </c>
      <c r="F49" s="1585">
        <f t="shared" si="9"/>
        <v>10668.434660177661</v>
      </c>
      <c r="G49" s="1585">
        <f t="shared" si="9"/>
        <v>5065.7353089340913</v>
      </c>
      <c r="H49" s="1585">
        <f t="shared" si="9"/>
        <v>10967.065383334773</v>
      </c>
      <c r="I49" s="1585">
        <f t="shared" si="9"/>
        <v>51.769053758143997</v>
      </c>
      <c r="J49" s="1585">
        <f t="shared" si="10"/>
        <v>210797.05749126841</v>
      </c>
      <c r="K49" s="1585">
        <f t="shared" ref="K49:M53" si="12">K21*K$27</f>
        <v>45967.151051848959</v>
      </c>
      <c r="L49" s="1585">
        <f t="shared" si="12"/>
        <v>123153.9749378969</v>
      </c>
      <c r="M49" s="1585">
        <f t="shared" si="12"/>
        <v>41017.157515227605</v>
      </c>
      <c r="N49" s="1585">
        <f t="shared" si="7"/>
        <v>658.77398629494667</v>
      </c>
      <c r="O49" s="1585">
        <f t="shared" si="7"/>
        <v>533.2932270006711</v>
      </c>
      <c r="P49" s="1585">
        <f t="shared" si="7"/>
        <v>125.48075929427557</v>
      </c>
      <c r="Q49" s="1585"/>
    </row>
    <row r="50" spans="1:17">
      <c r="A50" s="1606" t="s">
        <v>1000</v>
      </c>
      <c r="B50" s="1610">
        <f t="shared" si="8"/>
        <v>7196.085</v>
      </c>
      <c r="C50" s="1585">
        <f t="shared" si="11"/>
        <v>61354.338166989917</v>
      </c>
      <c r="D50" s="1585">
        <f t="shared" ref="D50:I53" si="13">D22*D$27</f>
        <v>4802.7692933418975</v>
      </c>
      <c r="E50" s="1585">
        <f t="shared" si="13"/>
        <v>15311.592746530952</v>
      </c>
      <c r="F50" s="1585">
        <f t="shared" si="13"/>
        <v>17589.539781142983</v>
      </c>
      <c r="G50" s="1585">
        <f t="shared" si="13"/>
        <v>10927.229330856102</v>
      </c>
      <c r="H50" s="1585">
        <f t="shared" si="13"/>
        <v>12619.412871829601</v>
      </c>
      <c r="I50" s="1585">
        <f t="shared" si="13"/>
        <v>103.7941432883901</v>
      </c>
      <c r="J50" s="1585">
        <f t="shared" si="10"/>
        <v>256423.13100472538</v>
      </c>
      <c r="K50" s="1585">
        <f t="shared" si="12"/>
        <v>57085.412191864853</v>
      </c>
      <c r="L50" s="1585">
        <f t="shared" si="12"/>
        <v>157351.08737721771</v>
      </c>
      <c r="M50" s="1585">
        <f t="shared" si="12"/>
        <v>40513.515428677107</v>
      </c>
      <c r="N50" s="1585">
        <f t="shared" si="7"/>
        <v>1473.1160069656792</v>
      </c>
      <c r="O50" s="1585">
        <f t="shared" si="7"/>
        <v>1192.5224818293593</v>
      </c>
      <c r="P50" s="1585">
        <f t="shared" si="7"/>
        <v>280.59352513631984</v>
      </c>
      <c r="Q50" s="1585"/>
    </row>
    <row r="51" spans="1:17">
      <c r="A51" s="1606" t="s">
        <v>1001</v>
      </c>
      <c r="B51" s="1610">
        <f t="shared" si="8"/>
        <v>7381.9880000000003</v>
      </c>
      <c r="C51" s="1585">
        <f t="shared" si="11"/>
        <v>87153.221691712039</v>
      </c>
      <c r="D51" s="1585">
        <f t="shared" si="13"/>
        <v>4942.2337636115008</v>
      </c>
      <c r="E51" s="1585">
        <f t="shared" si="13"/>
        <v>21894.917391570005</v>
      </c>
      <c r="F51" s="1585">
        <f t="shared" si="13"/>
        <v>28052.183080329261</v>
      </c>
      <c r="G51" s="1585">
        <f t="shared" si="13"/>
        <v>17599.108370929931</v>
      </c>
      <c r="H51" s="1585">
        <f t="shared" si="13"/>
        <v>14481.953767986495</v>
      </c>
      <c r="I51" s="1585">
        <f t="shared" si="13"/>
        <v>182.82531728485429</v>
      </c>
      <c r="J51" s="1585">
        <f t="shared" si="10"/>
        <v>267967.7503389233</v>
      </c>
      <c r="K51" s="1585">
        <f t="shared" si="12"/>
        <v>60247.075118336732</v>
      </c>
      <c r="L51" s="1585">
        <f t="shared" si="12"/>
        <v>171029.93110098995</v>
      </c>
      <c r="M51" s="1585">
        <f t="shared" si="12"/>
        <v>34336.885766347346</v>
      </c>
      <c r="N51" s="1585">
        <f t="shared" si="7"/>
        <v>2353.8583532492844</v>
      </c>
      <c r="O51" s="1585">
        <f t="shared" si="7"/>
        <v>1905.5043812018014</v>
      </c>
      <c r="P51" s="1585">
        <f t="shared" si="7"/>
        <v>448.35397204748273</v>
      </c>
      <c r="Q51" s="1585"/>
    </row>
    <row r="52" spans="1:17">
      <c r="A52" s="1606" t="s">
        <v>1002</v>
      </c>
      <c r="B52" s="1610">
        <f t="shared" si="8"/>
        <v>4671.7719999999999</v>
      </c>
      <c r="C52" s="1585">
        <f t="shared" si="11"/>
        <v>74352.716400183373</v>
      </c>
      <c r="D52" s="1585">
        <f t="shared" si="13"/>
        <v>3969.8405095149897</v>
      </c>
      <c r="E52" s="1585">
        <f t="shared" si="13"/>
        <v>17629.819349523186</v>
      </c>
      <c r="F52" s="1585">
        <f t="shared" si="13"/>
        <v>22691.353946977888</v>
      </c>
      <c r="G52" s="1585">
        <f t="shared" si="13"/>
        <v>19602.606561689787</v>
      </c>
      <c r="H52" s="1585">
        <f t="shared" si="13"/>
        <v>10275.210224189712</v>
      </c>
      <c r="I52" s="1585">
        <f t="shared" si="13"/>
        <v>183.8858082878167</v>
      </c>
      <c r="J52" s="1585">
        <f t="shared" si="10"/>
        <v>154075.84781034477</v>
      </c>
      <c r="K52" s="1585">
        <f t="shared" si="12"/>
        <v>33307.017972399924</v>
      </c>
      <c r="L52" s="1585">
        <f t="shared" si="12"/>
        <v>101788.70042994976</v>
      </c>
      <c r="M52" s="1585">
        <f t="shared" si="12"/>
        <v>16592.222805668305</v>
      </c>
      <c r="N52" s="1585">
        <f t="shared" si="7"/>
        <v>2387.9066023267837</v>
      </c>
      <c r="O52" s="1585">
        <f t="shared" si="7"/>
        <v>1933.0672495026342</v>
      </c>
      <c r="P52" s="1585">
        <f t="shared" si="7"/>
        <v>454.83935282414927</v>
      </c>
      <c r="Q52" s="1585"/>
    </row>
    <row r="53" spans="1:17">
      <c r="A53" s="1607" t="s">
        <v>1005</v>
      </c>
      <c r="B53" s="1610">
        <f t="shared" si="8"/>
        <v>3634.491</v>
      </c>
      <c r="C53" s="1585">
        <f t="shared" si="11"/>
        <v>84985.126867256156</v>
      </c>
      <c r="D53" s="1585">
        <f>D25*D$27</f>
        <v>4052.4867972841353</v>
      </c>
      <c r="E53" s="1585">
        <f>E25*E$27</f>
        <v>18058.170020561112</v>
      </c>
      <c r="F53" s="1585">
        <f>F25*F$27</f>
        <v>23399.208967239952</v>
      </c>
      <c r="G53" s="1585">
        <f>G25*G$27</f>
        <v>30488.488179677148</v>
      </c>
      <c r="H53" s="1585">
        <f>H25*H$27</f>
        <v>8859.0967199346996</v>
      </c>
      <c r="I53" s="1585">
        <f t="shared" si="13"/>
        <v>127.67618255911019</v>
      </c>
      <c r="J53" s="1585">
        <f t="shared" si="10"/>
        <v>97682.118021117392</v>
      </c>
      <c r="K53" s="1585">
        <f>K25*K$27</f>
        <v>20597.694456776004</v>
      </c>
      <c r="L53" s="1585">
        <f t="shared" si="12"/>
        <v>63725.768518146258</v>
      </c>
      <c r="M53" s="1585">
        <f t="shared" si="12"/>
        <v>9902.3363864367584</v>
      </c>
      <c r="N53" s="1585">
        <f t="shared" si="7"/>
        <v>3456.3186597583663</v>
      </c>
      <c r="O53" s="1585">
        <f t="shared" si="7"/>
        <v>2797.9722483758201</v>
      </c>
      <c r="P53" s="1585">
        <f t="shared" si="7"/>
        <v>658.34641138254585</v>
      </c>
      <c r="Q53" s="1585"/>
    </row>
    <row r="55" spans="1:17">
      <c r="A55" s="1625" t="s">
        <v>1008</v>
      </c>
      <c r="B55" s="1317" t="s">
        <v>1009</v>
      </c>
      <c r="C55" s="1603"/>
      <c r="D55" s="1653">
        <f>単価!C67</f>
        <v>12.379611367388916</v>
      </c>
      <c r="E55" s="1653">
        <f>単価!D67</f>
        <v>4.9920879765435409</v>
      </c>
      <c r="F55" s="1653">
        <f>単価!E67</f>
        <v>3.0960009526553018</v>
      </c>
      <c r="G55" s="1653">
        <f>単価!F67</f>
        <v>2.4549823548891805</v>
      </c>
      <c r="H55" s="1612">
        <f>単価!I48</f>
        <v>1.5464809376871771</v>
      </c>
      <c r="I55" s="1612">
        <f>単価!J48</f>
        <v>3.5455588537017637</v>
      </c>
      <c r="J55" s="1603"/>
      <c r="K55" s="1653">
        <f>単価!D38*(1+$L2)</f>
        <v>2.2276450555002061</v>
      </c>
      <c r="L55" s="1653">
        <f>単価!E38*(1+$L2)</f>
        <v>1.0308344751569563</v>
      </c>
      <c r="M55" s="1612">
        <f>単価!F38</f>
        <v>0.69277815517362862</v>
      </c>
      <c r="O55" s="1660">
        <f>6*12/365*7*(1+$L2)</f>
        <v>1.3516791518801414</v>
      </c>
      <c r="P55" s="1660">
        <f>14*12/365*7*(1+$L2)</f>
        <v>3.1539180210536637</v>
      </c>
      <c r="Q55" s="1619"/>
    </row>
    <row r="57" spans="1:17">
      <c r="A57" s="2812">
        <v>2030</v>
      </c>
      <c r="B57" s="1317" t="s">
        <v>1312</v>
      </c>
    </row>
    <row r="59" spans="1:17">
      <c r="B59" s="2636" t="s">
        <v>640</v>
      </c>
      <c r="C59" s="2636"/>
    </row>
    <row r="60" spans="1:17">
      <c r="C60" s="1605" t="s">
        <v>578</v>
      </c>
      <c r="D60" s="1662" t="s">
        <v>742</v>
      </c>
      <c r="E60" s="1662" t="s">
        <v>743</v>
      </c>
      <c r="F60" s="1662" t="s">
        <v>744</v>
      </c>
      <c r="G60" s="1662" t="s">
        <v>745</v>
      </c>
      <c r="H60" s="1605" t="s">
        <v>392</v>
      </c>
      <c r="I60" s="1605" t="s">
        <v>442</v>
      </c>
      <c r="J60" s="1605" t="s">
        <v>644</v>
      </c>
      <c r="K60" s="1605" t="s">
        <v>645</v>
      </c>
      <c r="L60" s="1605" t="s">
        <v>646</v>
      </c>
      <c r="M60" s="1645" t="s">
        <v>647</v>
      </c>
      <c r="N60" s="2636" t="s">
        <v>1030</v>
      </c>
      <c r="O60" s="2636" t="s">
        <v>1031</v>
      </c>
      <c r="P60" s="1319" t="s">
        <v>1032</v>
      </c>
      <c r="Q60" s="1567" t="s">
        <v>672</v>
      </c>
    </row>
    <row r="61" spans="1:17">
      <c r="A61" s="1608" t="s">
        <v>241</v>
      </c>
      <c r="B61" s="1610">
        <f>B33</f>
        <v>119125.14300000001</v>
      </c>
      <c r="C61" s="1585">
        <f>SUM(C62:C81)</f>
        <v>186320.23563364829</v>
      </c>
      <c r="D61" s="1585">
        <f>D33*D$55/10</f>
        <v>44720.397123825045</v>
      </c>
      <c r="E61" s="1585">
        <f t="shared" ref="E61:H61" si="14">E33*E$55/10</f>
        <v>59012.652526809099</v>
      </c>
      <c r="F61" s="1585">
        <f t="shared" si="14"/>
        <v>40168.950642365278</v>
      </c>
      <c r="G61" s="1585">
        <f t="shared" si="14"/>
        <v>24408.971141158039</v>
      </c>
      <c r="H61" s="1585">
        <f t="shared" si="14"/>
        <v>17700.657331147922</v>
      </c>
      <c r="I61" s="1585">
        <f>I33*I$55/10</f>
        <v>308.60686834290311</v>
      </c>
      <c r="J61" s="1585">
        <f>SUM(J62:J81)</f>
        <v>257202.21949064877</v>
      </c>
      <c r="K61" s="1585">
        <f>K33*K$55/10</f>
        <v>95478.588142236607</v>
      </c>
      <c r="L61" s="1585">
        <f>L33*L$55/10</f>
        <v>131826.12177166622</v>
      </c>
      <c r="M61" s="1634">
        <f>M33*M$55/10</f>
        <v>27914.910923213745</v>
      </c>
      <c r="N61" s="1661">
        <f>SUM(N62:N81)</f>
        <v>1982.5986535322008</v>
      </c>
      <c r="O61" s="1634">
        <f>O33*O$55/10</f>
        <v>1279.9054598752186</v>
      </c>
      <c r="P61" s="1634">
        <f>P33*P$55/10</f>
        <v>702.69319365698266</v>
      </c>
      <c r="Q61" s="2652">
        <f t="shared" ref="Q61:Q81" si="15">J61+C61</f>
        <v>443522.45512429706</v>
      </c>
    </row>
    <row r="62" spans="1:17">
      <c r="A62" s="1607" t="s">
        <v>1004</v>
      </c>
      <c r="B62" s="1610">
        <f t="shared" ref="B62:B81" si="16">B34</f>
        <v>818.84799999999996</v>
      </c>
      <c r="C62" s="1585">
        <f>SUM(D62:I62)</f>
        <v>718.94937978032681</v>
      </c>
      <c r="D62" s="1585">
        <f t="shared" ref="D62:I77" si="17">D34*D$55/10</f>
        <v>486.8346200802315</v>
      </c>
      <c r="E62" s="1585">
        <f t="shared" si="17"/>
        <v>202.22175799477344</v>
      </c>
      <c r="F62" s="1585">
        <f t="shared" si="17"/>
        <v>25.959220263246259</v>
      </c>
      <c r="G62" s="1585">
        <f t="shared" si="17"/>
        <v>3.9337814420756283</v>
      </c>
      <c r="H62" s="1585">
        <f t="shared" si="17"/>
        <v>0</v>
      </c>
      <c r="I62" s="1585">
        <f t="shared" si="17"/>
        <v>0</v>
      </c>
      <c r="J62" s="1585">
        <f>SUM(K62:N62)</f>
        <v>1928.8239788499145</v>
      </c>
      <c r="K62" s="1585">
        <f t="shared" ref="K62:M76" si="18">K34*K$55/10</f>
        <v>566.2405817483866</v>
      </c>
      <c r="L62" s="1585">
        <f t="shared" si="18"/>
        <v>1359.9027013966311</v>
      </c>
      <c r="M62" s="1634">
        <f t="shared" si="18"/>
        <v>1.6994846102168986</v>
      </c>
      <c r="N62" s="1634">
        <f>O62+P62</f>
        <v>0.98121109468006096</v>
      </c>
      <c r="O62" s="1634">
        <f t="shared" ref="O62:P81" si="19">O34*O$55/10</f>
        <v>0.6334400737807987</v>
      </c>
      <c r="P62" s="1634">
        <f t="shared" si="19"/>
        <v>0.34777102089926221</v>
      </c>
      <c r="Q62" s="2652">
        <f t="shared" si="15"/>
        <v>2647.7733586302411</v>
      </c>
    </row>
    <row r="63" spans="1:17">
      <c r="A63" s="1607" t="s">
        <v>1003</v>
      </c>
      <c r="B63" s="1610">
        <f t="shared" si="16"/>
        <v>3324.576</v>
      </c>
      <c r="C63" s="1585">
        <f t="shared" ref="C63:C81" si="20">SUM(D63:I63)</f>
        <v>2918.9811213223456</v>
      </c>
      <c r="D63" s="1585">
        <f t="shared" si="17"/>
        <v>1976.5801392784201</v>
      </c>
      <c r="E63" s="1585">
        <f t="shared" si="17"/>
        <v>821.03345591273614</v>
      </c>
      <c r="F63" s="1585">
        <f t="shared" si="17"/>
        <v>105.39611828556974</v>
      </c>
      <c r="G63" s="1585">
        <f t="shared" si="17"/>
        <v>15.971407845619732</v>
      </c>
      <c r="H63" s="1585">
        <f t="shared" si="17"/>
        <v>0</v>
      </c>
      <c r="I63" s="1585">
        <f t="shared" si="17"/>
        <v>0</v>
      </c>
      <c r="J63" s="1585">
        <f t="shared" ref="J63:J81" si="21">SUM(K63:N63)</f>
        <v>7432.6360520050293</v>
      </c>
      <c r="K63" s="1585">
        <f t="shared" si="18"/>
        <v>1522.0512805641142</v>
      </c>
      <c r="L63" s="1585">
        <f t="shared" si="18"/>
        <v>5607.8963589935902</v>
      </c>
      <c r="M63" s="1634">
        <f t="shared" si="18"/>
        <v>298.7046317501659</v>
      </c>
      <c r="N63" s="1634">
        <f t="shared" ref="N63:N81" si="22">O63+P63</f>
        <v>3.9837806971587622</v>
      </c>
      <c r="O63" s="1634">
        <f t="shared" si="19"/>
        <v>2.5718077918366693</v>
      </c>
      <c r="P63" s="1634">
        <f t="shared" si="19"/>
        <v>1.4119729053220931</v>
      </c>
      <c r="Q63" s="2652">
        <f t="shared" si="15"/>
        <v>10351.617173327375</v>
      </c>
    </row>
    <row r="64" spans="1:17">
      <c r="A64" s="1606" t="s">
        <v>986</v>
      </c>
      <c r="B64" s="1610">
        <f t="shared" si="16"/>
        <v>4317.7309999999998</v>
      </c>
      <c r="C64" s="1585">
        <f t="shared" si="20"/>
        <v>806.6398982750228</v>
      </c>
      <c r="D64" s="1585">
        <f t="shared" si="17"/>
        <v>485.85676310424725</v>
      </c>
      <c r="E64" s="1585">
        <f t="shared" si="17"/>
        <v>249.70989274907498</v>
      </c>
      <c r="F64" s="1585">
        <f t="shared" si="17"/>
        <v>16.921800994627716</v>
      </c>
      <c r="G64" s="1585">
        <f t="shared" si="17"/>
        <v>49.494124946817678</v>
      </c>
      <c r="H64" s="1585">
        <f t="shared" si="17"/>
        <v>4.6573164802551688</v>
      </c>
      <c r="I64" s="1585">
        <f t="shared" si="17"/>
        <v>0</v>
      </c>
      <c r="J64" s="1585">
        <f t="shared" si="21"/>
        <v>5957.1741831078243</v>
      </c>
      <c r="K64" s="1585">
        <f t="shared" si="18"/>
        <v>1165.9335111937951</v>
      </c>
      <c r="L64" s="1585">
        <f t="shared" si="18"/>
        <v>3894.1493452969926</v>
      </c>
      <c r="M64" s="1634">
        <f t="shared" si="18"/>
        <v>895.62035029496531</v>
      </c>
      <c r="N64" s="1634">
        <f t="shared" si="22"/>
        <v>1.4709763220703964</v>
      </c>
      <c r="O64" s="1634">
        <f t="shared" si="19"/>
        <v>0.94961762564038243</v>
      </c>
      <c r="P64" s="1634">
        <f t="shared" si="19"/>
        <v>0.52135869643001409</v>
      </c>
      <c r="Q64" s="2652">
        <f t="shared" si="15"/>
        <v>6763.8140813828468</v>
      </c>
    </row>
    <row r="65" spans="1:17">
      <c r="A65" s="1606" t="s">
        <v>987</v>
      </c>
      <c r="B65" s="1610">
        <f t="shared" si="16"/>
        <v>4750.759</v>
      </c>
      <c r="C65" s="1585">
        <f t="shared" si="20"/>
        <v>761.03633141037005</v>
      </c>
      <c r="D65" s="1585">
        <f t="shared" si="17"/>
        <v>387.61189347739639</v>
      </c>
      <c r="E65" s="1585">
        <f t="shared" si="17"/>
        <v>239.71750912992951</v>
      </c>
      <c r="F65" s="1585">
        <f t="shared" si="17"/>
        <v>31.685961479264666</v>
      </c>
      <c r="G65" s="1585">
        <f t="shared" si="17"/>
        <v>73.459581059650901</v>
      </c>
      <c r="H65" s="1585">
        <f t="shared" si="17"/>
        <v>28.56138626412876</v>
      </c>
      <c r="I65" s="1585">
        <f t="shared" si="17"/>
        <v>0</v>
      </c>
      <c r="J65" s="1585">
        <f t="shared" si="21"/>
        <v>4029.7011798642734</v>
      </c>
      <c r="K65" s="1585">
        <f t="shared" si="18"/>
        <v>963.5992352934087</v>
      </c>
      <c r="L65" s="1585">
        <f t="shared" si="18"/>
        <v>2508.2099962410598</v>
      </c>
      <c r="M65" s="1634">
        <f t="shared" si="18"/>
        <v>556.28836120754693</v>
      </c>
      <c r="N65" s="1634">
        <f t="shared" si="22"/>
        <v>1.6035871222579616</v>
      </c>
      <c r="O65" s="1634">
        <f t="shared" si="19"/>
        <v>1.0352271295589373</v>
      </c>
      <c r="P65" s="1634">
        <f t="shared" si="19"/>
        <v>0.56835999269902437</v>
      </c>
      <c r="Q65" s="2652">
        <f t="shared" si="15"/>
        <v>4790.7375112746431</v>
      </c>
    </row>
    <row r="66" spans="1:17">
      <c r="A66" s="1606" t="s">
        <v>988</v>
      </c>
      <c r="B66" s="1610">
        <f t="shared" si="16"/>
        <v>5037.585</v>
      </c>
      <c r="C66" s="1585">
        <f t="shared" si="20"/>
        <v>857.21700026861254</v>
      </c>
      <c r="D66" s="1585">
        <f t="shared" si="17"/>
        <v>279.34680526059691</v>
      </c>
      <c r="E66" s="1585">
        <f t="shared" si="17"/>
        <v>286.55399277120983</v>
      </c>
      <c r="F66" s="1585">
        <f t="shared" si="17"/>
        <v>125.30837917372587</v>
      </c>
      <c r="G66" s="1585">
        <f t="shared" si="17"/>
        <v>98.777272521458613</v>
      </c>
      <c r="H66" s="1585">
        <f t="shared" si="17"/>
        <v>67.230550541621369</v>
      </c>
      <c r="I66" s="1585">
        <f t="shared" si="17"/>
        <v>0</v>
      </c>
      <c r="J66" s="1585">
        <f t="shared" si="21"/>
        <v>3194.9098148451521</v>
      </c>
      <c r="K66" s="1585">
        <f t="shared" si="18"/>
        <v>906.34597392275487</v>
      </c>
      <c r="L66" s="1585">
        <f t="shared" si="18"/>
        <v>1847.8963036265791</v>
      </c>
      <c r="M66" s="1634">
        <f t="shared" si="18"/>
        <v>438.65233343670144</v>
      </c>
      <c r="N66" s="1634">
        <f t="shared" si="22"/>
        <v>2.0152038591161539</v>
      </c>
      <c r="O66" s="1634">
        <f t="shared" si="19"/>
        <v>1.3009543900623273</v>
      </c>
      <c r="P66" s="1634">
        <f t="shared" si="19"/>
        <v>0.7142494690538268</v>
      </c>
      <c r="Q66" s="2652">
        <f t="shared" si="15"/>
        <v>4052.1268151137647</v>
      </c>
    </row>
    <row r="67" spans="1:17">
      <c r="A67" s="1606" t="s">
        <v>989</v>
      </c>
      <c r="B67" s="1610">
        <f t="shared" si="16"/>
        <v>5470.3010000000004</v>
      </c>
      <c r="C67" s="1585">
        <f t="shared" si="20"/>
        <v>1227.6161568859543</v>
      </c>
      <c r="D67" s="1585">
        <f t="shared" si="17"/>
        <v>337.3356170638404</v>
      </c>
      <c r="E67" s="1585">
        <f t="shared" si="17"/>
        <v>498.51131102446755</v>
      </c>
      <c r="F67" s="1585">
        <f t="shared" si="17"/>
        <v>155.09357072292107</v>
      </c>
      <c r="G67" s="1585">
        <f t="shared" si="17"/>
        <v>115.51825920024172</v>
      </c>
      <c r="H67" s="1585">
        <f t="shared" si="17"/>
        <v>121.15739887448356</v>
      </c>
      <c r="I67" s="1585">
        <f t="shared" si="17"/>
        <v>0</v>
      </c>
      <c r="J67" s="1585">
        <f t="shared" si="21"/>
        <v>3990.8159620242682</v>
      </c>
      <c r="K67" s="1585">
        <f t="shared" si="18"/>
        <v>1174.9346862833297</v>
      </c>
      <c r="L67" s="1585">
        <f t="shared" si="18"/>
        <v>2176.3281801387902</v>
      </c>
      <c r="M67" s="1634">
        <f t="shared" si="18"/>
        <v>636.61656789490348</v>
      </c>
      <c r="N67" s="1634">
        <f t="shared" si="22"/>
        <v>2.9365277072441049</v>
      </c>
      <c r="O67" s="1634">
        <f t="shared" si="19"/>
        <v>1.8957330768284728</v>
      </c>
      <c r="P67" s="1634">
        <f t="shared" si="19"/>
        <v>1.0407946304156321</v>
      </c>
      <c r="Q67" s="2652">
        <f t="shared" si="15"/>
        <v>5218.4321189102229</v>
      </c>
    </row>
    <row r="68" spans="1:17">
      <c r="A68" s="1606" t="s">
        <v>990</v>
      </c>
      <c r="B68" s="1610">
        <f t="shared" si="16"/>
        <v>5845.9470000000001</v>
      </c>
      <c r="C68" s="1585">
        <f t="shared" si="20"/>
        <v>1990.1174366028965</v>
      </c>
      <c r="D68" s="1585">
        <f t="shared" si="17"/>
        <v>450.36512225330773</v>
      </c>
      <c r="E68" s="1585">
        <f t="shared" si="17"/>
        <v>991.56284195051467</v>
      </c>
      <c r="F68" s="1585">
        <f t="shared" si="17"/>
        <v>218.94290164837881</v>
      </c>
      <c r="G68" s="1585">
        <f t="shared" si="17"/>
        <v>133.78231013059951</v>
      </c>
      <c r="H68" s="1585">
        <f t="shared" si="17"/>
        <v>195.46426062009579</v>
      </c>
      <c r="I68" s="1585">
        <f t="shared" si="17"/>
        <v>0</v>
      </c>
      <c r="J68" s="1585">
        <f t="shared" si="21"/>
        <v>5287.5569877458165</v>
      </c>
      <c r="K68" s="1585">
        <f t="shared" si="18"/>
        <v>1705.6113088747347</v>
      </c>
      <c r="L68" s="1585">
        <f t="shared" si="18"/>
        <v>2819.5409649028825</v>
      </c>
      <c r="M68" s="1634">
        <f t="shared" si="18"/>
        <v>758.07281137967937</v>
      </c>
      <c r="N68" s="1634">
        <f t="shared" si="22"/>
        <v>4.3319025885189983</v>
      </c>
      <c r="O68" s="1634">
        <f t="shared" si="19"/>
        <v>2.7965447090439102</v>
      </c>
      <c r="P68" s="1634">
        <f t="shared" si="19"/>
        <v>1.5353578794750879</v>
      </c>
      <c r="Q68" s="2652">
        <f t="shared" si="15"/>
        <v>7277.6744243487128</v>
      </c>
    </row>
    <row r="69" spans="1:17">
      <c r="A69" s="1606" t="s">
        <v>991</v>
      </c>
      <c r="B69" s="1610">
        <f t="shared" si="16"/>
        <v>6257.8310000000001</v>
      </c>
      <c r="C69" s="1585">
        <f t="shared" si="20"/>
        <v>2702.3614087881051</v>
      </c>
      <c r="D69" s="1585">
        <f t="shared" si="17"/>
        <v>607.13472886236718</v>
      </c>
      <c r="E69" s="1585">
        <f t="shared" si="17"/>
        <v>1343.5678809560841</v>
      </c>
      <c r="F69" s="1585">
        <f t="shared" si="17"/>
        <v>294.39666118182026</v>
      </c>
      <c r="G69" s="1585">
        <f t="shared" si="17"/>
        <v>164.58086409248568</v>
      </c>
      <c r="H69" s="1585">
        <f t="shared" si="17"/>
        <v>292.68127369534784</v>
      </c>
      <c r="I69" s="1585">
        <f t="shared" si="17"/>
        <v>0</v>
      </c>
      <c r="J69" s="1585">
        <f t="shared" si="21"/>
        <v>6438.9339359215628</v>
      </c>
      <c r="K69" s="1585">
        <f t="shared" si="18"/>
        <v>2158.3456777593424</v>
      </c>
      <c r="L69" s="1585">
        <f t="shared" si="18"/>
        <v>3286.5808144305911</v>
      </c>
      <c r="M69" s="1634">
        <f t="shared" si="18"/>
        <v>988.33722993560673</v>
      </c>
      <c r="N69" s="1634">
        <f t="shared" si="22"/>
        <v>5.670213796021919</v>
      </c>
      <c r="O69" s="1634">
        <f t="shared" si="19"/>
        <v>3.6605177670521249</v>
      </c>
      <c r="P69" s="1634">
        <f t="shared" si="19"/>
        <v>2.0096960289697945</v>
      </c>
      <c r="Q69" s="2652">
        <f t="shared" si="15"/>
        <v>9141.2953447096679</v>
      </c>
    </row>
    <row r="70" spans="1:17">
      <c r="A70" s="1606" t="s">
        <v>992</v>
      </c>
      <c r="B70" s="1610">
        <f t="shared" si="16"/>
        <v>6167.6239999999998</v>
      </c>
      <c r="C70" s="1585">
        <f t="shared" si="20"/>
        <v>2488.0525758114532</v>
      </c>
      <c r="D70" s="1585">
        <f t="shared" si="17"/>
        <v>630.86806643016951</v>
      </c>
      <c r="E70" s="1585">
        <f t="shared" si="17"/>
        <v>1013.5992798771719</v>
      </c>
      <c r="F70" s="1585">
        <f t="shared" si="17"/>
        <v>292.2542480414827</v>
      </c>
      <c r="G70" s="1585">
        <f t="shared" si="17"/>
        <v>180.76167802844193</v>
      </c>
      <c r="H70" s="1585">
        <f t="shared" si="17"/>
        <v>370.56930343418691</v>
      </c>
      <c r="I70" s="1585">
        <f t="shared" si="17"/>
        <v>0</v>
      </c>
      <c r="J70" s="1585">
        <f t="shared" si="21"/>
        <v>6780.6929202910451</v>
      </c>
      <c r="K70" s="1585">
        <f t="shared" si="18"/>
        <v>2341.55004298312</v>
      </c>
      <c r="L70" s="1585">
        <f t="shared" si="18"/>
        <v>3396.2348395070576</v>
      </c>
      <c r="M70" s="1634">
        <f t="shared" si="18"/>
        <v>1037.6051758737426</v>
      </c>
      <c r="N70" s="1634">
        <f t="shared" si="22"/>
        <v>5.3028619271245532</v>
      </c>
      <c r="O70" s="1634">
        <f t="shared" si="19"/>
        <v>3.4233665605487622</v>
      </c>
      <c r="P70" s="1634">
        <f t="shared" si="19"/>
        <v>1.8794953665757912</v>
      </c>
      <c r="Q70" s="2652">
        <f t="shared" si="15"/>
        <v>9268.7454961024978</v>
      </c>
    </row>
    <row r="71" spans="1:17">
      <c r="A71" s="1606" t="s">
        <v>993</v>
      </c>
      <c r="B71" s="1610">
        <f t="shared" si="16"/>
        <v>6497.7330000000002</v>
      </c>
      <c r="C71" s="1585">
        <f t="shared" si="20"/>
        <v>2537.6285169611151</v>
      </c>
      <c r="D71" s="1585">
        <f t="shared" si="17"/>
        <v>740.4789465668772</v>
      </c>
      <c r="E71" s="1585">
        <f t="shared" si="17"/>
        <v>712.83471487696056</v>
      </c>
      <c r="F71" s="1585">
        <f t="shared" si="17"/>
        <v>346.21661434187234</v>
      </c>
      <c r="G71" s="1585">
        <f t="shared" si="17"/>
        <v>225.84988637379561</v>
      </c>
      <c r="H71" s="1585">
        <f t="shared" si="17"/>
        <v>505.15773196511452</v>
      </c>
      <c r="I71" s="1585">
        <f t="shared" si="17"/>
        <v>7.0906228364948358</v>
      </c>
      <c r="J71" s="1585">
        <f t="shared" si="21"/>
        <v>7443.5956572434288</v>
      </c>
      <c r="K71" s="1585">
        <f t="shared" si="18"/>
        <v>2677.9884364225018</v>
      </c>
      <c r="L71" s="1585">
        <f t="shared" si="18"/>
        <v>3654.8912344139726</v>
      </c>
      <c r="M71" s="1634">
        <f t="shared" si="18"/>
        <v>1099.820940926355</v>
      </c>
      <c r="N71" s="1634">
        <f t="shared" si="22"/>
        <v>10.895045480599197</v>
      </c>
      <c r="O71" s="1634">
        <f t="shared" si="19"/>
        <v>7.0335103735513798</v>
      </c>
      <c r="P71" s="1634">
        <f t="shared" si="19"/>
        <v>3.8615351070478168</v>
      </c>
      <c r="Q71" s="2652">
        <f t="shared" si="15"/>
        <v>9981.2241742045444</v>
      </c>
    </row>
    <row r="72" spans="1:17">
      <c r="A72" s="1606" t="s">
        <v>994</v>
      </c>
      <c r="B72" s="1610">
        <f t="shared" si="16"/>
        <v>7306.4089999999997</v>
      </c>
      <c r="C72" s="1585">
        <f t="shared" si="20"/>
        <v>3575.4180632006864</v>
      </c>
      <c r="D72" s="1585">
        <f t="shared" si="17"/>
        <v>1042.7013624166952</v>
      </c>
      <c r="E72" s="1585">
        <f t="shared" si="17"/>
        <v>914.30134914289761</v>
      </c>
      <c r="F72" s="1585">
        <f t="shared" si="17"/>
        <v>526.12466332189456</v>
      </c>
      <c r="G72" s="1585">
        <f t="shared" si="17"/>
        <v>330.19114873164449</v>
      </c>
      <c r="H72" s="1585">
        <f t="shared" si="17"/>
        <v>753.02991001552823</v>
      </c>
      <c r="I72" s="1585">
        <f t="shared" si="17"/>
        <v>9.0696295720263578</v>
      </c>
      <c r="J72" s="1585">
        <f t="shared" si="21"/>
        <v>9512.7506493729543</v>
      </c>
      <c r="K72" s="1585">
        <f t="shared" si="18"/>
        <v>3553.6953593585226</v>
      </c>
      <c r="L72" s="1585">
        <f t="shared" si="18"/>
        <v>4481.0496771328117</v>
      </c>
      <c r="M72" s="1634">
        <f t="shared" si="18"/>
        <v>1462.479516197908</v>
      </c>
      <c r="N72" s="1634">
        <f t="shared" si="22"/>
        <v>15.526096683712218</v>
      </c>
      <c r="O72" s="1634">
        <f t="shared" si="19"/>
        <v>10.023176340118013</v>
      </c>
      <c r="P72" s="1634">
        <f t="shared" si="19"/>
        <v>5.5029203435942042</v>
      </c>
      <c r="Q72" s="2652">
        <f t="shared" si="15"/>
        <v>13088.168712573641</v>
      </c>
    </row>
    <row r="73" spans="1:17">
      <c r="A73" s="1606" t="s">
        <v>995</v>
      </c>
      <c r="B73" s="1610">
        <f t="shared" si="16"/>
        <v>8255.4</v>
      </c>
      <c r="C73" s="1585">
        <f t="shared" si="20"/>
        <v>5443.6602269614568</v>
      </c>
      <c r="D73" s="1585">
        <f t="shared" si="17"/>
        <v>1582.5858934681369</v>
      </c>
      <c r="E73" s="1585">
        <f t="shared" si="17"/>
        <v>1413.6324217534773</v>
      </c>
      <c r="F73" s="1585">
        <f t="shared" si="17"/>
        <v>831.38159518075247</v>
      </c>
      <c r="G73" s="1585">
        <f t="shared" si="17"/>
        <v>427.85674079671418</v>
      </c>
      <c r="H73" s="1585">
        <f t="shared" si="17"/>
        <v>1176.8785567115126</v>
      </c>
      <c r="I73" s="1585">
        <f t="shared" si="17"/>
        <v>11.325019050863057</v>
      </c>
      <c r="J73" s="1585">
        <f t="shared" si="21"/>
        <v>13166.416267990726</v>
      </c>
      <c r="K73" s="1585">
        <f t="shared" si="18"/>
        <v>4989.1203998804986</v>
      </c>
      <c r="L73" s="1585">
        <f t="shared" si="18"/>
        <v>6189.4591403702534</v>
      </c>
      <c r="M73" s="1634">
        <f t="shared" si="18"/>
        <v>1965.2548866608915</v>
      </c>
      <c r="N73" s="1634">
        <f t="shared" si="22"/>
        <v>22.581841079081471</v>
      </c>
      <c r="O73" s="1634">
        <f t="shared" si="19"/>
        <v>14.578150570039938</v>
      </c>
      <c r="P73" s="1634">
        <f t="shared" si="19"/>
        <v>8.0036905090415349</v>
      </c>
      <c r="Q73" s="2652">
        <f t="shared" si="15"/>
        <v>18610.076494952184</v>
      </c>
    </row>
    <row r="74" spans="1:17">
      <c r="A74" s="1606" t="s">
        <v>996</v>
      </c>
      <c r="B74" s="1610">
        <f t="shared" si="16"/>
        <v>9550.6830000000009</v>
      </c>
      <c r="C74" s="1585">
        <f t="shared" si="20"/>
        <v>8364.3255646268262</v>
      </c>
      <c r="D74" s="1585">
        <f t="shared" si="17"/>
        <v>2481.6110275259725</v>
      </c>
      <c r="E74" s="1585">
        <f t="shared" si="17"/>
        <v>2282.951349167467</v>
      </c>
      <c r="F74" s="1585">
        <f t="shared" si="17"/>
        <v>1359.9082299341953</v>
      </c>
      <c r="G74" s="1585">
        <f t="shared" si="17"/>
        <v>562.00278904456684</v>
      </c>
      <c r="H74" s="1585">
        <f t="shared" si="17"/>
        <v>1664.5156958016239</v>
      </c>
      <c r="I74" s="1585">
        <f t="shared" si="17"/>
        <v>13.336473152999663</v>
      </c>
      <c r="J74" s="1585">
        <f t="shared" si="21"/>
        <v>17731.234983765211</v>
      </c>
      <c r="K74" s="1585">
        <f t="shared" si="18"/>
        <v>7041.9116954030133</v>
      </c>
      <c r="L74" s="1585">
        <f t="shared" si="18"/>
        <v>8121.4558842736024</v>
      </c>
      <c r="M74" s="1634">
        <f t="shared" si="18"/>
        <v>2533.5847694676841</v>
      </c>
      <c r="N74" s="1634">
        <f t="shared" si="22"/>
        <v>34.282634620910699</v>
      </c>
      <c r="O74" s="1634">
        <f t="shared" si="19"/>
        <v>22.131827413499316</v>
      </c>
      <c r="P74" s="1634">
        <f t="shared" si="19"/>
        <v>12.150807207411386</v>
      </c>
      <c r="Q74" s="2652">
        <f t="shared" si="15"/>
        <v>26095.560548392037</v>
      </c>
    </row>
    <row r="75" spans="1:17">
      <c r="A75" s="1606" t="s">
        <v>997</v>
      </c>
      <c r="B75" s="1610">
        <f t="shared" si="16"/>
        <v>8364.1260000000002</v>
      </c>
      <c r="C75" s="1585">
        <f t="shared" si="20"/>
        <v>10094.907259862397</v>
      </c>
      <c r="D75" s="1585">
        <f t="shared" si="17"/>
        <v>2974.7203729285475</v>
      </c>
      <c r="E75" s="1585">
        <f t="shared" si="17"/>
        <v>2840.7216907607435</v>
      </c>
      <c r="F75" s="1585">
        <f t="shared" si="17"/>
        <v>1733.6581877057938</v>
      </c>
      <c r="G75" s="1585">
        <f t="shared" si="17"/>
        <v>611.56971172946135</v>
      </c>
      <c r="H75" s="1585">
        <f t="shared" si="17"/>
        <v>1914.3277731241656</v>
      </c>
      <c r="I75" s="1585">
        <f t="shared" si="17"/>
        <v>19.909523613685174</v>
      </c>
      <c r="J75" s="1585">
        <f t="shared" si="21"/>
        <v>18976.566379838587</v>
      </c>
      <c r="K75" s="1585">
        <f t="shared" si="18"/>
        <v>7623.7262447706962</v>
      </c>
      <c r="L75" s="1585">
        <f t="shared" si="18"/>
        <v>8704.348986563522</v>
      </c>
      <c r="M75" s="1634">
        <f t="shared" si="18"/>
        <v>2605.0107984841793</v>
      </c>
      <c r="N75" s="1634">
        <f t="shared" si="22"/>
        <v>43.480350020188034</v>
      </c>
      <c r="O75" s="1634">
        <f t="shared" si="19"/>
        <v>28.069593051007462</v>
      </c>
      <c r="P75" s="1634">
        <f t="shared" si="19"/>
        <v>15.410756969180571</v>
      </c>
      <c r="Q75" s="2652">
        <f t="shared" si="15"/>
        <v>29071.473639700984</v>
      </c>
    </row>
    <row r="76" spans="1:17">
      <c r="A76" s="1606" t="s">
        <v>998</v>
      </c>
      <c r="B76" s="1610">
        <f t="shared" si="16"/>
        <v>7466.7719999999999</v>
      </c>
      <c r="C76" s="1585">
        <f t="shared" si="20"/>
        <v>12588.708910500072</v>
      </c>
      <c r="D76" s="1585">
        <f t="shared" si="17"/>
        <v>3745.9684303434829</v>
      </c>
      <c r="E76" s="1585">
        <f t="shared" si="17"/>
        <v>3791.5957730287364</v>
      </c>
      <c r="F76" s="1585">
        <f t="shared" si="17"/>
        <v>2402.4296878861569</v>
      </c>
      <c r="G76" s="1585">
        <f t="shared" si="17"/>
        <v>871.15156195396321</v>
      </c>
      <c r="H76" s="1585">
        <f t="shared" si="17"/>
        <v>1760.1316339811906</v>
      </c>
      <c r="I76" s="1585">
        <f t="shared" si="17"/>
        <v>17.431823306542995</v>
      </c>
      <c r="J76" s="1585">
        <f t="shared" si="21"/>
        <v>21723.976278171478</v>
      </c>
      <c r="K76" s="1585">
        <f t="shared" si="18"/>
        <v>8702.1139004576034</v>
      </c>
      <c r="L76" s="1585">
        <f t="shared" si="18"/>
        <v>10170.591476169604</v>
      </c>
      <c r="M76" s="1634">
        <f t="shared" si="18"/>
        <v>2774.6265243926446</v>
      </c>
      <c r="N76" s="1634">
        <f t="shared" si="22"/>
        <v>76.644377151625733</v>
      </c>
      <c r="O76" s="1634">
        <f t="shared" si="19"/>
        <v>49.479281452315341</v>
      </c>
      <c r="P76" s="1634">
        <f t="shared" si="19"/>
        <v>27.165095699310392</v>
      </c>
      <c r="Q76" s="2652">
        <f t="shared" si="15"/>
        <v>34312.685188671552</v>
      </c>
    </row>
    <row r="77" spans="1:17">
      <c r="A77" s="1606" t="s">
        <v>999</v>
      </c>
      <c r="B77" s="1610">
        <f t="shared" si="16"/>
        <v>6808.482</v>
      </c>
      <c r="C77" s="1585">
        <f t="shared" si="20"/>
        <v>15796.662936835983</v>
      </c>
      <c r="D77" s="1585">
        <f t="shared" si="17"/>
        <v>4515.1328408382551</v>
      </c>
      <c r="E77" s="1585">
        <f t="shared" si="17"/>
        <v>5020.5618506158007</v>
      </c>
      <c r="F77" s="1585">
        <f t="shared" si="17"/>
        <v>3302.9483871250877</v>
      </c>
      <c r="G77" s="1585">
        <f t="shared" si="17"/>
        <v>1243.6290797972285</v>
      </c>
      <c r="H77" s="1585">
        <f t="shared" si="17"/>
        <v>1696.0357557696141</v>
      </c>
      <c r="I77" s="1585">
        <f t="shared" si="17"/>
        <v>18.355022689995003</v>
      </c>
      <c r="J77" s="1585">
        <f t="shared" si="21"/>
        <v>25888.224795335718</v>
      </c>
      <c r="K77" s="1585">
        <f t="shared" ref="K77:M81" si="23">K49*K$55/10</f>
        <v>10239.849675608242</v>
      </c>
      <c r="L77" s="1585">
        <f t="shared" si="23"/>
        <v>12695.136311859989</v>
      </c>
      <c r="M77" s="1634">
        <f t="shared" si="23"/>
        <v>2841.5790713865517</v>
      </c>
      <c r="N77" s="1634">
        <f t="shared" si="22"/>
        <v>111.65973648094035</v>
      </c>
      <c r="O77" s="1634">
        <f t="shared" si="19"/>
        <v>72.084133677569085</v>
      </c>
      <c r="P77" s="1634">
        <f t="shared" si="19"/>
        <v>39.575602803371268</v>
      </c>
      <c r="Q77" s="2652">
        <f t="shared" si="15"/>
        <v>41684.887732171701</v>
      </c>
    </row>
    <row r="78" spans="1:17">
      <c r="A78" s="1606" t="s">
        <v>1000</v>
      </c>
      <c r="B78" s="1610">
        <f t="shared" si="16"/>
        <v>7196.085</v>
      </c>
      <c r="C78" s="1585">
        <f t="shared" si="20"/>
        <v>23706.03121995437</v>
      </c>
      <c r="D78" s="1585">
        <f t="shared" ref="D78:I81" si="24">D50*D$55/10</f>
        <v>5945.6417338801784</v>
      </c>
      <c r="E78" s="1585">
        <f t="shared" si="24"/>
        <v>7643.681805168846</v>
      </c>
      <c r="F78" s="1585">
        <f t="shared" si="24"/>
        <v>5445.7231919187006</v>
      </c>
      <c r="G78" s="1585">
        <f t="shared" si="24"/>
        <v>2682.6155195079236</v>
      </c>
      <c r="H78" s="1585">
        <f t="shared" si="24"/>
        <v>1951.5681451088676</v>
      </c>
      <c r="I78" s="1585">
        <f t="shared" si="24"/>
        <v>36.800824369854105</v>
      </c>
      <c r="J78" s="1585">
        <f t="shared" si="21"/>
        <v>31993.271701290229</v>
      </c>
      <c r="K78" s="1585">
        <f t="shared" si="23"/>
        <v>12716.603621039892</v>
      </c>
      <c r="L78" s="1585">
        <f t="shared" si="23"/>
        <v>16220.292557187058</v>
      </c>
      <c r="M78" s="1634">
        <f t="shared" si="23"/>
        <v>2806.6878478277267</v>
      </c>
      <c r="N78" s="1634">
        <f t="shared" si="22"/>
        <v>249.68767523555232</v>
      </c>
      <c r="O78" s="1634">
        <f t="shared" si="19"/>
        <v>161.19077768371099</v>
      </c>
      <c r="P78" s="1634">
        <f t="shared" si="19"/>
        <v>88.496897551841329</v>
      </c>
      <c r="Q78" s="2652">
        <f t="shared" si="15"/>
        <v>55699.302921244598</v>
      </c>
    </row>
    <row r="79" spans="1:17">
      <c r="A79" s="1606" t="s">
        <v>1001</v>
      </c>
      <c r="B79" s="1610">
        <f t="shared" si="16"/>
        <v>7381.9880000000003</v>
      </c>
      <c r="C79" s="1585">
        <f t="shared" si="20"/>
        <v>32358.365655638299</v>
      </c>
      <c r="D79" s="1585">
        <f t="shared" si="24"/>
        <v>6118.2933280298239</v>
      </c>
      <c r="E79" s="1585">
        <f t="shared" si="24"/>
        <v>10930.135385787069</v>
      </c>
      <c r="F79" s="1585">
        <f t="shared" si="24"/>
        <v>8684.9585540760345</v>
      </c>
      <c r="G79" s="1585">
        <f t="shared" si="24"/>
        <v>4320.5500512415447</v>
      </c>
      <c r="H79" s="1585">
        <f t="shared" si="24"/>
        <v>2239.60654426581</v>
      </c>
      <c r="I79" s="1585">
        <f t="shared" si="24"/>
        <v>64.821792238014922</v>
      </c>
      <c r="J79" s="1585">
        <f t="shared" si="21"/>
        <v>33829.019485208766</v>
      </c>
      <c r="K79" s="1585">
        <f t="shared" si="23"/>
        <v>13420.909899571232</v>
      </c>
      <c r="L79" s="1585">
        <f t="shared" si="23"/>
        <v>17630.354926261938</v>
      </c>
      <c r="M79" s="1634">
        <f t="shared" si="23"/>
        <v>2378.7844375617742</v>
      </c>
      <c r="N79" s="1634">
        <f t="shared" si="22"/>
        <v>398.97022181382908</v>
      </c>
      <c r="O79" s="1634">
        <f t="shared" si="19"/>
        <v>257.56305458867445</v>
      </c>
      <c r="P79" s="1634">
        <f t="shared" si="19"/>
        <v>141.40716722515464</v>
      </c>
      <c r="Q79" s="2652">
        <f t="shared" si="15"/>
        <v>66187.385140847065</v>
      </c>
    </row>
    <row r="80" spans="1:17">
      <c r="A80" s="1606" t="s">
        <v>1002</v>
      </c>
      <c r="B80" s="1610">
        <f t="shared" si="16"/>
        <v>4671.7719999999999</v>
      </c>
      <c r="C80" s="1585">
        <f t="shared" si="20"/>
        <v>27207.359325545036</v>
      </c>
      <c r="D80" s="1585">
        <f t="shared" si="24"/>
        <v>4914.5082698312772</v>
      </c>
      <c r="E80" s="1585">
        <f t="shared" si="24"/>
        <v>8800.9609203389373</v>
      </c>
      <c r="F80" s="1585">
        <f t="shared" si="24"/>
        <v>7025.2453436882188</v>
      </c>
      <c r="G80" s="1585">
        <f t="shared" si="24"/>
        <v>4812.4053218783292</v>
      </c>
      <c r="H80" s="1585">
        <f t="shared" si="24"/>
        <v>1589.0416742437776</v>
      </c>
      <c r="I80" s="1585">
        <f t="shared" si="24"/>
        <v>65.197795564497369</v>
      </c>
      <c r="J80" s="1585">
        <f t="shared" si="21"/>
        <v>19466.565772172125</v>
      </c>
      <c r="K80" s="1585">
        <f t="shared" si="23"/>
        <v>7419.6213899673194</v>
      </c>
      <c r="L80" s="1585">
        <f t="shared" si="23"/>
        <v>10492.730158461591</v>
      </c>
      <c r="M80" s="1634">
        <f t="shared" si="23"/>
        <v>1149.4729505540697</v>
      </c>
      <c r="N80" s="1634">
        <f t="shared" si="22"/>
        <v>404.7412731891468</v>
      </c>
      <c r="O80" s="1634">
        <f t="shared" si="19"/>
        <v>261.28867003349984</v>
      </c>
      <c r="P80" s="1634">
        <f t="shared" si="19"/>
        <v>143.45260315564698</v>
      </c>
      <c r="Q80" s="2652">
        <f t="shared" si="15"/>
        <v>46673.925097717161</v>
      </c>
    </row>
    <row r="81" spans="1:17">
      <c r="A81" s="1607" t="s">
        <v>1005</v>
      </c>
      <c r="B81" s="1610">
        <f t="shared" si="16"/>
        <v>3634.491</v>
      </c>
      <c r="C81" s="1585">
        <f t="shared" si="20"/>
        <v>30176.196644416974</v>
      </c>
      <c r="D81" s="1585">
        <f>D53*D$55/10</f>
        <v>5016.8211621852188</v>
      </c>
      <c r="E81" s="1585">
        <f t="shared" si="24"/>
        <v>9014.7973438022145</v>
      </c>
      <c r="F81" s="1585">
        <f t="shared" si="24"/>
        <v>7244.3973253955382</v>
      </c>
      <c r="G81" s="1585">
        <f t="shared" si="24"/>
        <v>7484.8700508354741</v>
      </c>
      <c r="H81" s="1585">
        <f t="shared" si="24"/>
        <v>1370.0424202506008</v>
      </c>
      <c r="I81" s="1585">
        <f t="shared" si="24"/>
        <v>45.268341947929585</v>
      </c>
      <c r="J81" s="1585">
        <f t="shared" si="21"/>
        <v>12429.352505604662</v>
      </c>
      <c r="K81" s="1585">
        <f t="shared" si="23"/>
        <v>4588.4352211341065</v>
      </c>
      <c r="L81" s="1585">
        <f t="shared" si="23"/>
        <v>6569.0719144376981</v>
      </c>
      <c r="M81" s="1634">
        <f t="shared" si="23"/>
        <v>686.01223337043541</v>
      </c>
      <c r="N81" s="1634">
        <f t="shared" si="22"/>
        <v>585.83313666242213</v>
      </c>
      <c r="O81" s="1634">
        <f t="shared" si="19"/>
        <v>378.1960755668801</v>
      </c>
      <c r="P81" s="1634">
        <f>P53*P$55/10</f>
        <v>207.63706109554201</v>
      </c>
      <c r="Q81" s="2653">
        <f t="shared" si="15"/>
        <v>42605.549150021638</v>
      </c>
    </row>
  </sheetData>
  <phoneticPr fontId="21"/>
  <pageMargins left="0.7" right="0.7" top="0.75" bottom="0.75" header="0.3" footer="0.3"/>
  <ignoredErrors>
    <ignoredError sqref="J5 J54:N60 L33:N33 K34:N52 J33:J53 L53:N53 J62:N81 J61 N6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0000"/>
  </sheetPr>
  <dimension ref="A1:Q81"/>
  <sheetViews>
    <sheetView zoomScale="85" zoomScaleNormal="85" workbookViewId="0"/>
  </sheetViews>
  <sheetFormatPr defaultRowHeight="13.5"/>
  <cols>
    <col min="1" max="1" width="9.5" style="1317" customWidth="1"/>
    <col min="2" max="18" width="10.5" style="1317" customWidth="1"/>
    <col min="19" max="16384" width="9" style="1317"/>
  </cols>
  <sheetData>
    <row r="1" spans="1:17">
      <c r="A1" s="2812">
        <v>2035</v>
      </c>
      <c r="B1" s="1317" t="s">
        <v>1310</v>
      </c>
    </row>
    <row r="2" spans="1:17">
      <c r="K2" s="1656" t="s">
        <v>1033</v>
      </c>
      <c r="L2" s="1657">
        <f>'Me8'!F9*MIN(1,(A1-2018)/(2023-2018))</f>
        <v>-2.1105376118548378E-2</v>
      </c>
      <c r="O2" s="2954">
        <v>17</v>
      </c>
      <c r="P2" s="2954">
        <v>4</v>
      </c>
      <c r="Q2" s="1747"/>
    </row>
    <row r="3" spans="1:17">
      <c r="B3" s="2636" t="s">
        <v>640</v>
      </c>
      <c r="C3" s="2636" t="s">
        <v>641</v>
      </c>
      <c r="Q3" s="1316"/>
    </row>
    <row r="4" spans="1:17">
      <c r="B4" s="2636"/>
      <c r="C4" s="1605" t="s">
        <v>578</v>
      </c>
      <c r="D4" s="1654" t="s">
        <v>742</v>
      </c>
      <c r="E4" s="1654" t="s">
        <v>743</v>
      </c>
      <c r="F4" s="1654" t="s">
        <v>744</v>
      </c>
      <c r="G4" s="1654" t="s">
        <v>745</v>
      </c>
      <c r="H4" s="1605" t="s">
        <v>392</v>
      </c>
      <c r="I4" s="1605" t="s">
        <v>442</v>
      </c>
      <c r="J4" s="1605" t="s">
        <v>644</v>
      </c>
      <c r="K4" s="1605" t="s">
        <v>645</v>
      </c>
      <c r="L4" s="1605" t="s">
        <v>646</v>
      </c>
      <c r="M4" s="1605" t="s">
        <v>647</v>
      </c>
      <c r="N4" s="1659" t="s">
        <v>1030</v>
      </c>
      <c r="O4" s="1659" t="s">
        <v>1031</v>
      </c>
      <c r="P4" s="1659" t="s">
        <v>1032</v>
      </c>
      <c r="Q4" s="1642"/>
    </row>
    <row r="5" spans="1:17">
      <c r="A5" s="1608" t="s">
        <v>241</v>
      </c>
      <c r="B5" s="1610">
        <f>現2035!B5</f>
        <v>115215.69899999999</v>
      </c>
      <c r="C5" s="2926">
        <f>SUM(D5:I5)</f>
        <v>1396.5130123158683</v>
      </c>
      <c r="D5" s="2927">
        <f t="shared" ref="D5:I5" si="0">SUM(D6:D25)</f>
        <v>99.570715496218241</v>
      </c>
      <c r="E5" s="2927">
        <f t="shared" si="0"/>
        <v>329.38067448400454</v>
      </c>
      <c r="F5" s="2927">
        <f t="shared" si="0"/>
        <v>364.55498819419228</v>
      </c>
      <c r="G5" s="2927">
        <f t="shared" si="0"/>
        <v>288.0457066945288</v>
      </c>
      <c r="H5" s="2926">
        <f t="shared" si="0"/>
        <v>312.51009930434105</v>
      </c>
      <c r="I5" s="2926">
        <f t="shared" si="0"/>
        <v>2.4508281425831981</v>
      </c>
      <c r="J5" s="2926">
        <f>SUM(K5:N5)</f>
        <v>7706.5082528860439</v>
      </c>
      <c r="K5" s="2926">
        <f t="shared" ref="K5:P5" si="1">SUM(K6:K25)</f>
        <v>1559.3147878864706</v>
      </c>
      <c r="L5" s="2926">
        <f t="shared" si="1"/>
        <v>4648.2784512938333</v>
      </c>
      <c r="M5" s="2926">
        <f t="shared" si="1"/>
        <v>1453.2096157325311</v>
      </c>
      <c r="N5" s="2927">
        <f t="shared" si="1"/>
        <v>45.705397973208626</v>
      </c>
      <c r="O5" s="2927">
        <f t="shared" si="1"/>
        <v>36.999607883073651</v>
      </c>
      <c r="P5" s="2927">
        <f t="shared" si="1"/>
        <v>8.7057900901349772</v>
      </c>
      <c r="Q5" s="2654"/>
    </row>
    <row r="6" spans="1:17">
      <c r="A6" s="1607" t="s">
        <v>1004</v>
      </c>
      <c r="B6" s="1610">
        <f>現2035!B6</f>
        <v>783.23900000000003</v>
      </c>
      <c r="C6" s="2926">
        <f t="shared" ref="C6:C25" si="2">SUM(D6:I6)</f>
        <v>2.3538375691363682</v>
      </c>
      <c r="D6" s="2928">
        <f>$B6*入院計画!D82/10^5</f>
        <v>1.030558359656935</v>
      </c>
      <c r="E6" s="2928">
        <f>$B6*入院計画!E82/10^5</f>
        <v>1.0615581730436656</v>
      </c>
      <c r="F6" s="2928">
        <f>$B6*入院計画!F82/10^5</f>
        <v>0.21972967075582617</v>
      </c>
      <c r="G6" s="2928">
        <f>$B6*入院計画!G82/10^5</f>
        <v>4.1991365679941411E-2</v>
      </c>
      <c r="H6" s="2929">
        <f>現2035!H6</f>
        <v>0</v>
      </c>
      <c r="I6" s="2929">
        <f>現2035!I6</f>
        <v>0</v>
      </c>
      <c r="J6" s="2926">
        <f t="shared" ref="J6:J25" si="3">SUM(K6:N6)</f>
        <v>55.847803827761112</v>
      </c>
      <c r="K6" s="2929">
        <f>現2035!K6</f>
        <v>9.0049694914640384</v>
      </c>
      <c r="L6" s="2929">
        <f>現2035!L6</f>
        <v>46.735419934474983</v>
      </c>
      <c r="M6" s="2929">
        <f>現2035!M6</f>
        <v>8.6906107549465608E-2</v>
      </c>
      <c r="N6" s="2930">
        <f>O6+P6</f>
        <v>2.0508294272626466E-2</v>
      </c>
      <c r="O6" s="2931">
        <f>$B6*入院計画!$H82/10^5*(O$2/30)/7*365/270</f>
        <v>1.6601952506411902E-2</v>
      </c>
      <c r="P6" s="2931">
        <f>$B6*入院計画!$H82/10^5*(P$2/30)/7*365/270</f>
        <v>3.9063417662145647E-3</v>
      </c>
      <c r="Q6" s="1619"/>
    </row>
    <row r="7" spans="1:17">
      <c r="A7" s="1607" t="s">
        <v>1003</v>
      </c>
      <c r="B7" s="1610">
        <f>現2035!B7</f>
        <v>3205.848</v>
      </c>
      <c r="C7" s="2926">
        <f t="shared" si="2"/>
        <v>9.6344097565885853</v>
      </c>
      <c r="D7" s="2928">
        <f>$B7*入院計画!D82/10^5</f>
        <v>4.218142171405491</v>
      </c>
      <c r="E7" s="2928">
        <f>$B7*入院計画!E82/10^5</f>
        <v>4.345026417141753</v>
      </c>
      <c r="F7" s="2928">
        <f>$B7*入院計画!F82/10^5</f>
        <v>0.89936778624816138</v>
      </c>
      <c r="G7" s="2928">
        <f>$B7*入院計画!G82/10^5</f>
        <v>0.17187338179318037</v>
      </c>
      <c r="H7" s="2929">
        <f>現2035!H7</f>
        <v>0</v>
      </c>
      <c r="I7" s="2929">
        <f>現2035!I7</f>
        <v>0</v>
      </c>
      <c r="J7" s="2926">
        <f t="shared" si="3"/>
        <v>234.17648211229289</v>
      </c>
      <c r="K7" s="2929">
        <f>現2035!K7</f>
        <v>24.402043064681564</v>
      </c>
      <c r="L7" s="2929">
        <f>現2035!L7</f>
        <v>194.29156284715302</v>
      </c>
      <c r="M7" s="2929">
        <f>現2035!M7</f>
        <v>15.398934422562522</v>
      </c>
      <c r="N7" s="2930">
        <f t="shared" ref="N7:N25" si="4">O7+P7</f>
        <v>8.3941777895777669E-2</v>
      </c>
      <c r="O7" s="2931">
        <f>$B7*入院計画!$H82/10^5*(O$2/30)/7*365/270</f>
        <v>6.7952867820391449E-2</v>
      </c>
      <c r="P7" s="2931">
        <f>$B7*入院計画!$H82/10^5*(P$2/30)/7*365/270</f>
        <v>1.5988910075386224E-2</v>
      </c>
      <c r="Q7" s="1619"/>
    </row>
    <row r="8" spans="1:17">
      <c r="A8" s="1606" t="s">
        <v>986</v>
      </c>
      <c r="B8" s="1610">
        <f>現2035!B8</f>
        <v>4142.6840000000002</v>
      </c>
      <c r="C8" s="2926">
        <f t="shared" si="2"/>
        <v>3.0993297757221221</v>
      </c>
      <c r="D8" s="2928">
        <f>$B8*入院計画!D83/10^5</f>
        <v>1.0316552726425239</v>
      </c>
      <c r="E8" s="2928">
        <f>$B8*入院計画!E83/10^5</f>
        <v>1.3148822977313559</v>
      </c>
      <c r="F8" s="2928">
        <f>$B8*入院計画!F83/10^5</f>
        <v>0.14367422343956629</v>
      </c>
      <c r="G8" s="2928">
        <f>$B8*入院計画!G83/10^5</f>
        <v>0.52995456334883062</v>
      </c>
      <c r="H8" s="2929">
        <f>現2035!H8</f>
        <v>7.9163418559845239E-2</v>
      </c>
      <c r="I8" s="2929">
        <f>現2035!I8</f>
        <v>0</v>
      </c>
      <c r="J8" s="2926">
        <f t="shared" si="3"/>
        <v>198.81129268279065</v>
      </c>
      <c r="K8" s="2929">
        <f>現2035!K8</f>
        <v>18.599028197269956</v>
      </c>
      <c r="L8" s="2929">
        <f>現2035!L8</f>
        <v>134.2412939482052</v>
      </c>
      <c r="M8" s="2929">
        <f>現2035!M8</f>
        <v>45.940130990610385</v>
      </c>
      <c r="N8" s="2930">
        <f t="shared" si="4"/>
        <v>3.0839546705129218E-2</v>
      </c>
      <c r="O8" s="2931">
        <f>$B8*入院計画!$H83/10^5*(O$2/30)/7*365/270</f>
        <v>2.4965347332723653E-2</v>
      </c>
      <c r="P8" s="2931">
        <f>$B8*入院計画!$H83/10^5*(P$2/30)/7*365/270</f>
        <v>5.8741993724055648E-3</v>
      </c>
      <c r="Q8" s="1619"/>
    </row>
    <row r="9" spans="1:17">
      <c r="A9" s="1606" t="s">
        <v>987</v>
      </c>
      <c r="B9" s="1610">
        <f>現2035!B9</f>
        <v>4325.442</v>
      </c>
      <c r="C9" s="2926">
        <f t="shared" si="2"/>
        <v>3.4412359999633222</v>
      </c>
      <c r="D9" s="2928">
        <f>$B9*入院計画!D84/10^5</f>
        <v>0.78102459811733149</v>
      </c>
      <c r="E9" s="2928">
        <f>$B9*入院計画!E84/10^5</f>
        <v>1.1978216394969647</v>
      </c>
      <c r="F9" s="2928">
        <f>$B9*入院計画!F84/10^5</f>
        <v>0.25529389710151396</v>
      </c>
      <c r="G9" s="2928">
        <f>$B9*入院計画!G84/10^5</f>
        <v>0.74640527661830824</v>
      </c>
      <c r="H9" s="2929">
        <f>現2035!H9</f>
        <v>0.46069058862920409</v>
      </c>
      <c r="I9" s="2929">
        <f>現2035!I9</f>
        <v>0</v>
      </c>
      <c r="J9" s="2926">
        <f t="shared" si="3"/>
        <v>123.74608594096378</v>
      </c>
      <c r="K9" s="2929">
        <f>現2035!K9</f>
        <v>14.586603653552149</v>
      </c>
      <c r="L9" s="2929">
        <f>現2035!L9</f>
        <v>82.050019521194443</v>
      </c>
      <c r="M9" s="2929">
        <f>現2035!M9</f>
        <v>27.077559427722679</v>
      </c>
      <c r="N9" s="2930">
        <f t="shared" si="4"/>
        <v>3.1903338494522565E-2</v>
      </c>
      <c r="O9" s="2931">
        <f>$B9*入院計画!$H84/10^5*(O$2/30)/7*365/270</f>
        <v>2.5826512114613502E-2</v>
      </c>
      <c r="P9" s="2931">
        <f>$B9*入院計画!$H84/10^5*(P$2/30)/7*365/270</f>
        <v>6.0768263799090595E-3</v>
      </c>
      <c r="Q9" s="1619"/>
    </row>
    <row r="10" spans="1:17">
      <c r="A10" s="1606" t="s">
        <v>988</v>
      </c>
      <c r="B10" s="1610">
        <f>現2035!B10</f>
        <v>4778.0240000000003</v>
      </c>
      <c r="C10" s="2926">
        <f t="shared" si="2"/>
        <v>5.3049551716098735</v>
      </c>
      <c r="D10" s="2928">
        <f>$B10*入院計画!D85/10^5</f>
        <v>0.58636734069917684</v>
      </c>
      <c r="E10" s="2928">
        <f>$B10*入院計画!E85/10^5</f>
        <v>1.4916169474281646</v>
      </c>
      <c r="F10" s="2928">
        <f>$B10*入院計画!F85/10^5</f>
        <v>1.0517489865184397</v>
      </c>
      <c r="G10" s="2928">
        <f>$B10*入院計画!G85/10^5</f>
        <v>1.045542594683565</v>
      </c>
      <c r="H10" s="2929">
        <f>現2035!H10</f>
        <v>1.1296793022805272</v>
      </c>
      <c r="I10" s="2929">
        <f>現2035!I10</f>
        <v>0</v>
      </c>
      <c r="J10" s="2926">
        <f t="shared" si="3"/>
        <v>99.54956488020305</v>
      </c>
      <c r="K10" s="2929">
        <f>現2035!K10</f>
        <v>14.292565537516884</v>
      </c>
      <c r="L10" s="2929">
        <f>現2035!L10</f>
        <v>62.972485878822404</v>
      </c>
      <c r="M10" s="2929">
        <f>現2035!M10</f>
        <v>22.242747644621584</v>
      </c>
      <c r="N10" s="2930">
        <f t="shared" si="4"/>
        <v>4.1765819242176774E-2</v>
      </c>
      <c r="O10" s="2931">
        <f>$B10*入院計画!$H85/10^5*(O$2/30)/7*365/270</f>
        <v>3.3810425100809768E-2</v>
      </c>
      <c r="P10" s="2931">
        <f>$B10*入院計画!$H85/10^5*(P$2/30)/7*365/270</f>
        <v>7.955394141367006E-3</v>
      </c>
      <c r="Q10" s="1619"/>
    </row>
    <row r="11" spans="1:17">
      <c r="A11" s="1606" t="s">
        <v>989</v>
      </c>
      <c r="B11" s="1610">
        <f>現2035!B11</f>
        <v>5157.1620000000003</v>
      </c>
      <c r="C11" s="2926">
        <f t="shared" si="2"/>
        <v>7.815914773239566</v>
      </c>
      <c r="D11" s="2928">
        <f>$B11*入院計画!D86/10^5</f>
        <v>0.70382043560019902</v>
      </c>
      <c r="E11" s="2928">
        <f>$B11*入院計画!E86/10^5</f>
        <v>2.5792858288803191</v>
      </c>
      <c r="F11" s="2928">
        <f>$B11*入院計画!F86/10^5</f>
        <v>1.2938960734655682</v>
      </c>
      <c r="G11" s="2928">
        <f>$B11*入院計画!G86/10^5</f>
        <v>1.2153712154348564</v>
      </c>
      <c r="H11" s="2929">
        <f>現2035!H11</f>
        <v>2.0235412198586236</v>
      </c>
      <c r="I11" s="2929">
        <f>現2035!I11</f>
        <v>0</v>
      </c>
      <c r="J11" s="2926">
        <f t="shared" si="3"/>
        <v>124.28074271176125</v>
      </c>
      <c r="K11" s="2929">
        <f>現2035!K11</f>
        <v>18.416348216636997</v>
      </c>
      <c r="L11" s="2929">
        <f>現2035!L11</f>
        <v>73.717608372976144</v>
      </c>
      <c r="M11" s="2929">
        <f>現2035!M11</f>
        <v>32.08629248016112</v>
      </c>
      <c r="N11" s="2930">
        <f t="shared" si="4"/>
        <v>6.0493641986982323E-2</v>
      </c>
      <c r="O11" s="2931">
        <f>$B11*入院計画!$H86/10^5*(O$2/30)/7*365/270</f>
        <v>4.8971043513271403E-2</v>
      </c>
      <c r="P11" s="2931">
        <f>$B11*入院計画!$H86/10^5*(P$2/30)/7*365/270</f>
        <v>1.1522598473710918E-2</v>
      </c>
      <c r="Q11" s="1619"/>
    </row>
    <row r="12" spans="1:17">
      <c r="A12" s="1606" t="s">
        <v>990</v>
      </c>
      <c r="B12" s="1610">
        <f>現2035!B12</f>
        <v>5557.5259999999998</v>
      </c>
      <c r="C12" s="2926">
        <f t="shared" si="2"/>
        <v>12.674072697562666</v>
      </c>
      <c r="D12" s="2928">
        <f>$B12*入院計画!D87/10^5</f>
        <v>0.94752680305972825</v>
      </c>
      <c r="E12" s="2928">
        <f>$B12*入院計画!E87/10^5</f>
        <v>5.1733490092405185</v>
      </c>
      <c r="F12" s="2928">
        <f>$B12*入院計画!F87/10^5</f>
        <v>1.8418894013317724</v>
      </c>
      <c r="G12" s="2928">
        <f>$B12*入院計画!G87/10^5</f>
        <v>1.4193322831206416</v>
      </c>
      <c r="H12" s="2929">
        <f>現2035!H12</f>
        <v>3.2919752008100063</v>
      </c>
      <c r="I12" s="2929">
        <f>現2035!I12</f>
        <v>0</v>
      </c>
      <c r="J12" s="2926">
        <f t="shared" si="3"/>
        <v>161.88261795441451</v>
      </c>
      <c r="K12" s="2929">
        <f>現2035!K12</f>
        <v>26.958575427291869</v>
      </c>
      <c r="L12" s="2929">
        <f>現2035!L12</f>
        <v>96.305776995753178</v>
      </c>
      <c r="M12" s="2929">
        <f>現2035!M12</f>
        <v>38.528278196376711</v>
      </c>
      <c r="N12" s="2930">
        <f t="shared" si="4"/>
        <v>8.9987334992771895E-2</v>
      </c>
      <c r="O12" s="2931">
        <f>$B12*入院計画!$H87/10^5*(O$2/30)/7*365/270</f>
        <v>7.2846890232243916E-2</v>
      </c>
      <c r="P12" s="2931">
        <f>$B12*入院計画!$H87/10^5*(P$2/30)/7*365/270</f>
        <v>1.7140444760527982E-2</v>
      </c>
      <c r="Q12" s="1619"/>
    </row>
    <row r="13" spans="1:17">
      <c r="A13" s="1606" t="s">
        <v>991</v>
      </c>
      <c r="B13" s="1610">
        <f>現2035!B13</f>
        <v>5857.01</v>
      </c>
      <c r="C13" s="2926">
        <f t="shared" si="2"/>
        <v>17.169347835453962</v>
      </c>
      <c r="D13" s="2928">
        <f>$B13*入院計画!D88/10^5</f>
        <v>1.2575849616590586</v>
      </c>
      <c r="E13" s="2928">
        <f>$B13*入院計画!E88/10^5</f>
        <v>6.9013913227103449</v>
      </c>
      <c r="F13" s="2928">
        <f>$B13*入院計画!F88/10^5</f>
        <v>2.4383220460386936</v>
      </c>
      <c r="G13" s="2928">
        <f>$B13*入院計画!G88/10^5</f>
        <v>1.7190568288038277</v>
      </c>
      <c r="H13" s="2929">
        <f>現2035!H13</f>
        <v>4.852992676242037</v>
      </c>
      <c r="I13" s="2929">
        <f>現2035!I13</f>
        <v>0</v>
      </c>
      <c r="J13" s="2926">
        <f t="shared" si="3"/>
        <v>193.67685393580433</v>
      </c>
      <c r="K13" s="2929">
        <f>現2035!K13</f>
        <v>33.586394110185644</v>
      </c>
      <c r="L13" s="2929">
        <f>現2035!L13</f>
        <v>110.52073185343336</v>
      </c>
      <c r="M13" s="2929">
        <f>現2035!M13</f>
        <v>49.453762781042755</v>
      </c>
      <c r="N13" s="2930">
        <f t="shared" si="4"/>
        <v>0.11596519114255455</v>
      </c>
      <c r="O13" s="2931">
        <f>$B13*入院計画!$H88/10^5*(O$2/30)/7*365/270</f>
        <v>9.387658330587749E-2</v>
      </c>
      <c r="P13" s="2931">
        <f>$B13*入院計画!$H88/10^5*(P$2/30)/7*365/270</f>
        <v>2.2088607836677057E-2</v>
      </c>
      <c r="Q13" s="1619"/>
    </row>
    <row r="14" spans="1:17">
      <c r="A14" s="1606" t="s">
        <v>992</v>
      </c>
      <c r="B14" s="1610">
        <f>現2035!B14</f>
        <v>6244.1679999999997</v>
      </c>
      <c r="C14" s="2926">
        <f t="shared" si="2"/>
        <v>18.352376943779767</v>
      </c>
      <c r="D14" s="2928">
        <f>$B14*入院計画!D89/10^5</f>
        <v>1.4134985217294409</v>
      </c>
      <c r="E14" s="2928">
        <f>$B14*入院計画!E89/10^5</f>
        <v>5.6318086177213527</v>
      </c>
      <c r="F14" s="2928">
        <f>$B14*入院計画!F89/10^5</f>
        <v>2.618325117903185</v>
      </c>
      <c r="G14" s="2928">
        <f>$B14*入院計画!G89/10^5</f>
        <v>2.0423107079350813</v>
      </c>
      <c r="H14" s="2929">
        <f>現2035!H14</f>
        <v>6.6464339784907054</v>
      </c>
      <c r="I14" s="2929">
        <f>現2035!I14</f>
        <v>0</v>
      </c>
      <c r="J14" s="2926">
        <f t="shared" si="3"/>
        <v>219.23011097602043</v>
      </c>
      <c r="K14" s="2929">
        <f>現2035!K14</f>
        <v>39.413987639616096</v>
      </c>
      <c r="L14" s="2929">
        <f>現2035!L14</f>
        <v>123.53832354772487</v>
      </c>
      <c r="M14" s="2929">
        <f>現2035!M14</f>
        <v>56.160487613473371</v>
      </c>
      <c r="N14" s="2930">
        <f t="shared" si="4"/>
        <v>0.11731217520607884</v>
      </c>
      <c r="O14" s="2931">
        <f>$B14*入院計画!$H89/10^5*(O$2/30)/7*365/270</f>
        <v>9.496699897634954E-2</v>
      </c>
      <c r="P14" s="2931">
        <f>$B14*入院計画!$H89/10^5*(P$2/30)/7*365/270</f>
        <v>2.2345176229729306E-2</v>
      </c>
      <c r="Q14" s="1619"/>
    </row>
    <row r="15" spans="1:17">
      <c r="A15" s="1606" t="s">
        <v>993</v>
      </c>
      <c r="B15" s="1610">
        <f>現2035!B15</f>
        <v>6146.55</v>
      </c>
      <c r="C15" s="2926">
        <f t="shared" si="2"/>
        <v>19.050730359650213</v>
      </c>
      <c r="D15" s="2928">
        <f>$B15*入院計画!D90/10^5</f>
        <v>1.5501809538163669</v>
      </c>
      <c r="E15" s="2928">
        <f>$B15*入院計画!E90/10^5</f>
        <v>3.7006950895933004</v>
      </c>
      <c r="F15" s="2928">
        <f>$B15*入院計画!F90/10^5</f>
        <v>2.8981677011756184</v>
      </c>
      <c r="G15" s="2928">
        <f>$B15*入院計画!G90/10^5</f>
        <v>2.3842302515629425</v>
      </c>
      <c r="H15" s="2929">
        <f>現2035!H15</f>
        <v>8.4656269399080308</v>
      </c>
      <c r="I15" s="2929">
        <f>現2035!I15</f>
        <v>5.1829423593954101E-2</v>
      </c>
      <c r="J15" s="2926">
        <f t="shared" si="3"/>
        <v>222.18355083922003</v>
      </c>
      <c r="K15" s="2929">
        <f>現2035!K15</f>
        <v>42.118073407489618</v>
      </c>
      <c r="L15" s="2929">
        <f>現2035!L15</f>
        <v>124.21994015819733</v>
      </c>
      <c r="M15" s="2929">
        <f>現2035!M15</f>
        <v>55.620334008181807</v>
      </c>
      <c r="N15" s="2930">
        <f t="shared" si="4"/>
        <v>0.22520326535128671</v>
      </c>
      <c r="O15" s="2931">
        <f>$B15*入院計画!$H90/10^5*(O$2/30)/7*365/270</f>
        <v>0.18230740528437495</v>
      </c>
      <c r="P15" s="2931">
        <f>$B15*入院計画!$H90/10^5*(P$2/30)/7*365/270</f>
        <v>4.2895860066911769E-2</v>
      </c>
      <c r="Q15" s="1619"/>
    </row>
    <row r="16" spans="1:17">
      <c r="A16" s="1606" t="s">
        <v>994</v>
      </c>
      <c r="B16" s="1610">
        <f>現2035!B16</f>
        <v>6464.2129999999997</v>
      </c>
      <c r="C16" s="2926">
        <f t="shared" si="2"/>
        <v>25.725140915274295</v>
      </c>
      <c r="D16" s="2928">
        <f>$B16*入院計画!D91/10^5</f>
        <v>2.0416051103090025</v>
      </c>
      <c r="E16" s="2928">
        <f>$B16*入院計画!E91/10^5</f>
        <v>4.4394170375818813</v>
      </c>
      <c r="F16" s="2928">
        <f>$B16*入院計画!F91/10^5</f>
        <v>4.1191384497937431</v>
      </c>
      <c r="G16" s="2928">
        <f>$B16*入院計画!G91/10^5</f>
        <v>3.2601371178142848</v>
      </c>
      <c r="H16" s="2929">
        <f>現2035!H16</f>
        <v>11.80283863475354</v>
      </c>
      <c r="I16" s="2929">
        <f>現2035!I16</f>
        <v>6.2004565021842921E-2</v>
      </c>
      <c r="J16" s="2926">
        <f t="shared" si="3"/>
        <v>264.19004495087654</v>
      </c>
      <c r="K16" s="2929">
        <f>現2035!K16</f>
        <v>52.273564637072724</v>
      </c>
      <c r="L16" s="2929">
        <f>現2035!L16</f>
        <v>142.44222157037689</v>
      </c>
      <c r="M16" s="2929">
        <f>現2035!M16</f>
        <v>69.174100660026539</v>
      </c>
      <c r="N16" s="2930">
        <f t="shared" si="4"/>
        <v>0.30015808340037808</v>
      </c>
      <c r="O16" s="2931">
        <f>$B16*入院計画!$H91/10^5*(O$2/30)/7*365/270</f>
        <v>0.24298511513363938</v>
      </c>
      <c r="P16" s="2931">
        <f>$B16*入院計画!$H91/10^5*(P$2/30)/7*365/270</f>
        <v>5.7172968266738691E-2</v>
      </c>
      <c r="Q16" s="1619"/>
    </row>
    <row r="17" spans="1:17">
      <c r="A17" s="1606" t="s">
        <v>995</v>
      </c>
      <c r="B17" s="1610">
        <f>現2035!B17</f>
        <v>7241.2169999999996</v>
      </c>
      <c r="C17" s="2926">
        <f t="shared" si="2"/>
        <v>38.883566342106086</v>
      </c>
      <c r="D17" s="2928">
        <f>$B17*入院計画!D92/10^5</f>
        <v>3.0721389603536662</v>
      </c>
      <c r="E17" s="2928">
        <f>$B17*入院計画!E92/10^5</f>
        <v>6.8051052043389646</v>
      </c>
      <c r="F17" s="2928">
        <f>$B17*入院計画!F92/10^5</f>
        <v>6.4532709088977995</v>
      </c>
      <c r="G17" s="2928">
        <f>$B17*入院計画!G92/10^5</f>
        <v>4.1882305511450602</v>
      </c>
      <c r="H17" s="2929">
        <f>現2035!H17</f>
        <v>18.288060743303312</v>
      </c>
      <c r="I17" s="2929">
        <f>現2035!I17</f>
        <v>7.6759974067276374E-2</v>
      </c>
      <c r="J17" s="2926">
        <f t="shared" si="3"/>
        <v>360.41260952323262</v>
      </c>
      <c r="K17" s="2929">
        <f>現2035!K17</f>
        <v>72.759158676756073</v>
      </c>
      <c r="L17" s="2929">
        <f>現2035!L17</f>
        <v>195.06234584220178</v>
      </c>
      <c r="M17" s="2929">
        <f>現2035!M17</f>
        <v>92.158283463562086</v>
      </c>
      <c r="N17" s="2930">
        <f t="shared" si="4"/>
        <v>0.43282154071268264</v>
      </c>
      <c r="O17" s="2931">
        <f>$B17*入院計画!$H92/10^5*(O$2/30)/7*365/270</f>
        <v>0.3503793424816955</v>
      </c>
      <c r="P17" s="2931">
        <f>$B17*入院計画!$H92/10^5*(P$2/30)/7*365/270</f>
        <v>8.2442198230987168E-2</v>
      </c>
      <c r="Q17" s="1619"/>
    </row>
    <row r="18" spans="1:17">
      <c r="A18" s="1606" t="s">
        <v>996</v>
      </c>
      <c r="B18" s="1610">
        <f>現2035!B18</f>
        <v>8140.98</v>
      </c>
      <c r="C18" s="2926">
        <f t="shared" si="2"/>
        <v>56.188880472703403</v>
      </c>
      <c r="D18" s="2928">
        <f>$B18*入院計画!D93/10^5</f>
        <v>4.6814036790330515</v>
      </c>
      <c r="E18" s="2928">
        <f>$B18*入院計画!E93/10^5</f>
        <v>10.679817195714881</v>
      </c>
      <c r="F18" s="2928">
        <f>$B18*入院計画!F93/10^5</f>
        <v>10.257886968786298</v>
      </c>
      <c r="G18" s="2928">
        <f>$B18*入院計画!G93/10^5</f>
        <v>5.3461296747602258</v>
      </c>
      <c r="H18" s="2929">
        <f>現2035!H18</f>
        <v>25.135800251769005</v>
      </c>
      <c r="I18" s="2929">
        <f>現2035!I18</f>
        <v>8.7842702639939721E-2</v>
      </c>
      <c r="J18" s="2926">
        <f t="shared" si="3"/>
        <v>464.62098798890344</v>
      </c>
      <c r="K18" s="2929">
        <f>現2035!K18</f>
        <v>99.798284221385543</v>
      </c>
      <c r="L18" s="2929">
        <f>現2035!L18</f>
        <v>248.72729575208535</v>
      </c>
      <c r="M18" s="2929">
        <f>現2035!M18</f>
        <v>115.45686151945038</v>
      </c>
      <c r="N18" s="2930">
        <f t="shared" si="4"/>
        <v>0.63854649598214364</v>
      </c>
      <c r="O18" s="2931">
        <f>$B18*入院計画!$H93/10^5*(O$2/30)/7*365/270</f>
        <v>0.51691859198554491</v>
      </c>
      <c r="P18" s="2931">
        <f>$B18*入院計画!$H93/10^5*(P$2/30)/7*365/270</f>
        <v>0.12162790399659879</v>
      </c>
      <c r="Q18" s="1619"/>
    </row>
    <row r="19" spans="1:17">
      <c r="A19" s="1606" t="s">
        <v>997</v>
      </c>
      <c r="B19" s="1610">
        <f>現2035!B19</f>
        <v>9355.0329999999994</v>
      </c>
      <c r="C19" s="2926">
        <f t="shared" si="2"/>
        <v>87.697118132292658</v>
      </c>
      <c r="D19" s="2928">
        <f>$B19*入院計画!D94/10^5</f>
        <v>7.3632751511163406</v>
      </c>
      <c r="E19" s="2928">
        <f>$B19*入院計画!E94/10^5</f>
        <v>17.43726428111756</v>
      </c>
      <c r="F19" s="2928">
        <f>$B19*入院計画!F94/10^5</f>
        <v>17.159091187126293</v>
      </c>
      <c r="G19" s="2928">
        <f>$B19*入院計画!G94/10^5</f>
        <v>7.6336015334485898</v>
      </c>
      <c r="H19" s="2929">
        <f>現2035!H19</f>
        <v>37.931814828936062</v>
      </c>
      <c r="I19" s="2929">
        <f>現2035!I19</f>
        <v>0.17207115054780531</v>
      </c>
      <c r="J19" s="2926">
        <f t="shared" si="3"/>
        <v>648.39008309159658</v>
      </c>
      <c r="K19" s="2929">
        <f>現2035!K19</f>
        <v>141.76933200886188</v>
      </c>
      <c r="L19" s="2929">
        <f>現2035!L19</f>
        <v>349.7907764589263</v>
      </c>
      <c r="M19" s="2929">
        <f>現2035!M19</f>
        <v>155.76731576400027</v>
      </c>
      <c r="N19" s="2930">
        <f t="shared" si="4"/>
        <v>1.062658859808129</v>
      </c>
      <c r="O19" s="2931">
        <f>$B19*入院計画!$H94/10^5*(O$2/30)/7*365/270</f>
        <v>0.86024764841610446</v>
      </c>
      <c r="P19" s="2931">
        <f>$B19*入院計画!$H94/10^5*(P$2/30)/7*365/270</f>
        <v>0.20241121139202459</v>
      </c>
      <c r="Q19" s="1619"/>
    </row>
    <row r="20" spans="1:17">
      <c r="A20" s="1606" t="s">
        <v>998</v>
      </c>
      <c r="B20" s="1610">
        <f>現2035!B20</f>
        <v>8105.125</v>
      </c>
      <c r="C20" s="2926">
        <f t="shared" si="2"/>
        <v>99.211364838789322</v>
      </c>
      <c r="D20" s="2928">
        <f>$B20*入院計画!D95/10^5</f>
        <v>8.9989339510292439</v>
      </c>
      <c r="E20" s="2928">
        <f>$B20*入院計画!E95/10^5</f>
        <v>22.587791092392052</v>
      </c>
      <c r="F20" s="2928">
        <f>$B20*入院計画!F95/10^5</f>
        <v>23.077223849262875</v>
      </c>
      <c r="G20" s="2928">
        <f>$B20*入院計画!G95/10^5</f>
        <v>10.553081861812579</v>
      </c>
      <c r="H20" s="2929">
        <f>現2035!H20</f>
        <v>33.848119033726242</v>
      </c>
      <c r="I20" s="2929">
        <f>現2035!I20</f>
        <v>0.14621505056631443</v>
      </c>
      <c r="J20" s="2926">
        <f t="shared" si="3"/>
        <v>716.54874938436433</v>
      </c>
      <c r="K20" s="2929">
        <f>現2035!K20</f>
        <v>157.05140749748921</v>
      </c>
      <c r="L20" s="2929">
        <f>現2035!L20</f>
        <v>396.66176348044843</v>
      </c>
      <c r="M20" s="2929">
        <f>現2035!M20</f>
        <v>161.01762308868899</v>
      </c>
      <c r="N20" s="2930">
        <f t="shared" si="4"/>
        <v>1.8179553177377477</v>
      </c>
      <c r="O20" s="2931">
        <f>$B20*入院計画!$H95/10^5*(O$2/30)/7*365/270</f>
        <v>1.4716781143591289</v>
      </c>
      <c r="P20" s="2931">
        <f>$B20*入院計画!$H95/10^5*(P$2/30)/7*365/270</f>
        <v>0.34627720337861867</v>
      </c>
      <c r="Q20" s="1619"/>
    </row>
    <row r="21" spans="1:17">
      <c r="A21" s="1606" t="s">
        <v>999</v>
      </c>
      <c r="B21" s="1610">
        <f>現2035!B21</f>
        <v>7114.2160000000003</v>
      </c>
      <c r="C21" s="2926">
        <f t="shared" si="2"/>
        <v>115.8191896429377</v>
      </c>
      <c r="D21" s="2928">
        <f>$B21*入院計画!D96/10^5</f>
        <v>10.441127764669107</v>
      </c>
      <c r="E21" s="2928">
        <f>$B21*入院計画!E96/10^5</f>
        <v>28.790816413385567</v>
      </c>
      <c r="F21" s="2928">
        <f>$B21*入院計画!F96/10^5</f>
        <v>30.541094063274443</v>
      </c>
      <c r="G21" s="2928">
        <f>$B21*入院計画!G96/10^5</f>
        <v>14.501949301644808</v>
      </c>
      <c r="H21" s="2929">
        <f>現2035!H21</f>
        <v>31.396000082446065</v>
      </c>
      <c r="I21" s="2929">
        <f>現2035!I21</f>
        <v>0.14820201751770934</v>
      </c>
      <c r="J21" s="2926">
        <f t="shared" si="3"/>
        <v>815.7884147479034</v>
      </c>
      <c r="K21" s="2929">
        <f>現2035!K21</f>
        <v>177.89370370418283</v>
      </c>
      <c r="L21" s="2929">
        <f>現2035!L21</f>
        <v>476.60810440227084</v>
      </c>
      <c r="M21" s="2929">
        <f>現2035!M21</f>
        <v>158.7371394318377</v>
      </c>
      <c r="N21" s="2930">
        <f t="shared" si="4"/>
        <v>2.5494672096121298</v>
      </c>
      <c r="O21" s="2931">
        <f>$B21*入院計画!$H96/10^5*(O$2/30)/7*365/270</f>
        <v>2.063854407781248</v>
      </c>
      <c r="P21" s="2931">
        <f>$B21*入院計画!$H96/10^5*(P$2/30)/7*365/270</f>
        <v>0.48561280183088185</v>
      </c>
      <c r="Q21" s="1619"/>
    </row>
    <row r="22" spans="1:17">
      <c r="A22" s="1606" t="s">
        <v>1000</v>
      </c>
      <c r="B22" s="1610">
        <f>現2035!B22</f>
        <v>6304.2380000000003</v>
      </c>
      <c r="C22" s="2926">
        <f t="shared" si="2"/>
        <v>147.26133291491263</v>
      </c>
      <c r="D22" s="2928">
        <f>$B22*入院計画!D97/10^5</f>
        <v>11.52750121589388</v>
      </c>
      <c r="E22" s="2928">
        <f>$B22*入院計画!E97/10^5</f>
        <v>36.750548115562495</v>
      </c>
      <c r="F22" s="2928">
        <f>$B22*入院計画!F97/10^5</f>
        <v>42.218026482186325</v>
      </c>
      <c r="G22" s="2928">
        <f>$B22*入院計画!G97/10^5</f>
        <v>26.22729548396568</v>
      </c>
      <c r="H22" s="2929">
        <f>現2035!H22</f>
        <v>30.288837197645286</v>
      </c>
      <c r="I22" s="2929">
        <f>現2035!I22</f>
        <v>0.24912441965894067</v>
      </c>
      <c r="J22" s="2926">
        <f t="shared" si="3"/>
        <v>832.01230718532815</v>
      </c>
      <c r="K22" s="2929">
        <f>現2035!K22</f>
        <v>185.22418519062418</v>
      </c>
      <c r="L22" s="2929">
        <f>現2035!L22</f>
        <v>510.55472544099979</v>
      </c>
      <c r="M22" s="2929">
        <f>現2035!M22</f>
        <v>131.45359902567006</v>
      </c>
      <c r="N22" s="2930">
        <f t="shared" si="4"/>
        <v>4.7797975280341101</v>
      </c>
      <c r="O22" s="2931">
        <f>$B22*入院計画!$H97/10^5*(O$2/30)/7*365/270</f>
        <v>3.8693599036466604</v>
      </c>
      <c r="P22" s="2931">
        <f>$B22*入院計画!$H97/10^5*(P$2/30)/7*365/270</f>
        <v>0.91043762438744935</v>
      </c>
      <c r="Q22" s="1619"/>
    </row>
    <row r="23" spans="1:17">
      <c r="A23" s="1606" t="s">
        <v>1001</v>
      </c>
      <c r="B23" s="1610">
        <f>現2035!B23</f>
        <v>6275.049</v>
      </c>
      <c r="C23" s="2926">
        <f t="shared" si="2"/>
        <v>202.97117595821996</v>
      </c>
      <c r="D23" s="2928">
        <f>$B23*入院計画!D98/10^5</f>
        <v>11.509970364710449</v>
      </c>
      <c r="E23" s="2928">
        <f>$B23*入院計画!E98/10^5</f>
        <v>50.991082649761161</v>
      </c>
      <c r="F23" s="2928">
        <f>$B23*入院計画!F98/10^5</f>
        <v>65.330741394166623</v>
      </c>
      <c r="G23" s="2928">
        <f>$B23*入院計画!G98/10^5</f>
        <v>40.986571150513143</v>
      </c>
      <c r="H23" s="2929">
        <f>現2035!H23</f>
        <v>33.727028438012653</v>
      </c>
      <c r="I23" s="2929">
        <f>現2035!I23</f>
        <v>0.42578196105595506</v>
      </c>
      <c r="J23" s="2926">
        <f t="shared" si="3"/>
        <v>843.65046972316668</v>
      </c>
      <c r="K23" s="2929">
        <f>現2035!K23</f>
        <v>189.67757559909927</v>
      </c>
      <c r="L23" s="2929">
        <f>現2035!L23</f>
        <v>538.45838362106974</v>
      </c>
      <c r="M23" s="2929">
        <f>現2035!M23</f>
        <v>108.1037914785296</v>
      </c>
      <c r="N23" s="2930">
        <f t="shared" si="4"/>
        <v>7.410719024468027</v>
      </c>
      <c r="O23" s="2931">
        <f>$B23*入院計画!$H98/10^5*(O$2/30)/7*365/270</f>
        <v>5.9991534959979269</v>
      </c>
      <c r="P23" s="2931">
        <f>$B23*入院計画!$H98/10^5*(P$2/30)/7*365/270</f>
        <v>1.4115655284701003</v>
      </c>
      <c r="Q23" s="1619"/>
    </row>
    <row r="24" spans="1:17">
      <c r="A24" s="1606" t="s">
        <v>1002</v>
      </c>
      <c r="B24" s="1610">
        <f>現2035!B24</f>
        <v>5763.7070000000003</v>
      </c>
      <c r="C24" s="2926">
        <f t="shared" si="2"/>
        <v>251.31836806820138</v>
      </c>
      <c r="D24" s="2928">
        <f>$B24*入院計画!D99/10^5</f>
        <v>13.418391239030557</v>
      </c>
      <c r="E24" s="2928">
        <f>$B24*入院計画!E99/10^5</f>
        <v>59.590256318442172</v>
      </c>
      <c r="F24" s="2928">
        <f>$B24*入院計画!F99/10^5</f>
        <v>76.698664410845353</v>
      </c>
      <c r="G24" s="2928">
        <f>$B24*入院計画!G99/10^5</f>
        <v>66.258441244451205</v>
      </c>
      <c r="H24" s="2929">
        <f>現2035!H24</f>
        <v>34.731065522909212</v>
      </c>
      <c r="I24" s="2929">
        <f>現2035!I24</f>
        <v>0.62154933252287003</v>
      </c>
      <c r="J24" s="2926">
        <f t="shared" si="3"/>
        <v>704.02982514543282</v>
      </c>
      <c r="K24" s="2929">
        <f>現2035!K24</f>
        <v>152.19214674118521</v>
      </c>
      <c r="L24" s="2929">
        <f>現2035!L24</f>
        <v>465.11041142339843</v>
      </c>
      <c r="M24" s="2929">
        <f>現2035!M24</f>
        <v>75.816034029081749</v>
      </c>
      <c r="N24" s="2930">
        <f t="shared" si="4"/>
        <v>10.911232951767511</v>
      </c>
      <c r="O24" s="2931">
        <f>$B24*入院計画!$H99/10^5*(O$2/30)/7*365/270</f>
        <v>8.8329028657165569</v>
      </c>
      <c r="P24" s="2931">
        <f>$B24*入院計画!$H99/10^5*(P$2/30)/7*365/270</f>
        <v>2.0783300860509546</v>
      </c>
      <c r="Q24" s="1619"/>
    </row>
    <row r="25" spans="1:17">
      <c r="A25" s="1607" t="s">
        <v>1005</v>
      </c>
      <c r="B25" s="1610">
        <f>現2035!B25</f>
        <v>4254.268</v>
      </c>
      <c r="C25" s="2926">
        <f t="shared" si="2"/>
        <v>272.54066414772421</v>
      </c>
      <c r="D25" s="2928">
        <f>$B25*入院計画!D100/10^5</f>
        <v>12.996008641686705</v>
      </c>
      <c r="E25" s="2928">
        <f>$B25*入院計画!E100/10^5</f>
        <v>57.911140832720008</v>
      </c>
      <c r="F25" s="2928">
        <f>$B25*入院計画!F100/10^5</f>
        <v>75.03943557587418</v>
      </c>
      <c r="G25" s="2928">
        <f>$B25*入院計画!G100/10^5</f>
        <v>97.774200305992025</v>
      </c>
      <c r="H25" s="2929">
        <f>現2035!H25</f>
        <v>28.410431246060718</v>
      </c>
      <c r="I25" s="2929">
        <f>現2035!I25</f>
        <v>0.40944754539059069</v>
      </c>
      <c r="J25" s="2926">
        <f t="shared" si="3"/>
        <v>423.47965528400709</v>
      </c>
      <c r="K25" s="2929">
        <f>現2035!K25</f>
        <v>89.296840864108731</v>
      </c>
      <c r="L25" s="2929">
        <f>現2035!L25</f>
        <v>276.26926024412086</v>
      </c>
      <c r="M25" s="2929">
        <f>現2035!M25</f>
        <v>42.929433599381625</v>
      </c>
      <c r="N25" s="2930">
        <f t="shared" si="4"/>
        <v>14.984120576395862</v>
      </c>
      <c r="O25" s="2931">
        <f>$B25*入院計画!$H100/10^5*(O$2/30)/7*365/270</f>
        <v>12.130002371368079</v>
      </c>
      <c r="P25" s="2931">
        <f>$B25*入院計画!$H100/10^5*(P$2/30)/7*365/270</f>
        <v>2.8541182050277829</v>
      </c>
      <c r="Q25" s="1619"/>
    </row>
    <row r="27" spans="1:17">
      <c r="A27" s="1622" t="s">
        <v>437</v>
      </c>
      <c r="D27" s="1317">
        <v>365</v>
      </c>
      <c r="E27" s="1317">
        <v>365</v>
      </c>
      <c r="F27" s="1317">
        <v>365</v>
      </c>
      <c r="G27" s="1317">
        <v>365</v>
      </c>
      <c r="H27" s="1317">
        <v>365</v>
      </c>
      <c r="I27" s="1317">
        <v>365</v>
      </c>
      <c r="K27" s="1317">
        <v>270</v>
      </c>
      <c r="L27" s="1317">
        <v>270</v>
      </c>
      <c r="M27" s="1317">
        <v>270</v>
      </c>
      <c r="N27" s="1317">
        <v>270</v>
      </c>
      <c r="O27" s="1317">
        <v>270</v>
      </c>
      <c r="P27" s="1317">
        <v>270</v>
      </c>
    </row>
    <row r="29" spans="1:17">
      <c r="A29" s="2812">
        <v>2035</v>
      </c>
      <c r="B29" s="1317" t="s">
        <v>1311</v>
      </c>
    </row>
    <row r="31" spans="1:17">
      <c r="B31" s="2636" t="s">
        <v>640</v>
      </c>
      <c r="C31" s="2636" t="s">
        <v>641</v>
      </c>
    </row>
    <row r="32" spans="1:17">
      <c r="B32" s="2636"/>
      <c r="C32" s="1605" t="s">
        <v>578</v>
      </c>
      <c r="D32" s="1662" t="s">
        <v>742</v>
      </c>
      <c r="E32" s="1662" t="s">
        <v>743</v>
      </c>
      <c r="F32" s="1662" t="s">
        <v>744</v>
      </c>
      <c r="G32" s="1662" t="s">
        <v>745</v>
      </c>
      <c r="H32" s="1605" t="s">
        <v>392</v>
      </c>
      <c r="I32" s="1605" t="s">
        <v>442</v>
      </c>
      <c r="J32" s="1605" t="s">
        <v>644</v>
      </c>
      <c r="K32" s="1605" t="s">
        <v>645</v>
      </c>
      <c r="L32" s="1605" t="s">
        <v>646</v>
      </c>
      <c r="M32" s="1605" t="s">
        <v>647</v>
      </c>
      <c r="N32" s="2636" t="s">
        <v>1030</v>
      </c>
      <c r="O32" s="2636" t="s">
        <v>1031</v>
      </c>
      <c r="P32" s="2636" t="s">
        <v>1032</v>
      </c>
      <c r="Q32" s="2636"/>
    </row>
    <row r="33" spans="1:17">
      <c r="A33" s="1608" t="s">
        <v>241</v>
      </c>
      <c r="B33" s="1610">
        <f>B5</f>
        <v>115215.69899999999</v>
      </c>
      <c r="C33" s="1585">
        <f>SUM(D33:I33)</f>
        <v>509727.24949529185</v>
      </c>
      <c r="D33" s="1585">
        <f>D5*D$27</f>
        <v>36343.311156119657</v>
      </c>
      <c r="E33" s="1585">
        <f t="shared" ref="E33:H33" si="5">E5*E$27</f>
        <v>120223.94618666166</v>
      </c>
      <c r="F33" s="1585">
        <f t="shared" si="5"/>
        <v>133062.57069088018</v>
      </c>
      <c r="G33" s="1585">
        <f t="shared" si="5"/>
        <v>105136.68294350301</v>
      </c>
      <c r="H33" s="1585">
        <f t="shared" si="5"/>
        <v>114066.18624608449</v>
      </c>
      <c r="I33" s="1585">
        <f>I5*I$27</f>
        <v>894.55227204286734</v>
      </c>
      <c r="J33" s="1585">
        <f>SUM(K33:N33)</f>
        <v>2080757.2282792318</v>
      </c>
      <c r="K33" s="1585">
        <f>K5*K$27</f>
        <v>421014.99272934708</v>
      </c>
      <c r="L33" s="1585">
        <f t="shared" ref="K33:M48" si="6">L5*L$27</f>
        <v>1255035.1818493351</v>
      </c>
      <c r="M33" s="1585">
        <f>M5*M$27</f>
        <v>392366.5962477834</v>
      </c>
      <c r="N33" s="1585">
        <f>N5*N$27</f>
        <v>12340.45745276633</v>
      </c>
      <c r="O33" s="1585">
        <f>O5*O$27</f>
        <v>9989.8941284298853</v>
      </c>
      <c r="P33" s="1585">
        <f>P5*P$27</f>
        <v>2350.5633243364437</v>
      </c>
      <c r="Q33" s="1585"/>
    </row>
    <row r="34" spans="1:17">
      <c r="A34" s="1607" t="s">
        <v>1004</v>
      </c>
      <c r="B34" s="1610">
        <f t="shared" ref="B34:B53" si="7">B6</f>
        <v>783.23900000000003</v>
      </c>
      <c r="C34" s="1585">
        <f>SUM(D34:I34)</f>
        <v>859.1507127347744</v>
      </c>
      <c r="D34" s="1585">
        <f t="shared" ref="D34:I49" si="8">D6*D$27</f>
        <v>376.15380127478124</v>
      </c>
      <c r="E34" s="1585">
        <f t="shared" si="8"/>
        <v>387.46873316093797</v>
      </c>
      <c r="F34" s="1585">
        <f t="shared" si="8"/>
        <v>80.201329825876556</v>
      </c>
      <c r="G34" s="1585">
        <f t="shared" si="8"/>
        <v>15.326848473178615</v>
      </c>
      <c r="H34" s="1585">
        <f t="shared" si="8"/>
        <v>0</v>
      </c>
      <c r="I34" s="1585">
        <f>I6*I$27</f>
        <v>0</v>
      </c>
      <c r="J34" s="1585">
        <f t="shared" ref="J34:J53" si="9">SUM(K34:N34)</f>
        <v>15078.907033495503</v>
      </c>
      <c r="K34" s="1585">
        <f t="shared" si="6"/>
        <v>2431.3417626952905</v>
      </c>
      <c r="L34" s="1585">
        <f t="shared" si="6"/>
        <v>12618.563382308246</v>
      </c>
      <c r="M34" s="1585">
        <f t="shared" si="6"/>
        <v>23.464649038355713</v>
      </c>
      <c r="N34" s="1585">
        <f t="shared" ref="N34:P52" si="10">N6*N$27</f>
        <v>5.5372394536091463</v>
      </c>
      <c r="O34" s="1585">
        <f t="shared" si="10"/>
        <v>4.4825271767312138</v>
      </c>
      <c r="P34" s="1585">
        <f t="shared" si="10"/>
        <v>1.0547122768779325</v>
      </c>
      <c r="Q34" s="1585"/>
    </row>
    <row r="35" spans="1:17">
      <c r="A35" s="1607" t="s">
        <v>1003</v>
      </c>
      <c r="B35" s="1610">
        <f t="shared" si="7"/>
        <v>3205.848</v>
      </c>
      <c r="C35" s="1585">
        <f t="shared" ref="C35:C53" si="11">SUM(D35:I35)</f>
        <v>3516.5595611548342</v>
      </c>
      <c r="D35" s="1585">
        <f t="shared" si="8"/>
        <v>1539.6218925630042</v>
      </c>
      <c r="E35" s="1585">
        <f t="shared" si="8"/>
        <v>1585.9346422567398</v>
      </c>
      <c r="F35" s="1585">
        <f t="shared" si="8"/>
        <v>328.2692419805789</v>
      </c>
      <c r="G35" s="1585">
        <f t="shared" si="8"/>
        <v>62.733784354510838</v>
      </c>
      <c r="H35" s="1585">
        <f t="shared" si="8"/>
        <v>0</v>
      </c>
      <c r="I35" s="1585">
        <f t="shared" si="8"/>
        <v>0</v>
      </c>
      <c r="J35" s="1585">
        <f t="shared" si="9"/>
        <v>63227.650170319073</v>
      </c>
      <c r="K35" s="1585">
        <f t="shared" si="6"/>
        <v>6588.5516274640222</v>
      </c>
      <c r="L35" s="1585">
        <f t="shared" si="6"/>
        <v>52458.721968731312</v>
      </c>
      <c r="M35" s="1585">
        <f t="shared" si="6"/>
        <v>4157.7122940918807</v>
      </c>
      <c r="N35" s="1585">
        <f t="shared" si="10"/>
        <v>22.66428003185997</v>
      </c>
      <c r="O35" s="1585">
        <f t="shared" si="10"/>
        <v>18.347274311505693</v>
      </c>
      <c r="P35" s="1585">
        <f t="shared" si="10"/>
        <v>4.3170057203542802</v>
      </c>
      <c r="Q35" s="1585"/>
    </row>
    <row r="36" spans="1:17">
      <c r="A36" s="1606" t="s">
        <v>986</v>
      </c>
      <c r="B36" s="1610">
        <f t="shared" si="7"/>
        <v>4142.6840000000002</v>
      </c>
      <c r="C36" s="1585">
        <f t="shared" si="11"/>
        <v>1131.2553681385743</v>
      </c>
      <c r="D36" s="1585">
        <f t="shared" si="8"/>
        <v>376.55417451452121</v>
      </c>
      <c r="E36" s="1585">
        <f t="shared" si="8"/>
        <v>479.93203867194489</v>
      </c>
      <c r="F36" s="1585">
        <f t="shared" si="8"/>
        <v>52.441091555441695</v>
      </c>
      <c r="G36" s="1585">
        <f t="shared" si="8"/>
        <v>193.43341562232317</v>
      </c>
      <c r="H36" s="1585">
        <f t="shared" si="8"/>
        <v>28.894647774343511</v>
      </c>
      <c r="I36" s="1585">
        <f t="shared" si="8"/>
        <v>0</v>
      </c>
      <c r="J36" s="1585">
        <f t="shared" si="9"/>
        <v>53679.049024353473</v>
      </c>
      <c r="K36" s="1585">
        <f t="shared" si="6"/>
        <v>5021.7376132628879</v>
      </c>
      <c r="L36" s="1585">
        <f t="shared" si="6"/>
        <v>36245.149366015401</v>
      </c>
      <c r="M36" s="1585">
        <f t="shared" si="6"/>
        <v>12403.835367464804</v>
      </c>
      <c r="N36" s="1585">
        <f t="shared" si="10"/>
        <v>8.3266776103848894</v>
      </c>
      <c r="O36" s="1585">
        <f t="shared" si="10"/>
        <v>6.740643779835386</v>
      </c>
      <c r="P36" s="1585">
        <f t="shared" si="10"/>
        <v>1.5860338305495025</v>
      </c>
      <c r="Q36" s="1585"/>
    </row>
    <row r="37" spans="1:17">
      <c r="A37" s="1606" t="s">
        <v>987</v>
      </c>
      <c r="B37" s="1610">
        <f t="shared" si="7"/>
        <v>4325.442</v>
      </c>
      <c r="C37" s="1585">
        <f t="shared" si="11"/>
        <v>1256.0511399866127</v>
      </c>
      <c r="D37" s="1585">
        <f t="shared" si="8"/>
        <v>285.073978312826</v>
      </c>
      <c r="E37" s="1585">
        <f t="shared" si="8"/>
        <v>437.20489841639215</v>
      </c>
      <c r="F37" s="1585">
        <f t="shared" si="8"/>
        <v>93.182272442052593</v>
      </c>
      <c r="G37" s="1585">
        <f t="shared" si="8"/>
        <v>272.4379259656825</v>
      </c>
      <c r="H37" s="1585">
        <f t="shared" si="8"/>
        <v>168.1520648496595</v>
      </c>
      <c r="I37" s="1585">
        <f t="shared" si="8"/>
        <v>0</v>
      </c>
      <c r="J37" s="1585">
        <f t="shared" si="9"/>
        <v>33411.443204060226</v>
      </c>
      <c r="K37" s="1585">
        <f t="shared" si="6"/>
        <v>3938.3829864590803</v>
      </c>
      <c r="L37" s="1585">
        <f t="shared" si="6"/>
        <v>22153.5052707225</v>
      </c>
      <c r="M37" s="1585">
        <f t="shared" si="6"/>
        <v>7310.9410454851231</v>
      </c>
      <c r="N37" s="1585">
        <f t="shared" si="10"/>
        <v>8.6139013935210933</v>
      </c>
      <c r="O37" s="1585">
        <f t="shared" si="10"/>
        <v>6.9731582709456452</v>
      </c>
      <c r="P37" s="1585">
        <f t="shared" si="10"/>
        <v>1.6407431225754461</v>
      </c>
      <c r="Q37" s="1585"/>
    </row>
    <row r="38" spans="1:17">
      <c r="A38" s="1606" t="s">
        <v>988</v>
      </c>
      <c r="B38" s="1610">
        <f t="shared" si="7"/>
        <v>4778.0240000000003</v>
      </c>
      <c r="C38" s="1585">
        <f t="shared" si="11"/>
        <v>1936.3086376376039</v>
      </c>
      <c r="D38" s="1585">
        <f t="shared" si="8"/>
        <v>214.02407935519955</v>
      </c>
      <c r="E38" s="1585">
        <f t="shared" si="8"/>
        <v>544.44018581128012</v>
      </c>
      <c r="F38" s="1585">
        <f t="shared" si="8"/>
        <v>383.8883800792305</v>
      </c>
      <c r="G38" s="1585">
        <f t="shared" si="8"/>
        <v>381.62304705950123</v>
      </c>
      <c r="H38" s="1585">
        <f t="shared" si="8"/>
        <v>412.3329453323924</v>
      </c>
      <c r="I38" s="1585">
        <f t="shared" si="8"/>
        <v>0</v>
      </c>
      <c r="J38" s="1585">
        <f t="shared" si="9"/>
        <v>26878.382517654827</v>
      </c>
      <c r="K38" s="1585">
        <f t="shared" si="6"/>
        <v>3858.9926951295588</v>
      </c>
      <c r="L38" s="1585">
        <f t="shared" si="6"/>
        <v>17002.57118728205</v>
      </c>
      <c r="M38" s="1585">
        <f t="shared" si="6"/>
        <v>6005.5418640478274</v>
      </c>
      <c r="N38" s="1585">
        <f t="shared" si="10"/>
        <v>11.276771195387729</v>
      </c>
      <c r="O38" s="1585">
        <f t="shared" si="10"/>
        <v>9.1288147772186381</v>
      </c>
      <c r="P38" s="1585">
        <f t="shared" si="10"/>
        <v>2.1479564181690916</v>
      </c>
      <c r="Q38" s="1585"/>
    </row>
    <row r="39" spans="1:17">
      <c r="A39" s="1606" t="s">
        <v>989</v>
      </c>
      <c r="B39" s="1610">
        <f t="shared" si="7"/>
        <v>5157.1620000000003</v>
      </c>
      <c r="C39" s="1585">
        <f t="shared" si="11"/>
        <v>2852.8088922324418</v>
      </c>
      <c r="D39" s="1585">
        <f t="shared" si="8"/>
        <v>256.89445899407264</v>
      </c>
      <c r="E39" s="1585">
        <f t="shared" si="8"/>
        <v>941.43932754131652</v>
      </c>
      <c r="F39" s="1585">
        <f t="shared" si="8"/>
        <v>472.27206681493243</v>
      </c>
      <c r="G39" s="1585">
        <f t="shared" si="8"/>
        <v>443.61049363372257</v>
      </c>
      <c r="H39" s="1585">
        <f t="shared" si="8"/>
        <v>738.59254524839764</v>
      </c>
      <c r="I39" s="1585">
        <f t="shared" si="8"/>
        <v>0</v>
      </c>
      <c r="J39" s="1585">
        <f t="shared" si="9"/>
        <v>33555.800532175534</v>
      </c>
      <c r="K39" s="1585">
        <f t="shared" si="6"/>
        <v>4972.4140184919897</v>
      </c>
      <c r="L39" s="1585">
        <f t="shared" si="6"/>
        <v>19903.754260703558</v>
      </c>
      <c r="M39" s="1585">
        <f t="shared" si="6"/>
        <v>8663.2989696435016</v>
      </c>
      <c r="N39" s="1585">
        <f t="shared" si="10"/>
        <v>16.333283336485227</v>
      </c>
      <c r="O39" s="1585">
        <f t="shared" si="10"/>
        <v>13.22218174858328</v>
      </c>
      <c r="P39" s="1585">
        <f t="shared" si="10"/>
        <v>3.1111015879019477</v>
      </c>
      <c r="Q39" s="1585"/>
    </row>
    <row r="40" spans="1:17">
      <c r="A40" s="1606" t="s">
        <v>990</v>
      </c>
      <c r="B40" s="1610">
        <f t="shared" si="7"/>
        <v>5557.5259999999998</v>
      </c>
      <c r="C40" s="1585">
        <f t="shared" si="11"/>
        <v>4626.0365346103736</v>
      </c>
      <c r="D40" s="1585">
        <f t="shared" si="8"/>
        <v>345.84728311680084</v>
      </c>
      <c r="E40" s="1585">
        <f t="shared" si="8"/>
        <v>1888.2723883727892</v>
      </c>
      <c r="F40" s="1585">
        <f t="shared" si="8"/>
        <v>672.28963148609694</v>
      </c>
      <c r="G40" s="1585">
        <f t="shared" si="8"/>
        <v>518.05628333903417</v>
      </c>
      <c r="H40" s="1585">
        <f t="shared" si="8"/>
        <v>1201.5709482956522</v>
      </c>
      <c r="I40" s="1585">
        <f t="shared" si="8"/>
        <v>0</v>
      </c>
      <c r="J40" s="1585">
        <f t="shared" si="9"/>
        <v>43708.306847691929</v>
      </c>
      <c r="K40" s="1585">
        <f t="shared" si="6"/>
        <v>7278.815365368805</v>
      </c>
      <c r="L40" s="1585">
        <f t="shared" si="6"/>
        <v>26002.559788853359</v>
      </c>
      <c r="M40" s="1585">
        <f t="shared" si="6"/>
        <v>10402.635113021712</v>
      </c>
      <c r="N40" s="1585">
        <f t="shared" si="10"/>
        <v>24.296580448048413</v>
      </c>
      <c r="O40" s="1585">
        <f t="shared" si="10"/>
        <v>19.668660362705857</v>
      </c>
      <c r="P40" s="1585">
        <f t="shared" si="10"/>
        <v>4.6279200853425548</v>
      </c>
      <c r="Q40" s="1585"/>
    </row>
    <row r="41" spans="1:17">
      <c r="A41" s="1606" t="s">
        <v>991</v>
      </c>
      <c r="B41" s="1610">
        <f t="shared" si="7"/>
        <v>5857.01</v>
      </c>
      <c r="C41" s="1585">
        <f t="shared" si="11"/>
        <v>6266.8119599406955</v>
      </c>
      <c r="D41" s="1585">
        <f t="shared" si="8"/>
        <v>459.01851100555638</v>
      </c>
      <c r="E41" s="1585">
        <f t="shared" si="8"/>
        <v>2519.0078327892761</v>
      </c>
      <c r="F41" s="1585">
        <f t="shared" si="8"/>
        <v>889.98754680412321</v>
      </c>
      <c r="G41" s="1585">
        <f t="shared" si="8"/>
        <v>627.45574251339713</v>
      </c>
      <c r="H41" s="1585">
        <f t="shared" si="8"/>
        <v>1771.3423268283434</v>
      </c>
      <c r="I41" s="1585">
        <f t="shared" si="8"/>
        <v>0</v>
      </c>
      <c r="J41" s="1585">
        <f t="shared" si="9"/>
        <v>52292.750562667163</v>
      </c>
      <c r="K41" s="1585">
        <f t="shared" si="6"/>
        <v>9068.3264097501233</v>
      </c>
      <c r="L41" s="1585">
        <f t="shared" si="6"/>
        <v>29840.597600427009</v>
      </c>
      <c r="M41" s="1585">
        <f t="shared" si="6"/>
        <v>13352.515950881543</v>
      </c>
      <c r="N41" s="1585">
        <f t="shared" si="10"/>
        <v>31.310601608489726</v>
      </c>
      <c r="O41" s="1585">
        <f t="shared" si="10"/>
        <v>25.346677492586924</v>
      </c>
      <c r="P41" s="1585">
        <f t="shared" si="10"/>
        <v>5.9639241159028051</v>
      </c>
      <c r="Q41" s="1585"/>
    </row>
    <row r="42" spans="1:17">
      <c r="A42" s="1606" t="s">
        <v>992</v>
      </c>
      <c r="B42" s="1610">
        <f t="shared" si="7"/>
        <v>6244.1679999999997</v>
      </c>
      <c r="C42" s="1585">
        <f t="shared" si="11"/>
        <v>6698.6175844796144</v>
      </c>
      <c r="D42" s="1585">
        <f t="shared" si="8"/>
        <v>515.9269604312459</v>
      </c>
      <c r="E42" s="1585">
        <f t="shared" si="8"/>
        <v>2055.6101454682939</v>
      </c>
      <c r="F42" s="1585">
        <f t="shared" si="8"/>
        <v>955.68866803466256</v>
      </c>
      <c r="G42" s="1585">
        <f t="shared" si="8"/>
        <v>745.44340839630468</v>
      </c>
      <c r="H42" s="1585">
        <f t="shared" si="8"/>
        <v>2425.9484021491076</v>
      </c>
      <c r="I42" s="1585">
        <f t="shared" si="8"/>
        <v>0</v>
      </c>
      <c r="J42" s="1585">
        <f t="shared" si="9"/>
        <v>59192.12996352552</v>
      </c>
      <c r="K42" s="1585">
        <f t="shared" si="6"/>
        <v>10641.776662696346</v>
      </c>
      <c r="L42" s="1585">
        <f t="shared" si="6"/>
        <v>33355.347357885716</v>
      </c>
      <c r="M42" s="1585">
        <f t="shared" si="6"/>
        <v>15163.33165563781</v>
      </c>
      <c r="N42" s="1585">
        <f t="shared" si="10"/>
        <v>31.674287305641286</v>
      </c>
      <c r="O42" s="1585">
        <f t="shared" si="10"/>
        <v>25.641089723614375</v>
      </c>
      <c r="P42" s="1585">
        <f t="shared" si="10"/>
        <v>6.0331975820269124</v>
      </c>
      <c r="Q42" s="1585"/>
    </row>
    <row r="43" spans="1:17">
      <c r="A43" s="1606" t="s">
        <v>993</v>
      </c>
      <c r="B43" s="1610">
        <f t="shared" si="7"/>
        <v>6146.55</v>
      </c>
      <c r="C43" s="1585">
        <f t="shared" si="11"/>
        <v>6953.5165812723271</v>
      </c>
      <c r="D43" s="1585">
        <f t="shared" si="8"/>
        <v>565.81604814297395</v>
      </c>
      <c r="E43" s="1585">
        <f t="shared" si="8"/>
        <v>1350.7537077015547</v>
      </c>
      <c r="F43" s="1585">
        <f t="shared" si="8"/>
        <v>1057.8312109291007</v>
      </c>
      <c r="G43" s="1585">
        <f t="shared" si="8"/>
        <v>870.24404182047408</v>
      </c>
      <c r="H43" s="1585">
        <f t="shared" si="8"/>
        <v>3089.9538330664313</v>
      </c>
      <c r="I43" s="1585">
        <f t="shared" si="8"/>
        <v>18.917739611793248</v>
      </c>
      <c r="J43" s="1585">
        <f t="shared" si="9"/>
        <v>59989.558726589421</v>
      </c>
      <c r="K43" s="1585">
        <f t="shared" si="6"/>
        <v>11371.879820022197</v>
      </c>
      <c r="L43" s="1585">
        <f t="shared" si="6"/>
        <v>33539.38384271328</v>
      </c>
      <c r="M43" s="1585">
        <f t="shared" si="6"/>
        <v>15017.490182209089</v>
      </c>
      <c r="N43" s="1585">
        <f t="shared" si="10"/>
        <v>60.804881644847413</v>
      </c>
      <c r="O43" s="1585">
        <f t="shared" si="10"/>
        <v>49.222999426781236</v>
      </c>
      <c r="P43" s="1585">
        <f t="shared" si="10"/>
        <v>11.581882218066177</v>
      </c>
      <c r="Q43" s="1585"/>
    </row>
    <row r="44" spans="1:17">
      <c r="A44" s="1606" t="s">
        <v>994</v>
      </c>
      <c r="B44" s="1610">
        <f t="shared" si="7"/>
        <v>6464.2129999999997</v>
      </c>
      <c r="C44" s="1585">
        <f t="shared" si="11"/>
        <v>9389.676434075116</v>
      </c>
      <c r="D44" s="1585">
        <f t="shared" si="8"/>
        <v>745.18586526278591</v>
      </c>
      <c r="E44" s="1585">
        <f t="shared" si="8"/>
        <v>1620.3872187173868</v>
      </c>
      <c r="F44" s="1585">
        <f t="shared" si="8"/>
        <v>1503.4855341747161</v>
      </c>
      <c r="G44" s="1585">
        <f t="shared" si="8"/>
        <v>1189.9500480022139</v>
      </c>
      <c r="H44" s="1585">
        <f t="shared" si="8"/>
        <v>4308.036101685042</v>
      </c>
      <c r="I44" s="1585">
        <f t="shared" si="8"/>
        <v>22.631666232972666</v>
      </c>
      <c r="J44" s="1585">
        <f t="shared" si="9"/>
        <v>71331.312136736669</v>
      </c>
      <c r="K44" s="1585">
        <f t="shared" si="6"/>
        <v>14113.862452009635</v>
      </c>
      <c r="L44" s="1585">
        <f t="shared" si="6"/>
        <v>38459.399824001761</v>
      </c>
      <c r="M44" s="1585">
        <f t="shared" si="6"/>
        <v>18677.007178207165</v>
      </c>
      <c r="N44" s="1585">
        <f t="shared" si="10"/>
        <v>81.042682518102083</v>
      </c>
      <c r="O44" s="1585">
        <f t="shared" si="10"/>
        <v>65.605981086082636</v>
      </c>
      <c r="P44" s="1585">
        <f t="shared" si="10"/>
        <v>15.436701432019447</v>
      </c>
      <c r="Q44" s="1585"/>
    </row>
    <row r="45" spans="1:17">
      <c r="A45" s="1606" t="s">
        <v>995</v>
      </c>
      <c r="B45" s="1610">
        <f t="shared" si="7"/>
        <v>7241.2169999999996</v>
      </c>
      <c r="C45" s="1585">
        <f t="shared" si="11"/>
        <v>14192.50171486872</v>
      </c>
      <c r="D45" s="1585">
        <f t="shared" si="8"/>
        <v>1121.3307205290882</v>
      </c>
      <c r="E45" s="1585">
        <f t="shared" si="8"/>
        <v>2483.8633995837222</v>
      </c>
      <c r="F45" s="1585">
        <f t="shared" si="8"/>
        <v>2355.4438817476967</v>
      </c>
      <c r="G45" s="1585">
        <f t="shared" si="8"/>
        <v>1528.704151167947</v>
      </c>
      <c r="H45" s="1585">
        <f t="shared" si="8"/>
        <v>6675.1421713057089</v>
      </c>
      <c r="I45" s="1585">
        <f t="shared" si="8"/>
        <v>28.017390534555876</v>
      </c>
      <c r="J45" s="1585">
        <f t="shared" si="9"/>
        <v>97311.404571272811</v>
      </c>
      <c r="K45" s="1585">
        <f t="shared" si="6"/>
        <v>19644.972842724139</v>
      </c>
      <c r="L45" s="1585">
        <f t="shared" si="6"/>
        <v>52666.833377394483</v>
      </c>
      <c r="M45" s="1585">
        <f t="shared" si="6"/>
        <v>24882.736535161763</v>
      </c>
      <c r="N45" s="1585">
        <f t="shared" si="10"/>
        <v>116.86181599242431</v>
      </c>
      <c r="O45" s="1585">
        <f t="shared" si="10"/>
        <v>94.602422470057789</v>
      </c>
      <c r="P45" s="1585">
        <f t="shared" si="10"/>
        <v>22.259393522366537</v>
      </c>
      <c r="Q45" s="1585"/>
    </row>
    <row r="46" spans="1:17">
      <c r="A46" s="1606" t="s">
        <v>996</v>
      </c>
      <c r="B46" s="1610">
        <f t="shared" si="7"/>
        <v>8140.98</v>
      </c>
      <c r="C46" s="1585">
        <f t="shared" si="11"/>
        <v>20508.941372536741</v>
      </c>
      <c r="D46" s="1585">
        <f t="shared" si="8"/>
        <v>1708.7123428470638</v>
      </c>
      <c r="E46" s="1585">
        <f t="shared" si="8"/>
        <v>3898.1332764359313</v>
      </c>
      <c r="F46" s="1585">
        <f t="shared" si="8"/>
        <v>3744.1287436069988</v>
      </c>
      <c r="G46" s="1585">
        <f t="shared" si="8"/>
        <v>1951.3373312874824</v>
      </c>
      <c r="H46" s="1585">
        <f t="shared" si="8"/>
        <v>9174.5670918956876</v>
      </c>
      <c r="I46" s="1585">
        <f t="shared" si="8"/>
        <v>32.062586463578</v>
      </c>
      <c r="J46" s="1585">
        <f t="shared" si="9"/>
        <v>125447.66675700393</v>
      </c>
      <c r="K46" s="1585">
        <f t="shared" si="6"/>
        <v>26945.536739774096</v>
      </c>
      <c r="L46" s="1585">
        <f t="shared" si="6"/>
        <v>67156.36985306305</v>
      </c>
      <c r="M46" s="1585">
        <f t="shared" si="6"/>
        <v>31173.352610251604</v>
      </c>
      <c r="N46" s="1585">
        <f t="shared" si="10"/>
        <v>172.4075539151788</v>
      </c>
      <c r="O46" s="1585">
        <f t="shared" si="10"/>
        <v>139.56801983609714</v>
      </c>
      <c r="P46" s="1585">
        <f t="shared" si="10"/>
        <v>32.839534079081673</v>
      </c>
      <c r="Q46" s="1585"/>
    </row>
    <row r="47" spans="1:17">
      <c r="A47" s="1606" t="s">
        <v>997</v>
      </c>
      <c r="B47" s="1610">
        <f t="shared" si="7"/>
        <v>9355.0329999999994</v>
      </c>
      <c r="C47" s="1585">
        <f t="shared" si="11"/>
        <v>32009.448118286818</v>
      </c>
      <c r="D47" s="1585">
        <f t="shared" si="8"/>
        <v>2687.5954301574643</v>
      </c>
      <c r="E47" s="1585">
        <f t="shared" si="8"/>
        <v>6364.6014626079095</v>
      </c>
      <c r="F47" s="1585">
        <f t="shared" si="8"/>
        <v>6263.0682833010969</v>
      </c>
      <c r="G47" s="1585">
        <f t="shared" si="8"/>
        <v>2786.2645597087353</v>
      </c>
      <c r="H47" s="1585">
        <f t="shared" si="8"/>
        <v>13845.112412561662</v>
      </c>
      <c r="I47" s="1585">
        <f t="shared" si="8"/>
        <v>62.805969949948938</v>
      </c>
      <c r="J47" s="1585">
        <f t="shared" si="9"/>
        <v>175065.32243473109</v>
      </c>
      <c r="K47" s="1585">
        <f t="shared" si="6"/>
        <v>38277.719642392709</v>
      </c>
      <c r="L47" s="1585">
        <f t="shared" si="6"/>
        <v>94443.509643910103</v>
      </c>
      <c r="M47" s="1585">
        <f t="shared" si="6"/>
        <v>42057.175256280076</v>
      </c>
      <c r="N47" s="1585">
        <f t="shared" si="10"/>
        <v>286.91789214819482</v>
      </c>
      <c r="O47" s="1585">
        <f t="shared" si="10"/>
        <v>232.2668650723482</v>
      </c>
      <c r="P47" s="1585">
        <f t="shared" si="10"/>
        <v>54.651027075846642</v>
      </c>
      <c r="Q47" s="1585"/>
    </row>
    <row r="48" spans="1:17">
      <c r="A48" s="1606" t="s">
        <v>998</v>
      </c>
      <c r="B48" s="1610">
        <f t="shared" si="7"/>
        <v>8105.125</v>
      </c>
      <c r="C48" s="1585">
        <f t="shared" si="11"/>
        <v>36212.148166158098</v>
      </c>
      <c r="D48" s="1585">
        <f t="shared" si="8"/>
        <v>3284.6108921256741</v>
      </c>
      <c r="E48" s="1585">
        <f t="shared" si="8"/>
        <v>8244.5437487230993</v>
      </c>
      <c r="F48" s="1585">
        <f t="shared" si="8"/>
        <v>8423.1867049809498</v>
      </c>
      <c r="G48" s="1585">
        <f t="shared" si="8"/>
        <v>3851.8748795615916</v>
      </c>
      <c r="H48" s="1585">
        <f t="shared" si="8"/>
        <v>12354.563447310078</v>
      </c>
      <c r="I48" s="1585">
        <f t="shared" si="8"/>
        <v>53.368493456704762</v>
      </c>
      <c r="J48" s="1585">
        <f t="shared" si="9"/>
        <v>193468.16233377837</v>
      </c>
      <c r="K48" s="1585">
        <f t="shared" si="6"/>
        <v>42403.880024322083</v>
      </c>
      <c r="L48" s="1585">
        <f t="shared" si="6"/>
        <v>107098.67613972108</v>
      </c>
      <c r="M48" s="1585">
        <f t="shared" si="6"/>
        <v>43474.758233946028</v>
      </c>
      <c r="N48" s="1585">
        <f t="shared" si="10"/>
        <v>490.84793578919187</v>
      </c>
      <c r="O48" s="1585">
        <f t="shared" si="10"/>
        <v>397.35309087696481</v>
      </c>
      <c r="P48" s="1585">
        <f t="shared" si="10"/>
        <v>93.494844912227038</v>
      </c>
      <c r="Q48" s="1585"/>
    </row>
    <row r="49" spans="1:17">
      <c r="A49" s="1606" t="s">
        <v>999</v>
      </c>
      <c r="B49" s="1610">
        <f t="shared" si="7"/>
        <v>7114.2160000000003</v>
      </c>
      <c r="C49" s="1585">
        <f t="shared" si="11"/>
        <v>42274.004219672264</v>
      </c>
      <c r="D49" s="1585">
        <f t="shared" si="8"/>
        <v>3811.011634104224</v>
      </c>
      <c r="E49" s="1585">
        <f t="shared" si="8"/>
        <v>10508.647990885733</v>
      </c>
      <c r="F49" s="1585">
        <f t="shared" si="8"/>
        <v>11147.499333095171</v>
      </c>
      <c r="G49" s="1585">
        <f t="shared" si="8"/>
        <v>5293.211495100355</v>
      </c>
      <c r="H49" s="1585">
        <f t="shared" si="8"/>
        <v>11459.540030092814</v>
      </c>
      <c r="I49" s="1585">
        <f t="shared" si="8"/>
        <v>54.093736393963908</v>
      </c>
      <c r="J49" s="1585">
        <f t="shared" si="9"/>
        <v>220262.87198193395</v>
      </c>
      <c r="K49" s="1585">
        <f t="shared" ref="K49:M52" si="12">K21*K$27</f>
        <v>48031.300000129362</v>
      </c>
      <c r="L49" s="1585">
        <f t="shared" si="12"/>
        <v>128684.18818861313</v>
      </c>
      <c r="M49" s="1585">
        <f t="shared" si="12"/>
        <v>42859.02764659618</v>
      </c>
      <c r="N49" s="1585">
        <f t="shared" si="10"/>
        <v>688.35614659527505</v>
      </c>
      <c r="O49" s="1585">
        <f t="shared" si="10"/>
        <v>557.24069010093694</v>
      </c>
      <c r="P49" s="1585">
        <f t="shared" si="10"/>
        <v>131.1154564943381</v>
      </c>
      <c r="Q49" s="1585"/>
    </row>
    <row r="50" spans="1:17">
      <c r="A50" s="1606" t="s">
        <v>1000</v>
      </c>
      <c r="B50" s="1610">
        <f t="shared" si="7"/>
        <v>6304.2380000000003</v>
      </c>
      <c r="C50" s="1585">
        <f t="shared" si="11"/>
        <v>53750.386513943107</v>
      </c>
      <c r="D50" s="1585">
        <f t="shared" ref="D50:I53" si="13">D22*D$27</f>
        <v>4207.537943801266</v>
      </c>
      <c r="E50" s="1585">
        <f t="shared" si="13"/>
        <v>13413.950062180311</v>
      </c>
      <c r="F50" s="1585">
        <f t="shared" si="13"/>
        <v>15409.579665998008</v>
      </c>
      <c r="G50" s="1585">
        <f t="shared" si="13"/>
        <v>9572.9628516474731</v>
      </c>
      <c r="H50" s="1585">
        <f t="shared" si="13"/>
        <v>11055.42557714053</v>
      </c>
      <c r="I50" s="1585">
        <f t="shared" si="13"/>
        <v>90.930413175513337</v>
      </c>
      <c r="J50" s="1585">
        <f t="shared" si="9"/>
        <v>224643.3229400386</v>
      </c>
      <c r="K50" s="1585">
        <f t="shared" si="12"/>
        <v>50010.530001468527</v>
      </c>
      <c r="L50" s="1585">
        <f t="shared" si="12"/>
        <v>137849.77586906994</v>
      </c>
      <c r="M50" s="1585">
        <f t="shared" si="12"/>
        <v>35492.471736930915</v>
      </c>
      <c r="N50" s="1585">
        <f t="shared" si="10"/>
        <v>1290.5453325692097</v>
      </c>
      <c r="O50" s="1585">
        <f t="shared" si="10"/>
        <v>1044.7271739845983</v>
      </c>
      <c r="P50" s="1585">
        <f t="shared" si="10"/>
        <v>245.81815858461133</v>
      </c>
      <c r="Q50" s="1585"/>
    </row>
    <row r="51" spans="1:17">
      <c r="A51" s="1606" t="s">
        <v>1001</v>
      </c>
      <c r="B51" s="1610">
        <f t="shared" si="7"/>
        <v>6275.049</v>
      </c>
      <c r="C51" s="1585">
        <f t="shared" si="11"/>
        <v>74084.479224750306</v>
      </c>
      <c r="D51" s="1585">
        <f t="shared" si="13"/>
        <v>4201.1391831193141</v>
      </c>
      <c r="E51" s="1585">
        <f t="shared" si="13"/>
        <v>18611.745167162822</v>
      </c>
      <c r="F51" s="1585">
        <f t="shared" si="13"/>
        <v>23845.720608870819</v>
      </c>
      <c r="G51" s="1585">
        <f t="shared" si="13"/>
        <v>14960.098469937297</v>
      </c>
      <c r="H51" s="1585">
        <f t="shared" si="13"/>
        <v>12310.365379874618</v>
      </c>
      <c r="I51" s="1585">
        <f t="shared" si="13"/>
        <v>155.4104157854236</v>
      </c>
      <c r="J51" s="1585">
        <f t="shared" si="9"/>
        <v>227785.62682525499</v>
      </c>
      <c r="K51" s="1585">
        <f t="shared" si="12"/>
        <v>51212.945411756802</v>
      </c>
      <c r="L51" s="1585">
        <f t="shared" si="12"/>
        <v>145383.76357768883</v>
      </c>
      <c r="M51" s="1585">
        <f t="shared" si="12"/>
        <v>29188.023699202993</v>
      </c>
      <c r="N51" s="1585">
        <f t="shared" si="10"/>
        <v>2000.8941366063673</v>
      </c>
      <c r="O51" s="1585">
        <f t="shared" si="10"/>
        <v>1619.7714439194403</v>
      </c>
      <c r="P51" s="1585">
        <f t="shared" si="10"/>
        <v>381.12269268692711</v>
      </c>
      <c r="Q51" s="1585"/>
    </row>
    <row r="52" spans="1:17">
      <c r="A52" s="1606" t="s">
        <v>1002</v>
      </c>
      <c r="B52" s="1610">
        <f t="shared" si="7"/>
        <v>5763.7070000000003</v>
      </c>
      <c r="C52" s="1585">
        <f t="shared" si="11"/>
        <v>91731.2043448935</v>
      </c>
      <c r="D52" s="1585">
        <f t="shared" si="13"/>
        <v>4897.7128022461529</v>
      </c>
      <c r="E52" s="1585">
        <f t="shared" si="13"/>
        <v>21750.443556231392</v>
      </c>
      <c r="F52" s="1585">
        <f t="shared" si="13"/>
        <v>27995.012509958553</v>
      </c>
      <c r="G52" s="1585">
        <f t="shared" si="13"/>
        <v>24184.331054224691</v>
      </c>
      <c r="H52" s="1585">
        <f t="shared" si="13"/>
        <v>12676.838915861863</v>
      </c>
      <c r="I52" s="1585">
        <f t="shared" si="13"/>
        <v>226.86550637084756</v>
      </c>
      <c r="J52" s="1585">
        <f t="shared" si="9"/>
        <v>190088.05278926689</v>
      </c>
      <c r="K52" s="1585">
        <f t="shared" si="12"/>
        <v>41091.879620120009</v>
      </c>
      <c r="L52" s="1585">
        <f t="shared" si="12"/>
        <v>125579.81108431758</v>
      </c>
      <c r="M52" s="1585">
        <f t="shared" si="12"/>
        <v>20470.329187852072</v>
      </c>
      <c r="N52" s="1585">
        <f t="shared" si="10"/>
        <v>2946.0328969772281</v>
      </c>
      <c r="O52" s="1585">
        <f t="shared" si="10"/>
        <v>2384.8837737434706</v>
      </c>
      <c r="P52" s="1585">
        <f t="shared" si="10"/>
        <v>561.14912323375779</v>
      </c>
      <c r="Q52" s="1585"/>
    </row>
    <row r="53" spans="1:17">
      <c r="A53" s="1607" t="s">
        <v>1005</v>
      </c>
      <c r="B53" s="1610">
        <f t="shared" si="7"/>
        <v>4254.268</v>
      </c>
      <c r="C53" s="1585">
        <f t="shared" si="11"/>
        <v>99477.342413919352</v>
      </c>
      <c r="D53" s="1585">
        <f>D25*D$27</f>
        <v>4743.5431542156475</v>
      </c>
      <c r="E53" s="1585">
        <f t="shared" si="13"/>
        <v>21137.566403942805</v>
      </c>
      <c r="F53" s="1585">
        <f t="shared" si="13"/>
        <v>27389.393985194074</v>
      </c>
      <c r="G53" s="1585">
        <f t="shared" si="13"/>
        <v>35687.58311168709</v>
      </c>
      <c r="H53" s="1585">
        <f t="shared" si="13"/>
        <v>10369.807404812162</v>
      </c>
      <c r="I53" s="1585">
        <f>I25*I$27</f>
        <v>149.44835406756562</v>
      </c>
      <c r="J53" s="1585">
        <f t="shared" si="9"/>
        <v>114339.50692668192</v>
      </c>
      <c r="K53" s="1585">
        <f t="shared" ref="K53:P53" si="14">K25*K$27</f>
        <v>24110.147033309357</v>
      </c>
      <c r="L53" s="1585">
        <f t="shared" si="14"/>
        <v>74592.70026591263</v>
      </c>
      <c r="M53" s="1585">
        <f t="shared" si="14"/>
        <v>11590.947071833039</v>
      </c>
      <c r="N53" s="1585">
        <f t="shared" si="14"/>
        <v>4045.7125556268825</v>
      </c>
      <c r="O53" s="1585">
        <f t="shared" si="14"/>
        <v>3275.1006402693811</v>
      </c>
      <c r="P53" s="1585">
        <f t="shared" si="14"/>
        <v>770.6119153575014</v>
      </c>
      <c r="Q53" s="1585"/>
    </row>
    <row r="55" spans="1:17">
      <c r="A55" s="1625" t="s">
        <v>1008</v>
      </c>
      <c r="B55" s="1317" t="s">
        <v>1009</v>
      </c>
      <c r="C55" s="1603"/>
      <c r="D55" s="1653">
        <f>単価!C67</f>
        <v>12.379611367388916</v>
      </c>
      <c r="E55" s="1653">
        <f>単価!D67</f>
        <v>4.9920879765435409</v>
      </c>
      <c r="F55" s="1653">
        <f>単価!E67</f>
        <v>3.0960009526553018</v>
      </c>
      <c r="G55" s="1653">
        <f>単価!F67</f>
        <v>2.4549823548891805</v>
      </c>
      <c r="H55" s="1612">
        <f>単価!I48</f>
        <v>1.5464809376871771</v>
      </c>
      <c r="I55" s="1612">
        <f>単価!J48</f>
        <v>3.5455588537017637</v>
      </c>
      <c r="J55" s="1603"/>
      <c r="K55" s="1653">
        <f>単価!D38*(1+$L2)</f>
        <v>2.2276450555002061</v>
      </c>
      <c r="L55" s="1653">
        <f>単価!E38*(1+$L2)</f>
        <v>1.0308344751569563</v>
      </c>
      <c r="M55" s="1612">
        <f>単価!F38</f>
        <v>0.69277815517362862</v>
      </c>
      <c r="O55" s="1660">
        <f>6*12/365*7*(1+$L2)</f>
        <v>1.3516791518801414</v>
      </c>
      <c r="P55" s="1660">
        <f>14*12/365*7*(1+$L2)</f>
        <v>3.1539180210536637</v>
      </c>
      <c r="Q55" s="1619"/>
    </row>
    <row r="57" spans="1:17">
      <c r="A57" s="2812">
        <v>2035</v>
      </c>
      <c r="B57" s="1317" t="s">
        <v>1312</v>
      </c>
    </row>
    <row r="59" spans="1:17">
      <c r="B59" s="2636" t="s">
        <v>640</v>
      </c>
      <c r="C59" s="2636"/>
    </row>
    <row r="60" spans="1:17">
      <c r="C60" s="1605" t="s">
        <v>578</v>
      </c>
      <c r="D60" s="1662" t="s">
        <v>742</v>
      </c>
      <c r="E60" s="1662" t="s">
        <v>743</v>
      </c>
      <c r="F60" s="1662" t="s">
        <v>744</v>
      </c>
      <c r="G60" s="1662" t="s">
        <v>745</v>
      </c>
      <c r="H60" s="1605" t="s">
        <v>392</v>
      </c>
      <c r="I60" s="1605" t="s">
        <v>442</v>
      </c>
      <c r="J60" s="1605" t="s">
        <v>644</v>
      </c>
      <c r="K60" s="1605" t="s">
        <v>645</v>
      </c>
      <c r="L60" s="1605" t="s">
        <v>646</v>
      </c>
      <c r="M60" s="1645" t="s">
        <v>647</v>
      </c>
      <c r="N60" s="2636" t="s">
        <v>1030</v>
      </c>
      <c r="O60" s="2636" t="s">
        <v>1031</v>
      </c>
      <c r="P60" s="1319" t="s">
        <v>1032</v>
      </c>
      <c r="Q60" s="1567" t="s">
        <v>672</v>
      </c>
    </row>
    <row r="61" spans="1:17">
      <c r="A61" s="1608" t="s">
        <v>241</v>
      </c>
      <c r="B61" s="1610">
        <f>B33</f>
        <v>115215.69899999999</v>
      </c>
      <c r="C61" s="1585">
        <f>SUM(C62:C81)</f>
        <v>189972.80016599948</v>
      </c>
      <c r="D61" s="1585">
        <f t="shared" ref="D61:I61" si="15">D33*D$55/10</f>
        <v>44991.606791685132</v>
      </c>
      <c r="E61" s="1585">
        <f t="shared" si="15"/>
        <v>60016.851625105133</v>
      </c>
      <c r="F61" s="1585">
        <f t="shared" si="15"/>
        <v>41196.184562172843</v>
      </c>
      <c r="G61" s="1585">
        <f t="shared" si="15"/>
        <v>25810.870147787813</v>
      </c>
      <c r="H61" s="1585">
        <f t="shared" si="15"/>
        <v>17640.118266424492</v>
      </c>
      <c r="I61" s="1585">
        <f t="shared" si="15"/>
        <v>317.1687728240617</v>
      </c>
      <c r="J61" s="1585">
        <f>SUM(J62:J81)</f>
        <v>252434.51221815962</v>
      </c>
      <c r="K61" s="1585">
        <f>K33*K$55/10</f>
        <v>93787.196684498529</v>
      </c>
      <c r="L61" s="1585">
        <f t="shared" ref="K61:M76" si="16">L33*L$55/10</f>
        <v>129373.35329851745</v>
      </c>
      <c r="M61" s="1634">
        <f t="shared" si="16"/>
        <v>27182.300670029537</v>
      </c>
      <c r="N61" s="1661">
        <f>SUM(N62:N81)</f>
        <v>2091.6615651141033</v>
      </c>
      <c r="O61" s="1634">
        <f t="shared" ref="O61:P81" si="17">O33*O$55/10</f>
        <v>1350.3131622888511</v>
      </c>
      <c r="P61" s="1634">
        <f t="shared" si="17"/>
        <v>741.3484028252517</v>
      </c>
      <c r="Q61" s="2652">
        <f t="shared" ref="Q61:Q80" si="18">J61+C61</f>
        <v>442407.31238415907</v>
      </c>
    </row>
    <row r="62" spans="1:17">
      <c r="A62" s="1607" t="s">
        <v>1004</v>
      </c>
      <c r="B62" s="1610">
        <f t="shared" ref="B62:B81" si="19">B34</f>
        <v>783.23900000000003</v>
      </c>
      <c r="C62" s="1585">
        <f>SUM(D62:I62)</f>
        <v>687.68464143499591</v>
      </c>
      <c r="D62" s="1585">
        <f t="shared" ref="D62:I77" si="20">D34*D$55/10</f>
        <v>465.66378741478331</v>
      </c>
      <c r="E62" s="1585">
        <f t="shared" si="20"/>
        <v>193.42780040992758</v>
      </c>
      <c r="F62" s="1585">
        <f t="shared" si="20"/>
        <v>24.83033935451359</v>
      </c>
      <c r="G62" s="1585">
        <f t="shared" si="20"/>
        <v>3.7627142557713675</v>
      </c>
      <c r="H62" s="1585">
        <f t="shared" si="20"/>
        <v>0</v>
      </c>
      <c r="I62" s="1585">
        <f t="shared" si="20"/>
        <v>0</v>
      </c>
      <c r="J62" s="1585">
        <f>SUM(K62:N62)</f>
        <v>1844.9457828198015</v>
      </c>
      <c r="K62" s="1585">
        <f t="shared" si="16"/>
        <v>541.61664558993198</v>
      </c>
      <c r="L62" s="1585">
        <f t="shared" si="16"/>
        <v>1300.7650161436509</v>
      </c>
      <c r="M62" s="1634">
        <f t="shared" si="16"/>
        <v>1.625579627258873</v>
      </c>
      <c r="N62" s="1634">
        <f>O62+P62</f>
        <v>0.93854145895955843</v>
      </c>
      <c r="O62" s="1634">
        <f t="shared" si="17"/>
        <v>0.60589385325237322</v>
      </c>
      <c r="P62" s="1634">
        <f t="shared" si="17"/>
        <v>0.33264760570718527</v>
      </c>
      <c r="Q62" s="2652">
        <f t="shared" si="18"/>
        <v>2532.6304242547976</v>
      </c>
    </row>
    <row r="63" spans="1:17">
      <c r="A63" s="1607" t="s">
        <v>1003</v>
      </c>
      <c r="B63" s="1610">
        <f t="shared" si="19"/>
        <v>3205.848</v>
      </c>
      <c r="C63" s="1585">
        <f t="shared" ref="C63:C80" si="21">SUM(D63:I63)</f>
        <v>2814.7378161392608</v>
      </c>
      <c r="D63" s="1585">
        <f t="shared" si="20"/>
        <v>1905.9920682653803</v>
      </c>
      <c r="E63" s="1585">
        <f t="shared" si="20"/>
        <v>791.71252591937525</v>
      </c>
      <c r="F63" s="1585">
        <f t="shared" si="20"/>
        <v>101.63218858993061</v>
      </c>
      <c r="G63" s="1585">
        <f t="shared" si="20"/>
        <v>15.401033364574705</v>
      </c>
      <c r="H63" s="1585">
        <f t="shared" si="20"/>
        <v>0</v>
      </c>
      <c r="I63" s="1585">
        <f t="shared" si="20"/>
        <v>0</v>
      </c>
      <c r="J63" s="1585">
        <f t="shared" ref="J63:J81" si="22">SUM(K63:N63)</f>
        <v>7167.2000947032693</v>
      </c>
      <c r="K63" s="1585">
        <f t="shared" si="16"/>
        <v>1467.6954455828065</v>
      </c>
      <c r="L63" s="1585">
        <f t="shared" si="16"/>
        <v>5407.6259128041838</v>
      </c>
      <c r="M63" s="1634">
        <f t="shared" si="16"/>
        <v>288.03722528436884</v>
      </c>
      <c r="N63" s="1634">
        <f t="shared" ref="N63:N81" si="23">O63+P63</f>
        <v>3.8415110319105437</v>
      </c>
      <c r="O63" s="1634">
        <f t="shared" si="17"/>
        <v>2.4799628180688318</v>
      </c>
      <c r="P63" s="1634">
        <f t="shared" si="17"/>
        <v>1.3615482138417119</v>
      </c>
      <c r="Q63" s="2652">
        <f t="shared" si="18"/>
        <v>9981.937910842531</v>
      </c>
    </row>
    <row r="64" spans="1:17">
      <c r="A64" s="1606" t="s">
        <v>986</v>
      </c>
      <c r="B64" s="1610">
        <f t="shared" si="19"/>
        <v>4142.6840000000002</v>
      </c>
      <c r="C64" s="1585">
        <f t="shared" si="21"/>
        <v>773.93756126668495</v>
      </c>
      <c r="D64" s="1585">
        <f t="shared" si="20"/>
        <v>466.15943392577162</v>
      </c>
      <c r="E64" s="1585">
        <f t="shared" si="20"/>
        <v>239.58629598122457</v>
      </c>
      <c r="F64" s="1585">
        <f t="shared" si="20"/>
        <v>16.235766941393141</v>
      </c>
      <c r="G64" s="1585">
        <f t="shared" si="20"/>
        <v>47.487562219874853</v>
      </c>
      <c r="H64" s="1585">
        <f t="shared" si="20"/>
        <v>4.4685021984207456</v>
      </c>
      <c r="I64" s="1585">
        <f t="shared" si="20"/>
        <v>0</v>
      </c>
      <c r="J64" s="1585">
        <f t="shared" si="22"/>
        <v>5715.6618079203745</v>
      </c>
      <c r="K64" s="1585">
        <f t="shared" si="16"/>
        <v>1118.6648964204478</v>
      </c>
      <c r="L64" s="1585">
        <f t="shared" si="16"/>
        <v>3736.2749523701968</v>
      </c>
      <c r="M64" s="1634">
        <f t="shared" si="16"/>
        <v>859.31061829496753</v>
      </c>
      <c r="N64" s="1634">
        <f t="shared" si="23"/>
        <v>1.4113408347624894</v>
      </c>
      <c r="O64" s="1634">
        <f t="shared" si="17"/>
        <v>0.91111876674540448</v>
      </c>
      <c r="P64" s="1634">
        <f t="shared" si="17"/>
        <v>0.50022206801708491</v>
      </c>
      <c r="Q64" s="2652">
        <f t="shared" si="18"/>
        <v>6489.599369187059</v>
      </c>
    </row>
    <row r="65" spans="1:17">
      <c r="A65" s="1606" t="s">
        <v>987</v>
      </c>
      <c r="B65" s="1610">
        <f t="shared" si="19"/>
        <v>4325.442</v>
      </c>
      <c r="C65" s="1585">
        <f t="shared" si="21"/>
        <v>692.90370473609255</v>
      </c>
      <c r="D65" s="1585">
        <f t="shared" si="20"/>
        <v>352.91050624682418</v>
      </c>
      <c r="E65" s="1585">
        <f t="shared" si="20"/>
        <v>218.25653166704114</v>
      </c>
      <c r="F65" s="1585">
        <f t="shared" si="20"/>
        <v>28.849240425118069</v>
      </c>
      <c r="G65" s="1585">
        <f t="shared" si="20"/>
        <v>66.883030104835541</v>
      </c>
      <c r="H65" s="1585">
        <f t="shared" si="20"/>
        <v>26.004396292273647</v>
      </c>
      <c r="I65" s="1585">
        <f t="shared" si="20"/>
        <v>0</v>
      </c>
      <c r="J65" s="1585">
        <f t="shared" si="22"/>
        <v>3668.937685711795</v>
      </c>
      <c r="K65" s="1585">
        <f t="shared" si="16"/>
        <v>877.33193864517057</v>
      </c>
      <c r="L65" s="1585">
        <f t="shared" si="16"/>
        <v>2283.6596978632092</v>
      </c>
      <c r="M65" s="1634">
        <f t="shared" si="16"/>
        <v>506.48602500743436</v>
      </c>
      <c r="N65" s="1634">
        <f t="shared" si="23"/>
        <v>1.4600241959808362</v>
      </c>
      <c r="O65" s="1634">
        <f t="shared" si="17"/>
        <v>0.94254726575978032</v>
      </c>
      <c r="P65" s="1634">
        <f t="shared" si="17"/>
        <v>0.51747693022105601</v>
      </c>
      <c r="Q65" s="2652">
        <f t="shared" si="18"/>
        <v>4361.8413904478875</v>
      </c>
    </row>
    <row r="66" spans="1:17">
      <c r="A66" s="1606" t="s">
        <v>988</v>
      </c>
      <c r="B66" s="1610">
        <f t="shared" si="19"/>
        <v>4778.0240000000003</v>
      </c>
      <c r="C66" s="1585">
        <f t="shared" si="21"/>
        <v>813.04899083418707</v>
      </c>
      <c r="D66" s="1585">
        <f t="shared" si="20"/>
        <v>264.95349256805758</v>
      </c>
      <c r="E66" s="1585">
        <f t="shared" si="20"/>
        <v>271.78933055356231</v>
      </c>
      <c r="F66" s="1585">
        <f t="shared" si="20"/>
        <v>118.85187904385982</v>
      </c>
      <c r="G66" s="1585">
        <f t="shared" si="20"/>
        <v>93.687784675011898</v>
      </c>
      <c r="H66" s="1585">
        <f t="shared" si="20"/>
        <v>63.766503993695366</v>
      </c>
      <c r="I66" s="1585">
        <f t="shared" si="20"/>
        <v>0</v>
      </c>
      <c r="J66" s="1585">
        <f t="shared" si="22"/>
        <v>3030.2924463141944</v>
      </c>
      <c r="K66" s="1585">
        <f t="shared" si="16"/>
        <v>859.64659965167755</v>
      </c>
      <c r="L66" s="1585">
        <f t="shared" si="16"/>
        <v>1752.6836546160678</v>
      </c>
      <c r="M66" s="1634">
        <f t="shared" si="16"/>
        <v>416.05082133930483</v>
      </c>
      <c r="N66" s="1634">
        <f t="shared" si="23"/>
        <v>1.9113707071443167</v>
      </c>
      <c r="O66" s="1634">
        <f t="shared" si="17"/>
        <v>1.2339228615741791</v>
      </c>
      <c r="P66" s="1634">
        <f t="shared" si="17"/>
        <v>0.67744784557013771</v>
      </c>
      <c r="Q66" s="2652">
        <f t="shared" si="18"/>
        <v>3843.3414371483814</v>
      </c>
    </row>
    <row r="67" spans="1:17">
      <c r="A67" s="1606" t="s">
        <v>989</v>
      </c>
      <c r="B67" s="1610">
        <f t="shared" si="19"/>
        <v>5157.1620000000003</v>
      </c>
      <c r="C67" s="1585">
        <f t="shared" si="21"/>
        <v>1157.3431507476978</v>
      </c>
      <c r="D67" s="1585">
        <f t="shared" si="20"/>
        <v>318.02535647822475</v>
      </c>
      <c r="E67" s="1585">
        <f t="shared" si="20"/>
        <v>469.97479476642428</v>
      </c>
      <c r="F67" s="1585">
        <f t="shared" si="20"/>
        <v>146.21547687715193</v>
      </c>
      <c r="G67" s="1585">
        <f t="shared" si="20"/>
        <v>108.9055934314468</v>
      </c>
      <c r="H67" s="1585">
        <f t="shared" si="20"/>
        <v>114.22192919445008</v>
      </c>
      <c r="I67" s="1585">
        <f t="shared" si="20"/>
        <v>0</v>
      </c>
      <c r="J67" s="1585">
        <f t="shared" si="22"/>
        <v>3762.3678163861537</v>
      </c>
      <c r="K67" s="1585">
        <f t="shared" si="16"/>
        <v>1107.6773502193591</v>
      </c>
      <c r="L67" s="1585">
        <f t="shared" si="16"/>
        <v>2051.7476076985381</v>
      </c>
      <c r="M67" s="1634">
        <f t="shared" si="16"/>
        <v>600.17442779072223</v>
      </c>
      <c r="N67" s="1634">
        <f t="shared" si="23"/>
        <v>2.7684306775342753</v>
      </c>
      <c r="O67" s="1634">
        <f t="shared" si="17"/>
        <v>1.7872147411930133</v>
      </c>
      <c r="P67" s="1634">
        <f t="shared" si="17"/>
        <v>0.98121593634126225</v>
      </c>
      <c r="Q67" s="2652">
        <f t="shared" si="18"/>
        <v>4919.7109671338512</v>
      </c>
    </row>
    <row r="68" spans="1:17">
      <c r="A68" s="1606" t="s">
        <v>990</v>
      </c>
      <c r="B68" s="1610">
        <f t="shared" si="19"/>
        <v>5557.5259999999998</v>
      </c>
      <c r="C68" s="1585">
        <f t="shared" si="21"/>
        <v>1891.9311784684244</v>
      </c>
      <c r="D68" s="1585">
        <f t="shared" si="20"/>
        <v>428.14549574533203</v>
      </c>
      <c r="E68" s="1585">
        <f t="shared" si="20"/>
        <v>942.64218864349573</v>
      </c>
      <c r="F68" s="1585">
        <f t="shared" si="20"/>
        <v>208.1409339541238</v>
      </c>
      <c r="G68" s="1585">
        <f t="shared" si="20"/>
        <v>127.18190344367986</v>
      </c>
      <c r="H68" s="1585">
        <f t="shared" si="20"/>
        <v>185.82065668179308</v>
      </c>
      <c r="I68" s="1585">
        <f t="shared" si="20"/>
        <v>0</v>
      </c>
      <c r="J68" s="1585">
        <f t="shared" si="22"/>
        <v>5026.6852292501208</v>
      </c>
      <c r="K68" s="1585">
        <f t="shared" si="16"/>
        <v>1621.4617058562744</v>
      </c>
      <c r="L68" s="1585">
        <f t="shared" si="16"/>
        <v>2680.4335072680028</v>
      </c>
      <c r="M68" s="1634">
        <f t="shared" si="16"/>
        <v>720.67183625435928</v>
      </c>
      <c r="N68" s="1634">
        <f t="shared" si="23"/>
        <v>4.11817987148389</v>
      </c>
      <c r="O68" s="1634">
        <f t="shared" si="17"/>
        <v>2.6585718157680809</v>
      </c>
      <c r="P68" s="1634">
        <f t="shared" si="17"/>
        <v>1.4596080557158093</v>
      </c>
      <c r="Q68" s="2652">
        <f t="shared" si="18"/>
        <v>6918.6164077185449</v>
      </c>
    </row>
    <row r="69" spans="1:17">
      <c r="A69" s="1606" t="s">
        <v>991</v>
      </c>
      <c r="B69" s="1610">
        <f t="shared" si="19"/>
        <v>5857.01</v>
      </c>
      <c r="C69" s="1585">
        <f t="shared" si="21"/>
        <v>2529.2721703232351</v>
      </c>
      <c r="D69" s="1585">
        <f t="shared" si="20"/>
        <v>568.24707766863207</v>
      </c>
      <c r="E69" s="1585">
        <f t="shared" si="20"/>
        <v>1257.5108714886348</v>
      </c>
      <c r="F69" s="1585">
        <f t="shared" si="20"/>
        <v>275.54022927569201</v>
      </c>
      <c r="G69" s="1585">
        <f t="shared" si="20"/>
        <v>154.03927763442789</v>
      </c>
      <c r="H69" s="1585">
        <f t="shared" si="20"/>
        <v>273.93471425584823</v>
      </c>
      <c r="I69" s="1585">
        <f t="shared" si="20"/>
        <v>0</v>
      </c>
      <c r="J69" s="1585">
        <f t="shared" si="22"/>
        <v>6026.5130924807572</v>
      </c>
      <c r="K69" s="1585">
        <f t="shared" si="16"/>
        <v>2020.1012488341798</v>
      </c>
      <c r="L69" s="1585">
        <f t="shared" si="16"/>
        <v>3076.0716765806105</v>
      </c>
      <c r="M69" s="1634">
        <f t="shared" si="16"/>
        <v>925.03313673781645</v>
      </c>
      <c r="N69" s="1634">
        <f t="shared" si="23"/>
        <v>5.3070303281501765</v>
      </c>
      <c r="O69" s="1634">
        <f t="shared" si="17"/>
        <v>3.4260575536159363</v>
      </c>
      <c r="P69" s="1634">
        <f t="shared" si="17"/>
        <v>1.8809727745342397</v>
      </c>
      <c r="Q69" s="2652">
        <f t="shared" si="18"/>
        <v>8555.7852628039927</v>
      </c>
    </row>
    <row r="70" spans="1:17">
      <c r="A70" s="1606" t="s">
        <v>992</v>
      </c>
      <c r="B70" s="1610">
        <f t="shared" si="19"/>
        <v>6244.1679999999997</v>
      </c>
      <c r="C70" s="1585">
        <f t="shared" si="21"/>
        <v>2518.9308356345082</v>
      </c>
      <c r="D70" s="1585">
        <f t="shared" si="20"/>
        <v>638.69752640970637</v>
      </c>
      <c r="E70" s="1585">
        <f t="shared" si="20"/>
        <v>1026.178669165319</v>
      </c>
      <c r="F70" s="1585">
        <f t="shared" si="20"/>
        <v>295.88130266771918</v>
      </c>
      <c r="G70" s="1585">
        <f t="shared" si="20"/>
        <v>183.00504141813772</v>
      </c>
      <c r="H70" s="1585">
        <f t="shared" si="20"/>
        <v>375.16829597362607</v>
      </c>
      <c r="I70" s="1585">
        <f t="shared" si="20"/>
        <v>0</v>
      </c>
      <c r="J70" s="1585">
        <f t="shared" si="22"/>
        <v>6864.8454819405151</v>
      </c>
      <c r="K70" s="1585">
        <f t="shared" si="16"/>
        <v>2370.6101164392999</v>
      </c>
      <c r="L70" s="1585">
        <f t="shared" si="16"/>
        <v>3438.3841987344085</v>
      </c>
      <c r="M70" s="1634">
        <f t="shared" si="16"/>
        <v>1050.4824930678647</v>
      </c>
      <c r="N70" s="1634">
        <f t="shared" si="23"/>
        <v>5.3686736989429757</v>
      </c>
      <c r="O70" s="1634">
        <f t="shared" si="17"/>
        <v>3.4658526410897688</v>
      </c>
      <c r="P70" s="1634">
        <f t="shared" si="17"/>
        <v>1.9028210578532068</v>
      </c>
      <c r="Q70" s="2652">
        <f t="shared" si="18"/>
        <v>9383.7763175750224</v>
      </c>
    </row>
    <row r="71" spans="1:17">
      <c r="A71" s="1606" t="s">
        <v>993</v>
      </c>
      <c r="B71" s="1610">
        <f t="shared" si="19"/>
        <v>6146.55</v>
      </c>
      <c r="C71" s="1585">
        <f t="shared" si="21"/>
        <v>2400.4772989175367</v>
      </c>
      <c r="D71" s="1585">
        <f t="shared" si="20"/>
        <v>700.4582781441834</v>
      </c>
      <c r="E71" s="1585">
        <f t="shared" si="20"/>
        <v>674.30813434885397</v>
      </c>
      <c r="F71" s="1585">
        <f t="shared" si="20"/>
        <v>327.50464367850071</v>
      </c>
      <c r="G71" s="1585">
        <f t="shared" si="20"/>
        <v>213.64337671167058</v>
      </c>
      <c r="H71" s="1585">
        <f t="shared" si="20"/>
        <v>477.8554701170662</v>
      </c>
      <c r="I71" s="1585">
        <f t="shared" si="20"/>
        <v>6.7073959172618114</v>
      </c>
      <c r="J71" s="1585">
        <f t="shared" si="22"/>
        <v>7041.2916146338421</v>
      </c>
      <c r="K71" s="1585">
        <f t="shared" si="16"/>
        <v>2533.2511852815019</v>
      </c>
      <c r="L71" s="1585">
        <f t="shared" si="16"/>
        <v>3457.3553140591043</v>
      </c>
      <c r="M71" s="1634">
        <f t="shared" si="16"/>
        <v>1040.3789143768893</v>
      </c>
      <c r="N71" s="1634">
        <f t="shared" si="23"/>
        <v>10.306200916346825</v>
      </c>
      <c r="O71" s="1634">
        <f t="shared" si="17"/>
        <v>6.6533702118188343</v>
      </c>
      <c r="P71" s="1634">
        <f t="shared" si="17"/>
        <v>3.6528307045279895</v>
      </c>
      <c r="Q71" s="2652">
        <f t="shared" si="18"/>
        <v>9441.7689135513792</v>
      </c>
    </row>
    <row r="72" spans="1:17">
      <c r="A72" s="1606" t="s">
        <v>994</v>
      </c>
      <c r="B72" s="1610">
        <f t="shared" si="19"/>
        <v>6464.2129999999997</v>
      </c>
      <c r="C72" s="1585">
        <f t="shared" si="21"/>
        <v>3163.2863592192416</v>
      </c>
      <c r="D72" s="1585">
        <f t="shared" si="20"/>
        <v>922.51114084247297</v>
      </c>
      <c r="E72" s="1585">
        <f t="shared" si="20"/>
        <v>808.91155519038944</v>
      </c>
      <c r="F72" s="1585">
        <f t="shared" si="20"/>
        <v>465.47926461083864</v>
      </c>
      <c r="G72" s="1585">
        <f t="shared" si="20"/>
        <v>292.13063710449683</v>
      </c>
      <c r="H72" s="1585">
        <f t="shared" si="20"/>
        <v>666.22957101240945</v>
      </c>
      <c r="I72" s="1585">
        <f t="shared" si="20"/>
        <v>8.0241904586339476</v>
      </c>
      <c r="J72" s="1585">
        <f t="shared" si="22"/>
        <v>8416.2338042443407</v>
      </c>
      <c r="K72" s="1585">
        <f t="shared" si="16"/>
        <v>3144.0675905229277</v>
      </c>
      <c r="L72" s="1585">
        <f t="shared" si="16"/>
        <v>3964.5275232426393</v>
      </c>
      <c r="M72" s="1634">
        <f t="shared" si="16"/>
        <v>1293.9022577082978</v>
      </c>
      <c r="N72" s="1634">
        <f t="shared" si="23"/>
        <v>13.736432770477181</v>
      </c>
      <c r="O72" s="1634">
        <f t="shared" si="17"/>
        <v>8.8678236872700786</v>
      </c>
      <c r="P72" s="1634">
        <f t="shared" si="17"/>
        <v>4.8686090832071027</v>
      </c>
      <c r="Q72" s="2652">
        <f t="shared" si="18"/>
        <v>11579.520163463581</v>
      </c>
    </row>
    <row r="73" spans="1:17">
      <c r="A73" s="1606" t="s">
        <v>995</v>
      </c>
      <c r="B73" s="1610">
        <f t="shared" si="19"/>
        <v>7241.2169999999996</v>
      </c>
      <c r="C73" s="1585">
        <f t="shared" si="21"/>
        <v>4774.9018797026383</v>
      </c>
      <c r="D73" s="1585">
        <f t="shared" si="20"/>
        <v>1388.1638534464305</v>
      </c>
      <c r="E73" s="1585">
        <f t="shared" si="20"/>
        <v>1239.9664612438464</v>
      </c>
      <c r="F73" s="1585">
        <f t="shared" si="20"/>
        <v>729.2456501816971</v>
      </c>
      <c r="G73" s="1585">
        <f t="shared" si="20"/>
        <v>375.29417169631523</v>
      </c>
      <c r="H73" s="1585">
        <f t="shared" si="20"/>
        <v>1032.2980124276071</v>
      </c>
      <c r="I73" s="1585">
        <f t="shared" si="20"/>
        <v>9.9337307067414571</v>
      </c>
      <c r="J73" s="1585">
        <f t="shared" si="22"/>
        <v>11548.910689833441</v>
      </c>
      <c r="K73" s="1585">
        <f t="shared" si="16"/>
        <v>4376.2026618530253</v>
      </c>
      <c r="L73" s="1585">
        <f t="shared" si="16"/>
        <v>5429.0787542765302</v>
      </c>
      <c r="M73" s="1634">
        <f t="shared" si="16"/>
        <v>1723.8216312500815</v>
      </c>
      <c r="N73" s="1634">
        <f t="shared" si="23"/>
        <v>19.807642453805155</v>
      </c>
      <c r="O73" s="1634">
        <f t="shared" si="17"/>
        <v>12.787212217013455</v>
      </c>
      <c r="P73" s="1634">
        <f t="shared" si="17"/>
        <v>7.0204302367917011</v>
      </c>
      <c r="Q73" s="2652">
        <f t="shared" si="18"/>
        <v>16323.81256953608</v>
      </c>
    </row>
    <row r="74" spans="1:17">
      <c r="A74" s="1606" t="s">
        <v>996</v>
      </c>
      <c r="B74" s="1610">
        <f t="shared" si="19"/>
        <v>8140.98</v>
      </c>
      <c r="C74" s="1585">
        <f t="shared" si="21"/>
        <v>7129.7316783643309</v>
      </c>
      <c r="D74" s="1585">
        <f t="shared" si="20"/>
        <v>2115.319474310726</v>
      </c>
      <c r="E74" s="1585">
        <f t="shared" si="20"/>
        <v>1945.9824260260091</v>
      </c>
      <c r="F74" s="1585">
        <f t="shared" si="20"/>
        <v>1159.1826157071366</v>
      </c>
      <c r="G74" s="1585">
        <f t="shared" si="20"/>
        <v>479.04987167473126</v>
      </c>
      <c r="H74" s="1585">
        <f t="shared" si="20"/>
        <v>1418.8293119148761</v>
      </c>
      <c r="I74" s="1585">
        <f t="shared" si="20"/>
        <v>11.36797873085173</v>
      </c>
      <c r="J74" s="1585">
        <f t="shared" si="22"/>
        <v>15114.06350500094</v>
      </c>
      <c r="K74" s="1585">
        <f t="shared" si="16"/>
        <v>6002.5091686156902</v>
      </c>
      <c r="L74" s="1585">
        <f t="shared" si="16"/>
        <v>6922.7101270928688</v>
      </c>
      <c r="M74" s="1634">
        <f t="shared" si="16"/>
        <v>2159.6217711907129</v>
      </c>
      <c r="N74" s="1634">
        <f t="shared" si="23"/>
        <v>29.222438101666818</v>
      </c>
      <c r="O74" s="1634">
        <f t="shared" si="17"/>
        <v>18.865118268164654</v>
      </c>
      <c r="P74" s="1634">
        <f t="shared" si="17"/>
        <v>10.357319833502162</v>
      </c>
      <c r="Q74" s="2652">
        <f t="shared" si="18"/>
        <v>22243.79518336527</v>
      </c>
    </row>
    <row r="75" spans="1:17">
      <c r="A75" s="1606" t="s">
        <v>997</v>
      </c>
      <c r="B75" s="1610">
        <f t="shared" si="19"/>
        <v>9355.0329999999994</v>
      </c>
      <c r="C75" s="1585">
        <f t="shared" si="21"/>
        <v>11290.861776586375</v>
      </c>
      <c r="D75" s="1585">
        <f t="shared" si="20"/>
        <v>3327.1386938119854</v>
      </c>
      <c r="E75" s="1585">
        <f t="shared" si="20"/>
        <v>3177.2650436976378</v>
      </c>
      <c r="F75" s="1585">
        <f t="shared" si="20"/>
        <v>1939.04653716454</v>
      </c>
      <c r="G75" s="1585">
        <f t="shared" si="20"/>
        <v>684.02303301380175</v>
      </c>
      <c r="H75" s="1585">
        <f t="shared" si="20"/>
        <v>2141.1202426162736</v>
      </c>
      <c r="I75" s="1585">
        <f t="shared" si="20"/>
        <v>22.268226282136837</v>
      </c>
      <c r="J75" s="1585">
        <f t="shared" si="22"/>
        <v>21224.74060171744</v>
      </c>
      <c r="K75" s="1585">
        <f t="shared" si="16"/>
        <v>8526.9172897199242</v>
      </c>
      <c r="L75" s="1585">
        <f t="shared" si="16"/>
        <v>9735.5625695761009</v>
      </c>
      <c r="M75" s="1634">
        <f t="shared" si="16"/>
        <v>2913.6292285859695</v>
      </c>
      <c r="N75" s="1634">
        <f t="shared" si="23"/>
        <v>48.631513835445531</v>
      </c>
      <c r="O75" s="1634">
        <f t="shared" si="17"/>
        <v>31.395027919085084</v>
      </c>
      <c r="P75" s="1634">
        <f t="shared" si="17"/>
        <v>17.236485916360444</v>
      </c>
      <c r="Q75" s="2652">
        <f t="shared" si="18"/>
        <v>32515.602378303814</v>
      </c>
    </row>
    <row r="76" spans="1:17">
      <c r="A76" s="1606" t="s">
        <v>998</v>
      </c>
      <c r="B76" s="1610">
        <f t="shared" si="19"/>
        <v>8105.125</v>
      </c>
      <c r="C76" s="1585">
        <f t="shared" si="21"/>
        <v>13664.949098247129</v>
      </c>
      <c r="D76" s="1585">
        <f t="shared" si="20"/>
        <v>4066.220633760845</v>
      </c>
      <c r="E76" s="1585">
        <f t="shared" si="20"/>
        <v>4115.7487720087793</v>
      </c>
      <c r="F76" s="1585">
        <f t="shared" si="20"/>
        <v>2607.8194063014494</v>
      </c>
      <c r="G76" s="1585">
        <f t="shared" si="20"/>
        <v>945.6284862564595</v>
      </c>
      <c r="H76" s="1585">
        <f t="shared" si="20"/>
        <v>1910.6096864711812</v>
      </c>
      <c r="I76" s="1585">
        <f t="shared" si="20"/>
        <v>18.922113448414422</v>
      </c>
      <c r="J76" s="1585">
        <f t="shared" si="22"/>
        <v>23581.213304974975</v>
      </c>
      <c r="K76" s="1585">
        <f t="shared" si="16"/>
        <v>9446.0793670205057</v>
      </c>
      <c r="L76" s="1585">
        <f t="shared" si="16"/>
        <v>11040.100760849422</v>
      </c>
      <c r="M76" s="1634">
        <f t="shared" si="16"/>
        <v>3011.8362805932652</v>
      </c>
      <c r="N76" s="1634">
        <f t="shared" si="23"/>
        <v>83.196896511781887</v>
      </c>
      <c r="O76" s="1634">
        <f t="shared" si="17"/>
        <v>53.709388887352858</v>
      </c>
      <c r="P76" s="1634">
        <f t="shared" si="17"/>
        <v>29.487507624429032</v>
      </c>
      <c r="Q76" s="2652">
        <f t="shared" si="18"/>
        <v>37246.162403222101</v>
      </c>
    </row>
    <row r="77" spans="1:17">
      <c r="A77" s="1606" t="s">
        <v>999</v>
      </c>
      <c r="B77" s="1610">
        <f t="shared" si="19"/>
        <v>7114.2160000000003</v>
      </c>
      <c r="C77" s="1585">
        <f t="shared" si="21"/>
        <v>16506.010034519524</v>
      </c>
      <c r="D77" s="1585">
        <f t="shared" si="20"/>
        <v>4717.8842946808054</v>
      </c>
      <c r="E77" s="1585">
        <f t="shared" si="20"/>
        <v>5246.0095285029111</v>
      </c>
      <c r="F77" s="1585">
        <f t="shared" si="20"/>
        <v>3451.2668554986994</v>
      </c>
      <c r="G77" s="1585">
        <f t="shared" si="20"/>
        <v>1299.4740821167948</v>
      </c>
      <c r="H77" s="1585">
        <f t="shared" si="20"/>
        <v>1772.1960211201676</v>
      </c>
      <c r="I77" s="1585">
        <f t="shared" si="20"/>
        <v>19.179252600142807</v>
      </c>
      <c r="J77" s="1585">
        <f t="shared" si="22"/>
        <v>27050.73216769526</v>
      </c>
      <c r="K77" s="1585">
        <f t="shared" ref="K77:M81" si="24">K49*K$55/10</f>
        <v>10699.668795453523</v>
      </c>
      <c r="L77" s="1585">
        <f t="shared" si="24"/>
        <v>13265.209759240801</v>
      </c>
      <c r="M77" s="1634">
        <f t="shared" si="24"/>
        <v>2969.1798105544449</v>
      </c>
      <c r="N77" s="1634">
        <f t="shared" si="23"/>
        <v>116.67380244649098</v>
      </c>
      <c r="O77" s="1634">
        <f t="shared" si="17"/>
        <v>75.321062338873915</v>
      </c>
      <c r="P77" s="1634">
        <f t="shared" si="17"/>
        <v>41.352740107617059</v>
      </c>
      <c r="Q77" s="2652">
        <f t="shared" si="18"/>
        <v>43556.74220221478</v>
      </c>
    </row>
    <row r="78" spans="1:17">
      <c r="A78" s="1606" t="s">
        <v>1000</v>
      </c>
      <c r="B78" s="1610">
        <f t="shared" si="19"/>
        <v>6304.2380000000003</v>
      </c>
      <c r="C78" s="1585">
        <f t="shared" si="21"/>
        <v>20768.023563649218</v>
      </c>
      <c r="D78" s="1585">
        <f t="shared" ref="D78:I81" si="25">D50*D$55/10</f>
        <v>5208.768455780234</v>
      </c>
      <c r="E78" s="1585">
        <f t="shared" si="25"/>
        <v>6696.3618823365814</v>
      </c>
      <c r="F78" s="1585">
        <f t="shared" si="25"/>
        <v>4770.8073325947607</v>
      </c>
      <c r="G78" s="1585">
        <f t="shared" si="25"/>
        <v>2350.1454884804161</v>
      </c>
      <c r="H78" s="1585">
        <f t="shared" si="25"/>
        <v>1709.700491306709</v>
      </c>
      <c r="I78" s="1585">
        <f t="shared" si="25"/>
        <v>32.239913150520081</v>
      </c>
      <c r="J78" s="1585">
        <f t="shared" si="22"/>
        <v>28028.184659241586</v>
      </c>
      <c r="K78" s="1585">
        <f t="shared" si="24"/>
        <v>11140.570988071608</v>
      </c>
      <c r="L78" s="1585">
        <f t="shared" si="24"/>
        <v>14210.030135849676</v>
      </c>
      <c r="M78" s="1634">
        <f t="shared" si="24"/>
        <v>2458.8409092463153</v>
      </c>
      <c r="N78" s="1634">
        <f t="shared" si="23"/>
        <v>218.74262607398717</v>
      </c>
      <c r="O78" s="1634">
        <f t="shared" si="17"/>
        <v>141.21359404776388</v>
      </c>
      <c r="P78" s="1634">
        <f t="shared" si="17"/>
        <v>77.529032026223291</v>
      </c>
      <c r="Q78" s="2652">
        <f t="shared" si="18"/>
        <v>48796.208222890804</v>
      </c>
    </row>
    <row r="79" spans="1:17">
      <c r="A79" s="1606" t="s">
        <v>1001</v>
      </c>
      <c r="B79" s="1610">
        <f t="shared" si="19"/>
        <v>6275.049</v>
      </c>
      <c r="C79" s="1585">
        <f t="shared" si="21"/>
        <v>27506.185332331534</v>
      </c>
      <c r="D79" s="1585">
        <f t="shared" si="25"/>
        <v>5200.8470387326843</v>
      </c>
      <c r="E79" s="1585">
        <f t="shared" si="25"/>
        <v>9291.1469271485876</v>
      </c>
      <c r="F79" s="1585">
        <f t="shared" si="25"/>
        <v>7382.6373721816217</v>
      </c>
      <c r="G79" s="1585">
        <f t="shared" si="25"/>
        <v>3672.6777771100692</v>
      </c>
      <c r="H79" s="1585">
        <f t="shared" si="25"/>
        <v>1903.7745395940262</v>
      </c>
      <c r="I79" s="1585">
        <f t="shared" si="25"/>
        <v>55.101677564548098</v>
      </c>
      <c r="J79" s="1585">
        <f t="shared" si="22"/>
        <v>28756.312647980441</v>
      </c>
      <c r="K79" s="1585">
        <f t="shared" si="24"/>
        <v>11408.426462410202</v>
      </c>
      <c r="L79" s="1585">
        <f t="shared" si="24"/>
        <v>14986.659562394989</v>
      </c>
      <c r="M79" s="1634">
        <f t="shared" si="24"/>
        <v>2022.0825211498002</v>
      </c>
      <c r="N79" s="1634">
        <f t="shared" si="23"/>
        <v>339.1441020254498</v>
      </c>
      <c r="O79" s="1634">
        <f t="shared" si="17"/>
        <v>218.94112915567013</v>
      </c>
      <c r="P79" s="1634">
        <f t="shared" si="17"/>
        <v>120.20297286977969</v>
      </c>
      <c r="Q79" s="2652">
        <f t="shared" si="18"/>
        <v>56262.497980311979</v>
      </c>
    </row>
    <row r="80" spans="1:17">
      <c r="A80" s="1606" t="s">
        <v>1002</v>
      </c>
      <c r="B80" s="1610">
        <f t="shared" si="19"/>
        <v>5763.7070000000003</v>
      </c>
      <c r="C80" s="1585">
        <f t="shared" si="21"/>
        <v>33566.54549840172</v>
      </c>
      <c r="D80" s="1585">
        <f t="shared" si="25"/>
        <v>6063.1781080892697</v>
      </c>
      <c r="E80" s="1585">
        <f t="shared" si="25"/>
        <v>10858.012776155167</v>
      </c>
      <c r="F80" s="1585">
        <f t="shared" si="25"/>
        <v>8667.2585400428761</v>
      </c>
      <c r="G80" s="1585">
        <f t="shared" si="25"/>
        <v>5937.2106002920063</v>
      </c>
      <c r="H80" s="1585">
        <f t="shared" si="25"/>
        <v>1960.4489733511352</v>
      </c>
      <c r="I80" s="1585">
        <f t="shared" si="25"/>
        <v>80.436500471269241</v>
      </c>
      <c r="J80" s="1585">
        <f t="shared" si="22"/>
        <v>24016.493400583102</v>
      </c>
      <c r="K80" s="1585">
        <f t="shared" si="24"/>
        <v>9153.8122456970032</v>
      </c>
      <c r="L80" s="1585">
        <f t="shared" si="24"/>
        <v>12945.199864941223</v>
      </c>
      <c r="M80" s="1634">
        <f t="shared" si="24"/>
        <v>1418.1396890557041</v>
      </c>
      <c r="N80" s="1634">
        <f t="shared" si="23"/>
        <v>499.34160088916974</v>
      </c>
      <c r="O80" s="1634">
        <f t="shared" si="17"/>
        <v>322.35976766262854</v>
      </c>
      <c r="P80" s="1634">
        <f t="shared" si="17"/>
        <v>176.98183322654117</v>
      </c>
      <c r="Q80" s="2652">
        <f t="shared" si="18"/>
        <v>57583.038898984822</v>
      </c>
    </row>
    <row r="81" spans="1:17">
      <c r="A81" s="1607" t="s">
        <v>1005</v>
      </c>
      <c r="B81" s="1610">
        <f t="shared" si="19"/>
        <v>4254.268</v>
      </c>
      <c r="C81" s="1585">
        <f>SUM(D81:I81)</f>
        <v>35322.037596475151</v>
      </c>
      <c r="D81" s="1585">
        <f t="shared" si="25"/>
        <v>5872.3220753627902</v>
      </c>
      <c r="E81" s="1585">
        <f t="shared" si="25"/>
        <v>10552.059109851358</v>
      </c>
      <c r="F81" s="1585">
        <f t="shared" si="25"/>
        <v>8479.7589870812244</v>
      </c>
      <c r="G81" s="1585">
        <f t="shared" si="25"/>
        <v>8761.2386827832925</v>
      </c>
      <c r="H81" s="1585">
        <f t="shared" si="25"/>
        <v>1603.6709479029346</v>
      </c>
      <c r="I81" s="1585">
        <f t="shared" si="25"/>
        <v>52.987793493541325</v>
      </c>
      <c r="J81" s="1585">
        <f t="shared" si="22"/>
        <v>14548.886384727255</v>
      </c>
      <c r="K81" s="1585">
        <f>K53*K$55/10</f>
        <v>5370.8849826134556</v>
      </c>
      <c r="L81" s="1585">
        <f t="shared" si="24"/>
        <v>7689.2727029152202</v>
      </c>
      <c r="M81" s="1634">
        <f t="shared" si="24"/>
        <v>802.99549291396659</v>
      </c>
      <c r="N81" s="1634">
        <f t="shared" si="23"/>
        <v>685.73320628461295</v>
      </c>
      <c r="O81" s="1634">
        <f t="shared" si="17"/>
        <v>442.68852557614252</v>
      </c>
      <c r="P81" s="1634">
        <f>P53*P$55/10</f>
        <v>243.04468070847042</v>
      </c>
      <c r="Q81" s="2653">
        <f>J81+C81</f>
        <v>49870.923981202403</v>
      </c>
    </row>
  </sheetData>
  <phoneticPr fontId="21"/>
  <pageMargins left="0.7" right="0.7" top="0.75" bottom="0.75" header="0.3" footer="0.3"/>
  <ignoredErrors>
    <ignoredError sqref="J5 J54:N80 L33 K34:N52 J33:J53 J81 L81:N8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Q89"/>
  <sheetViews>
    <sheetView zoomScale="85" zoomScaleNormal="85" workbookViewId="0"/>
  </sheetViews>
  <sheetFormatPr defaultRowHeight="13.5"/>
  <cols>
    <col min="1" max="1" width="9.5" style="1317" customWidth="1"/>
    <col min="2" max="18" width="10.5" style="1317" customWidth="1"/>
    <col min="19" max="16384" width="9" style="1317"/>
  </cols>
  <sheetData>
    <row r="1" spans="1:17">
      <c r="A1" s="2812">
        <v>2040</v>
      </c>
      <c r="B1" s="1317" t="s">
        <v>1310</v>
      </c>
    </row>
    <row r="2" spans="1:17">
      <c r="K2" s="1656" t="s">
        <v>1033</v>
      </c>
      <c r="L2" s="1657">
        <f>'Me8'!F9*MIN(1,(A1-2018)/(2023-2018))</f>
        <v>-2.1105376118548378E-2</v>
      </c>
      <c r="O2" s="2954">
        <v>17</v>
      </c>
      <c r="P2" s="2954">
        <v>4</v>
      </c>
      <c r="Q2" s="1747"/>
    </row>
    <row r="3" spans="1:17">
      <c r="B3" s="2636" t="s">
        <v>640</v>
      </c>
      <c r="C3" s="2636" t="s">
        <v>641</v>
      </c>
      <c r="Q3" s="1316"/>
    </row>
    <row r="4" spans="1:17">
      <c r="B4" s="2636"/>
      <c r="C4" s="1605" t="s">
        <v>578</v>
      </c>
      <c r="D4" s="1654" t="s">
        <v>742</v>
      </c>
      <c r="E4" s="1654" t="s">
        <v>743</v>
      </c>
      <c r="F4" s="1654" t="s">
        <v>744</v>
      </c>
      <c r="G4" s="1654" t="s">
        <v>745</v>
      </c>
      <c r="H4" s="1605" t="s">
        <v>392</v>
      </c>
      <c r="I4" s="1605" t="s">
        <v>442</v>
      </c>
      <c r="J4" s="1605" t="s">
        <v>644</v>
      </c>
      <c r="K4" s="1605" t="s">
        <v>645</v>
      </c>
      <c r="L4" s="1605" t="s">
        <v>646</v>
      </c>
      <c r="M4" s="1605" t="s">
        <v>647</v>
      </c>
      <c r="N4" s="1659" t="s">
        <v>1030</v>
      </c>
      <c r="O4" s="1659" t="s">
        <v>1031</v>
      </c>
      <c r="P4" s="1659" t="s">
        <v>1032</v>
      </c>
      <c r="Q4" s="1642"/>
    </row>
    <row r="5" spans="1:17">
      <c r="A5" s="1608" t="s">
        <v>241</v>
      </c>
      <c r="B5" s="1610">
        <f>現2040!B5</f>
        <v>110918.55199999998</v>
      </c>
      <c r="C5" s="2926">
        <f>SUM(D5:I5)</f>
        <v>1403.5344287425014</v>
      </c>
      <c r="D5" s="2927">
        <f t="shared" ref="D5:I5" si="0">SUM(D6:D25)</f>
        <v>99.351125845901919</v>
      </c>
      <c r="E5" s="2927">
        <f t="shared" si="0"/>
        <v>329.74057329720188</v>
      </c>
      <c r="F5" s="2927">
        <f t="shared" si="0"/>
        <v>366.62886391875992</v>
      </c>
      <c r="G5" s="2927">
        <f t="shared" si="0"/>
        <v>298.88753143515413</v>
      </c>
      <c r="H5" s="2926">
        <f t="shared" si="0"/>
        <v>306.51875871342111</v>
      </c>
      <c r="I5" s="2926">
        <f t="shared" si="0"/>
        <v>2.4075755320622942</v>
      </c>
      <c r="J5" s="2926">
        <f>SUM(K5:N5)</f>
        <v>7529.5506268111103</v>
      </c>
      <c r="K5" s="2926">
        <f t="shared" ref="K5:P5" si="1">SUM(K6:K25)</f>
        <v>1526.1745741621207</v>
      </c>
      <c r="L5" s="2926">
        <f t="shared" si="1"/>
        <v>4542.1934475530161</v>
      </c>
      <c r="M5" s="2926">
        <f t="shared" si="1"/>
        <v>1413.8517533579397</v>
      </c>
      <c r="N5" s="2927">
        <f t="shared" si="1"/>
        <v>47.330851738033914</v>
      </c>
      <c r="O5" s="2927">
        <f t="shared" si="1"/>
        <v>38.315451406979832</v>
      </c>
      <c r="P5" s="2927">
        <f t="shared" si="1"/>
        <v>9.0154003310540798</v>
      </c>
      <c r="Q5" s="2654"/>
    </row>
    <row r="6" spans="1:17">
      <c r="A6" s="1607" t="s">
        <v>1004</v>
      </c>
      <c r="B6" s="1610">
        <f>現2040!B6</f>
        <v>743.84100000000001</v>
      </c>
      <c r="C6" s="2926">
        <f t="shared" ref="C6:C25" si="2">SUM(D6:I6)</f>
        <v>2.2354362988359431</v>
      </c>
      <c r="D6" s="2928">
        <f>$B6*入院計画!D107/10^5</f>
        <v>0.97871985537693351</v>
      </c>
      <c r="E6" s="2928">
        <f>$B6*入院計画!E107/10^5</f>
        <v>1.0081603354722803</v>
      </c>
      <c r="F6" s="2928">
        <f>$B6*入院計画!F107/10^5</f>
        <v>0.20867696581079909</v>
      </c>
      <c r="G6" s="2928">
        <f>$B6*入院計画!G107/10^5</f>
        <v>3.9879142175930075E-2</v>
      </c>
      <c r="H6" s="2929">
        <f>現2040!H6</f>
        <v>0</v>
      </c>
      <c r="I6" s="2929">
        <f>現2040!I6</f>
        <v>0</v>
      </c>
      <c r="J6" s="2926">
        <f t="shared" ref="J6:J25" si="3">SUM(K6:N6)</f>
        <v>53.038582408492992</v>
      </c>
      <c r="K6" s="2929">
        <f>現2040!K6</f>
        <v>8.5520071287309509</v>
      </c>
      <c r="L6" s="2929">
        <f>現2040!L6</f>
        <v>44.384563970231049</v>
      </c>
      <c r="M6" s="2929">
        <f>現2040!M6</f>
        <v>8.2534610694439417E-2</v>
      </c>
      <c r="N6" s="2930">
        <f>O6+P6</f>
        <v>1.9476698836555305E-2</v>
      </c>
      <c r="O6" s="2931">
        <f>$B6*入院計画!$H107/10^5*(O$2/30)/7*365/270</f>
        <v>1.57668514391162E-2</v>
      </c>
      <c r="P6" s="2931">
        <f>$B6*入院計画!$H107/10^5*(P$2/30)/7*365/270</f>
        <v>3.7098473974391056E-3</v>
      </c>
      <c r="Q6" s="1619"/>
    </row>
    <row r="7" spans="1:17">
      <c r="A7" s="1607" t="s">
        <v>1003</v>
      </c>
      <c r="B7" s="1610">
        <f>現2040!B7</f>
        <v>3053.181</v>
      </c>
      <c r="C7" s="2926">
        <f t="shared" si="2"/>
        <v>9.1756055854896701</v>
      </c>
      <c r="D7" s="2928">
        <f>$B7*入院計画!D107/10^5</f>
        <v>4.0172682962617028</v>
      </c>
      <c r="E7" s="2928">
        <f>$B7*入院計画!E107/10^5</f>
        <v>4.1381101353886001</v>
      </c>
      <c r="F7" s="2928">
        <f>$B7*入院計画!F107/10^5</f>
        <v>0.85653862472111841</v>
      </c>
      <c r="G7" s="2928">
        <f>$B7*入院計画!G107/10^5</f>
        <v>0.16368852911825021</v>
      </c>
      <c r="H7" s="2929">
        <f>現2040!H7</f>
        <v>0</v>
      </c>
      <c r="I7" s="2929">
        <f>現2040!I7</f>
        <v>0</v>
      </c>
      <c r="J7" s="2926">
        <f t="shared" si="3"/>
        <v>223.02466799177395</v>
      </c>
      <c r="K7" s="2929">
        <f>現2040!K7</f>
        <v>23.239983382327399</v>
      </c>
      <c r="L7" s="2929">
        <f>現2040!L7</f>
        <v>185.03912479482292</v>
      </c>
      <c r="M7" s="2929">
        <f>現2040!M7</f>
        <v>14.665615462496621</v>
      </c>
      <c r="N7" s="2930">
        <f t="shared" ref="N7:N25" si="4">O7+P7</f>
        <v>7.9944352126990539E-2</v>
      </c>
      <c r="O7" s="2931">
        <f>$B7*入院計画!$H107/10^5*(O$2/30)/7*365/270</f>
        <v>6.4716856483754248E-2</v>
      </c>
      <c r="P7" s="2931">
        <f>$B7*入院計画!$H107/10^5*(P$2/30)/7*365/270</f>
        <v>1.5227495643236295E-2</v>
      </c>
      <c r="Q7" s="1619"/>
    </row>
    <row r="8" spans="1:17">
      <c r="A8" s="1606" t="s">
        <v>986</v>
      </c>
      <c r="B8" s="1610">
        <f>現2040!B8</f>
        <v>3988.6590000000001</v>
      </c>
      <c r="C8" s="2926">
        <f t="shared" si="2"/>
        <v>2.9840966880172428</v>
      </c>
      <c r="D8" s="2928">
        <f>$B8*入院計画!D108/10^5</f>
        <v>0.99329832739428259</v>
      </c>
      <c r="E8" s="2928">
        <f>$B8*入院計画!E108/10^5</f>
        <v>1.2659949710832041</v>
      </c>
      <c r="F8" s="2928">
        <f>$B8*入院計画!F108/10^5</f>
        <v>0.13833241550411207</v>
      </c>
      <c r="G8" s="2928">
        <f>$B8*入院計画!G108/10^5</f>
        <v>0.51025085154754346</v>
      </c>
      <c r="H8" s="2929">
        <f>現2040!H8</f>
        <v>7.6220122488100395E-2</v>
      </c>
      <c r="I8" s="2929">
        <f>現2040!I8</f>
        <v>0</v>
      </c>
      <c r="J8" s="2926">
        <f t="shared" si="3"/>
        <v>191.41948839468498</v>
      </c>
      <c r="K8" s="2929">
        <f>現2040!K8</f>
        <v>17.90751628902774</v>
      </c>
      <c r="L8" s="2929">
        <f>現2040!L8</f>
        <v>129.25020235145962</v>
      </c>
      <c r="M8" s="2929">
        <f>現2040!M8</f>
        <v>44.232076821905082</v>
      </c>
      <c r="N8" s="2930">
        <f t="shared" si="4"/>
        <v>2.9692932292526779E-2</v>
      </c>
      <c r="O8" s="2931">
        <f>$B8*入院計画!$H108/10^5*(O$2/30)/7*365/270</f>
        <v>2.4037135665378823E-2</v>
      </c>
      <c r="P8" s="2931">
        <f>$B8*入院計画!$H108/10^5*(P$2/30)/7*365/270</f>
        <v>5.6557966271479571E-3</v>
      </c>
      <c r="Q8" s="1619"/>
    </row>
    <row r="9" spans="1:17">
      <c r="A9" s="1606" t="s">
        <v>987</v>
      </c>
      <c r="B9" s="1610">
        <f>現2040!B9</f>
        <v>4150.268</v>
      </c>
      <c r="C9" s="2926">
        <f t="shared" si="2"/>
        <v>3.3018710344736508</v>
      </c>
      <c r="D9" s="2928">
        <f>$B9*入院計画!D109/10^5</f>
        <v>0.74939425769186607</v>
      </c>
      <c r="E9" s="2928">
        <f>$B9*入院計画!E109/10^5</f>
        <v>1.1493116356922111</v>
      </c>
      <c r="F9" s="2928">
        <f>$B9*入院計画!F109/10^5</f>
        <v>0.2449548720652609</v>
      </c>
      <c r="G9" s="2928">
        <f>$B9*入院計画!G109/10^5</f>
        <v>0.71617696748219328</v>
      </c>
      <c r="H9" s="2929">
        <f>現2040!H9</f>
        <v>0.44203330154211984</v>
      </c>
      <c r="I9" s="2929">
        <f>現2040!I9</f>
        <v>0</v>
      </c>
      <c r="J9" s="2926">
        <f t="shared" si="3"/>
        <v>118.73455258584715</v>
      </c>
      <c r="K9" s="2929">
        <f>現2040!K9</f>
        <v>13.995867791550683</v>
      </c>
      <c r="L9" s="2929">
        <f>現2040!L9</f>
        <v>78.727115152206082</v>
      </c>
      <c r="M9" s="2929">
        <f>現2040!M9</f>
        <v>25.980958341592782</v>
      </c>
      <c r="N9" s="2930">
        <f t="shared" si="4"/>
        <v>3.0611300497610447E-2</v>
      </c>
      <c r="O9" s="2931">
        <f>$B9*入院計画!$H109/10^5*(O$2/30)/7*365/270</f>
        <v>2.4780576593303696E-2</v>
      </c>
      <c r="P9" s="2931">
        <f>$B9*入院計画!$H109/10^5*(P$2/30)/7*365/270</f>
        <v>5.8307239043067522E-3</v>
      </c>
      <c r="Q9" s="1619"/>
    </row>
    <row r="10" spans="1:17">
      <c r="A10" s="1606" t="s">
        <v>988</v>
      </c>
      <c r="B10" s="1610">
        <f>現2040!B10</f>
        <v>4350.8379999999997</v>
      </c>
      <c r="C10" s="2926">
        <f t="shared" si="2"/>
        <v>4.8306581442321672</v>
      </c>
      <c r="D10" s="2928">
        <f>$B10*入院計画!D110/10^5</f>
        <v>0.53394233847986627</v>
      </c>
      <c r="E10" s="2928">
        <f>$B10*入院計画!E110/10^5</f>
        <v>1.3582568225514271</v>
      </c>
      <c r="F10" s="2928">
        <f>$B10*入院計画!F110/10^5</f>
        <v>0.95771587941080127</v>
      </c>
      <c r="G10" s="2928">
        <f>$B10*入院計画!G110/10^5</f>
        <v>0.95206437882435346</v>
      </c>
      <c r="H10" s="2929">
        <f>現2040!H10</f>
        <v>1.0286787249657188</v>
      </c>
      <c r="I10" s="2929">
        <f>現2040!I10</f>
        <v>0</v>
      </c>
      <c r="J10" s="2926">
        <f t="shared" si="3"/>
        <v>90.649195099114763</v>
      </c>
      <c r="K10" s="2929">
        <f>現2040!K10</f>
        <v>13.014718481556157</v>
      </c>
      <c r="L10" s="2929">
        <f>現2040!L10</f>
        <v>57.342341628263874</v>
      </c>
      <c r="M10" s="2929">
        <f>現2040!M10</f>
        <v>20.254103302250066</v>
      </c>
      <c r="N10" s="2930">
        <f t="shared" si="4"/>
        <v>3.8031687044684986E-2</v>
      </c>
      <c r="O10" s="2931">
        <f>$B10*入院計画!$H110/10^5*(O$2/30)/7*365/270</f>
        <v>3.0787556179030701E-2</v>
      </c>
      <c r="P10" s="2931">
        <f>$B10*入院計画!$H110/10^5*(P$2/30)/7*365/270</f>
        <v>7.2441308656542832E-3</v>
      </c>
      <c r="Q10" s="1619"/>
    </row>
    <row r="11" spans="1:17">
      <c r="A11" s="1606" t="s">
        <v>989</v>
      </c>
      <c r="B11" s="1610">
        <f>現2040!B11</f>
        <v>4894.9570000000003</v>
      </c>
      <c r="C11" s="2926">
        <f t="shared" si="2"/>
        <v>7.4185311089068806</v>
      </c>
      <c r="D11" s="2928">
        <f>$B11*入院計画!D111/10^5</f>
        <v>0.66803617338067789</v>
      </c>
      <c r="E11" s="2928">
        <f>$B11*入院計画!E111/10^5</f>
        <v>2.4481474933458598</v>
      </c>
      <c r="F11" s="2928">
        <f>$B11*入院計画!F111/10^5</f>
        <v>1.2281106628185809</v>
      </c>
      <c r="G11" s="2928">
        <f>$B11*入院計画!G111/10^5</f>
        <v>1.1535782351982271</v>
      </c>
      <c r="H11" s="2929">
        <f>現2040!H11</f>
        <v>1.920658544163536</v>
      </c>
      <c r="I11" s="2929">
        <f>現2040!I11</f>
        <v>0</v>
      </c>
      <c r="J11" s="2926">
        <f t="shared" si="3"/>
        <v>117.96195106962604</v>
      </c>
      <c r="K11" s="2929">
        <f>現2040!K11</f>
        <v>17.480007922470691</v>
      </c>
      <c r="L11" s="2929">
        <f>現2040!L11</f>
        <v>69.96959240926661</v>
      </c>
      <c r="M11" s="2929">
        <f>現2040!M11</f>
        <v>30.454932767249126</v>
      </c>
      <c r="N11" s="2930">
        <f t="shared" si="4"/>
        <v>5.741797063960237E-2</v>
      </c>
      <c r="O11" s="2931">
        <f>$B11*入院計画!$H111/10^5*(O$2/30)/7*365/270</f>
        <v>4.6481214327297155E-2</v>
      </c>
      <c r="P11" s="2931">
        <f>$B11*入院計画!$H111/10^5*(P$2/30)/7*365/270</f>
        <v>1.0936756312305212E-2</v>
      </c>
      <c r="Q11" s="1619"/>
    </row>
    <row r="12" spans="1:17">
      <c r="A12" s="1606" t="s">
        <v>990</v>
      </c>
      <c r="B12" s="1610">
        <f>現2040!B12</f>
        <v>5241.4409999999998</v>
      </c>
      <c r="C12" s="2926">
        <f t="shared" si="2"/>
        <v>11.953233196567242</v>
      </c>
      <c r="D12" s="2928">
        <f>$B12*入院計画!D112/10^5</f>
        <v>0.89363609529783306</v>
      </c>
      <c r="E12" s="2928">
        <f>$B12*入院計画!E112/10^5</f>
        <v>4.8791141245839658</v>
      </c>
      <c r="F12" s="2928">
        <f>$B12*入院計画!F112/10^5</f>
        <v>1.7371317067353003</v>
      </c>
      <c r="G12" s="2928">
        <f>$B12*入院計画!G112/10^5</f>
        <v>1.3386075785110387</v>
      </c>
      <c r="H12" s="2929">
        <f>現2040!H12</f>
        <v>3.1047436914391047</v>
      </c>
      <c r="I12" s="2929">
        <f>現2040!I12</f>
        <v>0</v>
      </c>
      <c r="J12" s="2926">
        <f t="shared" si="3"/>
        <v>152.67552341340453</v>
      </c>
      <c r="K12" s="2929">
        <f>現2040!K12</f>
        <v>25.425303011843781</v>
      </c>
      <c r="L12" s="2929">
        <f>現2040!L12</f>
        <v>90.828373647266332</v>
      </c>
      <c r="M12" s="2929">
        <f>現2040!M12</f>
        <v>36.336977460455415</v>
      </c>
      <c r="N12" s="2930">
        <f t="shared" si="4"/>
        <v>8.4869293838994053E-2</v>
      </c>
      <c r="O12" s="2931">
        <f>$B12*入院計画!$H112/10^5*(O$2/30)/7*365/270</f>
        <v>6.8703714060138046E-2</v>
      </c>
      <c r="P12" s="2931">
        <f>$B12*入院計画!$H112/10^5*(P$2/30)/7*365/270</f>
        <v>1.616557977885601E-2</v>
      </c>
      <c r="Q12" s="1619"/>
    </row>
    <row r="13" spans="1:17">
      <c r="A13" s="1606" t="s">
        <v>991</v>
      </c>
      <c r="B13" s="1610">
        <f>現2040!B13</f>
        <v>5569.8419999999996</v>
      </c>
      <c r="C13" s="2926">
        <f t="shared" si="2"/>
        <v>16.327538229663354</v>
      </c>
      <c r="D13" s="2928">
        <f>$B13*入院計画!D113/10^5</f>
        <v>1.1959258287107268</v>
      </c>
      <c r="E13" s="2928">
        <f>$B13*入院計画!E113/10^5</f>
        <v>6.563017520487012</v>
      </c>
      <c r="F13" s="2928">
        <f>$B13*入院計画!F113/10^5</f>
        <v>2.3187716158163036</v>
      </c>
      <c r="G13" s="2928">
        <f>$B13*入院計画!G113/10^5</f>
        <v>1.6347718247806251</v>
      </c>
      <c r="H13" s="2929">
        <f>現2040!H13</f>
        <v>4.6150514398686875</v>
      </c>
      <c r="I13" s="2929">
        <f>現2040!I13</f>
        <v>0</v>
      </c>
      <c r="J13" s="2926">
        <f t="shared" si="3"/>
        <v>184.18091747828811</v>
      </c>
      <c r="K13" s="2929">
        <f>現2040!K13</f>
        <v>31.939660089954536</v>
      </c>
      <c r="L13" s="2929">
        <f>現2040!L13</f>
        <v>105.10192302010599</v>
      </c>
      <c r="M13" s="2929">
        <f>現2040!M13</f>
        <v>47.029054926641543</v>
      </c>
      <c r="N13" s="2930">
        <f t="shared" si="4"/>
        <v>0.11027944158603592</v>
      </c>
      <c r="O13" s="2931">
        <f>$B13*入院計画!$H113/10^5*(O$2/30)/7*365/270</f>
        <v>8.9273833664886212E-2</v>
      </c>
      <c r="P13" s="2931">
        <f>$B13*入院計画!$H113/10^5*(P$2/30)/7*365/270</f>
        <v>2.1005607921149701E-2</v>
      </c>
      <c r="Q13" s="1619"/>
    </row>
    <row r="14" spans="1:17">
      <c r="A14" s="1606" t="s">
        <v>992</v>
      </c>
      <c r="B14" s="1610">
        <f>現2040!B14</f>
        <v>5845.0889999999999</v>
      </c>
      <c r="C14" s="2926">
        <f t="shared" si="2"/>
        <v>17.179434729805592</v>
      </c>
      <c r="D14" s="2928">
        <f>$B14*入院計画!D114/10^5</f>
        <v>1.3231586115038889</v>
      </c>
      <c r="E14" s="2928">
        <f>$B14*入院計画!E114/10^5</f>
        <v>5.2718669006900978</v>
      </c>
      <c r="F14" s="2928">
        <f>$B14*入院計画!F114/10^5</f>
        <v>2.4509819955324086</v>
      </c>
      <c r="G14" s="2928">
        <f>$B14*入院計画!G114/10^5</f>
        <v>1.9117819785652079</v>
      </c>
      <c r="H14" s="2929">
        <f>現2040!H14</f>
        <v>6.22164524351399</v>
      </c>
      <c r="I14" s="2929">
        <f>現2040!I14</f>
        <v>0</v>
      </c>
      <c r="J14" s="2926">
        <f t="shared" si="3"/>
        <v>205.21861521578472</v>
      </c>
      <c r="K14" s="2929">
        <f>現2040!K14</f>
        <v>36.894949911414301</v>
      </c>
      <c r="L14" s="2929">
        <f>現2040!L14</f>
        <v>115.642707891147</v>
      </c>
      <c r="M14" s="2929">
        <f>現2040!M14</f>
        <v>52.571142926351357</v>
      </c>
      <c r="N14" s="2930">
        <f t="shared" si="4"/>
        <v>0.10981448687208994</v>
      </c>
      <c r="O14" s="2931">
        <f>$B14*入院計画!$H114/10^5*(O$2/30)/7*365/270</f>
        <v>8.8897441753596623E-2</v>
      </c>
      <c r="P14" s="2931">
        <f>$B14*入院計画!$H114/10^5*(P$2/30)/7*365/270</f>
        <v>2.0917045118493325E-2</v>
      </c>
      <c r="Q14" s="1619"/>
    </row>
    <row r="15" spans="1:17">
      <c r="A15" s="1606" t="s">
        <v>993</v>
      </c>
      <c r="B15" s="1610">
        <f>現2040!B15</f>
        <v>6223.7669999999998</v>
      </c>
      <c r="C15" s="2926">
        <f t="shared" si="2"/>
        <v>19.290058152669243</v>
      </c>
      <c r="D15" s="2928">
        <f>$B15*入院計画!D115/10^5</f>
        <v>1.5696553455826161</v>
      </c>
      <c r="E15" s="2928">
        <f>$B15*入院計画!E115/10^5</f>
        <v>3.7471856530367154</v>
      </c>
      <c r="F15" s="2928">
        <f>$B15*入院計画!F115/10^5</f>
        <v>2.9345763882247238</v>
      </c>
      <c r="G15" s="2928">
        <f>$B15*入院計画!G115/10^5</f>
        <v>2.4141825186615482</v>
      </c>
      <c r="H15" s="2929">
        <f>現2040!H15</f>
        <v>8.5719777082933657</v>
      </c>
      <c r="I15" s="2929">
        <f>現2040!I15</f>
        <v>5.2480538870272417E-2</v>
      </c>
      <c r="J15" s="2926">
        <f t="shared" si="3"/>
        <v>224.97476660174567</v>
      </c>
      <c r="K15" s="2929">
        <f>現2040!K15</f>
        <v>42.6471883214342</v>
      </c>
      <c r="L15" s="2929">
        <f>現2040!L15</f>
        <v>125.78047267142759</v>
      </c>
      <c r="M15" s="2929">
        <f>現2040!M15</f>
        <v>56.319073192132123</v>
      </c>
      <c r="N15" s="2930">
        <f t="shared" si="4"/>
        <v>0.22803241675176833</v>
      </c>
      <c r="O15" s="2931">
        <f>$B15*入院計画!$H115/10^5*(O$2/30)/7*365/270</f>
        <v>0.18459767070381244</v>
      </c>
      <c r="P15" s="2931">
        <f>$B15*入院計画!$H115/10^5*(P$2/30)/7*365/270</f>
        <v>4.3434746047955872E-2</v>
      </c>
      <c r="Q15" s="1619"/>
    </row>
    <row r="16" spans="1:17">
      <c r="A16" s="1606" t="s">
        <v>994</v>
      </c>
      <c r="B16" s="1610">
        <f>現2040!B16</f>
        <v>6116.5339999999997</v>
      </c>
      <c r="C16" s="2926">
        <f t="shared" si="2"/>
        <v>24.341509022531643</v>
      </c>
      <c r="D16" s="2928">
        <f>$B16*入院計画!D116/10^5</f>
        <v>1.9317969676708928</v>
      </c>
      <c r="E16" s="2928">
        <f>$B16*入院計画!E116/10^5</f>
        <v>4.2006420968103697</v>
      </c>
      <c r="F16" s="2928">
        <f>$B16*入院計画!F116/10^5</f>
        <v>3.8975897574647873</v>
      </c>
      <c r="G16" s="2928">
        <f>$B16*入院計画!G116/10^5</f>
        <v>3.0847899853815273</v>
      </c>
      <c r="H16" s="2929">
        <f>現2040!H16</f>
        <v>11.168020578217892</v>
      </c>
      <c r="I16" s="2929">
        <f>現2040!I16</f>
        <v>5.8669636986174958E-2</v>
      </c>
      <c r="J16" s="2926">
        <f t="shared" si="3"/>
        <v>249.98053009756399</v>
      </c>
      <c r="K16" s="2929">
        <f>現2040!K16</f>
        <v>49.462020419787059</v>
      </c>
      <c r="L16" s="2929">
        <f>現2040!L16</f>
        <v>134.78093795342812</v>
      </c>
      <c r="M16" s="2929">
        <f>現2040!M16</f>
        <v>65.453557704004297</v>
      </c>
      <c r="N16" s="2930">
        <f t="shared" si="4"/>
        <v>0.28401402034451034</v>
      </c>
      <c r="O16" s="2931">
        <f>$B16*入院計画!$H116/10^5*(O$2/30)/7*365/270</f>
        <v>0.22991611170746076</v>
      </c>
      <c r="P16" s="2931">
        <f>$B16*入院計画!$H116/10^5*(P$2/30)/7*365/270</f>
        <v>5.4097908637049594E-2</v>
      </c>
      <c r="Q16" s="1619"/>
    </row>
    <row r="17" spans="1:17">
      <c r="A17" s="1606" t="s">
        <v>995</v>
      </c>
      <c r="B17" s="1610">
        <f>現2040!B17</f>
        <v>6408.7910000000002</v>
      </c>
      <c r="C17" s="2926">
        <f t="shared" si="2"/>
        <v>34.413642074418206</v>
      </c>
      <c r="D17" s="2928">
        <f>$B17*入院計画!D117/10^5</f>
        <v>2.7189761776043904</v>
      </c>
      <c r="E17" s="2928">
        <f>$B17*入院計画!E117/10^5</f>
        <v>6.0228131524881414</v>
      </c>
      <c r="F17" s="2928">
        <f>$B17*入院計画!F117/10^5</f>
        <v>5.7114245466619824</v>
      </c>
      <c r="G17" s="2928">
        <f>$B17*入院計画!G117/10^5</f>
        <v>3.7067656254609553</v>
      </c>
      <c r="H17" s="2929">
        <f>現2040!H17</f>
        <v>16.185726667096922</v>
      </c>
      <c r="I17" s="2929">
        <f>現2040!I17</f>
        <v>6.7935905105812225E-2</v>
      </c>
      <c r="J17" s="2926">
        <f t="shared" si="3"/>
        <v>318.98078571585518</v>
      </c>
      <c r="K17" s="2929">
        <f>現2040!K17</f>
        <v>64.395010023200001</v>
      </c>
      <c r="L17" s="2929">
        <f>現2040!L17</f>
        <v>172.63863332260175</v>
      </c>
      <c r="M17" s="2929">
        <f>現2040!M17</f>
        <v>81.564076540825326</v>
      </c>
      <c r="N17" s="2930">
        <f t="shared" si="4"/>
        <v>0.38306582922809451</v>
      </c>
      <c r="O17" s="2931">
        <f>$B17*入院計画!$H117/10^5*(O$2/30)/7*365/270</f>
        <v>0.31010090937512413</v>
      </c>
      <c r="P17" s="2931">
        <f>$B17*入院計画!$H117/10^5*(P$2/30)/7*365/270</f>
        <v>7.2964919852970378E-2</v>
      </c>
      <c r="Q17" s="1619"/>
    </row>
    <row r="18" spans="1:17">
      <c r="A18" s="1606" t="s">
        <v>996</v>
      </c>
      <c r="B18" s="1610">
        <f>現2040!B18</f>
        <v>7145.1980000000003</v>
      </c>
      <c r="C18" s="2926">
        <f t="shared" si="2"/>
        <v>49.316013106014196</v>
      </c>
      <c r="D18" s="2928">
        <f>$B18*入院計画!D118/10^5</f>
        <v>4.1087874192811684</v>
      </c>
      <c r="E18" s="2928">
        <f>$B18*入院計画!E118/10^5</f>
        <v>9.3734917008993488</v>
      </c>
      <c r="F18" s="2928">
        <f>$B18*入院計画!F118/10^5</f>
        <v>9.0031708042026786</v>
      </c>
      <c r="G18" s="2928">
        <f>$B18*入院計画!G118/10^5</f>
        <v>4.692205982552152</v>
      </c>
      <c r="H18" s="2929">
        <f>現2040!H18</f>
        <v>22.061259171173422</v>
      </c>
      <c r="I18" s="2929">
        <f>現2040!I18</f>
        <v>7.709802790542318E-2</v>
      </c>
      <c r="J18" s="2926">
        <f t="shared" si="3"/>
        <v>407.78984276295199</v>
      </c>
      <c r="K18" s="2929">
        <f>現2040!K18</f>
        <v>87.591236045546822</v>
      </c>
      <c r="L18" s="2929">
        <f>現2040!L18</f>
        <v>218.30366567086628</v>
      </c>
      <c r="M18" s="2929">
        <f>現2040!M18</f>
        <v>101.33449977951719</v>
      </c>
      <c r="N18" s="2930">
        <f t="shared" si="4"/>
        <v>0.56044126702173735</v>
      </c>
      <c r="O18" s="2931">
        <f>$B18*入院計画!$H118/10^5*(O$2/30)/7*365/270</f>
        <v>0.45369054949378734</v>
      </c>
      <c r="P18" s="2931">
        <f>$B18*入院計画!$H118/10^5*(P$2/30)/7*365/270</f>
        <v>0.10675071752794996</v>
      </c>
      <c r="Q18" s="1619"/>
    </row>
    <row r="19" spans="1:17">
      <c r="A19" s="1606" t="s">
        <v>997</v>
      </c>
      <c r="B19" s="1610">
        <f>現2040!B19</f>
        <v>7980.433</v>
      </c>
      <c r="C19" s="2926">
        <f t="shared" si="2"/>
        <v>74.811171221720613</v>
      </c>
      <c r="D19" s="2928">
        <f>$B19*入院計画!D119/10^5</f>
        <v>6.2813379711272894</v>
      </c>
      <c r="E19" s="2928">
        <f>$B19*入院計画!E119/10^5</f>
        <v>14.87508588144498</v>
      </c>
      <c r="F19" s="2928">
        <f>$B19*入院計画!F119/10^5</f>
        <v>14.637786692976054</v>
      </c>
      <c r="G19" s="2928">
        <f>$B19*入院計画!G119/10^5</f>
        <v>6.5119434198023392</v>
      </c>
      <c r="H19" s="2929">
        <f>現2040!H19</f>
        <v>32.35822971556923</v>
      </c>
      <c r="I19" s="2929">
        <f>現2040!I19</f>
        <v>0.14678754080072978</v>
      </c>
      <c r="J19" s="2926">
        <f t="shared" si="3"/>
        <v>553.11762299255599</v>
      </c>
      <c r="K19" s="2929">
        <f>現2040!K19</f>
        <v>120.93817900497814</v>
      </c>
      <c r="L19" s="2929">
        <f>現2040!L19</f>
        <v>298.39358723250245</v>
      </c>
      <c r="M19" s="2929">
        <f>現2040!M19</f>
        <v>132.87934174518125</v>
      </c>
      <c r="N19" s="2930">
        <f t="shared" si="4"/>
        <v>0.90651500989415723</v>
      </c>
      <c r="O19" s="2931">
        <f>$B19*入院計画!$H119/10^5*(O$2/30)/7*365/270</f>
        <v>0.73384548420003204</v>
      </c>
      <c r="P19" s="2931">
        <f>$B19*入院計画!$H119/10^5*(P$2/30)/7*365/270</f>
        <v>0.17266952569412519</v>
      </c>
      <c r="Q19" s="1619"/>
    </row>
    <row r="20" spans="1:17">
      <c r="A20" s="1606" t="s">
        <v>998</v>
      </c>
      <c r="B20" s="1610">
        <f>現2040!B20</f>
        <v>9074.7520000000004</v>
      </c>
      <c r="C20" s="2926">
        <f t="shared" si="2"/>
        <v>111.08015379078461</v>
      </c>
      <c r="D20" s="2928">
        <f>$B20*入院計画!D120/10^5</f>
        <v>10.075488517446743</v>
      </c>
      <c r="E20" s="2928">
        <f>$B20*入院計画!E120/10^5</f>
        <v>25.289998907020799</v>
      </c>
      <c r="F20" s="2928">
        <f>$B20*入院計画!F120/10^5</f>
        <v>25.83798316257257</v>
      </c>
      <c r="G20" s="2928">
        <f>$B20*入院計画!G120/10^5</f>
        <v>11.815561232139842</v>
      </c>
      <c r="H20" s="2929">
        <f>現2040!H20</f>
        <v>37.897415017972619</v>
      </c>
      <c r="I20" s="2929">
        <f>現2040!I20</f>
        <v>0.16370695363202459</v>
      </c>
      <c r="J20" s="2926">
        <f t="shared" si="3"/>
        <v>802.27043957659623</v>
      </c>
      <c r="K20" s="2929">
        <f>現2040!K20</f>
        <v>175.83967851089963</v>
      </c>
      <c r="L20" s="2929">
        <f>現2040!L20</f>
        <v>444.1149435039838</v>
      </c>
      <c r="M20" s="2929">
        <f>現2040!M20</f>
        <v>180.28037780531784</v>
      </c>
      <c r="N20" s="2930">
        <f t="shared" si="4"/>
        <v>2.0354397563950295</v>
      </c>
      <c r="O20" s="2931">
        <f>$B20*入院計画!$H120/10^5*(O$2/30)/7*365/270</f>
        <v>1.6477369456531192</v>
      </c>
      <c r="P20" s="2931">
        <f>$B20*入院計画!$H120/10^5*(P$2/30)/7*365/270</f>
        <v>0.38770281074191026</v>
      </c>
      <c r="Q20" s="1619"/>
    </row>
    <row r="21" spans="1:17">
      <c r="A21" s="1606" t="s">
        <v>999</v>
      </c>
      <c r="B21" s="1610">
        <f>現2040!B21</f>
        <v>7739.1570000000002</v>
      </c>
      <c r="C21" s="2926">
        <f t="shared" si="2"/>
        <v>125.9932074397894</v>
      </c>
      <c r="D21" s="2928">
        <f>$B21*入院計画!D121/10^5</f>
        <v>11.358317912730406</v>
      </c>
      <c r="E21" s="2928">
        <f>$B21*入院計画!E121/10^5</f>
        <v>31.31991612025384</v>
      </c>
      <c r="F21" s="2928">
        <f>$B21*入院計画!F121/10^5</f>
        <v>33.223945113199946</v>
      </c>
      <c r="G21" s="2928">
        <f>$B21*入院計画!G121/10^5</f>
        <v>15.775858148173956</v>
      </c>
      <c r="H21" s="2929">
        <f>現2040!H21</f>
        <v>34.1539494738511</v>
      </c>
      <c r="I21" s="2929">
        <f>現2040!I21</f>
        <v>0.16122067158015765</v>
      </c>
      <c r="J21" s="2926">
        <f t="shared" si="3"/>
        <v>887.45051043082492</v>
      </c>
      <c r="K21" s="2929">
        <f>現2040!K21</f>
        <v>193.5205934537484</v>
      </c>
      <c r="L21" s="2929">
        <f>現2040!L21</f>
        <v>518.47525397620279</v>
      </c>
      <c r="M21" s="2929">
        <f>現2040!M21</f>
        <v>172.68124046189808</v>
      </c>
      <c r="N21" s="2930">
        <f t="shared" si="4"/>
        <v>2.7734225389755078</v>
      </c>
      <c r="O21" s="2931">
        <f>$B21*入院計画!$H121/10^5*(O$2/30)/7*365/270</f>
        <v>2.2451515791706491</v>
      </c>
      <c r="P21" s="2931">
        <f>$B21*入院計画!$H121/10^5*(P$2/30)/7*365/270</f>
        <v>0.52827095980485861</v>
      </c>
      <c r="Q21" s="1619"/>
    </row>
    <row r="22" spans="1:17">
      <c r="A22" s="1606" t="s">
        <v>1000</v>
      </c>
      <c r="B22" s="1610">
        <f>現2040!B22</f>
        <v>6611.6859999999997</v>
      </c>
      <c r="C22" s="2926">
        <f t="shared" si="2"/>
        <v>154.44304183548698</v>
      </c>
      <c r="D22" s="2928">
        <f>$B22*入院計画!D122/10^5</f>
        <v>12.089679736727664</v>
      </c>
      <c r="E22" s="2928">
        <f>$B22*入院計画!E122/10^5</f>
        <v>38.542815875287523</v>
      </c>
      <c r="F22" s="2928">
        <f>$B22*入院計画!F122/10^5</f>
        <v>44.276934760378737</v>
      </c>
      <c r="G22" s="2928">
        <f>$B22*入院計画!G122/10^5</f>
        <v>27.506360383157975</v>
      </c>
      <c r="H22" s="2929">
        <f>現2040!H22</f>
        <v>31.765977245140579</v>
      </c>
      <c r="I22" s="2929">
        <f>現2040!I22</f>
        <v>0.26127383479448946</v>
      </c>
      <c r="J22" s="2926">
        <f t="shared" si="3"/>
        <v>872.5882689144878</v>
      </c>
      <c r="K22" s="2929">
        <f>現2040!K22</f>
        <v>194.25728408195522</v>
      </c>
      <c r="L22" s="2929">
        <f>現2040!L22</f>
        <v>535.4536948687695</v>
      </c>
      <c r="M22" s="2929">
        <f>現2040!M22</f>
        <v>137.86438905505096</v>
      </c>
      <c r="N22" s="2930">
        <f t="shared" si="4"/>
        <v>5.0129009087121581</v>
      </c>
      <c r="O22" s="2931">
        <f>$B22*入院計画!$H122/10^5*(O$2/30)/7*365/270</f>
        <v>4.0580626403860327</v>
      </c>
      <c r="P22" s="2931">
        <f>$B22*入院計画!$H122/10^5*(P$2/30)/7*365/270</f>
        <v>0.95483826832612539</v>
      </c>
      <c r="Q22" s="1619"/>
    </row>
    <row r="23" spans="1:17">
      <c r="A23" s="1606" t="s">
        <v>1001</v>
      </c>
      <c r="B23" s="1610">
        <f>現2040!B23</f>
        <v>5543.4459999999999</v>
      </c>
      <c r="C23" s="2926">
        <f t="shared" si="2"/>
        <v>179.30692708230498</v>
      </c>
      <c r="D23" s="2928">
        <f>$B23*入院計画!D123/10^5</f>
        <v>10.168032023076263</v>
      </c>
      <c r="E23" s="2928">
        <f>$B23*入院計画!E123/10^5</f>
        <v>45.046072652259433</v>
      </c>
      <c r="F23" s="2928">
        <f>$B23*入院計画!F123/10^5</f>
        <v>57.713881924830758</v>
      </c>
      <c r="G23" s="2928">
        <f>$B23*入院計画!G123/10^5</f>
        <v>36.207979236182453</v>
      </c>
      <c r="H23" s="2929">
        <f>現2040!H23</f>
        <v>29.794820866990442</v>
      </c>
      <c r="I23" s="2929">
        <f>現2040!I23</f>
        <v>0.37614037896561286</v>
      </c>
      <c r="J23" s="2926">
        <f t="shared" si="3"/>
        <v>745.28992869776937</v>
      </c>
      <c r="K23" s="2929">
        <f>現2040!K23</f>
        <v>167.56321707520124</v>
      </c>
      <c r="L23" s="2929">
        <f>現2040!L23</f>
        <v>475.67994653917197</v>
      </c>
      <c r="M23" s="2929">
        <f>現2040!M23</f>
        <v>95.500055928884223</v>
      </c>
      <c r="N23" s="2930">
        <f t="shared" si="4"/>
        <v>6.546709154511972</v>
      </c>
      <c r="O23" s="2931">
        <f>$B23*入院計画!$H123/10^5*(O$2/30)/7*365/270</f>
        <v>5.2997169346049295</v>
      </c>
      <c r="P23" s="2931">
        <f>$B23*入院計画!$H123/10^5*(P$2/30)/7*365/270</f>
        <v>1.2469922199070422</v>
      </c>
      <c r="Q23" s="1619"/>
    </row>
    <row r="24" spans="1:17">
      <c r="A24" s="1606" t="s">
        <v>1002</v>
      </c>
      <c r="B24" s="1610">
        <f>現2040!B24</f>
        <v>4919.9380000000001</v>
      </c>
      <c r="C24" s="2926">
        <f t="shared" si="2"/>
        <v>214.5270030479916</v>
      </c>
      <c r="D24" s="2928">
        <f>$B24*入院計画!D124/10^5</f>
        <v>11.454026541559713</v>
      </c>
      <c r="E24" s="2928">
        <f>$B24*入院計画!E124/10^5</f>
        <v>50.866632618702461</v>
      </c>
      <c r="F24" s="2928">
        <f>$B24*入院計画!F124/10^5</f>
        <v>65.470481685513448</v>
      </c>
      <c r="G24" s="2928">
        <f>$B24*入院計画!G124/10^5</f>
        <v>56.558638893223183</v>
      </c>
      <c r="H24" s="2929">
        <f>現2040!H24</f>
        <v>29.646664732723387</v>
      </c>
      <c r="I24" s="2929">
        <f>現2040!I24</f>
        <v>0.53055857626938774</v>
      </c>
      <c r="J24" s="2926">
        <f t="shared" si="3"/>
        <v>600.9644643397678</v>
      </c>
      <c r="K24" s="2929">
        <f>現2040!K24</f>
        <v>129.91221206309294</v>
      </c>
      <c r="L24" s="2929">
        <f>現2040!L24</f>
        <v>397.02128983267397</v>
      </c>
      <c r="M24" s="2929">
        <f>現2040!M24</f>
        <v>64.71706261768206</v>
      </c>
      <c r="N24" s="2930">
        <f t="shared" si="4"/>
        <v>9.3138998263189201</v>
      </c>
      <c r="O24" s="2931">
        <f>$B24*入院計画!$H124/10^5*(O$2/30)/7*365/270</f>
        <v>7.5398236689248401</v>
      </c>
      <c r="P24" s="2931">
        <f>$B24*入院計画!$H124/10^5*(P$2/30)/7*365/270</f>
        <v>1.77407615739408</v>
      </c>
      <c r="Q24" s="1619"/>
    </row>
    <row r="25" spans="1:17">
      <c r="A25" s="1607" t="s">
        <v>1005</v>
      </c>
      <c r="B25" s="1610">
        <f>現2040!B25</f>
        <v>5316.7340000000004</v>
      </c>
      <c r="C25" s="2926">
        <f t="shared" si="2"/>
        <v>340.60529695279808</v>
      </c>
      <c r="D25" s="2928">
        <f>$B25*入院計画!D125/10^5</f>
        <v>16.241647448996989</v>
      </c>
      <c r="E25" s="2928">
        <f>$B25*入院計画!E125/10^5</f>
        <v>72.373938699703629</v>
      </c>
      <c r="F25" s="2928">
        <f>$B25*入院計画!F125/10^5</f>
        <v>93.779874344319595</v>
      </c>
      <c r="G25" s="2928">
        <f>$B25*入院計画!G125/10^5</f>
        <v>122.19244652421482</v>
      </c>
      <c r="H25" s="2929">
        <f>現2040!H25</f>
        <v>35.505686468410872</v>
      </c>
      <c r="I25" s="2929">
        <f>現2040!I25</f>
        <v>0.51170346715220971</v>
      </c>
      <c r="J25" s="2926">
        <f t="shared" si="3"/>
        <v>529.23997302397504</v>
      </c>
      <c r="K25" s="2929">
        <f>現2040!K25</f>
        <v>111.59794115340084</v>
      </c>
      <c r="L25" s="2929">
        <f>現2040!L25</f>
        <v>345.2650771166193</v>
      </c>
      <c r="M25" s="2929">
        <f>現2040!M25</f>
        <v>53.650681907809911</v>
      </c>
      <c r="N25" s="2930">
        <f t="shared" si="4"/>
        <v>18.726272846144973</v>
      </c>
      <c r="O25" s="2931">
        <f>$B25*入院計画!$H125/10^5*(O$2/30)/7*365/270</f>
        <v>15.159363732593548</v>
      </c>
      <c r="P25" s="2931">
        <f>$B25*入院計画!$H125/10^5*(P$2/30)/7*365/270</f>
        <v>3.5669091135514237</v>
      </c>
      <c r="Q25" s="1619"/>
    </row>
    <row r="27" spans="1:17">
      <c r="A27" s="1621" t="s">
        <v>437</v>
      </c>
      <c r="D27" s="1317">
        <v>365</v>
      </c>
      <c r="E27" s="1317">
        <v>365</v>
      </c>
      <c r="F27" s="1317">
        <v>365</v>
      </c>
      <c r="G27" s="1317">
        <v>365</v>
      </c>
      <c r="H27" s="1317">
        <v>365</v>
      </c>
      <c r="I27" s="1317">
        <v>365</v>
      </c>
      <c r="K27" s="1317">
        <v>270</v>
      </c>
      <c r="L27" s="1317">
        <v>270</v>
      </c>
      <c r="M27" s="1317">
        <v>270</v>
      </c>
      <c r="N27" s="1317">
        <v>270</v>
      </c>
      <c r="O27" s="1317">
        <v>270</v>
      </c>
      <c r="P27" s="1317">
        <v>270</v>
      </c>
    </row>
    <row r="29" spans="1:17">
      <c r="A29" s="2812">
        <v>2040</v>
      </c>
      <c r="B29" s="1317" t="s">
        <v>1311</v>
      </c>
    </row>
    <row r="31" spans="1:17">
      <c r="B31" s="2636" t="s">
        <v>640</v>
      </c>
      <c r="C31" s="2636" t="s">
        <v>641</v>
      </c>
    </row>
    <row r="32" spans="1:17">
      <c r="B32" s="2636"/>
      <c r="C32" s="1605" t="s">
        <v>578</v>
      </c>
      <c r="D32" s="1662" t="s">
        <v>742</v>
      </c>
      <c r="E32" s="1662" t="s">
        <v>743</v>
      </c>
      <c r="F32" s="1662" t="s">
        <v>744</v>
      </c>
      <c r="G32" s="1662" t="s">
        <v>745</v>
      </c>
      <c r="H32" s="1605" t="s">
        <v>392</v>
      </c>
      <c r="I32" s="1605" t="s">
        <v>442</v>
      </c>
      <c r="J32" s="1605" t="s">
        <v>644</v>
      </c>
      <c r="K32" s="1605" t="s">
        <v>645</v>
      </c>
      <c r="L32" s="1605" t="s">
        <v>646</v>
      </c>
      <c r="M32" s="1605" t="s">
        <v>647</v>
      </c>
      <c r="N32" s="2636" t="s">
        <v>1030</v>
      </c>
      <c r="O32" s="2636" t="s">
        <v>1031</v>
      </c>
      <c r="P32" s="2636" t="s">
        <v>1032</v>
      </c>
      <c r="Q32" s="2636"/>
    </row>
    <row r="33" spans="1:17">
      <c r="A33" s="1608" t="s">
        <v>241</v>
      </c>
      <c r="B33" s="1610">
        <f>B5</f>
        <v>110918.55199999998</v>
      </c>
      <c r="C33" s="1585">
        <f>SUM(D33:I33)</f>
        <v>512290.06649101299</v>
      </c>
      <c r="D33" s="1585">
        <f>D5*D$27</f>
        <v>36263.160933754203</v>
      </c>
      <c r="E33" s="1585">
        <f t="shared" ref="E33:H33" si="5">E5*E$27</f>
        <v>120355.30925347868</v>
      </c>
      <c r="F33" s="1585">
        <f t="shared" si="5"/>
        <v>133819.53533034737</v>
      </c>
      <c r="G33" s="1585">
        <f t="shared" si="5"/>
        <v>109093.94897383125</v>
      </c>
      <c r="H33" s="1585">
        <f t="shared" si="5"/>
        <v>111879.34693039871</v>
      </c>
      <c r="I33" s="1585">
        <f>I5*I$27</f>
        <v>878.76506920273744</v>
      </c>
      <c r="J33" s="1585">
        <f>SUM(K33:N33)</f>
        <v>2032978.669239</v>
      </c>
      <c r="K33" s="1585">
        <f>K5*K$27</f>
        <v>412067.1350237726</v>
      </c>
      <c r="L33" s="1585">
        <f t="shared" ref="K33:M48" si="6">L5*L$27</f>
        <v>1226392.2308393144</v>
      </c>
      <c r="M33" s="1585">
        <f>M5*M$27</f>
        <v>381739.97340664372</v>
      </c>
      <c r="N33" s="1585">
        <f>N5*N$27</f>
        <v>12779.329969269156</v>
      </c>
      <c r="O33" s="1585">
        <f t="shared" ref="N33:P53" si="7">O5*O$27</f>
        <v>10345.171879884554</v>
      </c>
      <c r="P33" s="1585">
        <f>P5*P$27</f>
        <v>2434.1580893846017</v>
      </c>
      <c r="Q33" s="1585"/>
    </row>
    <row r="34" spans="1:17">
      <c r="A34" s="1607" t="s">
        <v>1004</v>
      </c>
      <c r="B34" s="1610">
        <f t="shared" ref="B34:B53" si="8">B6</f>
        <v>743.84100000000001</v>
      </c>
      <c r="C34" s="1585">
        <f>SUM(D34:I34)</f>
        <v>815.93424907511917</v>
      </c>
      <c r="D34" s="1585">
        <f t="shared" ref="D34:I49" si="9">D6*D$27</f>
        <v>357.2327472125807</v>
      </c>
      <c r="E34" s="1585">
        <f t="shared" si="9"/>
        <v>367.97852244738232</v>
      </c>
      <c r="F34" s="1585">
        <f t="shared" si="9"/>
        <v>76.167092520941665</v>
      </c>
      <c r="G34" s="1585">
        <f t="shared" si="9"/>
        <v>14.555886894214478</v>
      </c>
      <c r="H34" s="1585">
        <f t="shared" si="9"/>
        <v>0</v>
      </c>
      <c r="I34" s="1585">
        <f t="shared" si="9"/>
        <v>0</v>
      </c>
      <c r="J34" s="1585">
        <f t="shared" ref="J34:J53" si="10">SUM(K34:N34)</f>
        <v>14320.417250293109</v>
      </c>
      <c r="K34" s="1585">
        <f t="shared" si="6"/>
        <v>2309.0419247573568</v>
      </c>
      <c r="L34" s="1585">
        <f t="shared" si="6"/>
        <v>11983.832271962383</v>
      </c>
      <c r="M34" s="1585">
        <f t="shared" si="6"/>
        <v>22.284344887498644</v>
      </c>
      <c r="N34" s="1585">
        <f t="shared" si="7"/>
        <v>5.2587086858699319</v>
      </c>
      <c r="O34" s="1585">
        <f t="shared" si="7"/>
        <v>4.2570498885613741</v>
      </c>
      <c r="P34" s="1585">
        <f t="shared" si="7"/>
        <v>1.0016587973085584</v>
      </c>
      <c r="Q34" s="1585"/>
    </row>
    <row r="35" spans="1:17">
      <c r="A35" s="1607" t="s">
        <v>1003</v>
      </c>
      <c r="B35" s="1610">
        <f t="shared" si="8"/>
        <v>3053.181</v>
      </c>
      <c r="C35" s="1585">
        <f t="shared" ref="C35:C53" si="11">SUM(D35:I35)</f>
        <v>3349.0960387037303</v>
      </c>
      <c r="D35" s="1585">
        <f t="shared" si="9"/>
        <v>1466.3029281355216</v>
      </c>
      <c r="E35" s="1585">
        <f t="shared" si="9"/>
        <v>1510.4101994168391</v>
      </c>
      <c r="F35" s="1585">
        <f t="shared" si="9"/>
        <v>312.63659802320819</v>
      </c>
      <c r="G35" s="1585">
        <f t="shared" si="9"/>
        <v>59.746313128161326</v>
      </c>
      <c r="H35" s="1585">
        <f t="shared" si="9"/>
        <v>0</v>
      </c>
      <c r="I35" s="1585">
        <f t="shared" si="9"/>
        <v>0</v>
      </c>
      <c r="J35" s="1585">
        <f t="shared" si="10"/>
        <v>60216.660357778965</v>
      </c>
      <c r="K35" s="1585">
        <f t="shared" si="6"/>
        <v>6274.7955132283978</v>
      </c>
      <c r="L35" s="1585">
        <f t="shared" si="6"/>
        <v>49960.563694602191</v>
      </c>
      <c r="M35" s="1585">
        <f t="shared" si="6"/>
        <v>3959.7161748740878</v>
      </c>
      <c r="N35" s="1585">
        <f t="shared" si="7"/>
        <v>21.584975074287446</v>
      </c>
      <c r="O35" s="1585">
        <f t="shared" si="7"/>
        <v>17.473551250613646</v>
      </c>
      <c r="P35" s="1585">
        <f t="shared" si="7"/>
        <v>4.1114238236737997</v>
      </c>
      <c r="Q35" s="1585"/>
    </row>
    <row r="36" spans="1:17">
      <c r="A36" s="1606" t="s">
        <v>986</v>
      </c>
      <c r="B36" s="1610">
        <f t="shared" si="8"/>
        <v>3988.6590000000001</v>
      </c>
      <c r="C36" s="1585">
        <f t="shared" si="11"/>
        <v>1089.1952911262936</v>
      </c>
      <c r="D36" s="1585">
        <f t="shared" si="9"/>
        <v>362.55388949891312</v>
      </c>
      <c r="E36" s="1585">
        <f t="shared" si="9"/>
        <v>462.0881644453695</v>
      </c>
      <c r="F36" s="1585">
        <f t="shared" si="9"/>
        <v>50.491331659000906</v>
      </c>
      <c r="G36" s="1585">
        <f t="shared" si="9"/>
        <v>186.24156081485336</v>
      </c>
      <c r="H36" s="1585">
        <f t="shared" si="9"/>
        <v>27.820344708156643</v>
      </c>
      <c r="I36" s="1585">
        <f t="shared" si="9"/>
        <v>0</v>
      </c>
      <c r="J36" s="1585">
        <f t="shared" si="10"/>
        <v>51683.26186656495</v>
      </c>
      <c r="K36" s="1585">
        <f t="shared" si="6"/>
        <v>4835.02939803749</v>
      </c>
      <c r="L36" s="1585">
        <f t="shared" si="6"/>
        <v>34897.554634894099</v>
      </c>
      <c r="M36" s="1585">
        <f t="shared" si="6"/>
        <v>11942.660741914373</v>
      </c>
      <c r="N36" s="1585">
        <f t="shared" si="7"/>
        <v>8.0170917189822308</v>
      </c>
      <c r="O36" s="1585">
        <f t="shared" si="7"/>
        <v>6.4900266296522817</v>
      </c>
      <c r="P36" s="1585">
        <f t="shared" si="7"/>
        <v>1.5270650893299484</v>
      </c>
      <c r="Q36" s="1585"/>
    </row>
    <row r="37" spans="1:17">
      <c r="A37" s="1606" t="s">
        <v>987</v>
      </c>
      <c r="B37" s="1610">
        <f t="shared" si="8"/>
        <v>4150.268</v>
      </c>
      <c r="C37" s="1585">
        <f t="shared" si="11"/>
        <v>1205.1829275828827</v>
      </c>
      <c r="D37" s="1585">
        <f t="shared" si="9"/>
        <v>273.52890405753112</v>
      </c>
      <c r="E37" s="1585">
        <f t="shared" si="9"/>
        <v>419.49874702765703</v>
      </c>
      <c r="F37" s="1585">
        <f t="shared" si="9"/>
        <v>89.408528303820233</v>
      </c>
      <c r="G37" s="1585">
        <f t="shared" si="9"/>
        <v>261.40459313100052</v>
      </c>
      <c r="H37" s="1585">
        <f t="shared" si="9"/>
        <v>161.34215506287373</v>
      </c>
      <c r="I37" s="1585">
        <f t="shared" si="9"/>
        <v>0</v>
      </c>
      <c r="J37" s="1585">
        <f t="shared" si="10"/>
        <v>32058.329198178733</v>
      </c>
      <c r="K37" s="1585">
        <f t="shared" si="6"/>
        <v>3778.8843037186844</v>
      </c>
      <c r="L37" s="1585">
        <f t="shared" si="6"/>
        <v>21256.32109109564</v>
      </c>
      <c r="M37" s="1585">
        <f t="shared" si="6"/>
        <v>7014.8587522300513</v>
      </c>
      <c r="N37" s="1585">
        <f t="shared" si="7"/>
        <v>8.2650511343548203</v>
      </c>
      <c r="O37" s="1585">
        <f t="shared" si="7"/>
        <v>6.6907556801919981</v>
      </c>
      <c r="P37" s="1585">
        <f t="shared" si="7"/>
        <v>1.5742954541628231</v>
      </c>
      <c r="Q37" s="1585"/>
    </row>
    <row r="38" spans="1:17">
      <c r="A38" s="1606" t="s">
        <v>988</v>
      </c>
      <c r="B38" s="1610">
        <f t="shared" si="8"/>
        <v>4350.8379999999997</v>
      </c>
      <c r="C38" s="1585">
        <f t="shared" si="11"/>
        <v>1763.190222644741</v>
      </c>
      <c r="D38" s="1585">
        <f t="shared" si="9"/>
        <v>194.8889535451512</v>
      </c>
      <c r="E38" s="1585">
        <f t="shared" si="9"/>
        <v>495.7637402312709</v>
      </c>
      <c r="F38" s="1585">
        <f t="shared" si="9"/>
        <v>349.56629598494249</v>
      </c>
      <c r="G38" s="1585">
        <f t="shared" si="9"/>
        <v>347.503498270889</v>
      </c>
      <c r="H38" s="1585">
        <f t="shared" si="9"/>
        <v>375.46773461248733</v>
      </c>
      <c r="I38" s="1585">
        <f t="shared" si="9"/>
        <v>0</v>
      </c>
      <c r="J38" s="1585">
        <f t="shared" si="10"/>
        <v>24475.282676760991</v>
      </c>
      <c r="K38" s="1585">
        <f t="shared" si="6"/>
        <v>3513.9739900201625</v>
      </c>
      <c r="L38" s="1585">
        <f t="shared" si="6"/>
        <v>15482.432239631245</v>
      </c>
      <c r="M38" s="1585">
        <f t="shared" si="6"/>
        <v>5468.6078916075176</v>
      </c>
      <c r="N38" s="1585">
        <f t="shared" si="7"/>
        <v>10.268555502064947</v>
      </c>
      <c r="O38" s="1585">
        <f t="shared" si="7"/>
        <v>8.3126401683382891</v>
      </c>
      <c r="P38" s="1585">
        <f t="shared" si="7"/>
        <v>1.9559153337266564</v>
      </c>
      <c r="Q38" s="1585"/>
    </row>
    <row r="39" spans="1:17">
      <c r="A39" s="1606" t="s">
        <v>989</v>
      </c>
      <c r="B39" s="1610">
        <f t="shared" si="8"/>
        <v>4894.9570000000003</v>
      </c>
      <c r="C39" s="1585">
        <f t="shared" si="11"/>
        <v>2707.7638547510119</v>
      </c>
      <c r="D39" s="1585">
        <f t="shared" si="9"/>
        <v>243.83320328394743</v>
      </c>
      <c r="E39" s="1585">
        <f t="shared" si="9"/>
        <v>893.57383507123882</v>
      </c>
      <c r="F39" s="1585">
        <f t="shared" si="9"/>
        <v>448.26039192878204</v>
      </c>
      <c r="G39" s="1585">
        <f t="shared" si="9"/>
        <v>421.05605584735292</v>
      </c>
      <c r="H39" s="1585">
        <f t="shared" si="9"/>
        <v>701.04036861969064</v>
      </c>
      <c r="I39" s="1585">
        <f t="shared" si="9"/>
        <v>0</v>
      </c>
      <c r="J39" s="1585">
        <f t="shared" si="10"/>
        <v>31849.726788799027</v>
      </c>
      <c r="K39" s="1585">
        <f t="shared" si="6"/>
        <v>4719.6021390670867</v>
      </c>
      <c r="L39" s="1585">
        <f t="shared" si="6"/>
        <v>18891.789950501985</v>
      </c>
      <c r="M39" s="1585">
        <f t="shared" si="6"/>
        <v>8222.8318471572638</v>
      </c>
      <c r="N39" s="1585">
        <f t="shared" si="7"/>
        <v>15.50285207269264</v>
      </c>
      <c r="O39" s="1585">
        <f t="shared" si="7"/>
        <v>12.549927868370231</v>
      </c>
      <c r="P39" s="1585">
        <f t="shared" si="7"/>
        <v>2.9529242043224073</v>
      </c>
      <c r="Q39" s="1585"/>
    </row>
    <row r="40" spans="1:17">
      <c r="A40" s="1606" t="s">
        <v>990</v>
      </c>
      <c r="B40" s="1610">
        <f t="shared" si="8"/>
        <v>5241.4409999999998</v>
      </c>
      <c r="C40" s="1585">
        <f t="shared" si="11"/>
        <v>4362.9301167470439</v>
      </c>
      <c r="D40" s="1585">
        <f t="shared" si="9"/>
        <v>326.17717478370906</v>
      </c>
      <c r="E40" s="1585">
        <f t="shared" si="9"/>
        <v>1780.8766554731476</v>
      </c>
      <c r="F40" s="1585">
        <f t="shared" si="9"/>
        <v>634.05307295838463</v>
      </c>
      <c r="G40" s="1585">
        <f t="shared" si="9"/>
        <v>488.59176615652916</v>
      </c>
      <c r="H40" s="1585">
        <f t="shared" si="9"/>
        <v>1133.2314473752731</v>
      </c>
      <c r="I40" s="1585">
        <f t="shared" si="9"/>
        <v>0</v>
      </c>
      <c r="J40" s="1585">
        <f t="shared" si="10"/>
        <v>41222.391321619223</v>
      </c>
      <c r="K40" s="1585">
        <f t="shared" si="6"/>
        <v>6864.8318131978203</v>
      </c>
      <c r="L40" s="1585">
        <f t="shared" si="6"/>
        <v>24523.66088476191</v>
      </c>
      <c r="M40" s="1585">
        <f t="shared" si="6"/>
        <v>9810.9839143229619</v>
      </c>
      <c r="N40" s="1585">
        <f t="shared" si="7"/>
        <v>22.914709336528393</v>
      </c>
      <c r="O40" s="1585">
        <f t="shared" si="7"/>
        <v>18.550002796237273</v>
      </c>
      <c r="P40" s="1585">
        <f t="shared" si="7"/>
        <v>4.3647065402911229</v>
      </c>
      <c r="Q40" s="1585"/>
    </row>
    <row r="41" spans="1:17">
      <c r="A41" s="1606" t="s">
        <v>991</v>
      </c>
      <c r="B41" s="1610">
        <f t="shared" si="8"/>
        <v>5569.8419999999996</v>
      </c>
      <c r="C41" s="1585">
        <f t="shared" si="11"/>
        <v>5959.5514538271254</v>
      </c>
      <c r="D41" s="1585">
        <f t="shared" si="9"/>
        <v>436.51292747941528</v>
      </c>
      <c r="E41" s="1585">
        <f t="shared" si="9"/>
        <v>2395.5013949777594</v>
      </c>
      <c r="F41" s="1585">
        <f t="shared" si="9"/>
        <v>846.35163977295088</v>
      </c>
      <c r="G41" s="1585">
        <f t="shared" si="9"/>
        <v>596.69171604492817</v>
      </c>
      <c r="H41" s="1585">
        <f t="shared" si="9"/>
        <v>1684.4937755520709</v>
      </c>
      <c r="I41" s="1585">
        <f t="shared" si="9"/>
        <v>0</v>
      </c>
      <c r="J41" s="1585">
        <f t="shared" si="10"/>
        <v>49728.84771913779</v>
      </c>
      <c r="K41" s="1585">
        <f t="shared" si="6"/>
        <v>8623.7082242877241</v>
      </c>
      <c r="L41" s="1585">
        <f t="shared" si="6"/>
        <v>28377.519215428616</v>
      </c>
      <c r="M41" s="1585">
        <f t="shared" si="6"/>
        <v>12697.844830193217</v>
      </c>
      <c r="N41" s="1585">
        <f t="shared" si="7"/>
        <v>29.7754492282297</v>
      </c>
      <c r="O41" s="1585">
        <f t="shared" si="7"/>
        <v>24.103935089519279</v>
      </c>
      <c r="P41" s="1585">
        <f t="shared" si="7"/>
        <v>5.6715141387104193</v>
      </c>
      <c r="Q41" s="1585"/>
    </row>
    <row r="42" spans="1:17">
      <c r="A42" s="1606" t="s">
        <v>992</v>
      </c>
      <c r="B42" s="1610">
        <f t="shared" si="8"/>
        <v>5845.0889999999999</v>
      </c>
      <c r="C42" s="1585">
        <f t="shared" si="11"/>
        <v>6270.4936763790411</v>
      </c>
      <c r="D42" s="1585">
        <f t="shared" si="9"/>
        <v>482.95289319891947</v>
      </c>
      <c r="E42" s="1585">
        <f t="shared" si="9"/>
        <v>1924.2314187518857</v>
      </c>
      <c r="F42" s="1585">
        <f t="shared" si="9"/>
        <v>894.60842836932909</v>
      </c>
      <c r="G42" s="1585">
        <f t="shared" si="9"/>
        <v>697.80042217630091</v>
      </c>
      <c r="H42" s="1585">
        <f t="shared" si="9"/>
        <v>2270.9005138826064</v>
      </c>
      <c r="I42" s="1585">
        <f t="shared" si="9"/>
        <v>0</v>
      </c>
      <c r="J42" s="1585">
        <f t="shared" si="10"/>
        <v>55409.026108261882</v>
      </c>
      <c r="K42" s="1585">
        <f t="shared" si="6"/>
        <v>9961.6364760818615</v>
      </c>
      <c r="L42" s="1585">
        <f t="shared" si="6"/>
        <v>31223.531130609688</v>
      </c>
      <c r="M42" s="1585">
        <f t="shared" si="6"/>
        <v>14194.208590114866</v>
      </c>
      <c r="N42" s="1585">
        <f t="shared" si="7"/>
        <v>29.649911455464284</v>
      </c>
      <c r="O42" s="1585">
        <f t="shared" si="7"/>
        <v>24.002309273471088</v>
      </c>
      <c r="P42" s="1585">
        <f t="shared" si="7"/>
        <v>5.6476021819931974</v>
      </c>
      <c r="Q42" s="1585"/>
    </row>
    <row r="43" spans="1:17">
      <c r="A43" s="1606" t="s">
        <v>993</v>
      </c>
      <c r="B43" s="1610">
        <f t="shared" si="8"/>
        <v>6223.7669999999998</v>
      </c>
      <c r="C43" s="1585">
        <f t="shared" si="11"/>
        <v>7040.8712257242732</v>
      </c>
      <c r="D43" s="1585">
        <f t="shared" si="9"/>
        <v>572.9242011376549</v>
      </c>
      <c r="E43" s="1585">
        <f t="shared" si="9"/>
        <v>1367.7227633584012</v>
      </c>
      <c r="F43" s="1585">
        <f t="shared" si="9"/>
        <v>1071.1203817020241</v>
      </c>
      <c r="G43" s="1585">
        <f t="shared" si="9"/>
        <v>881.17661931146506</v>
      </c>
      <c r="H43" s="1585">
        <f t="shared" si="9"/>
        <v>3128.7718635270785</v>
      </c>
      <c r="I43" s="1585">
        <f t="shared" si="9"/>
        <v>19.155396687649432</v>
      </c>
      <c r="J43" s="1585">
        <f t="shared" si="10"/>
        <v>60743.186982471329</v>
      </c>
      <c r="K43" s="1585">
        <f t="shared" si="6"/>
        <v>11514.740846787234</v>
      </c>
      <c r="L43" s="1585">
        <f t="shared" si="6"/>
        <v>33960.727621285449</v>
      </c>
      <c r="M43" s="1585">
        <f t="shared" si="6"/>
        <v>15206.149761875673</v>
      </c>
      <c r="N43" s="1585">
        <f t="shared" si="7"/>
        <v>61.568752522977448</v>
      </c>
      <c r="O43" s="1585">
        <f t="shared" si="7"/>
        <v>49.841371090029362</v>
      </c>
      <c r="P43" s="1585">
        <f t="shared" si="7"/>
        <v>11.727381432948086</v>
      </c>
      <c r="Q43" s="1585"/>
    </row>
    <row r="44" spans="1:17">
      <c r="A44" s="1606" t="s">
        <v>994</v>
      </c>
      <c r="B44" s="1610">
        <f t="shared" si="8"/>
        <v>6116.5339999999997</v>
      </c>
      <c r="C44" s="1585">
        <f t="shared" si="11"/>
        <v>8884.6507932240511</v>
      </c>
      <c r="D44" s="1585">
        <f t="shared" si="9"/>
        <v>705.10589319987582</v>
      </c>
      <c r="E44" s="1585">
        <f t="shared" si="9"/>
        <v>1533.234365335785</v>
      </c>
      <c r="F44" s="1585">
        <f t="shared" si="9"/>
        <v>1422.6202614746474</v>
      </c>
      <c r="G44" s="1585">
        <f t="shared" si="9"/>
        <v>1125.9483446642575</v>
      </c>
      <c r="H44" s="1585">
        <f t="shared" si="9"/>
        <v>4076.3275110495306</v>
      </c>
      <c r="I44" s="1585">
        <f t="shared" si="9"/>
        <v>21.41441749995386</v>
      </c>
      <c r="J44" s="1585">
        <f t="shared" si="10"/>
        <v>67494.743126342277</v>
      </c>
      <c r="K44" s="1585">
        <f t="shared" si="6"/>
        <v>13354.745513342506</v>
      </c>
      <c r="L44" s="1585">
        <f t="shared" si="6"/>
        <v>36390.853247425592</v>
      </c>
      <c r="M44" s="1585">
        <f t="shared" si="6"/>
        <v>17672.460580081159</v>
      </c>
      <c r="N44" s="1585">
        <f t="shared" si="7"/>
        <v>76.683785493017794</v>
      </c>
      <c r="O44" s="1585">
        <f t="shared" si="7"/>
        <v>62.077350161014408</v>
      </c>
      <c r="P44" s="1585">
        <f t="shared" si="7"/>
        <v>14.60643533200339</v>
      </c>
      <c r="Q44" s="1585"/>
    </row>
    <row r="45" spans="1:17">
      <c r="A45" s="1606" t="s">
        <v>995</v>
      </c>
      <c r="B45" s="1610">
        <f t="shared" si="8"/>
        <v>6408.7910000000002</v>
      </c>
      <c r="C45" s="1585">
        <f t="shared" si="11"/>
        <v>12560.979357162645</v>
      </c>
      <c r="D45" s="1585">
        <f t="shared" si="9"/>
        <v>992.42630482560253</v>
      </c>
      <c r="E45" s="1585">
        <f t="shared" si="9"/>
        <v>2198.3268006581716</v>
      </c>
      <c r="F45" s="1585">
        <f t="shared" si="9"/>
        <v>2084.6699595316236</v>
      </c>
      <c r="G45" s="1585">
        <f t="shared" si="9"/>
        <v>1352.9694532932488</v>
      </c>
      <c r="H45" s="1585">
        <f t="shared" si="9"/>
        <v>5907.7902334903765</v>
      </c>
      <c r="I45" s="1585">
        <f t="shared" si="9"/>
        <v>24.796605363621463</v>
      </c>
      <c r="J45" s="1585">
        <f t="shared" si="10"/>
        <v>86124.812143280898</v>
      </c>
      <c r="K45" s="1585">
        <f t="shared" si="6"/>
        <v>17386.652706264002</v>
      </c>
      <c r="L45" s="1585">
        <f t="shared" si="6"/>
        <v>46612.43099710247</v>
      </c>
      <c r="M45" s="1585">
        <f t="shared" si="6"/>
        <v>22022.300666022838</v>
      </c>
      <c r="N45" s="1585">
        <f t="shared" si="7"/>
        <v>103.42777389158552</v>
      </c>
      <c r="O45" s="1585">
        <f t="shared" si="7"/>
        <v>83.727245531283515</v>
      </c>
      <c r="P45" s="1585">
        <f t="shared" si="7"/>
        <v>19.700528360302002</v>
      </c>
      <c r="Q45" s="1585"/>
    </row>
    <row r="46" spans="1:17">
      <c r="A46" s="1606" t="s">
        <v>996</v>
      </c>
      <c r="B46" s="1610">
        <f t="shared" si="8"/>
        <v>7145.1980000000003</v>
      </c>
      <c r="C46" s="1585">
        <f t="shared" si="11"/>
        <v>18000.344783695182</v>
      </c>
      <c r="D46" s="1585">
        <f t="shared" si="9"/>
        <v>1499.7074080376265</v>
      </c>
      <c r="E46" s="1585">
        <f t="shared" si="9"/>
        <v>3421.3244708282623</v>
      </c>
      <c r="F46" s="1585">
        <f t="shared" si="9"/>
        <v>3286.1573435339778</v>
      </c>
      <c r="G46" s="1585">
        <f t="shared" si="9"/>
        <v>1712.6551836315355</v>
      </c>
      <c r="H46" s="1585">
        <f t="shared" si="9"/>
        <v>8052.3595974782993</v>
      </c>
      <c r="I46" s="1585">
        <f t="shared" si="9"/>
        <v>28.140780185479461</v>
      </c>
      <c r="J46" s="1585">
        <f t="shared" si="10"/>
        <v>110103.25754599705</v>
      </c>
      <c r="K46" s="1585">
        <f t="shared" si="6"/>
        <v>23649.633732297643</v>
      </c>
      <c r="L46" s="1585">
        <f t="shared" si="6"/>
        <v>58941.989731133894</v>
      </c>
      <c r="M46" s="1585">
        <f t="shared" si="6"/>
        <v>27360.314940469641</v>
      </c>
      <c r="N46" s="1585">
        <f t="shared" si="7"/>
        <v>151.3191420958691</v>
      </c>
      <c r="O46" s="1585">
        <f t="shared" si="7"/>
        <v>122.49644836332259</v>
      </c>
      <c r="P46" s="1585">
        <f t="shared" si="7"/>
        <v>28.822693732546487</v>
      </c>
      <c r="Q46" s="1585"/>
    </row>
    <row r="47" spans="1:17">
      <c r="A47" s="1606" t="s">
        <v>997</v>
      </c>
      <c r="B47" s="1610">
        <f t="shared" si="8"/>
        <v>7980.433</v>
      </c>
      <c r="C47" s="1585">
        <f t="shared" si="11"/>
        <v>27306.077495928028</v>
      </c>
      <c r="D47" s="1585">
        <f t="shared" si="9"/>
        <v>2292.6883594614605</v>
      </c>
      <c r="E47" s="1585">
        <f t="shared" si="9"/>
        <v>5429.4063467274173</v>
      </c>
      <c r="F47" s="1585">
        <f t="shared" si="9"/>
        <v>5342.7921429362596</v>
      </c>
      <c r="G47" s="1585">
        <f t="shared" si="9"/>
        <v>2376.8593482278538</v>
      </c>
      <c r="H47" s="1585">
        <f t="shared" si="9"/>
        <v>11810.75384618277</v>
      </c>
      <c r="I47" s="1585">
        <f t="shared" si="9"/>
        <v>53.577452392266373</v>
      </c>
      <c r="J47" s="1585">
        <f t="shared" si="10"/>
        <v>149341.75820799015</v>
      </c>
      <c r="K47" s="1585">
        <f t="shared" si="6"/>
        <v>32653.308331344098</v>
      </c>
      <c r="L47" s="1585">
        <f t="shared" si="6"/>
        <v>80566.268552775669</v>
      </c>
      <c r="M47" s="1585">
        <f t="shared" si="6"/>
        <v>35877.422271198935</v>
      </c>
      <c r="N47" s="1585">
        <f t="shared" si="7"/>
        <v>244.75905267142247</v>
      </c>
      <c r="O47" s="1585">
        <f t="shared" si="7"/>
        <v>198.13828073400865</v>
      </c>
      <c r="P47" s="1585">
        <f t="shared" si="7"/>
        <v>46.620771937413799</v>
      </c>
      <c r="Q47" s="1585"/>
    </row>
    <row r="48" spans="1:17">
      <c r="A48" s="1606" t="s">
        <v>998</v>
      </c>
      <c r="B48" s="1610">
        <f t="shared" si="8"/>
        <v>9074.7520000000004</v>
      </c>
      <c r="C48" s="1585">
        <f t="shared" si="11"/>
        <v>40544.25613363638</v>
      </c>
      <c r="D48" s="1585">
        <f t="shared" si="9"/>
        <v>3677.5533088680613</v>
      </c>
      <c r="E48" s="1585">
        <f t="shared" si="9"/>
        <v>9230.8496010625913</v>
      </c>
      <c r="F48" s="1585">
        <f t="shared" si="9"/>
        <v>9430.8638543389879</v>
      </c>
      <c r="G48" s="1585">
        <f t="shared" si="9"/>
        <v>4312.6798497310429</v>
      </c>
      <c r="H48" s="1585">
        <f t="shared" si="9"/>
        <v>13832.556481560006</v>
      </c>
      <c r="I48" s="1585">
        <f t="shared" si="9"/>
        <v>59.753038075688977</v>
      </c>
      <c r="J48" s="1585">
        <f t="shared" si="10"/>
        <v>216613.01868568102</v>
      </c>
      <c r="K48" s="1585">
        <f t="shared" si="6"/>
        <v>47476.713197942903</v>
      </c>
      <c r="L48" s="1585">
        <f t="shared" si="6"/>
        <v>119911.03474607563</v>
      </c>
      <c r="M48" s="1585">
        <f t="shared" si="6"/>
        <v>48675.702007435815</v>
      </c>
      <c r="N48" s="1585">
        <f t="shared" si="7"/>
        <v>549.56873422665797</v>
      </c>
      <c r="O48" s="1585">
        <f t="shared" si="7"/>
        <v>444.88897532634218</v>
      </c>
      <c r="P48" s="1585">
        <f t="shared" si="7"/>
        <v>104.67975890031578</v>
      </c>
      <c r="Q48" s="1585"/>
    </row>
    <row r="49" spans="1:17">
      <c r="A49" s="1606" t="s">
        <v>999</v>
      </c>
      <c r="B49" s="1610">
        <f t="shared" si="8"/>
        <v>7739.1570000000002</v>
      </c>
      <c r="C49" s="1585">
        <f t="shared" si="11"/>
        <v>45987.520715523133</v>
      </c>
      <c r="D49" s="1585">
        <f t="shared" si="9"/>
        <v>4145.786038146598</v>
      </c>
      <c r="E49" s="1585">
        <f t="shared" si="9"/>
        <v>11431.769383892652</v>
      </c>
      <c r="F49" s="1585">
        <f t="shared" si="9"/>
        <v>12126.73996631798</v>
      </c>
      <c r="G49" s="1585">
        <f t="shared" si="9"/>
        <v>5758.1882240834939</v>
      </c>
      <c r="H49" s="1585">
        <f t="shared" si="9"/>
        <v>12466.191557955652</v>
      </c>
      <c r="I49" s="1585">
        <f t="shared" si="9"/>
        <v>58.845545126757543</v>
      </c>
      <c r="J49" s="1585">
        <f t="shared" si="10"/>
        <v>239611.63781632271</v>
      </c>
      <c r="K49" s="1585">
        <f t="shared" ref="K49:M53" si="12">K21*K$27</f>
        <v>52250.560232512071</v>
      </c>
      <c r="L49" s="1585">
        <f t="shared" si="12"/>
        <v>139988.31857357477</v>
      </c>
      <c r="M49" s="1585">
        <f t="shared" si="12"/>
        <v>46623.934924712485</v>
      </c>
      <c r="N49" s="1585">
        <f t="shared" si="7"/>
        <v>748.82408552338711</v>
      </c>
      <c r="O49" s="1585">
        <f t="shared" si="7"/>
        <v>606.19092637607525</v>
      </c>
      <c r="P49" s="1585">
        <f t="shared" si="7"/>
        <v>142.63315914731183</v>
      </c>
      <c r="Q49" s="1585"/>
    </row>
    <row r="50" spans="1:17">
      <c r="A50" s="1606" t="s">
        <v>1000</v>
      </c>
      <c r="B50" s="1610">
        <f t="shared" si="8"/>
        <v>6611.6859999999997</v>
      </c>
      <c r="C50" s="1585">
        <f t="shared" si="11"/>
        <v>56371.710269952746</v>
      </c>
      <c r="D50" s="1585">
        <f t="shared" ref="D50:I53" si="13">D22*D$27</f>
        <v>4412.7331039055971</v>
      </c>
      <c r="E50" s="1585">
        <f t="shared" si="13"/>
        <v>14068.127794479946</v>
      </c>
      <c r="F50" s="1585">
        <f t="shared" si="13"/>
        <v>16161.081187538239</v>
      </c>
      <c r="G50" s="1585">
        <f t="shared" si="13"/>
        <v>10039.821539852661</v>
      </c>
      <c r="H50" s="1585">
        <f t="shared" si="13"/>
        <v>11594.581694476312</v>
      </c>
      <c r="I50" s="1585">
        <f t="shared" si="13"/>
        <v>95.364949699988657</v>
      </c>
      <c r="J50" s="1585">
        <f t="shared" si="10"/>
        <v>235598.83260691175</v>
      </c>
      <c r="K50" s="1585">
        <f t="shared" si="12"/>
        <v>52449.466702127909</v>
      </c>
      <c r="L50" s="1585">
        <f t="shared" si="12"/>
        <v>144572.49761456778</v>
      </c>
      <c r="M50" s="1585">
        <f t="shared" si="12"/>
        <v>37223.38504486376</v>
      </c>
      <c r="N50" s="1585">
        <f t="shared" si="7"/>
        <v>1353.4832453522827</v>
      </c>
      <c r="O50" s="1585">
        <f t="shared" si="7"/>
        <v>1095.6769129042289</v>
      </c>
      <c r="P50" s="1585">
        <f t="shared" si="7"/>
        <v>257.80633244805387</v>
      </c>
      <c r="Q50" s="1585"/>
    </row>
    <row r="51" spans="1:17">
      <c r="A51" s="1606" t="s">
        <v>1001</v>
      </c>
      <c r="B51" s="1610">
        <f t="shared" si="8"/>
        <v>5543.4459999999999</v>
      </c>
      <c r="C51" s="1585">
        <f t="shared" si="11"/>
        <v>65447.028385041311</v>
      </c>
      <c r="D51" s="1585">
        <f t="shared" si="13"/>
        <v>3711.3316884228361</v>
      </c>
      <c r="E51" s="1585">
        <f t="shared" si="13"/>
        <v>16441.816518074695</v>
      </c>
      <c r="F51" s="1585">
        <f t="shared" si="13"/>
        <v>21065.566902563227</v>
      </c>
      <c r="G51" s="1585">
        <f t="shared" si="13"/>
        <v>13215.912421206596</v>
      </c>
      <c r="H51" s="1585">
        <f t="shared" si="13"/>
        <v>10875.109616451511</v>
      </c>
      <c r="I51" s="1585">
        <f t="shared" si="13"/>
        <v>137.29123832244869</v>
      </c>
      <c r="J51" s="1585">
        <f t="shared" si="10"/>
        <v>201228.28074839775</v>
      </c>
      <c r="K51" s="1585">
        <f t="shared" si="12"/>
        <v>45242.068610304334</v>
      </c>
      <c r="L51" s="1585">
        <f t="shared" si="12"/>
        <v>128433.58556557643</v>
      </c>
      <c r="M51" s="1585">
        <f t="shared" si="12"/>
        <v>25785.015100798741</v>
      </c>
      <c r="N51" s="1585">
        <f t="shared" si="7"/>
        <v>1767.6114717182325</v>
      </c>
      <c r="O51" s="1585">
        <f t="shared" si="7"/>
        <v>1430.923572343331</v>
      </c>
      <c r="P51" s="1585">
        <f t="shared" si="7"/>
        <v>336.68789937490141</v>
      </c>
      <c r="Q51" s="1585"/>
    </row>
    <row r="52" spans="1:17">
      <c r="A52" s="1606" t="s">
        <v>1002</v>
      </c>
      <c r="B52" s="1610">
        <f t="shared" si="8"/>
        <v>4919.9380000000001</v>
      </c>
      <c r="C52" s="1585">
        <f t="shared" si="11"/>
        <v>78302.356112516922</v>
      </c>
      <c r="D52" s="1585">
        <f t="shared" si="13"/>
        <v>4180.7196876692951</v>
      </c>
      <c r="E52" s="1585">
        <f t="shared" si="13"/>
        <v>18566.320905826396</v>
      </c>
      <c r="F52" s="1585">
        <f t="shared" si="13"/>
        <v>23896.725815212409</v>
      </c>
      <c r="G52" s="1585">
        <f t="shared" si="13"/>
        <v>20643.903196026462</v>
      </c>
      <c r="H52" s="1585">
        <f t="shared" si="13"/>
        <v>10821.032627444036</v>
      </c>
      <c r="I52" s="1585">
        <f t="shared" si="13"/>
        <v>193.65388033832653</v>
      </c>
      <c r="J52" s="1585">
        <f t="shared" si="10"/>
        <v>162260.40537173732</v>
      </c>
      <c r="K52" s="1585">
        <f t="shared" si="12"/>
        <v>35076.29725703509</v>
      </c>
      <c r="L52" s="1585">
        <f t="shared" si="12"/>
        <v>107195.74825482197</v>
      </c>
      <c r="M52" s="1585">
        <f t="shared" si="12"/>
        <v>17473.606906774156</v>
      </c>
      <c r="N52" s="1585">
        <f t="shared" si="7"/>
        <v>2514.7529531061086</v>
      </c>
      <c r="O52" s="1585">
        <f t="shared" si="7"/>
        <v>2035.7523906097069</v>
      </c>
      <c r="P52" s="1585">
        <f t="shared" si="7"/>
        <v>479.00056249640159</v>
      </c>
      <c r="Q52" s="1585"/>
    </row>
    <row r="53" spans="1:17">
      <c r="A53" s="1607" t="s">
        <v>1005</v>
      </c>
      <c r="B53" s="1610">
        <f t="shared" si="8"/>
        <v>5316.7340000000004</v>
      </c>
      <c r="C53" s="1585">
        <f t="shared" si="11"/>
        <v>124320.93338777131</v>
      </c>
      <c r="D53" s="1585">
        <f>D25*D$27</f>
        <v>5928.201318883901</v>
      </c>
      <c r="E53" s="1585">
        <f t="shared" si="13"/>
        <v>26416.487625391826</v>
      </c>
      <c r="F53" s="1585">
        <f t="shared" si="13"/>
        <v>34229.654135676654</v>
      </c>
      <c r="G53" s="1585">
        <f t="shared" si="13"/>
        <v>44600.242981338408</v>
      </c>
      <c r="H53" s="1585">
        <f t="shared" si="13"/>
        <v>12959.575560969968</v>
      </c>
      <c r="I53" s="1585">
        <f>I25*I$27</f>
        <v>186.77176551055655</v>
      </c>
      <c r="J53" s="1585">
        <f t="shared" si="10"/>
        <v>142894.79271647325</v>
      </c>
      <c r="K53" s="1585">
        <f>K25*K$27</f>
        <v>30131.444111418226</v>
      </c>
      <c r="L53" s="1585">
        <f t="shared" si="12"/>
        <v>93221.570821487214</v>
      </c>
      <c r="M53" s="1585">
        <f t="shared" si="12"/>
        <v>14485.684115108676</v>
      </c>
      <c r="N53" s="1585">
        <f t="shared" si="7"/>
        <v>5056.0936684591425</v>
      </c>
      <c r="O53" s="1585">
        <f t="shared" si="7"/>
        <v>4093.0282078002579</v>
      </c>
      <c r="P53" s="1585">
        <f>P25*P$27</f>
        <v>963.06546065888438</v>
      </c>
      <c r="Q53" s="1585"/>
    </row>
    <row r="55" spans="1:17">
      <c r="A55" s="1625" t="s">
        <v>1008</v>
      </c>
      <c r="B55" s="1317" t="s">
        <v>1009</v>
      </c>
      <c r="C55" s="1603"/>
      <c r="D55" s="1653">
        <f>単価!C67</f>
        <v>12.379611367388916</v>
      </c>
      <c r="E55" s="1653">
        <f>単価!D67</f>
        <v>4.9920879765435409</v>
      </c>
      <c r="F55" s="1653">
        <f>単価!E67</f>
        <v>3.0960009526553018</v>
      </c>
      <c r="G55" s="1653">
        <f>単価!F67</f>
        <v>2.4549823548891805</v>
      </c>
      <c r="H55" s="1612">
        <f>単価!I48</f>
        <v>1.5464809376871771</v>
      </c>
      <c r="I55" s="1612">
        <f>単価!J48</f>
        <v>3.5455588537017637</v>
      </c>
      <c r="J55" s="1603"/>
      <c r="K55" s="1653">
        <f>単価!D38*(1+$L2)</f>
        <v>2.2276450555002061</v>
      </c>
      <c r="L55" s="1653">
        <f>単価!E38*(1+$L2)</f>
        <v>1.0308344751569563</v>
      </c>
      <c r="M55" s="1612">
        <f>単価!F38</f>
        <v>0.69277815517362862</v>
      </c>
      <c r="O55" s="1660">
        <f>6*12/365*7*(1+$L2)</f>
        <v>1.3516791518801414</v>
      </c>
      <c r="P55" s="1660">
        <f>14*12/365*7*(1+$L2)</f>
        <v>3.1539180210536637</v>
      </c>
      <c r="Q55" s="1619"/>
    </row>
    <row r="57" spans="1:17">
      <c r="A57" s="2812">
        <v>2040</v>
      </c>
      <c r="B57" s="1317" t="s">
        <v>1312</v>
      </c>
    </row>
    <row r="59" spans="1:17">
      <c r="B59" s="2636" t="s">
        <v>640</v>
      </c>
      <c r="C59" s="2636"/>
    </row>
    <row r="60" spans="1:17">
      <c r="C60" s="1605" t="s">
        <v>578</v>
      </c>
      <c r="D60" s="1662" t="s">
        <v>742</v>
      </c>
      <c r="E60" s="1662" t="s">
        <v>743</v>
      </c>
      <c r="F60" s="1662" t="s">
        <v>744</v>
      </c>
      <c r="G60" s="1662" t="s">
        <v>745</v>
      </c>
      <c r="H60" s="1605" t="s">
        <v>392</v>
      </c>
      <c r="I60" s="1605" t="s">
        <v>442</v>
      </c>
      <c r="J60" s="1605" t="s">
        <v>644</v>
      </c>
      <c r="K60" s="1605" t="s">
        <v>645</v>
      </c>
      <c r="L60" s="1605" t="s">
        <v>646</v>
      </c>
      <c r="M60" s="1645" t="s">
        <v>647</v>
      </c>
      <c r="N60" s="2636" t="s">
        <v>1030</v>
      </c>
      <c r="O60" s="2636" t="s">
        <v>1031</v>
      </c>
      <c r="P60" s="1319" t="s">
        <v>1032</v>
      </c>
      <c r="Q60" s="1567" t="s">
        <v>672</v>
      </c>
    </row>
    <row r="61" spans="1:17">
      <c r="A61" s="1608" t="s">
        <v>241</v>
      </c>
      <c r="B61" s="1610">
        <f>B33</f>
        <v>110918.55199999998</v>
      </c>
      <c r="C61" s="1585">
        <f>SUM(C62:C81)</f>
        <v>190801.22507931967</v>
      </c>
      <c r="D61" s="1585">
        <f t="shared" ref="D61:H61" si="14">D33*D$55/10</f>
        <v>44892.383931295721</v>
      </c>
      <c r="E61" s="1585">
        <f t="shared" si="14"/>
        <v>60082.429223747051</v>
      </c>
      <c r="F61" s="1585">
        <f t="shared" si="14"/>
        <v>41430.540886664523</v>
      </c>
      <c r="G61" s="1585">
        <f t="shared" si="14"/>
        <v>26782.371975593636</v>
      </c>
      <c r="H61" s="1585">
        <f t="shared" si="14"/>
        <v>17301.9277348752</v>
      </c>
      <c r="I61" s="1585">
        <f>I33*I$55/10</f>
        <v>311.57132714356089</v>
      </c>
      <c r="J61" s="1585">
        <f>SUM(J62:J81)</f>
        <v>246826.83102332012</v>
      </c>
      <c r="K61" s="1585">
        <f>K33*K$55/10</f>
        <v>91793.931586984283</v>
      </c>
      <c r="L61" s="1585">
        <f t="shared" ref="K61:M76" si="15">L33*L$55/10</f>
        <v>126420.73916138134</v>
      </c>
      <c r="M61" s="1634">
        <f t="shared" si="15"/>
        <v>26446.111453268466</v>
      </c>
      <c r="N61" s="1661">
        <f>SUM(N62:N81)</f>
        <v>2166.0488216860294</v>
      </c>
      <c r="O61" s="1634">
        <f>O33*O$55/10</f>
        <v>1398.3353152656641</v>
      </c>
      <c r="P61" s="1634">
        <f>P33*P$55/10</f>
        <v>767.71350642036498</v>
      </c>
      <c r="Q61" s="2652">
        <f t="shared" ref="Q61:Q81" si="16">J61+C61</f>
        <v>437628.05610263976</v>
      </c>
    </row>
    <row r="62" spans="1:17">
      <c r="A62" s="1607" t="s">
        <v>1004</v>
      </c>
      <c r="B62" s="1610">
        <f t="shared" ref="B62:B81" si="17">B34</f>
        <v>743.84100000000001</v>
      </c>
      <c r="C62" s="1585">
        <f>SUM(D62:I62)</f>
        <v>653.09315722231486</v>
      </c>
      <c r="D62" s="1585">
        <f>D34*D$55/10</f>
        <v>442.24025781964355</v>
      </c>
      <c r="E62" s="1585">
        <f t="shared" ref="D62:I77" si="18">E34*E$55/10</f>
        <v>183.69811575358347</v>
      </c>
      <c r="F62" s="1585">
        <f t="shared" si="18"/>
        <v>23.581339100581992</v>
      </c>
      <c r="G62" s="1585">
        <f t="shared" si="18"/>
        <v>3.5734445485059219</v>
      </c>
      <c r="H62" s="1585">
        <f t="shared" si="18"/>
        <v>0</v>
      </c>
      <c r="I62" s="1585">
        <f t="shared" si="18"/>
        <v>0</v>
      </c>
      <c r="J62" s="1585">
        <f>SUM(K62:N62)</f>
        <v>1752.1424699720817</v>
      </c>
      <c r="K62" s="1585">
        <f t="shared" si="15"/>
        <v>514.3725826628405</v>
      </c>
      <c r="L62" s="1585">
        <f t="shared" si="15"/>
        <v>1235.3347450437336</v>
      </c>
      <c r="M62" s="1634">
        <f t="shared" si="15"/>
        <v>1.5438107340414193</v>
      </c>
      <c r="N62" s="1634">
        <f>O62+P62</f>
        <v>0.89133153146604904</v>
      </c>
      <c r="O62" s="1634">
        <f t="shared" ref="O62:P80" si="19">O34*O$55/10</f>
        <v>0.57541655828820892</v>
      </c>
      <c r="P62" s="1634">
        <f t="shared" si="19"/>
        <v>0.31591497317784017</v>
      </c>
      <c r="Q62" s="2652">
        <f t="shared" si="16"/>
        <v>2405.2356271943963</v>
      </c>
    </row>
    <row r="63" spans="1:17">
      <c r="A63" s="1607" t="s">
        <v>1003</v>
      </c>
      <c r="B63" s="1610">
        <f t="shared" si="17"/>
        <v>3053.181</v>
      </c>
      <c r="C63" s="1585">
        <f t="shared" ref="C63:C81" si="20">SUM(D63:I63)</f>
        <v>2680.6960343153773</v>
      </c>
      <c r="D63" s="1585">
        <f t="shared" si="18"/>
        <v>1815.2260397182156</v>
      </c>
      <c r="E63" s="1585">
        <f t="shared" si="18"/>
        <v>754.01005961575333</v>
      </c>
      <c r="F63" s="1585">
        <f t="shared" si="18"/>
        <v>96.79232053147652</v>
      </c>
      <c r="G63" s="1585">
        <f t="shared" si="18"/>
        <v>14.667614449931985</v>
      </c>
      <c r="H63" s="1585">
        <f t="shared" si="18"/>
        <v>0</v>
      </c>
      <c r="I63" s="1585">
        <f t="shared" si="18"/>
        <v>0</v>
      </c>
      <c r="J63" s="1585">
        <f t="shared" ref="J63:J81" si="21">SUM(K63:N63)</f>
        <v>6825.8879249253941</v>
      </c>
      <c r="K63" s="1585">
        <f t="shared" si="15"/>
        <v>1397.8017199318117</v>
      </c>
      <c r="L63" s="1585">
        <f t="shared" si="15"/>
        <v>5150.1071454670937</v>
      </c>
      <c r="M63" s="1634">
        <f t="shared" si="15"/>
        <v>274.32048666404478</v>
      </c>
      <c r="N63" s="1634">
        <f t="shared" ref="N63:N81" si="22">O63+P63</f>
        <v>3.6585728624437799</v>
      </c>
      <c r="O63" s="1634">
        <f t="shared" si="19"/>
        <v>2.3618634934763638</v>
      </c>
      <c r="P63" s="1634">
        <f t="shared" si="19"/>
        <v>1.2967093689674158</v>
      </c>
      <c r="Q63" s="2652">
        <f t="shared" si="16"/>
        <v>9506.5839592407719</v>
      </c>
    </row>
    <row r="64" spans="1:17">
      <c r="A64" s="1606" t="s">
        <v>986</v>
      </c>
      <c r="B64" s="1610">
        <f t="shared" si="17"/>
        <v>3988.6590000000001</v>
      </c>
      <c r="C64" s="1585">
        <f t="shared" si="20"/>
        <v>745.16256107982508</v>
      </c>
      <c r="D64" s="1585">
        <f t="shared" si="18"/>
        <v>448.82762517318099</v>
      </c>
      <c r="E64" s="1585">
        <f t="shared" si="18"/>
        <v>230.67847698308037</v>
      </c>
      <c r="F64" s="1585">
        <f t="shared" si="18"/>
        <v>15.632121091710161</v>
      </c>
      <c r="G64" s="1585">
        <f t="shared" si="18"/>
        <v>45.72197455474852</v>
      </c>
      <c r="H64" s="1585">
        <f t="shared" si="18"/>
        <v>4.3023632771050577</v>
      </c>
      <c r="I64" s="1585">
        <f t="shared" si="18"/>
        <v>0</v>
      </c>
      <c r="J64" s="1585">
        <f t="shared" si="21"/>
        <v>5503.1534896501571</v>
      </c>
      <c r="K64" s="1585">
        <f t="shared" si="15"/>
        <v>1077.0729331736352</v>
      </c>
      <c r="L64" s="1585">
        <f t="shared" si="15"/>
        <v>3597.360241632226</v>
      </c>
      <c r="M64" s="1634">
        <f t="shared" si="15"/>
        <v>827.36144766479572</v>
      </c>
      <c r="N64" s="1634">
        <f t="shared" si="22"/>
        <v>1.3588671795007576</v>
      </c>
      <c r="O64" s="1634">
        <f t="shared" si="19"/>
        <v>0.87724336904479294</v>
      </c>
      <c r="P64" s="1634">
        <f t="shared" si="19"/>
        <v>0.48162381045596475</v>
      </c>
      <c r="Q64" s="2652">
        <f t="shared" si="16"/>
        <v>6248.3160507299817</v>
      </c>
    </row>
    <row r="65" spans="1:17">
      <c r="A65" s="1606" t="s">
        <v>987</v>
      </c>
      <c r="B65" s="1610">
        <f t="shared" si="17"/>
        <v>4150.268</v>
      </c>
      <c r="C65" s="1585">
        <f t="shared" si="20"/>
        <v>664.84213008697213</v>
      </c>
      <c r="D65" s="1585">
        <f t="shared" si="18"/>
        <v>338.61815299800446</v>
      </c>
      <c r="E65" s="1585">
        <f t="shared" si="18"/>
        <v>209.4174651211847</v>
      </c>
      <c r="F65" s="1585">
        <f t="shared" si="18"/>
        <v>27.680888880413598</v>
      </c>
      <c r="G65" s="1585">
        <f t="shared" si="18"/>
        <v>64.174366362359166</v>
      </c>
      <c r="H65" s="1585">
        <f t="shared" si="18"/>
        <v>24.951256725010289</v>
      </c>
      <c r="I65" s="1585">
        <f t="shared" si="18"/>
        <v>0</v>
      </c>
      <c r="J65" s="1585">
        <f t="shared" si="21"/>
        <v>3520.3511389133687</v>
      </c>
      <c r="K65" s="1585">
        <f t="shared" si="15"/>
        <v>841.80129344862667</v>
      </c>
      <c r="L65" s="1585">
        <f t="shared" si="15"/>
        <v>2191.1748595707313</v>
      </c>
      <c r="M65" s="1634">
        <f t="shared" si="15"/>
        <v>485.97409051735178</v>
      </c>
      <c r="N65" s="1634">
        <f t="shared" si="22"/>
        <v>1.4008953766586147</v>
      </c>
      <c r="O65" s="1634">
        <f t="shared" si="19"/>
        <v>0.9043754963239159</v>
      </c>
      <c r="P65" s="1634">
        <f t="shared" si="19"/>
        <v>0.49651988033469896</v>
      </c>
      <c r="Q65" s="2652">
        <f t="shared" si="16"/>
        <v>4185.1932690003405</v>
      </c>
    </row>
    <row r="66" spans="1:17">
      <c r="A66" s="1606" t="s">
        <v>988</v>
      </c>
      <c r="B66" s="1610">
        <f t="shared" si="17"/>
        <v>4350.8379999999997</v>
      </c>
      <c r="C66" s="1585">
        <f t="shared" si="20"/>
        <v>740.35719476985287</v>
      </c>
      <c r="D66" s="1585">
        <f t="shared" si="18"/>
        <v>241.26495046860842</v>
      </c>
      <c r="E66" s="1585">
        <f t="shared" si="18"/>
        <v>247.4896206814783</v>
      </c>
      <c r="F66" s="1585">
        <f t="shared" si="18"/>
        <v>108.22575853855672</v>
      </c>
      <c r="G66" s="1585">
        <f t="shared" si="18"/>
        <v>85.31149565172953</v>
      </c>
      <c r="H66" s="1585">
        <f t="shared" si="18"/>
        <v>58.065369429479958</v>
      </c>
      <c r="I66" s="1585">
        <f t="shared" si="18"/>
        <v>0</v>
      </c>
      <c r="J66" s="1585">
        <f t="shared" si="21"/>
        <v>2759.3648601465284</v>
      </c>
      <c r="K66" s="1585">
        <f t="shared" si="15"/>
        <v>782.7886784024746</v>
      </c>
      <c r="L66" s="1585">
        <f t="shared" si="15"/>
        <v>1595.9824911893415</v>
      </c>
      <c r="M66" s="1634">
        <f t="shared" si="15"/>
        <v>378.8532086515803</v>
      </c>
      <c r="N66" s="1634">
        <f t="shared" si="22"/>
        <v>1.7404819031319985</v>
      </c>
      <c r="O66" s="1634">
        <f t="shared" si="19"/>
        <v>1.1236022412624294</v>
      </c>
      <c r="P66" s="1634">
        <f t="shared" si="19"/>
        <v>0.61687966186956922</v>
      </c>
      <c r="Q66" s="2652">
        <f t="shared" si="16"/>
        <v>3499.7220549163812</v>
      </c>
    </row>
    <row r="67" spans="1:17">
      <c r="A67" s="1606" t="s">
        <v>989</v>
      </c>
      <c r="B67" s="1610">
        <f t="shared" si="17"/>
        <v>4894.9570000000003</v>
      </c>
      <c r="C67" s="1585">
        <f t="shared" si="20"/>
        <v>1098.5004847927019</v>
      </c>
      <c r="D67" s="1585">
        <f t="shared" si="18"/>
        <v>301.8560295120808</v>
      </c>
      <c r="E67" s="1585">
        <f t="shared" si="18"/>
        <v>446.07991982130324</v>
      </c>
      <c r="F67" s="1585">
        <f t="shared" si="18"/>
        <v>138.78146004491481</v>
      </c>
      <c r="G67" s="1585">
        <f t="shared" si="18"/>
        <v>103.36851875244847</v>
      </c>
      <c r="H67" s="1585">
        <f t="shared" si="18"/>
        <v>108.41455666195434</v>
      </c>
      <c r="I67" s="1585">
        <f t="shared" si="18"/>
        <v>0</v>
      </c>
      <c r="J67" s="1585">
        <f t="shared" si="21"/>
        <v>3571.0781781518831</v>
      </c>
      <c r="K67" s="1585">
        <f t="shared" si="15"/>
        <v>1051.3598369020992</v>
      </c>
      <c r="L67" s="1585">
        <f t="shared" si="15"/>
        <v>1947.4308378401176</v>
      </c>
      <c r="M67" s="1634">
        <f t="shared" si="15"/>
        <v>569.659827737657</v>
      </c>
      <c r="N67" s="1634">
        <f t="shared" si="22"/>
        <v>2.6276756720093619</v>
      </c>
      <c r="O67" s="1634">
        <f t="shared" si="19"/>
        <v>1.6963475857275625</v>
      </c>
      <c r="P67" s="1634">
        <f t="shared" si="19"/>
        <v>0.93132808628179919</v>
      </c>
      <c r="Q67" s="2652">
        <f t="shared" si="16"/>
        <v>4669.5786629445847</v>
      </c>
    </row>
    <row r="68" spans="1:17">
      <c r="A68" s="1606" t="s">
        <v>990</v>
      </c>
      <c r="B68" s="1610">
        <f t="shared" si="17"/>
        <v>5241.4409999999998</v>
      </c>
      <c r="C68" s="1585">
        <f t="shared" si="20"/>
        <v>1784.3273514154887</v>
      </c>
      <c r="D68" s="1585">
        <f t="shared" si="18"/>
        <v>403.7946660735206</v>
      </c>
      <c r="E68" s="1585">
        <f t="shared" si="18"/>
        <v>889.02929394945727</v>
      </c>
      <c r="F68" s="1585">
        <f t="shared" si="18"/>
        <v>196.30289179131805</v>
      </c>
      <c r="G68" s="1585">
        <f t="shared" si="18"/>
        <v>119.94841646584197</v>
      </c>
      <c r="H68" s="1585">
        <f t="shared" si="18"/>
        <v>175.25208313535092</v>
      </c>
      <c r="I68" s="1585">
        <f t="shared" si="18"/>
        <v>0</v>
      </c>
      <c r="J68" s="1585">
        <f t="shared" si="21"/>
        <v>4740.7918657845194</v>
      </c>
      <c r="K68" s="1585">
        <f t="shared" si="15"/>
        <v>1529.2408645510639</v>
      </c>
      <c r="L68" s="1585">
        <f t="shared" si="15"/>
        <v>2527.9835097070722</v>
      </c>
      <c r="M68" s="1634">
        <f t="shared" si="15"/>
        <v>679.68353366028066</v>
      </c>
      <c r="N68" s="1634">
        <f t="shared" si="22"/>
        <v>3.8839578661027208</v>
      </c>
      <c r="O68" s="1634">
        <f t="shared" si="19"/>
        <v>2.5073652046992247</v>
      </c>
      <c r="P68" s="1634">
        <f t="shared" si="19"/>
        <v>1.3765926614034962</v>
      </c>
      <c r="Q68" s="2652">
        <f t="shared" si="16"/>
        <v>6525.1192172000083</v>
      </c>
    </row>
    <row r="69" spans="1:17">
      <c r="A69" s="1606" t="s">
        <v>991</v>
      </c>
      <c r="B69" s="1610">
        <f t="shared" si="17"/>
        <v>5569.8419999999996</v>
      </c>
      <c r="C69" s="1585">
        <f t="shared" si="20"/>
        <v>2405.262474145939</v>
      </c>
      <c r="D69" s="1585">
        <f t="shared" si="18"/>
        <v>540.38603990363822</v>
      </c>
      <c r="E69" s="1585">
        <f t="shared" si="18"/>
        <v>1195.8553711661752</v>
      </c>
      <c r="F69" s="1585">
        <f t="shared" si="18"/>
        <v>262.03054830184328</v>
      </c>
      <c r="G69" s="1585">
        <f t="shared" si="18"/>
        <v>146.4867634198844</v>
      </c>
      <c r="H69" s="1585">
        <f t="shared" si="18"/>
        <v>260.50375135439799</v>
      </c>
      <c r="I69" s="1585">
        <f t="shared" si="18"/>
        <v>0</v>
      </c>
      <c r="J69" s="1585">
        <f t="shared" si="21"/>
        <v>5731.0343905933578</v>
      </c>
      <c r="K69" s="1585">
        <f t="shared" si="15"/>
        <v>1921.0560985911011</v>
      </c>
      <c r="L69" s="1585">
        <f t="shared" si="15"/>
        <v>2925.2525126692799</v>
      </c>
      <c r="M69" s="1634">
        <f t="shared" si="15"/>
        <v>879.67895161422553</v>
      </c>
      <c r="N69" s="1634">
        <f t="shared" si="22"/>
        <v>5.0468277187514836</v>
      </c>
      <c r="O69" s="1634">
        <f t="shared" si="19"/>
        <v>3.2580786538775399</v>
      </c>
      <c r="P69" s="1634">
        <f t="shared" si="19"/>
        <v>1.7887490648739441</v>
      </c>
      <c r="Q69" s="2652">
        <f t="shared" si="16"/>
        <v>8136.2968647392972</v>
      </c>
    </row>
    <row r="70" spans="1:17">
      <c r="A70" s="1606" t="s">
        <v>992</v>
      </c>
      <c r="B70" s="1610">
        <f t="shared" si="17"/>
        <v>5845.0889999999999</v>
      </c>
      <c r="C70" s="1585">
        <f t="shared" si="20"/>
        <v>2357.9402282462729</v>
      </c>
      <c r="D70" s="1585">
        <f t="shared" si="18"/>
        <v>597.87691265587091</v>
      </c>
      <c r="E70" s="1585">
        <f t="shared" si="18"/>
        <v>960.59325296386089</v>
      </c>
      <c r="F70" s="1585">
        <f t="shared" si="18"/>
        <v>276.9708546484905</v>
      </c>
      <c r="G70" s="1585">
        <f t="shared" si="18"/>
        <v>171.30877236770397</v>
      </c>
      <c r="H70" s="1585">
        <f t="shared" si="18"/>
        <v>351.19043561034653</v>
      </c>
      <c r="I70" s="1585">
        <f t="shared" si="18"/>
        <v>0</v>
      </c>
      <c r="J70" s="1585">
        <f t="shared" si="21"/>
        <v>6426.0975702752085</v>
      </c>
      <c r="K70" s="1585">
        <f t="shared" si="15"/>
        <v>2219.0990240634255</v>
      </c>
      <c r="L70" s="1585">
        <f t="shared" si="15"/>
        <v>3218.6292325568925</v>
      </c>
      <c r="M70" s="1634">
        <f t="shared" si="15"/>
        <v>983.3437641209448</v>
      </c>
      <c r="N70" s="1634">
        <f t="shared" si="22"/>
        <v>5.0255495339460587</v>
      </c>
      <c r="O70" s="1634">
        <f t="shared" si="19"/>
        <v>3.2443421041930249</v>
      </c>
      <c r="P70" s="1634">
        <f t="shared" si="19"/>
        <v>1.7812074297530338</v>
      </c>
      <c r="Q70" s="2652">
        <f t="shared" si="16"/>
        <v>8784.0377985214818</v>
      </c>
    </row>
    <row r="71" spans="1:17">
      <c r="A71" s="1606" t="s">
        <v>993</v>
      </c>
      <c r="B71" s="1610">
        <f t="shared" si="17"/>
        <v>6223.7669999999998</v>
      </c>
      <c r="C71" s="1585">
        <f t="shared" si="20"/>
        <v>2430.6336721009511</v>
      </c>
      <c r="D71" s="1585">
        <f t="shared" si="18"/>
        <v>709.25789530559268</v>
      </c>
      <c r="E71" s="1585">
        <f t="shared" si="18"/>
        <v>682.77923622063804</v>
      </c>
      <c r="F71" s="1585">
        <f t="shared" si="18"/>
        <v>331.61897221579773</v>
      </c>
      <c r="G71" s="1585">
        <f t="shared" si="18"/>
        <v>216.32730519505475</v>
      </c>
      <c r="H71" s="1585">
        <f t="shared" si="18"/>
        <v>483.85860453166123</v>
      </c>
      <c r="I71" s="1585">
        <f t="shared" si="18"/>
        <v>6.7916586322064889</v>
      </c>
      <c r="J71" s="1585">
        <f t="shared" si="21"/>
        <v>7129.7489467318765</v>
      </c>
      <c r="K71" s="1585">
        <f t="shared" si="15"/>
        <v>2565.0755512711835</v>
      </c>
      <c r="L71" s="1585">
        <f t="shared" si="15"/>
        <v>3500.7888833436132</v>
      </c>
      <c r="M71" s="1634">
        <f t="shared" si="15"/>
        <v>1053.4488379326142</v>
      </c>
      <c r="N71" s="1634">
        <f t="shared" si="22"/>
        <v>10.435674184465938</v>
      </c>
      <c r="O71" s="1634">
        <f t="shared" si="19"/>
        <v>6.7369542203514285</v>
      </c>
      <c r="P71" s="1634">
        <f t="shared" si="19"/>
        <v>3.6987199641145105</v>
      </c>
      <c r="Q71" s="2652">
        <f t="shared" si="16"/>
        <v>9560.3826188328276</v>
      </c>
    </row>
    <row r="72" spans="1:17">
      <c r="A72" s="1606" t="s">
        <v>994</v>
      </c>
      <c r="B72" s="1610">
        <f t="shared" si="17"/>
        <v>6116.5339999999997</v>
      </c>
      <c r="C72" s="1585">
        <f t="shared" si="20"/>
        <v>2993.1483643717656</v>
      </c>
      <c r="D72" s="1585">
        <f t="shared" si="18"/>
        <v>872.89369306700974</v>
      </c>
      <c r="E72" s="1585">
        <f t="shared" si="18"/>
        <v>765.40408404161394</v>
      </c>
      <c r="F72" s="1585">
        <f t="shared" si="18"/>
        <v>440.44336847922432</v>
      </c>
      <c r="G72" s="1585">
        <f t="shared" si="18"/>
        <v>276.41833186674336</v>
      </c>
      <c r="H72" s="1585">
        <f t="shared" si="18"/>
        <v>630.39627916079144</v>
      </c>
      <c r="I72" s="1585">
        <f t="shared" si="18"/>
        <v>7.5926077563827388</v>
      </c>
      <c r="J72" s="1585">
        <f t="shared" si="21"/>
        <v>7963.5649715765649</v>
      </c>
      <c r="K72" s="1585">
        <f t="shared" si="15"/>
        <v>2974.9632810260996</v>
      </c>
      <c r="L72" s="1585">
        <f t="shared" si="15"/>
        <v>3751.2946107823782</v>
      </c>
      <c r="M72" s="1634">
        <f t="shared" si="15"/>
        <v>1224.3094638047301</v>
      </c>
      <c r="N72" s="1634">
        <f t="shared" si="22"/>
        <v>12.997615963356695</v>
      </c>
      <c r="O72" s="1634">
        <f t="shared" si="19"/>
        <v>8.3908660016606511</v>
      </c>
      <c r="P72" s="1634">
        <f t="shared" si="19"/>
        <v>4.6067499616960443</v>
      </c>
      <c r="Q72" s="2652">
        <f t="shared" si="16"/>
        <v>10956.71333594833</v>
      </c>
    </row>
    <row r="73" spans="1:17">
      <c r="A73" s="1606" t="s">
        <v>995</v>
      </c>
      <c r="B73" s="1610">
        <f t="shared" si="17"/>
        <v>6408.7910000000002</v>
      </c>
      <c r="C73" s="1585">
        <f t="shared" si="20"/>
        <v>4225.9951873450764</v>
      </c>
      <c r="D73" s="1585">
        <f t="shared" si="18"/>
        <v>1228.5851964514807</v>
      </c>
      <c r="E73" s="1585">
        <f t="shared" si="18"/>
        <v>1097.4240790079089</v>
      </c>
      <c r="F73" s="1585">
        <f t="shared" si="18"/>
        <v>645.41401806817953</v>
      </c>
      <c r="G73" s="1585">
        <f t="shared" si="18"/>
        <v>332.15161345389868</v>
      </c>
      <c r="H73" s="1585">
        <f t="shared" si="18"/>
        <v>913.6284979947344</v>
      </c>
      <c r="I73" s="1585">
        <f t="shared" si="18"/>
        <v>8.7917823688736725</v>
      </c>
      <c r="J73" s="1585">
        <f t="shared" si="21"/>
        <v>10221.286682723134</v>
      </c>
      <c r="K73" s="1585">
        <f t="shared" si="15"/>
        <v>3873.1290932808283</v>
      </c>
      <c r="L73" s="1585">
        <f t="shared" si="15"/>
        <v>4804.9700842687962</v>
      </c>
      <c r="M73" s="1634">
        <f t="shared" si="15"/>
        <v>1525.6568828086274</v>
      </c>
      <c r="N73" s="1634">
        <f t="shared" si="22"/>
        <v>17.530622364882092</v>
      </c>
      <c r="O73" s="1634">
        <f t="shared" si="19"/>
        <v>11.317237222898566</v>
      </c>
      <c r="P73" s="1634">
        <f t="shared" si="19"/>
        <v>6.2133851419835269</v>
      </c>
      <c r="Q73" s="2652">
        <f t="shared" si="16"/>
        <v>14447.281870068211</v>
      </c>
    </row>
    <row r="74" spans="1:17">
      <c r="A74" s="1606" t="s">
        <v>996</v>
      </c>
      <c r="B74" s="1610">
        <f t="shared" si="17"/>
        <v>7145.1980000000003</v>
      </c>
      <c r="C74" s="1585">
        <f t="shared" si="20"/>
        <v>6257.6427566196526</v>
      </c>
      <c r="D74" s="1585">
        <f t="shared" si="18"/>
        <v>1856.5794876299969</v>
      </c>
      <c r="E74" s="1585">
        <f t="shared" si="18"/>
        <v>1707.9552754675963</v>
      </c>
      <c r="F74" s="1585">
        <f t="shared" si="18"/>
        <v>1017.3946266156412</v>
      </c>
      <c r="G74" s="1585">
        <f t="shared" si="18"/>
        <v>420.45382558249082</v>
      </c>
      <c r="H74" s="1585">
        <f t="shared" si="18"/>
        <v>1245.282062090258</v>
      </c>
      <c r="I74" s="1585">
        <f t="shared" si="18"/>
        <v>9.9774792336701861</v>
      </c>
      <c r="J74" s="1585">
        <f t="shared" si="21"/>
        <v>13265.353351538233</v>
      </c>
      <c r="K74" s="1585">
        <f t="shared" si="15"/>
        <v>5268.298964814373</v>
      </c>
      <c r="L74" s="1585">
        <f t="shared" si="15"/>
        <v>6075.943504920011</v>
      </c>
      <c r="M74" s="1634">
        <f t="shared" si="15"/>
        <v>1895.4628509428028</v>
      </c>
      <c r="N74" s="1634">
        <f t="shared" si="22"/>
        <v>25.648030861045424</v>
      </c>
      <c r="O74" s="1634">
        <f t="shared" si="19"/>
        <v>16.557589543206539</v>
      </c>
      <c r="P74" s="1634">
        <f t="shared" si="19"/>
        <v>9.0904413178388843</v>
      </c>
      <c r="Q74" s="2652">
        <f t="shared" si="16"/>
        <v>19522.996108157888</v>
      </c>
    </row>
    <row r="75" spans="1:17">
      <c r="A75" s="1606" t="s">
        <v>997</v>
      </c>
      <c r="B75" s="1610">
        <f t="shared" si="17"/>
        <v>7980.433</v>
      </c>
      <c r="C75" s="1585">
        <f t="shared" si="20"/>
        <v>9631.8170037784512</v>
      </c>
      <c r="D75" s="1585">
        <f t="shared" si="18"/>
        <v>2838.2590876669342</v>
      </c>
      <c r="E75" s="1585">
        <f t="shared" si="18"/>
        <v>2710.407414326713</v>
      </c>
      <c r="F75" s="1585">
        <f t="shared" si="18"/>
        <v>1654.128956436992</v>
      </c>
      <c r="G75" s="1585">
        <f t="shared" si="18"/>
        <v>583.51477599527789</v>
      </c>
      <c r="H75" s="1585">
        <f t="shared" si="18"/>
        <v>1826.5105682837161</v>
      </c>
      <c r="I75" s="1585">
        <f t="shared" si="18"/>
        <v>18.996201068818479</v>
      </c>
      <c r="J75" s="1585">
        <f t="shared" si="21"/>
        <v>18106.041989845009</v>
      </c>
      <c r="K75" s="1585">
        <f t="shared" si="15"/>
        <v>7273.9980850042366</v>
      </c>
      <c r="L75" s="1585">
        <f t="shared" si="15"/>
        <v>8305.0487158954893</v>
      </c>
      <c r="M75" s="1634">
        <f t="shared" si="15"/>
        <v>2485.5094413426455</v>
      </c>
      <c r="N75" s="1634">
        <f t="shared" si="22"/>
        <v>41.485747602637652</v>
      </c>
      <c r="O75" s="1634">
        <f t="shared" si="19"/>
        <v>26.781938325753419</v>
      </c>
      <c r="P75" s="1634">
        <f t="shared" si="19"/>
        <v>14.703809276884233</v>
      </c>
      <c r="Q75" s="2652">
        <f t="shared" si="16"/>
        <v>27737.85899362346</v>
      </c>
    </row>
    <row r="76" spans="1:17">
      <c r="A76" s="1606" t="s">
        <v>998</v>
      </c>
      <c r="B76" s="1610">
        <f t="shared" si="17"/>
        <v>9074.7520000000004</v>
      </c>
      <c r="C76" s="1585">
        <f t="shared" si="20"/>
        <v>15299.705329555847</v>
      </c>
      <c r="D76" s="1585">
        <f t="shared" si="18"/>
        <v>4552.6680746641778</v>
      </c>
      <c r="E76" s="1585">
        <f t="shared" si="18"/>
        <v>4608.1213306746304</v>
      </c>
      <c r="F76" s="1585">
        <f t="shared" si="18"/>
        <v>2919.7963477395961</v>
      </c>
      <c r="G76" s="1585">
        <f t="shared" si="18"/>
        <v>1058.7552933375832</v>
      </c>
      <c r="H76" s="1585">
        <f t="shared" si="18"/>
        <v>2139.1784918213757</v>
      </c>
      <c r="I76" s="1585">
        <f t="shared" si="18"/>
        <v>21.185791318483766</v>
      </c>
      <c r="J76" s="1585">
        <f t="shared" si="21"/>
        <v>26402.265554417518</v>
      </c>
      <c r="K76" s="1585">
        <f t="shared" si="15"/>
        <v>10576.126540679888</v>
      </c>
      <c r="L76" s="1585">
        <f t="shared" si="15"/>
        <v>12360.842856799842</v>
      </c>
      <c r="M76" s="1634">
        <f t="shared" si="15"/>
        <v>3372.146303849268</v>
      </c>
      <c r="N76" s="1634">
        <f t="shared" si="22"/>
        <v>93.149853088519393</v>
      </c>
      <c r="O76" s="1634">
        <f t="shared" si="19"/>
        <v>60.134715284993533</v>
      </c>
      <c r="P76" s="1634">
        <f t="shared" si="19"/>
        <v>33.01513780352586</v>
      </c>
      <c r="Q76" s="2652">
        <f t="shared" si="16"/>
        <v>41701.970883973365</v>
      </c>
    </row>
    <row r="77" spans="1:17">
      <c r="A77" s="1606" t="s">
        <v>999</v>
      </c>
      <c r="B77" s="1610">
        <f t="shared" si="17"/>
        <v>7739.1570000000002</v>
      </c>
      <c r="C77" s="1585">
        <f t="shared" si="20"/>
        <v>17955.963538459047</v>
      </c>
      <c r="D77" s="1585">
        <f t="shared" si="18"/>
        <v>5132.3219964601885</v>
      </c>
      <c r="E77" s="1585">
        <f t="shared" si="18"/>
        <v>5706.8398491949065</v>
      </c>
      <c r="F77" s="1585">
        <f t="shared" si="18"/>
        <v>3754.4398488323591</v>
      </c>
      <c r="G77" s="1585">
        <f t="shared" si="18"/>
        <v>1413.6250486255644</v>
      </c>
      <c r="H77" s="1585">
        <f t="shared" si="18"/>
        <v>1927.8727609935227</v>
      </c>
      <c r="I77" s="1585">
        <f t="shared" si="18"/>
        <v>20.864034352508188</v>
      </c>
      <c r="J77" s="1585">
        <f t="shared" si="21"/>
        <v>29426.975960632055</v>
      </c>
      <c r="K77" s="1585">
        <f t="shared" ref="K77:M80" si="23">K49*K$55/10</f>
        <v>11639.57021490712</v>
      </c>
      <c r="L77" s="1585">
        <f t="shared" si="23"/>
        <v>14430.478490489573</v>
      </c>
      <c r="M77" s="1634">
        <f t="shared" si="23"/>
        <v>3230.004362407763</v>
      </c>
      <c r="N77" s="1634">
        <f t="shared" si="22"/>
        <v>126.92289282759727</v>
      </c>
      <c r="O77" s="1634">
        <f t="shared" si="19"/>
        <v>81.937563724145065</v>
      </c>
      <c r="P77" s="1634">
        <f t="shared" si="19"/>
        <v>44.985329103452202</v>
      </c>
      <c r="Q77" s="2652">
        <f t="shared" si="16"/>
        <v>47382.939499091102</v>
      </c>
    </row>
    <row r="78" spans="1:17">
      <c r="A78" s="1606" t="s">
        <v>1000</v>
      </c>
      <c r="B78" s="1610">
        <f t="shared" si="17"/>
        <v>6611.6859999999997</v>
      </c>
      <c r="C78" s="1585">
        <f t="shared" si="20"/>
        <v>21780.848160150304</v>
      </c>
      <c r="D78" s="1585">
        <f t="shared" ref="D78:I81" si="24">D50*D$55/10</f>
        <v>5462.7920894363106</v>
      </c>
      <c r="E78" s="1585">
        <f t="shared" si="24"/>
        <v>7022.9331615301344</v>
      </c>
      <c r="F78" s="1585">
        <f t="shared" si="24"/>
        <v>5003.4722752558064</v>
      </c>
      <c r="G78" s="1585">
        <f t="shared" si="24"/>
        <v>2464.7584726574605</v>
      </c>
      <c r="H78" s="1585">
        <f t="shared" si="24"/>
        <v>1793.0799570964305</v>
      </c>
      <c r="I78" s="1585">
        <f t="shared" si="24"/>
        <v>33.812204174161813</v>
      </c>
      <c r="J78" s="1585">
        <f t="shared" si="21"/>
        <v>29395.07615621783</v>
      </c>
      <c r="K78" s="1585">
        <f t="shared" si="23"/>
        <v>11683.879516261793</v>
      </c>
      <c r="L78" s="1585">
        <f t="shared" si="23"/>
        <v>14903.03147006433</v>
      </c>
      <c r="M78" s="1634">
        <f t="shared" si="23"/>
        <v>2578.754802069835</v>
      </c>
      <c r="N78" s="1634">
        <f t="shared" si="22"/>
        <v>229.41036782187086</v>
      </c>
      <c r="O78" s="1634">
        <f t="shared" si="19"/>
        <v>148.10036403690395</v>
      </c>
      <c r="P78" s="1634">
        <f t="shared" si="19"/>
        <v>81.310003784966895</v>
      </c>
      <c r="Q78" s="2652">
        <f t="shared" si="16"/>
        <v>51175.924316368139</v>
      </c>
    </row>
    <row r="79" spans="1:17">
      <c r="A79" s="1606" t="s">
        <v>1001</v>
      </c>
      <c r="B79" s="1610">
        <f t="shared" si="17"/>
        <v>5543.4459999999999</v>
      </c>
      <c r="C79" s="1585">
        <f t="shared" si="20"/>
        <v>24299.260938961899</v>
      </c>
      <c r="D79" s="1585">
        <f t="shared" si="24"/>
        <v>4594.4843958150041</v>
      </c>
      <c r="E79" s="1585">
        <f t="shared" si="24"/>
        <v>8207.8994552415661</v>
      </c>
      <c r="F79" s="1585">
        <f t="shared" si="24"/>
        <v>6521.9015198559746</v>
      </c>
      <c r="G79" s="1585">
        <f t="shared" si="24"/>
        <v>3244.483179782294</v>
      </c>
      <c r="H79" s="1585">
        <f t="shared" si="24"/>
        <v>1681.8149717100769</v>
      </c>
      <c r="I79" s="1585">
        <f t="shared" si="24"/>
        <v>48.677416556983687</v>
      </c>
      <c r="J79" s="1585">
        <f t="shared" si="21"/>
        <v>25403.636899599762</v>
      </c>
      <c r="K79" s="1585">
        <f t="shared" si="23"/>
        <v>10078.327044034553</v>
      </c>
      <c r="L79" s="1585">
        <f t="shared" si="23"/>
        <v>13239.376776901703</v>
      </c>
      <c r="M79" s="1634">
        <f t="shared" si="23"/>
        <v>1786.3295192655507</v>
      </c>
      <c r="N79" s="1634">
        <f t="shared" si="22"/>
        <v>299.60355939795397</v>
      </c>
      <c r="O79" s="1634">
        <f t="shared" si="19"/>
        <v>193.41495606703359</v>
      </c>
      <c r="P79" s="1634">
        <f t="shared" si="19"/>
        <v>106.18860333092042</v>
      </c>
      <c r="Q79" s="2652">
        <f t="shared" si="16"/>
        <v>49702.897838561665</v>
      </c>
    </row>
    <row r="80" spans="1:17">
      <c r="A80" s="1606" t="s">
        <v>1002</v>
      </c>
      <c r="B80" s="1610">
        <f t="shared" si="17"/>
        <v>4919.9380000000001</v>
      </c>
      <c r="C80" s="1585">
        <f t="shared" si="20"/>
        <v>28652.622821790832</v>
      </c>
      <c r="D80" s="1585">
        <f t="shared" si="24"/>
        <v>5175.5684969337444</v>
      </c>
      <c r="E80" s="1585">
        <f t="shared" si="24"/>
        <v>9268.470736262494</v>
      </c>
      <c r="F80" s="1585">
        <f t="shared" si="24"/>
        <v>7398.4285889240155</v>
      </c>
      <c r="G80" s="1585">
        <f t="shared" si="24"/>
        <v>5068.0418082285323</v>
      </c>
      <c r="H80" s="1585">
        <f t="shared" si="24"/>
        <v>1673.4520684433191</v>
      </c>
      <c r="I80" s="1585">
        <f t="shared" si="24"/>
        <v>68.66112299872556</v>
      </c>
      <c r="J80" s="1585">
        <f t="shared" si="21"/>
        <v>20500.635876924</v>
      </c>
      <c r="K80" s="1585">
        <f t="shared" si="23"/>
        <v>7813.7540149889655</v>
      </c>
      <c r="L80" s="1585">
        <f t="shared" si="23"/>
        <v>11050.107289131662</v>
      </c>
      <c r="M80" s="1634">
        <f t="shared" si="23"/>
        <v>1210.5333157104174</v>
      </c>
      <c r="N80" s="1634">
        <f t="shared" si="22"/>
        <v>426.24125709295424</v>
      </c>
      <c r="O80" s="1634">
        <f t="shared" si="19"/>
        <v>275.16840647772995</v>
      </c>
      <c r="P80" s="1634">
        <f t="shared" si="19"/>
        <v>151.07285061522427</v>
      </c>
      <c r="Q80" s="2652">
        <f t="shared" si="16"/>
        <v>49153.258698714832</v>
      </c>
    </row>
    <row r="81" spans="1:17">
      <c r="A81" s="1607" t="s">
        <v>1005</v>
      </c>
      <c r="B81" s="1610">
        <f t="shared" si="17"/>
        <v>5316.7340000000004</v>
      </c>
      <c r="C81" s="1585">
        <f t="shared" si="20"/>
        <v>44143.405690111118</v>
      </c>
      <c r="D81" s="1585">
        <f>D53*D$55/10</f>
        <v>7338.8828435425112</v>
      </c>
      <c r="E81" s="1585">
        <f t="shared" si="24"/>
        <v>13187.343025722977</v>
      </c>
      <c r="F81" s="1585">
        <f t="shared" si="24"/>
        <v>10597.504181311642</v>
      </c>
      <c r="G81" s="1585">
        <f t="shared" si="24"/>
        <v>10949.28095429558</v>
      </c>
      <c r="H81" s="1585">
        <f t="shared" si="24"/>
        <v>2004.1736565556662</v>
      </c>
      <c r="I81" s="1585">
        <f>I53*I$55/10</f>
        <v>66.221028682746351</v>
      </c>
      <c r="J81" s="1585">
        <f t="shared" si="21"/>
        <v>18182.342744701669</v>
      </c>
      <c r="K81" s="1585">
        <f>K53*K$55/10</f>
        <v>6712.2162489881612</v>
      </c>
      <c r="L81" s="1585">
        <f>L53*L$55/10</f>
        <v>9609.6009031074809</v>
      </c>
      <c r="M81" s="1634">
        <f>M53*M$55/10</f>
        <v>1003.5365517692926</v>
      </c>
      <c r="N81" s="1634">
        <f t="shared" si="22"/>
        <v>856.98904083673517</v>
      </c>
      <c r="O81" s="1634">
        <f>O53*O$55/10</f>
        <v>553.24608965409482</v>
      </c>
      <c r="P81" s="1634">
        <f>P53*P$55/10</f>
        <v>303.74295118264035</v>
      </c>
      <c r="Q81" s="2653">
        <f t="shared" si="16"/>
        <v>62325.748434812791</v>
      </c>
    </row>
    <row r="83" spans="1:17" ht="14.25" thickBot="1">
      <c r="K83" s="2757" t="s">
        <v>1559</v>
      </c>
      <c r="L83" s="1746"/>
    </row>
    <row r="84" spans="1:17">
      <c r="K84" s="2932" t="s">
        <v>1561</v>
      </c>
      <c r="L84" s="1316"/>
      <c r="M84" s="2933"/>
      <c r="N84" s="2933"/>
      <c r="O84" s="2973">
        <f>計2040!C5-現2040!C5</f>
        <v>-142.00682692048531</v>
      </c>
      <c r="P84" s="2934" t="s">
        <v>1466</v>
      </c>
    </row>
    <row r="85" spans="1:17">
      <c r="K85" s="2935" t="s">
        <v>1560</v>
      </c>
      <c r="L85" s="1316"/>
      <c r="M85" s="1671"/>
      <c r="N85" s="1671"/>
      <c r="O85" s="2976">
        <f>計2040!J5-現2040!J5</f>
        <v>47.330851738031924</v>
      </c>
      <c r="P85" s="2936" t="s">
        <v>1466</v>
      </c>
    </row>
    <row r="86" spans="1:17">
      <c r="K86" s="2977">
        <f>-O84/O85</f>
        <v>3.000301530732397</v>
      </c>
      <c r="L86" s="2854" t="s">
        <v>1563</v>
      </c>
      <c r="M86" s="1316"/>
      <c r="N86" s="2938"/>
      <c r="O86" s="2948"/>
      <c r="P86" s="2936"/>
    </row>
    <row r="87" spans="1:17" ht="14.25" thickBot="1">
      <c r="K87" s="2939" t="s">
        <v>1562</v>
      </c>
      <c r="L87" s="1746"/>
      <c r="M87" s="2940"/>
      <c r="N87" s="2941"/>
      <c r="O87" s="2975">
        <f>-N61/O84/12*10</f>
        <v>12.710943015078174</v>
      </c>
      <c r="P87" s="2942" t="s">
        <v>1467</v>
      </c>
    </row>
    <row r="88" spans="1:17">
      <c r="K88" s="2933"/>
      <c r="L88" s="2949"/>
      <c r="M88" s="2950"/>
      <c r="N88" s="2938"/>
      <c r="O88" s="2951"/>
      <c r="P88" s="2933"/>
    </row>
    <row r="89" spans="1:17">
      <c r="L89" s="1318"/>
      <c r="M89" s="1318"/>
      <c r="N89" s="1318"/>
      <c r="O89" s="1318"/>
      <c r="P89" s="1318"/>
    </row>
  </sheetData>
  <phoneticPr fontId="21"/>
  <pageMargins left="0.7" right="0.7" top="0.75" bottom="0.75" header="0.3" footer="0.3"/>
  <ignoredErrors>
    <ignoredError sqref="J5 J54:N60 L33 K34:N52 J33:J53 L53:N53 J62:N80 J61 L61:N61 J82:N82 J81 N8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C00000"/>
  </sheetPr>
  <dimension ref="A1"/>
  <sheetViews>
    <sheetView zoomScale="85" zoomScaleNormal="85" workbookViewId="0"/>
  </sheetViews>
  <sheetFormatPr defaultRowHeight="13.5"/>
  <cols>
    <col min="1" max="16384" width="9" style="1317"/>
  </cols>
  <sheetData>
    <row r="1" spans="1:1">
      <c r="A1" s="2636"/>
    </row>
  </sheetData>
  <phoneticPr fontId="2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C00000"/>
  </sheetPr>
  <dimension ref="A1:Q25"/>
  <sheetViews>
    <sheetView zoomScale="85" zoomScaleNormal="85" workbookViewId="0"/>
  </sheetViews>
  <sheetFormatPr defaultRowHeight="13.5"/>
  <cols>
    <col min="1" max="1" width="9.5" style="1317" customWidth="1"/>
    <col min="2" max="16" width="10.5" style="1317" customWidth="1"/>
    <col min="17" max="17" width="10.5" style="1316" customWidth="1"/>
    <col min="18" max="18" width="10.5" style="1317" customWidth="1"/>
    <col min="19" max="16384" width="9" style="1317"/>
  </cols>
  <sheetData>
    <row r="1" spans="1:17">
      <c r="A1" s="2813">
        <v>2025</v>
      </c>
      <c r="B1" s="1317" t="s">
        <v>1310</v>
      </c>
    </row>
    <row r="2" spans="1:17">
      <c r="K2" s="2621"/>
      <c r="L2" s="2622"/>
      <c r="O2" s="2954">
        <v>17</v>
      </c>
      <c r="P2" s="2954">
        <v>4</v>
      </c>
      <c r="Q2" s="1747"/>
    </row>
    <row r="3" spans="1:17">
      <c r="B3" s="2636" t="s">
        <v>640</v>
      </c>
      <c r="C3" s="2636" t="s">
        <v>641</v>
      </c>
    </row>
    <row r="4" spans="1:17">
      <c r="B4" s="2636"/>
      <c r="C4" s="1605" t="s">
        <v>578</v>
      </c>
      <c r="D4" s="1662" t="s">
        <v>742</v>
      </c>
      <c r="E4" s="1662" t="s">
        <v>743</v>
      </c>
      <c r="F4" s="1662" t="s">
        <v>744</v>
      </c>
      <c r="G4" s="1662" t="s">
        <v>745</v>
      </c>
      <c r="H4" s="1662" t="s">
        <v>392</v>
      </c>
      <c r="I4" s="1662" t="s">
        <v>442</v>
      </c>
      <c r="J4" s="1662" t="s">
        <v>644</v>
      </c>
      <c r="K4" s="1662" t="s">
        <v>645</v>
      </c>
      <c r="L4" s="1662" t="s">
        <v>646</v>
      </c>
      <c r="M4" s="1662" t="s">
        <v>647</v>
      </c>
      <c r="N4" s="1642" t="s">
        <v>1030</v>
      </c>
      <c r="O4" s="1642" t="s">
        <v>1031</v>
      </c>
      <c r="P4" s="1642" t="s">
        <v>1032</v>
      </c>
      <c r="Q4" s="1642"/>
    </row>
    <row r="5" spans="1:17">
      <c r="A5" s="1608" t="s">
        <v>241</v>
      </c>
      <c r="B5" s="1610">
        <f>計2025!B5</f>
        <v>122544.10100000001</v>
      </c>
      <c r="C5" s="2952">
        <f>SUM(D5:I5)</f>
        <v>1290.655337974428</v>
      </c>
      <c r="D5" s="2952">
        <f t="shared" ref="D5:I5" si="0">SUM(D6:D25)</f>
        <v>96.215293711290784</v>
      </c>
      <c r="E5" s="2952">
        <f t="shared" si="0"/>
        <v>303.80043517333343</v>
      </c>
      <c r="F5" s="2952">
        <f t="shared" si="0"/>
        <v>326.03555822118142</v>
      </c>
      <c r="G5" s="2952">
        <f t="shared" si="0"/>
        <v>251.51502144432942</v>
      </c>
      <c r="H5" s="2952">
        <f t="shared" si="0"/>
        <v>310.82801330192797</v>
      </c>
      <c r="I5" s="2952">
        <f t="shared" si="0"/>
        <v>2.2610161223649521</v>
      </c>
      <c r="J5" s="2952">
        <f>SUM(K5:N5)</f>
        <v>7867.6538994637585</v>
      </c>
      <c r="K5" s="2953">
        <f t="shared" ref="K5:P5" si="1">SUM(K6:K25)</f>
        <v>1579.9968405824561</v>
      </c>
      <c r="L5" s="2953">
        <f t="shared" si="1"/>
        <v>4720.8327564286083</v>
      </c>
      <c r="M5" s="2953">
        <f t="shared" si="1"/>
        <v>1528.3285710617783</v>
      </c>
      <c r="N5" s="2952">
        <f t="shared" si="1"/>
        <v>38.495731390915466</v>
      </c>
      <c r="O5" s="2953">
        <f t="shared" si="1"/>
        <v>31.163211125979185</v>
      </c>
      <c r="P5" s="2953">
        <f t="shared" si="1"/>
        <v>7.332520264936278</v>
      </c>
      <c r="Q5" s="1663"/>
    </row>
    <row r="6" spans="1:17">
      <c r="A6" s="1607" t="s">
        <v>1004</v>
      </c>
      <c r="B6" s="1610">
        <f>計2025!B6</f>
        <v>844.96600000000001</v>
      </c>
      <c r="C6" s="2952">
        <f t="shared" ref="C6:C25" si="2">SUM(D6:I6)</f>
        <v>2.539382335467959</v>
      </c>
      <c r="D6" s="2929">
        <f>計2025!D6</f>
        <v>1.1117765776804802</v>
      </c>
      <c r="E6" s="2929">
        <f>計2025!E6</f>
        <v>1.1452194837642329</v>
      </c>
      <c r="F6" s="2929">
        <f>計2025!F6</f>
        <v>0.23704654770749078</v>
      </c>
      <c r="G6" s="2929">
        <f>計2025!G6</f>
        <v>4.5339726315755106E-2</v>
      </c>
      <c r="H6" s="2929">
        <f>計2025!H6</f>
        <v>0</v>
      </c>
      <c r="I6" s="2929">
        <f>計2025!I6</f>
        <v>0</v>
      </c>
      <c r="J6" s="2952">
        <f t="shared" ref="J6:J25" si="3">SUM(K6:N6)</f>
        <v>60.249164570620195</v>
      </c>
      <c r="K6" s="2929">
        <f>計2025!K6</f>
        <v>9.7146503829921684</v>
      </c>
      <c r="L6" s="2929">
        <f>計2025!L6</f>
        <v>50.418634465793431</v>
      </c>
      <c r="M6" s="2929">
        <f>計2025!M6</f>
        <v>9.3755170607747768E-2</v>
      </c>
      <c r="N6" s="2952">
        <f>O6+P6</f>
        <v>2.2124551226846579E-2</v>
      </c>
      <c r="O6" s="2929">
        <f>計2025!O6</f>
        <v>1.7910350993161517E-2</v>
      </c>
      <c r="P6" s="2929">
        <f>計2025!P6</f>
        <v>4.214200233685063E-3</v>
      </c>
      <c r="Q6" s="2655"/>
    </row>
    <row r="7" spans="1:17">
      <c r="A7" s="1607" t="s">
        <v>1003</v>
      </c>
      <c r="B7" s="1610">
        <f>計2025!B7</f>
        <v>3474.0050000000001</v>
      </c>
      <c r="C7" s="2952">
        <f t="shared" si="2"/>
        <v>10.440451959401166</v>
      </c>
      <c r="D7" s="2929">
        <f>計2025!D7</f>
        <v>4.5709737311854868</v>
      </c>
      <c r="E7" s="2929">
        <f>計2025!E7</f>
        <v>4.708471361799603</v>
      </c>
      <c r="F7" s="2929">
        <f>計2025!F7</f>
        <v>0.97459648313489733</v>
      </c>
      <c r="G7" s="2929">
        <f>計2025!G7</f>
        <v>0.18641038328117918</v>
      </c>
      <c r="H7" s="2929">
        <f>計2025!H7</f>
        <v>0</v>
      </c>
      <c r="I7" s="2929">
        <f>計2025!I7</f>
        <v>0</v>
      </c>
      <c r="J7" s="2952">
        <f t="shared" si="3"/>
        <v>253.76445475285044</v>
      </c>
      <c r="K7" s="2929">
        <f>計2025!K7</f>
        <v>26.443181216613851</v>
      </c>
      <c r="L7" s="2929">
        <f>計2025!L7</f>
        <v>210.54331359092004</v>
      </c>
      <c r="M7" s="2929">
        <f>計2025!M7</f>
        <v>16.686996756756503</v>
      </c>
      <c r="N7" s="2952">
        <f t="shared" ref="N7:N25" si="4">O7+P7</f>
        <v>9.0963188560038113E-2</v>
      </c>
      <c r="O7" s="2929">
        <f>計2025!O7</f>
        <v>7.3636866929554665E-2</v>
      </c>
      <c r="P7" s="2929">
        <f>計2025!P7</f>
        <v>1.7326321630483449E-2</v>
      </c>
      <c r="Q7" s="2655"/>
    </row>
    <row r="8" spans="1:17">
      <c r="A8" s="1606" t="s">
        <v>986</v>
      </c>
      <c r="B8" s="1610">
        <f>計2025!B8</f>
        <v>4743.0410000000002</v>
      </c>
      <c r="C8" s="2952">
        <f t="shared" si="2"/>
        <v>3.5486565309640579</v>
      </c>
      <c r="D8" s="2929">
        <f>計2025!D8</f>
        <v>1.1811625641757055</v>
      </c>
      <c r="E8" s="2929">
        <f>計2025!E8</f>
        <v>1.5054347974197473</v>
      </c>
      <c r="F8" s="2929">
        <f>計2025!F8</f>
        <v>0.16449546535942011</v>
      </c>
      <c r="G8" s="2929">
        <f>計2025!G8</f>
        <v>0.60692793745554297</v>
      </c>
      <c r="H8" s="2929">
        <f>計2025!H8</f>
        <v>9.0635766553641778E-2</v>
      </c>
      <c r="I8" s="2929">
        <f>計2025!I8</f>
        <v>0</v>
      </c>
      <c r="J8" s="2952">
        <f t="shared" si="3"/>
        <v>227.62298849187536</v>
      </c>
      <c r="K8" s="2929">
        <f>計2025!K8</f>
        <v>21.294395927810928</v>
      </c>
      <c r="L8" s="2929">
        <f>計2025!L8</f>
        <v>153.69551746872054</v>
      </c>
      <c r="M8" s="2929">
        <f>計2025!M8</f>
        <v>52.59776628722723</v>
      </c>
      <c r="N8" s="2952">
        <f t="shared" si="4"/>
        <v>3.5308808116632305E-2</v>
      </c>
      <c r="O8" s="2929">
        <f>計2025!O8</f>
        <v>2.8583320856321391E-2</v>
      </c>
      <c r="P8" s="2929">
        <f>計2025!P8</f>
        <v>6.7254872603109148E-3</v>
      </c>
      <c r="Q8" s="2655"/>
    </row>
    <row r="9" spans="1:17">
      <c r="A9" s="1606" t="s">
        <v>987</v>
      </c>
      <c r="B9" s="1610">
        <f>計2025!B9</f>
        <v>5010.7280000000001</v>
      </c>
      <c r="C9" s="2952">
        <f t="shared" si="2"/>
        <v>3.9872117659780919</v>
      </c>
      <c r="D9" s="2929">
        <f>計2025!D9</f>
        <v>0.90476344902446038</v>
      </c>
      <c r="E9" s="2929">
        <f>計2025!E9</f>
        <v>1.3875942454050587</v>
      </c>
      <c r="F9" s="2929">
        <f>計2025!F9</f>
        <v>0.29574047656532554</v>
      </c>
      <c r="G9" s="2929">
        <f>計2025!G9</f>
        <v>0.8654351335032795</v>
      </c>
      <c r="H9" s="2929">
        <f>計2025!H9</f>
        <v>0.53367846147996789</v>
      </c>
      <c r="I9" s="2929">
        <f>計2025!I9</f>
        <v>0</v>
      </c>
      <c r="J9" s="2952">
        <f t="shared" si="3"/>
        <v>143.35135639659339</v>
      </c>
      <c r="K9" s="2929">
        <f>計2025!K9</f>
        <v>16.897580259255829</v>
      </c>
      <c r="L9" s="2929">
        <f>計2025!L9</f>
        <v>95.049322176877084</v>
      </c>
      <c r="M9" s="2929">
        <f>計2025!M9</f>
        <v>31.367496130142079</v>
      </c>
      <c r="N9" s="2952">
        <f t="shared" si="4"/>
        <v>3.6957830318377183E-2</v>
      </c>
      <c r="O9" s="2929">
        <f>計2025!O9</f>
        <v>2.9918243591067241E-2</v>
      </c>
      <c r="P9" s="2929">
        <f>計2025!P9</f>
        <v>7.0395867273099402E-3</v>
      </c>
      <c r="Q9" s="2655"/>
    </row>
    <row r="10" spans="1:17">
      <c r="A10" s="1606" t="s">
        <v>988</v>
      </c>
      <c r="B10" s="1610">
        <f>計2025!B10</f>
        <v>5353.0680000000002</v>
      </c>
      <c r="C10" s="2952">
        <f t="shared" si="2"/>
        <v>5.9460471284415757</v>
      </c>
      <c r="D10" s="2929">
        <f>計2025!D10</f>
        <v>0.65693773152706247</v>
      </c>
      <c r="E10" s="2929">
        <f>計2025!E10</f>
        <v>1.6711357978811723</v>
      </c>
      <c r="F10" s="2929">
        <f>計2025!F10</f>
        <v>1.1783289166744015</v>
      </c>
      <c r="G10" s="2929">
        <f>計2025!G10</f>
        <v>1.1740063927019146</v>
      </c>
      <c r="H10" s="2929">
        <f>計2025!H10</f>
        <v>1.2656382896570249</v>
      </c>
      <c r="I10" s="2929">
        <f>計2025!I10</f>
        <v>0</v>
      </c>
      <c r="J10" s="2952">
        <f t="shared" si="3"/>
        <v>111.53053860217922</v>
      </c>
      <c r="K10" s="2929">
        <f>計2025!K10</f>
        <v>16.012702158211102</v>
      </c>
      <c r="L10" s="2929">
        <f>計2025!L10</f>
        <v>70.551340687777227</v>
      </c>
      <c r="M10" s="2929">
        <f>計2025!M10</f>
        <v>24.919703343578675</v>
      </c>
      <c r="N10" s="2952">
        <f t="shared" si="4"/>
        <v>4.6792412612218087E-2</v>
      </c>
      <c r="O10" s="2929">
        <f>計2025!O10</f>
        <v>3.7879572114652739E-2</v>
      </c>
      <c r="P10" s="2929">
        <f>計2025!P10</f>
        <v>8.9128404975653518E-3</v>
      </c>
      <c r="Q10" s="2655"/>
    </row>
    <row r="11" spans="1:17">
      <c r="A11" s="1606" t="s">
        <v>989</v>
      </c>
      <c r="B11" s="1610">
        <f>計2025!B11</f>
        <v>5760.4160000000002</v>
      </c>
      <c r="C11" s="2952">
        <f t="shared" si="2"/>
        <v>8.7343466333119366</v>
      </c>
      <c r="D11" s="2929">
        <f>計2025!D11</f>
        <v>0.78614914527764612</v>
      </c>
      <c r="E11" s="2929">
        <f>計2025!E11</f>
        <v>2.8809952755518351</v>
      </c>
      <c r="F11" s="2929">
        <f>計2025!F11</f>
        <v>1.4452483059342007</v>
      </c>
      <c r="G11" s="2929">
        <f>計2025!G11</f>
        <v>1.3617109241612104</v>
      </c>
      <c r="H11" s="2929">
        <f>計2025!H11</f>
        <v>2.260242982387044</v>
      </c>
      <c r="I11" s="2929">
        <f>計2025!I11</f>
        <v>0</v>
      </c>
      <c r="J11" s="2952">
        <f t="shared" si="3"/>
        <v>138.8183614958601</v>
      </c>
      <c r="K11" s="2929">
        <f>計2025!K11</f>
        <v>20.570582605062089</v>
      </c>
      <c r="L11" s="2929">
        <f>計2025!L11</f>
        <v>82.34065378466407</v>
      </c>
      <c r="M11" s="2929">
        <f>計2025!M11</f>
        <v>35.839555279318319</v>
      </c>
      <c r="N11" s="2952">
        <f t="shared" si="4"/>
        <v>6.756982681561774E-2</v>
      </c>
      <c r="O11" s="2929">
        <f>計2025!O11</f>
        <v>5.4699383612642927E-2</v>
      </c>
      <c r="P11" s="2929">
        <f>計2025!P11</f>
        <v>1.2870443202974806E-2</v>
      </c>
      <c r="Q11" s="2655"/>
    </row>
    <row r="12" spans="1:17">
      <c r="A12" s="1606" t="s">
        <v>990</v>
      </c>
      <c r="B12" s="1610">
        <f>計2025!B12</f>
        <v>6249.4359999999997</v>
      </c>
      <c r="C12" s="2952">
        <f t="shared" si="2"/>
        <v>14.259089442312675</v>
      </c>
      <c r="D12" s="2929">
        <f>計2025!D12</f>
        <v>1.0654935512683839</v>
      </c>
      <c r="E12" s="2929">
        <f>計2025!E12</f>
        <v>5.8174291112469874</v>
      </c>
      <c r="F12" s="2929">
        <f>計2025!F12</f>
        <v>2.0712039732609848</v>
      </c>
      <c r="G12" s="2929">
        <f>計2025!G12</f>
        <v>1.6031378702158612</v>
      </c>
      <c r="H12" s="2929">
        <f>計2025!H12</f>
        <v>3.7018249363204569</v>
      </c>
      <c r="I12" s="2929">
        <f>計2025!I12</f>
        <v>0</v>
      </c>
      <c r="J12" s="2952">
        <f t="shared" si="3"/>
        <v>182.03694601133031</v>
      </c>
      <c r="K12" s="2929">
        <f>計2025!K12</f>
        <v>30.314908429404234</v>
      </c>
      <c r="L12" s="2929">
        <f>計2025!L12</f>
        <v>108.29581179921276</v>
      </c>
      <c r="M12" s="2929">
        <f>計2025!M12</f>
        <v>43.325035056687398</v>
      </c>
      <c r="N12" s="2952">
        <f t="shared" si="4"/>
        <v>0.10119072602591303</v>
      </c>
      <c r="O12" s="2929">
        <f>計2025!O12</f>
        <v>8.1916302020977216E-2</v>
      </c>
      <c r="P12" s="2929">
        <f>計2025!P12</f>
        <v>1.9274424004935817E-2</v>
      </c>
      <c r="Q12" s="2655"/>
    </row>
    <row r="13" spans="1:17">
      <c r="A13" s="1606" t="s">
        <v>991</v>
      </c>
      <c r="B13" s="1610">
        <f>計2025!B13</f>
        <v>6181.7269999999999</v>
      </c>
      <c r="C13" s="2952">
        <f t="shared" si="2"/>
        <v>18.133629902073206</v>
      </c>
      <c r="D13" s="2929">
        <f>計2025!D13</f>
        <v>1.3273064092910491</v>
      </c>
      <c r="E13" s="2929">
        <f>計2025!E13</f>
        <v>7.2840096016848621</v>
      </c>
      <c r="F13" s="2929">
        <f>計2025!F13</f>
        <v>2.57350443770672</v>
      </c>
      <c r="G13" s="2929">
        <f>計2025!G13</f>
        <v>1.8267632459352934</v>
      </c>
      <c r="H13" s="2929">
        <f>計2025!H13</f>
        <v>5.1220462074552815</v>
      </c>
      <c r="I13" s="2929">
        <f>計2025!I13</f>
        <v>0</v>
      </c>
      <c r="J13" s="2952">
        <f t="shared" si="3"/>
        <v>204.41444307761432</v>
      </c>
      <c r="K13" s="2929">
        <f>計2025!K13</f>
        <v>35.448448833718153</v>
      </c>
      <c r="L13" s="2929">
        <f>計2025!L13</f>
        <v>116.64808360547941</v>
      </c>
      <c r="M13" s="2929">
        <f>計2025!M13</f>
        <v>52.195516250641049</v>
      </c>
      <c r="N13" s="2952">
        <f t="shared" si="4"/>
        <v>0.12239438777568935</v>
      </c>
      <c r="O13" s="2929">
        <f>計2025!O13</f>
        <v>9.9081171056510431E-2</v>
      </c>
      <c r="P13" s="2929">
        <f>計2025!P13</f>
        <v>2.3313216719178926E-2</v>
      </c>
      <c r="Q13" s="2655"/>
    </row>
    <row r="14" spans="1:17">
      <c r="A14" s="1606" t="s">
        <v>992</v>
      </c>
      <c r="B14" s="1610">
        <f>計2025!B14</f>
        <v>6521.3909999999996</v>
      </c>
      <c r="C14" s="2952">
        <f t="shared" si="2"/>
        <v>19.17925033324649</v>
      </c>
      <c r="D14" s="2929">
        <f>計2025!D14</f>
        <v>1.4762537680151591</v>
      </c>
      <c r="E14" s="2929">
        <f>計2025!E14</f>
        <v>5.8818446321960698</v>
      </c>
      <c r="F14" s="2929">
        <f>計2025!F14</f>
        <v>2.7345711804947861</v>
      </c>
      <c r="G14" s="2929">
        <f>計2025!G14</f>
        <v>2.1450643280266748</v>
      </c>
      <c r="H14" s="2929">
        <f>計2025!H14</f>
        <v>6.9415164245137992</v>
      </c>
      <c r="I14" s="2929">
        <f>計2025!I14</f>
        <v>0</v>
      </c>
      <c r="J14" s="2952">
        <f t="shared" si="3"/>
        <v>228.96329385244292</v>
      </c>
      <c r="K14" s="2929">
        <f>計2025!K14</f>
        <v>41.163854698833156</v>
      </c>
      <c r="L14" s="2929">
        <f>計2025!L14</f>
        <v>129.02306781931892</v>
      </c>
      <c r="M14" s="2929">
        <f>計2025!M14</f>
        <v>58.65385083779244</v>
      </c>
      <c r="N14" s="2952">
        <f t="shared" si="4"/>
        <v>0.12252049649838785</v>
      </c>
      <c r="O14" s="2929">
        <f>計2025!O14</f>
        <v>9.91832590701235E-2</v>
      </c>
      <c r="P14" s="2929">
        <f>計2025!P14</f>
        <v>2.3337237428264355E-2</v>
      </c>
      <c r="Q14" s="2655"/>
    </row>
    <row r="15" spans="1:17">
      <c r="A15" s="1606" t="s">
        <v>993</v>
      </c>
      <c r="B15" s="1610">
        <f>計2025!B15</f>
        <v>7346.348</v>
      </c>
      <c r="C15" s="2952">
        <f t="shared" si="2"/>
        <v>22.790634207026528</v>
      </c>
      <c r="D15" s="2929">
        <f>計2025!D15</f>
        <v>1.8527741171400149</v>
      </c>
      <c r="E15" s="2929">
        <f>計2025!E15</f>
        <v>4.4230656173045952</v>
      </c>
      <c r="F15" s="2929">
        <f>計2025!F15</f>
        <v>3.4638860003084821</v>
      </c>
      <c r="G15" s="2929">
        <f>計2025!G15</f>
        <v>2.8708564884613681</v>
      </c>
      <c r="H15" s="2929">
        <f>計2025!H15</f>
        <v>10.118105528912881</v>
      </c>
      <c r="I15" s="2929">
        <f>計2025!I15</f>
        <v>6.1946454899186945E-2</v>
      </c>
      <c r="J15" s="2952">
        <f t="shared" si="3"/>
        <v>265.55347053885549</v>
      </c>
      <c r="K15" s="2929">
        <f>計2025!K15</f>
        <v>50.33946268084771</v>
      </c>
      <c r="L15" s="2929">
        <f>計2025!L15</f>
        <v>148.46749948203342</v>
      </c>
      <c r="M15" s="2929">
        <f>計2025!M15</f>
        <v>66.477345746856116</v>
      </c>
      <c r="N15" s="2952">
        <f t="shared" si="4"/>
        <v>0.26916262911826871</v>
      </c>
      <c r="O15" s="2929">
        <f>計2025!O15</f>
        <v>0.21789355690526513</v>
      </c>
      <c r="P15" s="2929">
        <f>計2025!P15</f>
        <v>5.1269072213003558E-2</v>
      </c>
      <c r="Q15" s="2655"/>
    </row>
    <row r="16" spans="1:17">
      <c r="A16" s="1606" t="s">
        <v>994</v>
      </c>
      <c r="B16" s="1610">
        <f>計2025!B16</f>
        <v>8333.5660000000007</v>
      </c>
      <c r="C16" s="2952">
        <f t="shared" si="2"/>
        <v>33.198904461434466</v>
      </c>
      <c r="D16" s="2929">
        <f>計2025!D16</f>
        <v>2.6320065463030624</v>
      </c>
      <c r="E16" s="2929">
        <f>計2025!E16</f>
        <v>5.7232295538858464</v>
      </c>
      <c r="F16" s="2929">
        <f>計2025!F16</f>
        <v>5.3103312243104996</v>
      </c>
      <c r="G16" s="2929">
        <f>計2025!G16</f>
        <v>4.2373600574391652</v>
      </c>
      <c r="H16" s="2929">
        <f>計2025!H16</f>
        <v>15.216041728524187</v>
      </c>
      <c r="I16" s="2929">
        <f>計2025!I16</f>
        <v>7.9935350971699029E-2</v>
      </c>
      <c r="J16" s="2952">
        <f t="shared" si="3"/>
        <v>340.58982526428144</v>
      </c>
      <c r="K16" s="2929">
        <f>計2025!K16</f>
        <v>67.390291897607895</v>
      </c>
      <c r="L16" s="2929">
        <f>計2025!L16</f>
        <v>183.63436579880019</v>
      </c>
      <c r="M16" s="2929">
        <f>計2025!M16</f>
        <v>89.178208289388792</v>
      </c>
      <c r="N16" s="2952">
        <f t="shared" si="4"/>
        <v>0.38695927848456657</v>
      </c>
      <c r="O16" s="2929">
        <f>計2025!O16</f>
        <v>0.31325274924941104</v>
      </c>
      <c r="P16" s="2929">
        <f>計2025!P16</f>
        <v>7.3706529235155541E-2</v>
      </c>
      <c r="Q16" s="2655"/>
    </row>
    <row r="17" spans="1:17">
      <c r="A17" s="1606" t="s">
        <v>995</v>
      </c>
      <c r="B17" s="1610">
        <f>計2025!B17</f>
        <v>9690.1389999999992</v>
      </c>
      <c r="C17" s="2952">
        <f t="shared" si="2"/>
        <v>52.089399615012759</v>
      </c>
      <c r="D17" s="2929">
        <f>計2025!D17</f>
        <v>4.1111119240236151</v>
      </c>
      <c r="E17" s="2929">
        <f>計2025!E17</f>
        <v>9.1065376634435857</v>
      </c>
      <c r="F17" s="2929">
        <f>計2025!F17</f>
        <v>8.6357158074224287</v>
      </c>
      <c r="G17" s="2929">
        <f>計2025!G17</f>
        <v>5.6603771915600225</v>
      </c>
      <c r="H17" s="2929">
        <f>計2025!H17</f>
        <v>24.47293744173837</v>
      </c>
      <c r="I17" s="2929">
        <f>計2025!I17</f>
        <v>0.10271958682474278</v>
      </c>
      <c r="J17" s="2952">
        <f t="shared" si="3"/>
        <v>482.3012877024467</v>
      </c>
      <c r="K17" s="2929">
        <f>計2025!K17</f>
        <v>97.365727487633961</v>
      </c>
      <c r="L17" s="2929">
        <f>計2025!L17</f>
        <v>261.03087987516562</v>
      </c>
      <c r="M17" s="2929">
        <f>計2025!M17</f>
        <v>123.32548199609514</v>
      </c>
      <c r="N17" s="2952">
        <f t="shared" si="4"/>
        <v>0.57919834355192701</v>
      </c>
      <c r="O17" s="2929">
        <f>計2025!O17</f>
        <v>0.46887484954203618</v>
      </c>
      <c r="P17" s="2929">
        <f>計2025!P17</f>
        <v>0.11032349400989089</v>
      </c>
      <c r="Q17" s="2655"/>
    </row>
    <row r="18" spans="1:17">
      <c r="A18" s="1606" t="s">
        <v>996</v>
      </c>
      <c r="B18" s="1610">
        <f>計2025!B18</f>
        <v>8546.0460000000003</v>
      </c>
      <c r="C18" s="2952">
        <f t="shared" si="2"/>
        <v>59.072200953148609</v>
      </c>
      <c r="D18" s="2929">
        <f>計2025!D18</f>
        <v>4.914333555123056</v>
      </c>
      <c r="E18" s="2929">
        <f>計2025!E18</f>
        <v>11.211206639270749</v>
      </c>
      <c r="F18" s="2929">
        <f>計2025!F18</f>
        <v>10.768282675801718</v>
      </c>
      <c r="G18" s="2929">
        <f>計2025!G18</f>
        <v>5.6996970180254269</v>
      </c>
      <c r="H18" s="2929">
        <f>計2025!H18</f>
        <v>26.386467624098021</v>
      </c>
      <c r="I18" s="2929">
        <f>計2025!I18</f>
        <v>9.2213440829635535E-2</v>
      </c>
      <c r="J18" s="2952">
        <f t="shared" si="3"/>
        <v>487.73886386142908</v>
      </c>
      <c r="K18" s="2929">
        <f>計2025!K18</f>
        <v>104.76388932008618</v>
      </c>
      <c r="L18" s="2929">
        <f>計2025!L18</f>
        <v>261.10307493114175</v>
      </c>
      <c r="M18" s="2929">
        <f>計2025!M18</f>
        <v>121.20158132815126</v>
      </c>
      <c r="N18" s="2952">
        <f t="shared" si="4"/>
        <v>0.67031828204985344</v>
      </c>
      <c r="O18" s="2929">
        <f>計2025!O18</f>
        <v>0.54263860927845275</v>
      </c>
      <c r="P18" s="2929">
        <f>計2025!P18</f>
        <v>0.12767967277140066</v>
      </c>
      <c r="Q18" s="2655"/>
    </row>
    <row r="19" spans="1:17">
      <c r="A19" s="1606" t="s">
        <v>997</v>
      </c>
      <c r="B19" s="1610">
        <f>計2025!B19</f>
        <v>7718.3779999999997</v>
      </c>
      <c r="C19" s="2952">
        <f t="shared" si="2"/>
        <v>72.482994699732004</v>
      </c>
      <c r="D19" s="2929">
        <f>計2025!D19</f>
        <v>6.0750764785461522</v>
      </c>
      <c r="E19" s="2929">
        <f>計2025!E19</f>
        <v>14.38662985021684</v>
      </c>
      <c r="F19" s="2929">
        <f>計2025!F19</f>
        <v>14.157122900444014</v>
      </c>
      <c r="G19" s="2929">
        <f>計2025!G19</f>
        <v>6.4265216633297948</v>
      </c>
      <c r="H19" s="2929">
        <f>計2025!H19</f>
        <v>31.295676356858802</v>
      </c>
      <c r="I19" s="2929">
        <f>計2025!I19</f>
        <v>0.14196745033639843</v>
      </c>
      <c r="J19" s="2952">
        <f t="shared" si="3"/>
        <v>534.95479414688873</v>
      </c>
      <c r="K19" s="2929">
        <f>計2025!K19</f>
        <v>116.96690896246922</v>
      </c>
      <c r="L19" s="2929">
        <f>計2025!L19</f>
        <v>288.59518011571896</v>
      </c>
      <c r="M19" s="2929">
        <f>計2025!M19</f>
        <v>128.51595746502582</v>
      </c>
      <c r="N19" s="2952">
        <f t="shared" si="4"/>
        <v>0.8767476036747438</v>
      </c>
      <c r="O19" s="2929">
        <f>計2025!O19</f>
        <v>0.70974806011764979</v>
      </c>
      <c r="P19" s="2929">
        <f>計2025!P19</f>
        <v>0.16699954355709404</v>
      </c>
      <c r="Q19" s="2655"/>
    </row>
    <row r="20" spans="1:17">
      <c r="A20" s="1606" t="s">
        <v>998</v>
      </c>
      <c r="B20" s="1610">
        <f>計2025!B20</f>
        <v>7163.47</v>
      </c>
      <c r="C20" s="2952">
        <f t="shared" si="2"/>
        <v>84.797387149671465</v>
      </c>
      <c r="D20" s="2928">
        <f>$B20*入院低下!D45/10^5</f>
        <v>7.5851209618814002</v>
      </c>
      <c r="E20" s="2928">
        <f>$B20*入院低下!E45/10^5</f>
        <v>18.911751314307189</v>
      </c>
      <c r="F20" s="2928">
        <f>$B20*入院低下!F45/10^5</f>
        <v>19.241616237839718</v>
      </c>
      <c r="G20" s="2928">
        <f>$B20*入院低下!G45/10^5</f>
        <v>9.0140329015789291</v>
      </c>
      <c r="H20" s="2929">
        <f>計2025!H20</f>
        <v>29.915637976530526</v>
      </c>
      <c r="I20" s="2929">
        <f>計2025!I20</f>
        <v>0.12922775753369339</v>
      </c>
      <c r="J20" s="2952">
        <f t="shared" si="3"/>
        <v>615.20000568438536</v>
      </c>
      <c r="K20" s="2928">
        <f>$B20*外来低下!D46/10^5</f>
        <v>133.99304232068681</v>
      </c>
      <c r="L20" s="2928">
        <f>$B20*外来低下!E46/10^5</f>
        <v>337.41581809822969</v>
      </c>
      <c r="M20" s="2929">
        <f>計2025!M20</f>
        <v>142.31056429939463</v>
      </c>
      <c r="N20" s="2953">
        <f t="shared" si="4"/>
        <v>1.4805809660742451</v>
      </c>
      <c r="O20" s="2928">
        <f>$B20*入院低下!$H45/10^5*(O$2/30)/7*365/270</f>
        <v>1.198565543964865</v>
      </c>
      <c r="P20" s="2928">
        <f>$B20*入院低下!$H45/10^5*(P$2/30)/7*365/270</f>
        <v>0.28201542210938002</v>
      </c>
      <c r="Q20" s="2655"/>
    </row>
    <row r="21" spans="1:17">
      <c r="A21" s="1606" t="s">
        <v>999</v>
      </c>
      <c r="B21" s="1610">
        <f>計2025!B21</f>
        <v>7807.6549999999997</v>
      </c>
      <c r="C21" s="2952">
        <f t="shared" si="2"/>
        <v>122.85839316423336</v>
      </c>
      <c r="D21" s="2928">
        <f>$B21*入院低下!D46/10^5</f>
        <v>11.014954857712594</v>
      </c>
      <c r="E21" s="2928">
        <f>$B21*入院低下!E46/10^5</f>
        <v>30.031933456629762</v>
      </c>
      <c r="F21" s="2928">
        <f>$B21*入院低下!F46/10^5</f>
        <v>31.722226520952251</v>
      </c>
      <c r="G21" s="2928">
        <f>$B21*入院低下!G46/10^5</f>
        <v>15.470390281852112</v>
      </c>
      <c r="H21" s="2929">
        <f>計2025!H21</f>
        <v>34.456240437978046</v>
      </c>
      <c r="I21" s="2929">
        <f>計2025!I21</f>
        <v>0.16264760910861165</v>
      </c>
      <c r="J21" s="2952">
        <f t="shared" si="3"/>
        <v>865.72171554113777</v>
      </c>
      <c r="K21" s="2928">
        <f>$B21*外来低下!D47/10^5</f>
        <v>188.24199962554727</v>
      </c>
      <c r="L21" s="2928">
        <f>$B21*外来低下!E47/10^5</f>
        <v>500.63865885497438</v>
      </c>
      <c r="M21" s="2929">
        <f>計2025!M21</f>
        <v>174.20961359209292</v>
      </c>
      <c r="N21" s="2953">
        <f t="shared" si="4"/>
        <v>2.6314434685230625</v>
      </c>
      <c r="O21" s="2928">
        <f>$B21*入院低下!$H46/10^5*(O$2/30)/7*365/270</f>
        <v>2.1302161411853362</v>
      </c>
      <c r="P21" s="2928">
        <f>$B21*入院低下!$H46/10^5*(P$2/30)/7*365/270</f>
        <v>0.50122732733772624</v>
      </c>
      <c r="Q21" s="2655"/>
    </row>
    <row r="22" spans="1:17">
      <c r="A22" s="1606" t="s">
        <v>1000</v>
      </c>
      <c r="B22" s="1610">
        <f>計2025!B22</f>
        <v>8491.9290000000001</v>
      </c>
      <c r="C22" s="2952">
        <f t="shared" si="2"/>
        <v>190.38933364587223</v>
      </c>
      <c r="D22" s="2928">
        <f>$B22*入院低下!D47/10^5</f>
        <v>15.040206998359507</v>
      </c>
      <c r="E22" s="2928">
        <f>$B22*入院低下!E47/10^5</f>
        <v>47.095475515918636</v>
      </c>
      <c r="F22" s="2928">
        <f>$B22*入院低下!F47/10^5</f>
        <v>53.620978432235979</v>
      </c>
      <c r="G22" s="2928">
        <f>$B22*入院低下!G47/10^5</f>
        <v>33.497455110987744</v>
      </c>
      <c r="H22" s="2929">
        <f>計2025!H22</f>
        <v>40.799642236692641</v>
      </c>
      <c r="I22" s="2929">
        <f>計2025!I22</f>
        <v>0.33557535167770131</v>
      </c>
      <c r="J22" s="2952">
        <f t="shared" si="3"/>
        <v>1095.381746799967</v>
      </c>
      <c r="K22" s="2928">
        <f>$B22*外来低下!D48/10^5</f>
        <v>243.58924300412659</v>
      </c>
      <c r="L22" s="2928">
        <f>$B22*外来低下!E48/10^5</f>
        <v>668.82367642685199</v>
      </c>
      <c r="M22" s="2929">
        <f>計2025!M22</f>
        <v>177.070508715004</v>
      </c>
      <c r="N22" s="2953">
        <f t="shared" si="4"/>
        <v>5.8983186539843739</v>
      </c>
      <c r="O22" s="2928">
        <f>$B22*入院低下!$H47/10^5*(O$2/30)/7*365/270</f>
        <v>4.7748293865587792</v>
      </c>
      <c r="P22" s="2928">
        <f>$B22*入院低下!$H47/10^5*(P$2/30)/7*365/270</f>
        <v>1.1234892674255952</v>
      </c>
      <c r="Q22" s="2655"/>
    </row>
    <row r="23" spans="1:17">
      <c r="A23" s="1606" t="s">
        <v>1001</v>
      </c>
      <c r="B23" s="1610">
        <f>計2025!B23</f>
        <v>6105.1890000000003</v>
      </c>
      <c r="C23" s="2952">
        <f t="shared" si="2"/>
        <v>190.56803905587122</v>
      </c>
      <c r="D23" s="2928">
        <f>$B23*入院低下!D48/10^5</f>
        <v>11.192857884442839</v>
      </c>
      <c r="E23" s="2928">
        <f>$B23*入院低下!E48/10^5</f>
        <v>47.380248218108669</v>
      </c>
      <c r="F23" s="2928">
        <f>$B23*入院低下!F48/10^5</f>
        <v>59.954551168268779</v>
      </c>
      <c r="G23" s="2928">
        <f>$B23*入院低下!G48/10^5</f>
        <v>38.812057613003944</v>
      </c>
      <c r="H23" s="2929">
        <f>計2025!H23</f>
        <v>32.814067750298378</v>
      </c>
      <c r="I23" s="2929">
        <f>計2025!I23</f>
        <v>0.41425642174861826</v>
      </c>
      <c r="J23" s="2952">
        <f t="shared" si="3"/>
        <v>814.895943855925</v>
      </c>
      <c r="K23" s="2928">
        <f>$B23*外来低下!D49/10^5</f>
        <v>183.72111354935768</v>
      </c>
      <c r="L23" s="2928">
        <f>$B23*外来低下!E49/10^5</f>
        <v>519.1978462069593</v>
      </c>
      <c r="M23" s="2929">
        <f>計2025!M23</f>
        <v>105.17751791149563</v>
      </c>
      <c r="N23" s="2953">
        <f t="shared" si="4"/>
        <v>6.7994661881123521</v>
      </c>
      <c r="O23" s="2928">
        <f>$B23*入院低下!$H48/10^5*(O$2/30)/7*365/270</f>
        <v>5.5043297713290471</v>
      </c>
      <c r="P23" s="2928">
        <f>$B23*入院低下!$H48/10^5*(P$2/30)/7*365/270</f>
        <v>1.295136416783305</v>
      </c>
      <c r="Q23" s="2655"/>
    </row>
    <row r="24" spans="1:17">
      <c r="A24" s="1606" t="s">
        <v>1002</v>
      </c>
      <c r="B24" s="1610">
        <f>計2025!B24</f>
        <v>4081.2170000000001</v>
      </c>
      <c r="C24" s="2952">
        <f t="shared" si="2"/>
        <v>172.62050007309713</v>
      </c>
      <c r="D24" s="2928">
        <f>$B24*入院低下!D49/10^5</f>
        <v>9.1807715938674743</v>
      </c>
      <c r="E24" s="2928">
        <f>$B24*入院低下!E49/10^5</f>
        <v>40.758416509058407</v>
      </c>
      <c r="F24" s="2928">
        <f>$B24*入院低下!F49/10^5</f>
        <v>52.429156038837192</v>
      </c>
      <c r="G24" s="2928">
        <f>$B24*入院低下!G49/10^5</f>
        <v>45.219361456798495</v>
      </c>
      <c r="H24" s="2929">
        <f>計2025!H24</f>
        <v>24.592682285933513</v>
      </c>
      <c r="I24" s="2929">
        <f>計2025!I24</f>
        <v>0.44011218860205592</v>
      </c>
      <c r="J24" s="2952">
        <f t="shared" si="3"/>
        <v>503.85473242842266</v>
      </c>
      <c r="K24" s="2928">
        <f>$B24*外来低下!D50/10^5</f>
        <v>110.24714444117807</v>
      </c>
      <c r="L24" s="2928">
        <f>$B24*外来低下!E50/10^5</f>
        <v>332.65933484714401</v>
      </c>
      <c r="M24" s="2929">
        <f>計2025!M24</f>
        <v>53.684492801606147</v>
      </c>
      <c r="N24" s="2953">
        <f t="shared" si="4"/>
        <v>7.2637603384944054</v>
      </c>
      <c r="O24" s="2928">
        <f>$B24*入院低下!$H49/10^5*(O$2/30)/7*365/270</f>
        <v>5.8801869406859471</v>
      </c>
      <c r="P24" s="2928">
        <f>$B24*入院低下!$H49/10^5*(P$2/30)/7*365/270</f>
        <v>1.3835733978084581</v>
      </c>
      <c r="Q24" s="2655"/>
    </row>
    <row r="25" spans="1:17">
      <c r="A25" s="1607" t="s">
        <v>1005</v>
      </c>
      <c r="B25" s="1610">
        <f>計2025!B25</f>
        <v>3121.386</v>
      </c>
      <c r="C25" s="2952">
        <f t="shared" si="2"/>
        <v>203.01948491813107</v>
      </c>
      <c r="D25" s="2929">
        <f>計2025!D25</f>
        <v>9.5352618664456248</v>
      </c>
      <c r="E25" s="2929">
        <f>計2025!E25</f>
        <v>42.489806528239541</v>
      </c>
      <c r="F25" s="2929">
        <f>計2025!F25</f>
        <v>55.056955427922169</v>
      </c>
      <c r="G25" s="2929">
        <f>計2025!G25</f>
        <v>74.79211571969573</v>
      </c>
      <c r="H25" s="2929">
        <f>計2025!H25</f>
        <v>20.844930865995391</v>
      </c>
      <c r="I25" s="2929">
        <f>計2025!I25</f>
        <v>0.30041450983260909</v>
      </c>
      <c r="J25" s="2952">
        <f t="shared" si="3"/>
        <v>310.70996638865381</v>
      </c>
      <c r="K25" s="2929">
        <f>計2025!K25</f>
        <v>65.517712781013529</v>
      </c>
      <c r="L25" s="2929">
        <f>計2025!L25</f>
        <v>202.70067639282607</v>
      </c>
      <c r="M25" s="2929">
        <f>計2025!M25</f>
        <v>31.497623803916305</v>
      </c>
      <c r="N25" s="2952">
        <f t="shared" si="4"/>
        <v>10.993953410897943</v>
      </c>
      <c r="O25" s="2929">
        <f>計2025!O25</f>
        <v>8.8998670469173824</v>
      </c>
      <c r="P25" s="2929">
        <f>計2025!P25</f>
        <v>2.0940863639805607</v>
      </c>
      <c r="Q25" s="2655"/>
    </row>
  </sheetData>
  <phoneticPr fontId="21"/>
  <pageMargins left="0.7" right="0.7" top="0.75" bottom="0.75" header="0.3" footer="0.3"/>
  <ignoredErrors>
    <ignoredError sqref="J5:N2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00000"/>
  </sheetPr>
  <dimension ref="A1:Q25"/>
  <sheetViews>
    <sheetView zoomScale="85" zoomScaleNormal="85" workbookViewId="0"/>
  </sheetViews>
  <sheetFormatPr defaultRowHeight="13.5"/>
  <cols>
    <col min="1" max="1" width="9.5" style="1317" customWidth="1"/>
    <col min="2" max="16" width="10.5" style="1317" customWidth="1"/>
    <col min="17" max="17" width="10.5" style="1316" customWidth="1"/>
    <col min="18" max="18" width="10.5" style="1317" customWidth="1"/>
    <col min="19" max="16384" width="9" style="1317"/>
  </cols>
  <sheetData>
    <row r="1" spans="1:17">
      <c r="A1" s="2813">
        <v>2030</v>
      </c>
      <c r="B1" s="1317" t="s">
        <v>1310</v>
      </c>
    </row>
    <row r="2" spans="1:17">
      <c r="K2" s="2621"/>
      <c r="L2" s="2622"/>
      <c r="O2" s="2954">
        <v>17</v>
      </c>
      <c r="P2" s="2954">
        <v>4</v>
      </c>
      <c r="Q2" s="1747"/>
    </row>
    <row r="3" spans="1:17">
      <c r="B3" s="2636" t="s">
        <v>640</v>
      </c>
      <c r="C3" s="2636" t="s">
        <v>641</v>
      </c>
    </row>
    <row r="4" spans="1:17">
      <c r="B4" s="2636"/>
      <c r="C4" s="1605" t="s">
        <v>578</v>
      </c>
      <c r="D4" s="1662" t="s">
        <v>742</v>
      </c>
      <c r="E4" s="1662" t="s">
        <v>743</v>
      </c>
      <c r="F4" s="1662" t="s">
        <v>744</v>
      </c>
      <c r="G4" s="1662" t="s">
        <v>745</v>
      </c>
      <c r="H4" s="1662" t="s">
        <v>392</v>
      </c>
      <c r="I4" s="1662" t="s">
        <v>442</v>
      </c>
      <c r="J4" s="1662" t="s">
        <v>644</v>
      </c>
      <c r="K4" s="1662" t="s">
        <v>645</v>
      </c>
      <c r="L4" s="1662" t="s">
        <v>646</v>
      </c>
      <c r="M4" s="1662" t="s">
        <v>647</v>
      </c>
      <c r="N4" s="1642" t="s">
        <v>1030</v>
      </c>
      <c r="O4" s="1642" t="s">
        <v>1031</v>
      </c>
      <c r="P4" s="1642" t="s">
        <v>1032</v>
      </c>
      <c r="Q4" s="1642"/>
    </row>
    <row r="5" spans="1:17">
      <c r="A5" s="1608" t="s">
        <v>241</v>
      </c>
      <c r="B5" s="1610">
        <f>計2030!B5</f>
        <v>119125.14300000001</v>
      </c>
      <c r="C5" s="2952">
        <f>SUM(D5:I5)</f>
        <v>1310.5878689704371</v>
      </c>
      <c r="D5" s="2952">
        <f t="shared" ref="D5:I5" si="0">SUM(D6:D25)</f>
        <v>96.299813968408472</v>
      </c>
      <c r="E5" s="2952">
        <f t="shared" si="0"/>
        <v>308.70894250440017</v>
      </c>
      <c r="F5" s="2952">
        <f t="shared" si="0"/>
        <v>334.83171793751762</v>
      </c>
      <c r="G5" s="2952">
        <f t="shared" si="0"/>
        <v>254.78012430746816</v>
      </c>
      <c r="H5" s="2952">
        <f t="shared" si="0"/>
        <v>313.58260170159093</v>
      </c>
      <c r="I5" s="2952">
        <f t="shared" si="0"/>
        <v>2.3846685510518695</v>
      </c>
      <c r="J5" s="2952">
        <f>SUM(K5:N5)</f>
        <v>7744.3504394458751</v>
      </c>
      <c r="K5" s="2953">
        <f t="shared" ref="K5:P5" si="1">SUM(K6:K25)</f>
        <v>1562.9644341344406</v>
      </c>
      <c r="L5" s="2953">
        <f t="shared" si="1"/>
        <v>4648.7052029485958</v>
      </c>
      <c r="M5" s="2953">
        <f t="shared" si="1"/>
        <v>1492.3761409444817</v>
      </c>
      <c r="N5" s="2952">
        <f t="shared" si="1"/>
        <v>40.304661418357881</v>
      </c>
      <c r="O5" s="2953">
        <f t="shared" si="1"/>
        <v>32.627583052956382</v>
      </c>
      <c r="P5" s="2953">
        <f t="shared" si="1"/>
        <v>7.6770783654015</v>
      </c>
      <c r="Q5" s="1663"/>
    </row>
    <row r="6" spans="1:17">
      <c r="A6" s="1607" t="s">
        <v>1004</v>
      </c>
      <c r="B6" s="1610">
        <f>計2030!B6</f>
        <v>818.84799999999996</v>
      </c>
      <c r="C6" s="2952">
        <f t="shared" ref="C6:C25" si="2">SUM(D6:I6)</f>
        <v>2.4608519057556846</v>
      </c>
      <c r="D6" s="2929">
        <f>計2030!D6</f>
        <v>1.0774114308510707</v>
      </c>
      <c r="E6" s="2929">
        <f>計2030!E6</f>
        <v>1.1098206127126706</v>
      </c>
      <c r="F6" s="2929">
        <f>計2030!F6</f>
        <v>0.2297194106001702</v>
      </c>
      <c r="G6" s="2929">
        <f>計2030!G6</f>
        <v>4.3900451591772964E-2</v>
      </c>
      <c r="H6" s="2929">
        <f>計2030!H6</f>
        <v>0</v>
      </c>
      <c r="I6" s="2929">
        <f>計2030!I6</f>
        <v>0</v>
      </c>
      <c r="J6" s="2952">
        <f t="shared" ref="J6:J25" si="3">SUM(K6:N6)</f>
        <v>58.38685569635134</v>
      </c>
      <c r="K6" s="2929">
        <f>計2030!K6</f>
        <v>9.414369379137586</v>
      </c>
      <c r="L6" s="2929">
        <f>計2030!L6</f>
        <v>48.860188451424101</v>
      </c>
      <c r="M6" s="2929">
        <f>計2030!M6</f>
        <v>9.0857187084229463E-2</v>
      </c>
      <c r="N6" s="2952">
        <f>O6+P6</f>
        <v>2.1440678705416393E-2</v>
      </c>
      <c r="O6" s="2929">
        <f>計2030!O6</f>
        <v>1.7356739904384699E-2</v>
      </c>
      <c r="P6" s="2929">
        <f>計2030!P6</f>
        <v>4.0839388010316946E-3</v>
      </c>
      <c r="Q6" s="2655"/>
    </row>
    <row r="7" spans="1:17">
      <c r="A7" s="1607" t="s">
        <v>1003</v>
      </c>
      <c r="B7" s="1610">
        <f>計2030!B7</f>
        <v>3324.576</v>
      </c>
      <c r="C7" s="2952">
        <f t="shared" si="2"/>
        <v>9.9912183768289253</v>
      </c>
      <c r="D7" s="2929">
        <f>計2030!D7</f>
        <v>4.3743603026851492</v>
      </c>
      <c r="E7" s="2929">
        <f>計2030!E7</f>
        <v>4.505943683479523</v>
      </c>
      <c r="F7" s="2929">
        <f>計2030!F7</f>
        <v>0.93267570930804189</v>
      </c>
      <c r="G7" s="2929">
        <f>計2030!G7</f>
        <v>0.17823868135621043</v>
      </c>
      <c r="H7" s="2929">
        <f>計2030!H7</f>
        <v>0</v>
      </c>
      <c r="I7" s="2929">
        <f>計2030!I7</f>
        <v>0</v>
      </c>
      <c r="J7" s="2952">
        <f t="shared" si="3"/>
        <v>242.84916571058835</v>
      </c>
      <c r="K7" s="2929">
        <f>計2030!K7</f>
        <v>25.305768309603817</v>
      </c>
      <c r="L7" s="2929">
        <f>計2030!L7</f>
        <v>201.48711568487857</v>
      </c>
      <c r="M7" s="2929">
        <f>計2030!M7</f>
        <v>15.969231169670309</v>
      </c>
      <c r="N7" s="2952">
        <f t="shared" ref="N7:N25" si="4">O7+P7</f>
        <v>8.705054643564912E-2</v>
      </c>
      <c r="O7" s="2929">
        <f>計2030!O7</f>
        <v>7.0469489971715954E-2</v>
      </c>
      <c r="P7" s="2929">
        <f>計2030!P7</f>
        <v>1.6581056463933166E-2</v>
      </c>
      <c r="Q7" s="2655"/>
    </row>
    <row r="8" spans="1:17">
      <c r="A8" s="1606" t="s">
        <v>986</v>
      </c>
      <c r="B8" s="1610">
        <f>計2030!B8</f>
        <v>4317.7309999999998</v>
      </c>
      <c r="C8" s="2952">
        <f t="shared" si="2"/>
        <v>3.2302903749980576</v>
      </c>
      <c r="D8" s="2929">
        <f>計2030!D8</f>
        <v>1.0752473401307163</v>
      </c>
      <c r="E8" s="2929">
        <f>計2030!E8</f>
        <v>1.370441978742744</v>
      </c>
      <c r="F8" s="2929">
        <f>計2030!F8</f>
        <v>0.14974510448924946</v>
      </c>
      <c r="G8" s="2929">
        <f>計2030!G8</f>
        <v>0.55234752319093361</v>
      </c>
      <c r="H8" s="2929">
        <f>計2030!H8</f>
        <v>8.2508428444414084E-2</v>
      </c>
      <c r="I8" s="2929">
        <f>計2030!I8</f>
        <v>0</v>
      </c>
      <c r="J8" s="2952">
        <f t="shared" si="3"/>
        <v>207.21196247808388</v>
      </c>
      <c r="K8" s="2929">
        <f>計2030!K8</f>
        <v>19.38492064980737</v>
      </c>
      <c r="L8" s="2929">
        <f>計2030!L8</f>
        <v>139.91359137223066</v>
      </c>
      <c r="M8" s="2929">
        <f>計2030!M8</f>
        <v>47.881307800020267</v>
      </c>
      <c r="N8" s="2952">
        <f t="shared" si="4"/>
        <v>3.2142656025582514E-2</v>
      </c>
      <c r="O8" s="2929">
        <f>計2030!O8</f>
        <v>2.6020245354042987E-2</v>
      </c>
      <c r="P8" s="2929">
        <f>計2030!P8</f>
        <v>6.1224106715395271E-3</v>
      </c>
      <c r="Q8" s="2655"/>
    </row>
    <row r="9" spans="1:17">
      <c r="A9" s="1606" t="s">
        <v>987</v>
      </c>
      <c r="B9" s="1610">
        <f>計2030!B9</f>
        <v>4750.759</v>
      </c>
      <c r="C9" s="2952">
        <f t="shared" si="2"/>
        <v>3.7796097827574049</v>
      </c>
      <c r="D9" s="2929">
        <f>計2030!D9</f>
        <v>0.85782207661720944</v>
      </c>
      <c r="E9" s="2929">
        <f>計2030!E9</f>
        <v>1.3156024134030604</v>
      </c>
      <c r="F9" s="2929">
        <f>計2030!F9</f>
        <v>0.28039672692411355</v>
      </c>
      <c r="G9" s="2929">
        <f>計2030!G9</f>
        <v>0.8197986669436137</v>
      </c>
      <c r="H9" s="2929">
        <f>計2030!H9</f>
        <v>0.50598989886940782</v>
      </c>
      <c r="I9" s="2929">
        <f>計2030!I9</f>
        <v>0</v>
      </c>
      <c r="J9" s="2952">
        <f t="shared" si="3"/>
        <v>135.91393237935156</v>
      </c>
      <c r="K9" s="2929">
        <f>計2030!K9</f>
        <v>16.020891873372886</v>
      </c>
      <c r="L9" s="2929">
        <f>計2030!L9</f>
        <v>90.117927529831675</v>
      </c>
      <c r="M9" s="2929">
        <f>計2030!M9</f>
        <v>29.740072609756041</v>
      </c>
      <c r="N9" s="2952">
        <f t="shared" si="4"/>
        <v>3.5040366390972189E-2</v>
      </c>
      <c r="O9" s="2929">
        <f>計2030!O9</f>
        <v>2.8366010887929866E-2</v>
      </c>
      <c r="P9" s="2929">
        <f>計2030!P9</f>
        <v>6.6743555030423203E-3</v>
      </c>
      <c r="Q9" s="2655"/>
    </row>
    <row r="10" spans="1:17">
      <c r="A10" s="1606" t="s">
        <v>988</v>
      </c>
      <c r="B10" s="1610">
        <f>計2030!B10</f>
        <v>5037.585</v>
      </c>
      <c r="C10" s="2952">
        <f t="shared" si="2"/>
        <v>5.5931411391349899</v>
      </c>
      <c r="D10" s="2929">
        <f>計2030!D10</f>
        <v>0.61822111399944046</v>
      </c>
      <c r="E10" s="2929">
        <f>計2030!E10</f>
        <v>1.5726474291694454</v>
      </c>
      <c r="F10" s="2929">
        <f>計2030!F10</f>
        <v>1.1088841157454405</v>
      </c>
      <c r="G10" s="2929">
        <f>計2030!G10</f>
        <v>1.1023405683686409</v>
      </c>
      <c r="H10" s="2929">
        <f>計2030!H10</f>
        <v>1.1910479118520227</v>
      </c>
      <c r="I10" s="2929">
        <f>計2030!I10</f>
        <v>0</v>
      </c>
      <c r="J10" s="2952">
        <f t="shared" si="3"/>
        <v>104.95748761350669</v>
      </c>
      <c r="K10" s="2929">
        <f>計2030!K10</f>
        <v>15.0689937437133</v>
      </c>
      <c r="L10" s="2929">
        <f>計2030!L10</f>
        <v>66.393398249122967</v>
      </c>
      <c r="M10" s="2929">
        <f>計2030!M10</f>
        <v>23.451060918348468</v>
      </c>
      <c r="N10" s="2952">
        <f t="shared" si="4"/>
        <v>4.4034702321943356E-2</v>
      </c>
      <c r="O10" s="2929">
        <f>計2030!O10</f>
        <v>3.5647139974906525E-2</v>
      </c>
      <c r="P10" s="2929">
        <f>計2030!P10</f>
        <v>8.387562347036831E-3</v>
      </c>
      <c r="Q10" s="2655"/>
    </row>
    <row r="11" spans="1:17">
      <c r="A11" s="1606" t="s">
        <v>989</v>
      </c>
      <c r="B11" s="1610">
        <f>計2030!B11</f>
        <v>5470.3010000000004</v>
      </c>
      <c r="C11" s="2952">
        <f t="shared" si="2"/>
        <v>8.2904912430455298</v>
      </c>
      <c r="D11" s="2929">
        <f>計2030!D11</f>
        <v>0.74655588338784085</v>
      </c>
      <c r="E11" s="2929">
        <f>計2030!E11</f>
        <v>2.7358981255601118</v>
      </c>
      <c r="F11" s="2929">
        <f>計2030!F11</f>
        <v>1.372460470424387</v>
      </c>
      <c r="G11" s="2929">
        <f>計2030!G11</f>
        <v>1.2891676420412062</v>
      </c>
      <c r="H11" s="2929">
        <f>計2030!H11</f>
        <v>2.1464091216319843</v>
      </c>
      <c r="I11" s="2929">
        <f>計2030!I11</f>
        <v>0</v>
      </c>
      <c r="J11" s="2952">
        <f t="shared" si="3"/>
        <v>131.82697598735319</v>
      </c>
      <c r="K11" s="2929">
        <f>計2030!K11</f>
        <v>19.534575036777511</v>
      </c>
      <c r="L11" s="2929">
        <f>計2030!L11</f>
        <v>78.193686139838107</v>
      </c>
      <c r="M11" s="2929">
        <f>計2030!M11</f>
        <v>34.034548040282203</v>
      </c>
      <c r="N11" s="2952">
        <f t="shared" si="4"/>
        <v>6.4166770455345662E-2</v>
      </c>
      <c r="O11" s="2929">
        <f>計2030!O11</f>
        <v>5.1944528463851253E-2</v>
      </c>
      <c r="P11" s="2929">
        <f>計2030!P11</f>
        <v>1.2222241991494413E-2</v>
      </c>
      <c r="Q11" s="2655"/>
    </row>
    <row r="12" spans="1:17">
      <c r="A12" s="1606" t="s">
        <v>990</v>
      </c>
      <c r="B12" s="1610">
        <f>計2030!B12</f>
        <v>5845.9470000000001</v>
      </c>
      <c r="C12" s="2952">
        <f t="shared" si="2"/>
        <v>13.331823776280737</v>
      </c>
      <c r="D12" s="2929">
        <f>計2030!D12</f>
        <v>0.99670095502326206</v>
      </c>
      <c r="E12" s="2929">
        <f>計2030!E12</f>
        <v>5.4418322326377915</v>
      </c>
      <c r="F12" s="2929">
        <f>計2030!F12</f>
        <v>1.9374786226906129</v>
      </c>
      <c r="G12" s="2929">
        <f>計2030!G12</f>
        <v>1.4929919000850858</v>
      </c>
      <c r="H12" s="2929">
        <f>計2030!H12</f>
        <v>3.4628200658439847</v>
      </c>
      <c r="I12" s="2929">
        <f>計2030!I12</f>
        <v>0</v>
      </c>
      <c r="J12" s="2952">
        <f t="shared" si="3"/>
        <v>170.28390056704291</v>
      </c>
      <c r="K12" s="2929">
        <f>計2030!K12</f>
        <v>28.357654672861742</v>
      </c>
      <c r="L12" s="2929">
        <f>計2030!L12</f>
        <v>101.30379383038284</v>
      </c>
      <c r="M12" s="2929">
        <f>計2030!M12</f>
        <v>40.527794622512587</v>
      </c>
      <c r="N12" s="2952">
        <f t="shared" si="4"/>
        <v>9.4657441285742966E-2</v>
      </c>
      <c r="O12" s="2929">
        <f>計2030!O12</f>
        <v>7.6627452469410967E-2</v>
      </c>
      <c r="P12" s="2929">
        <f>計2030!P12</f>
        <v>1.8029988816331992E-2</v>
      </c>
      <c r="Q12" s="2655"/>
    </row>
    <row r="13" spans="1:17">
      <c r="A13" s="1606" t="s">
        <v>991</v>
      </c>
      <c r="B13" s="1610">
        <f>計2030!B13</f>
        <v>6257.8310000000001</v>
      </c>
      <c r="C13" s="2952">
        <f t="shared" si="2"/>
        <v>18.344321955142082</v>
      </c>
      <c r="D13" s="2929">
        <f>計2030!D13</f>
        <v>1.3436470414433079</v>
      </c>
      <c r="E13" s="2929">
        <f>計2030!E13</f>
        <v>7.373683938116514</v>
      </c>
      <c r="F13" s="2929">
        <f>計2030!F13</f>
        <v>2.6051871667769673</v>
      </c>
      <c r="G13" s="2929">
        <f>計2030!G13</f>
        <v>1.8366994616793018</v>
      </c>
      <c r="H13" s="2929">
        <f>計2030!H13</f>
        <v>5.1851043471259883</v>
      </c>
      <c r="I13" s="2929">
        <f>計2030!I13</f>
        <v>0</v>
      </c>
      <c r="J13" s="2952">
        <f t="shared" si="3"/>
        <v>206.93101438139055</v>
      </c>
      <c r="K13" s="2929">
        <f>計2030!K13</f>
        <v>35.884859039157718</v>
      </c>
      <c r="L13" s="2929">
        <f>計2030!L13</f>
        <v>118.08415248311046</v>
      </c>
      <c r="M13" s="2929">
        <f>計2030!M13</f>
        <v>52.838101659012978</v>
      </c>
      <c r="N13" s="2952">
        <f t="shared" si="4"/>
        <v>0.12390120010940793</v>
      </c>
      <c r="O13" s="2929">
        <f>計2030!O13</f>
        <v>0.10030097151713975</v>
      </c>
      <c r="P13" s="2929">
        <f>計2030!P13</f>
        <v>2.3600228592268176E-2</v>
      </c>
      <c r="Q13" s="2655"/>
    </row>
    <row r="14" spans="1:17">
      <c r="A14" s="1606" t="s">
        <v>992</v>
      </c>
      <c r="B14" s="1610">
        <f>計2030!B14</f>
        <v>6167.6239999999998</v>
      </c>
      <c r="C14" s="2952">
        <f t="shared" si="2"/>
        <v>18.127404723175729</v>
      </c>
      <c r="D14" s="2929">
        <f>計2030!D14</f>
        <v>1.3961711803050496</v>
      </c>
      <c r="E14" s="2929">
        <f>計2030!E14</f>
        <v>5.5627712121238639</v>
      </c>
      <c r="F14" s="2929">
        <f>計2030!F14</f>
        <v>2.5862284353948377</v>
      </c>
      <c r="G14" s="2929">
        <f>計2030!G14</f>
        <v>2.0172750857628108</v>
      </c>
      <c r="H14" s="2929">
        <f>計2030!H14</f>
        <v>6.5649588095891662</v>
      </c>
      <c r="I14" s="2929">
        <f>計2030!I14</f>
        <v>0</v>
      </c>
      <c r="J14" s="2952">
        <f t="shared" si="3"/>
        <v>216.5426833452218</v>
      </c>
      <c r="K14" s="2929">
        <f>計2030!K14</f>
        <v>38.93083211435048</v>
      </c>
      <c r="L14" s="2929">
        <f>計2030!L14</f>
        <v>122.02393164833377</v>
      </c>
      <c r="M14" s="2929">
        <f>計2030!M14</f>
        <v>55.472045476124464</v>
      </c>
      <c r="N14" s="2952">
        <f t="shared" si="4"/>
        <v>0.11587410641309087</v>
      </c>
      <c r="O14" s="2929">
        <f>計2030!O14</f>
        <v>9.3802848048692614E-2</v>
      </c>
      <c r="P14" s="2929">
        <f>計2030!P14</f>
        <v>2.2071258364398258E-2</v>
      </c>
      <c r="Q14" s="2655"/>
    </row>
    <row r="15" spans="1:17">
      <c r="A15" s="1606" t="s">
        <v>993</v>
      </c>
      <c r="B15" s="1610">
        <f>計2030!B15</f>
        <v>6497.7330000000002</v>
      </c>
      <c r="C15" s="2952">
        <f t="shared" si="2"/>
        <v>20.139193422651907</v>
      </c>
      <c r="D15" s="2929">
        <f>計2030!D15</f>
        <v>1.6387505087543552</v>
      </c>
      <c r="E15" s="2929">
        <f>計2030!E15</f>
        <v>3.9121342227084046</v>
      </c>
      <c r="F15" s="2929">
        <f>計2030!F15</f>
        <v>3.0637544494818973</v>
      </c>
      <c r="G15" s="2929">
        <f>計2030!G15</f>
        <v>2.5204531949107767</v>
      </c>
      <c r="H15" s="2929">
        <f>計2030!H15</f>
        <v>8.9493103502175089</v>
      </c>
      <c r="I15" s="2929">
        <f>計2030!I15</f>
        <v>5.4790696578961233E-2</v>
      </c>
      <c r="J15" s="2952">
        <f t="shared" si="3"/>
        <v>234.87800316359221</v>
      </c>
      <c r="K15" s="2929">
        <f>計2030!K15</f>
        <v>44.524488611703752</v>
      </c>
      <c r="L15" s="2929">
        <f>計2030!L15</f>
        <v>131.3172437259835</v>
      </c>
      <c r="M15" s="2929">
        <f>計2030!M15</f>
        <v>58.798200576906595</v>
      </c>
      <c r="N15" s="2952">
        <f t="shared" si="4"/>
        <v>0.23807024899835066</v>
      </c>
      <c r="O15" s="2929">
        <f>計2030!O15</f>
        <v>0.19272353490342672</v>
      </c>
      <c r="P15" s="2929">
        <f>計2030!P15</f>
        <v>4.5346714094923933E-2</v>
      </c>
      <c r="Q15" s="2655"/>
    </row>
    <row r="16" spans="1:17">
      <c r="A16" s="1606" t="s">
        <v>994</v>
      </c>
      <c r="B16" s="1610">
        <f>計2030!B16</f>
        <v>7306.4089999999997</v>
      </c>
      <c r="C16" s="2952">
        <f t="shared" si="2"/>
        <v>29.076764814158864</v>
      </c>
      <c r="D16" s="2929">
        <f>計2030!D16</f>
        <v>2.3075975300330742</v>
      </c>
      <c r="E16" s="2929">
        <f>計2030!E16</f>
        <v>5.0178106133169793</v>
      </c>
      <c r="F16" s="2929">
        <f>計2030!F16</f>
        <v>4.6558042319798334</v>
      </c>
      <c r="G16" s="2929">
        <f>計2030!G16</f>
        <v>3.6848871129141862</v>
      </c>
      <c r="H16" s="2929">
        <f>計2030!H16</f>
        <v>13.340582438498076</v>
      </c>
      <c r="I16" s="2929">
        <f>計2030!I16</f>
        <v>7.0082887416716991E-2</v>
      </c>
      <c r="J16" s="2952">
        <f t="shared" si="3"/>
        <v>298.61029055501245</v>
      </c>
      <c r="K16" s="2929">
        <f>計2030!K16</f>
        <v>59.084074600634274</v>
      </c>
      <c r="L16" s="2929">
        <f>計2030!L16</f>
        <v>161.00043882554547</v>
      </c>
      <c r="M16" s="2929">
        <f>計2030!M16</f>
        <v>78.186512670502012</v>
      </c>
      <c r="N16" s="2952">
        <f t="shared" si="4"/>
        <v>0.33926445833070062</v>
      </c>
      <c r="O16" s="2929">
        <f>計2030!O16</f>
        <v>0.27464265674390048</v>
      </c>
      <c r="P16" s="2929">
        <f>計2030!P16</f>
        <v>6.4621801586800115E-2</v>
      </c>
      <c r="Q16" s="2655"/>
    </row>
    <row r="17" spans="1:17">
      <c r="A17" s="1606" t="s">
        <v>995</v>
      </c>
      <c r="B17" s="1610">
        <f>計2030!B17</f>
        <v>8255.4</v>
      </c>
      <c r="C17" s="2952">
        <f t="shared" si="2"/>
        <v>44.329481298602502</v>
      </c>
      <c r="D17" s="2929">
        <f>計2030!D17</f>
        <v>3.5024134718381807</v>
      </c>
      <c r="E17" s="2929">
        <f>計2030!E17</f>
        <v>7.7582077023654854</v>
      </c>
      <c r="F17" s="2929">
        <f>計2030!F17</f>
        <v>7.3570965572934632</v>
      </c>
      <c r="G17" s="2929">
        <f>計2030!G17</f>
        <v>4.7748214826213502</v>
      </c>
      <c r="H17" s="2929">
        <f>計2030!H17</f>
        <v>20.849431340100175</v>
      </c>
      <c r="I17" s="2929">
        <f>計2030!I17</f>
        <v>8.7510744383850592E-2</v>
      </c>
      <c r="J17" s="2952">
        <f t="shared" si="3"/>
        <v>410.89091193622488</v>
      </c>
      <c r="K17" s="2929">
        <f>計2030!K17</f>
        <v>82.949586863657316</v>
      </c>
      <c r="L17" s="2929">
        <f>計2030!L17</f>
        <v>222.38218932890874</v>
      </c>
      <c r="M17" s="2929">
        <f>計2030!M17</f>
        <v>105.06569452415117</v>
      </c>
      <c r="N17" s="2952">
        <f t="shared" si="4"/>
        <v>0.49344121950764369</v>
      </c>
      <c r="O17" s="2929">
        <f>計2030!O17</f>
        <v>0.39945241579190205</v>
      </c>
      <c r="P17" s="2929">
        <f>計2030!P17</f>
        <v>9.3988803715741656E-2</v>
      </c>
      <c r="Q17" s="2655"/>
    </row>
    <row r="18" spans="1:17">
      <c r="A18" s="1606" t="s">
        <v>996</v>
      </c>
      <c r="B18" s="1610">
        <f>計2030!B18</f>
        <v>9550.6830000000009</v>
      </c>
      <c r="C18" s="2952">
        <f t="shared" si="2"/>
        <v>65.918622269024155</v>
      </c>
      <c r="D18" s="2929">
        <f>計2030!D18</f>
        <v>5.4920418098900177</v>
      </c>
      <c r="E18" s="2929">
        <f>計2030!E18</f>
        <v>12.529148644785002</v>
      </c>
      <c r="F18" s="2929">
        <f>計2030!F18</f>
        <v>12.034156414671065</v>
      </c>
      <c r="G18" s="2929">
        <f>計2030!G18</f>
        <v>6.2718726493036492</v>
      </c>
      <c r="H18" s="2929">
        <f>計2030!H18</f>
        <v>29.488349087697792</v>
      </c>
      <c r="I18" s="2929">
        <f>計2030!I18</f>
        <v>0.10305366267664673</v>
      </c>
      <c r="J18" s="2952">
        <f t="shared" si="3"/>
        <v>545.07538053512292</v>
      </c>
      <c r="K18" s="2929">
        <f>計2030!K18</f>
        <v>117.07948877682483</v>
      </c>
      <c r="L18" s="2929">
        <f>計2030!L18</f>
        <v>291.79724740454026</v>
      </c>
      <c r="M18" s="2929">
        <f>計2030!M18</f>
        <v>135.4495262913272</v>
      </c>
      <c r="N18" s="2952">
        <f t="shared" si="4"/>
        <v>0.74911806243059564</v>
      </c>
      <c r="O18" s="2929">
        <f>計2030!O18</f>
        <v>0.60642890768191082</v>
      </c>
      <c r="P18" s="2929">
        <f>計2030!P18</f>
        <v>0.14268915474868485</v>
      </c>
      <c r="Q18" s="2655"/>
    </row>
    <row r="19" spans="1:17">
      <c r="A19" s="1606" t="s">
        <v>997</v>
      </c>
      <c r="B19" s="1610">
        <f>計2030!B19</f>
        <v>8364.1260000000002</v>
      </c>
      <c r="C19" s="2952">
        <f t="shared" si="2"/>
        <v>78.408034038509598</v>
      </c>
      <c r="D19" s="2929">
        <f>計2030!D19</f>
        <v>6.5833398061349566</v>
      </c>
      <c r="E19" s="2929">
        <f>計2030!E19</f>
        <v>15.590268419423715</v>
      </c>
      <c r="F19" s="2929">
        <f>計2030!F19</f>
        <v>15.341560070885254</v>
      </c>
      <c r="G19" s="2929">
        <f>計2030!G19</f>
        <v>6.8250325850862552</v>
      </c>
      <c r="H19" s="2929">
        <f>計2030!H19</f>
        <v>33.913988185599095</v>
      </c>
      <c r="I19" s="2929">
        <f>計2030!I19</f>
        <v>0.15384497138030542</v>
      </c>
      <c r="J19" s="2952">
        <f t="shared" si="3"/>
        <v>579.71108729692185</v>
      </c>
      <c r="K19" s="2929">
        <f>計2030!K19</f>
        <v>126.75279241216508</v>
      </c>
      <c r="L19" s="2929">
        <f>計2030!L19</f>
        <v>312.74011838764164</v>
      </c>
      <c r="M19" s="2929">
        <f>計2030!M19</f>
        <v>139.26807695193429</v>
      </c>
      <c r="N19" s="2952">
        <f t="shared" si="4"/>
        <v>0.9500995451808163</v>
      </c>
      <c r="O19" s="2929">
        <f>計2030!O19</f>
        <v>0.76912820324161324</v>
      </c>
      <c r="P19" s="2929">
        <f>計2030!P19</f>
        <v>0.18097134193920311</v>
      </c>
      <c r="Q19" s="2655"/>
    </row>
    <row r="20" spans="1:17">
      <c r="A20" s="1606" t="s">
        <v>998</v>
      </c>
      <c r="B20" s="1610">
        <f>計2030!B20</f>
        <v>7466.7719999999999</v>
      </c>
      <c r="C20" s="2952">
        <f t="shared" si="2"/>
        <v>85.807338684190555</v>
      </c>
      <c r="D20" s="2928">
        <f>$B20*入院低下!D70/10^5</f>
        <v>7.6320545699363107</v>
      </c>
      <c r="E20" s="2928">
        <f>$B20*入院低下!E70/10^5</f>
        <v>18.929392000778396</v>
      </c>
      <c r="F20" s="2928">
        <f>$B20*入院低下!F70/10^5</f>
        <v>19.196756294720242</v>
      </c>
      <c r="G20" s="2928">
        <f>$B20*入院低下!G70/10^5</f>
        <v>8.7321676166314788</v>
      </c>
      <c r="H20" s="2929">
        <f>計2030!H20</f>
        <v>31.182268929065771</v>
      </c>
      <c r="I20" s="2929">
        <f>計2030!I20</f>
        <v>0.1346992730583601</v>
      </c>
      <c r="J20" s="2952">
        <f t="shared" si="3"/>
        <v>627.77168590806309</v>
      </c>
      <c r="K20" s="2928">
        <f>$B20*外来低下!D71/10^5</f>
        <v>136.08357263705835</v>
      </c>
      <c r="L20" s="2928">
        <f>$B20*外来低下!E71/10^5</f>
        <v>341.90276993474095</v>
      </c>
      <c r="M20" s="2929">
        <f>計2030!M20</f>
        <v>148.33600710478572</v>
      </c>
      <c r="N20" s="2953">
        <f t="shared" si="4"/>
        <v>1.4493362314781155</v>
      </c>
      <c r="O20" s="2928">
        <f>$B20*入院低下!$H70/10^5*(O$2/30)/7*365/270</f>
        <v>1.173272187387046</v>
      </c>
      <c r="P20" s="2928">
        <f>$B20*入院低下!$H70/10^5*(P$2/30)/7*365/270</f>
        <v>0.2760640440910696</v>
      </c>
      <c r="Q20" s="2655"/>
    </row>
    <row r="21" spans="1:17">
      <c r="A21" s="1606" t="s">
        <v>999</v>
      </c>
      <c r="B21" s="1610">
        <f>計2030!B21</f>
        <v>6808.482</v>
      </c>
      <c r="C21" s="2952">
        <f t="shared" si="2"/>
        <v>103.78652349814045</v>
      </c>
      <c r="D21" s="2928">
        <f>$B21*入院低下!D71/10^5</f>
        <v>9.3288417130565033</v>
      </c>
      <c r="E21" s="2928">
        <f>$B21*入院低下!E71/10^5</f>
        <v>25.21372214781837</v>
      </c>
      <c r="F21" s="2928">
        <f>$B21*入院低下!F71/10^5</f>
        <v>26.544074624035073</v>
      </c>
      <c r="G21" s="2928">
        <f>$B21*入院低下!G71/10^5</f>
        <v>12.511297514345793</v>
      </c>
      <c r="H21" s="2929">
        <f>計2030!H21</f>
        <v>30.046754474889791</v>
      </c>
      <c r="I21" s="2929">
        <f>計2030!I21</f>
        <v>0.14183302399491507</v>
      </c>
      <c r="J21" s="2952">
        <f t="shared" si="3"/>
        <v>736.50543349860038</v>
      </c>
      <c r="K21" s="2928">
        <f>$B21*外来低下!D72/10^5</f>
        <v>159.79722697921815</v>
      </c>
      <c r="L21" s="2928">
        <f>$B21*外来低下!E72/10^5</f>
        <v>422.60184506702035</v>
      </c>
      <c r="M21" s="2929">
        <f>計2030!M21</f>
        <v>151.91539820454668</v>
      </c>
      <c r="N21" s="2953">
        <f t="shared" si="4"/>
        <v>2.190963247815124</v>
      </c>
      <c r="O21" s="2928">
        <f>$B21*入院低下!$H71/10^5*(O$2/30)/7*365/270</f>
        <v>1.7736369148979576</v>
      </c>
      <c r="P21" s="2928">
        <f>$B21*入院低下!$H71/10^5*(P$2/30)/7*365/270</f>
        <v>0.41732633291716659</v>
      </c>
      <c r="Q21" s="2655"/>
    </row>
    <row r="22" spans="1:17">
      <c r="A22" s="1606" t="s">
        <v>1000</v>
      </c>
      <c r="B22" s="1610">
        <f>計2030!B22</f>
        <v>7196.085</v>
      </c>
      <c r="C22" s="2952">
        <f t="shared" si="2"/>
        <v>155.00557674717604</v>
      </c>
      <c r="D22" s="2928">
        <f>$B22*入院低下!D72/10^5</f>
        <v>12.450002084298516</v>
      </c>
      <c r="E22" s="2928">
        <f>$B22*入院低下!E72/10^5</f>
        <v>38.451178160460493</v>
      </c>
      <c r="F22" s="2928">
        <f>$B22*入院低下!F72/10^5</f>
        <v>43.472893136978101</v>
      </c>
      <c r="G22" s="2928">
        <f>$B22*入院低下!G72/10^5</f>
        <v>25.773401954156771</v>
      </c>
      <c r="H22" s="2929">
        <f>計2030!H22</f>
        <v>34.573733895423565</v>
      </c>
      <c r="I22" s="2929">
        <f>計2030!I22</f>
        <v>0.28436751585860304</v>
      </c>
      <c r="J22" s="2952">
        <f t="shared" si="3"/>
        <v>912.88273167953923</v>
      </c>
      <c r="K22" s="2928">
        <f>$B22*外来低下!D73/10^5</f>
        <v>202.8402026351595</v>
      </c>
      <c r="L22" s="2928">
        <f>$B22*外来低下!E73/10^5</f>
        <v>555.3211719356791</v>
      </c>
      <c r="M22" s="2929">
        <f>計2030!M22</f>
        <v>150.05005714324855</v>
      </c>
      <c r="N22" s="2953">
        <f t="shared" si="4"/>
        <v>4.6712999654521568</v>
      </c>
      <c r="O22" s="2928">
        <f>$B22*入院低下!$H72/10^5*(O$2/30)/7*365/270</f>
        <v>3.7815285434612695</v>
      </c>
      <c r="P22" s="2928">
        <f>$B22*入院低下!$H72/10^5*(P$2/30)/7*365/270</f>
        <v>0.88977142199088688</v>
      </c>
      <c r="Q22" s="2655"/>
    </row>
    <row r="23" spans="1:17">
      <c r="A23" s="1606" t="s">
        <v>1001</v>
      </c>
      <c r="B23" s="1610">
        <f>計2030!B23</f>
        <v>7381.9880000000003</v>
      </c>
      <c r="C23" s="2952">
        <f t="shared" si="2"/>
        <v>221.88854316140768</v>
      </c>
      <c r="D23" s="2928">
        <f>$B23*入院低下!D73/10^5</f>
        <v>13.528866972211809</v>
      </c>
      <c r="E23" s="2928">
        <f>$B23*入院低下!E73/10^5</f>
        <v>55.362588348921015</v>
      </c>
      <c r="F23" s="2928">
        <f>$B23*入院低下!F73/10^5</f>
        <v>69.377161558962086</v>
      </c>
      <c r="G23" s="2928">
        <f>$B23*入院低下!G73/10^5</f>
        <v>43.442449335363868</v>
      </c>
      <c r="H23" s="2929">
        <f>計2030!H23</f>
        <v>39.676585665716424</v>
      </c>
      <c r="I23" s="2929">
        <f>計2030!I23</f>
        <v>0.50089128023247753</v>
      </c>
      <c r="J23" s="2952">
        <f t="shared" si="3"/>
        <v>980.2070284065328</v>
      </c>
      <c r="K23" s="2928">
        <f>$B23*外来低下!D74/10^5</f>
        <v>221.43335199783542</v>
      </c>
      <c r="L23" s="2928">
        <f>$B23*外来低下!E74/10^5</f>
        <v>623.73322950357135</v>
      </c>
      <c r="M23" s="2929">
        <f>計2030!M23</f>
        <v>127.17365098647164</v>
      </c>
      <c r="N23" s="2953">
        <f t="shared" si="4"/>
        <v>7.8667959186543506</v>
      </c>
      <c r="O23" s="2928">
        <f>$B23*入院低下!$H73/10^5*(O$2/30)/7*365/270</f>
        <v>6.3683586008154265</v>
      </c>
      <c r="P23" s="2928">
        <f>$B23*入院低下!$H73/10^5*(P$2/30)/7*365/270</f>
        <v>1.4984373178389236</v>
      </c>
      <c r="Q23" s="2655"/>
    </row>
    <row r="24" spans="1:17">
      <c r="A24" s="1606" t="s">
        <v>1002</v>
      </c>
      <c r="B24" s="1610">
        <f>計2030!B24</f>
        <v>4671.7719999999999</v>
      </c>
      <c r="C24" s="2952">
        <f t="shared" si="2"/>
        <v>190.24267373957642</v>
      </c>
      <c r="D24" s="2928">
        <f>$B24*入院低下!D74/10^5</f>
        <v>10.24706462360858</v>
      </c>
      <c r="E24" s="2928">
        <f>$B24*入院低下!E74/10^5</f>
        <v>45.481412205380359</v>
      </c>
      <c r="F24" s="2928">
        <f>$B24*入院低下!F74/10^5</f>
        <v>58.47826300810214</v>
      </c>
      <c r="G24" s="2928">
        <f>$B24*入院低下!G74/10^5</f>
        <v>47.380876279259247</v>
      </c>
      <c r="H24" s="2929">
        <f>計2030!H24</f>
        <v>28.15126088819099</v>
      </c>
      <c r="I24" s="2929">
        <f>計2030!I24</f>
        <v>0.50379673503511424</v>
      </c>
      <c r="J24" s="2952">
        <f t="shared" si="3"/>
        <v>581.1282860069407</v>
      </c>
      <c r="K24" s="2928">
        <f>$B24*外来低下!D75/10^5</f>
        <v>128.22902655408313</v>
      </c>
      <c r="L24" s="2928">
        <f>$B24*外来低下!E75/10^5</f>
        <v>383.50979856378717</v>
      </c>
      <c r="M24" s="2929">
        <f>計2030!M24</f>
        <v>61.452677058030766</v>
      </c>
      <c r="N24" s="2953">
        <f t="shared" si="4"/>
        <v>7.9367838310395946</v>
      </c>
      <c r="O24" s="2928">
        <f>$B24*入院低下!$H74/10^5*(O$2/30)/7*365/270</f>
        <v>6.4250154822701475</v>
      </c>
      <c r="P24" s="2928">
        <f>$B24*入院低下!$H74/10^5*(P$2/30)/7*365/270</f>
        <v>1.5117683487694467</v>
      </c>
      <c r="Q24" s="2655"/>
    </row>
    <row r="25" spans="1:17">
      <c r="A25" s="1607" t="s">
        <v>1005</v>
      </c>
      <c r="B25" s="1610">
        <f>計2030!B25</f>
        <v>3634.491</v>
      </c>
      <c r="C25" s="2952">
        <f t="shared" si="2"/>
        <v>232.83596401987987</v>
      </c>
      <c r="D25" s="2929">
        <f>計2030!D25</f>
        <v>11.10270355420311</v>
      </c>
      <c r="E25" s="2929">
        <f>計2030!E25</f>
        <v>49.474438412496198</v>
      </c>
      <c r="F25" s="2929">
        <f>計2030!F25</f>
        <v>64.107421828054669</v>
      </c>
      <c r="G25" s="2929">
        <f>計2030!G25</f>
        <v>83.5301046018552</v>
      </c>
      <c r="H25" s="2929">
        <f>計2030!H25</f>
        <v>24.271497862834796</v>
      </c>
      <c r="I25" s="2929">
        <f>計2030!I25</f>
        <v>0.34979776043591831</v>
      </c>
      <c r="J25" s="2952">
        <f t="shared" si="3"/>
        <v>361.7856223004348</v>
      </c>
      <c r="K25" s="2929">
        <f>計2030!K25</f>
        <v>76.287757247318538</v>
      </c>
      <c r="L25" s="2929">
        <f>計2030!L25</f>
        <v>236.02136488202319</v>
      </c>
      <c r="M25" s="2929">
        <f>計2030!M25</f>
        <v>36.675319949765772</v>
      </c>
      <c r="N25" s="2952">
        <f t="shared" si="4"/>
        <v>12.801180221327282</v>
      </c>
      <c r="O25" s="2929">
        <f>計2030!O25</f>
        <v>10.362860179169704</v>
      </c>
      <c r="P25" s="2929">
        <f>計2030!P25</f>
        <v>2.438320042157577</v>
      </c>
      <c r="Q25" s="2655"/>
    </row>
  </sheetData>
  <phoneticPr fontId="21"/>
  <pageMargins left="0.7" right="0.7" top="0.75" bottom="0.75" header="0.3" footer="0.3"/>
  <ignoredErrors>
    <ignoredError sqref="J5:N26"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00000"/>
  </sheetPr>
  <dimension ref="A1:Q25"/>
  <sheetViews>
    <sheetView zoomScale="85" zoomScaleNormal="85" workbookViewId="0"/>
  </sheetViews>
  <sheetFormatPr defaultRowHeight="13.5"/>
  <cols>
    <col min="1" max="1" width="9.5" style="1317" customWidth="1"/>
    <col min="2" max="16" width="10.5" style="1317" customWidth="1"/>
    <col min="17" max="17" width="10.5" style="1316" customWidth="1"/>
    <col min="18" max="18" width="10.5" style="1317" customWidth="1"/>
    <col min="19" max="16384" width="9" style="1317"/>
  </cols>
  <sheetData>
    <row r="1" spans="1:17">
      <c r="A1" s="2813">
        <v>2035</v>
      </c>
      <c r="B1" s="1317" t="s">
        <v>1310</v>
      </c>
    </row>
    <row r="2" spans="1:17">
      <c r="K2" s="2621"/>
      <c r="L2" s="2622"/>
      <c r="O2" s="2954">
        <v>17</v>
      </c>
      <c r="P2" s="2954">
        <v>4</v>
      </c>
      <c r="Q2" s="1747"/>
    </row>
    <row r="3" spans="1:17">
      <c r="B3" s="2636" t="s">
        <v>640</v>
      </c>
      <c r="C3" s="2636" t="s">
        <v>641</v>
      </c>
    </row>
    <row r="4" spans="1:17">
      <c r="B4" s="2636"/>
      <c r="C4" s="1605" t="s">
        <v>578</v>
      </c>
      <c r="D4" s="1662" t="s">
        <v>742</v>
      </c>
      <c r="E4" s="1662" t="s">
        <v>743</v>
      </c>
      <c r="F4" s="1662" t="s">
        <v>744</v>
      </c>
      <c r="G4" s="1662" t="s">
        <v>745</v>
      </c>
      <c r="H4" s="1662" t="s">
        <v>392</v>
      </c>
      <c r="I4" s="1662" t="s">
        <v>442</v>
      </c>
      <c r="J4" s="1662" t="s">
        <v>644</v>
      </c>
      <c r="K4" s="1662" t="s">
        <v>645</v>
      </c>
      <c r="L4" s="1662" t="s">
        <v>646</v>
      </c>
      <c r="M4" s="1662" t="s">
        <v>647</v>
      </c>
      <c r="N4" s="1642" t="s">
        <v>1030</v>
      </c>
      <c r="O4" s="1642" t="s">
        <v>1031</v>
      </c>
      <c r="P4" s="1642" t="s">
        <v>1032</v>
      </c>
      <c r="Q4" s="1642"/>
    </row>
    <row r="5" spans="1:17">
      <c r="A5" s="1608" t="s">
        <v>241</v>
      </c>
      <c r="B5" s="1610">
        <f>計2035!B5</f>
        <v>115215.69899999999</v>
      </c>
      <c r="C5" s="2952">
        <f>SUM(D5:I5)</f>
        <v>1317.3610321821936</v>
      </c>
      <c r="D5" s="2952">
        <f t="shared" ref="D5:I5" si="0">SUM(D6:D25)</f>
        <v>95.583771193456229</v>
      </c>
      <c r="E5" s="2952">
        <f t="shared" si="0"/>
        <v>308.18958418339798</v>
      </c>
      <c r="F5" s="2952">
        <f t="shared" si="0"/>
        <v>336.09935222811851</v>
      </c>
      <c r="G5" s="2952">
        <f t="shared" si="0"/>
        <v>262.52739713029655</v>
      </c>
      <c r="H5" s="2952">
        <f t="shared" si="0"/>
        <v>312.51009930434105</v>
      </c>
      <c r="I5" s="2952">
        <f t="shared" si="0"/>
        <v>2.4508281425831981</v>
      </c>
      <c r="J5" s="2952">
        <f>SUM(K5:N5)</f>
        <v>7549.1359581506531</v>
      </c>
      <c r="K5" s="2953">
        <f t="shared" ref="K5:P5" si="1">SUM(K6:K25)</f>
        <v>1526.422541917058</v>
      </c>
      <c r="L5" s="2953">
        <f t="shared" si="1"/>
        <v>4528.0982796889757</v>
      </c>
      <c r="M5" s="2953">
        <f t="shared" si="1"/>
        <v>1453.2096157325311</v>
      </c>
      <c r="N5" s="2952">
        <f t="shared" si="1"/>
        <v>41.405520812087829</v>
      </c>
      <c r="O5" s="2953">
        <f t="shared" si="1"/>
        <v>33.518754943118722</v>
      </c>
      <c r="P5" s="2953">
        <f t="shared" si="1"/>
        <v>7.8867658689691105</v>
      </c>
      <c r="Q5" s="1663"/>
    </row>
    <row r="6" spans="1:17">
      <c r="A6" s="1607" t="s">
        <v>1004</v>
      </c>
      <c r="B6" s="1610">
        <f>計2035!B6</f>
        <v>783.23900000000003</v>
      </c>
      <c r="C6" s="2952">
        <f t="shared" ref="C6:C25" si="2">SUM(D6:I6)</f>
        <v>2.3538375691363682</v>
      </c>
      <c r="D6" s="2929">
        <f>計2035!D6</f>
        <v>1.030558359656935</v>
      </c>
      <c r="E6" s="2929">
        <f>計2035!E6</f>
        <v>1.0615581730436656</v>
      </c>
      <c r="F6" s="2929">
        <f>計2035!F6</f>
        <v>0.21972967075582617</v>
      </c>
      <c r="G6" s="2929">
        <f>計2035!G6</f>
        <v>4.1991365679941411E-2</v>
      </c>
      <c r="H6" s="2929">
        <f>計2035!H6</f>
        <v>0</v>
      </c>
      <c r="I6" s="2929">
        <f>計2035!I6</f>
        <v>0</v>
      </c>
      <c r="J6" s="2952">
        <f t="shared" ref="J6:J25" si="3">SUM(K6:N6)</f>
        <v>55.847803827761112</v>
      </c>
      <c r="K6" s="2929">
        <f>計2035!K6</f>
        <v>9.0049694914640384</v>
      </c>
      <c r="L6" s="2929">
        <f>計2035!L6</f>
        <v>46.735419934474983</v>
      </c>
      <c r="M6" s="2929">
        <f>計2035!M6</f>
        <v>8.6906107549465608E-2</v>
      </c>
      <c r="N6" s="2952">
        <f>O6+P6</f>
        <v>2.0508294272626466E-2</v>
      </c>
      <c r="O6" s="2929">
        <f>計2035!O6</f>
        <v>1.6601952506411902E-2</v>
      </c>
      <c r="P6" s="2929">
        <f>計2035!P6</f>
        <v>3.9063417662145647E-3</v>
      </c>
      <c r="Q6" s="2655"/>
    </row>
    <row r="7" spans="1:17">
      <c r="A7" s="1607" t="s">
        <v>1003</v>
      </c>
      <c r="B7" s="1610">
        <f>計2035!B7</f>
        <v>3205.848</v>
      </c>
      <c r="C7" s="2952">
        <f t="shared" si="2"/>
        <v>9.6344097565885853</v>
      </c>
      <c r="D7" s="2929">
        <f>計2035!D7</f>
        <v>4.218142171405491</v>
      </c>
      <c r="E7" s="2929">
        <f>計2035!E7</f>
        <v>4.345026417141753</v>
      </c>
      <c r="F7" s="2929">
        <f>計2035!F7</f>
        <v>0.89936778624816138</v>
      </c>
      <c r="G7" s="2929">
        <f>計2035!G7</f>
        <v>0.17187338179318037</v>
      </c>
      <c r="H7" s="2929">
        <f>計2035!H7</f>
        <v>0</v>
      </c>
      <c r="I7" s="2929">
        <f>計2035!I7</f>
        <v>0</v>
      </c>
      <c r="J7" s="2952">
        <f t="shared" si="3"/>
        <v>234.17648211229289</v>
      </c>
      <c r="K7" s="2929">
        <f>計2035!K7</f>
        <v>24.402043064681564</v>
      </c>
      <c r="L7" s="2929">
        <f>計2035!L7</f>
        <v>194.29156284715302</v>
      </c>
      <c r="M7" s="2929">
        <f>計2035!M7</f>
        <v>15.398934422562522</v>
      </c>
      <c r="N7" s="2952">
        <f t="shared" ref="N7:N25" si="4">O7+P7</f>
        <v>8.3941777895777669E-2</v>
      </c>
      <c r="O7" s="2929">
        <f>計2035!O7</f>
        <v>6.7952867820391449E-2</v>
      </c>
      <c r="P7" s="2929">
        <f>計2035!P7</f>
        <v>1.5988910075386224E-2</v>
      </c>
      <c r="Q7" s="2655"/>
    </row>
    <row r="8" spans="1:17">
      <c r="A8" s="1606" t="s">
        <v>986</v>
      </c>
      <c r="B8" s="1610">
        <f>計2035!B8</f>
        <v>4142.6840000000002</v>
      </c>
      <c r="C8" s="2952">
        <f t="shared" si="2"/>
        <v>3.0993297757221221</v>
      </c>
      <c r="D8" s="2929">
        <f>計2035!D8</f>
        <v>1.0316552726425239</v>
      </c>
      <c r="E8" s="2929">
        <f>計2035!E8</f>
        <v>1.3148822977313559</v>
      </c>
      <c r="F8" s="2929">
        <f>計2035!F8</f>
        <v>0.14367422343956629</v>
      </c>
      <c r="G8" s="2929">
        <f>計2035!G8</f>
        <v>0.52995456334883062</v>
      </c>
      <c r="H8" s="2929">
        <f>計2035!H8</f>
        <v>7.9163418559845239E-2</v>
      </c>
      <c r="I8" s="2929">
        <f>計2035!I8</f>
        <v>0</v>
      </c>
      <c r="J8" s="2952">
        <f t="shared" si="3"/>
        <v>198.81129268279065</v>
      </c>
      <c r="K8" s="2929">
        <f>計2035!K8</f>
        <v>18.599028197269956</v>
      </c>
      <c r="L8" s="2929">
        <f>計2035!L8</f>
        <v>134.2412939482052</v>
      </c>
      <c r="M8" s="2929">
        <f>計2035!M8</f>
        <v>45.940130990610385</v>
      </c>
      <c r="N8" s="2952">
        <f t="shared" si="4"/>
        <v>3.0839546705129218E-2</v>
      </c>
      <c r="O8" s="2929">
        <f>計2035!O8</f>
        <v>2.4965347332723653E-2</v>
      </c>
      <c r="P8" s="2929">
        <f>計2035!P8</f>
        <v>5.8741993724055648E-3</v>
      </c>
      <c r="Q8" s="2655"/>
    </row>
    <row r="9" spans="1:17">
      <c r="A9" s="1606" t="s">
        <v>987</v>
      </c>
      <c r="B9" s="1610">
        <f>計2035!B9</f>
        <v>4325.442</v>
      </c>
      <c r="C9" s="2952">
        <f t="shared" si="2"/>
        <v>3.4412359999633222</v>
      </c>
      <c r="D9" s="2929">
        <f>計2035!D9</f>
        <v>0.78102459811733149</v>
      </c>
      <c r="E9" s="2929">
        <f>計2035!E9</f>
        <v>1.1978216394969647</v>
      </c>
      <c r="F9" s="2929">
        <f>計2035!F9</f>
        <v>0.25529389710151396</v>
      </c>
      <c r="G9" s="2929">
        <f>計2035!G9</f>
        <v>0.74640527661830824</v>
      </c>
      <c r="H9" s="2929">
        <f>計2035!H9</f>
        <v>0.46069058862920409</v>
      </c>
      <c r="I9" s="2929">
        <f>計2035!I9</f>
        <v>0</v>
      </c>
      <c r="J9" s="2952">
        <f t="shared" si="3"/>
        <v>123.74608594096378</v>
      </c>
      <c r="K9" s="2929">
        <f>計2035!K9</f>
        <v>14.586603653552149</v>
      </c>
      <c r="L9" s="2929">
        <f>計2035!L9</f>
        <v>82.050019521194443</v>
      </c>
      <c r="M9" s="2929">
        <f>計2035!M9</f>
        <v>27.077559427722679</v>
      </c>
      <c r="N9" s="2952">
        <f t="shared" si="4"/>
        <v>3.1903338494522565E-2</v>
      </c>
      <c r="O9" s="2929">
        <f>計2035!O9</f>
        <v>2.5826512114613502E-2</v>
      </c>
      <c r="P9" s="2929">
        <f>計2035!P9</f>
        <v>6.0768263799090595E-3</v>
      </c>
      <c r="Q9" s="2655"/>
    </row>
    <row r="10" spans="1:17">
      <c r="A10" s="1606" t="s">
        <v>988</v>
      </c>
      <c r="B10" s="1610">
        <f>計2035!B10</f>
        <v>4778.0240000000003</v>
      </c>
      <c r="C10" s="2952">
        <f t="shared" si="2"/>
        <v>5.3049551716098735</v>
      </c>
      <c r="D10" s="2929">
        <f>計2035!D10</f>
        <v>0.58636734069917684</v>
      </c>
      <c r="E10" s="2929">
        <f>計2035!E10</f>
        <v>1.4916169474281646</v>
      </c>
      <c r="F10" s="2929">
        <f>計2035!F10</f>
        <v>1.0517489865184397</v>
      </c>
      <c r="G10" s="2929">
        <f>計2035!G10</f>
        <v>1.045542594683565</v>
      </c>
      <c r="H10" s="2929">
        <f>計2035!H10</f>
        <v>1.1296793022805272</v>
      </c>
      <c r="I10" s="2929">
        <f>計2035!I10</f>
        <v>0</v>
      </c>
      <c r="J10" s="2952">
        <f t="shared" si="3"/>
        <v>99.54956488020305</v>
      </c>
      <c r="K10" s="2929">
        <f>計2035!K10</f>
        <v>14.292565537516884</v>
      </c>
      <c r="L10" s="2929">
        <f>計2035!L10</f>
        <v>62.972485878822404</v>
      </c>
      <c r="M10" s="2929">
        <f>計2035!M10</f>
        <v>22.242747644621584</v>
      </c>
      <c r="N10" s="2952">
        <f t="shared" si="4"/>
        <v>4.1765819242176774E-2</v>
      </c>
      <c r="O10" s="2929">
        <f>計2035!O10</f>
        <v>3.3810425100809768E-2</v>
      </c>
      <c r="P10" s="2929">
        <f>計2035!P10</f>
        <v>7.955394141367006E-3</v>
      </c>
      <c r="Q10" s="2655"/>
    </row>
    <row r="11" spans="1:17">
      <c r="A11" s="1606" t="s">
        <v>989</v>
      </c>
      <c r="B11" s="1610">
        <f>計2035!B11</f>
        <v>5157.1620000000003</v>
      </c>
      <c r="C11" s="2952">
        <f t="shared" si="2"/>
        <v>7.815914773239566</v>
      </c>
      <c r="D11" s="2929">
        <f>計2035!D11</f>
        <v>0.70382043560019902</v>
      </c>
      <c r="E11" s="2929">
        <f>計2035!E11</f>
        <v>2.5792858288803191</v>
      </c>
      <c r="F11" s="2929">
        <f>計2035!F11</f>
        <v>1.2938960734655682</v>
      </c>
      <c r="G11" s="2929">
        <f>計2035!G11</f>
        <v>1.2153712154348564</v>
      </c>
      <c r="H11" s="2929">
        <f>計2035!H11</f>
        <v>2.0235412198586236</v>
      </c>
      <c r="I11" s="2929">
        <f>計2035!I11</f>
        <v>0</v>
      </c>
      <c r="J11" s="2952">
        <f t="shared" si="3"/>
        <v>124.28074271176125</v>
      </c>
      <c r="K11" s="2929">
        <f>計2035!K11</f>
        <v>18.416348216636997</v>
      </c>
      <c r="L11" s="2929">
        <f>計2035!L11</f>
        <v>73.717608372976144</v>
      </c>
      <c r="M11" s="2929">
        <f>計2035!M11</f>
        <v>32.08629248016112</v>
      </c>
      <c r="N11" s="2952">
        <f t="shared" si="4"/>
        <v>6.0493641986982323E-2</v>
      </c>
      <c r="O11" s="2929">
        <f>計2035!O11</f>
        <v>4.8971043513271403E-2</v>
      </c>
      <c r="P11" s="2929">
        <f>計2035!P11</f>
        <v>1.1522598473710918E-2</v>
      </c>
      <c r="Q11" s="2655"/>
    </row>
    <row r="12" spans="1:17">
      <c r="A12" s="1606" t="s">
        <v>990</v>
      </c>
      <c r="B12" s="1610">
        <f>計2035!B12</f>
        <v>5557.5259999999998</v>
      </c>
      <c r="C12" s="2952">
        <f t="shared" si="2"/>
        <v>12.674072697562666</v>
      </c>
      <c r="D12" s="2929">
        <f>計2035!D12</f>
        <v>0.94752680305972825</v>
      </c>
      <c r="E12" s="2929">
        <f>計2035!E12</f>
        <v>5.1733490092405185</v>
      </c>
      <c r="F12" s="2929">
        <f>計2035!F12</f>
        <v>1.8418894013317724</v>
      </c>
      <c r="G12" s="2929">
        <f>計2035!G12</f>
        <v>1.4193322831206416</v>
      </c>
      <c r="H12" s="2929">
        <f>計2035!H12</f>
        <v>3.2919752008100063</v>
      </c>
      <c r="I12" s="2929">
        <f>計2035!I12</f>
        <v>0</v>
      </c>
      <c r="J12" s="2952">
        <f t="shared" si="3"/>
        <v>161.88261795441451</v>
      </c>
      <c r="K12" s="2929">
        <f>計2035!K12</f>
        <v>26.958575427291869</v>
      </c>
      <c r="L12" s="2929">
        <f>計2035!L12</f>
        <v>96.305776995753178</v>
      </c>
      <c r="M12" s="2929">
        <f>計2035!M12</f>
        <v>38.528278196376711</v>
      </c>
      <c r="N12" s="2952">
        <f t="shared" si="4"/>
        <v>8.9987334992771895E-2</v>
      </c>
      <c r="O12" s="2929">
        <f>計2035!O12</f>
        <v>7.2846890232243916E-2</v>
      </c>
      <c r="P12" s="2929">
        <f>計2035!P12</f>
        <v>1.7140444760527982E-2</v>
      </c>
      <c r="Q12" s="2655"/>
    </row>
    <row r="13" spans="1:17">
      <c r="A13" s="1606" t="s">
        <v>991</v>
      </c>
      <c r="B13" s="1610">
        <f>計2035!B13</f>
        <v>5857.01</v>
      </c>
      <c r="C13" s="2952">
        <f t="shared" si="2"/>
        <v>17.169347835453962</v>
      </c>
      <c r="D13" s="2929">
        <f>計2035!D13</f>
        <v>1.2575849616590586</v>
      </c>
      <c r="E13" s="2929">
        <f>計2035!E13</f>
        <v>6.9013913227103449</v>
      </c>
      <c r="F13" s="2929">
        <f>計2035!F13</f>
        <v>2.4383220460386936</v>
      </c>
      <c r="G13" s="2929">
        <f>計2035!G13</f>
        <v>1.7190568288038277</v>
      </c>
      <c r="H13" s="2929">
        <f>計2035!H13</f>
        <v>4.852992676242037</v>
      </c>
      <c r="I13" s="2929">
        <f>計2035!I13</f>
        <v>0</v>
      </c>
      <c r="J13" s="2952">
        <f t="shared" si="3"/>
        <v>193.67685393580433</v>
      </c>
      <c r="K13" s="2929">
        <f>計2035!K13</f>
        <v>33.586394110185644</v>
      </c>
      <c r="L13" s="2929">
        <f>計2035!L13</f>
        <v>110.52073185343336</v>
      </c>
      <c r="M13" s="2929">
        <f>計2035!M13</f>
        <v>49.453762781042755</v>
      </c>
      <c r="N13" s="2952">
        <f t="shared" si="4"/>
        <v>0.11596519114255455</v>
      </c>
      <c r="O13" s="2929">
        <f>計2035!O13</f>
        <v>9.387658330587749E-2</v>
      </c>
      <c r="P13" s="2929">
        <f>計2035!P13</f>
        <v>2.2088607836677057E-2</v>
      </c>
      <c r="Q13" s="2655"/>
    </row>
    <row r="14" spans="1:17">
      <c r="A14" s="1606" t="s">
        <v>992</v>
      </c>
      <c r="B14" s="1610">
        <f>計2035!B14</f>
        <v>6244.1679999999997</v>
      </c>
      <c r="C14" s="2952">
        <f t="shared" si="2"/>
        <v>18.352376943779767</v>
      </c>
      <c r="D14" s="2929">
        <f>計2035!D14</f>
        <v>1.4134985217294409</v>
      </c>
      <c r="E14" s="2929">
        <f>計2035!E14</f>
        <v>5.6318086177213527</v>
      </c>
      <c r="F14" s="2929">
        <f>計2035!F14</f>
        <v>2.618325117903185</v>
      </c>
      <c r="G14" s="2929">
        <f>計2035!G14</f>
        <v>2.0423107079350813</v>
      </c>
      <c r="H14" s="2929">
        <f>計2035!H14</f>
        <v>6.6464339784907054</v>
      </c>
      <c r="I14" s="2929">
        <f>計2035!I14</f>
        <v>0</v>
      </c>
      <c r="J14" s="2952">
        <f t="shared" si="3"/>
        <v>219.23011097602043</v>
      </c>
      <c r="K14" s="2929">
        <f>計2035!K14</f>
        <v>39.413987639616096</v>
      </c>
      <c r="L14" s="2929">
        <f>計2035!L14</f>
        <v>123.53832354772487</v>
      </c>
      <c r="M14" s="2929">
        <f>計2035!M14</f>
        <v>56.160487613473371</v>
      </c>
      <c r="N14" s="2952">
        <f t="shared" si="4"/>
        <v>0.11731217520607884</v>
      </c>
      <c r="O14" s="2929">
        <f>計2035!O14</f>
        <v>9.496699897634954E-2</v>
      </c>
      <c r="P14" s="2929">
        <f>計2035!P14</f>
        <v>2.2345176229729306E-2</v>
      </c>
      <c r="Q14" s="2655"/>
    </row>
    <row r="15" spans="1:17">
      <c r="A15" s="1606" t="s">
        <v>993</v>
      </c>
      <c r="B15" s="1610">
        <f>計2035!B15</f>
        <v>6146.55</v>
      </c>
      <c r="C15" s="2952">
        <f t="shared" si="2"/>
        <v>19.050730359650213</v>
      </c>
      <c r="D15" s="2929">
        <f>計2035!D15</f>
        <v>1.5501809538163669</v>
      </c>
      <c r="E15" s="2929">
        <f>計2035!E15</f>
        <v>3.7006950895933004</v>
      </c>
      <c r="F15" s="2929">
        <f>計2035!F15</f>
        <v>2.8981677011756184</v>
      </c>
      <c r="G15" s="2929">
        <f>計2035!G15</f>
        <v>2.3842302515629425</v>
      </c>
      <c r="H15" s="2929">
        <f>計2035!H15</f>
        <v>8.4656269399080308</v>
      </c>
      <c r="I15" s="2929">
        <f>計2035!I15</f>
        <v>5.1829423593954101E-2</v>
      </c>
      <c r="J15" s="2952">
        <f t="shared" si="3"/>
        <v>222.18355083922003</v>
      </c>
      <c r="K15" s="2929">
        <f>計2035!K15</f>
        <v>42.118073407489618</v>
      </c>
      <c r="L15" s="2929">
        <f>計2035!L15</f>
        <v>124.21994015819733</v>
      </c>
      <c r="M15" s="2929">
        <f>計2035!M15</f>
        <v>55.620334008181807</v>
      </c>
      <c r="N15" s="2952">
        <f t="shared" si="4"/>
        <v>0.22520326535128671</v>
      </c>
      <c r="O15" s="2929">
        <f>計2035!O15</f>
        <v>0.18230740528437495</v>
      </c>
      <c r="P15" s="2929">
        <f>計2035!P15</f>
        <v>4.2895860066911769E-2</v>
      </c>
      <c r="Q15" s="2655"/>
    </row>
    <row r="16" spans="1:17">
      <c r="A16" s="1606" t="s">
        <v>994</v>
      </c>
      <c r="B16" s="1610">
        <f>計2035!B16</f>
        <v>6464.2129999999997</v>
      </c>
      <c r="C16" s="2952">
        <f t="shared" si="2"/>
        <v>25.725140915274295</v>
      </c>
      <c r="D16" s="2929">
        <f>計2035!D16</f>
        <v>2.0416051103090025</v>
      </c>
      <c r="E16" s="2929">
        <f>計2035!E16</f>
        <v>4.4394170375818813</v>
      </c>
      <c r="F16" s="2929">
        <f>計2035!F16</f>
        <v>4.1191384497937431</v>
      </c>
      <c r="G16" s="2929">
        <f>計2035!G16</f>
        <v>3.2601371178142848</v>
      </c>
      <c r="H16" s="2929">
        <f>計2035!H16</f>
        <v>11.80283863475354</v>
      </c>
      <c r="I16" s="2929">
        <f>計2035!I16</f>
        <v>6.2004565021842921E-2</v>
      </c>
      <c r="J16" s="2952">
        <f t="shared" si="3"/>
        <v>264.19004495087654</v>
      </c>
      <c r="K16" s="2929">
        <f>計2035!K16</f>
        <v>52.273564637072724</v>
      </c>
      <c r="L16" s="2929">
        <f>計2035!L16</f>
        <v>142.44222157037689</v>
      </c>
      <c r="M16" s="2929">
        <f>計2035!M16</f>
        <v>69.174100660026539</v>
      </c>
      <c r="N16" s="2952">
        <f t="shared" si="4"/>
        <v>0.30015808340037808</v>
      </c>
      <c r="O16" s="2929">
        <f>計2035!O16</f>
        <v>0.24298511513363938</v>
      </c>
      <c r="P16" s="2929">
        <f>計2035!P16</f>
        <v>5.7172968266738691E-2</v>
      </c>
      <c r="Q16" s="2655"/>
    </row>
    <row r="17" spans="1:17">
      <c r="A17" s="1606" t="s">
        <v>995</v>
      </c>
      <c r="B17" s="1610">
        <f>計2035!B17</f>
        <v>7241.2169999999996</v>
      </c>
      <c r="C17" s="2952">
        <f t="shared" si="2"/>
        <v>38.883566342106086</v>
      </c>
      <c r="D17" s="2929">
        <f>計2035!D17</f>
        <v>3.0721389603536662</v>
      </c>
      <c r="E17" s="2929">
        <f>計2035!E17</f>
        <v>6.8051052043389646</v>
      </c>
      <c r="F17" s="2929">
        <f>計2035!F17</f>
        <v>6.4532709088977995</v>
      </c>
      <c r="G17" s="2929">
        <f>計2035!G17</f>
        <v>4.1882305511450602</v>
      </c>
      <c r="H17" s="2929">
        <f>計2035!H17</f>
        <v>18.288060743303312</v>
      </c>
      <c r="I17" s="2929">
        <f>計2035!I17</f>
        <v>7.6759974067276374E-2</v>
      </c>
      <c r="J17" s="2952">
        <f t="shared" si="3"/>
        <v>360.41260952323262</v>
      </c>
      <c r="K17" s="2929">
        <f>計2035!K17</f>
        <v>72.759158676756073</v>
      </c>
      <c r="L17" s="2929">
        <f>計2035!L17</f>
        <v>195.06234584220178</v>
      </c>
      <c r="M17" s="2929">
        <f>計2035!M17</f>
        <v>92.158283463562086</v>
      </c>
      <c r="N17" s="2952">
        <f t="shared" si="4"/>
        <v>0.43282154071268264</v>
      </c>
      <c r="O17" s="2929">
        <f>計2035!O17</f>
        <v>0.3503793424816955</v>
      </c>
      <c r="P17" s="2929">
        <f>計2035!P17</f>
        <v>8.2442198230987168E-2</v>
      </c>
      <c r="Q17" s="2655"/>
    </row>
    <row r="18" spans="1:17">
      <c r="A18" s="1606" t="s">
        <v>996</v>
      </c>
      <c r="B18" s="1610">
        <f>計2035!B18</f>
        <v>8140.98</v>
      </c>
      <c r="C18" s="2952">
        <f t="shared" si="2"/>
        <v>56.188880472703403</v>
      </c>
      <c r="D18" s="2929">
        <f>計2035!D18</f>
        <v>4.6814036790330515</v>
      </c>
      <c r="E18" s="2929">
        <f>計2035!E18</f>
        <v>10.679817195714881</v>
      </c>
      <c r="F18" s="2929">
        <f>計2035!F18</f>
        <v>10.257886968786298</v>
      </c>
      <c r="G18" s="2929">
        <f>計2035!G18</f>
        <v>5.3461296747602258</v>
      </c>
      <c r="H18" s="2929">
        <f>計2035!H18</f>
        <v>25.135800251769005</v>
      </c>
      <c r="I18" s="2929">
        <f>計2035!I18</f>
        <v>8.7842702639939721E-2</v>
      </c>
      <c r="J18" s="2952">
        <f t="shared" si="3"/>
        <v>464.62098798890344</v>
      </c>
      <c r="K18" s="2929">
        <f>計2035!K18</f>
        <v>99.798284221385543</v>
      </c>
      <c r="L18" s="2929">
        <f>計2035!L18</f>
        <v>248.72729575208535</v>
      </c>
      <c r="M18" s="2929">
        <f>計2035!M18</f>
        <v>115.45686151945038</v>
      </c>
      <c r="N18" s="2952">
        <f t="shared" si="4"/>
        <v>0.63854649598214364</v>
      </c>
      <c r="O18" s="2929">
        <f>計2035!O18</f>
        <v>0.51691859198554491</v>
      </c>
      <c r="P18" s="2929">
        <f>計2035!P18</f>
        <v>0.12162790399659879</v>
      </c>
      <c r="Q18" s="2655"/>
    </row>
    <row r="19" spans="1:17">
      <c r="A19" s="1606" t="s">
        <v>997</v>
      </c>
      <c r="B19" s="1610">
        <f>計2035!B19</f>
        <v>9355.0329999999994</v>
      </c>
      <c r="C19" s="2952">
        <f t="shared" si="2"/>
        <v>87.697118132292658</v>
      </c>
      <c r="D19" s="2929">
        <f>計2035!D19</f>
        <v>7.3632751511163406</v>
      </c>
      <c r="E19" s="2929">
        <f>計2035!E19</f>
        <v>17.43726428111756</v>
      </c>
      <c r="F19" s="2929">
        <f>計2035!F19</f>
        <v>17.159091187126293</v>
      </c>
      <c r="G19" s="2929">
        <f>計2035!G19</f>
        <v>7.6336015334485898</v>
      </c>
      <c r="H19" s="2929">
        <f>計2035!H19</f>
        <v>37.931814828936062</v>
      </c>
      <c r="I19" s="2929">
        <f>計2035!I19</f>
        <v>0.17207115054780531</v>
      </c>
      <c r="J19" s="2952">
        <f t="shared" si="3"/>
        <v>648.39008309159658</v>
      </c>
      <c r="K19" s="2929">
        <f>計2035!K19</f>
        <v>141.76933200886188</v>
      </c>
      <c r="L19" s="2929">
        <f>計2035!L19</f>
        <v>349.7907764589263</v>
      </c>
      <c r="M19" s="2929">
        <f>計2035!M19</f>
        <v>155.76731576400027</v>
      </c>
      <c r="N19" s="2952">
        <f t="shared" si="4"/>
        <v>1.062658859808129</v>
      </c>
      <c r="O19" s="2929">
        <f>計2035!O19</f>
        <v>0.86024764841610446</v>
      </c>
      <c r="P19" s="2929">
        <f>計2035!P19</f>
        <v>0.20241121139202459</v>
      </c>
      <c r="Q19" s="2655"/>
    </row>
    <row r="20" spans="1:17">
      <c r="A20" s="1606" t="s">
        <v>998</v>
      </c>
      <c r="B20" s="1610">
        <f>計2035!B20</f>
        <v>8105.125</v>
      </c>
      <c r="C20" s="2952">
        <f t="shared" si="2"/>
        <v>90.614829896770388</v>
      </c>
      <c r="D20" s="2928">
        <f>$B20*入院低下!D95/10^5</f>
        <v>7.9868730061404403</v>
      </c>
      <c r="E20" s="2928">
        <f>$B20*入院低下!E95/10^5</f>
        <v>19.69768050853212</v>
      </c>
      <c r="F20" s="2928">
        <f>$B20*入院低下!F95/10^5</f>
        <v>19.904897935347361</v>
      </c>
      <c r="G20" s="2928">
        <f>$B20*入院低下!G95/10^5</f>
        <v>9.0310443624579175</v>
      </c>
      <c r="H20" s="2929">
        <f>計2035!H20</f>
        <v>33.848119033726242</v>
      </c>
      <c r="I20" s="2929">
        <f>計2035!I20</f>
        <v>0.14621505056631443</v>
      </c>
      <c r="J20" s="2952">
        <f t="shared" si="3"/>
        <v>666.81341755384267</v>
      </c>
      <c r="K20" s="2928">
        <f>$B20*外来低下!D96/10^5</f>
        <v>143.82865149173261</v>
      </c>
      <c r="L20" s="2928">
        <f>$B20*外来低下!E96/10^5</f>
        <v>360.49586257747677</v>
      </c>
      <c r="M20" s="2929">
        <f>計2035!M20</f>
        <v>161.01762308868899</v>
      </c>
      <c r="N20" s="2953">
        <f t="shared" si="4"/>
        <v>1.4712803959442748</v>
      </c>
      <c r="O20" s="2928">
        <f>$B20*入院低下!$H95/10^5*(O$2/30)/7*365/270</f>
        <v>1.1910365110025083</v>
      </c>
      <c r="P20" s="2928">
        <f>$B20*入院低下!$H95/10^5*(P$2/30)/7*365/270</f>
        <v>0.28024388494176666</v>
      </c>
      <c r="Q20" s="2655"/>
    </row>
    <row r="21" spans="1:17">
      <c r="A21" s="1606" t="s">
        <v>999</v>
      </c>
      <c r="B21" s="1610">
        <f>計2035!B21</f>
        <v>7114.2160000000003</v>
      </c>
      <c r="C21" s="2952">
        <f t="shared" si="2"/>
        <v>105.37531644645307</v>
      </c>
      <c r="D21" s="2928">
        <f>$B21*入院低下!D96/10^5</f>
        <v>9.4588456278157693</v>
      </c>
      <c r="E21" s="2928">
        <f>$B21*入院低下!E96/10^5</f>
        <v>25.327243005139081</v>
      </c>
      <c r="F21" s="2928">
        <f>$B21*入院低下!F96/10^5</f>
        <v>26.567257341320953</v>
      </c>
      <c r="G21" s="2928">
        <f>$B21*入院低下!G96/10^5</f>
        <v>12.47776837221349</v>
      </c>
      <c r="H21" s="2929">
        <f>計2035!H21</f>
        <v>31.396000082446065</v>
      </c>
      <c r="I21" s="2929">
        <f>計2035!I21</f>
        <v>0.14820201751770934</v>
      </c>
      <c r="J21" s="2952">
        <f t="shared" si="3"/>
        <v>750.32382250438195</v>
      </c>
      <c r="K21" s="2928">
        <f>$B21*外来低下!D97/10^5</f>
        <v>162.42256612063503</v>
      </c>
      <c r="L21" s="2928">
        <f>$B21*外来低下!E97/10^5</f>
        <v>426.98315171802722</v>
      </c>
      <c r="M21" s="2929">
        <f>計2035!M21</f>
        <v>158.7371394318377</v>
      </c>
      <c r="N21" s="2953">
        <f t="shared" si="4"/>
        <v>2.1809652338820338</v>
      </c>
      <c r="O21" s="2928">
        <f>$B21*入院低下!$H96/10^5*(O$2/30)/7*365/270</f>
        <v>1.76554328457117</v>
      </c>
      <c r="P21" s="2928">
        <f>$B21*入院低下!$H96/10^5*(P$2/30)/7*365/270</f>
        <v>0.41542194931086363</v>
      </c>
      <c r="Q21" s="2655"/>
    </row>
    <row r="22" spans="1:17">
      <c r="A22" s="1606" t="s">
        <v>1000</v>
      </c>
      <c r="B22" s="1610">
        <f>計2035!B22</f>
        <v>6304.2380000000003</v>
      </c>
      <c r="C22" s="2952">
        <f t="shared" si="2"/>
        <v>131.01729918721821</v>
      </c>
      <c r="D22" s="2928">
        <f>$B22*入院低下!D97/10^5</f>
        <v>10.648473013945056</v>
      </c>
      <c r="E22" s="2928">
        <f>$B22*入院低下!E97/10^5</f>
        <v>32.408722872531612</v>
      </c>
      <c r="F22" s="2928">
        <f>$B22*入院低下!F97/10^5</f>
        <v>36.363017385367442</v>
      </c>
      <c r="G22" s="2928">
        <f>$B22*入院低下!G97/10^5</f>
        <v>21.059124298069868</v>
      </c>
      <c r="H22" s="2929">
        <f>計2035!H22</f>
        <v>30.288837197645286</v>
      </c>
      <c r="I22" s="2929">
        <f>計2035!I22</f>
        <v>0.24912441965894067</v>
      </c>
      <c r="J22" s="2952">
        <f t="shared" si="3"/>
        <v>786.29969970253012</v>
      </c>
      <c r="K22" s="2928">
        <f>$B22*外来低下!D98/10^5</f>
        <v>174.56661763569207</v>
      </c>
      <c r="L22" s="2928">
        <f>$B22*外来低下!E98/10^5</f>
        <v>476.47355212752285</v>
      </c>
      <c r="M22" s="2929">
        <f>計2035!M22</f>
        <v>131.45359902567006</v>
      </c>
      <c r="N22" s="2953">
        <f t="shared" si="4"/>
        <v>3.8059309136451764</v>
      </c>
      <c r="O22" s="2928">
        <f>$B22*入院低下!$H97/10^5*(O$2/30)/7*365/270</f>
        <v>3.0809916919984763</v>
      </c>
      <c r="P22" s="2928">
        <f>$B22*入院低下!$H97/10^5*(P$2/30)/7*365/270</f>
        <v>0.72493922164670022</v>
      </c>
      <c r="Q22" s="2655"/>
    </row>
    <row r="23" spans="1:17">
      <c r="A23" s="1606" t="s">
        <v>1001</v>
      </c>
      <c r="B23" s="1610">
        <f>計2035!B23</f>
        <v>6275.049</v>
      </c>
      <c r="C23" s="2952">
        <f t="shared" si="2"/>
        <v>182.63475964008919</v>
      </c>
      <c r="D23" s="2928">
        <f>$B23*入院低下!D98/10^5</f>
        <v>11.496122253287798</v>
      </c>
      <c r="E23" s="2928">
        <f>$B23*入院低下!E98/10^5</f>
        <v>45.423315372718918</v>
      </c>
      <c r="F23" s="2928">
        <f>$B23*入院低下!F98/10^5</f>
        <v>56.32530554397691</v>
      </c>
      <c r="G23" s="2928">
        <f>$B23*入院低下!G98/10^5</f>
        <v>35.237206071036987</v>
      </c>
      <c r="H23" s="2929">
        <f>計2035!H23</f>
        <v>33.727028438012653</v>
      </c>
      <c r="I23" s="2929">
        <f>計2035!I23</f>
        <v>0.42578196105595506</v>
      </c>
      <c r="J23" s="2952">
        <f t="shared" si="3"/>
        <v>828.87917014210404</v>
      </c>
      <c r="K23" s="2928">
        <f>$B23*外来低下!D99/10^5</f>
        <v>187.6256023856433</v>
      </c>
      <c r="L23" s="2928">
        <f>$B23*外来低下!E99/10^5</f>
        <v>526.76410016654711</v>
      </c>
      <c r="M23" s="2929">
        <f>計2035!M23</f>
        <v>108.1037914785296</v>
      </c>
      <c r="N23" s="2953">
        <f t="shared" si="4"/>
        <v>6.3856761113839919</v>
      </c>
      <c r="O23" s="2928">
        <f>$B23*入院低下!$H98/10^5*(O$2/30)/7*365/270</f>
        <v>5.1693568520727551</v>
      </c>
      <c r="P23" s="2928">
        <f>$B23*入院低下!$H98/10^5*(P$2/30)/7*365/270</f>
        <v>1.2163192593112364</v>
      </c>
      <c r="Q23" s="2655"/>
    </row>
    <row r="24" spans="1:17">
      <c r="A24" s="1606" t="s">
        <v>1002</v>
      </c>
      <c r="B24" s="1610">
        <f>計2035!B24</f>
        <v>5763.7070000000003</v>
      </c>
      <c r="C24" s="2952">
        <f t="shared" si="2"/>
        <v>227.78724611885548</v>
      </c>
      <c r="D24" s="2928">
        <f>$B24*入院低下!D99/10^5</f>
        <v>12.318666331382149</v>
      </c>
      <c r="E24" s="2928">
        <f>$B24*入院低下!E99/10^5</f>
        <v>54.662442530015205</v>
      </c>
      <c r="F24" s="2928">
        <f>$B24*入院低下!F99/10^5</f>
        <v>70.249636027649146</v>
      </c>
      <c r="G24" s="2928">
        <f>$B24*入院低下!G99/10^5</f>
        <v>55.203886374376921</v>
      </c>
      <c r="H24" s="2929">
        <f>計2035!H24</f>
        <v>34.731065522909212</v>
      </c>
      <c r="I24" s="2929">
        <f>計2035!I24</f>
        <v>0.62154933252287003</v>
      </c>
      <c r="J24" s="2952">
        <f t="shared" si="3"/>
        <v>722.34136154794624</v>
      </c>
      <c r="K24" s="2928">
        <f>$B24*外来低下!D100/10^5</f>
        <v>160.70333512946536</v>
      </c>
      <c r="L24" s="2928">
        <f>$B24*外来低下!E100/10^5</f>
        <v>476.49655017375591</v>
      </c>
      <c r="M24" s="2929">
        <f>計2035!M24</f>
        <v>75.816034029081749</v>
      </c>
      <c r="N24" s="2953">
        <f t="shared" si="4"/>
        <v>9.3254422156432515</v>
      </c>
      <c r="O24" s="2928">
        <f>$B24*入院低下!$H99/10^5*(O$2/30)/7*365/270</f>
        <v>7.5491675079016796</v>
      </c>
      <c r="P24" s="2928">
        <f>$B24*入院低下!$H99/10^5*(P$2/30)/7*365/270</f>
        <v>1.7762747077415717</v>
      </c>
      <c r="Q24" s="2655"/>
    </row>
    <row r="25" spans="1:17">
      <c r="A25" s="1607" t="s">
        <v>1005</v>
      </c>
      <c r="B25" s="1610">
        <f>計2035!B25</f>
        <v>4254.268</v>
      </c>
      <c r="C25" s="2952">
        <f t="shared" si="2"/>
        <v>272.54066414772421</v>
      </c>
      <c r="D25" s="2929">
        <f>計2035!D25</f>
        <v>12.996008641686705</v>
      </c>
      <c r="E25" s="2929">
        <f>計2035!E25</f>
        <v>57.911140832720008</v>
      </c>
      <c r="F25" s="2929">
        <f>計2035!F25</f>
        <v>75.03943557587418</v>
      </c>
      <c r="G25" s="2929">
        <f>計2035!G25</f>
        <v>97.774200305992025</v>
      </c>
      <c r="H25" s="2929">
        <f>計2035!H25</f>
        <v>28.410431246060718</v>
      </c>
      <c r="I25" s="2929">
        <f>計2035!I25</f>
        <v>0.40944754539059069</v>
      </c>
      <c r="J25" s="2952">
        <f t="shared" si="3"/>
        <v>423.47965528400709</v>
      </c>
      <c r="K25" s="2929">
        <f>計2035!K25</f>
        <v>89.296840864108731</v>
      </c>
      <c r="L25" s="2929">
        <f>計2035!L25</f>
        <v>276.26926024412086</v>
      </c>
      <c r="M25" s="2929">
        <f>計2035!M25</f>
        <v>42.929433599381625</v>
      </c>
      <c r="N25" s="2952">
        <f t="shared" si="4"/>
        <v>14.984120576395862</v>
      </c>
      <c r="O25" s="2929">
        <f>計2035!O25</f>
        <v>12.130002371368079</v>
      </c>
      <c r="P25" s="2929">
        <f>計2035!P25</f>
        <v>2.8541182050277829</v>
      </c>
      <c r="Q25" s="2655"/>
    </row>
  </sheetData>
  <phoneticPr fontId="21"/>
  <pageMargins left="0.7" right="0.7" top="0.75" bottom="0.75" header="0.3" footer="0.3"/>
  <ignoredErrors>
    <ignoredError sqref="J5:N2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00000"/>
  </sheetPr>
  <dimension ref="A1:Q25"/>
  <sheetViews>
    <sheetView zoomScale="85" zoomScaleNormal="85" workbookViewId="0"/>
  </sheetViews>
  <sheetFormatPr defaultRowHeight="13.5"/>
  <cols>
    <col min="1" max="1" width="9.5" style="1317" customWidth="1"/>
    <col min="2" max="16" width="10.5" style="1317" customWidth="1"/>
    <col min="17" max="17" width="10.5" style="1316" customWidth="1"/>
    <col min="18" max="18" width="10.5" style="1317" customWidth="1"/>
    <col min="19" max="16384" width="9" style="1317"/>
  </cols>
  <sheetData>
    <row r="1" spans="1:17">
      <c r="A1" s="2813">
        <v>2040</v>
      </c>
      <c r="B1" s="1317" t="s">
        <v>1310</v>
      </c>
    </row>
    <row r="2" spans="1:17">
      <c r="K2" s="2621"/>
      <c r="L2" s="2622"/>
      <c r="O2" s="2954">
        <v>17</v>
      </c>
      <c r="P2" s="2954">
        <v>4</v>
      </c>
      <c r="Q2" s="1747"/>
    </row>
    <row r="3" spans="1:17">
      <c r="B3" s="2636" t="s">
        <v>640</v>
      </c>
      <c r="C3" s="2636" t="s">
        <v>641</v>
      </c>
    </row>
    <row r="4" spans="1:17">
      <c r="B4" s="2636"/>
      <c r="C4" s="1605" t="s">
        <v>578</v>
      </c>
      <c r="D4" s="1662" t="s">
        <v>742</v>
      </c>
      <c r="E4" s="1662" t="s">
        <v>743</v>
      </c>
      <c r="F4" s="1662" t="s">
        <v>744</v>
      </c>
      <c r="G4" s="1662" t="s">
        <v>745</v>
      </c>
      <c r="H4" s="1662" t="s">
        <v>392</v>
      </c>
      <c r="I4" s="1662" t="s">
        <v>442</v>
      </c>
      <c r="J4" s="1662" t="s">
        <v>644</v>
      </c>
      <c r="K4" s="1662" t="s">
        <v>645</v>
      </c>
      <c r="L4" s="1662" t="s">
        <v>646</v>
      </c>
      <c r="M4" s="1662" t="s">
        <v>647</v>
      </c>
      <c r="N4" s="1642" t="s">
        <v>1030</v>
      </c>
      <c r="O4" s="1642" t="s">
        <v>1031</v>
      </c>
      <c r="P4" s="1642" t="s">
        <v>1032</v>
      </c>
      <c r="Q4" s="1642"/>
    </row>
    <row r="5" spans="1:17">
      <c r="A5" s="1608" t="s">
        <v>241</v>
      </c>
      <c r="B5" s="1610">
        <f>計2040!B5</f>
        <v>110918.55199999998</v>
      </c>
      <c r="C5" s="2952">
        <f>SUM(D5:I5)</f>
        <v>1305.0854458745434</v>
      </c>
      <c r="D5" s="2952">
        <f t="shared" ref="D5:I5" si="0">SUM(D6:D25)</f>
        <v>94.078155671672889</v>
      </c>
      <c r="E5" s="2952">
        <f t="shared" si="0"/>
        <v>302.97525032375779</v>
      </c>
      <c r="F5" s="2952">
        <f t="shared" si="0"/>
        <v>331.07203586008671</v>
      </c>
      <c r="G5" s="2952">
        <f t="shared" si="0"/>
        <v>268.03366977354261</v>
      </c>
      <c r="H5" s="2952">
        <f t="shared" si="0"/>
        <v>306.51875871342111</v>
      </c>
      <c r="I5" s="2952">
        <f t="shared" si="0"/>
        <v>2.4075755320622942</v>
      </c>
      <c r="J5" s="2952">
        <f>SUM(K5:N5)</f>
        <v>7306.6249919304182</v>
      </c>
      <c r="K5" s="2953">
        <f t="shared" ref="K5:P5" si="1">SUM(K6:K25)</f>
        <v>1477.8267972400697</v>
      </c>
      <c r="L5" s="2953">
        <f t="shared" si="1"/>
        <v>4372.8820746988613</v>
      </c>
      <c r="M5" s="2953">
        <f t="shared" si="1"/>
        <v>1413.8517533579397</v>
      </c>
      <c r="N5" s="2952">
        <f t="shared" si="1"/>
        <v>42.064366633547486</v>
      </c>
      <c r="O5" s="2953">
        <f t="shared" si="1"/>
        <v>34.052106322395581</v>
      </c>
      <c r="P5" s="2953">
        <f t="shared" si="1"/>
        <v>8.012260311151902</v>
      </c>
      <c r="Q5" s="1663"/>
    </row>
    <row r="6" spans="1:17">
      <c r="A6" s="1607" t="s">
        <v>1004</v>
      </c>
      <c r="B6" s="1610">
        <f>計2040!B6</f>
        <v>743.84100000000001</v>
      </c>
      <c r="C6" s="2952">
        <f t="shared" ref="C6:C25" si="2">SUM(D6:I6)</f>
        <v>2.2354362988359431</v>
      </c>
      <c r="D6" s="2929">
        <f>計2040!D6</f>
        <v>0.97871985537693351</v>
      </c>
      <c r="E6" s="2929">
        <f>計2040!E6</f>
        <v>1.0081603354722803</v>
      </c>
      <c r="F6" s="2929">
        <f>計2040!F6</f>
        <v>0.20867696581079909</v>
      </c>
      <c r="G6" s="2929">
        <f>計2040!G6</f>
        <v>3.9879142175930075E-2</v>
      </c>
      <c r="H6" s="2929">
        <f>計2040!H6</f>
        <v>0</v>
      </c>
      <c r="I6" s="2929">
        <f>計2040!I6</f>
        <v>0</v>
      </c>
      <c r="J6" s="2952">
        <f t="shared" ref="J6:J25" si="3">SUM(K6:N6)</f>
        <v>53.038582408492992</v>
      </c>
      <c r="K6" s="2929">
        <f>計2040!K6</f>
        <v>8.5520071287309509</v>
      </c>
      <c r="L6" s="2929">
        <f>計2040!L6</f>
        <v>44.384563970231049</v>
      </c>
      <c r="M6" s="2929">
        <f>計2040!M6</f>
        <v>8.2534610694439417E-2</v>
      </c>
      <c r="N6" s="2952">
        <f>O6+P6</f>
        <v>1.9476698836555305E-2</v>
      </c>
      <c r="O6" s="2929">
        <f>計2040!O6</f>
        <v>1.57668514391162E-2</v>
      </c>
      <c r="P6" s="2929">
        <f>計2040!P6</f>
        <v>3.7098473974391056E-3</v>
      </c>
      <c r="Q6" s="2655"/>
    </row>
    <row r="7" spans="1:17">
      <c r="A7" s="1607" t="s">
        <v>1003</v>
      </c>
      <c r="B7" s="1610">
        <f>計2040!B7</f>
        <v>3053.181</v>
      </c>
      <c r="C7" s="2952">
        <f t="shared" si="2"/>
        <v>9.1756055854896701</v>
      </c>
      <c r="D7" s="2929">
        <f>計2040!D7</f>
        <v>4.0172682962617028</v>
      </c>
      <c r="E7" s="2929">
        <f>計2040!E7</f>
        <v>4.1381101353886001</v>
      </c>
      <c r="F7" s="2929">
        <f>計2040!F7</f>
        <v>0.85653862472111841</v>
      </c>
      <c r="G7" s="2929">
        <f>計2040!G7</f>
        <v>0.16368852911825021</v>
      </c>
      <c r="H7" s="2929">
        <f>計2040!H7</f>
        <v>0</v>
      </c>
      <c r="I7" s="2929">
        <f>計2040!I7</f>
        <v>0</v>
      </c>
      <c r="J7" s="2952">
        <f t="shared" si="3"/>
        <v>223.02466799177395</v>
      </c>
      <c r="K7" s="2929">
        <f>計2040!K7</f>
        <v>23.239983382327399</v>
      </c>
      <c r="L7" s="2929">
        <f>計2040!L7</f>
        <v>185.03912479482292</v>
      </c>
      <c r="M7" s="2929">
        <f>計2040!M7</f>
        <v>14.665615462496621</v>
      </c>
      <c r="N7" s="2952">
        <f t="shared" ref="N7:N25" si="4">O7+P7</f>
        <v>7.9944352126990539E-2</v>
      </c>
      <c r="O7" s="2929">
        <f>計2040!O7</f>
        <v>6.4716856483754248E-2</v>
      </c>
      <c r="P7" s="2929">
        <f>計2040!P7</f>
        <v>1.5227495643236295E-2</v>
      </c>
      <c r="Q7" s="2655"/>
    </row>
    <row r="8" spans="1:17">
      <c r="A8" s="1606" t="s">
        <v>986</v>
      </c>
      <c r="B8" s="1610">
        <f>計2040!B8</f>
        <v>3988.6590000000001</v>
      </c>
      <c r="C8" s="2952">
        <f t="shared" si="2"/>
        <v>2.9840966880172428</v>
      </c>
      <c r="D8" s="2929">
        <f>計2040!D8</f>
        <v>0.99329832739428259</v>
      </c>
      <c r="E8" s="2929">
        <f>計2040!E8</f>
        <v>1.2659949710832041</v>
      </c>
      <c r="F8" s="2929">
        <f>計2040!F8</f>
        <v>0.13833241550411207</v>
      </c>
      <c r="G8" s="2929">
        <f>計2040!G8</f>
        <v>0.51025085154754346</v>
      </c>
      <c r="H8" s="2929">
        <f>計2040!H8</f>
        <v>7.6220122488100395E-2</v>
      </c>
      <c r="I8" s="2929">
        <f>計2040!I8</f>
        <v>0</v>
      </c>
      <c r="J8" s="2952">
        <f t="shared" si="3"/>
        <v>191.41948839468498</v>
      </c>
      <c r="K8" s="2929">
        <f>計2040!K8</f>
        <v>17.90751628902774</v>
      </c>
      <c r="L8" s="2929">
        <f>計2040!L8</f>
        <v>129.25020235145962</v>
      </c>
      <c r="M8" s="2929">
        <f>計2040!M8</f>
        <v>44.232076821905082</v>
      </c>
      <c r="N8" s="2952">
        <f t="shared" si="4"/>
        <v>2.9692932292526779E-2</v>
      </c>
      <c r="O8" s="2929">
        <f>計2040!O8</f>
        <v>2.4037135665378823E-2</v>
      </c>
      <c r="P8" s="2929">
        <f>計2040!P8</f>
        <v>5.6557966271479571E-3</v>
      </c>
      <c r="Q8" s="2655"/>
    </row>
    <row r="9" spans="1:17">
      <c r="A9" s="1606" t="s">
        <v>987</v>
      </c>
      <c r="B9" s="1610">
        <f>計2040!B9</f>
        <v>4150.268</v>
      </c>
      <c r="C9" s="2952">
        <f t="shared" si="2"/>
        <v>3.3018710344736508</v>
      </c>
      <c r="D9" s="2929">
        <f>計2040!D9</f>
        <v>0.74939425769186607</v>
      </c>
      <c r="E9" s="2929">
        <f>計2040!E9</f>
        <v>1.1493116356922111</v>
      </c>
      <c r="F9" s="2929">
        <f>計2040!F9</f>
        <v>0.2449548720652609</v>
      </c>
      <c r="G9" s="2929">
        <f>計2040!G9</f>
        <v>0.71617696748219328</v>
      </c>
      <c r="H9" s="2929">
        <f>計2040!H9</f>
        <v>0.44203330154211984</v>
      </c>
      <c r="I9" s="2929">
        <f>計2040!I9</f>
        <v>0</v>
      </c>
      <c r="J9" s="2952">
        <f t="shared" si="3"/>
        <v>118.73455258584715</v>
      </c>
      <c r="K9" s="2929">
        <f>計2040!K9</f>
        <v>13.995867791550683</v>
      </c>
      <c r="L9" s="2929">
        <f>計2040!L9</f>
        <v>78.727115152206082</v>
      </c>
      <c r="M9" s="2929">
        <f>計2040!M9</f>
        <v>25.980958341592782</v>
      </c>
      <c r="N9" s="2952">
        <f t="shared" si="4"/>
        <v>3.0611300497610447E-2</v>
      </c>
      <c r="O9" s="2929">
        <f>計2040!O9</f>
        <v>2.4780576593303696E-2</v>
      </c>
      <c r="P9" s="2929">
        <f>計2040!P9</f>
        <v>5.8307239043067522E-3</v>
      </c>
      <c r="Q9" s="2655"/>
    </row>
    <row r="10" spans="1:17">
      <c r="A10" s="1606" t="s">
        <v>988</v>
      </c>
      <c r="B10" s="1610">
        <f>計2040!B10</f>
        <v>4350.8379999999997</v>
      </c>
      <c r="C10" s="2952">
        <f t="shared" si="2"/>
        <v>4.8306581442321672</v>
      </c>
      <c r="D10" s="2929">
        <f>計2040!D10</f>
        <v>0.53394233847986627</v>
      </c>
      <c r="E10" s="2929">
        <f>計2040!E10</f>
        <v>1.3582568225514271</v>
      </c>
      <c r="F10" s="2929">
        <f>計2040!F10</f>
        <v>0.95771587941080127</v>
      </c>
      <c r="G10" s="2929">
        <f>計2040!G10</f>
        <v>0.95206437882435346</v>
      </c>
      <c r="H10" s="2929">
        <f>計2040!H10</f>
        <v>1.0286787249657188</v>
      </c>
      <c r="I10" s="2929">
        <f>計2040!I10</f>
        <v>0</v>
      </c>
      <c r="J10" s="2952">
        <f t="shared" si="3"/>
        <v>90.649195099114763</v>
      </c>
      <c r="K10" s="2929">
        <f>計2040!K10</f>
        <v>13.014718481556157</v>
      </c>
      <c r="L10" s="2929">
        <f>計2040!L10</f>
        <v>57.342341628263874</v>
      </c>
      <c r="M10" s="2929">
        <f>計2040!M10</f>
        <v>20.254103302250066</v>
      </c>
      <c r="N10" s="2952">
        <f t="shared" si="4"/>
        <v>3.8031687044684986E-2</v>
      </c>
      <c r="O10" s="2929">
        <f>計2040!O10</f>
        <v>3.0787556179030701E-2</v>
      </c>
      <c r="P10" s="2929">
        <f>計2040!P10</f>
        <v>7.2441308656542832E-3</v>
      </c>
      <c r="Q10" s="2655"/>
    </row>
    <row r="11" spans="1:17">
      <c r="A11" s="1606" t="s">
        <v>989</v>
      </c>
      <c r="B11" s="1610">
        <f>計2040!B11</f>
        <v>4894.9570000000003</v>
      </c>
      <c r="C11" s="2952">
        <f t="shared" si="2"/>
        <v>7.4185311089068806</v>
      </c>
      <c r="D11" s="2929">
        <f>計2040!D11</f>
        <v>0.66803617338067789</v>
      </c>
      <c r="E11" s="2929">
        <f>計2040!E11</f>
        <v>2.4481474933458598</v>
      </c>
      <c r="F11" s="2929">
        <f>計2040!F11</f>
        <v>1.2281106628185809</v>
      </c>
      <c r="G11" s="2929">
        <f>計2040!G11</f>
        <v>1.1535782351982271</v>
      </c>
      <c r="H11" s="2929">
        <f>計2040!H11</f>
        <v>1.920658544163536</v>
      </c>
      <c r="I11" s="2929">
        <f>計2040!I11</f>
        <v>0</v>
      </c>
      <c r="J11" s="2952">
        <f t="shared" si="3"/>
        <v>117.96195106962604</v>
      </c>
      <c r="K11" s="2929">
        <f>計2040!K11</f>
        <v>17.480007922470691</v>
      </c>
      <c r="L11" s="2929">
        <f>計2040!L11</f>
        <v>69.96959240926661</v>
      </c>
      <c r="M11" s="2929">
        <f>計2040!M11</f>
        <v>30.454932767249126</v>
      </c>
      <c r="N11" s="2952">
        <f t="shared" si="4"/>
        <v>5.741797063960237E-2</v>
      </c>
      <c r="O11" s="2929">
        <f>計2040!O11</f>
        <v>4.6481214327297155E-2</v>
      </c>
      <c r="P11" s="2929">
        <f>計2040!P11</f>
        <v>1.0936756312305212E-2</v>
      </c>
      <c r="Q11" s="2655"/>
    </row>
    <row r="12" spans="1:17">
      <c r="A12" s="1606" t="s">
        <v>990</v>
      </c>
      <c r="B12" s="1610">
        <f>計2040!B12</f>
        <v>5241.4409999999998</v>
      </c>
      <c r="C12" s="2952">
        <f t="shared" si="2"/>
        <v>11.953233196567242</v>
      </c>
      <c r="D12" s="2929">
        <f>計2040!D12</f>
        <v>0.89363609529783306</v>
      </c>
      <c r="E12" s="2929">
        <f>計2040!E12</f>
        <v>4.8791141245839658</v>
      </c>
      <c r="F12" s="2929">
        <f>計2040!F12</f>
        <v>1.7371317067353003</v>
      </c>
      <c r="G12" s="2929">
        <f>計2040!G12</f>
        <v>1.3386075785110387</v>
      </c>
      <c r="H12" s="2929">
        <f>計2040!H12</f>
        <v>3.1047436914391047</v>
      </c>
      <c r="I12" s="2929">
        <f>計2040!I12</f>
        <v>0</v>
      </c>
      <c r="J12" s="2952">
        <f t="shared" si="3"/>
        <v>152.67552341340453</v>
      </c>
      <c r="K12" s="2929">
        <f>計2040!K12</f>
        <v>25.425303011843781</v>
      </c>
      <c r="L12" s="2929">
        <f>計2040!L12</f>
        <v>90.828373647266332</v>
      </c>
      <c r="M12" s="2929">
        <f>計2040!M12</f>
        <v>36.336977460455415</v>
      </c>
      <c r="N12" s="2952">
        <f t="shared" si="4"/>
        <v>8.4869293838994053E-2</v>
      </c>
      <c r="O12" s="2929">
        <f>計2040!O12</f>
        <v>6.8703714060138046E-2</v>
      </c>
      <c r="P12" s="2929">
        <f>計2040!P12</f>
        <v>1.616557977885601E-2</v>
      </c>
      <c r="Q12" s="2655"/>
    </row>
    <row r="13" spans="1:17">
      <c r="A13" s="1606" t="s">
        <v>991</v>
      </c>
      <c r="B13" s="1610">
        <f>計2040!B13</f>
        <v>5569.8419999999996</v>
      </c>
      <c r="C13" s="2952">
        <f t="shared" si="2"/>
        <v>16.327538229663354</v>
      </c>
      <c r="D13" s="2929">
        <f>計2040!D13</f>
        <v>1.1959258287107268</v>
      </c>
      <c r="E13" s="2929">
        <f>計2040!E13</f>
        <v>6.563017520487012</v>
      </c>
      <c r="F13" s="2929">
        <f>計2040!F13</f>
        <v>2.3187716158163036</v>
      </c>
      <c r="G13" s="2929">
        <f>計2040!G13</f>
        <v>1.6347718247806251</v>
      </c>
      <c r="H13" s="2929">
        <f>計2040!H13</f>
        <v>4.6150514398686875</v>
      </c>
      <c r="I13" s="2929">
        <f>計2040!I13</f>
        <v>0</v>
      </c>
      <c r="J13" s="2952">
        <f t="shared" si="3"/>
        <v>184.18091747828811</v>
      </c>
      <c r="K13" s="2929">
        <f>計2040!K13</f>
        <v>31.939660089954536</v>
      </c>
      <c r="L13" s="2929">
        <f>計2040!L13</f>
        <v>105.10192302010599</v>
      </c>
      <c r="M13" s="2929">
        <f>計2040!M13</f>
        <v>47.029054926641543</v>
      </c>
      <c r="N13" s="2952">
        <f t="shared" si="4"/>
        <v>0.11027944158603592</v>
      </c>
      <c r="O13" s="2929">
        <f>計2040!O13</f>
        <v>8.9273833664886212E-2</v>
      </c>
      <c r="P13" s="2929">
        <f>計2040!P13</f>
        <v>2.1005607921149701E-2</v>
      </c>
      <c r="Q13" s="2655"/>
    </row>
    <row r="14" spans="1:17">
      <c r="A14" s="1606" t="s">
        <v>992</v>
      </c>
      <c r="B14" s="1610">
        <f>計2040!B14</f>
        <v>5845.0889999999999</v>
      </c>
      <c r="C14" s="2952">
        <f t="shared" si="2"/>
        <v>17.179434729805592</v>
      </c>
      <c r="D14" s="2929">
        <f>計2040!D14</f>
        <v>1.3231586115038889</v>
      </c>
      <c r="E14" s="2929">
        <f>計2040!E14</f>
        <v>5.2718669006900978</v>
      </c>
      <c r="F14" s="2929">
        <f>計2040!F14</f>
        <v>2.4509819955324086</v>
      </c>
      <c r="G14" s="2929">
        <f>計2040!G14</f>
        <v>1.9117819785652079</v>
      </c>
      <c r="H14" s="2929">
        <f>計2040!H14</f>
        <v>6.22164524351399</v>
      </c>
      <c r="I14" s="2929">
        <f>計2040!I14</f>
        <v>0</v>
      </c>
      <c r="J14" s="2952">
        <f t="shared" si="3"/>
        <v>205.21861521578472</v>
      </c>
      <c r="K14" s="2929">
        <f>計2040!K14</f>
        <v>36.894949911414301</v>
      </c>
      <c r="L14" s="2929">
        <f>計2040!L14</f>
        <v>115.642707891147</v>
      </c>
      <c r="M14" s="2929">
        <f>計2040!M14</f>
        <v>52.571142926351357</v>
      </c>
      <c r="N14" s="2952">
        <f t="shared" si="4"/>
        <v>0.10981448687208994</v>
      </c>
      <c r="O14" s="2929">
        <f>計2040!O14</f>
        <v>8.8897441753596623E-2</v>
      </c>
      <c r="P14" s="2929">
        <f>計2040!P14</f>
        <v>2.0917045118493325E-2</v>
      </c>
      <c r="Q14" s="2655"/>
    </row>
    <row r="15" spans="1:17">
      <c r="A15" s="1606" t="s">
        <v>993</v>
      </c>
      <c r="B15" s="1610">
        <f>計2040!B15</f>
        <v>6223.7669999999998</v>
      </c>
      <c r="C15" s="2952">
        <f t="shared" si="2"/>
        <v>19.290058152669243</v>
      </c>
      <c r="D15" s="2929">
        <f>計2040!D15</f>
        <v>1.5696553455826161</v>
      </c>
      <c r="E15" s="2929">
        <f>計2040!E15</f>
        <v>3.7471856530367154</v>
      </c>
      <c r="F15" s="2929">
        <f>計2040!F15</f>
        <v>2.9345763882247238</v>
      </c>
      <c r="G15" s="2929">
        <f>計2040!G15</f>
        <v>2.4141825186615482</v>
      </c>
      <c r="H15" s="2929">
        <f>計2040!H15</f>
        <v>8.5719777082933657</v>
      </c>
      <c r="I15" s="2929">
        <f>計2040!I15</f>
        <v>5.2480538870272417E-2</v>
      </c>
      <c r="J15" s="2952">
        <f t="shared" si="3"/>
        <v>224.97476660174567</v>
      </c>
      <c r="K15" s="2929">
        <f>計2040!K15</f>
        <v>42.6471883214342</v>
      </c>
      <c r="L15" s="2929">
        <f>計2040!L15</f>
        <v>125.78047267142759</v>
      </c>
      <c r="M15" s="2929">
        <f>計2040!M15</f>
        <v>56.319073192132123</v>
      </c>
      <c r="N15" s="2952">
        <f t="shared" si="4"/>
        <v>0.22803241675176833</v>
      </c>
      <c r="O15" s="2929">
        <f>計2040!O15</f>
        <v>0.18459767070381244</v>
      </c>
      <c r="P15" s="2929">
        <f>計2040!P15</f>
        <v>4.3434746047955872E-2</v>
      </c>
      <c r="Q15" s="2655"/>
    </row>
    <row r="16" spans="1:17">
      <c r="A16" s="1606" t="s">
        <v>994</v>
      </c>
      <c r="B16" s="1610">
        <f>計2040!B16</f>
        <v>6116.5339999999997</v>
      </c>
      <c r="C16" s="2952">
        <f t="shared" si="2"/>
        <v>24.341509022531643</v>
      </c>
      <c r="D16" s="2929">
        <f>計2040!D16</f>
        <v>1.9317969676708928</v>
      </c>
      <c r="E16" s="2929">
        <f>計2040!E16</f>
        <v>4.2006420968103697</v>
      </c>
      <c r="F16" s="2929">
        <f>計2040!F16</f>
        <v>3.8975897574647873</v>
      </c>
      <c r="G16" s="2929">
        <f>計2040!G16</f>
        <v>3.0847899853815273</v>
      </c>
      <c r="H16" s="2929">
        <f>計2040!H16</f>
        <v>11.168020578217892</v>
      </c>
      <c r="I16" s="2929">
        <f>計2040!I16</f>
        <v>5.8669636986174958E-2</v>
      </c>
      <c r="J16" s="2952">
        <f t="shared" si="3"/>
        <v>249.98053009756399</v>
      </c>
      <c r="K16" s="2929">
        <f>計2040!K16</f>
        <v>49.462020419787059</v>
      </c>
      <c r="L16" s="2929">
        <f>計2040!L16</f>
        <v>134.78093795342812</v>
      </c>
      <c r="M16" s="2929">
        <f>計2040!M16</f>
        <v>65.453557704004297</v>
      </c>
      <c r="N16" s="2952">
        <f t="shared" si="4"/>
        <v>0.28401402034451034</v>
      </c>
      <c r="O16" s="2929">
        <f>計2040!O16</f>
        <v>0.22991611170746076</v>
      </c>
      <c r="P16" s="2929">
        <f>計2040!P16</f>
        <v>5.4097908637049594E-2</v>
      </c>
      <c r="Q16" s="2655"/>
    </row>
    <row r="17" spans="1:17">
      <c r="A17" s="1606" t="s">
        <v>995</v>
      </c>
      <c r="B17" s="1610">
        <f>計2040!B17</f>
        <v>6408.7910000000002</v>
      </c>
      <c r="C17" s="2952">
        <f t="shared" si="2"/>
        <v>34.413642074418206</v>
      </c>
      <c r="D17" s="2929">
        <f>計2040!D17</f>
        <v>2.7189761776043904</v>
      </c>
      <c r="E17" s="2929">
        <f>計2040!E17</f>
        <v>6.0228131524881414</v>
      </c>
      <c r="F17" s="2929">
        <f>計2040!F17</f>
        <v>5.7114245466619824</v>
      </c>
      <c r="G17" s="2929">
        <f>計2040!G17</f>
        <v>3.7067656254609553</v>
      </c>
      <c r="H17" s="2929">
        <f>計2040!H17</f>
        <v>16.185726667096922</v>
      </c>
      <c r="I17" s="2929">
        <f>計2040!I17</f>
        <v>6.7935905105812225E-2</v>
      </c>
      <c r="J17" s="2952">
        <f t="shared" si="3"/>
        <v>318.98078571585518</v>
      </c>
      <c r="K17" s="2929">
        <f>計2040!K17</f>
        <v>64.395010023200001</v>
      </c>
      <c r="L17" s="2929">
        <f>計2040!L17</f>
        <v>172.63863332260175</v>
      </c>
      <c r="M17" s="2929">
        <f>計2040!M17</f>
        <v>81.564076540825326</v>
      </c>
      <c r="N17" s="2952">
        <f t="shared" si="4"/>
        <v>0.38306582922809451</v>
      </c>
      <c r="O17" s="2929">
        <f>計2040!O17</f>
        <v>0.31010090937512413</v>
      </c>
      <c r="P17" s="2929">
        <f>計2040!P17</f>
        <v>7.2964919852970378E-2</v>
      </c>
      <c r="Q17" s="2655"/>
    </row>
    <row r="18" spans="1:17">
      <c r="A18" s="1606" t="s">
        <v>996</v>
      </c>
      <c r="B18" s="1610">
        <f>計2040!B18</f>
        <v>7145.1980000000003</v>
      </c>
      <c r="C18" s="2952">
        <f t="shared" si="2"/>
        <v>49.316013106014196</v>
      </c>
      <c r="D18" s="2929">
        <f>計2040!D18</f>
        <v>4.1087874192811684</v>
      </c>
      <c r="E18" s="2929">
        <f>計2040!E18</f>
        <v>9.3734917008993488</v>
      </c>
      <c r="F18" s="2929">
        <f>計2040!F18</f>
        <v>9.0031708042026786</v>
      </c>
      <c r="G18" s="2929">
        <f>計2040!G18</f>
        <v>4.692205982552152</v>
      </c>
      <c r="H18" s="2929">
        <f>計2040!H18</f>
        <v>22.061259171173422</v>
      </c>
      <c r="I18" s="2929">
        <f>計2040!I18</f>
        <v>7.709802790542318E-2</v>
      </c>
      <c r="J18" s="2952">
        <f t="shared" si="3"/>
        <v>407.78984276295199</v>
      </c>
      <c r="K18" s="2929">
        <f>計2040!K18</f>
        <v>87.591236045546822</v>
      </c>
      <c r="L18" s="2929">
        <f>計2040!L18</f>
        <v>218.30366567086628</v>
      </c>
      <c r="M18" s="2929">
        <f>計2040!M18</f>
        <v>101.33449977951719</v>
      </c>
      <c r="N18" s="2952">
        <f t="shared" si="4"/>
        <v>0.56044126702173735</v>
      </c>
      <c r="O18" s="2929">
        <f>計2040!O18</f>
        <v>0.45369054949378734</v>
      </c>
      <c r="P18" s="2929">
        <f>計2040!P18</f>
        <v>0.10675071752794996</v>
      </c>
      <c r="Q18" s="2655"/>
    </row>
    <row r="19" spans="1:17">
      <c r="A19" s="1606" t="s">
        <v>997</v>
      </c>
      <c r="B19" s="1610">
        <f>計2040!B19</f>
        <v>7980.433</v>
      </c>
      <c r="C19" s="2952">
        <f t="shared" si="2"/>
        <v>74.811171221720613</v>
      </c>
      <c r="D19" s="2929">
        <f>計2040!D19</f>
        <v>6.2813379711272894</v>
      </c>
      <c r="E19" s="2929">
        <f>計2040!E19</f>
        <v>14.87508588144498</v>
      </c>
      <c r="F19" s="2929">
        <f>計2040!F19</f>
        <v>14.637786692976054</v>
      </c>
      <c r="G19" s="2929">
        <f>計2040!G19</f>
        <v>6.5119434198023392</v>
      </c>
      <c r="H19" s="2929">
        <f>計2040!H19</f>
        <v>32.35822971556923</v>
      </c>
      <c r="I19" s="2929">
        <f>計2040!I19</f>
        <v>0.14678754080072978</v>
      </c>
      <c r="J19" s="2952">
        <f t="shared" si="3"/>
        <v>553.11762299255599</v>
      </c>
      <c r="K19" s="2929">
        <f>計2040!K19</f>
        <v>120.93817900497814</v>
      </c>
      <c r="L19" s="2929">
        <f>計2040!L19</f>
        <v>298.39358723250245</v>
      </c>
      <c r="M19" s="2929">
        <f>計2040!M19</f>
        <v>132.87934174518125</v>
      </c>
      <c r="N19" s="2952">
        <f t="shared" si="4"/>
        <v>0.90651500989415723</v>
      </c>
      <c r="O19" s="2929">
        <f>計2040!O19</f>
        <v>0.73384548420003204</v>
      </c>
      <c r="P19" s="2929">
        <f>計2040!P19</f>
        <v>0.17266952569412519</v>
      </c>
      <c r="Q19" s="2655"/>
    </row>
    <row r="20" spans="1:17">
      <c r="A20" s="1606" t="s">
        <v>998</v>
      </c>
      <c r="B20" s="1610">
        <f>計2040!B20</f>
        <v>9074.7520000000004</v>
      </c>
      <c r="C20" s="2952">
        <f t="shared" si="2"/>
        <v>98.6243361773506</v>
      </c>
      <c r="D20" s="2928">
        <f>$B20*入院低下!D120/10^5</f>
        <v>8.609078315168885</v>
      </c>
      <c r="E20" s="2928">
        <f>$B20*入院低下!E120/10^5</f>
        <v>21.102417450304216</v>
      </c>
      <c r="F20" s="2928">
        <f>$B20*入院低下!F120/10^5</f>
        <v>21.241490126644525</v>
      </c>
      <c r="G20" s="2928">
        <f>$B20*入院低下!G120/10^5</f>
        <v>9.6102283136283191</v>
      </c>
      <c r="H20" s="2929">
        <f>計2040!H20</f>
        <v>37.897415017972619</v>
      </c>
      <c r="I20" s="2929">
        <f>計2040!I20</f>
        <v>0.16370695363202459</v>
      </c>
      <c r="J20" s="2952">
        <f t="shared" si="3"/>
        <v>730.20719241911922</v>
      </c>
      <c r="K20" s="2928">
        <f>$B20*外来低下!D121/10^5</f>
        <v>156.68076875650468</v>
      </c>
      <c r="L20" s="2928">
        <f>$B20*外来低下!E121/10^5</f>
        <v>391.7129154181016</v>
      </c>
      <c r="M20" s="2929">
        <f>計2040!M20</f>
        <v>180.28037780531784</v>
      </c>
      <c r="N20" s="2953">
        <f t="shared" si="4"/>
        <v>1.5331304391950837</v>
      </c>
      <c r="O20" s="2928">
        <f>$B20*入院低下!$H120/10^5*(O$2/30)/7*365/270</f>
        <v>1.2411055936341153</v>
      </c>
      <c r="P20" s="2928">
        <f>$B20*入院低下!$H120/10^5*(P$2/30)/7*365/270</f>
        <v>0.2920248455609683</v>
      </c>
      <c r="Q20" s="2655"/>
    </row>
    <row r="21" spans="1:17">
      <c r="A21" s="1606" t="s">
        <v>999</v>
      </c>
      <c r="B21" s="1610">
        <f>計2040!B21</f>
        <v>7739.1570000000002</v>
      </c>
      <c r="C21" s="2952">
        <f t="shared" si="2"/>
        <v>111.29034277437366</v>
      </c>
      <c r="D21" s="2928">
        <f>$B21*入院低下!D121/10^5</f>
        <v>9.975463003474017</v>
      </c>
      <c r="E21" s="2928">
        <f>$B21*入院低下!E121/10^5</f>
        <v>26.443904115691986</v>
      </c>
      <c r="F21" s="2928">
        <f>$B21*入院低下!F121/10^5</f>
        <v>27.629585393761015</v>
      </c>
      <c r="G21" s="2928">
        <f>$B21*入院低下!G121/10^5</f>
        <v>12.926220116015379</v>
      </c>
      <c r="H21" s="2929">
        <f>計2040!H21</f>
        <v>34.1539494738511</v>
      </c>
      <c r="I21" s="2929">
        <f>計2040!I21</f>
        <v>0.16122067158015765</v>
      </c>
      <c r="J21" s="2952">
        <f t="shared" si="3"/>
        <v>795.28958296407779</v>
      </c>
      <c r="K21" s="2928">
        <f>$B21*外来低下!D122/10^5</f>
        <v>171.74035562134199</v>
      </c>
      <c r="L21" s="2928">
        <f>$B21*外来低下!E122/10^5</f>
        <v>448.61334071688765</v>
      </c>
      <c r="M21" s="2929">
        <f>計2040!M21</f>
        <v>172.68124046189808</v>
      </c>
      <c r="N21" s="2953">
        <f t="shared" si="4"/>
        <v>2.254646163950043</v>
      </c>
      <c r="O21" s="2928">
        <f>$B21*入院低下!$H121/10^5*(O$2/30)/7*365/270</f>
        <v>1.8251897517690823</v>
      </c>
      <c r="P21" s="2928">
        <f>$B21*入院低下!$H121/10^5*(P$2/30)/7*365/270</f>
        <v>0.42945641218096053</v>
      </c>
      <c r="Q21" s="2655"/>
    </row>
    <row r="22" spans="1:17">
      <c r="A22" s="1606" t="s">
        <v>1000</v>
      </c>
      <c r="B22" s="1610">
        <f>計2040!B22</f>
        <v>6611.6859999999997</v>
      </c>
      <c r="C22" s="2952">
        <f t="shared" si="2"/>
        <v>132.3961555757962</v>
      </c>
      <c r="D22" s="2928">
        <f>$B22*入院低下!D122/10^5</f>
        <v>10.896636486984496</v>
      </c>
      <c r="E22" s="2928">
        <f>$B22*入院低下!E122/10^5</f>
        <v>32.64996137269209</v>
      </c>
      <c r="F22" s="2928">
        <f>$B22*入院低下!F122/10^5</f>
        <v>36.330342074662724</v>
      </c>
      <c r="G22" s="2928">
        <f>$B22*入院低下!G122/10^5</f>
        <v>20.491964561521844</v>
      </c>
      <c r="H22" s="2929">
        <f>計2040!H22</f>
        <v>31.765977245140579</v>
      </c>
      <c r="I22" s="2929">
        <f>計2040!I22</f>
        <v>0.26127383479448946</v>
      </c>
      <c r="J22" s="2952">
        <f t="shared" si="3"/>
        <v>810.54575689428043</v>
      </c>
      <c r="K22" s="2928">
        <f>$B22*外来低下!D123/10^5</f>
        <v>179.79251605528177</v>
      </c>
      <c r="L22" s="2928">
        <f>$B22*外来低下!E123/10^5</f>
        <v>489.19771164226324</v>
      </c>
      <c r="M22" s="2929">
        <f>計2040!M22</f>
        <v>137.86438905505096</v>
      </c>
      <c r="N22" s="2953">
        <f t="shared" si="4"/>
        <v>3.6911401416843517</v>
      </c>
      <c r="O22" s="2928">
        <f>$B22*入院低下!$H122/10^5*(O$2/30)/7*365/270</f>
        <v>2.9880658289825703</v>
      </c>
      <c r="P22" s="2928">
        <f>$B22*入院低下!$H122/10^5*(P$2/30)/7*365/270</f>
        <v>0.70307431270178133</v>
      </c>
      <c r="Q22" s="2655"/>
    </row>
    <row r="23" spans="1:17">
      <c r="A23" s="1606" t="s">
        <v>1001</v>
      </c>
      <c r="B23" s="1610">
        <f>計2040!B23</f>
        <v>5543.4459999999999</v>
      </c>
      <c r="C23" s="2952">
        <f t="shared" si="2"/>
        <v>156.05757345178128</v>
      </c>
      <c r="D23" s="2928">
        <f>$B23*入院低下!D123/10^5</f>
        <v>10.152200342875405</v>
      </c>
      <c r="E23" s="2928">
        <f>$B23*入院低下!E123/10^5</f>
        <v>38.680792342719073</v>
      </c>
      <c r="F23" s="2928">
        <f>$B23*入院低下!F123/10^5</f>
        <v>47.418530010177363</v>
      </c>
      <c r="G23" s="2928">
        <f>$B23*入院低下!G123/10^5</f>
        <v>29.635089510053398</v>
      </c>
      <c r="H23" s="2929">
        <f>計2040!H23</f>
        <v>29.794820866990442</v>
      </c>
      <c r="I23" s="2929">
        <f>計2040!I23</f>
        <v>0.37614037896561286</v>
      </c>
      <c r="J23" s="2952">
        <f t="shared" si="3"/>
        <v>728.40282518010815</v>
      </c>
      <c r="K23" s="2928">
        <f>$B23*外来低下!D124/10^5</f>
        <v>165.21732436068859</v>
      </c>
      <c r="L23" s="2928">
        <f>$B23*外来低下!E124/10^5</f>
        <v>462.31060322732299</v>
      </c>
      <c r="M23" s="2929">
        <f>計2040!M23</f>
        <v>95.500055928884223</v>
      </c>
      <c r="N23" s="2953">
        <f t="shared" si="4"/>
        <v>5.3748416632123357</v>
      </c>
      <c r="O23" s="2928">
        <f>$B23*入院低下!$H123/10^5*(O$2/30)/7*365/270</f>
        <v>4.3510622987909384</v>
      </c>
      <c r="P23" s="2928">
        <f>$B23*入院低下!$H123/10^5*(P$2/30)/7*365/270</f>
        <v>1.0237793644213971</v>
      </c>
      <c r="Q23" s="2655"/>
    </row>
    <row r="24" spans="1:17">
      <c r="A24" s="1606" t="s">
        <v>1002</v>
      </c>
      <c r="B24" s="1610">
        <f>計2040!B24</f>
        <v>4919.9380000000001</v>
      </c>
      <c r="C24" s="2952">
        <f t="shared" si="2"/>
        <v>188.53294234909788</v>
      </c>
      <c r="D24" s="2928">
        <f>$B24*入院低下!D124/10^5</f>
        <v>10.239196408808963</v>
      </c>
      <c r="E24" s="2928">
        <f>$B24*入院低下!E124/10^5</f>
        <v>45.423037918672577</v>
      </c>
      <c r="F24" s="2928">
        <f>$B24*入院低下!F124/10^5</f>
        <v>58.34645098257662</v>
      </c>
      <c r="G24" s="2928">
        <f>$B24*入院低下!G124/10^5</f>
        <v>44.347033730046938</v>
      </c>
      <c r="H24" s="2929">
        <f>計2040!H24</f>
        <v>29.646664732723387</v>
      </c>
      <c r="I24" s="2929">
        <f>計2040!I24</f>
        <v>0.53055857626938774</v>
      </c>
      <c r="J24" s="2952">
        <f t="shared" si="3"/>
        <v>621.19261962116809</v>
      </c>
      <c r="K24" s="2928">
        <f>$B24*外来低下!D125/10^5</f>
        <v>139.31424346902955</v>
      </c>
      <c r="L24" s="2928">
        <f>$B24*外来低下!E125/10^5</f>
        <v>409.59918486207118</v>
      </c>
      <c r="M24" s="2929">
        <f>計2040!M24</f>
        <v>64.71706261768206</v>
      </c>
      <c r="N24" s="2953">
        <f t="shared" si="4"/>
        <v>7.5621286723853398</v>
      </c>
      <c r="O24" s="2928">
        <f>$B24*入院低下!$H124/10^5*(O$2/30)/7*365/270</f>
        <v>6.1217232109786082</v>
      </c>
      <c r="P24" s="2928">
        <f>$B24*入院低下!$H124/10^5*(P$2/30)/7*365/270</f>
        <v>1.4404054614067312</v>
      </c>
      <c r="Q24" s="2655"/>
    </row>
    <row r="25" spans="1:17">
      <c r="A25" s="1607" t="s">
        <v>1005</v>
      </c>
      <c r="B25" s="1610">
        <f>計2040!B25</f>
        <v>5316.7340000000004</v>
      </c>
      <c r="C25" s="2952">
        <f t="shared" si="2"/>
        <v>340.60529695279808</v>
      </c>
      <c r="D25" s="2929">
        <f>計2040!D25</f>
        <v>16.241647448996989</v>
      </c>
      <c r="E25" s="2929">
        <f>計2040!E25</f>
        <v>72.373938699703629</v>
      </c>
      <c r="F25" s="2929">
        <f>計2040!F25</f>
        <v>93.779874344319595</v>
      </c>
      <c r="G25" s="2929">
        <f>計2040!G25</f>
        <v>122.19244652421482</v>
      </c>
      <c r="H25" s="2929">
        <f>計2040!H25</f>
        <v>35.505686468410872</v>
      </c>
      <c r="I25" s="2929">
        <f>計2040!I25</f>
        <v>0.51170346715220971</v>
      </c>
      <c r="J25" s="2952">
        <f t="shared" si="3"/>
        <v>529.23997302397504</v>
      </c>
      <c r="K25" s="2929">
        <f>計2040!K25</f>
        <v>111.59794115340084</v>
      </c>
      <c r="L25" s="2929">
        <f>計2040!L25</f>
        <v>345.2650771166193</v>
      </c>
      <c r="M25" s="2929">
        <f>計2040!M25</f>
        <v>53.650681907809911</v>
      </c>
      <c r="N25" s="2952">
        <f t="shared" si="4"/>
        <v>18.726272846144973</v>
      </c>
      <c r="O25" s="2929">
        <f>計2040!O25</f>
        <v>15.159363732593548</v>
      </c>
      <c r="P25" s="2929">
        <f>計2040!P25</f>
        <v>3.5669091135514237</v>
      </c>
      <c r="Q25" s="2655"/>
    </row>
  </sheetData>
  <phoneticPr fontId="21"/>
  <pageMargins left="0.7" right="0.7" top="0.75" bottom="0.75" header="0.3" footer="0.3"/>
  <ignoredErrors>
    <ignoredError sqref="J5:N26"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2060"/>
  </sheetPr>
  <dimension ref="A1"/>
  <sheetViews>
    <sheetView zoomScale="85" zoomScaleNormal="85" workbookViewId="0"/>
  </sheetViews>
  <sheetFormatPr defaultRowHeight="13.5"/>
  <sheetData/>
  <phoneticPr fontId="2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70C0"/>
  </sheetPr>
  <dimension ref="A1:R194"/>
  <sheetViews>
    <sheetView zoomScale="85" zoomScaleNormal="85" workbookViewId="0">
      <selection activeCell="D29" sqref="D29"/>
    </sheetView>
  </sheetViews>
  <sheetFormatPr defaultRowHeight="13.5"/>
  <cols>
    <col min="1" max="1" width="16" style="1317" customWidth="1"/>
    <col min="2" max="18" width="9.375" style="1317" customWidth="1"/>
    <col min="19" max="16384" width="9" style="1317"/>
  </cols>
  <sheetData>
    <row r="1" spans="1:18">
      <c r="A1" s="2741" t="s">
        <v>1045</v>
      </c>
    </row>
    <row r="3" spans="1:18">
      <c r="A3" s="1628" t="s">
        <v>1540</v>
      </c>
    </row>
    <row r="4" spans="1:18">
      <c r="B4" s="1317" t="s">
        <v>679</v>
      </c>
    </row>
    <row r="5" spans="1:18">
      <c r="C5" s="1605" t="s">
        <v>578</v>
      </c>
      <c r="D5" s="1605" t="s">
        <v>425</v>
      </c>
      <c r="E5" s="1605" t="s">
        <v>439</v>
      </c>
      <c r="F5" s="1605" t="s">
        <v>440</v>
      </c>
      <c r="G5" s="1605" t="s">
        <v>441</v>
      </c>
      <c r="H5" s="1605" t="s">
        <v>392</v>
      </c>
      <c r="I5" s="1605" t="s">
        <v>442</v>
      </c>
      <c r="J5" s="1605" t="s">
        <v>644</v>
      </c>
      <c r="K5" s="1605" t="s">
        <v>795</v>
      </c>
      <c r="L5" s="1605" t="s">
        <v>645</v>
      </c>
      <c r="M5" s="1605" t="s">
        <v>646</v>
      </c>
      <c r="N5" s="1605" t="s">
        <v>647</v>
      </c>
    </row>
    <row r="6" spans="1:18">
      <c r="A6" s="2737" t="s">
        <v>970</v>
      </c>
      <c r="B6" s="1613">
        <f t="shared" ref="B6:B10" si="0">C6+J6</f>
        <v>430232.79316178232</v>
      </c>
      <c r="C6" s="1613">
        <f>現2018!C$61</f>
        <v>171103.97659444387</v>
      </c>
      <c r="D6" s="1613">
        <f>現2018!D$61</f>
        <v>129368.63710037406</v>
      </c>
      <c r="E6" s="1613">
        <f>現2018!E$61</f>
        <v>3301.1241385912908</v>
      </c>
      <c r="F6" s="1613">
        <f>現2018!F$61</f>
        <v>20854.794208068502</v>
      </c>
      <c r="G6" s="1613">
        <f>現2018!G$61</f>
        <v>319.10720245737491</v>
      </c>
      <c r="H6" s="1613">
        <f>現2018!H$61</f>
        <v>16995.20786245833</v>
      </c>
      <c r="I6" s="1613">
        <f>現2018!I$61</f>
        <v>265.10608249428105</v>
      </c>
      <c r="J6" s="1613">
        <f>現2018!J$61</f>
        <v>259128.81656733842</v>
      </c>
      <c r="K6" s="1613">
        <f t="shared" ref="K6:K10" si="1">L6+M6</f>
        <v>230178.08499131497</v>
      </c>
      <c r="L6" s="1613">
        <f>現2018!K$61</f>
        <v>96135.867916814605</v>
      </c>
      <c r="M6" s="1613">
        <f>現2018!L$61</f>
        <v>134042.21707450037</v>
      </c>
      <c r="N6" s="1613">
        <f>現2018!M$61</f>
        <v>28950.73157602346</v>
      </c>
    </row>
    <row r="7" spans="1:18">
      <c r="A7" s="2737" t="s">
        <v>673</v>
      </c>
      <c r="B7" s="1613">
        <f t="shared" si="0"/>
        <v>448689.75927866693</v>
      </c>
      <c r="C7" s="1613">
        <f>現2025!C$61</f>
        <v>186222.08373603868</v>
      </c>
      <c r="D7" s="1613">
        <f>現2025!D$61</f>
        <v>139759.76160849381</v>
      </c>
      <c r="E7" s="1613">
        <f>現2025!E$61</f>
        <v>3683.2774142334033</v>
      </c>
      <c r="F7" s="1613">
        <f>現2025!F$61</f>
        <v>24554.571820611578</v>
      </c>
      <c r="G7" s="1613">
        <f>現2025!G$61</f>
        <v>386.6979358407641</v>
      </c>
      <c r="H7" s="1613">
        <f>現2025!H$61</f>
        <v>17545.170307677188</v>
      </c>
      <c r="I7" s="1613">
        <f>現2025!I$61</f>
        <v>292.60464918199227</v>
      </c>
      <c r="J7" s="1613">
        <f>現2025!J$61</f>
        <v>262467.67554262828</v>
      </c>
      <c r="K7" s="1613">
        <f t="shared" si="1"/>
        <v>233880.27404772645</v>
      </c>
      <c r="L7" s="1613">
        <f>現2025!K$61</f>
        <v>98066.546485311759</v>
      </c>
      <c r="M7" s="1613">
        <f>現2025!L$61</f>
        <v>135813.72756241469</v>
      </c>
      <c r="N7" s="1613">
        <f>現2025!M$61</f>
        <v>28587.401494901824</v>
      </c>
    </row>
    <row r="8" spans="1:18">
      <c r="A8" s="2737" t="s">
        <v>674</v>
      </c>
      <c r="B8" s="1613">
        <f t="shared" si="0"/>
        <v>453977.57978461869</v>
      </c>
      <c r="C8" s="1613">
        <f>現2030!C$61</f>
        <v>193857.17465549294</v>
      </c>
      <c r="D8" s="1613">
        <f>現2030!D$61</f>
        <v>144735.0183688642</v>
      </c>
      <c r="E8" s="1613">
        <f>現2030!E$61</f>
        <v>3913.2824908068164</v>
      </c>
      <c r="F8" s="1613">
        <f>現2030!F$61</f>
        <v>26769.659329228678</v>
      </c>
      <c r="G8" s="1613">
        <f>現2030!G$61</f>
        <v>429.95026710242354</v>
      </c>
      <c r="H8" s="1613">
        <f>現2030!H$61</f>
        <v>17700.657331147922</v>
      </c>
      <c r="I8" s="1613">
        <f>現2030!I$61</f>
        <v>308.60686834290311</v>
      </c>
      <c r="J8" s="1613">
        <f>現2030!J$61</f>
        <v>260120.40512912572</v>
      </c>
      <c r="K8" s="1613">
        <f t="shared" si="1"/>
        <v>232205.49420591199</v>
      </c>
      <c r="L8" s="1613">
        <f>現2030!K$61</f>
        <v>97537.146300437205</v>
      </c>
      <c r="M8" s="1613">
        <f>現2030!L$61</f>
        <v>134668.34790547477</v>
      </c>
      <c r="N8" s="1613">
        <f>現2030!M$61</f>
        <v>27914.910923213745</v>
      </c>
    </row>
    <row r="9" spans="1:18">
      <c r="A9" s="2737" t="s">
        <v>675</v>
      </c>
      <c r="B9" s="1613">
        <f t="shared" si="0"/>
        <v>453245.75165182882</v>
      </c>
      <c r="C9" s="1613">
        <f>現2035!C$61</f>
        <v>198091.46652227314</v>
      </c>
      <c r="D9" s="1613">
        <f>現2035!D$61</f>
        <v>147065.68466533039</v>
      </c>
      <c r="E9" s="1613">
        <f>現2035!E$61</f>
        <v>4091.4134763487891</v>
      </c>
      <c r="F9" s="1613">
        <f>現2035!F$61</f>
        <v>28510.041826658457</v>
      </c>
      <c r="G9" s="1613">
        <f>現2035!G$61</f>
        <v>467.03951468694305</v>
      </c>
      <c r="H9" s="1613">
        <f>現2035!H$61</f>
        <v>17640.118266424492</v>
      </c>
      <c r="I9" s="1613">
        <f>現2035!I$61</f>
        <v>317.1687728240617</v>
      </c>
      <c r="J9" s="1613">
        <f>現2035!J$61</f>
        <v>255154.28512955568</v>
      </c>
      <c r="K9" s="1613">
        <f t="shared" si="1"/>
        <v>227971.98445952614</v>
      </c>
      <c r="L9" s="1613">
        <f>現2035!K$61</f>
        <v>95809.287737856197</v>
      </c>
      <c r="M9" s="1613">
        <f>現2035!L$61</f>
        <v>132162.69672166993</v>
      </c>
      <c r="N9" s="1613">
        <f>現2035!M$61</f>
        <v>27182.300670029537</v>
      </c>
    </row>
    <row r="10" spans="1:18">
      <c r="A10" s="2737" t="s">
        <v>676</v>
      </c>
      <c r="B10" s="1613">
        <f t="shared" si="0"/>
        <v>447923.59444820962</v>
      </c>
      <c r="C10" s="1613">
        <f>現2040!C$61</f>
        <v>198558.01298793012</v>
      </c>
      <c r="D10" s="1613">
        <f>現2040!D$61</f>
        <v>146806.7936028518</v>
      </c>
      <c r="E10" s="1613">
        <f>現2040!E$61</f>
        <v>4145.9779545453202</v>
      </c>
      <c r="F10" s="1613">
        <f>現2040!F$61</f>
        <v>29496.953812957818</v>
      </c>
      <c r="G10" s="1613">
        <f>現2040!G$61</f>
        <v>494.78855555644822</v>
      </c>
      <c r="H10" s="1613">
        <f>現2040!H$61</f>
        <v>17301.9277348752</v>
      </c>
      <c r="I10" s="1613">
        <f>現2040!I$61</f>
        <v>311.57132714356089</v>
      </c>
      <c r="J10" s="1613">
        <f>現2040!J$61</f>
        <v>249365.58146027953</v>
      </c>
      <c r="K10" s="1613">
        <f t="shared" si="1"/>
        <v>222919.47000701103</v>
      </c>
      <c r="L10" s="1613">
        <f>現2040!K$61</f>
        <v>93773.047013997013</v>
      </c>
      <c r="M10" s="1613">
        <f>現2040!L$61</f>
        <v>129146.42299301403</v>
      </c>
      <c r="N10" s="1613">
        <f>現2040!M$61</f>
        <v>26446.111453268466</v>
      </c>
    </row>
    <row r="12" spans="1:18">
      <c r="A12" s="1628" t="s">
        <v>1483</v>
      </c>
      <c r="I12" s="1611"/>
      <c r="P12" s="1749"/>
    </row>
    <row r="13" spans="1:18">
      <c r="B13" s="1317" t="s">
        <v>679</v>
      </c>
      <c r="P13" s="1749"/>
      <c r="Q13" s="1749"/>
      <c r="R13" s="1749"/>
    </row>
    <row r="14" spans="1:18">
      <c r="C14" s="1605" t="s">
        <v>578</v>
      </c>
      <c r="D14" s="1605" t="s">
        <v>425</v>
      </c>
      <c r="E14" s="1605" t="s">
        <v>439</v>
      </c>
      <c r="F14" s="1605" t="s">
        <v>440</v>
      </c>
      <c r="G14" s="1605" t="s">
        <v>441</v>
      </c>
      <c r="H14" s="1605" t="s">
        <v>392</v>
      </c>
      <c r="I14" s="1605" t="s">
        <v>442</v>
      </c>
      <c r="J14" s="1605" t="s">
        <v>644</v>
      </c>
      <c r="K14" s="1605" t="s">
        <v>795</v>
      </c>
      <c r="L14" s="1605" t="s">
        <v>645</v>
      </c>
      <c r="M14" s="1605" t="s">
        <v>646</v>
      </c>
      <c r="N14" s="1605" t="s">
        <v>647</v>
      </c>
      <c r="P14" s="1749"/>
      <c r="Q14" s="1749"/>
      <c r="R14" s="1749"/>
    </row>
    <row r="15" spans="1:18">
      <c r="A15" s="2737" t="s">
        <v>970</v>
      </c>
      <c r="B15" s="1713">
        <f>'Mf2018'!U5</f>
        <v>453311.92922110745</v>
      </c>
      <c r="C15" s="1585">
        <f t="shared" ref="C15:J19" si="2">C6*$B15/$B6</f>
        <v>180282.57018117176</v>
      </c>
      <c r="D15" s="1585">
        <f t="shared" si="2"/>
        <v>136308.4065110388</v>
      </c>
      <c r="E15" s="1585">
        <f t="shared" si="2"/>
        <v>3478.2075556487671</v>
      </c>
      <c r="F15" s="1585">
        <f t="shared" si="2"/>
        <v>21973.515608824786</v>
      </c>
      <c r="G15" s="1585">
        <f t="shared" si="2"/>
        <v>336.22518755772262</v>
      </c>
      <c r="H15" s="1585">
        <f t="shared" si="2"/>
        <v>17906.888052458849</v>
      </c>
      <c r="I15" s="1585">
        <f t="shared" si="2"/>
        <v>279.32726564277118</v>
      </c>
      <c r="J15" s="1585">
        <f t="shared" si="2"/>
        <v>273029.35903993569</v>
      </c>
      <c r="K15" s="1613">
        <f t="shared" ref="K15:K19" si="3">L15+M15</f>
        <v>242525.6127154321</v>
      </c>
      <c r="L15" s="1585">
        <f t="shared" ref="L15:N19" si="4">L6*$B15/$B6</f>
        <v>101292.91965972801</v>
      </c>
      <c r="M15" s="1585">
        <f t="shared" si="4"/>
        <v>141232.69305570409</v>
      </c>
      <c r="N15" s="1585">
        <f t="shared" si="4"/>
        <v>30503.74632450358</v>
      </c>
      <c r="O15" s="1712"/>
      <c r="P15" s="1613"/>
      <c r="Q15" s="1585"/>
      <c r="R15" s="1585"/>
    </row>
    <row r="16" spans="1:18">
      <c r="A16" s="2737" t="s">
        <v>673</v>
      </c>
      <c r="B16" s="1585">
        <f>B$15/B$6*B7</f>
        <v>472758.98916399601</v>
      </c>
      <c r="C16" s="1585">
        <f>C7*$B16/$B7</f>
        <v>196211.66350798073</v>
      </c>
      <c r="D16" s="1585">
        <f t="shared" si="2"/>
        <v>147256.94593532488</v>
      </c>
      <c r="E16" s="1585">
        <f t="shared" si="2"/>
        <v>3880.8608200975082</v>
      </c>
      <c r="F16" s="1585">
        <f t="shared" si="2"/>
        <v>25871.761753442352</v>
      </c>
      <c r="G16" s="1585">
        <f t="shared" si="2"/>
        <v>407.44171552697037</v>
      </c>
      <c r="H16" s="1585">
        <f t="shared" si="2"/>
        <v>18486.352335525648</v>
      </c>
      <c r="I16" s="1585">
        <f t="shared" si="2"/>
        <v>308.30094806342811</v>
      </c>
      <c r="J16" s="1585">
        <f t="shared" si="2"/>
        <v>276547.32565601531</v>
      </c>
      <c r="K16" s="1613">
        <f t="shared" si="3"/>
        <v>246426.39966188895</v>
      </c>
      <c r="L16" s="1585">
        <f t="shared" si="4"/>
        <v>103327.16632921</v>
      </c>
      <c r="M16" s="1585">
        <f t="shared" si="4"/>
        <v>143099.23333267897</v>
      </c>
      <c r="N16" s="1585">
        <f t="shared" si="4"/>
        <v>30120.925994126352</v>
      </c>
      <c r="O16" s="1712"/>
      <c r="P16" s="1613"/>
      <c r="Q16" s="1585"/>
      <c r="R16" s="1585"/>
    </row>
    <row r="17" spans="1:18">
      <c r="A17" s="2737" t="s">
        <v>674</v>
      </c>
      <c r="B17" s="1585">
        <f>B$15/B$6*B8</f>
        <v>478330.46617139038</v>
      </c>
      <c r="C17" s="1585">
        <f t="shared" si="2"/>
        <v>204256.32641951961</v>
      </c>
      <c r="D17" s="1585">
        <f t="shared" si="2"/>
        <v>152499.09222510288</v>
      </c>
      <c r="E17" s="1585">
        <f t="shared" si="2"/>
        <v>4123.2041436408053</v>
      </c>
      <c r="F17" s="1585">
        <f t="shared" si="2"/>
        <v>28205.674016488298</v>
      </c>
      <c r="G17" s="1585">
        <f t="shared" si="2"/>
        <v>453.01424751237022</v>
      </c>
      <c r="H17" s="1585">
        <f t="shared" si="2"/>
        <v>18650.180206619287</v>
      </c>
      <c r="I17" s="1585">
        <f t="shared" si="2"/>
        <v>325.16158015597921</v>
      </c>
      <c r="J17" s="1585">
        <f t="shared" si="2"/>
        <v>274074.13975187077</v>
      </c>
      <c r="K17" s="1613">
        <f t="shared" si="3"/>
        <v>244661.7789886618</v>
      </c>
      <c r="L17" s="1585">
        <f t="shared" si="4"/>
        <v>102769.36733538655</v>
      </c>
      <c r="M17" s="1585">
        <f t="shared" si="4"/>
        <v>141892.41165327525</v>
      </c>
      <c r="N17" s="1585">
        <f t="shared" si="4"/>
        <v>29412.360763208926</v>
      </c>
      <c r="O17" s="1712"/>
      <c r="P17" s="1613"/>
      <c r="Q17" s="1585"/>
      <c r="R17" s="1585"/>
    </row>
    <row r="18" spans="1:18">
      <c r="A18" s="2737" t="s">
        <v>675</v>
      </c>
      <c r="B18" s="1585">
        <f>B$15/B$6*B9</f>
        <v>477559.38031274336</v>
      </c>
      <c r="C18" s="1585">
        <f t="shared" si="2"/>
        <v>208717.75996322811</v>
      </c>
      <c r="D18" s="1585">
        <f t="shared" si="2"/>
        <v>154954.78331145021</v>
      </c>
      <c r="E18" s="1585">
        <f t="shared" si="2"/>
        <v>4310.8906751965824</v>
      </c>
      <c r="F18" s="1585">
        <f t="shared" si="2"/>
        <v>30039.416492729237</v>
      </c>
      <c r="G18" s="1585">
        <f t="shared" si="2"/>
        <v>492.0930872547782</v>
      </c>
      <c r="H18" s="1585">
        <f t="shared" si="2"/>
        <v>18586.393622567106</v>
      </c>
      <c r="I18" s="1585">
        <f t="shared" si="2"/>
        <v>334.1827740302021</v>
      </c>
      <c r="J18" s="1585">
        <f t="shared" si="2"/>
        <v>268841.62034951523</v>
      </c>
      <c r="K18" s="1613">
        <f t="shared" si="3"/>
        <v>240201.16952091982</v>
      </c>
      <c r="L18" s="1585">
        <f t="shared" si="4"/>
        <v>100948.82062004058</v>
      </c>
      <c r="M18" s="1585">
        <f t="shared" si="4"/>
        <v>139252.34890087924</v>
      </c>
      <c r="N18" s="1585">
        <f t="shared" si="4"/>
        <v>28640.450828595418</v>
      </c>
      <c r="O18" s="1712"/>
      <c r="P18" s="1613"/>
      <c r="Q18" s="1585"/>
      <c r="R18" s="1585"/>
    </row>
    <row r="19" spans="1:18">
      <c r="A19" s="2737" t="s">
        <v>676</v>
      </c>
      <c r="B19" s="1585">
        <f>B$15/B$6*B10</f>
        <v>471951.72467157186</v>
      </c>
      <c r="C19" s="1585">
        <f>C10*$B19/$B10</f>
        <v>209209.33355264238</v>
      </c>
      <c r="D19" s="1585">
        <f t="shared" si="2"/>
        <v>154682.00446042907</v>
      </c>
      <c r="E19" s="1585">
        <f t="shared" si="2"/>
        <v>4368.3821757780161</v>
      </c>
      <c r="F19" s="1585">
        <f t="shared" si="2"/>
        <v>31079.269761916385</v>
      </c>
      <c r="G19" s="1585">
        <f t="shared" si="2"/>
        <v>521.33068013594334</v>
      </c>
      <c r="H19" s="1585">
        <f t="shared" si="2"/>
        <v>18230.061411871873</v>
      </c>
      <c r="I19" s="1585">
        <f t="shared" si="2"/>
        <v>328.28506251107092</v>
      </c>
      <c r="J19" s="1585">
        <f t="shared" si="2"/>
        <v>262742.39111892955</v>
      </c>
      <c r="K19" s="1613">
        <f t="shared" si="3"/>
        <v>234877.62117618474</v>
      </c>
      <c r="L19" s="1585">
        <f t="shared" si="4"/>
        <v>98803.349085647103</v>
      </c>
      <c r="M19" s="1585">
        <f>M10*$B19/$B10</f>
        <v>136074.27209053765</v>
      </c>
      <c r="N19" s="1585">
        <f t="shared" si="4"/>
        <v>27864.769942744751</v>
      </c>
      <c r="O19" s="1712"/>
      <c r="P19" s="1613"/>
      <c r="Q19" s="1585"/>
      <c r="R19" s="1585"/>
    </row>
    <row r="20" spans="1:18">
      <c r="K20" s="1613"/>
    </row>
    <row r="21" spans="1:18">
      <c r="A21" s="1628" t="s">
        <v>1482</v>
      </c>
    </row>
    <row r="22" spans="1:18">
      <c r="A22" s="1715" t="s">
        <v>1048</v>
      </c>
      <c r="B22" s="2818" t="s">
        <v>978</v>
      </c>
      <c r="K22" s="1582"/>
    </row>
    <row r="23" spans="1:18">
      <c r="B23" s="1593" t="s">
        <v>679</v>
      </c>
      <c r="C23" s="1582"/>
      <c r="D23" s="1582"/>
      <c r="E23" s="1582"/>
      <c r="F23" s="1582"/>
      <c r="G23" s="1582"/>
      <c r="H23" s="1582" t="s">
        <v>796</v>
      </c>
      <c r="I23" s="1582" t="s">
        <v>775</v>
      </c>
    </row>
    <row r="24" spans="1:18">
      <c r="B24" s="1582"/>
      <c r="C24" s="1582" t="s">
        <v>677</v>
      </c>
      <c r="D24" s="1605" t="s">
        <v>748</v>
      </c>
      <c r="E24" s="1605" t="s">
        <v>749</v>
      </c>
      <c r="F24" s="1582" t="s">
        <v>678</v>
      </c>
      <c r="G24" s="1582" t="s">
        <v>429</v>
      </c>
      <c r="I24" s="1582" t="s">
        <v>797</v>
      </c>
    </row>
    <row r="25" spans="1:18">
      <c r="A25" s="2737" t="s">
        <v>970</v>
      </c>
      <c r="B25" s="1613">
        <f t="shared" ref="B25:B29" si="5">C25+F25+G25</f>
        <v>453311.92922110739</v>
      </c>
      <c r="C25" s="1613">
        <f t="shared" ref="C25:C29" si="6">D25+E25</f>
        <v>180282.5701811717</v>
      </c>
      <c r="D25" s="1613">
        <f>SUM($D15:$G15)*伸びまとめ!$B7</f>
        <v>162096.35486307007</v>
      </c>
      <c r="E25" s="1613">
        <f>SUM($H15:$I15)*伸びまとめ!$B7</f>
        <v>18186.215318101622</v>
      </c>
      <c r="F25" s="1613">
        <f>$K15*伸びまとめ!$B7</f>
        <v>242525.6127154321</v>
      </c>
      <c r="G25" s="1613">
        <f>$N15*伸びまとめ!$B7</f>
        <v>30503.74632450358</v>
      </c>
      <c r="H25" s="1658">
        <f>伸びまとめ!B25</f>
        <v>564.29999999999995</v>
      </c>
      <c r="I25" s="1655">
        <f t="shared" ref="I25:I29" si="7">B25/H25/10000</f>
        <v>8.0331725894224243E-2</v>
      </c>
      <c r="J25" s="2969"/>
      <c r="R25" s="1742"/>
    </row>
    <row r="26" spans="1:18">
      <c r="A26" s="2737" t="s">
        <v>673</v>
      </c>
      <c r="B26" s="1613">
        <f t="shared" si="5"/>
        <v>560135.84387285914</v>
      </c>
      <c r="C26" s="1613">
        <f t="shared" si="6"/>
        <v>232476.14161941429</v>
      </c>
      <c r="D26" s="1613">
        <f>SUM($D16:$G16)*伸びまとめ!$B8</f>
        <v>210207.79935919118</v>
      </c>
      <c r="E26" s="1613">
        <f>SUM($H16:$I16)*伸びまとめ!$B8</f>
        <v>22268.342260223104</v>
      </c>
      <c r="F26" s="1613">
        <f>$K16*伸びまとめ!$B8</f>
        <v>291971.72870525875</v>
      </c>
      <c r="G26" s="1613">
        <f>$N16*伸びまとめ!$B8</f>
        <v>35687.973548186128</v>
      </c>
      <c r="H26" s="1658">
        <f>伸びまとめ!B26</f>
        <v>645.6</v>
      </c>
      <c r="I26" s="1655">
        <f t="shared" si="7"/>
        <v>8.6762057601124404E-2</v>
      </c>
      <c r="J26" s="2969"/>
      <c r="R26" s="1742"/>
    </row>
    <row r="27" spans="1:18">
      <c r="A27" s="2737" t="s">
        <v>674</v>
      </c>
      <c r="B27" s="1613">
        <f ca="1">C27+F27+G27</f>
        <v>634771.90200091212</v>
      </c>
      <c r="C27" s="1613">
        <f ca="1">D27+E27</f>
        <v>271059.83412434487</v>
      </c>
      <c r="D27" s="1613">
        <f ca="1">SUM($D17:$G17)*伸びまとめ!$B9</f>
        <v>245878.46967244544</v>
      </c>
      <c r="E27" s="1613">
        <f ca="1">SUM($H17:$I17)*伸びまとめ!$B9</f>
        <v>25181.364451899404</v>
      </c>
      <c r="F27" s="1613">
        <f ca="1">$K17*伸びまとめ!$B9</f>
        <v>324680.18196422508</v>
      </c>
      <c r="G27" s="1613">
        <f ca="1">$N17*伸びまとめ!$B9</f>
        <v>39031.885912342113</v>
      </c>
      <c r="H27" s="1658">
        <f ca="1">伸びまとめ!B27</f>
        <v>694.80124618271225</v>
      </c>
      <c r="I27" s="1655">
        <f ca="1">B27/H27/10000</f>
        <v>9.1360213512626007E-2</v>
      </c>
      <c r="J27" s="2969"/>
      <c r="R27" s="1742"/>
    </row>
    <row r="28" spans="1:18">
      <c r="A28" s="2737" t="s">
        <v>675</v>
      </c>
      <c r="B28" s="1613">
        <f ca="1">C28+F28+G28</f>
        <v>707749.60837820033</v>
      </c>
      <c r="C28" s="1613">
        <f ca="1">D28+E28</f>
        <v>309322.60775363963</v>
      </c>
      <c r="D28" s="1613">
        <f ca="1">SUM($D18:$G18)*伸びまとめ!$B10</f>
        <v>281282.05177877413</v>
      </c>
      <c r="E28" s="1613">
        <f ca="1">SUM($H18:$I18)*伸びまとめ!$B10</f>
        <v>28040.555974865514</v>
      </c>
      <c r="F28" s="1613">
        <f ca="1">$K18*伸びまとめ!$B10</f>
        <v>355981.45627269614</v>
      </c>
      <c r="G28" s="1613">
        <f ca="1">$N18*伸びまとめ!$B10</f>
        <v>42445.544351864577</v>
      </c>
      <c r="H28" s="1658">
        <f ca="1">伸びまとめ!B28</f>
        <v>741.15290555308241</v>
      </c>
      <c r="I28" s="1655">
        <f ca="1">B28/H28/10000</f>
        <v>9.5493062642727541E-2</v>
      </c>
      <c r="J28" s="2969"/>
      <c r="R28" s="1742"/>
    </row>
    <row r="29" spans="1:18">
      <c r="A29" s="2737" t="s">
        <v>676</v>
      </c>
      <c r="B29" s="1613">
        <f ca="1">C29+F29+G29</f>
        <v>781110.43838837277</v>
      </c>
      <c r="C29" s="1613">
        <f ca="1">D29+E29</f>
        <v>346254.8936757539</v>
      </c>
      <c r="D29" s="1613">
        <f ca="1">SUM($D19:$G19)*伸びまとめ!$B11</f>
        <v>315539.6374481041</v>
      </c>
      <c r="E29" s="1613">
        <f ca="1">SUM($H19:$I19)*伸びまとめ!$B11</f>
        <v>30715.256227649825</v>
      </c>
      <c r="F29" s="1613">
        <f ca="1">$K19*伸びまとめ!$B11</f>
        <v>388737.55948708561</v>
      </c>
      <c r="G29" s="1613">
        <f ca="1">$N19*伸びまとめ!$B11</f>
        <v>46117.985225533288</v>
      </c>
      <c r="H29" s="1658">
        <f ca="1">伸びまとめ!B29</f>
        <v>790.59678206927765</v>
      </c>
      <c r="I29" s="1655">
        <f ca="1">B29/H29/10000</f>
        <v>9.8800103428693983E-2</v>
      </c>
      <c r="J29" s="2969"/>
      <c r="R29" s="1742"/>
    </row>
    <row r="30" spans="1:18">
      <c r="A30" s="1579"/>
      <c r="R30" s="1316"/>
    </row>
    <row r="31" spans="1:18">
      <c r="A31" s="1579"/>
      <c r="B31" s="2818" t="s">
        <v>979</v>
      </c>
      <c r="K31" s="1582"/>
      <c r="R31" s="1316"/>
    </row>
    <row r="32" spans="1:18">
      <c r="B32" s="1593" t="s">
        <v>679</v>
      </c>
      <c r="C32" s="1582"/>
      <c r="D32" s="1582"/>
      <c r="E32" s="1582"/>
      <c r="F32" s="1582"/>
      <c r="G32" s="1582"/>
      <c r="H32" s="1582" t="s">
        <v>796</v>
      </c>
      <c r="I32" s="1582" t="s">
        <v>775</v>
      </c>
      <c r="R32" s="1316"/>
    </row>
    <row r="33" spans="1:18">
      <c r="B33" s="1582"/>
      <c r="C33" s="1582" t="s">
        <v>677</v>
      </c>
      <c r="D33" s="1605" t="s">
        <v>748</v>
      </c>
      <c r="E33" s="1605" t="s">
        <v>749</v>
      </c>
      <c r="F33" s="1582" t="s">
        <v>678</v>
      </c>
      <c r="G33" s="1582" t="s">
        <v>429</v>
      </c>
      <c r="I33" s="1582" t="s">
        <v>797</v>
      </c>
      <c r="R33" s="1316"/>
    </row>
    <row r="34" spans="1:18">
      <c r="A34" s="2737" t="s">
        <v>970</v>
      </c>
      <c r="B34" s="1613">
        <f t="shared" ref="B34:B38" si="8">C34+F34+G34</f>
        <v>453311.92922110739</v>
      </c>
      <c r="C34" s="1613">
        <f t="shared" ref="C34:C38" si="9">D34+E34</f>
        <v>180282.5701811717</v>
      </c>
      <c r="D34" s="1613">
        <f>SUM($D15:$G15)*伸びまとめ!$C7</f>
        <v>162096.35486307007</v>
      </c>
      <c r="E34" s="1613">
        <f>SUM($H15:$I15)*伸びまとめ!$C7</f>
        <v>18186.215318101622</v>
      </c>
      <c r="F34" s="1613">
        <f>$K15*伸びまとめ!$C7</f>
        <v>242525.6127154321</v>
      </c>
      <c r="G34" s="1613">
        <f>$N15*伸びまとめ!$C7</f>
        <v>30503.74632450358</v>
      </c>
      <c r="H34" s="1658">
        <f>伸びまとめ!C25</f>
        <v>564.29999999999995</v>
      </c>
      <c r="I34" s="1655">
        <f t="shared" ref="I34:I38" si="10">B34/H34/10000</f>
        <v>8.0331725894224243E-2</v>
      </c>
      <c r="R34" s="1742"/>
    </row>
    <row r="35" spans="1:18">
      <c r="A35" s="2737" t="s">
        <v>673</v>
      </c>
      <c r="B35" s="1613">
        <f t="shared" si="8"/>
        <v>555134.61754927353</v>
      </c>
      <c r="C35" s="1613">
        <f t="shared" si="9"/>
        <v>230400.45620882924</v>
      </c>
      <c r="D35" s="1613">
        <f>SUM($D16:$G16)*伸びまとめ!$C8</f>
        <v>208330.93896705957</v>
      </c>
      <c r="E35" s="1613">
        <f>SUM($H16:$I16)*伸びまとめ!$C8</f>
        <v>22069.517241769685</v>
      </c>
      <c r="F35" s="1613">
        <f>$K16*伸びまとめ!$C8</f>
        <v>289364.83126900933</v>
      </c>
      <c r="G35" s="1613">
        <f>$N16*伸びまとめ!$C8</f>
        <v>35369.330071434924</v>
      </c>
      <c r="H35" s="1658">
        <f>伸びまとめ!C26</f>
        <v>645.6</v>
      </c>
      <c r="I35" s="1655">
        <f t="shared" si="10"/>
        <v>8.5987394292018821E-2</v>
      </c>
      <c r="R35" s="1742"/>
    </row>
    <row r="36" spans="1:18">
      <c r="A36" s="2737" t="s">
        <v>674</v>
      </c>
      <c r="B36" s="1613">
        <f ca="1">C36+F36+G36</f>
        <v>631768.05928448343</v>
      </c>
      <c r="C36" s="1613">
        <f ca="1">D36+E36</f>
        <v>269777.135400781</v>
      </c>
      <c r="D36" s="1613">
        <f ca="1">SUM($D17:$G17)*伸びまとめ!$C9</f>
        <v>244714.93321482331</v>
      </c>
      <c r="E36" s="1613">
        <f ca="1">SUM($H17:$I17)*伸びまとめ!$C9</f>
        <v>25062.202185957671</v>
      </c>
      <c r="F36" s="1613">
        <f ca="1">$K17*伸びまとめ!$C9</f>
        <v>323143.74313212227</v>
      </c>
      <c r="G36" s="1613">
        <f ca="1">$N17*伸びまとめ!$C9</f>
        <v>38847.180751580141</v>
      </c>
      <c r="H36" s="1658">
        <f ca="1">伸びまとめ!C27</f>
        <v>694.80124618271225</v>
      </c>
      <c r="I36" s="1655">
        <f ca="1">B36/H36/10000</f>
        <v>9.0927882290865528E-2</v>
      </c>
      <c r="R36" s="1742"/>
    </row>
    <row r="37" spans="1:18">
      <c r="A37" s="2737" t="s">
        <v>675</v>
      </c>
      <c r="B37" s="1613">
        <f ca="1">C37+F37+G37</f>
        <v>715377.58059917286</v>
      </c>
      <c r="C37" s="1613">
        <f ca="1">D37+E37</f>
        <v>312656.41992581496</v>
      </c>
      <c r="D37" s="1613">
        <f ca="1">SUM($D18:$G18)*伸びまとめ!$C10</f>
        <v>284313.64890271082</v>
      </c>
      <c r="E37" s="1613">
        <f ca="1">SUM($H18:$I18)*伸びまとめ!$C10</f>
        <v>28342.771023104156</v>
      </c>
      <c r="F37" s="1613">
        <f ca="1">$K18*伸びまとめ!$C10</f>
        <v>359818.14742375427</v>
      </c>
      <c r="G37" s="1613">
        <f ca="1">$N18*伸びまとめ!$C10</f>
        <v>42903.013249603719</v>
      </c>
      <c r="H37" s="1658">
        <f ca="1">伸びまとめ!C28</f>
        <v>741.15290555308241</v>
      </c>
      <c r="I37" s="1655">
        <f ca="1">B37/H37/10000</f>
        <v>9.6522266220534503E-2</v>
      </c>
      <c r="R37" s="1742"/>
    </row>
    <row r="38" spans="1:18">
      <c r="A38" s="2737" t="s">
        <v>676</v>
      </c>
      <c r="B38" s="1613">
        <f ca="1">C38+F38+G38</f>
        <v>801832.8534298545</v>
      </c>
      <c r="C38" s="1613">
        <f ca="1">D38+E38</f>
        <v>355440.8387921672</v>
      </c>
      <c r="D38" s="1613">
        <f ca="1">SUM($D19:$G19)*伸びまとめ!$C11</f>
        <v>323910.72431096737</v>
      </c>
      <c r="E38" s="1613">
        <f ca="1">SUM($H19:$I19)*伸びまとめ!$C11</f>
        <v>31530.114481199817</v>
      </c>
      <c r="F38" s="1613">
        <f ca="1">$K19*伸びまとめ!$C11</f>
        <v>399050.54553106264</v>
      </c>
      <c r="G38" s="1613">
        <f ca="1">$N19*伸びまとめ!$C11</f>
        <v>47341.469106624703</v>
      </c>
      <c r="H38" s="1658">
        <f ca="1">伸びまとめ!C29</f>
        <v>790.59678206927765</v>
      </c>
      <c r="I38" s="1655">
        <f ca="1">B38/H38/10000</f>
        <v>0.10142121390010822</v>
      </c>
      <c r="R38" s="1742"/>
    </row>
    <row r="39" spans="1:18">
      <c r="B39" s="1613"/>
      <c r="C39" s="1613"/>
      <c r="D39" s="1613"/>
      <c r="E39" s="1613"/>
      <c r="F39" s="1613"/>
      <c r="G39" s="1613"/>
      <c r="H39" s="1658"/>
      <c r="I39" s="1655"/>
      <c r="K39" s="1613"/>
      <c r="L39" s="1585"/>
      <c r="M39" s="1585"/>
      <c r="N39" s="1585"/>
      <c r="O39" s="1585"/>
      <c r="P39" s="1613"/>
      <c r="R39" s="1316"/>
    </row>
    <row r="40" spans="1:18">
      <c r="A40" s="1715" t="s">
        <v>1037</v>
      </c>
      <c r="B40" s="2818" t="s">
        <v>978</v>
      </c>
      <c r="K40" s="1582"/>
      <c r="R40" s="1316"/>
    </row>
    <row r="41" spans="1:18">
      <c r="B41" s="1593" t="s">
        <v>679</v>
      </c>
      <c r="C41" s="1582"/>
      <c r="D41" s="1582"/>
      <c r="E41" s="1582"/>
      <c r="F41" s="1582"/>
      <c r="G41" s="1582"/>
      <c r="H41" s="1582" t="s">
        <v>796</v>
      </c>
      <c r="I41" s="1582" t="s">
        <v>775</v>
      </c>
      <c r="R41" s="1316"/>
    </row>
    <row r="42" spans="1:18">
      <c r="B42" s="1582"/>
      <c r="C42" s="1582" t="s">
        <v>677</v>
      </c>
      <c r="D42" s="1605" t="s">
        <v>748</v>
      </c>
      <c r="E42" s="1605" t="s">
        <v>749</v>
      </c>
      <c r="F42" s="1582" t="s">
        <v>678</v>
      </c>
      <c r="G42" s="1582" t="s">
        <v>429</v>
      </c>
      <c r="I42" s="1582" t="s">
        <v>797</v>
      </c>
      <c r="R42" s="1316"/>
    </row>
    <row r="43" spans="1:18">
      <c r="A43" s="2737" t="s">
        <v>970</v>
      </c>
      <c r="B43" s="1613">
        <f t="shared" ref="B43:B47" si="11">C43+F43+G43</f>
        <v>453311.92922110739</v>
      </c>
      <c r="C43" s="1613">
        <f t="shared" ref="C43:C47" si="12">D43+E43</f>
        <v>180282.5701811717</v>
      </c>
      <c r="D43" s="1613">
        <f>SUM($D15:$G15)*伸びまとめ!$D7</f>
        <v>162096.35486307007</v>
      </c>
      <c r="E43" s="1613">
        <f>SUM($H15:$I15)*伸びまとめ!$D7</f>
        <v>18186.215318101622</v>
      </c>
      <c r="F43" s="1613">
        <f>$K15*伸びまとめ!$D7</f>
        <v>242525.6127154321</v>
      </c>
      <c r="G43" s="1613">
        <f>$N15*伸びまとめ!$D7</f>
        <v>30503.74632450358</v>
      </c>
      <c r="H43" s="1658">
        <f>伸びまとめ!D25</f>
        <v>564.29999999999995</v>
      </c>
      <c r="I43" s="1655">
        <f t="shared" ref="I43:I47" si="13">B43/H43/10000</f>
        <v>8.0331725894224243E-2</v>
      </c>
      <c r="R43" s="1742"/>
    </row>
    <row r="44" spans="1:18">
      <c r="A44" s="2737" t="s">
        <v>673</v>
      </c>
      <c r="B44" s="1613">
        <f t="shared" si="11"/>
        <v>577118.68679093081</v>
      </c>
      <c r="C44" s="1613">
        <f t="shared" si="12"/>
        <v>239524.62073123854</v>
      </c>
      <c r="D44" s="1613">
        <f>SUM($D16:$G16)*伸びまとめ!$D8</f>
        <v>216581.12125194437</v>
      </c>
      <c r="E44" s="1613">
        <f>SUM($H16:$I16)*伸びまとめ!$D8</f>
        <v>22943.499479294172</v>
      </c>
      <c r="F44" s="1613">
        <f>$K16*伸びまとめ!$D8</f>
        <v>300824.06347254553</v>
      </c>
      <c r="G44" s="1613">
        <f>$N16*伸びまとめ!$D8</f>
        <v>36770.002587146737</v>
      </c>
      <c r="H44" s="1658">
        <f>伸びまとめ!D26</f>
        <v>707.3</v>
      </c>
      <c r="I44" s="1655">
        <f t="shared" si="13"/>
        <v>8.1594611450718349E-2</v>
      </c>
      <c r="R44" s="1742"/>
    </row>
    <row r="45" spans="1:18">
      <c r="A45" s="2737" t="s">
        <v>674</v>
      </c>
      <c r="B45" s="1613">
        <f ca="1">C45+F45+G45</f>
        <v>663434.50298782194</v>
      </c>
      <c r="C45" s="1613">
        <f ca="1">D45+E45</f>
        <v>283299.31707025657</v>
      </c>
      <c r="D45" s="1613">
        <f ca="1">SUM($D17:$G17)*伸びまとめ!$D9</f>
        <v>256980.908903417</v>
      </c>
      <c r="E45" s="1613">
        <f ca="1">SUM($H17:$I17)*伸びまとめ!$D9</f>
        <v>26318.40816683957</v>
      </c>
      <c r="F45" s="1613">
        <f ca="1">$K17*伸びまとめ!$D9</f>
        <v>339340.84743266058</v>
      </c>
      <c r="G45" s="1613">
        <f ca="1">$N17*伸びまとめ!$D9</f>
        <v>40794.33848490486</v>
      </c>
      <c r="H45" s="1658">
        <f ca="1">伸びまとめ!D27</f>
        <v>794.63095946264446</v>
      </c>
      <c r="I45" s="1655">
        <f ca="1">B45/H45/10000</f>
        <v>8.3489636929884814E-2</v>
      </c>
      <c r="R45" s="1742"/>
    </row>
    <row r="46" spans="1:18">
      <c r="A46" s="2737" t="s">
        <v>675</v>
      </c>
      <c r="B46" s="1613">
        <f ca="1">C46+F46+G46</f>
        <v>743332.28284132015</v>
      </c>
      <c r="C46" s="1613">
        <f ca="1">D46+E46</f>
        <v>324874.04787524196</v>
      </c>
      <c r="D46" s="1613">
        <f ca="1">SUM($D18:$G18)*伸びまとめ!$D10</f>
        <v>295423.73064695112</v>
      </c>
      <c r="E46" s="1613">
        <f ca="1">SUM($H18:$I18)*伸びまとめ!$D10</f>
        <v>29450.317228290831</v>
      </c>
      <c r="F46" s="1613">
        <f ca="1">$K18*伸びまとめ!$D10</f>
        <v>373878.70711326454</v>
      </c>
      <c r="G46" s="1613">
        <f ca="1">$N18*伸びまとめ!$D10</f>
        <v>44579.527852813742</v>
      </c>
      <c r="H46" s="1658">
        <f ca="1">伸びまとめ!D28</f>
        <v>860.2685007778839</v>
      </c>
      <c r="I46" s="1655">
        <f ca="1">B46/H46/10000</f>
        <v>8.640700922667445E-2</v>
      </c>
      <c r="R46" s="1742"/>
    </row>
    <row r="47" spans="1:18">
      <c r="A47" s="2737" t="s">
        <v>676</v>
      </c>
      <c r="B47" s="1613">
        <f ca="1">C47+F47+G47</f>
        <v>824401.54283086304</v>
      </c>
      <c r="C47" s="1613">
        <f ca="1">D47+E47</f>
        <v>365445.21047240053</v>
      </c>
      <c r="D47" s="1613">
        <f ca="1">SUM($D19:$G19)*伸びまとめ!$D11</f>
        <v>333027.63751720509</v>
      </c>
      <c r="E47" s="1613">
        <f ca="1">SUM($H19:$I19)*伸びまとめ!$D11</f>
        <v>32417.572955195468</v>
      </c>
      <c r="F47" s="1613">
        <f ca="1">$K19*伸びまとめ!$D11</f>
        <v>410282.37243721902</v>
      </c>
      <c r="G47" s="1613">
        <f ca="1">$N19*伸びまとめ!$D11</f>
        <v>48673.959921243491</v>
      </c>
      <c r="H47" s="1658">
        <f ca="1">伸びまとめ!D29</f>
        <v>931.32778759473717</v>
      </c>
      <c r="I47" s="1655">
        <f ca="1">B47/H47/10000</f>
        <v>8.8518946155357006E-2</v>
      </c>
      <c r="R47" s="1742"/>
    </row>
    <row r="48" spans="1:18">
      <c r="A48" s="1579"/>
      <c r="R48" s="1316"/>
    </row>
    <row r="49" spans="1:18">
      <c r="A49" s="1579"/>
      <c r="B49" s="2818" t="s">
        <v>979</v>
      </c>
      <c r="K49" s="1582"/>
      <c r="R49" s="1316"/>
    </row>
    <row r="50" spans="1:18">
      <c r="B50" s="1593" t="s">
        <v>679</v>
      </c>
      <c r="C50" s="1582"/>
      <c r="D50" s="1582"/>
      <c r="E50" s="1582"/>
      <c r="F50" s="1582"/>
      <c r="G50" s="1582"/>
      <c r="H50" s="1582" t="s">
        <v>796</v>
      </c>
      <c r="I50" s="1582" t="s">
        <v>775</v>
      </c>
      <c r="R50" s="1316"/>
    </row>
    <row r="51" spans="1:18">
      <c r="B51" s="1582"/>
      <c r="C51" s="1582" t="s">
        <v>677</v>
      </c>
      <c r="D51" s="1605" t="s">
        <v>748</v>
      </c>
      <c r="E51" s="1605" t="s">
        <v>749</v>
      </c>
      <c r="F51" s="1582" t="s">
        <v>678</v>
      </c>
      <c r="G51" s="1582" t="s">
        <v>429</v>
      </c>
      <c r="I51" s="1582" t="s">
        <v>797</v>
      </c>
      <c r="R51" s="1316"/>
    </row>
    <row r="52" spans="1:18">
      <c r="A52" s="2737" t="s">
        <v>970</v>
      </c>
      <c r="B52" s="1613">
        <f t="shared" ref="B52:B56" si="14">C52+F52+G52</f>
        <v>453311.92922110739</v>
      </c>
      <c r="C52" s="1613">
        <f t="shared" ref="C52:C56" si="15">D52+E52</f>
        <v>180282.5701811717</v>
      </c>
      <c r="D52" s="1613">
        <f>SUM($D15:$G15)*伸びまとめ!$E7</f>
        <v>162096.35486307007</v>
      </c>
      <c r="E52" s="1613">
        <f>SUM($H15:$I15)*伸びまとめ!$E7</f>
        <v>18186.215318101622</v>
      </c>
      <c r="F52" s="1613">
        <f>$K15*伸びまとめ!$E7</f>
        <v>242525.6127154321</v>
      </c>
      <c r="G52" s="1613">
        <f>$N15*伸びまとめ!$E7</f>
        <v>30503.74632450358</v>
      </c>
      <c r="H52" s="1658">
        <f>伸びまとめ!E25</f>
        <v>564.29999999999995</v>
      </c>
      <c r="I52" s="1655">
        <f t="shared" ref="I52:I56" si="16">B52/H52/10000</f>
        <v>8.0331725894224243E-2</v>
      </c>
      <c r="R52" s="1742"/>
    </row>
    <row r="53" spans="1:18">
      <c r="A53" s="2737" t="s">
        <v>673</v>
      </c>
      <c r="B53" s="1613">
        <f t="shared" si="14"/>
        <v>595690.7807214252</v>
      </c>
      <c r="C53" s="1613">
        <f t="shared" si="15"/>
        <v>247232.69509566837</v>
      </c>
      <c r="D53" s="1613">
        <f>SUM($D16:$G16)*伸びまとめ!$E8</f>
        <v>223550.85732101754</v>
      </c>
      <c r="E53" s="1613">
        <f>SUM($H16:$I16)*伸びまとめ!$E8</f>
        <v>23681.837774650849</v>
      </c>
      <c r="F53" s="1613">
        <f>$K16*伸びまとめ!$E8</f>
        <v>310504.79794058239</v>
      </c>
      <c r="G53" s="1613">
        <f>$N16*伸びまとめ!$E8</f>
        <v>37953.287685174408</v>
      </c>
      <c r="H53" s="1658">
        <f>伸びまとめ!E26</f>
        <v>707.3</v>
      </c>
      <c r="I53" s="1655">
        <f t="shared" si="16"/>
        <v>8.4220384663003717E-2</v>
      </c>
      <c r="R53" s="1742"/>
    </row>
    <row r="54" spans="1:18">
      <c r="A54" s="2737" t="s">
        <v>674</v>
      </c>
      <c r="B54" s="1613">
        <f ca="1">C54+F54+G54</f>
        <v>695628.0896688248</v>
      </c>
      <c r="C54" s="1613">
        <f ca="1">D54+E54</f>
        <v>297046.59894916962</v>
      </c>
      <c r="D54" s="1613">
        <f ca="1">SUM($D17:$G17)*伸びまとめ!$E9</f>
        <v>269451.07307016803</v>
      </c>
      <c r="E54" s="1613">
        <f ca="1">SUM($H17:$I17)*伸びまとめ!$E9</f>
        <v>27595.525879001601</v>
      </c>
      <c r="F54" s="1613">
        <f ca="1">$K17*伸びまとめ!$E9</f>
        <v>355807.58067765861</v>
      </c>
      <c r="G54" s="1613">
        <f ca="1">$N17*伸びまとめ!$E9</f>
        <v>42773.910041996547</v>
      </c>
      <c r="H54" s="1658">
        <f ca="1">伸びまとめ!E27</f>
        <v>794.63095946264446</v>
      </c>
      <c r="I54" s="1655">
        <f ca="1">B54/H54/10000</f>
        <v>8.7541025350841017E-2</v>
      </c>
      <c r="R54" s="1742"/>
    </row>
    <row r="55" spans="1:18">
      <c r="A55" s="2737" t="s">
        <v>675</v>
      </c>
      <c r="B55" s="1613">
        <f ca="1">C55+F55+G55</f>
        <v>787688.98248466861</v>
      </c>
      <c r="C55" s="1613">
        <f ca="1">D55+E55</f>
        <v>344260.18365349539</v>
      </c>
      <c r="D55" s="1613">
        <f ca="1">SUM($D18:$G18)*伸びまとめ!$E10</f>
        <v>313052.48428823706</v>
      </c>
      <c r="E55" s="1613">
        <f ca="1">SUM($H18:$I18)*伸びまとめ!$E10</f>
        <v>31207.699365258351</v>
      </c>
      <c r="F55" s="1613">
        <f ca="1">$K18*伸びまとめ!$E10</f>
        <v>396189.08686843346</v>
      </c>
      <c r="G55" s="1613">
        <f ca="1">$N18*伸びまとめ!$E10</f>
        <v>47239.711962739806</v>
      </c>
      <c r="H55" s="1658">
        <f ca="1">伸びまとめ!E28</f>
        <v>860.2685007778839</v>
      </c>
      <c r="I55" s="1655">
        <f ca="1">B55/H55/10000</f>
        <v>9.1563155197756693E-2</v>
      </c>
      <c r="R55" s="1742"/>
    </row>
    <row r="56" spans="1:18">
      <c r="A56" s="2737" t="s">
        <v>676</v>
      </c>
      <c r="B56" s="1613">
        <f ca="1">C56+F56+G56</f>
        <v>882883.2795010726</v>
      </c>
      <c r="C56" s="1613">
        <f ca="1">D56+E56</f>
        <v>391369.31354097155</v>
      </c>
      <c r="D56" s="1613">
        <f ca="1">SUM($D19:$G19)*伸びまとめ!$E11</f>
        <v>356652.08942483447</v>
      </c>
      <c r="E56" s="1613">
        <f ca="1">SUM($H19:$I19)*伸びまとめ!$E11</f>
        <v>34717.224116137077</v>
      </c>
      <c r="F56" s="1613">
        <f ca="1">$K19*伸びまとめ!$E11</f>
        <v>439387.15259436256</v>
      </c>
      <c r="G56" s="1613">
        <f ca="1">$N19*伸びまとめ!$E11</f>
        <v>52126.813365738439</v>
      </c>
      <c r="H56" s="1658">
        <f ca="1">伸びまとめ!E29</f>
        <v>931.32778759473717</v>
      </c>
      <c r="I56" s="1655">
        <f ca="1">B56/H56/10000</f>
        <v>9.4798339667414175E-2</v>
      </c>
      <c r="R56" s="1742"/>
    </row>
    <row r="57" spans="1:18" ht="14.25" thickBot="1">
      <c r="A57" s="1717"/>
      <c r="B57" s="1718"/>
      <c r="C57" s="1718"/>
      <c r="D57" s="1718"/>
      <c r="E57" s="1718"/>
      <c r="F57" s="1718"/>
      <c r="G57" s="1718"/>
      <c r="H57" s="1719"/>
      <c r="I57" s="1720"/>
      <c r="J57" s="1717"/>
      <c r="K57" s="1718"/>
      <c r="L57" s="1721"/>
      <c r="M57" s="1721"/>
      <c r="N57" s="1721"/>
      <c r="O57" s="1721"/>
      <c r="P57" s="1718"/>
      <c r="Q57" s="1717"/>
      <c r="R57" s="1318"/>
    </row>
    <row r="58" spans="1:18" ht="14.25" thickTop="1">
      <c r="B58" s="1613"/>
      <c r="C58" s="1613"/>
      <c r="D58" s="1613"/>
      <c r="E58" s="1613"/>
      <c r="F58" s="1613"/>
      <c r="G58" s="1613"/>
      <c r="H58" s="1658"/>
      <c r="I58" s="1655"/>
      <c r="K58" s="1613"/>
      <c r="L58" s="1585"/>
      <c r="M58" s="1585"/>
      <c r="N58" s="1585"/>
      <c r="O58" s="1585"/>
      <c r="P58" s="1613"/>
    </row>
    <row r="59" spans="1:18">
      <c r="A59" s="1628" t="s">
        <v>1473</v>
      </c>
    </row>
    <row r="60" spans="1:18">
      <c r="B60" s="1582" t="s">
        <v>578</v>
      </c>
      <c r="C60" s="1605" t="s">
        <v>425</v>
      </c>
      <c r="D60" s="1605" t="s">
        <v>439</v>
      </c>
      <c r="E60" s="1605" t="s">
        <v>440</v>
      </c>
      <c r="F60" s="1605" t="s">
        <v>441</v>
      </c>
      <c r="G60" s="1605" t="s">
        <v>392</v>
      </c>
      <c r="H60" s="1605" t="s">
        <v>442</v>
      </c>
      <c r="I60" s="1605" t="s">
        <v>644</v>
      </c>
      <c r="J60" s="1605" t="s">
        <v>795</v>
      </c>
      <c r="K60" s="1605" t="s">
        <v>645</v>
      </c>
      <c r="L60" s="1605" t="s">
        <v>646</v>
      </c>
      <c r="M60" s="1605" t="s">
        <v>647</v>
      </c>
      <c r="O60" s="1605"/>
      <c r="P60" s="1605"/>
    </row>
    <row r="61" spans="1:18">
      <c r="A61" s="2737" t="s">
        <v>970</v>
      </c>
      <c r="B61" s="1585">
        <f>現2018!C$5</f>
        <v>1322.3670883053574</v>
      </c>
      <c r="C61" s="1585">
        <f>現2018!D$5</f>
        <v>712.03484264856911</v>
      </c>
      <c r="D61" s="1585">
        <f>現2018!E$5</f>
        <v>40.676843495328953</v>
      </c>
      <c r="E61" s="1585">
        <f>現2018!F$5</f>
        <v>262.50523157194601</v>
      </c>
      <c r="F61" s="1585">
        <f>現2018!G$5</f>
        <v>4.0166931997315203</v>
      </c>
      <c r="G61" s="1585">
        <f>現2018!H$5</f>
        <v>301.08494833075184</v>
      </c>
      <c r="H61" s="1585">
        <f>現2018!I$5</f>
        <v>2.048529059029975</v>
      </c>
      <c r="I61" s="1585">
        <f>現2018!J$5</f>
        <v>7826.7655643084345</v>
      </c>
      <c r="J61" s="1585">
        <f t="shared" ref="J61:J65" si="17">K61+L61</f>
        <v>6279.0127813677482</v>
      </c>
      <c r="K61" s="1585">
        <f>現2018!K$5</f>
        <v>1564.6299438019785</v>
      </c>
      <c r="L61" s="1585">
        <f>現2018!L$5</f>
        <v>4714.3828375657695</v>
      </c>
      <c r="M61" s="1585">
        <f>現2018!M$5</f>
        <v>1547.7527829406865</v>
      </c>
      <c r="O61" s="1716"/>
      <c r="P61" s="1716"/>
      <c r="Q61" s="1716"/>
      <c r="R61" s="1716"/>
    </row>
    <row r="62" spans="1:18">
      <c r="A62" s="2737" t="s">
        <v>673</v>
      </c>
      <c r="B62" s="1585">
        <f>現2025!C$5</f>
        <v>1441.6444513727185</v>
      </c>
      <c r="C62" s="1585">
        <f>現2025!D$5</f>
        <v>769.226777803147</v>
      </c>
      <c r="D62" s="1585">
        <f>現2025!E$5</f>
        <v>45.385781521257002</v>
      </c>
      <c r="E62" s="1585">
        <f>現2025!F$5</f>
        <v>309.07538562168338</v>
      </c>
      <c r="F62" s="1585">
        <f>現2025!G$5</f>
        <v>4.86747700233839</v>
      </c>
      <c r="G62" s="1585">
        <f>現2025!H$5</f>
        <v>310.82801330192797</v>
      </c>
      <c r="H62" s="1585">
        <f>現2025!I$5</f>
        <v>2.2610161223649521</v>
      </c>
      <c r="I62" s="1585">
        <f>現2025!J$5</f>
        <v>7901.0691057377944</v>
      </c>
      <c r="J62" s="1585">
        <f t="shared" si="17"/>
        <v>6372.740534676017</v>
      </c>
      <c r="K62" s="1585">
        <f>現2025!K$5</f>
        <v>1596.0521129214299</v>
      </c>
      <c r="L62" s="1585">
        <f>現2025!L$5</f>
        <v>4776.6884217545867</v>
      </c>
      <c r="M62" s="1585">
        <f>現2025!M$5</f>
        <v>1528.3285710617783</v>
      </c>
      <c r="O62" s="1716"/>
      <c r="P62" s="1716"/>
      <c r="Q62" s="1716"/>
      <c r="R62" s="1716"/>
    </row>
    <row r="63" spans="1:18">
      <c r="A63" s="2737" t="s">
        <v>674</v>
      </c>
      <c r="B63" s="1585">
        <f>現2030!C$5</f>
        <v>1503.1666319195501</v>
      </c>
      <c r="C63" s="1585">
        <f>現2030!D$5</f>
        <v>796.61020120396711</v>
      </c>
      <c r="D63" s="1585">
        <f>現2030!E$5</f>
        <v>48.219931377523956</v>
      </c>
      <c r="E63" s="1585">
        <f>現2030!F$5</f>
        <v>336.9573226765545</v>
      </c>
      <c r="F63" s="1585">
        <f>現2030!G$5</f>
        <v>5.4119064088618885</v>
      </c>
      <c r="G63" s="1585">
        <f>現2030!H$5</f>
        <v>313.58260170159093</v>
      </c>
      <c r="H63" s="1585">
        <f>現2030!I$5</f>
        <v>2.3846685510518695</v>
      </c>
      <c r="I63" s="1585">
        <f>現2030!J$5</f>
        <v>7816.2165732970807</v>
      </c>
      <c r="J63" s="1585">
        <f t="shared" si="17"/>
        <v>6323.8404323525983</v>
      </c>
      <c r="K63" s="1585">
        <f>現2030!K$5</f>
        <v>1587.4360219716318</v>
      </c>
      <c r="L63" s="1585">
        <f>現2030!L$5</f>
        <v>4736.4044103809665</v>
      </c>
      <c r="M63" s="1585">
        <f>現2030!M$5</f>
        <v>1492.3761409444817</v>
      </c>
      <c r="O63" s="1716"/>
      <c r="P63" s="1716"/>
      <c r="Q63" s="1716"/>
      <c r="R63" s="1716"/>
    </row>
    <row r="64" spans="1:18">
      <c r="A64" s="2737" t="s">
        <v>675</v>
      </c>
      <c r="B64" s="1585">
        <f>現2035!C$5</f>
        <v>1539.5565878115726</v>
      </c>
      <c r="C64" s="1585">
        <f>現2035!D$5</f>
        <v>809.43800589346881</v>
      </c>
      <c r="D64" s="1585">
        <f>現2035!E$5</f>
        <v>50.414882526392766</v>
      </c>
      <c r="E64" s="1585">
        <f>現2035!F$5</f>
        <v>358.86401261813216</v>
      </c>
      <c r="F64" s="1585">
        <f>現2035!G$5</f>
        <v>5.8787593266546097</v>
      </c>
      <c r="G64" s="1585">
        <f>現2035!H$5</f>
        <v>312.51009930434105</v>
      </c>
      <c r="H64" s="1585">
        <f>現2035!I$5</f>
        <v>2.4508281425831981</v>
      </c>
      <c r="I64" s="1585">
        <f>現2035!J$5</f>
        <v>7660.8028549128348</v>
      </c>
      <c r="J64" s="1585">
        <f t="shared" si="17"/>
        <v>6207.5932391803035</v>
      </c>
      <c r="K64" s="1585">
        <f>現2035!K$5</f>
        <v>1559.3147878864706</v>
      </c>
      <c r="L64" s="1585">
        <f>現2035!L$5</f>
        <v>4648.2784512938333</v>
      </c>
      <c r="M64" s="1585">
        <f>現2035!M$5</f>
        <v>1453.2096157325311</v>
      </c>
      <c r="O64" s="1716"/>
      <c r="P64" s="1716"/>
      <c r="Q64" s="1716"/>
      <c r="R64" s="1716"/>
    </row>
    <row r="65" spans="1:18">
      <c r="A65" s="2737" t="s">
        <v>676</v>
      </c>
      <c r="B65" s="1585">
        <f>現2040!C$5</f>
        <v>1545.5412556629867</v>
      </c>
      <c r="C65" s="1585">
        <f>現2040!D$5</f>
        <v>808.01308976953965</v>
      </c>
      <c r="D65" s="1585">
        <f>現2040!E$5</f>
        <v>51.087232503801296</v>
      </c>
      <c r="E65" s="1585">
        <f>現2040!F$5</f>
        <v>371.28655474057666</v>
      </c>
      <c r="F65" s="1585">
        <f>現2040!G$5</f>
        <v>6.2280444035857769</v>
      </c>
      <c r="G65" s="1585">
        <f>現2040!H$5</f>
        <v>306.51875871342111</v>
      </c>
      <c r="H65" s="1585">
        <f>現2040!I$5</f>
        <v>2.4075755320622942</v>
      </c>
      <c r="I65" s="1585">
        <f>現2040!J$5</f>
        <v>7482.2197750730784</v>
      </c>
      <c r="J65" s="1585">
        <f t="shared" si="17"/>
        <v>6068.3680217151368</v>
      </c>
      <c r="K65" s="1585">
        <f>現2040!K$5</f>
        <v>1526.1745741621207</v>
      </c>
      <c r="L65" s="1585">
        <f>現2040!L$5</f>
        <v>4542.1934475530161</v>
      </c>
      <c r="M65" s="1585">
        <f>現2040!M$5</f>
        <v>1413.8517533579397</v>
      </c>
      <c r="O65" s="1716"/>
      <c r="P65" s="1716"/>
      <c r="Q65" s="1716"/>
      <c r="R65" s="1716"/>
    </row>
    <row r="66" spans="1:18">
      <c r="B66" s="1611"/>
      <c r="C66" s="1611"/>
      <c r="D66" s="1611"/>
      <c r="E66" s="1611"/>
      <c r="F66" s="1611"/>
      <c r="G66" s="1611"/>
      <c r="H66" s="1611"/>
      <c r="I66" s="1611"/>
      <c r="J66" s="1611"/>
      <c r="K66" s="1611"/>
      <c r="L66" s="1611"/>
      <c r="M66" s="1611"/>
      <c r="O66" s="1716"/>
      <c r="P66" s="1716"/>
      <c r="Q66" s="1716"/>
      <c r="R66" s="1716"/>
    </row>
    <row r="67" spans="1:18">
      <c r="A67" s="1628" t="s">
        <v>1474</v>
      </c>
      <c r="B67" s="2736" t="s">
        <v>1517</v>
      </c>
    </row>
    <row r="68" spans="1:18">
      <c r="B68" s="1582" t="s">
        <v>578</v>
      </c>
      <c r="C68" s="1605" t="s">
        <v>425</v>
      </c>
      <c r="D68" s="1605" t="s">
        <v>439</v>
      </c>
      <c r="E68" s="1605" t="s">
        <v>440</v>
      </c>
      <c r="F68" s="1605" t="s">
        <v>441</v>
      </c>
      <c r="G68" s="1605" t="s">
        <v>392</v>
      </c>
      <c r="H68" s="1605" t="s">
        <v>442</v>
      </c>
      <c r="I68" s="1605" t="s">
        <v>644</v>
      </c>
      <c r="J68" s="1605" t="s">
        <v>795</v>
      </c>
      <c r="K68" s="1605" t="s">
        <v>645</v>
      </c>
      <c r="L68" s="1605" t="s">
        <v>646</v>
      </c>
      <c r="M68" s="1605" t="s">
        <v>647</v>
      </c>
    </row>
    <row r="69" spans="1:18">
      <c r="A69" s="2737" t="s">
        <v>970</v>
      </c>
      <c r="B69" s="1712">
        <f>C15/B61/365*10</f>
        <v>3.735156857574284</v>
      </c>
      <c r="C69" s="1712">
        <f t="shared" ref="B69:H73" si="18">D15/C61/365*10</f>
        <v>5.2447951519088445</v>
      </c>
      <c r="D69" s="1712">
        <f t="shared" si="18"/>
        <v>2.3426930287732417</v>
      </c>
      <c r="E69" s="1712">
        <f t="shared" si="18"/>
        <v>2.2933414418606564</v>
      </c>
      <c r="F69" s="1712">
        <f t="shared" si="18"/>
        <v>2.2933414418606572</v>
      </c>
      <c r="G69" s="1712">
        <f t="shared" si="18"/>
        <v>1.6294393837687473</v>
      </c>
      <c r="H69" s="1712">
        <f t="shared" si="18"/>
        <v>3.7357545721396122</v>
      </c>
      <c r="I69" s="1712">
        <f t="shared" ref="I69:M73" si="19">J15/I61/270*10</f>
        <v>1.2920022198025405</v>
      </c>
      <c r="J69" s="1712">
        <f t="shared" si="19"/>
        <v>1.4305481471905732</v>
      </c>
      <c r="K69" s="1712">
        <f t="shared" si="19"/>
        <v>2.3977488299314875</v>
      </c>
      <c r="L69" s="1712">
        <f t="shared" si="19"/>
        <v>1.1095493649483703</v>
      </c>
      <c r="M69" s="1712">
        <f t="shared" si="19"/>
        <v>0.72994110871019946</v>
      </c>
      <c r="N69" s="1603"/>
      <c r="O69" s="1712"/>
    </row>
    <row r="70" spans="1:18">
      <c r="A70" s="2737" t="s">
        <v>673</v>
      </c>
      <c r="B70" s="1712">
        <f t="shared" si="18"/>
        <v>3.7288403592152224</v>
      </c>
      <c r="C70" s="1712">
        <f t="shared" si="18"/>
        <v>5.2447951519088454</v>
      </c>
      <c r="D70" s="1712">
        <f t="shared" si="18"/>
        <v>2.3426930287732417</v>
      </c>
      <c r="E70" s="1712">
        <f t="shared" si="18"/>
        <v>2.2933414418606572</v>
      </c>
      <c r="F70" s="1712">
        <f t="shared" si="18"/>
        <v>2.2933414418606572</v>
      </c>
      <c r="G70" s="1712">
        <f t="shared" si="18"/>
        <v>1.6294393837687473</v>
      </c>
      <c r="H70" s="1712">
        <f t="shared" si="18"/>
        <v>3.735754572139613</v>
      </c>
      <c r="I70" s="1712">
        <f t="shared" si="19"/>
        <v>1.2963427361212718</v>
      </c>
      <c r="J70" s="1712">
        <f t="shared" si="19"/>
        <v>1.4321787685406016</v>
      </c>
      <c r="K70" s="1712">
        <f t="shared" si="19"/>
        <v>2.3977488299314875</v>
      </c>
      <c r="L70" s="1712">
        <f t="shared" si="19"/>
        <v>1.1095493649483705</v>
      </c>
      <c r="M70" s="1712">
        <f t="shared" si="19"/>
        <v>0.72994110871019946</v>
      </c>
      <c r="N70" s="1603"/>
      <c r="O70" s="1712"/>
      <c r="Q70" s="1714"/>
    </row>
    <row r="71" spans="1:18">
      <c r="A71" s="2737" t="s">
        <v>674</v>
      </c>
      <c r="B71" s="1712">
        <f t="shared" si="18"/>
        <v>3.7228498948083271</v>
      </c>
      <c r="C71" s="1712">
        <f t="shared" si="18"/>
        <v>5.2447951519088445</v>
      </c>
      <c r="D71" s="1712">
        <f t="shared" si="18"/>
        <v>2.3426930287732413</v>
      </c>
      <c r="E71" s="1712">
        <f t="shared" si="18"/>
        <v>2.2933414418606572</v>
      </c>
      <c r="F71" s="1712">
        <f t="shared" si="18"/>
        <v>2.2933414418606564</v>
      </c>
      <c r="G71" s="1712">
        <f t="shared" si="18"/>
        <v>1.6294393837687469</v>
      </c>
      <c r="H71" s="1712">
        <f t="shared" si="18"/>
        <v>3.735754572139613</v>
      </c>
      <c r="I71" s="1712">
        <f t="shared" si="19"/>
        <v>1.2986966225530514</v>
      </c>
      <c r="J71" s="1712">
        <f t="shared" si="19"/>
        <v>1.4329184088187619</v>
      </c>
      <c r="K71" s="1712">
        <f t="shared" si="19"/>
        <v>2.3977488299314875</v>
      </c>
      <c r="L71" s="1712">
        <f t="shared" si="19"/>
        <v>1.1095493649483703</v>
      </c>
      <c r="M71" s="1712">
        <f t="shared" si="19"/>
        <v>0.72994110871019946</v>
      </c>
      <c r="N71" s="1603"/>
      <c r="O71" s="1712"/>
      <c r="Q71" s="1714"/>
    </row>
    <row r="72" spans="1:18">
      <c r="A72" s="2737" t="s">
        <v>675</v>
      </c>
      <c r="B72" s="1712">
        <f t="shared" si="18"/>
        <v>3.7142478807105492</v>
      </c>
      <c r="C72" s="1712">
        <f t="shared" si="18"/>
        <v>5.2447951519088445</v>
      </c>
      <c r="D72" s="1712">
        <f t="shared" si="18"/>
        <v>2.3426930287732417</v>
      </c>
      <c r="E72" s="1712">
        <f t="shared" si="18"/>
        <v>2.2933414418606564</v>
      </c>
      <c r="F72" s="1712">
        <f t="shared" si="18"/>
        <v>2.2933414418606572</v>
      </c>
      <c r="G72" s="1712">
        <f t="shared" si="18"/>
        <v>1.6294393837687473</v>
      </c>
      <c r="H72" s="1712">
        <f t="shared" si="18"/>
        <v>3.7357545721396139</v>
      </c>
      <c r="I72" s="1712">
        <f t="shared" si="19"/>
        <v>1.2997458932906243</v>
      </c>
      <c r="J72" s="1712">
        <f t="shared" si="19"/>
        <v>1.4331382983883554</v>
      </c>
      <c r="K72" s="1712">
        <f t="shared" si="19"/>
        <v>2.397748829931488</v>
      </c>
      <c r="L72" s="1712">
        <f t="shared" si="19"/>
        <v>1.1095493649483705</v>
      </c>
      <c r="M72" s="1712">
        <f t="shared" si="19"/>
        <v>0.72994110871019935</v>
      </c>
      <c r="N72" s="1603"/>
      <c r="O72" s="1712"/>
      <c r="Q72" s="1714"/>
    </row>
    <row r="73" spans="1:18">
      <c r="A73" s="2737" t="s">
        <v>676</v>
      </c>
      <c r="B73" s="1712">
        <f t="shared" si="18"/>
        <v>3.7085794650155446</v>
      </c>
      <c r="C73" s="1712">
        <f t="shared" si="18"/>
        <v>5.2447951519088427</v>
      </c>
      <c r="D73" s="1712">
        <f t="shared" si="18"/>
        <v>2.3426930287732413</v>
      </c>
      <c r="E73" s="1712">
        <f t="shared" si="18"/>
        <v>2.2933414418606564</v>
      </c>
      <c r="F73" s="1712">
        <f t="shared" si="18"/>
        <v>2.2933414418606564</v>
      </c>
      <c r="G73" s="1712">
        <f t="shared" si="18"/>
        <v>1.6294393837687471</v>
      </c>
      <c r="H73" s="1712">
        <f t="shared" si="18"/>
        <v>3.7357545721396122</v>
      </c>
      <c r="I73" s="1712">
        <f t="shared" si="19"/>
        <v>1.3005765619837626</v>
      </c>
      <c r="J73" s="1712">
        <f t="shared" si="19"/>
        <v>1.4335272883161121</v>
      </c>
      <c r="K73" s="1712">
        <f t="shared" si="19"/>
        <v>2.3977488299314875</v>
      </c>
      <c r="L73" s="1712">
        <f t="shared" si="19"/>
        <v>1.1095493649483703</v>
      </c>
      <c r="M73" s="1712">
        <f>N19/M65/270*10</f>
        <v>0.72994110871019935</v>
      </c>
      <c r="N73" s="1603"/>
      <c r="O73" s="1712"/>
      <c r="Q73" s="1714"/>
    </row>
    <row r="74" spans="1:18" ht="14.25" thickBot="1">
      <c r="A74" s="1717"/>
      <c r="B74" s="1717"/>
      <c r="C74" s="1717"/>
      <c r="D74" s="1717"/>
      <c r="E74" s="1717"/>
      <c r="F74" s="1717"/>
      <c r="G74" s="1717"/>
      <c r="H74" s="1717"/>
      <c r="I74" s="1717"/>
      <c r="J74" s="1717"/>
      <c r="K74" s="1717"/>
      <c r="L74" s="1717"/>
      <c r="M74" s="1717"/>
      <c r="N74" s="1717"/>
      <c r="O74" s="1717"/>
      <c r="P74" s="1717"/>
      <c r="Q74" s="1717"/>
      <c r="R74" s="1318"/>
    </row>
    <row r="75" spans="1:18" ht="14.25" thickTop="1"/>
    <row r="76" spans="1:18">
      <c r="A76" s="1628" t="s">
        <v>1475</v>
      </c>
    </row>
    <row r="77" spans="1:18">
      <c r="A77" s="1628"/>
    </row>
    <row r="78" spans="1:18">
      <c r="A78" s="1715" t="s">
        <v>1048</v>
      </c>
      <c r="B78" s="2819" t="s">
        <v>978</v>
      </c>
      <c r="C78" s="1318"/>
      <c r="D78" s="1318"/>
      <c r="E78" s="1318"/>
      <c r="F78" s="1318"/>
      <c r="G78" s="1318"/>
      <c r="H78" s="1318"/>
      <c r="I78" s="1318"/>
      <c r="J78" s="1318"/>
      <c r="K78" s="1318"/>
      <c r="L78" s="1318"/>
      <c r="M78" s="1318"/>
      <c r="N78" s="1318"/>
      <c r="O78" s="1318"/>
      <c r="P78" s="1318"/>
      <c r="Q78" s="1318"/>
    </row>
    <row r="79" spans="1:18">
      <c r="B79" s="1726" t="s">
        <v>1566</v>
      </c>
      <c r="C79" s="1727" t="s">
        <v>1565</v>
      </c>
      <c r="D79" s="1727" t="s">
        <v>691</v>
      </c>
      <c r="E79" s="1727" t="s">
        <v>690</v>
      </c>
      <c r="F79" s="1727" t="s">
        <v>689</v>
      </c>
      <c r="G79" s="1728" t="s">
        <v>688</v>
      </c>
      <c r="H79" s="1728" t="s">
        <v>687</v>
      </c>
      <c r="I79" s="1728" t="s">
        <v>686</v>
      </c>
      <c r="J79" s="1728" t="s">
        <v>685</v>
      </c>
      <c r="K79" s="1728" t="s">
        <v>684</v>
      </c>
      <c r="L79" s="1728" t="s">
        <v>683</v>
      </c>
      <c r="M79" s="1728" t="s">
        <v>682</v>
      </c>
      <c r="N79" s="1728" t="s">
        <v>353</v>
      </c>
      <c r="O79" s="1728" t="s">
        <v>681</v>
      </c>
      <c r="P79" s="1728" t="s">
        <v>694</v>
      </c>
      <c r="Q79" s="1728" t="s">
        <v>479</v>
      </c>
    </row>
    <row r="80" spans="1:18">
      <c r="A80" s="2800" t="s">
        <v>970</v>
      </c>
      <c r="B80" s="1743">
        <v>0.1</v>
      </c>
      <c r="C80" s="1743">
        <v>9.2149999999999996E-2</v>
      </c>
      <c r="D80" s="1729"/>
      <c r="E80" s="1729"/>
      <c r="F80" s="1729"/>
      <c r="G80" s="1730"/>
      <c r="H80" s="1730"/>
      <c r="I80" s="1730"/>
      <c r="J80" s="1740">
        <f>'Mf2018'!$N$51/12*10000</f>
        <v>7425.9315463001985</v>
      </c>
      <c r="K80" s="1730"/>
      <c r="L80" s="1730"/>
      <c r="M80" s="1730"/>
      <c r="N80" s="1740">
        <v>5800</v>
      </c>
      <c r="O80" s="1730"/>
      <c r="P80" s="1730"/>
      <c r="Q80" s="1730"/>
    </row>
    <row r="81" spans="1:17">
      <c r="A81" s="567" t="s">
        <v>1038</v>
      </c>
      <c r="B81" s="1559">
        <f>'Mf2018'!F5</f>
        <v>71802.096449999997</v>
      </c>
      <c r="C81" s="1559">
        <f>'Mf2018'!G5</f>
        <v>47599.915231762869</v>
      </c>
      <c r="D81" s="1559">
        <f>'Mf2018'!H5</f>
        <v>14.07898</v>
      </c>
      <c r="E81" s="1559">
        <f>'Mf2018'!I5</f>
        <v>244.2313</v>
      </c>
      <c r="F81" s="1559">
        <f>'Mf2018'!J5</f>
        <v>13886.141929424157</v>
      </c>
      <c r="G81" s="1559">
        <f>'Mf2018'!K5</f>
        <v>133546.46389118704</v>
      </c>
      <c r="H81" s="1559">
        <f>'Mf2018'!L5</f>
        <v>109775.59523000001</v>
      </c>
      <c r="I81" s="1559">
        <f>'Mf2018'!M5</f>
        <v>977.40133827564227</v>
      </c>
      <c r="J81" s="1559">
        <f>'Mf2018'!N5</f>
        <v>110752.99656827564</v>
      </c>
      <c r="K81" s="1559">
        <f>'Mf2018'!O5</f>
        <v>5654.5732500000004</v>
      </c>
      <c r="L81" s="1559">
        <f>'Mf2018'!P5</f>
        <v>116407.56981827565</v>
      </c>
      <c r="M81" s="1559">
        <f>'Mf2018'!Q5</f>
        <v>249954.03370946267</v>
      </c>
      <c r="N81" s="1559">
        <f>'Mf2018'!R5</f>
        <v>172260.40351999999</v>
      </c>
      <c r="O81" s="1559">
        <f>'Mf2018'!S5</f>
        <v>422214.43722946267</v>
      </c>
      <c r="P81" s="1559">
        <f>'Mf2018'!T5</f>
        <v>36497.801462415307</v>
      </c>
      <c r="Q81" s="1732">
        <f>B25</f>
        <v>453311.92922110739</v>
      </c>
    </row>
    <row r="82" spans="1:17">
      <c r="A82" s="567" t="s">
        <v>1039</v>
      </c>
      <c r="B82" s="1559">
        <f>'Mf2018'!F6</f>
        <v>56076.467269080167</v>
      </c>
      <c r="C82" s="1559">
        <f>'Mf2018'!G6</f>
        <v>37288.217147166899</v>
      </c>
      <c r="D82" s="1559">
        <f>'Mf2018'!H6</f>
        <v>11.485604998391315</v>
      </c>
      <c r="E82" s="1559">
        <f>'Mf2018'!I6</f>
        <v>196.19558260496336</v>
      </c>
      <c r="F82" s="1559">
        <f>'Mf2018'!J6</f>
        <v>10925.546738112727</v>
      </c>
      <c r="G82" s="1559">
        <f>'Mf2018'!K6</f>
        <v>104497.91234196315</v>
      </c>
      <c r="H82" s="1559">
        <f>'Mf2018'!L6</f>
        <v>91204.579857087418</v>
      </c>
      <c r="I82" s="1559">
        <f>'Mf2018'!M6</f>
        <v>856.26935238718863</v>
      </c>
      <c r="J82" s="1559">
        <f>'Mf2018'!N6</f>
        <v>92060.849209474603</v>
      </c>
      <c r="K82" s="1559">
        <f>'Mf2018'!O6</f>
        <v>4417.4649293972398</v>
      </c>
      <c r="L82" s="1559">
        <f>'Mf2018'!P6</f>
        <v>96478.31413887185</v>
      </c>
      <c r="M82" s="1559">
        <f>'Mf2018'!Q6</f>
        <v>200976.226480835</v>
      </c>
      <c r="N82" s="1559">
        <f>'Mf2018'!R6</f>
        <v>158390.04871999999</v>
      </c>
      <c r="O82" s="1559">
        <f>'Mf2018'!S6</f>
        <v>359366.27520083496</v>
      </c>
      <c r="P82" s="1559">
        <f>'Mf2018'!T6</f>
        <v>30008.328927654962</v>
      </c>
      <c r="Q82" s="1560">
        <f>'Mf2018'!U6</f>
        <v>389374.60412848991</v>
      </c>
    </row>
    <row r="83" spans="1:17">
      <c r="A83" s="567" t="s">
        <v>1040</v>
      </c>
      <c r="B83" s="1559">
        <f>'Mf2018'!F36</f>
        <v>79936.968557208529</v>
      </c>
      <c r="C83" s="1559">
        <f>'Mf2018'!G36</f>
        <v>71656.240235904217</v>
      </c>
      <c r="D83" s="1559">
        <f>'Mf2018'!H36</f>
        <v>20.248611037075701</v>
      </c>
      <c r="E83" s="1559">
        <f>'Mf2018'!I36</f>
        <v>276.6878976419236</v>
      </c>
      <c r="F83" s="1559">
        <f>'Mf2018'!J36</f>
        <v>22696.020901020471</v>
      </c>
      <c r="G83" s="1559">
        <f>'Mf2018'!K36</f>
        <v>174586.16620281219</v>
      </c>
      <c r="H83" s="1559">
        <f>'Mf2018'!L36</f>
        <v>27061.166585864561</v>
      </c>
      <c r="I83" s="1559">
        <f>'Mf2018'!M36</f>
        <v>209.55412085999998</v>
      </c>
      <c r="J83" s="1559">
        <f>'Mf2018'!N36</f>
        <v>27270.720706724562</v>
      </c>
      <c r="K83" s="1559">
        <f>'Mf2018'!O36</f>
        <v>4068.5692216305961</v>
      </c>
      <c r="L83" s="1559">
        <f>'Mf2018'!P36</f>
        <v>31339.28992835516</v>
      </c>
      <c r="M83" s="1559">
        <f>'Mf2018'!Q36</f>
        <v>205925.45613116736</v>
      </c>
      <c r="N83" s="1559">
        <f>'Mf2018'!R36</f>
        <v>12465.889575967318</v>
      </c>
      <c r="O83" s="1559">
        <f>'Mf2018'!S36</f>
        <v>218391.34570713469</v>
      </c>
      <c r="P83" s="1559">
        <f>'Mf2018'!T36</f>
        <v>2736.2105586776347</v>
      </c>
      <c r="Q83" s="1560">
        <f>'Mf2018'!U36</f>
        <v>221127.55626581234</v>
      </c>
    </row>
    <row r="84" spans="1:17">
      <c r="A84" s="567" t="s">
        <v>1041</v>
      </c>
      <c r="B84" s="1724">
        <f>MfSumm!B5</f>
        <v>3952.9843000000001</v>
      </c>
      <c r="C84" s="1724">
        <f>MfSumm!C5</f>
        <v>2884.2919000000002</v>
      </c>
      <c r="D84" s="1724">
        <f>MfSumm!D5</f>
        <v>1.8948</v>
      </c>
      <c r="E84" s="1724">
        <f>MfSumm!E5</f>
        <v>12.065099999999999</v>
      </c>
      <c r="F84" s="1724">
        <f>MfSumm!F5</f>
        <v>854.30100000000004</v>
      </c>
      <c r="G84" s="1724">
        <f>MfSumm!G5</f>
        <v>7705.5371000000005</v>
      </c>
      <c r="H84" s="1724">
        <f>MfSumm!H5</f>
        <v>3037.2521999999999</v>
      </c>
      <c r="I84" s="1724">
        <f>MfSumm!I5</f>
        <v>23.050799999999999</v>
      </c>
      <c r="J84" s="1724">
        <f>MfSumm!J5</f>
        <v>3060.3029999999999</v>
      </c>
      <c r="K84" s="1724">
        <f>MfSumm!K5</f>
        <v>279.303</v>
      </c>
      <c r="L84" s="1724">
        <f>MfSumm!L5</f>
        <v>3339.6059999999998</v>
      </c>
      <c r="M84" s="1724">
        <f>MfSumm!M5</f>
        <v>11045.143100000001</v>
      </c>
      <c r="N84" s="1724">
        <f>MfSumm!N5</f>
        <v>1752.8334</v>
      </c>
      <c r="O84" s="1724">
        <f>MfSumm!O5</f>
        <v>12797.976500000001</v>
      </c>
      <c r="P84" s="1559"/>
      <c r="Q84" s="1560"/>
    </row>
    <row r="85" spans="1:17">
      <c r="A85" s="567" t="s">
        <v>1564</v>
      </c>
      <c r="B85" s="1724">
        <f>MfSumm!B13</f>
        <v>917261.02489867993</v>
      </c>
      <c r="C85" s="1724">
        <f>MfSumm!C13</f>
        <v>899973.51122076006</v>
      </c>
      <c r="D85" s="1724"/>
      <c r="E85" s="1724"/>
      <c r="F85" s="1724"/>
      <c r="G85" s="1724"/>
      <c r="H85" s="1724"/>
      <c r="I85" s="1724"/>
      <c r="J85" s="1724"/>
      <c r="K85" s="1724"/>
      <c r="L85" s="1724"/>
      <c r="M85" s="1724"/>
      <c r="N85" s="1724"/>
      <c r="O85" s="1724"/>
      <c r="P85" s="1559"/>
      <c r="Q85" s="1560"/>
    </row>
    <row r="86" spans="1:17">
      <c r="A86" s="567" t="s">
        <v>975</v>
      </c>
      <c r="B86" s="1725">
        <f t="shared" ref="B86:O86" si="20">B83/B84</f>
        <v>20.221929178218222</v>
      </c>
      <c r="C86" s="1725">
        <f t="shared" si="20"/>
        <v>24.84361594466365</v>
      </c>
      <c r="D86" s="1725">
        <f t="shared" si="20"/>
        <v>10.686410722543647</v>
      </c>
      <c r="E86" s="1725">
        <f t="shared" si="20"/>
        <v>22.93291374641931</v>
      </c>
      <c r="F86" s="1725">
        <f t="shared" si="20"/>
        <v>26.566773187694348</v>
      </c>
      <c r="G86" s="1725">
        <f t="shared" si="20"/>
        <v>22.657235172200025</v>
      </c>
      <c r="H86" s="1725">
        <f t="shared" si="20"/>
        <v>8.9097528963398442</v>
      </c>
      <c r="I86" s="1725">
        <f t="shared" si="20"/>
        <v>9.0909695481284807</v>
      </c>
      <c r="J86" s="1725">
        <f t="shared" si="20"/>
        <v>8.9111178555602386</v>
      </c>
      <c r="K86" s="1725">
        <f t="shared" si="20"/>
        <v>14.56686545304059</v>
      </c>
      <c r="L86" s="1725">
        <f t="shared" si="20"/>
        <v>9.3841279265743207</v>
      </c>
      <c r="M86" s="1725">
        <f t="shared" si="20"/>
        <v>18.643982632616805</v>
      </c>
      <c r="N86" s="1725">
        <f t="shared" si="20"/>
        <v>7.1118507759877909</v>
      </c>
      <c r="O86" s="1725">
        <f t="shared" si="20"/>
        <v>17.064521544256209</v>
      </c>
      <c r="P86" s="566"/>
      <c r="Q86" s="567"/>
    </row>
    <row r="87" spans="1:17">
      <c r="A87" s="567" t="s">
        <v>976</v>
      </c>
      <c r="B87" s="1725">
        <f>B86</f>
        <v>20.221929178218222</v>
      </c>
      <c r="C87" s="1725">
        <f t="shared" ref="C87:O87" si="21">C86</f>
        <v>24.84361594466365</v>
      </c>
      <c r="D87" s="1725">
        <f t="shared" si="21"/>
        <v>10.686410722543647</v>
      </c>
      <c r="E87" s="1725">
        <f>E86</f>
        <v>22.93291374641931</v>
      </c>
      <c r="F87" s="1725">
        <f t="shared" si="21"/>
        <v>26.566773187694348</v>
      </c>
      <c r="G87" s="1725">
        <f t="shared" si="21"/>
        <v>22.657235172200025</v>
      </c>
      <c r="H87" s="1725">
        <f t="shared" si="21"/>
        <v>8.9097528963398442</v>
      </c>
      <c r="I87" s="1725">
        <f t="shared" si="21"/>
        <v>9.0909695481284807</v>
      </c>
      <c r="J87" s="1725">
        <f t="shared" si="21"/>
        <v>8.9111178555602386</v>
      </c>
      <c r="K87" s="1725">
        <f t="shared" si="21"/>
        <v>14.56686545304059</v>
      </c>
      <c r="L87" s="1725">
        <f t="shared" si="21"/>
        <v>9.3841279265743207</v>
      </c>
      <c r="M87" s="1725">
        <f t="shared" si="21"/>
        <v>18.643982632616805</v>
      </c>
      <c r="N87" s="1725">
        <f t="shared" si="21"/>
        <v>7.1118507759877909</v>
      </c>
      <c r="O87" s="1725">
        <f t="shared" si="21"/>
        <v>17.064521544256209</v>
      </c>
      <c r="P87" s="566"/>
      <c r="Q87" s="567"/>
    </row>
    <row r="88" spans="1:17">
      <c r="A88" s="567" t="s">
        <v>974</v>
      </c>
      <c r="B88" s="1283">
        <f>B83/B85</f>
        <v>8.7147460087534309E-2</v>
      </c>
      <c r="C88" s="1283">
        <f>C83/C85</f>
        <v>7.9620388091985989E-2</v>
      </c>
      <c r="D88" s="812"/>
      <c r="E88" s="812"/>
      <c r="F88" s="812"/>
      <c r="G88" s="812"/>
      <c r="H88" s="812"/>
      <c r="I88" s="812"/>
      <c r="J88" s="812"/>
      <c r="K88" s="812"/>
      <c r="L88" s="812"/>
      <c r="M88" s="812"/>
      <c r="N88" s="812"/>
      <c r="O88" s="812"/>
      <c r="P88" s="812"/>
      <c r="Q88" s="1321"/>
    </row>
    <row r="89" spans="1:17">
      <c r="A89" s="2800" t="s">
        <v>673</v>
      </c>
      <c r="B89" s="1744">
        <f>B80/B88*B97</f>
        <v>0.10810703313305157</v>
      </c>
      <c r="C89" s="1744">
        <f>C80/C88*C97</f>
        <v>9.987674373056471E-2</v>
      </c>
      <c r="D89" s="1731"/>
      <c r="E89" s="1731"/>
      <c r="F89" s="1731"/>
      <c r="G89" s="1731"/>
      <c r="H89" s="1731"/>
      <c r="I89" s="1731"/>
      <c r="J89" s="1741">
        <f>J80/J86*J96</f>
        <v>8271.4817286692196</v>
      </c>
      <c r="K89" s="1731"/>
      <c r="L89" s="1731"/>
      <c r="M89" s="1731"/>
      <c r="N89" s="1741">
        <f>N80/N86*N96</f>
        <v>6491.1303021771864</v>
      </c>
      <c r="O89" s="1731"/>
      <c r="P89" s="1731"/>
      <c r="Q89" s="1731"/>
    </row>
    <row r="90" spans="1:17">
      <c r="A90" s="567" t="s">
        <v>1038</v>
      </c>
      <c r="B90" s="1559">
        <f>'Mf2025'!F5/'Mf2025'!$U$5*$Q$90</f>
        <v>80434.245634611929</v>
      </c>
      <c r="C90" s="1559">
        <f>'Mf2025'!G5/'Mf2025'!$U$5*$Q$90</f>
        <v>53738.255460317712</v>
      </c>
      <c r="D90" s="1559">
        <f>'Mf2025'!H5/'Mf2025'!$U$5*$Q$90</f>
        <v>15.595768818345531</v>
      </c>
      <c r="E90" s="1559">
        <f>'Mf2025'!I5/'Mf2025'!$U$5*$Q$90</f>
        <v>276.27985857167045</v>
      </c>
      <c r="F90" s="1559">
        <f>'Mf2025'!J5/'Mf2025'!$U$5*$Q$90</f>
        <v>15873.950807080952</v>
      </c>
      <c r="G90" s="1559">
        <f>'Mf2025'!K5/'Mf2025'!$U$5*$Q$90</f>
        <v>150338.32752940062</v>
      </c>
      <c r="H90" s="1559">
        <f>'Mf2025'!L5/'Mf2025'!$U$5*$Q$90</f>
        <v>119727.39380059054</v>
      </c>
      <c r="I90" s="1559">
        <f>'Mf2025'!M5/'Mf2025'!$U$5*$Q$90</f>
        <v>0</v>
      </c>
      <c r="J90" s="1559">
        <f>'Mf2025'!N5/'Mf2025'!$U$5*$Q$90</f>
        <v>119727.39380059054</v>
      </c>
      <c r="K90" s="1559">
        <f>'Mf2025'!O5/'Mf2025'!$U$5*$Q$90</f>
        <v>6277.8295999014435</v>
      </c>
      <c r="L90" s="1559">
        <f>'Mf2025'!P5/'Mf2025'!$U$5*$Q$90</f>
        <v>126005.22340049196</v>
      </c>
      <c r="M90" s="1559">
        <f>'Mf2025'!Q5/'Mf2025'!$U$5*$Q$90</f>
        <v>276343.55092989258</v>
      </c>
      <c r="N90" s="1559">
        <f>'Mf2025'!R5/'Mf2025'!$U$5*$Q$90</f>
        <v>245366.61120765709</v>
      </c>
      <c r="O90" s="1559">
        <f>'Mf2025'!S5/'Mf2025'!$U$5*$Q$90</f>
        <v>521710.16213754966</v>
      </c>
      <c r="P90" s="1559">
        <f>'Mf2025'!T5/'Mf2025'!$U$5*$Q$90</f>
        <v>45098.585551853939</v>
      </c>
      <c r="Q90" s="1732">
        <f>B26</f>
        <v>560135.84387285914</v>
      </c>
    </row>
    <row r="91" spans="1:17">
      <c r="A91" s="567" t="s">
        <v>1039</v>
      </c>
      <c r="B91" s="1559">
        <f>'Mf2025'!F6/'Mf2025'!$U$5*$Q$90</f>
        <v>62664.111667944948</v>
      </c>
      <c r="C91" s="1559">
        <f>'Mf2025'!G6/'Mf2025'!$U$5*$Q$90</f>
        <v>42049.043050401538</v>
      </c>
      <c r="D91" s="1559">
        <f>'Mf2025'!H6/'Mf2025'!$U$5*$Q$90</f>
        <v>12.668990569549139</v>
      </c>
      <c r="E91" s="1559">
        <f>'Mf2025'!I6/'Mf2025'!$U$5*$Q$90</f>
        <v>221.54178562323239</v>
      </c>
      <c r="F91" s="1559">
        <f>'Mf2025'!J6/'Mf2025'!$U$5*$Q$90</f>
        <v>12477.051077291933</v>
      </c>
      <c r="G91" s="1559">
        <f>'Mf2025'!K6/'Mf2025'!$U$5*$Q$90</f>
        <v>117424.41657183119</v>
      </c>
      <c r="H91" s="1559">
        <f>'Mf2025'!L6/'Mf2025'!$U$5*$Q$90</f>
        <v>99342.626483660075</v>
      </c>
      <c r="I91" s="1559">
        <f>'Mf2025'!M6/'Mf2025'!$U$5*$Q$90</f>
        <v>0</v>
      </c>
      <c r="J91" s="1559">
        <f>'Mf2025'!N6/'Mf2025'!$U$5*$Q$90</f>
        <v>99342.626483660075</v>
      </c>
      <c r="K91" s="1559">
        <f>'Mf2025'!O6/'Mf2025'!$U$5*$Q$90</f>
        <v>4910.2388971049377</v>
      </c>
      <c r="L91" s="1559">
        <f>'Mf2025'!P6/'Mf2025'!$U$5*$Q$90</f>
        <v>104252.86538076501</v>
      </c>
      <c r="M91" s="1559">
        <f>'Mf2025'!Q6/'Mf2025'!$U$5*$Q$90</f>
        <v>221677.28195259621</v>
      </c>
      <c r="N91" s="1559">
        <f>'Mf2025'!R6/'Mf2025'!$U$5*$Q$90</f>
        <v>225329.12700955462</v>
      </c>
      <c r="O91" s="1559">
        <f>'Mf2025'!S6/'Mf2025'!$U$5*$Q$90</f>
        <v>447006.40896215086</v>
      </c>
      <c r="P91" s="1559">
        <f>'Mf2025'!T6/'Mf2025'!$U$5*$Q$90</f>
        <v>37079.855092248654</v>
      </c>
      <c r="Q91" s="1560">
        <f>'Mf2025'!U6/'Mf2025'!$U$5*$Q$90</f>
        <v>484086.26405439951</v>
      </c>
    </row>
    <row r="92" spans="1:17">
      <c r="A92" s="567" t="s">
        <v>1040</v>
      </c>
      <c r="B92" s="1559">
        <f>'Mf2025'!F36/'Mf2025'!$U$5*$Q$90</f>
        <v>93543.017912755211</v>
      </c>
      <c r="C92" s="1559">
        <f>'Mf2025'!G36/'Mf2025'!$U$5*$Q$90</f>
        <v>84575.014928977849</v>
      </c>
      <c r="D92" s="1559">
        <f>'Mf2025'!H36/'Mf2025'!$U$5*$Q$90</f>
        <v>25.511134436898445</v>
      </c>
      <c r="E92" s="1559">
        <f>'Mf2025'!I36/'Mf2025'!$U$5*$Q$90</f>
        <v>328.59094381765198</v>
      </c>
      <c r="F92" s="1559">
        <f>'Mf2025'!J36/'Mf2025'!$U$5*$Q$90</f>
        <v>26802.108500336217</v>
      </c>
      <c r="G92" s="1559">
        <f>'Mf2025'!K36/'Mf2025'!$U$5*$Q$90</f>
        <v>205274.24342032382</v>
      </c>
      <c r="H92" s="1559">
        <f>'Mf2025'!L36/'Mf2025'!$U$5*$Q$90</f>
        <v>32231.915906546375</v>
      </c>
      <c r="I92" s="1559">
        <f>'Mf2025'!M36/'Mf2025'!$U$5*$Q$90</f>
        <v>0</v>
      </c>
      <c r="J92" s="1559">
        <f>'Mf2025'!N36/'Mf2025'!$U$5*$Q$90</f>
        <v>32231.915906546375</v>
      </c>
      <c r="K92" s="1559">
        <f>'Mf2025'!O36/'Mf2025'!$U$5*$Q$90</f>
        <v>5036.8541584120958</v>
      </c>
      <c r="L92" s="1559">
        <f>'Mf2025'!P36/'Mf2025'!$U$5*$Q$90</f>
        <v>37268.770064958466</v>
      </c>
      <c r="M92" s="1559">
        <f>'Mf2025'!Q36/'Mf2025'!$U$5*$Q$90</f>
        <v>242543.01348528231</v>
      </c>
      <c r="N92" s="1559">
        <f>'Mf2025'!R36/'Mf2025'!$U$5*$Q$90</f>
        <v>19254.427563286852</v>
      </c>
      <c r="O92" s="1559">
        <f>'Mf2025'!S36/'Mf2025'!$U$5*$Q$90</f>
        <v>261797.44104856916</v>
      </c>
      <c r="P92" s="1559">
        <f>'Mf2025'!T36/'Mf2025'!$U$5*$Q$90</f>
        <v>3381.004362563684</v>
      </c>
      <c r="Q92" s="1560">
        <f>'Mf2025'!U36/'Mf2025'!$U$5*$Q$90</f>
        <v>265178.44541113282</v>
      </c>
    </row>
    <row r="93" spans="1:17">
      <c r="A93" s="567" t="s">
        <v>1041</v>
      </c>
      <c r="B93" s="1559">
        <f>MfSumm!B6</f>
        <v>3694.9084024309391</v>
      </c>
      <c r="C93" s="1559">
        <f>MfSumm!C6</f>
        <v>2742.9785591765258</v>
      </c>
      <c r="D93" s="1559">
        <f>MfSumm!D6</f>
        <v>1.7732792077402646</v>
      </c>
      <c r="E93" s="1559">
        <f>MfSumm!E6</f>
        <v>11.419665981795893</v>
      </c>
      <c r="F93" s="1559">
        <f>MfSumm!F6</f>
        <v>761.39610103368182</v>
      </c>
      <c r="G93" s="1559">
        <f>MfSumm!G6</f>
        <v>7212.4760078306826</v>
      </c>
      <c r="H93" s="1559">
        <f>MfSumm!H6</f>
        <v>2835.3417448103701</v>
      </c>
      <c r="I93" s="1559">
        <f>MfSumm!I6</f>
        <v>0</v>
      </c>
      <c r="J93" s="1559">
        <f>MfSumm!J6</f>
        <v>2835.3417448103701</v>
      </c>
      <c r="K93" s="1559">
        <f>MfSumm!K6</f>
        <v>260.34766150924594</v>
      </c>
      <c r="L93" s="1559">
        <f>MfSumm!L6</f>
        <v>3095.689406319616</v>
      </c>
      <c r="M93" s="1559">
        <f>MfSumm!M6</f>
        <v>10308.165414150299</v>
      </c>
      <c r="N93" s="1559">
        <f>MfSumm!N6</f>
        <v>2112.2216702752189</v>
      </c>
      <c r="O93" s="1559">
        <f>MfSumm!O6</f>
        <v>12420.387084425518</v>
      </c>
      <c r="P93" s="1559"/>
      <c r="Q93" s="1560"/>
    </row>
    <row r="94" spans="1:17">
      <c r="A94" s="567" t="s">
        <v>1564</v>
      </c>
      <c r="B94" s="1559">
        <f>MfSumm!B14*伸びまとめ!$B$17</f>
        <v>992893.56083049392</v>
      </c>
      <c r="C94" s="1559">
        <f>MfSumm!C14*伸びまとめ!$B$17</f>
        <v>980051.18447387638</v>
      </c>
      <c r="D94" s="1559"/>
      <c r="E94" s="1559"/>
      <c r="F94" s="1559"/>
      <c r="G94" s="1559"/>
      <c r="H94" s="1559"/>
      <c r="I94" s="1559"/>
      <c r="J94" s="1559"/>
      <c r="K94" s="1559"/>
      <c r="L94" s="1559"/>
      <c r="M94" s="1559"/>
      <c r="N94" s="1559"/>
      <c r="O94" s="1559"/>
      <c r="P94" s="1559"/>
      <c r="Q94" s="1560"/>
    </row>
    <row r="95" spans="1:17">
      <c r="A95" s="567" t="s">
        <v>975</v>
      </c>
      <c r="B95" s="1725">
        <f t="shared" ref="B95:H95" si="22">B92/B93</f>
        <v>25.316735281235054</v>
      </c>
      <c r="C95" s="1725">
        <f t="shared" si="22"/>
        <v>30.833275982429939</v>
      </c>
      <c r="D95" s="1725">
        <f t="shared" si="22"/>
        <v>14.386417167439719</v>
      </c>
      <c r="E95" s="1725">
        <f>E92/E93</f>
        <v>28.774129150665118</v>
      </c>
      <c r="F95" s="1725">
        <f t="shared" si="22"/>
        <v>35.201268385731559</v>
      </c>
      <c r="G95" s="1725">
        <f t="shared" si="22"/>
        <v>28.460994975574934</v>
      </c>
      <c r="H95" s="1725">
        <f t="shared" si="22"/>
        <v>11.367912162807757</v>
      </c>
      <c r="I95" s="1733" t="str">
        <f>IFERROR(I92/I93,"-")</f>
        <v>-</v>
      </c>
      <c r="J95" s="1725">
        <f t="shared" ref="J95:O95" si="23">J92/J93</f>
        <v>11.367912162807757</v>
      </c>
      <c r="K95" s="1725">
        <f t="shared" si="23"/>
        <v>19.346646438893472</v>
      </c>
      <c r="L95" s="1725">
        <f t="shared" si="23"/>
        <v>12.038924185636029</v>
      </c>
      <c r="M95" s="1725">
        <f t="shared" si="23"/>
        <v>23.529212400136394</v>
      </c>
      <c r="N95" s="1725">
        <f t="shared" si="23"/>
        <v>9.1157229538214288</v>
      </c>
      <c r="O95" s="1725">
        <f t="shared" si="23"/>
        <v>21.078042034362099</v>
      </c>
      <c r="P95" s="566"/>
      <c r="Q95" s="567"/>
    </row>
    <row r="96" spans="1:17">
      <c r="A96" s="567" t="s">
        <v>976</v>
      </c>
      <c r="B96" s="1725">
        <f>B95/伸びまとめ!$B$17</f>
        <v>22.105052569994857</v>
      </c>
      <c r="C96" s="1725">
        <f>C95/伸びまとめ!$B$17</f>
        <v>26.921764553187042</v>
      </c>
      <c r="D96" s="1725">
        <f>D95/伸びまとめ!$B$17</f>
        <v>12.561355334621075</v>
      </c>
      <c r="E96" s="1725">
        <f>E95/伸びまとめ!$B$17</f>
        <v>25.12384122461167</v>
      </c>
      <c r="F96" s="1725">
        <f>F95/伸びまとめ!$B$17</f>
        <v>30.735633151476947</v>
      </c>
      <c r="G96" s="1725">
        <f>G95/伸びまとめ!$B$17</f>
        <v>24.850431271671923</v>
      </c>
      <c r="H96" s="1725">
        <f>H95/伸びまとめ!$B$17</f>
        <v>9.9257780744030644</v>
      </c>
      <c r="I96" s="1733" t="str">
        <f>IFERROR(I95/伸びまとめ!$B$17,"-")</f>
        <v>-</v>
      </c>
      <c r="J96" s="1725">
        <f>J95/伸びまとめ!$B$17</f>
        <v>9.9257780744030644</v>
      </c>
      <c r="K96" s="1725">
        <f>K95/伸びまとめ!$B$17</f>
        <v>16.892329592821856</v>
      </c>
      <c r="L96" s="1725">
        <f>L95/伸びまとめ!$B$17</f>
        <v>10.511665467660745</v>
      </c>
      <c r="M96" s="1725">
        <f>M95/伸びまとめ!$B$17</f>
        <v>20.544294959749511</v>
      </c>
      <c r="N96" s="1725">
        <f>N95/伸びまとめ!$B$17</f>
        <v>7.9593017373408079</v>
      </c>
      <c r="O96" s="1725">
        <f>O95/伸びまとめ!$B$17</f>
        <v>18.404080228602268</v>
      </c>
      <c r="P96" s="566"/>
      <c r="Q96" s="567"/>
    </row>
    <row r="97" spans="1:17">
      <c r="A97" s="567" t="s">
        <v>974</v>
      </c>
      <c r="B97" s="1283">
        <f>B92/B94</f>
        <v>9.42125335514436E-2</v>
      </c>
      <c r="C97" s="1283">
        <f>C92/C94</f>
        <v>8.6296528455685195E-2</v>
      </c>
      <c r="D97" s="812"/>
      <c r="E97" s="812"/>
      <c r="F97" s="812"/>
      <c r="G97" s="812"/>
      <c r="H97" s="812"/>
      <c r="I97" s="812"/>
      <c r="J97" s="812"/>
      <c r="K97" s="812"/>
      <c r="L97" s="812"/>
      <c r="M97" s="812"/>
      <c r="N97" s="812"/>
      <c r="O97" s="812"/>
      <c r="P97" s="812"/>
      <c r="Q97" s="1321"/>
    </row>
    <row r="98" spans="1:17">
      <c r="A98" s="2800" t="s">
        <v>676</v>
      </c>
      <c r="B98" s="1745">
        <f ca="1">B80/B88*B106</f>
        <v>0.11804303483544366</v>
      </c>
      <c r="C98" s="1745">
        <f ca="1">C80/C88*C106</f>
        <v>0.11132097265148939</v>
      </c>
      <c r="D98"/>
      <c r="E98"/>
      <c r="F98"/>
      <c r="G98"/>
      <c r="H98"/>
      <c r="I98"/>
      <c r="J98" s="1557">
        <f ca="1">J80/J86*J105</f>
        <v>8402.1163441398821</v>
      </c>
      <c r="K98" s="2657"/>
      <c r="L98" s="1613"/>
      <c r="M98"/>
      <c r="N98" s="1557">
        <f ca="1">N80/N86*N105</f>
        <v>8161.9813678502051</v>
      </c>
      <c r="O98"/>
      <c r="P98"/>
      <c r="Q98"/>
    </row>
    <row r="99" spans="1:17">
      <c r="A99" s="567" t="s">
        <v>1038</v>
      </c>
      <c r="B99" s="1735">
        <f ca="1">'Mf2040'!F5/'Mf2040'!$U$5*$Q$99</f>
        <v>101825.43056018946</v>
      </c>
      <c r="C99" s="1736">
        <f ca="1">'Mf2040'!G5/'Mf2040'!$U$5*$Q$99</f>
        <v>64744.834928163706</v>
      </c>
      <c r="D99" s="1736">
        <f ca="1">'Mf2040'!H5/'Mf2040'!$U$5*$Q$99</f>
        <v>20.629498028444129</v>
      </c>
      <c r="E99" s="1736">
        <f ca="1">'Mf2040'!I5/'Mf2040'!$U$5*$Q$99</f>
        <v>354.66580547233457</v>
      </c>
      <c r="F99" s="1736">
        <f ca="1">'Mf2040'!J5/'Mf2040'!$U$5*$Q$99</f>
        <v>18796.165282206402</v>
      </c>
      <c r="G99" s="1736">
        <f ca="1">'Mf2040'!K5/'Mf2040'!$U$5*$Q$99</f>
        <v>185741.72607406034</v>
      </c>
      <c r="H99" s="1736">
        <f ca="1">'Mf2040'!L5/'Mf2040'!$U$5*$Q$99</f>
        <v>166890.30676353473</v>
      </c>
      <c r="I99" s="1736">
        <f ca="1">'Mf2040'!M5/'Mf2040'!$U$5*$Q$99</f>
        <v>0</v>
      </c>
      <c r="J99" s="1736">
        <f ca="1">'Mf2040'!N5/'Mf2040'!$U$5*$Q$99</f>
        <v>166890.30676353473</v>
      </c>
      <c r="K99" s="1736">
        <f ca="1">'Mf2040'!O5/'Mf2040'!$U$5*$Q$99</f>
        <v>8185.6704946393102</v>
      </c>
      <c r="L99" s="1736">
        <f ca="1">'Mf2040'!P5/'Mf2040'!$U$5*$Q$99</f>
        <v>175075.97725817401</v>
      </c>
      <c r="M99" s="1736">
        <f ca="1">'Mf2040'!Q5/'Mf2040'!$U$5*$Q$99</f>
        <v>360817.70333223435</v>
      </c>
      <c r="N99" s="1736">
        <f ca="1">'Mf2040'!R5/'Mf2040'!$U$5*$Q$99</f>
        <v>366708.05299381271</v>
      </c>
      <c r="O99" s="1736">
        <f ca="1">'Mf2040'!S5/'Mf2040'!$U$5*$Q$99</f>
        <v>727525.75632604701</v>
      </c>
      <c r="P99" s="1736">
        <f ca="1">'Mf2040'!T5/'Mf2040'!$U$5*$Q$99</f>
        <v>62890.05839644152</v>
      </c>
      <c r="Q99" s="1737">
        <f ca="1">B29</f>
        <v>781110.43838837277</v>
      </c>
    </row>
    <row r="100" spans="1:17">
      <c r="A100" s="567" t="s">
        <v>1039</v>
      </c>
      <c r="B100" s="1738">
        <f ca="1">'Mf2040'!F6/'Mf2040'!$U$5*$Q$99</f>
        <v>79439.848489979398</v>
      </c>
      <c r="C100" s="1559">
        <f ca="1">'Mf2040'!G6/'Mf2040'!$U$5*$Q$99</f>
        <v>50719.285423581045</v>
      </c>
      <c r="D100" s="1559">
        <f ca="1">'Mf2040'!H6/'Mf2040'!$U$5*$Q$99</f>
        <v>16.761948120314734</v>
      </c>
      <c r="E100" s="1559">
        <f ca="1">'Mf2040'!I6/'Mf2040'!$U$5*$Q$99</f>
        <v>284.78383905954416</v>
      </c>
      <c r="F100" s="1559">
        <f ca="1">'Mf2040'!J6/'Mf2040'!$U$5*$Q$99</f>
        <v>14788.471819125369</v>
      </c>
      <c r="G100" s="1559">
        <f ca="1">'Mf2040'!K6/'Mf2040'!$U$5*$Q$99</f>
        <v>145249.15151986567</v>
      </c>
      <c r="H100" s="1559">
        <f ca="1">'Mf2040'!L6/'Mf2040'!$U$5*$Q$99</f>
        <v>138282.32823601103</v>
      </c>
      <c r="I100" s="1559">
        <f ca="1">'Mf2040'!M6/'Mf2040'!$U$5*$Q$99</f>
        <v>0</v>
      </c>
      <c r="J100" s="1559">
        <f ca="1">'Mf2040'!N6/'Mf2040'!$U$5*$Q$99</f>
        <v>138282.32823601103</v>
      </c>
      <c r="K100" s="1559">
        <f ca="1">'Mf2040'!O6/'Mf2040'!$U$5*$Q$99</f>
        <v>6413.7790985630927</v>
      </c>
      <c r="L100" s="1559">
        <f ca="1">'Mf2040'!P6/'Mf2040'!$U$5*$Q$99</f>
        <v>144696.1073345741</v>
      </c>
      <c r="M100" s="1559">
        <f ca="1">'Mf2040'!Q6/'Mf2040'!$U$5*$Q$99</f>
        <v>289945.25885443977</v>
      </c>
      <c r="N100" s="1559">
        <f ca="1">'Mf2040'!R6/'Mf2040'!$U$5*$Q$99</f>
        <v>337045.55671763833</v>
      </c>
      <c r="O100" s="1559">
        <f ca="1">'Mf2040'!S6/'Mf2040'!$U$5*$Q$99</f>
        <v>626990.81557207822</v>
      </c>
      <c r="P100" s="1559">
        <f ca="1">'Mf2040'!T6/'Mf2040'!$U$5*$Q$99</f>
        <v>51707.92439602896</v>
      </c>
      <c r="Q100" s="1560">
        <f ca="1">'Mf2040'!U6/'Mf2040'!$U$5*$Q$99</f>
        <v>678698.73996810708</v>
      </c>
    </row>
    <row r="101" spans="1:17">
      <c r="A101" s="567" t="s">
        <v>1040</v>
      </c>
      <c r="B101" s="1738">
        <f ca="1">'Mf2040'!F36/'Mf2040'!$U$5*$Q$99</f>
        <v>123655.20604834589</v>
      </c>
      <c r="C101" s="1559">
        <f ca="1">'Mf2040'!G36/'Mf2040'!$U$5*$Q$99</f>
        <v>110244.63959101691</v>
      </c>
      <c r="D101" s="1559">
        <f ca="1">'Mf2040'!H36/'Mf2040'!$U$5*$Q$99</f>
        <v>34.607466688111998</v>
      </c>
      <c r="E101" s="1559">
        <f ca="1">'Mf2040'!I36/'Mf2040'!$U$5*$Q$99</f>
        <v>434.97405079242947</v>
      </c>
      <c r="F101" s="1559">
        <f ca="1">'Mf2040'!J36/'Mf2040'!$U$5*$Q$99</f>
        <v>35620.99642718953</v>
      </c>
      <c r="G101" s="1559">
        <f ca="1">'Mf2040'!K36/'Mf2040'!$U$5*$Q$99</f>
        <v>269990.42358403292</v>
      </c>
      <c r="H101" s="1559">
        <f ca="1">'Mf2040'!L36/'Mf2040'!$U$5*$Q$99</f>
        <v>44455.925099441731</v>
      </c>
      <c r="I101" s="1559">
        <f ca="1">'Mf2040'!M36/'Mf2040'!$U$5*$Q$99</f>
        <v>0</v>
      </c>
      <c r="J101" s="1559">
        <f ca="1">'Mf2040'!N36/'Mf2040'!$U$5*$Q$99</f>
        <v>44455.925099441731</v>
      </c>
      <c r="K101" s="1559">
        <f ca="1">'Mf2040'!O36/'Mf2040'!$U$5*$Q$99</f>
        <v>6813.3492993972568</v>
      </c>
      <c r="L101" s="1559">
        <f ca="1">'Mf2040'!P36/'Mf2040'!$U$5*$Q$99</f>
        <v>51269.274398838992</v>
      </c>
      <c r="M101" s="1559">
        <f ca="1">'Mf2040'!Q36/'Mf2040'!$U$5*$Q$99</f>
        <v>321259.6979828719</v>
      </c>
      <c r="N101" s="1559">
        <f ca="1">'Mf2040'!R36/'Mf2040'!$U$5*$Q$99</f>
        <v>35505.884514778547</v>
      </c>
      <c r="O101" s="1559">
        <f ca="1">'Mf2040'!S36/'Mf2040'!$U$5*$Q$99</f>
        <v>356765.58249765047</v>
      </c>
      <c r="P101" s="1559">
        <f ca="1">'Mf2040'!T36/'Mf2040'!$U$5*$Q$99</f>
        <v>4714.8166444327135</v>
      </c>
      <c r="Q101" s="1560">
        <f ca="1">'Mf2040'!U36/'Mf2040'!$U$5*$Q$99</f>
        <v>361480.39914208325</v>
      </c>
    </row>
    <row r="102" spans="1:17">
      <c r="A102" s="567" t="s">
        <v>1041</v>
      </c>
      <c r="B102" s="1738">
        <f>MfSumm!B9</f>
        <v>3171.879241904664</v>
      </c>
      <c r="C102" s="1559">
        <f>MfSumm!C9</f>
        <v>2298.297331818786</v>
      </c>
      <c r="D102" s="1559">
        <f>MfSumm!D9</f>
        <v>1.5730607647962471</v>
      </c>
      <c r="E102" s="1559">
        <f>MfSumm!E9</f>
        <v>9.9218552861395217</v>
      </c>
      <c r="F102" s="1559">
        <f>MfSumm!F9</f>
        <v>631.37749481060416</v>
      </c>
      <c r="G102" s="1559">
        <f>MfSumm!G9</f>
        <v>6113.0489845849897</v>
      </c>
      <c r="H102" s="1559">
        <f>MfSumm!H9</f>
        <v>2697.5194553520573</v>
      </c>
      <c r="I102" s="1559">
        <f>MfSumm!I9</f>
        <v>0</v>
      </c>
      <c r="J102" s="1559">
        <f>MfSumm!J9</f>
        <v>2697.5194553520573</v>
      </c>
      <c r="K102" s="1559">
        <f>MfSumm!K9</f>
        <v>226.73500319196992</v>
      </c>
      <c r="L102" s="1559">
        <f>MfSumm!L9</f>
        <v>2924.2544585440273</v>
      </c>
      <c r="M102" s="1559">
        <f>MfSumm!M9</f>
        <v>9037.303443129018</v>
      </c>
      <c r="N102" s="1559">
        <f>MfSumm!N9</f>
        <v>2170.4758887448857</v>
      </c>
      <c r="O102" s="1559">
        <f>MfSumm!O9</f>
        <v>11207.779331873904</v>
      </c>
      <c r="P102" s="1559"/>
      <c r="Q102" s="1560"/>
    </row>
    <row r="103" spans="1:17">
      <c r="A103" s="567" t="s">
        <v>1564</v>
      </c>
      <c r="B103" s="1738">
        <f ca="1">MfSumm!B17*伸びまとめ!$B$20</f>
        <v>1202035.5300697598</v>
      </c>
      <c r="C103" s="1559">
        <f ca="1">MfSumm!C17*伸びまとめ!$B$20</f>
        <v>1146176.6036789054</v>
      </c>
      <c r="D103" s="1559"/>
      <c r="E103" s="1559"/>
      <c r="F103" s="1559"/>
      <c r="G103" s="1559"/>
      <c r="H103" s="1559"/>
      <c r="I103" s="1559"/>
      <c r="J103" s="1559"/>
      <c r="K103" s="1559"/>
      <c r="L103" s="1559"/>
      <c r="M103" s="1559"/>
      <c r="N103" s="1559"/>
      <c r="O103" s="1559"/>
      <c r="P103" s="1559"/>
      <c r="Q103" s="1560"/>
    </row>
    <row r="104" spans="1:17">
      <c r="A104" s="567" t="s">
        <v>975</v>
      </c>
      <c r="B104" s="1739">
        <f ca="1">B101/B102</f>
        <v>38.984840410914529</v>
      </c>
      <c r="C104" s="1725">
        <f ca="1">C101/C102</f>
        <v>47.967962223483703</v>
      </c>
      <c r="D104" s="1725">
        <f ca="1">D101/D102</f>
        <v>22.000082554086571</v>
      </c>
      <c r="E104" s="1725">
        <f ca="1">E101/E102</f>
        <v>43.839991437898988</v>
      </c>
      <c r="F104" s="1725">
        <f ca="1">F101/F102</f>
        <v>56.417906434683495</v>
      </c>
      <c r="G104" s="1725">
        <f ca="1">G101/G102</f>
        <v>44.16624572530926</v>
      </c>
      <c r="H104" s="1725">
        <f ca="1">H101/H102</f>
        <v>16.480298227780427</v>
      </c>
      <c r="I104" s="1733" t="str">
        <f ca="1">IFERROR(I101/I102,"-")</f>
        <v>-</v>
      </c>
      <c r="J104" s="1725">
        <f ca="1">J101/J102</f>
        <v>16.480298227780427</v>
      </c>
      <c r="K104" s="1725">
        <f ca="1">K101/K102</f>
        <v>30.04983440350669</v>
      </c>
      <c r="L104" s="1725">
        <f ca="1">L101/L102</f>
        <v>17.532425828758324</v>
      </c>
      <c r="M104" s="1725">
        <f ca="1">M101/M102</f>
        <v>35.548180937436911</v>
      </c>
      <c r="N104" s="1725">
        <f ca="1">N101/N102</f>
        <v>16.358571269506442</v>
      </c>
      <c r="O104" s="1725">
        <f ca="1">O101/O102</f>
        <v>31.831959921180964</v>
      </c>
      <c r="P104" s="1559"/>
      <c r="Q104" s="1560"/>
    </row>
    <row r="105" spans="1:17">
      <c r="A105" s="567" t="s">
        <v>976</v>
      </c>
      <c r="B105" s="1739">
        <f ca="1">B104/伸びまとめ!$B$20</f>
        <v>23.850672622276587</v>
      </c>
      <c r="C105" s="1725">
        <f ca="1">C104/伸びまとめ!$B$20</f>
        <v>29.346488309074552</v>
      </c>
      <c r="D105" s="1725">
        <f ca="1">D104/伸びまとめ!$B$20</f>
        <v>13.459507878700286</v>
      </c>
      <c r="E105" s="1725">
        <f ca="1">E104/伸びまとめ!$B$20</f>
        <v>26.821022544342611</v>
      </c>
      <c r="F105" s="1725">
        <f ca="1">F104/伸びまとめ!$B$20</f>
        <v>34.516109395977949</v>
      </c>
      <c r="G105" s="1725">
        <f ca="1">G104/伸びまとめ!$B$20</f>
        <v>27.02062280225358</v>
      </c>
      <c r="H105" s="1725">
        <f ca="1">H104/伸びまとめ!$B$20</f>
        <v>10.08253961296786</v>
      </c>
      <c r="I105" s="1733" t="str">
        <f ca="1">IFERROR(I104/伸びまとめ!$B$20,"-")</f>
        <v>-</v>
      </c>
      <c r="J105" s="1725">
        <f ca="1">J104/伸びまとめ!$B$20</f>
        <v>10.08253961296786</v>
      </c>
      <c r="K105" s="1725">
        <f ca="1">K104/伸びまとめ!$B$20</f>
        <v>18.384293873138603</v>
      </c>
      <c r="L105" s="1725">
        <f ca="1">L104/伸びまとめ!$B$20</f>
        <v>10.726224458238116</v>
      </c>
      <c r="M105" s="1725">
        <f ca="1">M104/伸びまとめ!$B$20</f>
        <v>21.748146636477966</v>
      </c>
      <c r="N105" s="1725">
        <f ca="1">N104/伸びまとめ!$B$20</f>
        <v>10.008067849059202</v>
      </c>
      <c r="O105" s="1725">
        <f ca="1">O104/伸びまとめ!$B$20</f>
        <v>19.474586711222255</v>
      </c>
      <c r="P105" s="1559"/>
      <c r="Q105" s="1560"/>
    </row>
    <row r="106" spans="1:17">
      <c r="A106" s="567" t="s">
        <v>974</v>
      </c>
      <c r="B106" s="1734">
        <f ca="1">B101/B103</f>
        <v>0.10287150666933248</v>
      </c>
      <c r="C106" s="1283">
        <f ca="1">C101/C103</f>
        <v>9.6184688500151314E-2</v>
      </c>
      <c r="D106" s="812"/>
      <c r="E106" s="812"/>
      <c r="F106" s="812"/>
      <c r="G106" s="812"/>
      <c r="H106" s="812"/>
      <c r="I106" s="812"/>
      <c r="J106" s="812"/>
      <c r="K106" s="812"/>
      <c r="L106" s="812"/>
      <c r="M106" s="812"/>
      <c r="N106" s="812"/>
      <c r="O106" s="812"/>
      <c r="P106" s="812"/>
      <c r="Q106" s="1321"/>
    </row>
    <row r="107" spans="1:17">
      <c r="A107" s="1318"/>
      <c r="B107" s="2819" t="s">
        <v>979</v>
      </c>
      <c r="C107" s="1318"/>
      <c r="D107" s="1318"/>
      <c r="E107" s="1318"/>
      <c r="F107" s="1318"/>
      <c r="G107" s="1318"/>
      <c r="H107" s="1318"/>
      <c r="I107" s="1318"/>
      <c r="J107" s="1318"/>
      <c r="K107" s="1318"/>
      <c r="L107" s="1318"/>
      <c r="M107" s="1318"/>
      <c r="N107" s="1318"/>
      <c r="O107" s="1318"/>
      <c r="P107" s="1318"/>
      <c r="Q107" s="1318"/>
    </row>
    <row r="108" spans="1:17">
      <c r="A108" s="1318"/>
      <c r="B108" s="1726" t="s">
        <v>1566</v>
      </c>
      <c r="C108" s="1727" t="s">
        <v>1565</v>
      </c>
      <c r="D108" s="1727" t="s">
        <v>691</v>
      </c>
      <c r="E108" s="1727" t="s">
        <v>690</v>
      </c>
      <c r="F108" s="1727" t="s">
        <v>689</v>
      </c>
      <c r="G108" s="1728" t="s">
        <v>688</v>
      </c>
      <c r="H108" s="1728" t="s">
        <v>687</v>
      </c>
      <c r="I108" s="1728" t="s">
        <v>686</v>
      </c>
      <c r="J108" s="1728" t="s">
        <v>685</v>
      </c>
      <c r="K108" s="1728" t="s">
        <v>684</v>
      </c>
      <c r="L108" s="1728" t="s">
        <v>683</v>
      </c>
      <c r="M108" s="1728" t="s">
        <v>682</v>
      </c>
      <c r="N108" s="1728" t="s">
        <v>353</v>
      </c>
      <c r="O108" s="1728" t="s">
        <v>681</v>
      </c>
      <c r="P108" s="1728" t="s">
        <v>694</v>
      </c>
      <c r="Q108" s="1728" t="s">
        <v>479</v>
      </c>
    </row>
    <row r="109" spans="1:17">
      <c r="A109" s="2800" t="s">
        <v>970</v>
      </c>
      <c r="B109" s="1743">
        <v>0.1</v>
      </c>
      <c r="C109" s="1743">
        <v>9.2149999999999996E-2</v>
      </c>
      <c r="D109" s="1729"/>
      <c r="E109" s="1729"/>
      <c r="F109" s="1729"/>
      <c r="G109" s="1730"/>
      <c r="H109" s="1730"/>
      <c r="I109" s="1730"/>
      <c r="J109" s="1740">
        <f>'Mf2018'!$N$51/12*10000</f>
        <v>7425.9315463001985</v>
      </c>
      <c r="K109" s="1730"/>
      <c r="L109" s="1730"/>
      <c r="M109" s="1730"/>
      <c r="N109" s="1740">
        <v>5800</v>
      </c>
      <c r="O109" s="1730"/>
      <c r="P109" s="1730"/>
      <c r="Q109" s="1730"/>
    </row>
    <row r="110" spans="1:17">
      <c r="A110" s="567" t="s">
        <v>1038</v>
      </c>
      <c r="B110" s="1559">
        <f>'Mf2018'!F5</f>
        <v>71802.096449999997</v>
      </c>
      <c r="C110" s="1559">
        <f>'Mf2018'!G5</f>
        <v>47599.915231762869</v>
      </c>
      <c r="D110" s="1559">
        <f>'Mf2018'!H5</f>
        <v>14.07898</v>
      </c>
      <c r="E110" s="1559">
        <f>'Mf2018'!I5</f>
        <v>244.2313</v>
      </c>
      <c r="F110" s="1559">
        <f>'Mf2018'!J5</f>
        <v>13886.141929424157</v>
      </c>
      <c r="G110" s="1559">
        <f>'Mf2018'!K5</f>
        <v>133546.46389118704</v>
      </c>
      <c r="H110" s="1559">
        <f>'Mf2018'!L5</f>
        <v>109775.59523000001</v>
      </c>
      <c r="I110" s="1559">
        <f>'Mf2018'!M5</f>
        <v>977.40133827564227</v>
      </c>
      <c r="J110" s="1559">
        <f>'Mf2018'!N5</f>
        <v>110752.99656827564</v>
      </c>
      <c r="K110" s="1559">
        <f>'Mf2018'!O5</f>
        <v>5654.5732500000004</v>
      </c>
      <c r="L110" s="1559">
        <f>'Mf2018'!P5</f>
        <v>116407.56981827565</v>
      </c>
      <c r="M110" s="1559">
        <f>'Mf2018'!Q5</f>
        <v>249954.03370946267</v>
      </c>
      <c r="N110" s="1559">
        <f>'Mf2018'!R5</f>
        <v>172260.40351999999</v>
      </c>
      <c r="O110" s="1559">
        <f>'Mf2018'!S5</f>
        <v>422214.43722946267</v>
      </c>
      <c r="P110" s="1559">
        <f>'Mf2018'!T5</f>
        <v>36497.801462415307</v>
      </c>
      <c r="Q110" s="1732">
        <f>B34</f>
        <v>453311.92922110739</v>
      </c>
    </row>
    <row r="111" spans="1:17">
      <c r="A111" s="567" t="s">
        <v>1039</v>
      </c>
      <c r="B111" s="1559">
        <f>'Mf2018'!F6</f>
        <v>56076.467269080167</v>
      </c>
      <c r="C111" s="1559">
        <f>'Mf2018'!G6</f>
        <v>37288.217147166899</v>
      </c>
      <c r="D111" s="1559">
        <f>'Mf2018'!H6</f>
        <v>11.485604998391315</v>
      </c>
      <c r="E111" s="1559">
        <f>'Mf2018'!I6</f>
        <v>196.19558260496336</v>
      </c>
      <c r="F111" s="1559">
        <f>'Mf2018'!J6</f>
        <v>10925.546738112727</v>
      </c>
      <c r="G111" s="1559">
        <f>'Mf2018'!K6</f>
        <v>104497.91234196315</v>
      </c>
      <c r="H111" s="1559">
        <f>'Mf2018'!L6</f>
        <v>91204.579857087418</v>
      </c>
      <c r="I111" s="1559">
        <f>'Mf2018'!M6</f>
        <v>856.26935238718863</v>
      </c>
      <c r="J111" s="1559">
        <f>'Mf2018'!N6</f>
        <v>92060.849209474603</v>
      </c>
      <c r="K111" s="1559">
        <f>'Mf2018'!O6</f>
        <v>4417.4649293972398</v>
      </c>
      <c r="L111" s="1559">
        <f>'Mf2018'!P6</f>
        <v>96478.31413887185</v>
      </c>
      <c r="M111" s="1559">
        <f>'Mf2018'!Q6</f>
        <v>200976.226480835</v>
      </c>
      <c r="N111" s="1559">
        <f>'Mf2018'!R6</f>
        <v>158390.04871999999</v>
      </c>
      <c r="O111" s="1559">
        <f>'Mf2018'!S6</f>
        <v>359366.27520083496</v>
      </c>
      <c r="P111" s="1559">
        <f>'Mf2018'!T6</f>
        <v>30008.328927654962</v>
      </c>
      <c r="Q111" s="1560">
        <f>'Mf2018'!U6</f>
        <v>389374.60412848991</v>
      </c>
    </row>
    <row r="112" spans="1:17">
      <c r="A112" s="567" t="s">
        <v>1040</v>
      </c>
      <c r="B112" s="1559">
        <f>'Mf2018'!F36</f>
        <v>79936.968557208529</v>
      </c>
      <c r="C112" s="1559">
        <f>'Mf2018'!G36</f>
        <v>71656.240235904217</v>
      </c>
      <c r="D112" s="1559">
        <f>'Mf2018'!H36</f>
        <v>20.248611037075701</v>
      </c>
      <c r="E112" s="1559">
        <f>'Mf2018'!I36</f>
        <v>276.6878976419236</v>
      </c>
      <c r="F112" s="1559">
        <f>'Mf2018'!J36</f>
        <v>22696.020901020471</v>
      </c>
      <c r="G112" s="1559">
        <f>'Mf2018'!K36</f>
        <v>174586.16620281219</v>
      </c>
      <c r="H112" s="1559">
        <f>'Mf2018'!L36</f>
        <v>27061.166585864561</v>
      </c>
      <c r="I112" s="1559">
        <f>'Mf2018'!M36</f>
        <v>209.55412085999998</v>
      </c>
      <c r="J112" s="1559">
        <f>'Mf2018'!N36</f>
        <v>27270.720706724562</v>
      </c>
      <c r="K112" s="1559">
        <f>'Mf2018'!O36</f>
        <v>4068.5692216305961</v>
      </c>
      <c r="L112" s="1559">
        <f>'Mf2018'!P36</f>
        <v>31339.28992835516</v>
      </c>
      <c r="M112" s="1559">
        <f>'Mf2018'!Q36</f>
        <v>205925.45613116736</v>
      </c>
      <c r="N112" s="1559">
        <f>'Mf2018'!R36</f>
        <v>12465.889575967318</v>
      </c>
      <c r="O112" s="1559">
        <f>'Mf2018'!S36</f>
        <v>218391.34570713469</v>
      </c>
      <c r="P112" s="1559">
        <f>'Mf2018'!T36</f>
        <v>2736.2105586776347</v>
      </c>
      <c r="Q112" s="1560">
        <f>'Mf2018'!U36</f>
        <v>221127.55626581234</v>
      </c>
    </row>
    <row r="113" spans="1:17">
      <c r="A113" s="567" t="s">
        <v>1041</v>
      </c>
      <c r="B113" s="1724">
        <f>MfSumm!B5</f>
        <v>3952.9843000000001</v>
      </c>
      <c r="C113" s="1724">
        <f>MfSumm!C5</f>
        <v>2884.2919000000002</v>
      </c>
      <c r="D113" s="1724">
        <f>MfSumm!D5</f>
        <v>1.8948</v>
      </c>
      <c r="E113" s="1724">
        <f>MfSumm!E5</f>
        <v>12.065099999999999</v>
      </c>
      <c r="F113" s="1724">
        <f>MfSumm!F5</f>
        <v>854.30100000000004</v>
      </c>
      <c r="G113" s="1724">
        <f>MfSumm!G5</f>
        <v>7705.5371000000005</v>
      </c>
      <c r="H113" s="1724">
        <f>MfSumm!H5</f>
        <v>3037.2521999999999</v>
      </c>
      <c r="I113" s="1724">
        <f>MfSumm!I5</f>
        <v>23.050799999999999</v>
      </c>
      <c r="J113" s="1724">
        <f>MfSumm!J5</f>
        <v>3060.3029999999999</v>
      </c>
      <c r="K113" s="1724">
        <f>MfSumm!K5</f>
        <v>279.303</v>
      </c>
      <c r="L113" s="1724">
        <f>MfSumm!L5</f>
        <v>3339.6059999999998</v>
      </c>
      <c r="M113" s="1724">
        <f>MfSumm!M5</f>
        <v>11045.143100000001</v>
      </c>
      <c r="N113" s="1724">
        <f>MfSumm!N5</f>
        <v>1752.8334</v>
      </c>
      <c r="O113" s="1724">
        <f>MfSumm!O5</f>
        <v>12797.976500000001</v>
      </c>
      <c r="P113" s="1559"/>
      <c r="Q113" s="1560"/>
    </row>
    <row r="114" spans="1:17">
      <c r="A114" s="567" t="s">
        <v>1564</v>
      </c>
      <c r="B114" s="1724">
        <f>MfSumm!B13</f>
        <v>917261.02489867993</v>
      </c>
      <c r="C114" s="1724">
        <f>MfSumm!C13</f>
        <v>899973.51122076006</v>
      </c>
      <c r="D114" s="1724"/>
      <c r="E114" s="1724"/>
      <c r="F114" s="1724"/>
      <c r="G114" s="1724"/>
      <c r="H114" s="1724"/>
      <c r="I114" s="1724"/>
      <c r="J114" s="1724"/>
      <c r="K114" s="1724"/>
      <c r="L114" s="1724"/>
      <c r="M114" s="1724"/>
      <c r="N114" s="1724"/>
      <c r="O114" s="1724"/>
      <c r="P114" s="1559"/>
      <c r="Q114" s="1560"/>
    </row>
    <row r="115" spans="1:17">
      <c r="A115" s="567" t="s">
        <v>975</v>
      </c>
      <c r="B115" s="1725">
        <f t="shared" ref="B115:O115" si="24">B112/B113</f>
        <v>20.221929178218222</v>
      </c>
      <c r="C115" s="1725">
        <f t="shared" si="24"/>
        <v>24.84361594466365</v>
      </c>
      <c r="D115" s="1725">
        <f t="shared" si="24"/>
        <v>10.686410722543647</v>
      </c>
      <c r="E115" s="1725">
        <f t="shared" si="24"/>
        <v>22.93291374641931</v>
      </c>
      <c r="F115" s="1725">
        <f t="shared" si="24"/>
        <v>26.566773187694348</v>
      </c>
      <c r="G115" s="1725">
        <f t="shared" si="24"/>
        <v>22.657235172200025</v>
      </c>
      <c r="H115" s="1725">
        <f t="shared" si="24"/>
        <v>8.9097528963398442</v>
      </c>
      <c r="I115" s="1725">
        <f t="shared" si="24"/>
        <v>9.0909695481284807</v>
      </c>
      <c r="J115" s="1725">
        <f t="shared" si="24"/>
        <v>8.9111178555602386</v>
      </c>
      <c r="K115" s="1725">
        <f t="shared" si="24"/>
        <v>14.56686545304059</v>
      </c>
      <c r="L115" s="1725">
        <f t="shared" si="24"/>
        <v>9.3841279265743207</v>
      </c>
      <c r="M115" s="1725">
        <f t="shared" si="24"/>
        <v>18.643982632616805</v>
      </c>
      <c r="N115" s="1725">
        <f t="shared" si="24"/>
        <v>7.1118507759877909</v>
      </c>
      <c r="O115" s="1725">
        <f t="shared" si="24"/>
        <v>17.064521544256209</v>
      </c>
      <c r="P115" s="566"/>
      <c r="Q115" s="567"/>
    </row>
    <row r="116" spans="1:17">
      <c r="A116" s="567" t="s">
        <v>976</v>
      </c>
      <c r="B116" s="1725">
        <f>B115</f>
        <v>20.221929178218222</v>
      </c>
      <c r="C116" s="1725">
        <f t="shared" ref="C116:O116" si="25">C115</f>
        <v>24.84361594466365</v>
      </c>
      <c r="D116" s="1725">
        <f t="shared" si="25"/>
        <v>10.686410722543647</v>
      </c>
      <c r="E116" s="1725">
        <f t="shared" si="25"/>
        <v>22.93291374641931</v>
      </c>
      <c r="F116" s="1725">
        <f t="shared" si="25"/>
        <v>26.566773187694348</v>
      </c>
      <c r="G116" s="1725">
        <f t="shared" si="25"/>
        <v>22.657235172200025</v>
      </c>
      <c r="H116" s="1725">
        <f t="shared" si="25"/>
        <v>8.9097528963398442</v>
      </c>
      <c r="I116" s="1725">
        <f t="shared" si="25"/>
        <v>9.0909695481284807</v>
      </c>
      <c r="J116" s="1725">
        <f t="shared" si="25"/>
        <v>8.9111178555602386</v>
      </c>
      <c r="K116" s="1725">
        <f t="shared" si="25"/>
        <v>14.56686545304059</v>
      </c>
      <c r="L116" s="1725">
        <f t="shared" si="25"/>
        <v>9.3841279265743207</v>
      </c>
      <c r="M116" s="1725">
        <f t="shared" si="25"/>
        <v>18.643982632616805</v>
      </c>
      <c r="N116" s="1725">
        <f t="shared" si="25"/>
        <v>7.1118507759877909</v>
      </c>
      <c r="O116" s="1725">
        <f t="shared" si="25"/>
        <v>17.064521544256209</v>
      </c>
      <c r="P116" s="566"/>
      <c r="Q116" s="567"/>
    </row>
    <row r="117" spans="1:17">
      <c r="A117" s="567" t="s">
        <v>974</v>
      </c>
      <c r="B117" s="1283">
        <f>B112/B114</f>
        <v>8.7147460087534309E-2</v>
      </c>
      <c r="C117" s="1283">
        <f>C112/C114</f>
        <v>7.9620388091985989E-2</v>
      </c>
      <c r="D117" s="812"/>
      <c r="E117" s="812"/>
      <c r="F117" s="812"/>
      <c r="G117" s="812"/>
      <c r="H117" s="812"/>
      <c r="I117" s="812"/>
      <c r="J117" s="812"/>
      <c r="K117" s="812"/>
      <c r="L117" s="812"/>
      <c r="M117" s="812"/>
      <c r="N117" s="812"/>
      <c r="O117" s="812"/>
      <c r="P117" s="812"/>
      <c r="Q117" s="1321"/>
    </row>
    <row r="118" spans="1:17">
      <c r="A118" s="2800" t="s">
        <v>673</v>
      </c>
      <c r="B118" s="1744">
        <f>B109/B117*B126</f>
        <v>0.10714178917342294</v>
      </c>
      <c r="C118" s="1744">
        <f>C109/C117*C126</f>
        <v>9.8984984695103501E-2</v>
      </c>
      <c r="D118" s="1731"/>
      <c r="E118" s="1731"/>
      <c r="F118" s="1731"/>
      <c r="G118" s="1731"/>
      <c r="H118" s="1731"/>
      <c r="I118" s="1731"/>
      <c r="J118" s="1741">
        <f>J109/J115*J125</f>
        <v>8197.629014887405</v>
      </c>
      <c r="K118" s="1731"/>
      <c r="L118" s="1731"/>
      <c r="M118" s="1731"/>
      <c r="N118" s="1741">
        <f>N109/N115*N125</f>
        <v>6433.173625966976</v>
      </c>
      <c r="O118" s="1731"/>
      <c r="P118" s="1731"/>
      <c r="Q118" s="1731"/>
    </row>
    <row r="119" spans="1:17">
      <c r="A119" s="567" t="s">
        <v>1038</v>
      </c>
      <c r="B119" s="1559">
        <f>'Mf2025'!F5/'Mf2025'!$U$5*$Q$119</f>
        <v>79716.080798374678</v>
      </c>
      <c r="C119" s="1559">
        <f>'Mf2025'!G5/'Mf2025'!$U$5*$Q$119</f>
        <v>53258.448319368683</v>
      </c>
      <c r="D119" s="1559">
        <f>'Mf2025'!H5/'Mf2025'!$U$5*$Q$119</f>
        <v>15.456520508486308</v>
      </c>
      <c r="E119" s="1559">
        <f>'Mf2025'!I5/'Mf2025'!$U$5*$Q$119</f>
        <v>273.81306749504233</v>
      </c>
      <c r="F119" s="1559">
        <f>'Mf2025'!J5/'Mf2025'!$U$5*$Q$119</f>
        <v>15732.218722794454</v>
      </c>
      <c r="G119" s="1559">
        <f>'Mf2025'!K5/'Mf2025'!$U$5*$Q$119</f>
        <v>148996.01742854132</v>
      </c>
      <c r="H119" s="1559">
        <f>'Mf2025'!L5/'Mf2025'!$U$5*$Q$119</f>
        <v>118658.3963420638</v>
      </c>
      <c r="I119" s="1559">
        <f>'Mf2025'!M5/'Mf2025'!$U$5*$Q$119</f>
        <v>0</v>
      </c>
      <c r="J119" s="1559">
        <f>'Mf2025'!N5/'Mf2025'!$U$5*$Q$119</f>
        <v>118658.3963420638</v>
      </c>
      <c r="K119" s="1559">
        <f>'Mf2025'!O5/'Mf2025'!$U$5*$Q$119</f>
        <v>6221.7773993621431</v>
      </c>
      <c r="L119" s="1559">
        <f>'Mf2025'!P5/'Mf2025'!$U$5*$Q$119</f>
        <v>124880.17374142593</v>
      </c>
      <c r="M119" s="1559">
        <f>'Mf2025'!Q5/'Mf2025'!$U$5*$Q$119</f>
        <v>273876.19116996723</v>
      </c>
      <c r="N119" s="1559">
        <f>'Mf2025'!R5/'Mf2025'!$U$5*$Q$119</f>
        <v>243175.8320094966</v>
      </c>
      <c r="O119" s="1559">
        <f>'Mf2025'!S5/'Mf2025'!$U$5*$Q$119</f>
        <v>517052.02317946387</v>
      </c>
      <c r="P119" s="1559">
        <f>'Mf2025'!T5/'Mf2025'!$U$5*$Q$119</f>
        <v>44695.918527978196</v>
      </c>
      <c r="Q119" s="1732">
        <f>B35</f>
        <v>555134.61754927353</v>
      </c>
    </row>
    <row r="120" spans="1:17">
      <c r="A120" s="567" t="s">
        <v>1039</v>
      </c>
      <c r="B120" s="1559">
        <f>'Mf2025'!F6/'Mf2025'!$U$5*$Q$119</f>
        <v>62104.609168246017</v>
      </c>
      <c r="C120" s="1559">
        <f>'Mf2025'!G6/'Mf2025'!$U$5*$Q$119</f>
        <v>41673.604157701455</v>
      </c>
      <c r="D120" s="1559">
        <f>'Mf2025'!H6/'Mf2025'!$U$5*$Q$119</f>
        <v>12.555874278523012</v>
      </c>
      <c r="E120" s="1559">
        <f>'Mf2025'!I6/'Mf2025'!$U$5*$Q$119</f>
        <v>219.56372865338676</v>
      </c>
      <c r="F120" s="1559">
        <f>'Mf2025'!J6/'Mf2025'!$U$5*$Q$119</f>
        <v>12365.648536335033</v>
      </c>
      <c r="G120" s="1559">
        <f>'Mf2025'!K6/'Mf2025'!$U$5*$Q$119</f>
        <v>116375.9814652144</v>
      </c>
      <c r="H120" s="1559">
        <f>'Mf2025'!L6/'Mf2025'!$U$5*$Q$119</f>
        <v>98455.63636499703</v>
      </c>
      <c r="I120" s="1559">
        <f>'Mf2025'!M6/'Mf2025'!$U$5*$Q$119</f>
        <v>0</v>
      </c>
      <c r="J120" s="1559">
        <f>'Mf2025'!N6/'Mf2025'!$U$5*$Q$119</f>
        <v>98455.63636499703</v>
      </c>
      <c r="K120" s="1559">
        <f>'Mf2025'!O6/'Mf2025'!$U$5*$Q$119</f>
        <v>4866.3973606349573</v>
      </c>
      <c r="L120" s="1559">
        <f>'Mf2025'!P6/'Mf2025'!$U$5*$Q$119</f>
        <v>103322.03372563199</v>
      </c>
      <c r="M120" s="1559">
        <f>'Mf2025'!Q6/'Mf2025'!$U$5*$Q$119</f>
        <v>219698.0151908464</v>
      </c>
      <c r="N120" s="1559">
        <f>'Mf2025'!R6/'Mf2025'!$U$5*$Q$119</f>
        <v>223317.25440079768</v>
      </c>
      <c r="O120" s="1559">
        <f>'Mf2025'!S6/'Mf2025'!$U$5*$Q$119</f>
        <v>443015.26959164417</v>
      </c>
      <c r="P120" s="1559">
        <f>'Mf2025'!T6/'Mf2025'!$U$5*$Q$119</f>
        <v>36748.784068334346</v>
      </c>
      <c r="Q120" s="1560">
        <f>'Mf2025'!U6/'Mf2025'!$U$5*$Q$119</f>
        <v>479764.05365997844</v>
      </c>
    </row>
    <row r="121" spans="1:17">
      <c r="A121" s="567" t="s">
        <v>1040</v>
      </c>
      <c r="B121" s="1559">
        <f>'Mf2025'!F36/'Mf2025'!$U$5*$Q$119</f>
        <v>92707.810152547856</v>
      </c>
      <c r="C121" s="1559">
        <f>'Mf2025'!G36/'Mf2025'!$U$5*$Q$119</f>
        <v>83819.87883903239</v>
      </c>
      <c r="D121" s="1559">
        <f>'Mf2025'!H36/'Mf2025'!$U$5*$Q$119</f>
        <v>25.283355839106534</v>
      </c>
      <c r="E121" s="1559">
        <f>'Mf2025'!I36/'Mf2025'!$U$5*$Q$119</f>
        <v>325.65708822549726</v>
      </c>
      <c r="F121" s="1559">
        <f>'Mf2025'!J36/'Mf2025'!$U$5*$Q$119</f>
        <v>26562.803317449358</v>
      </c>
      <c r="G121" s="1559">
        <f>'Mf2025'!K36/'Mf2025'!$U$5*$Q$119</f>
        <v>203441.43275309421</v>
      </c>
      <c r="H121" s="1559">
        <f>'Mf2025'!L36/'Mf2025'!$U$5*$Q$119</f>
        <v>31944.130170184882</v>
      </c>
      <c r="I121" s="1559">
        <f>'Mf2025'!M36/'Mf2025'!$U$5*$Q$119</f>
        <v>0</v>
      </c>
      <c r="J121" s="1559">
        <f>'Mf2025'!N36/'Mf2025'!$U$5*$Q$119</f>
        <v>31944.130170184882</v>
      </c>
      <c r="K121" s="1559">
        <f>'Mf2025'!O36/'Mf2025'!$U$5*$Q$119</f>
        <v>4991.8821255013972</v>
      </c>
      <c r="L121" s="1559">
        <f>'Mf2025'!P36/'Mf2025'!$U$5*$Q$119</f>
        <v>36936.012295686276</v>
      </c>
      <c r="M121" s="1559">
        <f>'Mf2025'!Q36/'Mf2025'!$U$5*$Q$119</f>
        <v>240377.44504878047</v>
      </c>
      <c r="N121" s="1559">
        <f>'Mf2025'!R36/'Mf2025'!$U$5*$Q$119</f>
        <v>19082.51256975728</v>
      </c>
      <c r="O121" s="1559">
        <f>'Mf2025'!S36/'Mf2025'!$U$5*$Q$119</f>
        <v>259459.95761853777</v>
      </c>
      <c r="P121" s="1559">
        <f>'Mf2025'!T36/'Mf2025'!$U$5*$Q$119</f>
        <v>3350.8167425369084</v>
      </c>
      <c r="Q121" s="1560">
        <f>'Mf2025'!U36/'Mf2025'!$U$5*$Q$119</f>
        <v>262810.77436107467</v>
      </c>
    </row>
    <row r="122" spans="1:17">
      <c r="A122" s="567" t="s">
        <v>1041</v>
      </c>
      <c r="B122" s="1559">
        <f>MfSumm!B6</f>
        <v>3694.9084024309391</v>
      </c>
      <c r="C122" s="1559">
        <f>MfSumm!C6</f>
        <v>2742.9785591765258</v>
      </c>
      <c r="D122" s="1559">
        <f>MfSumm!D6</f>
        <v>1.7732792077402646</v>
      </c>
      <c r="E122" s="1559">
        <f>MfSumm!E6</f>
        <v>11.419665981795893</v>
      </c>
      <c r="F122" s="1559">
        <f>MfSumm!F6</f>
        <v>761.39610103368182</v>
      </c>
      <c r="G122" s="1559">
        <f>MfSumm!G6</f>
        <v>7212.4760078306826</v>
      </c>
      <c r="H122" s="1559">
        <f>MfSumm!H6</f>
        <v>2835.3417448103701</v>
      </c>
      <c r="I122" s="1559">
        <f>MfSumm!I6</f>
        <v>0</v>
      </c>
      <c r="J122" s="1559">
        <f>MfSumm!J6</f>
        <v>2835.3417448103701</v>
      </c>
      <c r="K122" s="1559">
        <f>MfSumm!K6</f>
        <v>260.34766150924594</v>
      </c>
      <c r="L122" s="1559">
        <f>MfSumm!L6</f>
        <v>3095.689406319616</v>
      </c>
      <c r="M122" s="1559">
        <f>MfSumm!M6</f>
        <v>10308.165414150299</v>
      </c>
      <c r="N122" s="1559">
        <f>MfSumm!N6</f>
        <v>2112.2216702752189</v>
      </c>
      <c r="O122" s="1559">
        <f>MfSumm!O6</f>
        <v>12420.387084425518</v>
      </c>
      <c r="P122" s="1559"/>
      <c r="Q122" s="1560"/>
    </row>
    <row r="123" spans="1:17">
      <c r="A123" s="567" t="s">
        <v>1564</v>
      </c>
      <c r="B123" s="1559">
        <f>MfSumm!B14*伸びまとめ!$C$17</f>
        <v>992893.56083049392</v>
      </c>
      <c r="C123" s="1559">
        <f>MfSumm!C14*伸びまとめ!$C$17</f>
        <v>980051.18447387638</v>
      </c>
      <c r="D123" s="1559"/>
      <c r="E123" s="1559"/>
      <c r="F123" s="1559"/>
      <c r="G123" s="1559"/>
      <c r="H123" s="1559"/>
      <c r="I123" s="1559"/>
      <c r="J123" s="1559"/>
      <c r="K123" s="1559"/>
      <c r="L123" s="1559"/>
      <c r="M123" s="1559"/>
      <c r="N123" s="1559"/>
      <c r="O123" s="1559"/>
      <c r="P123" s="1559"/>
      <c r="Q123" s="1560"/>
    </row>
    <row r="124" spans="1:17">
      <c r="A124" s="567" t="s">
        <v>975</v>
      </c>
      <c r="B124" s="1725">
        <f t="shared" ref="B124:H124" si="26">B121/B122</f>
        <v>25.090692394851768</v>
      </c>
      <c r="C124" s="1725">
        <f t="shared" si="26"/>
        <v>30.55797813607267</v>
      </c>
      <c r="D124" s="1725">
        <f t="shared" si="26"/>
        <v>14.257966669177701</v>
      </c>
      <c r="E124" s="1725">
        <f t="shared" si="26"/>
        <v>28.517216593254805</v>
      </c>
      <c r="F124" s="1725">
        <f t="shared" si="26"/>
        <v>34.886970502459008</v>
      </c>
      <c r="G124" s="1725">
        <f t="shared" si="26"/>
        <v>28.206878266522494</v>
      </c>
      <c r="H124" s="1725">
        <f t="shared" si="26"/>
        <v>11.266412674469803</v>
      </c>
      <c r="I124" s="1733" t="str">
        <f>IFERROR(I121/I122,"-")</f>
        <v>-</v>
      </c>
      <c r="J124" s="1725">
        <f t="shared" ref="J124:O124" si="27">J121/J122</f>
        <v>11.266412674469803</v>
      </c>
      <c r="K124" s="1725">
        <f t="shared" si="27"/>
        <v>19.173908060334611</v>
      </c>
      <c r="L124" s="1725">
        <f t="shared" si="27"/>
        <v>11.931433502432188</v>
      </c>
      <c r="M124" s="1725">
        <f t="shared" si="27"/>
        <v>23.319129582341375</v>
      </c>
      <c r="N124" s="1725">
        <f t="shared" si="27"/>
        <v>9.0343323517132852</v>
      </c>
      <c r="O124" s="1725">
        <f t="shared" si="27"/>
        <v>20.889844725039712</v>
      </c>
      <c r="P124" s="566"/>
      <c r="Q124" s="567"/>
    </row>
    <row r="125" spans="1:17">
      <c r="A125" s="567" t="s">
        <v>976</v>
      </c>
      <c r="B125" s="1725">
        <f>B124/伸びまとめ!$C$17</f>
        <v>21.907685499119829</v>
      </c>
      <c r="C125" s="1725">
        <f>C124/伸びまとめ!$C$17</f>
        <v>26.681391009816132</v>
      </c>
      <c r="D125" s="1725">
        <f>D124/伸びまとめ!$C$17</f>
        <v>12.449200075059288</v>
      </c>
      <c r="E125" s="1725">
        <f>E124/伸びまとめ!$C$17</f>
        <v>24.899520611216616</v>
      </c>
      <c r="F125" s="1725">
        <f>F124/伸びまとめ!$C$17</f>
        <v>30.461207118451771</v>
      </c>
      <c r="G125" s="1725">
        <f>G124/伸びまとめ!$C$17</f>
        <v>24.628551825127257</v>
      </c>
      <c r="H125" s="1725">
        <f>H124/伸びまとめ!$C$17</f>
        <v>9.8371548178648869</v>
      </c>
      <c r="I125" s="1733" t="str">
        <f>IFERROR(I124/伸びまとめ!$C$17,"-")</f>
        <v>-</v>
      </c>
      <c r="J125" s="1725">
        <f>J124/伸びまとめ!$C$17</f>
        <v>9.8371548178648869</v>
      </c>
      <c r="K125" s="1725">
        <f>K124/伸びまとめ!$C$17</f>
        <v>16.741504816385159</v>
      </c>
      <c r="L125" s="1725">
        <f>L124/伸びまとめ!$C$17</f>
        <v>10.41781105963339</v>
      </c>
      <c r="M125" s="1725">
        <f>M124/伸びまとめ!$C$17</f>
        <v>20.360863262106662</v>
      </c>
      <c r="N125" s="1725">
        <f>N124/伸びまとめ!$C$17</f>
        <v>7.8882363523961079</v>
      </c>
      <c r="O125" s="1725">
        <f>O124/伸びまとめ!$C$17</f>
        <v>18.23975764238056</v>
      </c>
      <c r="P125" s="566"/>
      <c r="Q125" s="567"/>
    </row>
    <row r="126" spans="1:17">
      <c r="A126" s="567" t="s">
        <v>974</v>
      </c>
      <c r="B126" s="1283">
        <f>B121/B123</f>
        <v>9.3371347956978906E-2</v>
      </c>
      <c r="C126" s="1283">
        <f>C121/C123</f>
        <v>8.5526021667969979E-2</v>
      </c>
      <c r="D126" s="812"/>
      <c r="E126" s="812"/>
      <c r="F126" s="812"/>
      <c r="G126" s="812"/>
      <c r="H126" s="812"/>
      <c r="I126" s="812"/>
      <c r="J126" s="812"/>
      <c r="K126" s="812"/>
      <c r="L126" s="812"/>
      <c r="M126" s="812"/>
      <c r="N126" s="812"/>
      <c r="O126" s="812"/>
      <c r="P126" s="812"/>
      <c r="Q126" s="1321"/>
    </row>
    <row r="127" spans="1:17">
      <c r="A127" s="2800" t="s">
        <v>676</v>
      </c>
      <c r="B127" s="1745">
        <f ca="1">B109/B117*B135</f>
        <v>0.12117464931708231</v>
      </c>
      <c r="C127" s="1745">
        <f ca="1">C109/C117*C135</f>
        <v>0.11427425465200292</v>
      </c>
      <c r="D127"/>
      <c r="E127"/>
      <c r="F127"/>
      <c r="G127"/>
      <c r="H127"/>
      <c r="I127"/>
      <c r="J127" s="1557">
        <f ca="1">J109/J115*J134</f>
        <v>8625.0197052437506</v>
      </c>
      <c r="K127" s="2657"/>
      <c r="L127" s="1613"/>
      <c r="M127"/>
      <c r="N127" s="1557">
        <f ca="1">N109/N115*N134</f>
        <v>8378.5140848042938</v>
      </c>
      <c r="O127"/>
      <c r="P127"/>
      <c r="Q127">
        <f ca="1">Q128/Q119</f>
        <v>1.4443935364176494</v>
      </c>
    </row>
    <row r="128" spans="1:17">
      <c r="A128" s="567" t="s">
        <v>1038</v>
      </c>
      <c r="B128" s="1735">
        <f ca="1">'Mf2040'!F5/'Mf2040'!$U$5*$Q$128</f>
        <v>104526.8012372981</v>
      </c>
      <c r="C128" s="1736">
        <f ca="1">'Mf2040'!G5/'Mf2040'!$U$5*$Q$128</f>
        <v>66462.478522764533</v>
      </c>
      <c r="D128" s="1736">
        <f ca="1">'Mf2040'!H5/'Mf2040'!$U$5*$Q$128</f>
        <v>21.176786861409763</v>
      </c>
      <c r="E128" s="1736">
        <f ca="1">'Mf2040'!I5/'Mf2040'!$U$5*$Q$128</f>
        <v>364.07488728819544</v>
      </c>
      <c r="F128" s="1736">
        <f ca="1">'Mf2040'!J5/'Mf2040'!$U$5*$Q$128</f>
        <v>19294.816841606647</v>
      </c>
      <c r="G128" s="1736">
        <f ca="1">'Mf2040'!K5/'Mf2040'!$U$5*$Q$128</f>
        <v>190669.34827581889</v>
      </c>
      <c r="H128" s="1736">
        <f ca="1">'Mf2040'!L5/'Mf2040'!$U$5*$Q$128</f>
        <v>171317.81154799217</v>
      </c>
      <c r="I128" s="1736">
        <f ca="1">'Mf2040'!M5/'Mf2040'!$U$5*$Q$128</f>
        <v>0</v>
      </c>
      <c r="J128" s="1736">
        <f ca="1">'Mf2040'!N5/'Mf2040'!$U$5*$Q$128</f>
        <v>171317.81154799217</v>
      </c>
      <c r="K128" s="1736">
        <f ca="1">'Mf2040'!O5/'Mf2040'!$U$5*$Q$128</f>
        <v>8402.8316706347432</v>
      </c>
      <c r="L128" s="1736">
        <f ca="1">'Mf2040'!P5/'Mf2040'!$U$5*$Q$128</f>
        <v>179720.64321862691</v>
      </c>
      <c r="M128" s="1736">
        <f ca="1">'Mf2040'!Q5/'Mf2040'!$U$5*$Q$128</f>
        <v>370389.99149444577</v>
      </c>
      <c r="N128" s="1736">
        <f ca="1">'Mf2040'!R5/'Mf2040'!$U$5*$Q$128</f>
        <v>376436.6087776405</v>
      </c>
      <c r="O128" s="1736">
        <f ca="1">'Mf2040'!S5/'Mf2040'!$U$5*$Q$128</f>
        <v>746826.60027208622</v>
      </c>
      <c r="P128" s="1736">
        <f ca="1">'Mf2040'!T5/'Mf2040'!$U$5*$Q$128</f>
        <v>64558.495826061568</v>
      </c>
      <c r="Q128" s="1737">
        <f ca="1">B38</f>
        <v>801832.8534298545</v>
      </c>
    </row>
    <row r="129" spans="1:17">
      <c r="A129" s="567" t="s">
        <v>1039</v>
      </c>
      <c r="B129" s="1738">
        <f ca="1">'Mf2040'!F6/'Mf2040'!$U$5*$Q$128</f>
        <v>81547.342424688904</v>
      </c>
      <c r="C129" s="1559">
        <f ca="1">'Mf2040'!G6/'Mf2040'!$U$5*$Q$128</f>
        <v>52064.839178211892</v>
      </c>
      <c r="D129" s="1559">
        <f ca="1">'Mf2040'!H6/'Mf2040'!$U$5*$Q$128</f>
        <v>17.206633057017939</v>
      </c>
      <c r="E129" s="1559">
        <f ca="1">'Mf2040'!I6/'Mf2040'!$U$5*$Q$128</f>
        <v>292.33899210841969</v>
      </c>
      <c r="F129" s="1559">
        <f ca="1">'Mf2040'!J6/'Mf2040'!$U$5*$Q$128</f>
        <v>15180.801553570425</v>
      </c>
      <c r="G129" s="1559">
        <f ca="1">'Mf2040'!K6/'Mf2040'!$U$5*$Q$128</f>
        <v>149102.52878163668</v>
      </c>
      <c r="H129" s="1559">
        <f ca="1">'Mf2040'!L6/'Mf2040'!$U$5*$Q$128</f>
        <v>141950.87964408254</v>
      </c>
      <c r="I129" s="1559">
        <f ca="1">'Mf2040'!M6/'Mf2040'!$U$5*$Q$128</f>
        <v>0</v>
      </c>
      <c r="J129" s="1559">
        <f ca="1">'Mf2040'!N6/'Mf2040'!$U$5*$Q$128</f>
        <v>141950.87964408254</v>
      </c>
      <c r="K129" s="1559">
        <f ca="1">'Mf2040'!O6/'Mf2040'!$U$5*$Q$128</f>
        <v>6583.9330050184071</v>
      </c>
      <c r="L129" s="1559">
        <f ca="1">'Mf2040'!P6/'Mf2040'!$U$5*$Q$128</f>
        <v>148534.81264910093</v>
      </c>
      <c r="M129" s="1559">
        <f ca="1">'Mf2040'!Q6/'Mf2040'!$U$5*$Q$128</f>
        <v>297637.34143073758</v>
      </c>
      <c r="N129" s="1559">
        <f ca="1">'Mf2040'!R6/'Mf2040'!$U$5*$Q$128</f>
        <v>345987.18336981919</v>
      </c>
      <c r="O129" s="1559">
        <f ca="1">'Mf2040'!S6/'Mf2040'!$U$5*$Q$128</f>
        <v>643624.52480055683</v>
      </c>
      <c r="P129" s="1559">
        <f ca="1">'Mf2040'!T6/'Mf2040'!$U$5*$Q$128</f>
        <v>53079.706179510016</v>
      </c>
      <c r="Q129" s="1560">
        <f ca="1">'Mf2040'!U6/'Mf2040'!$U$5*$Q$128</f>
        <v>696704.23098006682</v>
      </c>
    </row>
    <row r="130" spans="1:17">
      <c r="A130" s="567" t="s">
        <v>1040</v>
      </c>
      <c r="B130" s="1738">
        <f ca="1">'Mf2040'!F36/'Mf2040'!$U$5*$Q$128</f>
        <v>126935.70823579676</v>
      </c>
      <c r="C130" s="1559">
        <f ca="1">'Mf2040'!G36/'Mf2040'!$U$5*$Q$128</f>
        <v>113169.36708847193</v>
      </c>
      <c r="D130" s="1559">
        <f ca="1">'Mf2040'!H36/'Mf2040'!$U$5*$Q$128</f>
        <v>35.525583068332153</v>
      </c>
      <c r="E130" s="1559">
        <f ca="1">'Mf2040'!I36/'Mf2040'!$U$5*$Q$128</f>
        <v>446.51366461629902</v>
      </c>
      <c r="F130" s="1559">
        <f ca="1">'Mf2040'!J36/'Mf2040'!$U$5*$Q$128</f>
        <v>36566.001174121797</v>
      </c>
      <c r="G130" s="1559">
        <f ca="1">'Mf2040'!K36/'Mf2040'!$U$5*$Q$128</f>
        <v>277153.11574607517</v>
      </c>
      <c r="H130" s="1559">
        <f ca="1">'Mf2040'!L36/'Mf2040'!$U$5*$Q$128</f>
        <v>45635.315472030263</v>
      </c>
      <c r="I130" s="1559">
        <f ca="1">'Mf2040'!M36/'Mf2040'!$U$5*$Q$128</f>
        <v>0</v>
      </c>
      <c r="J130" s="1559">
        <f ca="1">'Mf2040'!N36/'Mf2040'!$U$5*$Q$128</f>
        <v>45635.315472030263</v>
      </c>
      <c r="K130" s="1559">
        <f ca="1">'Mf2040'!O36/'Mf2040'!$U$5*$Q$128</f>
        <v>6994.1035757016516</v>
      </c>
      <c r="L130" s="1559">
        <f ca="1">'Mf2040'!P36/'Mf2040'!$U$5*$Q$128</f>
        <v>52629.419047731921</v>
      </c>
      <c r="M130" s="1559">
        <f ca="1">'Mf2040'!Q36/'Mf2040'!$U$5*$Q$128</f>
        <v>329782.53479380708</v>
      </c>
      <c r="N130" s="1559">
        <f ca="1">'Mf2040'!R36/'Mf2040'!$U$5*$Q$128</f>
        <v>36447.835408237654</v>
      </c>
      <c r="O130" s="1559">
        <f ca="1">'Mf2040'!S36/'Mf2040'!$U$5*$Q$128</f>
        <v>366230.37020204478</v>
      </c>
      <c r="P130" s="1559">
        <f ca="1">'Mf2040'!T36/'Mf2040'!$U$5*$Q$128</f>
        <v>4839.898044640353</v>
      </c>
      <c r="Q130" s="1560">
        <f ca="1">'Mf2040'!U36/'Mf2040'!$U$5*$Q$128</f>
        <v>371070.26824668515</v>
      </c>
    </row>
    <row r="131" spans="1:17">
      <c r="A131" s="567" t="s">
        <v>1041</v>
      </c>
      <c r="B131" s="1738">
        <f>MfSumm!B9</f>
        <v>3171.879241904664</v>
      </c>
      <c r="C131" s="1559">
        <f>MfSumm!C9</f>
        <v>2298.297331818786</v>
      </c>
      <c r="D131" s="1559">
        <f>MfSumm!D9</f>
        <v>1.5730607647962471</v>
      </c>
      <c r="E131" s="1559">
        <f>MfSumm!E9</f>
        <v>9.9218552861395217</v>
      </c>
      <c r="F131" s="1559">
        <f>MfSumm!F9</f>
        <v>631.37749481060416</v>
      </c>
      <c r="G131" s="1559">
        <f>MfSumm!G9</f>
        <v>6113.0489845849897</v>
      </c>
      <c r="H131" s="1559">
        <f>MfSumm!H9</f>
        <v>2697.5194553520573</v>
      </c>
      <c r="I131" s="1559">
        <f>MfSumm!I9</f>
        <v>0</v>
      </c>
      <c r="J131" s="1559">
        <f>MfSumm!J9</f>
        <v>2697.5194553520573</v>
      </c>
      <c r="K131" s="1559">
        <f>MfSumm!K9</f>
        <v>226.73500319196992</v>
      </c>
      <c r="L131" s="1559">
        <f>MfSumm!L9</f>
        <v>2924.2544585440273</v>
      </c>
      <c r="M131" s="1559">
        <f>MfSumm!M9</f>
        <v>9037.303443129018</v>
      </c>
      <c r="N131" s="1559">
        <f>MfSumm!N9</f>
        <v>2170.4758887448857</v>
      </c>
      <c r="O131" s="1559">
        <f>MfSumm!O9</f>
        <v>11207.779331873904</v>
      </c>
      <c r="P131" s="1559"/>
      <c r="Q131" s="1560"/>
    </row>
    <row r="132" spans="1:17">
      <c r="A132" s="567" t="s">
        <v>1564</v>
      </c>
      <c r="B132" s="1738">
        <f ca="1">MfSumm!B17*伸びまとめ!$C$20</f>
        <v>1202035.5300697598</v>
      </c>
      <c r="C132" s="1559">
        <f ca="1">MfSumm!C17*伸びまとめ!$C$20</f>
        <v>1146176.6036789054</v>
      </c>
      <c r="D132" s="1559"/>
      <c r="E132" s="1559"/>
      <c r="F132" s="1559"/>
      <c r="G132" s="1559"/>
      <c r="H132" s="1559"/>
      <c r="I132" s="1559"/>
      <c r="J132" s="1559"/>
      <c r="K132" s="1559"/>
      <c r="L132" s="1559"/>
      <c r="M132" s="1559"/>
      <c r="N132" s="1559"/>
      <c r="O132" s="1559"/>
      <c r="P132" s="1559"/>
      <c r="Q132" s="1560"/>
    </row>
    <row r="133" spans="1:17">
      <c r="A133" s="567" t="s">
        <v>975</v>
      </c>
      <c r="B133" s="1739">
        <f ca="1">B130/B131</f>
        <v>40.019086022825334</v>
      </c>
      <c r="C133" s="1725">
        <f ca="1">C130/C131</f>
        <v>49.240524940658553</v>
      </c>
      <c r="D133" s="1725">
        <f ca="1">D130/D131</f>
        <v>22.583732213887906</v>
      </c>
      <c r="E133" s="1725">
        <f ca="1">E130/E131</f>
        <v>45.003041441257736</v>
      </c>
      <c r="F133" s="1725">
        <f ca="1">F130/F131</f>
        <v>57.914641359034484</v>
      </c>
      <c r="G133" s="1725">
        <f ca="1">G130/G131</f>
        <v>45.33795106909173</v>
      </c>
      <c r="H133" s="1725">
        <f ca="1">H130/H131</f>
        <v>16.917511153251102</v>
      </c>
      <c r="I133" s="1733" t="str">
        <f ca="1">IFERROR(I130/I131,"-")</f>
        <v>-</v>
      </c>
      <c r="J133" s="1725">
        <f ca="1">J130/J131</f>
        <v>16.917511153251102</v>
      </c>
      <c r="K133" s="1725">
        <f ca="1">K130/K131</f>
        <v>30.847039395059561</v>
      </c>
      <c r="L133" s="1725">
        <f ca="1">L130/L131</f>
        <v>17.997551100233551</v>
      </c>
      <c r="M133" s="1725">
        <f ca="1">M130/M131</f>
        <v>36.491253930898807</v>
      </c>
      <c r="N133" s="1725">
        <f ca="1">N130/N131</f>
        <v>16.792554848104867</v>
      </c>
      <c r="O133" s="1725">
        <f ca="1">O130/O131</f>
        <v>32.676443687691005</v>
      </c>
      <c r="P133" s="1559"/>
      <c r="Q133" s="1560"/>
    </row>
    <row r="134" spans="1:17">
      <c r="A134" s="567" t="s">
        <v>976</v>
      </c>
      <c r="B134" s="1739">
        <f ca="1">B133/伸びまとめ!$C$20</f>
        <v>24.483417382565634</v>
      </c>
      <c r="C134" s="1725">
        <f ca="1">C133/伸びまとめ!$C$20</f>
        <v>30.125033929339669</v>
      </c>
      <c r="D134" s="1725">
        <f ca="1">D133/伸びまとめ!$C$20</f>
        <v>13.816580956730059</v>
      </c>
      <c r="E134" s="1725">
        <f ca="1">E133/伸びまとめ!$C$20</f>
        <v>27.532568996272705</v>
      </c>
      <c r="F134" s="1725">
        <f ca="1">F133/伸びまとめ!$C$20</f>
        <v>35.431802119271204</v>
      </c>
      <c r="G134" s="1725">
        <f ca="1">G133/伸びまとめ!$C$20</f>
        <v>27.737464535341804</v>
      </c>
      <c r="H134" s="1725">
        <f ca="1">H133/伸びまとめ!$C$20</f>
        <v>10.350023646292502</v>
      </c>
      <c r="I134" s="1733" t="str">
        <f ca="1">IFERROR(I133/伸びまとめ!$C$20,"-")</f>
        <v>-</v>
      </c>
      <c r="J134" s="1725">
        <f ca="1">J133/伸びまとめ!$C$20</f>
        <v>10.350023646292502</v>
      </c>
      <c r="K134" s="1725">
        <f ca="1">K133/伸びまとめ!$C$20</f>
        <v>18.872018718641598</v>
      </c>
      <c r="L134" s="1725">
        <f ca="1">L133/伸びまとめ!$C$20</f>
        <v>11.010785083890884</v>
      </c>
      <c r="M134" s="1725">
        <f ca="1">M133/伸びまとめ!$C$20</f>
        <v>22.325112579877665</v>
      </c>
      <c r="N134" s="1725">
        <f ca="1">N133/伸びまとめ!$C$20</f>
        <v>10.273576188903457</v>
      </c>
      <c r="O134" s="1725">
        <f ca="1">O133/伸びまとめ!$C$20</f>
        <v>19.991236404732842</v>
      </c>
      <c r="P134" s="1559"/>
      <c r="Q134" s="1560"/>
    </row>
    <row r="135" spans="1:17">
      <c r="A135" s="567" t="s">
        <v>974</v>
      </c>
      <c r="B135" s="1734">
        <f ca="1">B130/B132</f>
        <v>0.10560062914981397</v>
      </c>
      <c r="C135" s="1283">
        <f ca="1">C130/C132</f>
        <v>9.8736413503146034E-2</v>
      </c>
      <c r="D135" s="812"/>
      <c r="E135" s="812"/>
      <c r="F135" s="812"/>
      <c r="G135" s="812"/>
      <c r="H135" s="812"/>
      <c r="I135" s="812"/>
      <c r="J135" s="812"/>
      <c r="K135" s="812"/>
      <c r="L135" s="812"/>
      <c r="M135" s="812"/>
      <c r="N135" s="812"/>
      <c r="O135" s="812"/>
      <c r="P135" s="812"/>
      <c r="Q135" s="1321"/>
    </row>
    <row r="136" spans="1:17">
      <c r="A136" s="1318"/>
    </row>
    <row r="137" spans="1:17">
      <c r="A137" s="1715" t="s">
        <v>1037</v>
      </c>
      <c r="B137" s="2819" t="s">
        <v>978</v>
      </c>
      <c r="C137" s="1318"/>
      <c r="D137" s="1318"/>
      <c r="E137" s="1318"/>
      <c r="F137" s="1318"/>
      <c r="G137" s="1318"/>
      <c r="H137" s="1318"/>
      <c r="I137" s="1318"/>
      <c r="J137" s="1318"/>
      <c r="K137" s="1318"/>
      <c r="L137" s="1318"/>
      <c r="M137" s="1318"/>
      <c r="N137" s="1318"/>
      <c r="O137" s="1318"/>
      <c r="P137" s="1318"/>
      <c r="Q137" s="1318"/>
    </row>
    <row r="138" spans="1:17">
      <c r="B138" s="1726" t="s">
        <v>1566</v>
      </c>
      <c r="C138" s="1727" t="s">
        <v>1565</v>
      </c>
      <c r="D138" s="1727" t="s">
        <v>691</v>
      </c>
      <c r="E138" s="1727" t="s">
        <v>690</v>
      </c>
      <c r="F138" s="1727" t="s">
        <v>689</v>
      </c>
      <c r="G138" s="1728" t="s">
        <v>688</v>
      </c>
      <c r="H138" s="1728" t="s">
        <v>687</v>
      </c>
      <c r="I138" s="1728" t="s">
        <v>686</v>
      </c>
      <c r="J138" s="1728" t="s">
        <v>685</v>
      </c>
      <c r="K138" s="1728" t="s">
        <v>684</v>
      </c>
      <c r="L138" s="1728" t="s">
        <v>683</v>
      </c>
      <c r="M138" s="1728" t="s">
        <v>682</v>
      </c>
      <c r="N138" s="1728" t="s">
        <v>353</v>
      </c>
      <c r="O138" s="1728" t="s">
        <v>681</v>
      </c>
      <c r="P138" s="1728" t="s">
        <v>694</v>
      </c>
      <c r="Q138" s="1728" t="s">
        <v>479</v>
      </c>
    </row>
    <row r="139" spans="1:17">
      <c r="A139" s="2800" t="s">
        <v>970</v>
      </c>
      <c r="B139" s="1743">
        <v>0.1</v>
      </c>
      <c r="C139" s="1743">
        <v>9.2149999999999996E-2</v>
      </c>
      <c r="D139" s="1729"/>
      <c r="E139" s="1729"/>
      <c r="F139" s="1729"/>
      <c r="G139" s="1730"/>
      <c r="H139" s="1730"/>
      <c r="I139" s="1730"/>
      <c r="J139" s="1740">
        <f>'Mf2018'!$N$51/12*10000</f>
        <v>7425.9315463001985</v>
      </c>
      <c r="K139" s="1730"/>
      <c r="L139" s="1730"/>
      <c r="M139" s="1730"/>
      <c r="N139" s="1740">
        <v>5800</v>
      </c>
      <c r="O139" s="1730"/>
      <c r="P139" s="1730"/>
      <c r="Q139" s="1730"/>
    </row>
    <row r="140" spans="1:17">
      <c r="A140" s="567" t="s">
        <v>1038</v>
      </c>
      <c r="B140" s="1559">
        <f>'Mf2018'!F5</f>
        <v>71802.096449999997</v>
      </c>
      <c r="C140" s="1559">
        <f>'Mf2018'!G5</f>
        <v>47599.915231762869</v>
      </c>
      <c r="D140" s="1559">
        <f>'Mf2018'!H5</f>
        <v>14.07898</v>
      </c>
      <c r="E140" s="1559">
        <f>'Mf2018'!I5</f>
        <v>244.2313</v>
      </c>
      <c r="F140" s="1559">
        <f>'Mf2018'!J5</f>
        <v>13886.141929424157</v>
      </c>
      <c r="G140" s="1559">
        <f>'Mf2018'!K5</f>
        <v>133546.46389118704</v>
      </c>
      <c r="H140" s="1559">
        <f>'Mf2018'!L5</f>
        <v>109775.59523000001</v>
      </c>
      <c r="I140" s="1559">
        <f>'Mf2018'!M5</f>
        <v>977.40133827564227</v>
      </c>
      <c r="J140" s="1559">
        <f>'Mf2018'!N5</f>
        <v>110752.99656827564</v>
      </c>
      <c r="K140" s="1559">
        <f>'Mf2018'!O5</f>
        <v>5654.5732500000004</v>
      </c>
      <c r="L140" s="1559">
        <f>'Mf2018'!P5</f>
        <v>116407.56981827565</v>
      </c>
      <c r="M140" s="1559">
        <f>'Mf2018'!Q5</f>
        <v>249954.03370946267</v>
      </c>
      <c r="N140" s="1559">
        <f>'Mf2018'!R5</f>
        <v>172260.40351999999</v>
      </c>
      <c r="O140" s="1559">
        <f>'Mf2018'!S5</f>
        <v>422214.43722946267</v>
      </c>
      <c r="P140" s="1559">
        <f>'Mf2018'!T5</f>
        <v>36497.801462415307</v>
      </c>
      <c r="Q140" s="1732">
        <f>B43</f>
        <v>453311.92922110739</v>
      </c>
    </row>
    <row r="141" spans="1:17">
      <c r="A141" s="567" t="s">
        <v>1039</v>
      </c>
      <c r="B141" s="1559">
        <f>'Mf2018'!F6</f>
        <v>56076.467269080167</v>
      </c>
      <c r="C141" s="1559">
        <f>'Mf2018'!G6</f>
        <v>37288.217147166899</v>
      </c>
      <c r="D141" s="1559">
        <f>'Mf2018'!H6</f>
        <v>11.485604998391315</v>
      </c>
      <c r="E141" s="1559">
        <f>'Mf2018'!I6</f>
        <v>196.19558260496336</v>
      </c>
      <c r="F141" s="1559">
        <f>'Mf2018'!J6</f>
        <v>10925.546738112727</v>
      </c>
      <c r="G141" s="1559">
        <f>'Mf2018'!K6</f>
        <v>104497.91234196315</v>
      </c>
      <c r="H141" s="1559">
        <f>'Mf2018'!L6</f>
        <v>91204.579857087418</v>
      </c>
      <c r="I141" s="1559">
        <f>'Mf2018'!M6</f>
        <v>856.26935238718863</v>
      </c>
      <c r="J141" s="1559">
        <f>'Mf2018'!N6</f>
        <v>92060.849209474603</v>
      </c>
      <c r="K141" s="1559">
        <f>'Mf2018'!O6</f>
        <v>4417.4649293972398</v>
      </c>
      <c r="L141" s="1559">
        <f>'Mf2018'!P6</f>
        <v>96478.31413887185</v>
      </c>
      <c r="M141" s="1559">
        <f>'Mf2018'!Q6</f>
        <v>200976.226480835</v>
      </c>
      <c r="N141" s="1559">
        <f>'Mf2018'!R6</f>
        <v>158390.04871999999</v>
      </c>
      <c r="O141" s="1559">
        <f>'Mf2018'!S6</f>
        <v>359366.27520083496</v>
      </c>
      <c r="P141" s="1559">
        <f>'Mf2018'!T6</f>
        <v>30008.328927654962</v>
      </c>
      <c r="Q141" s="1560">
        <f>'Mf2018'!U6</f>
        <v>389374.60412848991</v>
      </c>
    </row>
    <row r="142" spans="1:17">
      <c r="A142" s="567" t="s">
        <v>1040</v>
      </c>
      <c r="B142" s="1559">
        <f>'Mf2018'!F36</f>
        <v>79936.968557208529</v>
      </c>
      <c r="C142" s="1559">
        <f>'Mf2018'!G36</f>
        <v>71656.240235904217</v>
      </c>
      <c r="D142" s="1559">
        <f>'Mf2018'!H36</f>
        <v>20.248611037075701</v>
      </c>
      <c r="E142" s="1559">
        <f>'Mf2018'!I36</f>
        <v>276.6878976419236</v>
      </c>
      <c r="F142" s="1559">
        <f>'Mf2018'!J36</f>
        <v>22696.020901020471</v>
      </c>
      <c r="G142" s="1559">
        <f>'Mf2018'!K36</f>
        <v>174586.16620281219</v>
      </c>
      <c r="H142" s="1559">
        <f>'Mf2018'!L36</f>
        <v>27061.166585864561</v>
      </c>
      <c r="I142" s="1559">
        <f>'Mf2018'!M36</f>
        <v>209.55412085999998</v>
      </c>
      <c r="J142" s="1559">
        <f>'Mf2018'!N36</f>
        <v>27270.720706724562</v>
      </c>
      <c r="K142" s="1559">
        <f>'Mf2018'!O36</f>
        <v>4068.5692216305961</v>
      </c>
      <c r="L142" s="1559">
        <f>'Mf2018'!P36</f>
        <v>31339.28992835516</v>
      </c>
      <c r="M142" s="1559">
        <f>'Mf2018'!Q36</f>
        <v>205925.45613116736</v>
      </c>
      <c r="N142" s="1559">
        <f>'Mf2018'!R36</f>
        <v>12465.889575967318</v>
      </c>
      <c r="O142" s="1559">
        <f>'Mf2018'!S36</f>
        <v>218391.34570713469</v>
      </c>
      <c r="P142" s="1559">
        <f>'Mf2018'!T36</f>
        <v>2736.2105586776347</v>
      </c>
      <c r="Q142" s="1560">
        <f>'Mf2018'!U36</f>
        <v>221127.55626581234</v>
      </c>
    </row>
    <row r="143" spans="1:17">
      <c r="A143" s="567" t="s">
        <v>1041</v>
      </c>
      <c r="B143" s="1724">
        <f>MfSumm!B5</f>
        <v>3952.9843000000001</v>
      </c>
      <c r="C143" s="1724">
        <f>MfSumm!C5</f>
        <v>2884.2919000000002</v>
      </c>
      <c r="D143" s="1724">
        <f>MfSumm!D5</f>
        <v>1.8948</v>
      </c>
      <c r="E143" s="1724">
        <f>MfSumm!E5</f>
        <v>12.065099999999999</v>
      </c>
      <c r="F143" s="1724">
        <f>MfSumm!F5</f>
        <v>854.30100000000004</v>
      </c>
      <c r="G143" s="1724">
        <f>MfSumm!G5</f>
        <v>7705.5371000000005</v>
      </c>
      <c r="H143" s="1724">
        <f>MfSumm!H5</f>
        <v>3037.2521999999999</v>
      </c>
      <c r="I143" s="1724">
        <f>MfSumm!I5</f>
        <v>23.050799999999999</v>
      </c>
      <c r="J143" s="1724">
        <f>MfSumm!J5</f>
        <v>3060.3029999999999</v>
      </c>
      <c r="K143" s="1724">
        <f>MfSumm!K5</f>
        <v>279.303</v>
      </c>
      <c r="L143" s="1724">
        <f>MfSumm!L5</f>
        <v>3339.6059999999998</v>
      </c>
      <c r="M143" s="1724">
        <f>MfSumm!M5</f>
        <v>11045.143100000001</v>
      </c>
      <c r="N143" s="1724">
        <f>MfSumm!N5</f>
        <v>1752.8334</v>
      </c>
      <c r="O143" s="1724">
        <f>MfSumm!O5</f>
        <v>12797.976500000001</v>
      </c>
      <c r="P143" s="1559"/>
      <c r="Q143" s="1560"/>
    </row>
    <row r="144" spans="1:17">
      <c r="A144" s="567" t="s">
        <v>1564</v>
      </c>
      <c r="B144" s="1724">
        <f>MfSumm!B13</f>
        <v>917261.02489867993</v>
      </c>
      <c r="C144" s="1724">
        <f>MfSumm!C13</f>
        <v>899973.51122076006</v>
      </c>
      <c r="D144" s="1724"/>
      <c r="E144" s="1724"/>
      <c r="F144" s="1724"/>
      <c r="G144" s="1724"/>
      <c r="H144" s="1724"/>
      <c r="I144" s="1724"/>
      <c r="J144" s="1724"/>
      <c r="K144" s="1724"/>
      <c r="L144" s="1724"/>
      <c r="M144" s="1724"/>
      <c r="N144" s="1724"/>
      <c r="O144" s="1724"/>
      <c r="P144" s="1559"/>
      <c r="Q144" s="1560"/>
    </row>
    <row r="145" spans="1:17">
      <c r="A145" s="567" t="s">
        <v>975</v>
      </c>
      <c r="B145" s="1725">
        <f t="shared" ref="B145:O145" si="28">B142/B143</f>
        <v>20.221929178218222</v>
      </c>
      <c r="C145" s="1725">
        <f t="shared" si="28"/>
        <v>24.84361594466365</v>
      </c>
      <c r="D145" s="1725">
        <f t="shared" si="28"/>
        <v>10.686410722543647</v>
      </c>
      <c r="E145" s="1725">
        <f t="shared" si="28"/>
        <v>22.93291374641931</v>
      </c>
      <c r="F145" s="1725">
        <f t="shared" si="28"/>
        <v>26.566773187694348</v>
      </c>
      <c r="G145" s="1725">
        <f t="shared" si="28"/>
        <v>22.657235172200025</v>
      </c>
      <c r="H145" s="1725">
        <f t="shared" si="28"/>
        <v>8.9097528963398442</v>
      </c>
      <c r="I145" s="1725">
        <f t="shared" si="28"/>
        <v>9.0909695481284807</v>
      </c>
      <c r="J145" s="1725">
        <f t="shared" si="28"/>
        <v>8.9111178555602386</v>
      </c>
      <c r="K145" s="1725">
        <f t="shared" si="28"/>
        <v>14.56686545304059</v>
      </c>
      <c r="L145" s="1725">
        <f t="shared" si="28"/>
        <v>9.3841279265743207</v>
      </c>
      <c r="M145" s="1725">
        <f t="shared" si="28"/>
        <v>18.643982632616805</v>
      </c>
      <c r="N145" s="1725">
        <f t="shared" si="28"/>
        <v>7.1118507759877909</v>
      </c>
      <c r="O145" s="1725">
        <f t="shared" si="28"/>
        <v>17.064521544256209</v>
      </c>
      <c r="P145" s="566"/>
      <c r="Q145" s="567"/>
    </row>
    <row r="146" spans="1:17">
      <c r="A146" s="567" t="s">
        <v>976</v>
      </c>
      <c r="B146" s="1725">
        <f>B145</f>
        <v>20.221929178218222</v>
      </c>
      <c r="C146" s="1725">
        <f t="shared" ref="C146:O146" si="29">C145</f>
        <v>24.84361594466365</v>
      </c>
      <c r="D146" s="1725">
        <f t="shared" si="29"/>
        <v>10.686410722543647</v>
      </c>
      <c r="E146" s="1725">
        <f t="shared" si="29"/>
        <v>22.93291374641931</v>
      </c>
      <c r="F146" s="1725">
        <f t="shared" si="29"/>
        <v>26.566773187694348</v>
      </c>
      <c r="G146" s="1725">
        <f t="shared" si="29"/>
        <v>22.657235172200025</v>
      </c>
      <c r="H146" s="1725">
        <f t="shared" si="29"/>
        <v>8.9097528963398442</v>
      </c>
      <c r="I146" s="1725">
        <f t="shared" si="29"/>
        <v>9.0909695481284807</v>
      </c>
      <c r="J146" s="1725">
        <f t="shared" si="29"/>
        <v>8.9111178555602386</v>
      </c>
      <c r="K146" s="1725">
        <f t="shared" si="29"/>
        <v>14.56686545304059</v>
      </c>
      <c r="L146" s="1725">
        <f t="shared" si="29"/>
        <v>9.3841279265743207</v>
      </c>
      <c r="M146" s="1725">
        <f t="shared" si="29"/>
        <v>18.643982632616805</v>
      </c>
      <c r="N146" s="1725">
        <f t="shared" si="29"/>
        <v>7.1118507759877909</v>
      </c>
      <c r="O146" s="1725">
        <f t="shared" si="29"/>
        <v>17.064521544256209</v>
      </c>
      <c r="P146" s="566"/>
      <c r="Q146" s="567"/>
    </row>
    <row r="147" spans="1:17">
      <c r="A147" s="567" t="s">
        <v>974</v>
      </c>
      <c r="B147" s="1283">
        <f>B142/B144</f>
        <v>8.7147460087534309E-2</v>
      </c>
      <c r="C147" s="1283">
        <f>C142/C144</f>
        <v>7.9620388091985989E-2</v>
      </c>
      <c r="D147" s="812"/>
      <c r="E147" s="812"/>
      <c r="F147" s="812"/>
      <c r="G147" s="812"/>
      <c r="H147" s="812"/>
      <c r="I147" s="812"/>
      <c r="J147" s="812"/>
      <c r="K147" s="812"/>
      <c r="L147" s="812"/>
      <c r="M147" s="812"/>
      <c r="N147" s="812"/>
      <c r="O147" s="812"/>
      <c r="P147" s="812"/>
      <c r="Q147" s="1321"/>
    </row>
    <row r="148" spans="1:17">
      <c r="A148" s="2800" t="s">
        <v>673</v>
      </c>
      <c r="B148" s="1744">
        <f>B139/B147*B156</f>
        <v>0.10183301799754076</v>
      </c>
      <c r="C148" s="1744">
        <f>C139/C147*C156</f>
        <v>9.4080375227140134E-2</v>
      </c>
      <c r="D148" s="1731"/>
      <c r="E148" s="1731"/>
      <c r="F148" s="1731"/>
      <c r="G148" s="1731"/>
      <c r="H148" s="1731"/>
      <c r="I148" s="1731"/>
      <c r="J148" s="1741">
        <f>J139/J145*J155</f>
        <v>7791.4444909910571</v>
      </c>
      <c r="K148" s="1731"/>
      <c r="L148" s="1731"/>
      <c r="M148" s="1731"/>
      <c r="N148" s="1741">
        <f>N139/N145*N155</f>
        <v>6114.4161460102132</v>
      </c>
      <c r="O148" s="1731"/>
      <c r="P148" s="1731"/>
      <c r="Q148" s="1731"/>
    </row>
    <row r="149" spans="1:17">
      <c r="A149" s="567" t="s">
        <v>1038</v>
      </c>
      <c r="B149" s="1559">
        <f>'Mf2025'!F5/'Mf2025'!$U$5*$Q$149</f>
        <v>82872.943628658293</v>
      </c>
      <c r="C149" s="1559">
        <f>'Mf2025'!G5/'Mf2025'!$U$5*$Q$149</f>
        <v>55367.553712084176</v>
      </c>
      <c r="D149" s="1559">
        <f>'Mf2025'!H5/'Mf2025'!$U$5*$Q$149</f>
        <v>16.068619279400192</v>
      </c>
      <c r="E149" s="1559">
        <f>'Mf2025'!I5/'Mf2025'!$U$5*$Q$149</f>
        <v>284.65642916766814</v>
      </c>
      <c r="F149" s="1559">
        <f>'Mf2025'!J5/'Mf2025'!$U$5*$Q$149</f>
        <v>16355.235509702203</v>
      </c>
      <c r="G149" s="1559">
        <f>'Mf2025'!K5/'Mf2025'!$U$5*$Q$149</f>
        <v>154896.45789889173</v>
      </c>
      <c r="H149" s="1559">
        <f>'Mf2025'!L5/'Mf2025'!$U$5*$Q$149</f>
        <v>123357.42666520232</v>
      </c>
      <c r="I149" s="1559">
        <f>'Mf2025'!M5/'Mf2025'!$U$5*$Q$149</f>
        <v>0</v>
      </c>
      <c r="J149" s="1559">
        <f>'Mf2025'!N5/'Mf2025'!$U$5*$Q$149</f>
        <v>123357.42666520232</v>
      </c>
      <c r="K149" s="1559">
        <f>'Mf2025'!O5/'Mf2025'!$U$5*$Q$149</f>
        <v>6468.1680599871133</v>
      </c>
      <c r="L149" s="1559">
        <f>'Mf2025'!P5/'Mf2025'!$U$5*$Q$149</f>
        <v>129825.59472518942</v>
      </c>
      <c r="M149" s="1559">
        <f>'Mf2025'!Q5/'Mf2025'!$U$5*$Q$149</f>
        <v>284722.05262408115</v>
      </c>
      <c r="N149" s="1559">
        <f>'Mf2025'!R5/'Mf2025'!$U$5*$Q$149</f>
        <v>252805.91840618919</v>
      </c>
      <c r="O149" s="1559">
        <f>'Mf2025'!S5/'Mf2025'!$U$5*$Q$149</f>
        <v>537527.97103027033</v>
      </c>
      <c r="P149" s="1559">
        <f>'Mf2025'!T5/'Mf2025'!$U$5*$Q$149</f>
        <v>46465.936351900571</v>
      </c>
      <c r="Q149" s="1732">
        <f>B44</f>
        <v>577118.68679093081</v>
      </c>
    </row>
    <row r="150" spans="1:17">
      <c r="A150" s="567" t="s">
        <v>1039</v>
      </c>
      <c r="B150" s="1559">
        <f>'Mf2025'!F6/'Mf2025'!$U$5*$Q$149</f>
        <v>64564.034296889884</v>
      </c>
      <c r="C150" s="1559">
        <f>'Mf2025'!G6/'Mf2025'!$U$5*$Q$149</f>
        <v>43323.934312568817</v>
      </c>
      <c r="D150" s="1559">
        <f>'Mf2025'!H6/'Mf2025'!$U$5*$Q$149</f>
        <v>13.053103600569559</v>
      </c>
      <c r="E150" s="1559">
        <f>'Mf2025'!I6/'Mf2025'!$U$5*$Q$149</f>
        <v>228.25874435062721</v>
      </c>
      <c r="F150" s="1559">
        <f>'Mf2025'!J6/'Mf2025'!$U$5*$Q$149</f>
        <v>12855.344665970937</v>
      </c>
      <c r="G150" s="1559">
        <f>'Mf2025'!K6/'Mf2025'!$U$5*$Q$149</f>
        <v>120984.62512338081</v>
      </c>
      <c r="H150" s="1559">
        <f>'Mf2025'!L6/'Mf2025'!$U$5*$Q$149</f>
        <v>102354.61052127437</v>
      </c>
      <c r="I150" s="1559">
        <f>'Mf2025'!M6/'Mf2025'!$U$5*$Q$149</f>
        <v>0</v>
      </c>
      <c r="J150" s="1559">
        <f>'Mf2025'!N6/'Mf2025'!$U$5*$Q$149</f>
        <v>102354.61052127437</v>
      </c>
      <c r="K150" s="1559">
        <f>'Mf2025'!O6/'Mf2025'!$U$5*$Q$149</f>
        <v>5059.1131689300892</v>
      </c>
      <c r="L150" s="1559">
        <f>'Mf2025'!P6/'Mf2025'!$U$5*$Q$149</f>
        <v>107413.72369020447</v>
      </c>
      <c r="M150" s="1559">
        <f>'Mf2025'!Q6/'Mf2025'!$U$5*$Q$149</f>
        <v>228398.34881358527</v>
      </c>
      <c r="N150" s="1559">
        <f>'Mf2025'!R6/'Mf2025'!$U$5*$Q$149</f>
        <v>232160.91471021474</v>
      </c>
      <c r="O150" s="1559">
        <f>'Mf2025'!S6/'Mf2025'!$U$5*$Q$149</f>
        <v>460559.26352380007</v>
      </c>
      <c r="P150" s="1559">
        <f>'Mf2025'!T6/'Mf2025'!$U$5*$Q$149</f>
        <v>38204.08479714048</v>
      </c>
      <c r="Q150" s="1560">
        <f>'Mf2025'!U6/'Mf2025'!$U$5*$Q$149</f>
        <v>498763.34832094051</v>
      </c>
    </row>
    <row r="151" spans="1:17">
      <c r="A151" s="567" t="s">
        <v>1040</v>
      </c>
      <c r="B151" s="1559">
        <f>'Mf2025'!F36/'Mf2025'!$U$5*$Q$149</f>
        <v>96379.162745606285</v>
      </c>
      <c r="C151" s="1559">
        <f>'Mf2025'!G36/'Mf2025'!$U$5*$Q$149</f>
        <v>87139.257530203729</v>
      </c>
      <c r="D151" s="1559">
        <f>'Mf2025'!H36/'Mf2025'!$U$5*$Q$149</f>
        <v>26.284610359824732</v>
      </c>
      <c r="E151" s="1559">
        <f>'Mf2025'!I36/'Mf2025'!$U$5*$Q$149</f>
        <v>338.55354207698201</v>
      </c>
      <c r="F151" s="1559">
        <f>'Mf2025'!J36/'Mf2025'!$U$5*$Q$149</f>
        <v>27614.725660107979</v>
      </c>
      <c r="G151" s="1559">
        <f>'Mf2025'!K36/'Mf2025'!$U$5*$Q$149</f>
        <v>211497.9840883548</v>
      </c>
      <c r="H151" s="1559">
        <f>'Mf2025'!L36/'Mf2025'!$U$5*$Q$149</f>
        <v>33209.160213935531</v>
      </c>
      <c r="I151" s="1559">
        <f>'Mf2025'!M36/'Mf2025'!$U$5*$Q$149</f>
        <v>0</v>
      </c>
      <c r="J151" s="1559">
        <f>'Mf2025'!N36/'Mf2025'!$U$5*$Q$149</f>
        <v>33209.160213935531</v>
      </c>
      <c r="K151" s="1559">
        <f>'Mf2025'!O36/'Mf2025'!$U$5*$Q$149</f>
        <v>5189.5672973930114</v>
      </c>
      <c r="L151" s="1559">
        <f>'Mf2025'!P36/'Mf2025'!$U$5*$Q$149</f>
        <v>38398.727511328543</v>
      </c>
      <c r="M151" s="1559">
        <f>'Mf2025'!Q36/'Mf2025'!$U$5*$Q$149</f>
        <v>249896.71159968336</v>
      </c>
      <c r="N151" s="1559">
        <f>'Mf2025'!R36/'Mf2025'!$U$5*$Q$149</f>
        <v>19838.205449243585</v>
      </c>
      <c r="O151" s="1559">
        <f>'Mf2025'!S36/'Mf2025'!$U$5*$Q$149</f>
        <v>269734.91704892693</v>
      </c>
      <c r="P151" s="1559">
        <f>'Mf2025'!T36/'Mf2025'!$U$5*$Q$149</f>
        <v>3483.5135424757041</v>
      </c>
      <c r="Q151" s="1560">
        <f>'Mf2025'!U36/'Mf2025'!$U$5*$Q$149</f>
        <v>273218.43059140263</v>
      </c>
    </row>
    <row r="152" spans="1:17">
      <c r="A152" s="567" t="s">
        <v>1041</v>
      </c>
      <c r="B152" s="1559">
        <f>MfSumm!B6</f>
        <v>3694.9084024309391</v>
      </c>
      <c r="C152" s="1559">
        <f>MfSumm!C6</f>
        <v>2742.9785591765258</v>
      </c>
      <c r="D152" s="1559">
        <f>MfSumm!D6</f>
        <v>1.7732792077402646</v>
      </c>
      <c r="E152" s="1559">
        <f>MfSumm!E6</f>
        <v>11.419665981795893</v>
      </c>
      <c r="F152" s="1559">
        <f>MfSumm!F6</f>
        <v>761.39610103368182</v>
      </c>
      <c r="G152" s="1559">
        <f>MfSumm!G6</f>
        <v>7212.4760078306826</v>
      </c>
      <c r="H152" s="1559">
        <f>MfSumm!H6</f>
        <v>2835.3417448103701</v>
      </c>
      <c r="I152" s="1559">
        <f>MfSumm!I6</f>
        <v>0</v>
      </c>
      <c r="J152" s="1559">
        <f>MfSumm!J6</f>
        <v>2835.3417448103701</v>
      </c>
      <c r="K152" s="1559">
        <f>MfSumm!K6</f>
        <v>260.34766150924594</v>
      </c>
      <c r="L152" s="1559">
        <f>MfSumm!L6</f>
        <v>3095.689406319616</v>
      </c>
      <c r="M152" s="1559">
        <f>MfSumm!M6</f>
        <v>10308.165414150299</v>
      </c>
      <c r="N152" s="1559">
        <f>MfSumm!N6</f>
        <v>2112.2216702752189</v>
      </c>
      <c r="O152" s="1559">
        <f>MfSumm!O6</f>
        <v>12420.387084425518</v>
      </c>
      <c r="P152" s="1559"/>
      <c r="Q152" s="1560"/>
    </row>
    <row r="153" spans="1:17">
      <c r="A153" s="567" t="s">
        <v>1564</v>
      </c>
      <c r="B153" s="1559">
        <f>MfSumm!B14*伸びまとめ!$D$17</f>
        <v>1086024.9434168071</v>
      </c>
      <c r="C153" s="1559">
        <f>MfSumm!C14*伸びまとめ!$D$17</f>
        <v>1071977.9784587838</v>
      </c>
      <c r="D153" s="1559"/>
      <c r="E153" s="1559"/>
      <c r="F153" s="1559"/>
      <c r="G153" s="1559"/>
      <c r="H153" s="1559"/>
      <c r="I153" s="1559"/>
      <c r="J153" s="1559"/>
      <c r="K153" s="1559"/>
      <c r="L153" s="1559"/>
      <c r="M153" s="1559"/>
      <c r="N153" s="1559"/>
      <c r="O153" s="1559"/>
      <c r="P153" s="1559"/>
      <c r="Q153" s="1560"/>
    </row>
    <row r="154" spans="1:17">
      <c r="A154" s="567" t="s">
        <v>975</v>
      </c>
      <c r="B154" s="1725">
        <f t="shared" ref="B154:H154" si="30">B151/B152</f>
        <v>26.084317186915079</v>
      </c>
      <c r="C154" s="1725">
        <f t="shared" si="30"/>
        <v>31.768114715546282</v>
      </c>
      <c r="D154" s="1725">
        <f t="shared" si="30"/>
        <v>14.822601113853858</v>
      </c>
      <c r="E154" s="1725">
        <f t="shared" si="30"/>
        <v>29.646536301207998</v>
      </c>
      <c r="F154" s="1725">
        <f t="shared" si="30"/>
        <v>36.268540937651046</v>
      </c>
      <c r="G154" s="1725">
        <f t="shared" si="30"/>
        <v>29.323908163954872</v>
      </c>
      <c r="H154" s="1725">
        <f t="shared" si="30"/>
        <v>11.712577601877966</v>
      </c>
      <c r="I154" s="1733" t="str">
        <f>IFERROR(I151/I152,"-")</f>
        <v>-</v>
      </c>
      <c r="J154" s="1725">
        <f t="shared" ref="J154:O154" si="31">J151/J152</f>
        <v>11.712577601877966</v>
      </c>
      <c r="K154" s="1725">
        <f t="shared" si="31"/>
        <v>19.93322032281327</v>
      </c>
      <c r="L154" s="1725">
        <f t="shared" si="31"/>
        <v>12.403934139174442</v>
      </c>
      <c r="M154" s="1725">
        <f t="shared" si="31"/>
        <v>24.242598130666721</v>
      </c>
      <c r="N154" s="1725">
        <f t="shared" si="31"/>
        <v>9.3921039294416016</v>
      </c>
      <c r="O154" s="1725">
        <f t="shared" si="31"/>
        <v>21.717110361814704</v>
      </c>
      <c r="P154" s="566"/>
      <c r="Q154" s="567"/>
    </row>
    <row r="155" spans="1:17">
      <c r="A155" s="567" t="s">
        <v>976</v>
      </c>
      <c r="B155" s="1725">
        <f>B154/伸びまとめ!$D$17</f>
        <v>20.82218104557959</v>
      </c>
      <c r="C155" s="1725">
        <f>C154/伸びまとめ!$D$17</f>
        <v>25.359354103226096</v>
      </c>
      <c r="D155" s="1725">
        <f>D154/伸びまとめ!$D$17</f>
        <v>11.832354350985279</v>
      </c>
      <c r="E155" s="1725">
        <f>E154/伸びまとめ!$D$17</f>
        <v>23.665773645313791</v>
      </c>
      <c r="F155" s="1725">
        <f>F154/伸びまとめ!$D$17</f>
        <v>28.951884009508142</v>
      </c>
      <c r="G155" s="1725">
        <f>G154/伸びまとめ!$D$17</f>
        <v>23.408231098344125</v>
      </c>
      <c r="H155" s="1725">
        <f>H154/伸びまとめ!$D$17</f>
        <v>9.3497333891892698</v>
      </c>
      <c r="I155" s="1733" t="str">
        <f>IFERROR(I154/伸びまとめ!$D$17,"-")</f>
        <v>-</v>
      </c>
      <c r="J155" s="1725">
        <f>J154/伸びまとめ!$D$17</f>
        <v>9.3497333891892698</v>
      </c>
      <c r="K155" s="1725">
        <f>K154/伸びまとめ!$D$17</f>
        <v>15.911979577953121</v>
      </c>
      <c r="L155" s="1725">
        <f>L154/伸びまとめ!$D$17</f>
        <v>9.9016186803961102</v>
      </c>
      <c r="M155" s="1725">
        <f>M154/伸びまとめ!$D$17</f>
        <v>19.352002342050618</v>
      </c>
      <c r="N155" s="1725">
        <f>N154/伸びまとめ!$D$17</f>
        <v>7.497381933226726</v>
      </c>
      <c r="O155" s="1725">
        <f>O154/伸びまとめ!$D$17</f>
        <v>17.335995437418557</v>
      </c>
      <c r="P155" s="566"/>
      <c r="Q155" s="567"/>
    </row>
    <row r="156" spans="1:17">
      <c r="A156" s="567" t="s">
        <v>974</v>
      </c>
      <c r="B156" s="1283">
        <f>B151/B153</f>
        <v>8.8744888715338449E-2</v>
      </c>
      <c r="C156" s="1283">
        <f>C151/C153</f>
        <v>8.1288290693701151E-2</v>
      </c>
      <c r="D156" s="812"/>
      <c r="E156" s="812"/>
      <c r="F156" s="812"/>
      <c r="G156" s="812"/>
      <c r="H156" s="812"/>
      <c r="I156" s="812"/>
      <c r="J156" s="812"/>
      <c r="K156" s="812"/>
      <c r="L156" s="812"/>
      <c r="M156" s="812"/>
      <c r="N156" s="812"/>
      <c r="O156" s="812"/>
      <c r="P156" s="812"/>
      <c r="Q156" s="1321"/>
    </row>
    <row r="157" spans="1:17">
      <c r="A157" s="2800" t="s">
        <v>676</v>
      </c>
      <c r="B157" s="1745">
        <f ca="1">B139/B147*B165</f>
        <v>0.1100823383673739</v>
      </c>
      <c r="C157" s="1745">
        <f ca="1">C139/C147*C165</f>
        <v>0.10381360489324609</v>
      </c>
      <c r="D157"/>
      <c r="E157"/>
      <c r="F157"/>
      <c r="G157"/>
      <c r="H157"/>
      <c r="I157"/>
      <c r="J157" s="1557">
        <f ca="1">J139/J145*J164</f>
        <v>7835.4865722236655</v>
      </c>
      <c r="K157"/>
      <c r="L157"/>
      <c r="M157"/>
      <c r="N157" s="1557">
        <f ca="1">N139/N145*N164</f>
        <v>7611.5460428174856</v>
      </c>
      <c r="O157"/>
      <c r="P157"/>
      <c r="Q157"/>
    </row>
    <row r="158" spans="1:17">
      <c r="A158" s="567" t="s">
        <v>1038</v>
      </c>
      <c r="B158" s="1735">
        <f ca="1">'Mf2040'!F5/'Mf2040'!$U$5*$Q$158</f>
        <v>107468.85194164967</v>
      </c>
      <c r="C158" s="1736">
        <f ca="1">'Mf2040'!G5/'Mf2040'!$U$5*$Q$158</f>
        <v>68333.15646790649</v>
      </c>
      <c r="D158" s="1736">
        <f ca="1">'Mf2040'!H5/'Mf2040'!$U$5*$Q$158</f>
        <v>21.772836677954636</v>
      </c>
      <c r="E158" s="1736">
        <f ca="1">'Mf2040'!I5/'Mf2040'!$U$5*$Q$158</f>
        <v>374.32227614831436</v>
      </c>
      <c r="F158" s="1736">
        <f ca="1">'Mf2040'!J5/'Mf2040'!$U$5*$Q$158</f>
        <v>19837.89602136947</v>
      </c>
      <c r="G158" s="1736">
        <f ca="1">'Mf2040'!K5/'Mf2040'!$U$5*$Q$158</f>
        <v>196035.99954375191</v>
      </c>
      <c r="H158" s="1736">
        <f ca="1">'Mf2040'!L5/'Mf2040'!$U$5*$Q$158</f>
        <v>176139.78717688849</v>
      </c>
      <c r="I158" s="1736">
        <f ca="1">'Mf2040'!M5/'Mf2040'!$U$5*$Q$158</f>
        <v>0</v>
      </c>
      <c r="J158" s="1736">
        <f ca="1">'Mf2040'!N5/'Mf2040'!$U$5*$Q$158</f>
        <v>176139.78717688849</v>
      </c>
      <c r="K158" s="1736">
        <f ca="1">'Mf2040'!O5/'Mf2040'!$U$5*$Q$158</f>
        <v>8639.3409346943536</v>
      </c>
      <c r="L158" s="1736">
        <f ca="1">'Mf2040'!P5/'Mf2040'!$U$5*$Q$158</f>
        <v>184779.12811158283</v>
      </c>
      <c r="M158" s="1736">
        <f ca="1">'Mf2040'!Q5/'Mf2040'!$U$5*$Q$158</f>
        <v>380815.12765533471</v>
      </c>
      <c r="N158" s="1736">
        <f ca="1">'Mf2040'!R5/'Mf2040'!$U$5*$Q$158</f>
        <v>387031.93530527165</v>
      </c>
      <c r="O158" s="1736">
        <f ca="1">'Mf2040'!S5/'Mf2040'!$U$5*$Q$158</f>
        <v>767847.0629606063</v>
      </c>
      <c r="P158" s="1736">
        <f ca="1">'Mf2040'!T5/'Mf2040'!$U$5*$Q$158</f>
        <v>66375.583557329184</v>
      </c>
      <c r="Q158" s="1737">
        <f ca="1">B47</f>
        <v>824401.54283086304</v>
      </c>
    </row>
    <row r="159" spans="1:17">
      <c r="A159" s="567" t="s">
        <v>1039</v>
      </c>
      <c r="B159" s="1738">
        <f ca="1">'Mf2040'!F6/'Mf2040'!$U$5*$Q$158</f>
        <v>83842.604629010006</v>
      </c>
      <c r="C159" s="1559">
        <f ca="1">'Mf2040'!G6/'Mf2040'!$U$5*$Q$158</f>
        <v>53530.275745322215</v>
      </c>
      <c r="D159" s="1559">
        <f ca="1">'Mf2040'!H6/'Mf2040'!$U$5*$Q$158</f>
        <v>17.690937429730869</v>
      </c>
      <c r="E159" s="1559">
        <f ca="1">'Mf2040'!I6/'Mf2040'!$U$5*$Q$158</f>
        <v>300.56727545260668</v>
      </c>
      <c r="F159" s="1559">
        <f ca="1">'Mf2040'!J6/'Mf2040'!$U$5*$Q$158</f>
        <v>15608.08611001552</v>
      </c>
      <c r="G159" s="1559">
        <f ca="1">'Mf2040'!K6/'Mf2040'!$U$5*$Q$158</f>
        <v>153299.22469723009</v>
      </c>
      <c r="H159" s="1559">
        <f ca="1">'Mf2040'!L6/'Mf2040'!$U$5*$Q$158</f>
        <v>145946.28255029122</v>
      </c>
      <c r="I159" s="1559">
        <f ca="1">'Mf2040'!M6/'Mf2040'!$U$5*$Q$158</f>
        <v>0</v>
      </c>
      <c r="J159" s="1559">
        <f ca="1">'Mf2040'!N6/'Mf2040'!$U$5*$Q$158</f>
        <v>145946.28255029122</v>
      </c>
      <c r="K159" s="1559">
        <f ca="1">'Mf2040'!O6/'Mf2040'!$U$5*$Q$158</f>
        <v>6769.2468623787154</v>
      </c>
      <c r="L159" s="1559">
        <f ca="1">'Mf2040'!P6/'Mf2040'!$U$5*$Q$158</f>
        <v>152715.52941266992</v>
      </c>
      <c r="M159" s="1559">
        <f ca="1">'Mf2040'!Q6/'Mf2040'!$U$5*$Q$158</f>
        <v>306014.75410989998</v>
      </c>
      <c r="N159" s="1559">
        <f ca="1">'Mf2040'!R6/'Mf2040'!$U$5*$Q$158</f>
        <v>355725.46890501812</v>
      </c>
      <c r="O159" s="1559">
        <f ca="1">'Mf2040'!S6/'Mf2040'!$U$5*$Q$158</f>
        <v>661740.22301491827</v>
      </c>
      <c r="P159" s="1559">
        <f ca="1">'Mf2040'!T6/'Mf2040'!$U$5*$Q$158</f>
        <v>54573.707575359476</v>
      </c>
      <c r="Q159" s="1560">
        <f ca="1">'Mf2040'!U6/'Mf2040'!$U$5*$Q$158</f>
        <v>716313.93059027765</v>
      </c>
    </row>
    <row r="160" spans="1:17">
      <c r="A160" s="567" t="s">
        <v>1040</v>
      </c>
      <c r="B160" s="1738">
        <f ca="1">'Mf2040'!F36/'Mf2040'!$U$5*$Q$158</f>
        <v>130508.48847399307</v>
      </c>
      <c r="C160" s="1559">
        <f ca="1">'Mf2040'!G36/'Mf2040'!$U$5*$Q$158</f>
        <v>116354.67470539396</v>
      </c>
      <c r="D160" s="1559">
        <f ca="1">'Mf2040'!H36/'Mf2040'!$U$5*$Q$158</f>
        <v>36.525499505566351</v>
      </c>
      <c r="E160" s="1559">
        <f ca="1">'Mf2040'!I36/'Mf2040'!$U$5*$Q$158</f>
        <v>459.08140634317618</v>
      </c>
      <c r="F160" s="1559">
        <f ca="1">'Mf2040'!J36/'Mf2040'!$U$5*$Q$158</f>
        <v>37595.201611102726</v>
      </c>
      <c r="G160" s="1559">
        <f ca="1">'Mf2040'!K36/'Mf2040'!$U$5*$Q$158</f>
        <v>284953.97169633856</v>
      </c>
      <c r="H160" s="1559">
        <f ca="1">'Mf2040'!L36/'Mf2040'!$U$5*$Q$158</f>
        <v>46919.784244043964</v>
      </c>
      <c r="I160" s="1559">
        <f ca="1">'Mf2040'!M36/'Mf2040'!$U$5*$Q$158</f>
        <v>0</v>
      </c>
      <c r="J160" s="1559">
        <f ca="1">'Mf2040'!N36/'Mf2040'!$U$5*$Q$158</f>
        <v>46919.784244043964</v>
      </c>
      <c r="K160" s="1559">
        <f ca="1">'Mf2040'!O36/'Mf2040'!$U$5*$Q$158</f>
        <v>7190.9622483829935</v>
      </c>
      <c r="L160" s="1559">
        <f ca="1">'Mf2040'!P36/'Mf2040'!$U$5*$Q$158</f>
        <v>54110.746492426973</v>
      </c>
      <c r="M160" s="1559">
        <f ca="1">'Mf2040'!Q36/'Mf2040'!$U$5*$Q$158</f>
        <v>339064.71818876552</v>
      </c>
      <c r="N160" s="1559">
        <f ca="1">'Mf2040'!R36/'Mf2040'!$U$5*$Q$158</f>
        <v>37473.709907079894</v>
      </c>
      <c r="O160" s="1559">
        <f ca="1">'Mf2040'!S36/'Mf2040'!$U$5*$Q$158</f>
        <v>376538.42809584545</v>
      </c>
      <c r="P160" s="1559">
        <f ca="1">'Mf2040'!T36/'Mf2040'!$U$5*$Q$158</f>
        <v>4976.1236373368893</v>
      </c>
      <c r="Q160" s="1560">
        <f ca="1">'Mf2040'!U36/'Mf2040'!$U$5*$Q$158</f>
        <v>381514.55173318234</v>
      </c>
    </row>
    <row r="161" spans="1:17">
      <c r="A161" s="567" t="s">
        <v>1041</v>
      </c>
      <c r="B161" s="1738">
        <f>MfSumm!B9</f>
        <v>3171.879241904664</v>
      </c>
      <c r="C161" s="1559">
        <f>MfSumm!C9</f>
        <v>2298.297331818786</v>
      </c>
      <c r="D161" s="1559">
        <f>MfSumm!D9</f>
        <v>1.5730607647962471</v>
      </c>
      <c r="E161" s="1559">
        <f>MfSumm!E9</f>
        <v>9.9218552861395217</v>
      </c>
      <c r="F161" s="1559">
        <f>MfSumm!F9</f>
        <v>631.37749481060416</v>
      </c>
      <c r="G161" s="1559">
        <f>MfSumm!G9</f>
        <v>6113.0489845849897</v>
      </c>
      <c r="H161" s="1559">
        <f>MfSumm!H9</f>
        <v>2697.5194553520573</v>
      </c>
      <c r="I161" s="1559">
        <f>MfSumm!I9</f>
        <v>0</v>
      </c>
      <c r="J161" s="1559">
        <f>MfSumm!J9</f>
        <v>2697.5194553520573</v>
      </c>
      <c r="K161" s="1559">
        <f>MfSumm!K9</f>
        <v>226.73500319196992</v>
      </c>
      <c r="L161" s="1559">
        <f>MfSumm!L9</f>
        <v>2924.2544585440273</v>
      </c>
      <c r="M161" s="1559">
        <f>MfSumm!M9</f>
        <v>9037.303443129018</v>
      </c>
      <c r="N161" s="1559">
        <f>MfSumm!N9</f>
        <v>2170.4758887448857</v>
      </c>
      <c r="O161" s="1559">
        <f>MfSumm!O9</f>
        <v>11207.779331873904</v>
      </c>
      <c r="P161" s="1559"/>
      <c r="Q161" s="1560"/>
    </row>
    <row r="162" spans="1:17">
      <c r="A162" s="567" t="s">
        <v>1564</v>
      </c>
      <c r="B162" s="1738">
        <f ca="1">MfSumm!B17*伸びまとめ!$D$20</f>
        <v>1360399.2360988606</v>
      </c>
      <c r="C162" s="1559">
        <f ca="1">MfSumm!C17*伸びまとめ!$D$20</f>
        <v>1297181.1041131855</v>
      </c>
      <c r="D162" s="1559"/>
      <c r="E162" s="1559"/>
      <c r="F162" s="1559"/>
      <c r="G162" s="1559"/>
      <c r="H162" s="1559"/>
      <c r="I162" s="1559"/>
      <c r="J162" s="1559"/>
      <c r="K162" s="1559"/>
      <c r="L162" s="1559"/>
      <c r="M162" s="1559"/>
      <c r="N162" s="1559"/>
      <c r="O162" s="1559"/>
      <c r="P162" s="1559"/>
      <c r="Q162" s="1560"/>
    </row>
    <row r="163" spans="1:17">
      <c r="A163" s="567" t="s">
        <v>975</v>
      </c>
      <c r="B163" s="1739">
        <f ca="1">B160/B161</f>
        <v>41.145478286123137</v>
      </c>
      <c r="C163" s="1725">
        <f ca="1">C160/C161</f>
        <v>50.626467295819921</v>
      </c>
      <c r="D163" s="1725">
        <f ca="1">D160/D161</f>
        <v>23.219382444070664</v>
      </c>
      <c r="E163" s="1725">
        <f ca="1">E160/E161</f>
        <v>46.269713990335717</v>
      </c>
      <c r="F163" s="1725">
        <f ca="1">F160/F161</f>
        <v>59.544728660910302</v>
      </c>
      <c r="G163" s="1725">
        <f ca="1">G160/G161</f>
        <v>46.614050110655846</v>
      </c>
      <c r="H163" s="1725">
        <f ca="1">H160/H161</f>
        <v>17.393677791999611</v>
      </c>
      <c r="I163" s="1733" t="str">
        <f ca="1">IFERROR(I160/I161,"-")</f>
        <v>-</v>
      </c>
      <c r="J163" s="1725">
        <f ca="1">J160/J161</f>
        <v>17.393677791999611</v>
      </c>
      <c r="K163" s="1725">
        <f ca="1">K160/K161</f>
        <v>31.715271780487353</v>
      </c>
      <c r="L163" s="1725">
        <f ca="1">L160/L161</f>
        <v>18.504116949989523</v>
      </c>
      <c r="M163" s="1725">
        <f ca="1">M160/M161</f>
        <v>37.518350503827932</v>
      </c>
      <c r="N163" s="1725">
        <f ca="1">N160/N161</f>
        <v>17.265204419639833</v>
      </c>
      <c r="O163" s="1725">
        <f ca="1">O160/O161</f>
        <v>33.596167175151677</v>
      </c>
      <c r="P163" s="1559"/>
      <c r="Q163" s="1560"/>
    </row>
    <row r="164" spans="1:17">
      <c r="A164" s="567" t="s">
        <v>976</v>
      </c>
      <c r="B164" s="1739">
        <f ca="1">B163/伸びまとめ!$D$20</f>
        <v>22.242208678851821</v>
      </c>
      <c r="C164" s="1725">
        <f ca="1">C163/伸びまとめ!$D$20</f>
        <v>27.367392412751883</v>
      </c>
      <c r="D164" s="1725">
        <f ca="1">D163/伸びまとめ!$D$20</f>
        <v>12.551813011474165</v>
      </c>
      <c r="E164" s="1725">
        <f ca="1">E163/伸びまとめ!$D$20</f>
        <v>25.012241367745336</v>
      </c>
      <c r="F164" s="1725">
        <f ca="1">F163/伸びまとめ!$D$20</f>
        <v>32.18837976294104</v>
      </c>
      <c r="G164" s="1725">
        <f ca="1">G163/伸びまとめ!$D$20</f>
        <v>25.198380796981464</v>
      </c>
      <c r="H164" s="1725">
        <f ca="1">H163/伸びまとめ!$D$20</f>
        <v>9.4025838866683991</v>
      </c>
      <c r="I164" s="1733" t="str">
        <f ca="1">IFERROR(I163/伸びまとめ!$D$20,"-")</f>
        <v>-</v>
      </c>
      <c r="J164" s="1725">
        <f ca="1">J163/伸びまとめ!$D$20</f>
        <v>9.4025838866683991</v>
      </c>
      <c r="K164" s="1725">
        <f ca="1">K163/伸びまとめ!$D$20</f>
        <v>17.144476686907577</v>
      </c>
      <c r="L164" s="1725">
        <f ca="1">L163/伸びまとめ!$D$20</f>
        <v>10.002859311963675</v>
      </c>
      <c r="M164" s="1725">
        <f ca="1">M163/伸びまとめ!$D$20</f>
        <v>20.281474804824168</v>
      </c>
      <c r="N164" s="1725">
        <f ca="1">N163/伸びまとめ!$D$20</f>
        <v>9.3331344191514365</v>
      </c>
      <c r="O164" s="1725">
        <f ca="1">O163/伸びまとめ!$D$20</f>
        <v>18.161241337941533</v>
      </c>
      <c r="P164" s="1559"/>
      <c r="Q164" s="1560"/>
    </row>
    <row r="165" spans="1:17">
      <c r="A165" s="567" t="s">
        <v>974</v>
      </c>
      <c r="B165" s="1734">
        <f ca="1">B160/B162</f>
        <v>9.5933961892131631E-2</v>
      </c>
      <c r="C165" s="1283">
        <f ca="1">C160/C162</f>
        <v>8.9698095613980997E-2</v>
      </c>
      <c r="D165" s="812"/>
      <c r="E165" s="812"/>
      <c r="F165" s="812"/>
      <c r="G165" s="812"/>
      <c r="H165" s="812"/>
      <c r="I165" s="812"/>
      <c r="J165" s="812"/>
      <c r="K165" s="812"/>
      <c r="L165" s="812"/>
      <c r="M165" s="812"/>
      <c r="N165" s="812"/>
      <c r="O165" s="812"/>
      <c r="P165" s="812"/>
      <c r="Q165" s="1321"/>
    </row>
    <row r="166" spans="1:17">
      <c r="B166" s="2819" t="s">
        <v>979</v>
      </c>
      <c r="C166" s="1318"/>
      <c r="D166" s="1318"/>
      <c r="E166" s="1318"/>
      <c r="F166" s="1318"/>
      <c r="G166" s="1318"/>
      <c r="H166" s="1318"/>
      <c r="I166" s="1318"/>
      <c r="J166" s="1318"/>
      <c r="K166" s="1318"/>
      <c r="L166" s="1318"/>
      <c r="M166" s="1318"/>
      <c r="N166" s="1318"/>
      <c r="O166" s="1318"/>
      <c r="P166" s="1318"/>
      <c r="Q166" s="1318"/>
    </row>
    <row r="167" spans="1:17">
      <c r="B167" s="1726" t="s">
        <v>1566</v>
      </c>
      <c r="C167" s="1727" t="s">
        <v>1565</v>
      </c>
      <c r="D167" s="1727" t="s">
        <v>691</v>
      </c>
      <c r="E167" s="1727" t="s">
        <v>690</v>
      </c>
      <c r="F167" s="1727" t="s">
        <v>689</v>
      </c>
      <c r="G167" s="1728" t="s">
        <v>688</v>
      </c>
      <c r="H167" s="1728" t="s">
        <v>687</v>
      </c>
      <c r="I167" s="1728" t="s">
        <v>686</v>
      </c>
      <c r="J167" s="1728" t="s">
        <v>685</v>
      </c>
      <c r="K167" s="1728" t="s">
        <v>684</v>
      </c>
      <c r="L167" s="1728" t="s">
        <v>683</v>
      </c>
      <c r="M167" s="1728" t="s">
        <v>682</v>
      </c>
      <c r="N167" s="1728" t="s">
        <v>353</v>
      </c>
      <c r="O167" s="1728" t="s">
        <v>681</v>
      </c>
      <c r="P167" s="1728" t="s">
        <v>694</v>
      </c>
      <c r="Q167" s="1728" t="s">
        <v>479</v>
      </c>
    </row>
    <row r="168" spans="1:17">
      <c r="A168" s="2800" t="s">
        <v>970</v>
      </c>
      <c r="B168" s="1743">
        <v>0.1</v>
      </c>
      <c r="C168" s="1743">
        <v>9.2149999999999996E-2</v>
      </c>
      <c r="D168" s="1729"/>
      <c r="E168" s="1729"/>
      <c r="F168" s="1729"/>
      <c r="G168" s="1730"/>
      <c r="H168" s="1730"/>
      <c r="I168" s="1730"/>
      <c r="J168" s="1740">
        <f>'Mf2018'!$N$51/12*10000</f>
        <v>7425.9315463001985</v>
      </c>
      <c r="K168" s="1730"/>
      <c r="L168" s="1730"/>
      <c r="M168" s="1730"/>
      <c r="N168" s="1740">
        <v>5800</v>
      </c>
      <c r="O168" s="1730"/>
      <c r="P168" s="1730"/>
      <c r="Q168" s="1730"/>
    </row>
    <row r="169" spans="1:17">
      <c r="A169" s="567" t="s">
        <v>1038</v>
      </c>
      <c r="B169" s="1559">
        <f>'Mf2018'!F5</f>
        <v>71802.096449999997</v>
      </c>
      <c r="C169" s="1559">
        <f>'Mf2018'!G5</f>
        <v>47599.915231762869</v>
      </c>
      <c r="D169" s="1559">
        <f>'Mf2018'!H5</f>
        <v>14.07898</v>
      </c>
      <c r="E169" s="1559">
        <f>'Mf2018'!I5</f>
        <v>244.2313</v>
      </c>
      <c r="F169" s="1559">
        <f>'Mf2018'!J5</f>
        <v>13886.141929424157</v>
      </c>
      <c r="G169" s="1559">
        <f>'Mf2018'!K5</f>
        <v>133546.46389118704</v>
      </c>
      <c r="H169" s="1559">
        <f>'Mf2018'!L5</f>
        <v>109775.59523000001</v>
      </c>
      <c r="I169" s="1559">
        <f>'Mf2018'!M5</f>
        <v>977.40133827564227</v>
      </c>
      <c r="J169" s="1559">
        <f>'Mf2018'!N5</f>
        <v>110752.99656827564</v>
      </c>
      <c r="K169" s="1559">
        <f>'Mf2018'!O5</f>
        <v>5654.5732500000004</v>
      </c>
      <c r="L169" s="1559">
        <f>'Mf2018'!P5</f>
        <v>116407.56981827565</v>
      </c>
      <c r="M169" s="1559">
        <f>'Mf2018'!Q5</f>
        <v>249954.03370946267</v>
      </c>
      <c r="N169" s="1559">
        <f>'Mf2018'!R5</f>
        <v>172260.40351999999</v>
      </c>
      <c r="O169" s="1559">
        <f>'Mf2018'!S5</f>
        <v>422214.43722946267</v>
      </c>
      <c r="P169" s="1559">
        <f>'Mf2018'!T5</f>
        <v>36497.801462415307</v>
      </c>
      <c r="Q169" s="1732">
        <f>B52</f>
        <v>453311.92922110739</v>
      </c>
    </row>
    <row r="170" spans="1:17">
      <c r="A170" s="567" t="s">
        <v>1039</v>
      </c>
      <c r="B170" s="1559">
        <f>'Mf2018'!F6</f>
        <v>56076.467269080167</v>
      </c>
      <c r="C170" s="1559">
        <f>'Mf2018'!G6</f>
        <v>37288.217147166899</v>
      </c>
      <c r="D170" s="1559">
        <f>'Mf2018'!H6</f>
        <v>11.485604998391315</v>
      </c>
      <c r="E170" s="1559">
        <f>'Mf2018'!I6</f>
        <v>196.19558260496336</v>
      </c>
      <c r="F170" s="1559">
        <f>'Mf2018'!J6</f>
        <v>10925.546738112727</v>
      </c>
      <c r="G170" s="1559">
        <f>'Mf2018'!K6</f>
        <v>104497.91234196315</v>
      </c>
      <c r="H170" s="1559">
        <f>'Mf2018'!L6</f>
        <v>91204.579857087418</v>
      </c>
      <c r="I170" s="1559">
        <f>'Mf2018'!M6</f>
        <v>856.26935238718863</v>
      </c>
      <c r="J170" s="1559">
        <f>'Mf2018'!N6</f>
        <v>92060.849209474603</v>
      </c>
      <c r="K170" s="1559">
        <f>'Mf2018'!O6</f>
        <v>4417.4649293972398</v>
      </c>
      <c r="L170" s="1559">
        <f>'Mf2018'!P6</f>
        <v>96478.31413887185</v>
      </c>
      <c r="M170" s="1559">
        <f>'Mf2018'!Q6</f>
        <v>200976.226480835</v>
      </c>
      <c r="N170" s="1559">
        <f>'Mf2018'!R6</f>
        <v>158390.04871999999</v>
      </c>
      <c r="O170" s="1559">
        <f>'Mf2018'!S6</f>
        <v>359366.27520083496</v>
      </c>
      <c r="P170" s="1559">
        <f>'Mf2018'!T6</f>
        <v>30008.328927654962</v>
      </c>
      <c r="Q170" s="1560">
        <f>'Mf2018'!U6</f>
        <v>389374.60412848991</v>
      </c>
    </row>
    <row r="171" spans="1:17">
      <c r="A171" s="567" t="s">
        <v>1040</v>
      </c>
      <c r="B171" s="1559">
        <f>'Mf2018'!F36</f>
        <v>79936.968557208529</v>
      </c>
      <c r="C171" s="1559">
        <f>'Mf2018'!G36</f>
        <v>71656.240235904217</v>
      </c>
      <c r="D171" s="1559">
        <f>'Mf2018'!H36</f>
        <v>20.248611037075701</v>
      </c>
      <c r="E171" s="1559">
        <f>'Mf2018'!I36</f>
        <v>276.6878976419236</v>
      </c>
      <c r="F171" s="1559">
        <f>'Mf2018'!J36</f>
        <v>22696.020901020471</v>
      </c>
      <c r="G171" s="1559">
        <f>'Mf2018'!K36</f>
        <v>174586.16620281219</v>
      </c>
      <c r="H171" s="1559">
        <f>'Mf2018'!L36</f>
        <v>27061.166585864561</v>
      </c>
      <c r="I171" s="1559">
        <f>'Mf2018'!M36</f>
        <v>209.55412085999998</v>
      </c>
      <c r="J171" s="1559">
        <f>'Mf2018'!N36</f>
        <v>27270.720706724562</v>
      </c>
      <c r="K171" s="1559">
        <f>'Mf2018'!O36</f>
        <v>4068.5692216305961</v>
      </c>
      <c r="L171" s="1559">
        <f>'Mf2018'!P36</f>
        <v>31339.28992835516</v>
      </c>
      <c r="M171" s="1559">
        <f>'Mf2018'!Q36</f>
        <v>205925.45613116736</v>
      </c>
      <c r="N171" s="1559">
        <f>'Mf2018'!R36</f>
        <v>12465.889575967318</v>
      </c>
      <c r="O171" s="1559">
        <f>'Mf2018'!S36</f>
        <v>218391.34570713469</v>
      </c>
      <c r="P171" s="1559">
        <f>'Mf2018'!T36</f>
        <v>2736.2105586776347</v>
      </c>
      <c r="Q171" s="1560">
        <f>'Mf2018'!U36</f>
        <v>221127.55626581234</v>
      </c>
    </row>
    <row r="172" spans="1:17">
      <c r="A172" s="567" t="s">
        <v>1041</v>
      </c>
      <c r="B172" s="1724">
        <f>MfSumm!B5</f>
        <v>3952.9843000000001</v>
      </c>
      <c r="C172" s="1724">
        <f>MfSumm!C5</f>
        <v>2884.2919000000002</v>
      </c>
      <c r="D172" s="1724">
        <f>MfSumm!D5</f>
        <v>1.8948</v>
      </c>
      <c r="E172" s="1724">
        <f>MfSumm!E5</f>
        <v>12.065099999999999</v>
      </c>
      <c r="F172" s="1724">
        <f>MfSumm!F5</f>
        <v>854.30100000000004</v>
      </c>
      <c r="G172" s="1724">
        <f>MfSumm!G5</f>
        <v>7705.5371000000005</v>
      </c>
      <c r="H172" s="1724">
        <f>MfSumm!H5</f>
        <v>3037.2521999999999</v>
      </c>
      <c r="I172" s="1724">
        <f>MfSumm!I5</f>
        <v>23.050799999999999</v>
      </c>
      <c r="J172" s="1724">
        <f>MfSumm!J5</f>
        <v>3060.3029999999999</v>
      </c>
      <c r="K172" s="1724">
        <f>MfSumm!K5</f>
        <v>279.303</v>
      </c>
      <c r="L172" s="1724">
        <f>MfSumm!L5</f>
        <v>3339.6059999999998</v>
      </c>
      <c r="M172" s="1724">
        <f>MfSumm!M5</f>
        <v>11045.143100000001</v>
      </c>
      <c r="N172" s="1724">
        <f>MfSumm!N5</f>
        <v>1752.8334</v>
      </c>
      <c r="O172" s="1724">
        <f>MfSumm!O5</f>
        <v>12797.976500000001</v>
      </c>
      <c r="P172" s="1559"/>
      <c r="Q172" s="1560"/>
    </row>
    <row r="173" spans="1:17">
      <c r="A173" s="567" t="s">
        <v>1564</v>
      </c>
      <c r="B173" s="1724">
        <f>MfSumm!B13</f>
        <v>917261.02489867993</v>
      </c>
      <c r="C173" s="1724">
        <f>MfSumm!C13</f>
        <v>899973.51122076006</v>
      </c>
      <c r="D173" s="1724"/>
      <c r="E173" s="1724"/>
      <c r="F173" s="1724"/>
      <c r="G173" s="1724"/>
      <c r="H173" s="1724"/>
      <c r="I173" s="1724"/>
      <c r="J173" s="1724"/>
      <c r="K173" s="1724"/>
      <c r="L173" s="1724"/>
      <c r="M173" s="1724"/>
      <c r="N173" s="1724"/>
      <c r="O173" s="1724"/>
      <c r="P173" s="1559"/>
      <c r="Q173" s="1560"/>
    </row>
    <row r="174" spans="1:17">
      <c r="A174" s="567" t="s">
        <v>975</v>
      </c>
      <c r="B174" s="1725">
        <f t="shared" ref="B174:O174" si="32">B171/B172</f>
        <v>20.221929178218222</v>
      </c>
      <c r="C174" s="1725">
        <f t="shared" si="32"/>
        <v>24.84361594466365</v>
      </c>
      <c r="D174" s="1725">
        <f t="shared" si="32"/>
        <v>10.686410722543647</v>
      </c>
      <c r="E174" s="1725">
        <f t="shared" si="32"/>
        <v>22.93291374641931</v>
      </c>
      <c r="F174" s="1725">
        <f t="shared" si="32"/>
        <v>26.566773187694348</v>
      </c>
      <c r="G174" s="1725">
        <f t="shared" si="32"/>
        <v>22.657235172200025</v>
      </c>
      <c r="H174" s="1725">
        <f t="shared" si="32"/>
        <v>8.9097528963398442</v>
      </c>
      <c r="I174" s="1725">
        <f t="shared" si="32"/>
        <v>9.0909695481284807</v>
      </c>
      <c r="J174" s="1725">
        <f t="shared" si="32"/>
        <v>8.9111178555602386</v>
      </c>
      <c r="K174" s="1725">
        <f t="shared" si="32"/>
        <v>14.56686545304059</v>
      </c>
      <c r="L174" s="1725">
        <f t="shared" si="32"/>
        <v>9.3841279265743207</v>
      </c>
      <c r="M174" s="1725">
        <f t="shared" si="32"/>
        <v>18.643982632616805</v>
      </c>
      <c r="N174" s="1725">
        <f t="shared" si="32"/>
        <v>7.1118507759877909</v>
      </c>
      <c r="O174" s="1725">
        <f t="shared" si="32"/>
        <v>17.064521544256209</v>
      </c>
      <c r="P174" s="566"/>
      <c r="Q174" s="567"/>
    </row>
    <row r="175" spans="1:17">
      <c r="A175" s="567" t="s">
        <v>976</v>
      </c>
      <c r="B175" s="1725">
        <f>B174</f>
        <v>20.221929178218222</v>
      </c>
      <c r="C175" s="1725">
        <f t="shared" ref="C175:O175" si="33">C174</f>
        <v>24.84361594466365</v>
      </c>
      <c r="D175" s="1725">
        <f t="shared" si="33"/>
        <v>10.686410722543647</v>
      </c>
      <c r="E175" s="1725">
        <f t="shared" si="33"/>
        <v>22.93291374641931</v>
      </c>
      <c r="F175" s="1725">
        <f t="shared" si="33"/>
        <v>26.566773187694348</v>
      </c>
      <c r="G175" s="1725">
        <f t="shared" si="33"/>
        <v>22.657235172200025</v>
      </c>
      <c r="H175" s="1725">
        <f t="shared" si="33"/>
        <v>8.9097528963398442</v>
      </c>
      <c r="I175" s="1725">
        <f t="shared" si="33"/>
        <v>9.0909695481284807</v>
      </c>
      <c r="J175" s="1725">
        <f t="shared" si="33"/>
        <v>8.9111178555602386</v>
      </c>
      <c r="K175" s="1725">
        <f t="shared" si="33"/>
        <v>14.56686545304059</v>
      </c>
      <c r="L175" s="1725">
        <f t="shared" si="33"/>
        <v>9.3841279265743207</v>
      </c>
      <c r="M175" s="1725">
        <f t="shared" si="33"/>
        <v>18.643982632616805</v>
      </c>
      <c r="N175" s="1725">
        <f t="shared" si="33"/>
        <v>7.1118507759877909</v>
      </c>
      <c r="O175" s="1725">
        <f t="shared" si="33"/>
        <v>17.064521544256209</v>
      </c>
      <c r="P175" s="566"/>
      <c r="Q175" s="567"/>
    </row>
    <row r="176" spans="1:17">
      <c r="A176" s="567" t="s">
        <v>974</v>
      </c>
      <c r="B176" s="1283">
        <f>B171/B173</f>
        <v>8.7147460087534309E-2</v>
      </c>
      <c r="C176" s="1283">
        <f>C171/C173</f>
        <v>7.9620388091985989E-2</v>
      </c>
      <c r="D176" s="812"/>
      <c r="E176" s="812"/>
      <c r="F176" s="812"/>
      <c r="G176" s="812"/>
      <c r="H176" s="812"/>
      <c r="I176" s="812"/>
      <c r="J176" s="812"/>
      <c r="K176" s="812"/>
      <c r="L176" s="812"/>
      <c r="M176" s="812"/>
      <c r="N176" s="812"/>
      <c r="O176" s="812"/>
      <c r="P176" s="812"/>
      <c r="Q176" s="1321"/>
    </row>
    <row r="177" spans="1:17">
      <c r="A177" s="2800" t="s">
        <v>673</v>
      </c>
      <c r="B177" s="1744">
        <f>B168/B176*B185</f>
        <v>0.10511007767133569</v>
      </c>
      <c r="C177" s="1744">
        <f>C168/C176*C185</f>
        <v>9.7107949287252956E-2</v>
      </c>
      <c r="D177" s="1731"/>
      <c r="E177" s="1731"/>
      <c r="F177" s="1731"/>
      <c r="G177" s="1731"/>
      <c r="H177" s="1731"/>
      <c r="I177" s="1731"/>
      <c r="J177" s="1741">
        <f>J168/J174*J184</f>
        <v>8042.178771916083</v>
      </c>
      <c r="K177" s="1731"/>
      <c r="L177" s="1731"/>
      <c r="M177" s="1731"/>
      <c r="N177" s="1741">
        <f>N168/N174*N184</f>
        <v>6311.1824500529237</v>
      </c>
      <c r="O177" s="1731"/>
      <c r="P177" s="1731"/>
      <c r="Q177" s="1731"/>
    </row>
    <row r="178" spans="1:17">
      <c r="A178" s="567" t="s">
        <v>1038</v>
      </c>
      <c r="B178" s="1559">
        <f>'Mf2025'!F5/'Mf2025'!$U$5*$Q$178</f>
        <v>85539.854488755911</v>
      </c>
      <c r="C178" s="1559">
        <f>'Mf2025'!G5/'Mf2025'!$U$5*$Q$178</f>
        <v>57149.321365390184</v>
      </c>
      <c r="D178" s="1559">
        <f>'Mf2025'!H5/'Mf2025'!$U$5*$Q$178</f>
        <v>16.585718991159279</v>
      </c>
      <c r="E178" s="1559">
        <f>'Mf2025'!I5/'Mf2025'!$U$5*$Q$178</f>
        <v>293.81687754929578</v>
      </c>
      <c r="F178" s="1559">
        <f>'Mf2025'!J5/'Mf2025'!$U$5*$Q$178</f>
        <v>16881.558737651299</v>
      </c>
      <c r="G178" s="1559">
        <f>'Mf2025'!K5/'Mf2025'!$U$5*$Q$178</f>
        <v>159881.13718833783</v>
      </c>
      <c r="H178" s="1559">
        <f>'Mf2025'!L5/'Mf2025'!$U$5*$Q$178</f>
        <v>127327.1572725915</v>
      </c>
      <c r="I178" s="1559">
        <f>'Mf2025'!M5/'Mf2025'!$U$5*$Q$178</f>
        <v>0</v>
      </c>
      <c r="J178" s="1559">
        <f>'Mf2025'!N5/'Mf2025'!$U$5*$Q$178</f>
        <v>127327.1572725915</v>
      </c>
      <c r="K178" s="1559">
        <f>'Mf2025'!O5/'Mf2025'!$U$5*$Q$178</f>
        <v>6676.3183547493099</v>
      </c>
      <c r="L178" s="1559">
        <f>'Mf2025'!P5/'Mf2025'!$U$5*$Q$178</f>
        <v>134003.47562734081</v>
      </c>
      <c r="M178" s="1559">
        <f>'Mf2025'!Q5/'Mf2025'!$U$5*$Q$178</f>
        <v>293884.61281567864</v>
      </c>
      <c r="N178" s="1559">
        <f>'Mf2025'!R5/'Mf2025'!$U$5*$Q$178</f>
        <v>260941.39447079549</v>
      </c>
      <c r="O178" s="1559">
        <f>'Mf2025'!S5/'Mf2025'!$U$5*$Q$178</f>
        <v>554826.00728647411</v>
      </c>
      <c r="P178" s="1559">
        <f>'Mf2025'!T5/'Mf2025'!$U$5*$Q$178</f>
        <v>47961.2435638268</v>
      </c>
      <c r="Q178" s="1732">
        <f>B53</f>
        <v>595690.7807214252</v>
      </c>
    </row>
    <row r="179" spans="1:17">
      <c r="A179" s="567" t="s">
        <v>1039</v>
      </c>
      <c r="B179" s="1559">
        <f>'Mf2025'!F6/'Mf2025'!$U$5*$Q$178</f>
        <v>66641.751301967364</v>
      </c>
      <c r="C179" s="1559">
        <f>'Mf2025'!G6/'Mf2025'!$U$5*$Q$178</f>
        <v>44718.12964172315</v>
      </c>
      <c r="D179" s="1559">
        <f>'Mf2025'!H6/'Mf2025'!$U$5*$Q$178</f>
        <v>13.473161851502738</v>
      </c>
      <c r="E179" s="1559">
        <f>'Mf2025'!I6/'Mf2025'!$U$5*$Q$178</f>
        <v>235.60427471996749</v>
      </c>
      <c r="F179" s="1559">
        <f>'Mf2025'!J6/'Mf2025'!$U$5*$Q$178</f>
        <v>13269.038892322998</v>
      </c>
      <c r="G179" s="1559">
        <f>'Mf2025'!K6/'Mf2025'!$U$5*$Q$178</f>
        <v>124877.99727258495</v>
      </c>
      <c r="H179" s="1559">
        <f>'Mf2025'!L6/'Mf2025'!$U$5*$Q$178</f>
        <v>105648.45541718382</v>
      </c>
      <c r="I179" s="1559">
        <f>'Mf2025'!M6/'Mf2025'!$U$5*$Q$178</f>
        <v>0</v>
      </c>
      <c r="J179" s="1559">
        <f>'Mf2025'!N6/'Mf2025'!$U$5*$Q$178</f>
        <v>105648.45541718382</v>
      </c>
      <c r="K179" s="1559">
        <f>'Mf2025'!O6/'Mf2025'!$U$5*$Q$178</f>
        <v>5221.9190650635619</v>
      </c>
      <c r="L179" s="1559">
        <f>'Mf2025'!P6/'Mf2025'!$U$5*$Q$178</f>
        <v>110870.3744822474</v>
      </c>
      <c r="M179" s="1559">
        <f>'Mf2025'!Q6/'Mf2025'!$U$5*$Q$178</f>
        <v>235748.37175483236</v>
      </c>
      <c r="N179" s="1559">
        <f>'Mf2025'!R6/'Mf2025'!$U$5*$Q$178</f>
        <v>239632.0197249612</v>
      </c>
      <c r="O179" s="1559">
        <f>'Mf2025'!S6/'Mf2025'!$U$5*$Q$178</f>
        <v>475380.39147979359</v>
      </c>
      <c r="P179" s="1559">
        <f>'Mf2025'!T6/'Mf2025'!$U$5*$Q$178</f>
        <v>39433.519690899353</v>
      </c>
      <c r="Q179" s="1560">
        <f>'Mf2025'!U6/'Mf2025'!$U$5*$Q$178</f>
        <v>514813.91117069294</v>
      </c>
    </row>
    <row r="180" spans="1:17">
      <c r="A180" s="567" t="s">
        <v>1040</v>
      </c>
      <c r="B180" s="1559">
        <f>'Mf2025'!F36/'Mf2025'!$U$5*$Q$178</f>
        <v>99480.713439462517</v>
      </c>
      <c r="C180" s="1559">
        <f>'Mf2025'!G36/'Mf2025'!$U$5*$Q$178</f>
        <v>89943.46143648056</v>
      </c>
      <c r="D180" s="1559">
        <f>'Mf2025'!H36/'Mf2025'!$U$5*$Q$178</f>
        <v>27.13046800349856</v>
      </c>
      <c r="E180" s="1559">
        <f>'Mf2025'!I36/'Mf2025'!$U$5*$Q$178</f>
        <v>349.44843827054967</v>
      </c>
      <c r="F180" s="1559">
        <f>'Mf2025'!J36/'Mf2025'!$U$5*$Q$178</f>
        <v>28503.387369670942</v>
      </c>
      <c r="G180" s="1559">
        <f>'Mf2025'!K36/'Mf2025'!$U$5*$Q$178</f>
        <v>218304.14115188806</v>
      </c>
      <c r="H180" s="1559">
        <f>'Mf2025'!L36/'Mf2025'!$U$5*$Q$178</f>
        <v>34277.854846361253</v>
      </c>
      <c r="I180" s="1559">
        <f>'Mf2025'!M36/'Mf2025'!$U$5*$Q$178</f>
        <v>0</v>
      </c>
      <c r="J180" s="1559">
        <f>'Mf2025'!N36/'Mf2025'!$U$5*$Q$178</f>
        <v>34277.854846361253</v>
      </c>
      <c r="K180" s="1559">
        <f>'Mf2025'!O36/'Mf2025'!$U$5*$Q$178</f>
        <v>5356.5713010958416</v>
      </c>
      <c r="L180" s="1559">
        <f>'Mf2025'!P36/'Mf2025'!$U$5*$Q$178</f>
        <v>39634.426147457089</v>
      </c>
      <c r="M180" s="1559">
        <f>'Mf2025'!Q36/'Mf2025'!$U$5*$Q$178</f>
        <v>257938.56729934516</v>
      </c>
      <c r="N180" s="1559">
        <f>'Mf2025'!R36/'Mf2025'!$U$5*$Q$178</f>
        <v>20476.613151937279</v>
      </c>
      <c r="O180" s="1559">
        <f>'Mf2025'!S36/'Mf2025'!$U$5*$Q$178</f>
        <v>278415.18045128242</v>
      </c>
      <c r="P180" s="1559">
        <f>'Mf2025'!T36/'Mf2025'!$U$5*$Q$178</f>
        <v>3595.6155107532363</v>
      </c>
      <c r="Q180" s="1560">
        <f>'Mf2025'!U36/'Mf2025'!$U$5*$Q$178</f>
        <v>282010.79596203566</v>
      </c>
    </row>
    <row r="181" spans="1:17">
      <c r="A181" s="567" t="s">
        <v>1041</v>
      </c>
      <c r="B181" s="1559">
        <f>MfSumm!B6</f>
        <v>3694.9084024309391</v>
      </c>
      <c r="C181" s="1559">
        <f>MfSumm!C6</f>
        <v>2742.9785591765258</v>
      </c>
      <c r="D181" s="1559">
        <f>MfSumm!D6</f>
        <v>1.7732792077402646</v>
      </c>
      <c r="E181" s="1559">
        <f>MfSumm!E6</f>
        <v>11.419665981795893</v>
      </c>
      <c r="F181" s="1559">
        <f>MfSumm!F6</f>
        <v>761.39610103368182</v>
      </c>
      <c r="G181" s="1559">
        <f>MfSumm!G6</f>
        <v>7212.4760078306826</v>
      </c>
      <c r="H181" s="1559">
        <f>MfSumm!H6</f>
        <v>2835.3417448103701</v>
      </c>
      <c r="I181" s="1559">
        <f>MfSumm!I6</f>
        <v>0</v>
      </c>
      <c r="J181" s="1559">
        <f>MfSumm!J6</f>
        <v>2835.3417448103701</v>
      </c>
      <c r="K181" s="1559">
        <f>MfSumm!K6</f>
        <v>260.34766150924594</v>
      </c>
      <c r="L181" s="1559">
        <f>MfSumm!L6</f>
        <v>3095.689406319616</v>
      </c>
      <c r="M181" s="1559">
        <f>MfSumm!M6</f>
        <v>10308.165414150299</v>
      </c>
      <c r="N181" s="1559">
        <f>MfSumm!N6</f>
        <v>2112.2216702752189</v>
      </c>
      <c r="O181" s="1559">
        <f>MfSumm!O6</f>
        <v>12420.387084425518</v>
      </c>
      <c r="P181" s="1559"/>
      <c r="Q181" s="1560"/>
    </row>
    <row r="182" spans="1:17">
      <c r="A182" s="567" t="s">
        <v>1564</v>
      </c>
      <c r="B182" s="1559">
        <f>MfSumm!B14*伸びまとめ!$E$17</f>
        <v>1086024.9434168071</v>
      </c>
      <c r="C182" s="1559">
        <f>MfSumm!C14*伸びまとめ!$E$17</f>
        <v>1071977.9784587838</v>
      </c>
      <c r="D182" s="1559"/>
      <c r="E182" s="1559"/>
      <c r="F182" s="1559"/>
      <c r="G182" s="1559"/>
      <c r="H182" s="1559"/>
      <c r="I182" s="1559"/>
      <c r="J182" s="1559"/>
      <c r="K182" s="1559"/>
      <c r="L182" s="1559"/>
      <c r="M182" s="1559"/>
      <c r="N182" s="1559"/>
      <c r="O182" s="1559"/>
      <c r="P182" s="1559"/>
      <c r="Q182" s="1560"/>
    </row>
    <row r="183" spans="1:17">
      <c r="A183" s="567" t="s">
        <v>975</v>
      </c>
      <c r="B183" s="1725">
        <f t="shared" ref="B183:H183" si="34">B180/B181</f>
        <v>26.923729252398402</v>
      </c>
      <c r="C183" s="1725">
        <f t="shared" si="34"/>
        <v>32.790435468617964</v>
      </c>
      <c r="D183" s="1725">
        <f t="shared" si="34"/>
        <v>15.299603065933207</v>
      </c>
      <c r="E183" s="1725">
        <f t="shared" si="34"/>
        <v>30.600583136810304</v>
      </c>
      <c r="F183" s="1725">
        <f t="shared" si="34"/>
        <v>37.435688639558769</v>
      </c>
      <c r="G183" s="1725">
        <f t="shared" si="34"/>
        <v>30.267572594331309</v>
      </c>
      <c r="H183" s="1725">
        <f t="shared" si="34"/>
        <v>12.089496763168414</v>
      </c>
      <c r="I183" s="1733" t="str">
        <f>IFERROR(I180/I181,"-")</f>
        <v>-</v>
      </c>
      <c r="J183" s="1725">
        <f t="shared" ref="J183:O183" si="35">J180/J181</f>
        <v>12.089496763168414</v>
      </c>
      <c r="K183" s="1725">
        <f t="shared" si="35"/>
        <v>20.574685672395063</v>
      </c>
      <c r="L183" s="1725">
        <f t="shared" si="35"/>
        <v>12.803101650490648</v>
      </c>
      <c r="M183" s="1725">
        <f t="shared" si="35"/>
        <v>25.022742353868892</v>
      </c>
      <c r="N183" s="1725">
        <f t="shared" si="35"/>
        <v>9.6943485809750314</v>
      </c>
      <c r="O183" s="1725">
        <f t="shared" si="35"/>
        <v>22.415982574359518</v>
      </c>
      <c r="P183" s="566"/>
      <c r="Q183" s="567"/>
    </row>
    <row r="184" spans="1:17">
      <c r="A184" s="567" t="s">
        <v>976</v>
      </c>
      <c r="B184" s="1725">
        <f>B183/伸びまとめ!$E$17</f>
        <v>21.492253789830126</v>
      </c>
      <c r="C184" s="1725">
        <f>C183/伸びまとめ!$E$17</f>
        <v>26.175436335878526</v>
      </c>
      <c r="D184" s="1725">
        <f>D183/伸びまとめ!$E$17</f>
        <v>12.213128014107021</v>
      </c>
      <c r="E184" s="1725">
        <f>E183/伸びまとめ!$E$17</f>
        <v>24.427355242199091</v>
      </c>
      <c r="F184" s="1725">
        <f>F183/伸びまとめ!$E$17</f>
        <v>29.883576435340391</v>
      </c>
      <c r="G184" s="1725">
        <f>G183/伸びまとめ!$E$17</f>
        <v>24.161524791054958</v>
      </c>
      <c r="H184" s="1725">
        <f>H183/伸びまとめ!$E$17</f>
        <v>9.6506145262993002</v>
      </c>
      <c r="I184" s="1733" t="str">
        <f>IFERROR(I183/伸びまとめ!$E$17,"-")</f>
        <v>-</v>
      </c>
      <c r="J184" s="1725">
        <f>J183/伸びまとめ!$E$17</f>
        <v>9.6506145262993002</v>
      </c>
      <c r="K184" s="1725">
        <f>K183/伸びまとめ!$E$17</f>
        <v>16.424038511593075</v>
      </c>
      <c r="L184" s="1725">
        <f>L183/伸びまとめ!$E$17</f>
        <v>10.220259882639612</v>
      </c>
      <c r="M184" s="1725">
        <f>M183/伸びまとめ!$E$17</f>
        <v>19.974763679477057</v>
      </c>
      <c r="N184" s="1725">
        <f>N183/伸びまとめ!$E$17</f>
        <v>7.7386530697947258</v>
      </c>
      <c r="O184" s="1725">
        <f>O183/伸びまとめ!$E$17</f>
        <v>17.893880224398249</v>
      </c>
      <c r="P184" s="566"/>
      <c r="Q184" s="567"/>
    </row>
    <row r="185" spans="1:17">
      <c r="A185" s="567" t="s">
        <v>974</v>
      </c>
      <c r="B185" s="1283">
        <f>B180/B182</f>
        <v>9.1600762986603579E-2</v>
      </c>
      <c r="C185" s="1283">
        <f>C180/C182</f>
        <v>8.3904206283971508E-2</v>
      </c>
      <c r="D185" s="812"/>
      <c r="E185" s="812"/>
      <c r="F185" s="812"/>
      <c r="G185" s="812"/>
      <c r="H185" s="812"/>
      <c r="I185" s="812"/>
      <c r="J185" s="812"/>
      <c r="K185" s="812"/>
      <c r="L185" s="812"/>
      <c r="M185" s="812"/>
      <c r="N185" s="812"/>
      <c r="O185" s="812"/>
      <c r="P185" s="812"/>
      <c r="Q185" s="1321"/>
    </row>
    <row r="186" spans="1:17">
      <c r="A186" s="2800" t="s">
        <v>676</v>
      </c>
      <c r="B186" s="1745">
        <f ca="1">B168/B176*B194</f>
        <v>0.11789140469000019</v>
      </c>
      <c r="C186" s="1745">
        <f ca="1">C168/C176*C194</f>
        <v>0.11117797721514214</v>
      </c>
      <c r="D186"/>
      <c r="E186"/>
      <c r="F186"/>
      <c r="G186"/>
      <c r="H186"/>
      <c r="I186"/>
      <c r="J186" s="1557">
        <f ca="1">J168/J174*J193</f>
        <v>8391.3235504348522</v>
      </c>
      <c r="K186"/>
      <c r="L186"/>
      <c r="M186"/>
      <c r="N186" s="1557">
        <f ca="1">N168/N174*N193</f>
        <v>8151.4970353892604</v>
      </c>
      <c r="O186"/>
      <c r="P186"/>
      <c r="Q186"/>
    </row>
    <row r="187" spans="1:17">
      <c r="A187" s="567" t="s">
        <v>1038</v>
      </c>
      <c r="B187" s="1735">
        <f ca="1">'Mf2040'!F5/'Mf2040'!$U$5*$Q$187</f>
        <v>115092.52168627403</v>
      </c>
      <c r="C187" s="1736">
        <f ca="1">'Mf2040'!G5/'Mf2040'!$U$5*$Q$187</f>
        <v>73180.602105475147</v>
      </c>
      <c r="D187" s="1736">
        <f ca="1">'Mf2040'!H5/'Mf2040'!$U$5*$Q$187</f>
        <v>23.317367146433952</v>
      </c>
      <c r="E187" s="1736">
        <f ca="1">'Mf2040'!I5/'Mf2040'!$U$5*$Q$187</f>
        <v>400.87610416315403</v>
      </c>
      <c r="F187" s="1736">
        <f ca="1">'Mf2040'!J5/'Mf2040'!$U$5*$Q$187</f>
        <v>21245.164871484598</v>
      </c>
      <c r="G187" s="1736">
        <f ca="1">'Mf2040'!K5/'Mf2040'!$U$5*$Q$187</f>
        <v>209942.48213454336</v>
      </c>
      <c r="H187" s="1736">
        <f ca="1">'Mf2040'!L5/'Mf2040'!$U$5*$Q$187</f>
        <v>188634.86404859557</v>
      </c>
      <c r="I187" s="1736">
        <f ca="1">'Mf2040'!M5/'Mf2040'!$U$5*$Q$187</f>
        <v>0</v>
      </c>
      <c r="J187" s="1736">
        <f ca="1">'Mf2040'!N5/'Mf2040'!$U$5*$Q$187</f>
        <v>188634.86404859557</v>
      </c>
      <c r="K187" s="1736">
        <f ca="1">'Mf2040'!O5/'Mf2040'!$U$5*$Q$187</f>
        <v>9252.2020652206647</v>
      </c>
      <c r="L187" s="1736">
        <f ca="1">'Mf2040'!P5/'Mf2040'!$U$5*$Q$187</f>
        <v>197887.0661138162</v>
      </c>
      <c r="M187" s="1736">
        <f ca="1">'Mf2040'!Q5/'Mf2040'!$U$5*$Q$187</f>
        <v>407829.54824835958</v>
      </c>
      <c r="N187" s="1736">
        <f ca="1">'Mf2040'!R5/'Mf2040'!$U$5*$Q$187</f>
        <v>414487.36636349349</v>
      </c>
      <c r="O187" s="1736">
        <f ca="1">'Mf2040'!S5/'Mf2040'!$U$5*$Q$187</f>
        <v>822316.91461185308</v>
      </c>
      <c r="P187" s="1736">
        <f ca="1">'Mf2040'!T5/'Mf2040'!$U$5*$Q$187</f>
        <v>71084.162080365262</v>
      </c>
      <c r="Q187" s="1737">
        <f ca="1">B56</f>
        <v>882883.2795010726</v>
      </c>
    </row>
    <row r="188" spans="1:17">
      <c r="A188" s="567" t="s">
        <v>1039</v>
      </c>
      <c r="B188" s="1738">
        <f ca="1">'Mf2040'!F6/'Mf2040'!$U$5*$Q$187</f>
        <v>89790.265897111531</v>
      </c>
      <c r="C188" s="1559">
        <f ca="1">'Mf2040'!G6/'Mf2040'!$U$5*$Q$187</f>
        <v>57327.628524735817</v>
      </c>
      <c r="D188" s="1559">
        <f ca="1">'Mf2040'!H6/'Mf2040'!$U$5*$Q$187</f>
        <v>18.945904445758075</v>
      </c>
      <c r="E188" s="1559">
        <f ca="1">'Mf2040'!I6/'Mf2040'!$U$5*$Q$187</f>
        <v>321.88904080780321</v>
      </c>
      <c r="F188" s="1559">
        <f ca="1">'Mf2040'!J6/'Mf2040'!$U$5*$Q$187</f>
        <v>16715.298960051576</v>
      </c>
      <c r="G188" s="1559">
        <f ca="1">'Mf2040'!K6/'Mf2040'!$U$5*$Q$187</f>
        <v>164174.02832715251</v>
      </c>
      <c r="H188" s="1559">
        <f ca="1">'Mf2040'!L6/'Mf2040'!$U$5*$Q$187</f>
        <v>156299.48013746901</v>
      </c>
      <c r="I188" s="1559">
        <f ca="1">'Mf2040'!M6/'Mf2040'!$U$5*$Q$187</f>
        <v>0</v>
      </c>
      <c r="J188" s="1559">
        <f ca="1">'Mf2040'!N6/'Mf2040'!$U$5*$Q$187</f>
        <v>156299.48013746901</v>
      </c>
      <c r="K188" s="1559">
        <f ca="1">'Mf2040'!O6/'Mf2040'!$U$5*$Q$187</f>
        <v>7249.446488281762</v>
      </c>
      <c r="L188" s="1559">
        <f ca="1">'Mf2040'!P6/'Mf2040'!$U$5*$Q$187</f>
        <v>163548.92662575076</v>
      </c>
      <c r="M188" s="1559">
        <f ca="1">'Mf2040'!Q6/'Mf2040'!$U$5*$Q$187</f>
        <v>327722.95495290321</v>
      </c>
      <c r="N188" s="1559">
        <f ca="1">'Mf2040'!R6/'Mf2040'!$U$5*$Q$187</f>
        <v>380960.06893736933</v>
      </c>
      <c r="O188" s="1559">
        <f ca="1">'Mf2040'!S6/'Mf2040'!$U$5*$Q$187</f>
        <v>708683.02389027271</v>
      </c>
      <c r="P188" s="1559">
        <f ca="1">'Mf2040'!T6/'Mf2040'!$U$5*$Q$187</f>
        <v>58445.079752296297</v>
      </c>
      <c r="Q188" s="1560">
        <f ca="1">'Mf2040'!U6/'Mf2040'!$U$5*$Q$187</f>
        <v>767128.10364256892</v>
      </c>
    </row>
    <row r="189" spans="1:17">
      <c r="A189" s="567" t="s">
        <v>1040</v>
      </c>
      <c r="B189" s="1738">
        <f ca="1">'Mf2040'!F36/'Mf2040'!$U$5*$Q$187</f>
        <v>139766.55345765967</v>
      </c>
      <c r="C189" s="1559">
        <f ca="1">'Mf2040'!G36/'Mf2040'!$U$5*$Q$187</f>
        <v>124608.69061019535</v>
      </c>
      <c r="D189" s="1559">
        <f ca="1">'Mf2040'!H36/'Mf2040'!$U$5*$Q$187</f>
        <v>39.116560454454763</v>
      </c>
      <c r="E189" s="1559">
        <f ca="1">'Mf2040'!I36/'Mf2040'!$U$5*$Q$187</f>
        <v>491.64791249472916</v>
      </c>
      <c r="F189" s="1559">
        <f ca="1">'Mf2040'!J36/'Mf2040'!$U$5*$Q$187</f>
        <v>40262.145529152891</v>
      </c>
      <c r="G189" s="1559">
        <f ca="1">'Mf2040'!K36/'Mf2040'!$U$5*$Q$187</f>
        <v>305168.15406995715</v>
      </c>
      <c r="H189" s="1559">
        <f ca="1">'Mf2040'!L36/'Mf2040'!$U$5*$Q$187</f>
        <v>50248.199250839003</v>
      </c>
      <c r="I189" s="1559">
        <f ca="1">'Mf2040'!M36/'Mf2040'!$U$5*$Q$187</f>
        <v>0</v>
      </c>
      <c r="J189" s="1559">
        <f ca="1">'Mf2040'!N36/'Mf2040'!$U$5*$Q$187</f>
        <v>50248.199250839003</v>
      </c>
      <c r="K189" s="1559">
        <f ca="1">'Mf2040'!O36/'Mf2040'!$U$5*$Q$187</f>
        <v>7701.0776942751554</v>
      </c>
      <c r="L189" s="1559">
        <f ca="1">'Mf2040'!P36/'Mf2040'!$U$5*$Q$187</f>
        <v>57949.276945114172</v>
      </c>
      <c r="M189" s="1559">
        <f ca="1">'Mf2040'!Q36/'Mf2040'!$U$5*$Q$187</f>
        <v>363117.43101507128</v>
      </c>
      <c r="N189" s="1559">
        <f ca="1">'Mf2040'!R36/'Mf2040'!$U$5*$Q$187</f>
        <v>40132.035396520769</v>
      </c>
      <c r="O189" s="1559">
        <f ca="1">'Mf2040'!S36/'Mf2040'!$U$5*$Q$187</f>
        <v>403249.46641159215</v>
      </c>
      <c r="P189" s="1559">
        <f ca="1">'Mf2040'!T36/'Mf2040'!$U$5*$Q$187</f>
        <v>5329.1219483272489</v>
      </c>
      <c r="Q189" s="1560">
        <f ca="1">'Mf2040'!U36/'Mf2040'!$U$5*$Q$187</f>
        <v>408578.58835991943</v>
      </c>
    </row>
    <row r="190" spans="1:17">
      <c r="A190" s="567" t="s">
        <v>1041</v>
      </c>
      <c r="B190" s="1738">
        <f>MfSumm!B9</f>
        <v>3171.879241904664</v>
      </c>
      <c r="C190" s="1559">
        <f>MfSumm!C9</f>
        <v>2298.297331818786</v>
      </c>
      <c r="D190" s="1559">
        <f>MfSumm!D9</f>
        <v>1.5730607647962471</v>
      </c>
      <c r="E190" s="1559">
        <f>MfSumm!E9</f>
        <v>9.9218552861395217</v>
      </c>
      <c r="F190" s="1559">
        <f>MfSumm!F9</f>
        <v>631.37749481060416</v>
      </c>
      <c r="G190" s="1559">
        <f>MfSumm!G9</f>
        <v>6113.0489845849897</v>
      </c>
      <c r="H190" s="1559">
        <f>MfSumm!H9</f>
        <v>2697.5194553520573</v>
      </c>
      <c r="I190" s="1559">
        <f>MfSumm!I9</f>
        <v>0</v>
      </c>
      <c r="J190" s="1559">
        <f>MfSumm!J9</f>
        <v>2697.5194553520573</v>
      </c>
      <c r="K190" s="1559">
        <f>MfSumm!K9</f>
        <v>226.73500319196992</v>
      </c>
      <c r="L190" s="1559">
        <f>MfSumm!L9</f>
        <v>2924.2544585440273</v>
      </c>
      <c r="M190" s="1559">
        <f>MfSumm!M9</f>
        <v>9037.303443129018</v>
      </c>
      <c r="N190" s="1559">
        <f>MfSumm!N9</f>
        <v>2170.4758887448857</v>
      </c>
      <c r="O190" s="1559">
        <f>MfSumm!O9</f>
        <v>11207.779331873904</v>
      </c>
      <c r="P190" s="1559"/>
      <c r="Q190" s="1560"/>
    </row>
    <row r="191" spans="1:17">
      <c r="A191" s="567" t="s">
        <v>1564</v>
      </c>
      <c r="B191" s="1738">
        <f ca="1">MfSumm!B17*伸びまとめ!$E$20</f>
        <v>1360399.2360988606</v>
      </c>
      <c r="C191" s="1559">
        <f ca="1">MfSumm!C17*伸びまとめ!$E$20</f>
        <v>1297181.1041131855</v>
      </c>
      <c r="D191" s="1559"/>
      <c r="E191" s="1559"/>
      <c r="F191" s="1559"/>
      <c r="G191" s="1559"/>
      <c r="H191" s="1559"/>
      <c r="I191" s="1559"/>
      <c r="J191" s="1559"/>
      <c r="K191" s="1559"/>
      <c r="L191" s="1559"/>
      <c r="M191" s="1559"/>
      <c r="N191" s="1559"/>
      <c r="O191" s="1559"/>
      <c r="P191" s="1559"/>
      <c r="Q191" s="1560"/>
    </row>
    <row r="192" spans="1:17">
      <c r="A192" s="567" t="s">
        <v>975</v>
      </c>
      <c r="B192" s="1739">
        <f ca="1">B189/B190</f>
        <v>44.064273195259489</v>
      </c>
      <c r="C192" s="1725">
        <f ca="1">C189/C190</f>
        <v>54.217828513765326</v>
      </c>
      <c r="D192" s="1725">
        <f ca="1">D189/D190</f>
        <v>24.866528572735326</v>
      </c>
      <c r="E192" s="1725">
        <f ca="1">E189/E190</f>
        <v>49.552014045351356</v>
      </c>
      <c r="F192" s="1725">
        <f ca="1">F189/F190</f>
        <v>63.768737181914325</v>
      </c>
      <c r="G192" s="1725">
        <f ca="1">G189/G190</f>
        <v>49.92077682339638</v>
      </c>
      <c r="H192" s="1725">
        <f ca="1">H189/H190</f>
        <v>18.627557681240535</v>
      </c>
      <c r="I192" s="1733" t="str">
        <f ca="1">IFERROR(I189/I190,"-")</f>
        <v>-</v>
      </c>
      <c r="J192" s="1725">
        <f ca="1">J189/J190</f>
        <v>18.627557681240535</v>
      </c>
      <c r="K192" s="1725">
        <f ca="1">K189/K190</f>
        <v>33.965102811033006</v>
      </c>
      <c r="L192" s="1725">
        <f ca="1">L189/L190</f>
        <v>19.816769630221184</v>
      </c>
      <c r="M192" s="1725">
        <f ca="1">M189/M190</f>
        <v>40.179842726332957</v>
      </c>
      <c r="N192" s="1725">
        <f ca="1">N189/N190</f>
        <v>18.489970611803386</v>
      </c>
      <c r="O192" s="1725">
        <f ca="1">O189/O190</f>
        <v>35.979425938980384</v>
      </c>
      <c r="P192" s="1559"/>
      <c r="Q192" s="1560"/>
    </row>
    <row r="193" spans="1:17">
      <c r="A193" s="567" t="s">
        <v>976</v>
      </c>
      <c r="B193" s="1739">
        <f ca="1">B192/伸びまとめ!$E$20</f>
        <v>23.820035651923522</v>
      </c>
      <c r="C193" s="1725">
        <f ca="1">C192/伸びまとめ!$E$20</f>
        <v>29.308791783423864</v>
      </c>
      <c r="D193" s="1725">
        <f ca="1">D192/伸びまとめ!$E$20</f>
        <v>13.442218699884362</v>
      </c>
      <c r="E193" s="1725">
        <f ca="1">E192/伸びまとめ!$E$20</f>
        <v>26.786570062203282</v>
      </c>
      <c r="F193" s="1725">
        <f ca="1">F192/伸びまとめ!$E$20</f>
        <v>34.471772322679641</v>
      </c>
      <c r="G193" s="1725">
        <f ca="1">G192/伸びまとめ!$E$20</f>
        <v>26.985913927043878</v>
      </c>
      <c r="H193" s="1725">
        <f ca="1">H192/伸びまとめ!$E$20</f>
        <v>10.069588260521824</v>
      </c>
      <c r="I193" s="1733" t="str">
        <f ca="1">IFERROR(I192/伸びまとめ!$E$20,"-")</f>
        <v>-</v>
      </c>
      <c r="J193" s="1725">
        <f ca="1">J192/伸びまとめ!$E$20</f>
        <v>10.069588260521824</v>
      </c>
      <c r="K193" s="1725">
        <f ca="1">K192/伸びまとめ!$E$20</f>
        <v>18.360678645372346</v>
      </c>
      <c r="L193" s="1725">
        <f ca="1">L192/伸びまとめ!$E$20</f>
        <v>10.71244627152063</v>
      </c>
      <c r="M193" s="1725">
        <f ca="1">M192/伸びまとめ!$E$20</f>
        <v>21.720210429634317</v>
      </c>
      <c r="N193" s="1725">
        <f ca="1">N192/伸びまとめ!$E$20</f>
        <v>9.9952121580336701</v>
      </c>
      <c r="O193" s="1725">
        <f ca="1">O192/伸びまとめ!$E$20</f>
        <v>19.449570966586499</v>
      </c>
      <c r="P193" s="1559"/>
      <c r="Q193" s="1560"/>
    </row>
    <row r="194" spans="1:17">
      <c r="A194" s="567" t="s">
        <v>974</v>
      </c>
      <c r="B194" s="1734">
        <f ca="1">B189/B191</f>
        <v>0.10273936484885146</v>
      </c>
      <c r="C194" s="1283">
        <f ca="1">C189/C191</f>
        <v>9.6061136116674897E-2</v>
      </c>
      <c r="D194" s="812"/>
      <c r="E194" s="812"/>
      <c r="F194" s="812"/>
      <c r="G194" s="812"/>
      <c r="H194" s="812"/>
      <c r="I194" s="812"/>
      <c r="J194" s="812"/>
      <c r="K194" s="812"/>
      <c r="L194" s="812"/>
      <c r="M194" s="812"/>
      <c r="N194" s="812"/>
      <c r="O194" s="812"/>
      <c r="P194" s="812"/>
      <c r="Q194" s="1321"/>
    </row>
  </sheetData>
  <phoneticPr fontId="21"/>
  <pageMargins left="0.7" right="0.7" top="0.75" bottom="0.75" header="0.3" footer="0.3"/>
  <pageSetup paperSize="9" orientation="portrait" r:id="rId1"/>
  <ignoredErrors>
    <ignoredError sqref="K15 K16:K19 I95:I19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2060"/>
    <pageSetUpPr fitToPage="1"/>
  </sheetPr>
  <dimension ref="A1:H59"/>
  <sheetViews>
    <sheetView zoomScale="85" zoomScaleNormal="85" workbookViewId="0">
      <selection sqref="A1:B1"/>
    </sheetView>
  </sheetViews>
  <sheetFormatPr defaultColWidth="9" defaultRowHeight="13.5"/>
  <cols>
    <col min="1" max="1" width="1.625" style="1317" customWidth="1"/>
    <col min="2" max="8" width="10.375" style="1317" customWidth="1"/>
    <col min="9" max="16384" width="9" style="1317"/>
  </cols>
  <sheetData>
    <row r="1" spans="1:8">
      <c r="A1" s="2985" t="s">
        <v>1309</v>
      </c>
      <c r="B1" s="2985"/>
      <c r="C1" s="1579" t="s">
        <v>1523</v>
      </c>
    </row>
    <row r="3" spans="1:8">
      <c r="A3" s="1628" t="s">
        <v>1014</v>
      </c>
    </row>
    <row r="5" spans="1:8">
      <c r="A5" s="1317" t="s">
        <v>1524</v>
      </c>
    </row>
    <row r="6" spans="1:8" ht="13.5" customHeight="1">
      <c r="A6" s="1566"/>
      <c r="B6" s="1567" t="s">
        <v>435</v>
      </c>
      <c r="C6" s="1564" t="s">
        <v>436</v>
      </c>
      <c r="D6" s="1568"/>
      <c r="E6" s="1569"/>
      <c r="F6" s="1567" t="s">
        <v>429</v>
      </c>
      <c r="G6" s="1570" t="s">
        <v>856</v>
      </c>
      <c r="H6" s="1565" t="s">
        <v>430</v>
      </c>
    </row>
    <row r="7" spans="1:8" ht="13.5" customHeight="1">
      <c r="A7" s="1566"/>
      <c r="B7" s="1587"/>
      <c r="C7" s="1587"/>
      <c r="D7" s="1571" t="s">
        <v>427</v>
      </c>
      <c r="E7" s="1322" t="s">
        <v>428</v>
      </c>
      <c r="F7" s="1587"/>
      <c r="G7" s="1576" t="s">
        <v>980</v>
      </c>
      <c r="H7" s="1588"/>
    </row>
    <row r="8" spans="1:8" ht="13.5" customHeight="1">
      <c r="A8" s="1566"/>
      <c r="B8" s="1572">
        <f>'Me2'!J47</f>
        <v>4.66624499</v>
      </c>
      <c r="C8" s="1572">
        <f>'Me3'!G44</f>
        <v>16.587327389999999</v>
      </c>
      <c r="D8" s="1572">
        <f>'Me3'!H44</f>
        <v>4.1186854100000003</v>
      </c>
      <c r="E8" s="1573">
        <f>'Me3'!O44</f>
        <v>12.468641979999999</v>
      </c>
      <c r="F8" s="1572">
        <f>'Me2'!L47</f>
        <v>4.1725040599999996</v>
      </c>
      <c r="G8" s="1574">
        <f>H8-B8-C8-F8</f>
        <v>0.17351752000000253</v>
      </c>
      <c r="H8" s="1573">
        <f>'Me2'!H47</f>
        <v>25.59959396</v>
      </c>
    </row>
    <row r="9" spans="1:8">
      <c r="A9" s="1318"/>
      <c r="B9" s="2636" t="s">
        <v>981</v>
      </c>
    </row>
    <row r="10" spans="1:8" ht="13.5" customHeight="1">
      <c r="B10" s="1317" t="s">
        <v>982</v>
      </c>
    </row>
    <row r="11" spans="1:8">
      <c r="B11" s="1571" t="s">
        <v>432</v>
      </c>
      <c r="C11" s="1571" t="s">
        <v>434</v>
      </c>
    </row>
    <row r="12" spans="1:8">
      <c r="B12" s="1589">
        <v>64378</v>
      </c>
      <c r="C12" s="1589">
        <v>150307</v>
      </c>
    </row>
    <row r="13" spans="1:8">
      <c r="B13" s="1641">
        <f>B12/(B12+C12)</f>
        <v>0.29987190534969838</v>
      </c>
      <c r="C13" s="1641">
        <f>1-B13</f>
        <v>0.70012809465030168</v>
      </c>
    </row>
    <row r="14" spans="1:8">
      <c r="B14" s="2636" t="s">
        <v>981</v>
      </c>
      <c r="C14" s="1590"/>
    </row>
    <row r="15" spans="1:8">
      <c r="A15" s="1317" t="s">
        <v>1529</v>
      </c>
    </row>
    <row r="16" spans="1:8">
      <c r="A16" s="1566"/>
      <c r="B16" s="1567" t="s">
        <v>435</v>
      </c>
      <c r="C16" s="1577" t="s">
        <v>436</v>
      </c>
      <c r="D16" s="1568"/>
      <c r="E16" s="1569"/>
      <c r="F16" s="1567" t="s">
        <v>429</v>
      </c>
      <c r="G16" s="1567" t="s">
        <v>430</v>
      </c>
    </row>
    <row r="17" spans="1:7">
      <c r="A17" s="1566"/>
      <c r="B17" s="1576"/>
      <c r="C17" s="1576"/>
      <c r="D17" s="1571" t="s">
        <v>427</v>
      </c>
      <c r="E17" s="1571" t="s">
        <v>428</v>
      </c>
      <c r="F17" s="1576"/>
      <c r="G17" s="1576"/>
    </row>
    <row r="18" spans="1:7">
      <c r="A18" s="1566"/>
      <c r="B18" s="1580">
        <f>B8</f>
        <v>4.66624499</v>
      </c>
      <c r="C18" s="1580">
        <f>D18+E18</f>
        <v>16.760844910000003</v>
      </c>
      <c r="D18" s="1591">
        <f>D8+G8*B13</f>
        <v>4.1707184393339558</v>
      </c>
      <c r="E18" s="1591">
        <f>E8+G8*C13</f>
        <v>12.590126470666046</v>
      </c>
      <c r="F18" s="1580">
        <f>F8</f>
        <v>4.1725040599999996</v>
      </c>
      <c r="G18" s="1580">
        <f>B18+C18+F18</f>
        <v>25.59959396</v>
      </c>
    </row>
    <row r="19" spans="1:7">
      <c r="B19" s="2636" t="s">
        <v>981</v>
      </c>
    </row>
    <row r="20" spans="1:7">
      <c r="A20" s="1317" t="s">
        <v>1530</v>
      </c>
    </row>
    <row r="21" spans="1:7">
      <c r="A21" s="1566"/>
      <c r="B21" s="1567" t="s">
        <v>435</v>
      </c>
      <c r="C21" s="1577" t="s">
        <v>436</v>
      </c>
      <c r="D21" s="1568"/>
      <c r="E21" s="1569"/>
      <c r="F21" s="1567" t="s">
        <v>429</v>
      </c>
    </row>
    <row r="22" spans="1:7">
      <c r="A22" s="1566"/>
      <c r="B22" s="1576"/>
      <c r="C22" s="1576"/>
      <c r="D22" s="1571" t="s">
        <v>427</v>
      </c>
      <c r="E22" s="1571" t="s">
        <v>428</v>
      </c>
      <c r="F22" s="1576"/>
    </row>
    <row r="23" spans="1:7">
      <c r="A23" s="1566"/>
      <c r="B23" s="1644">
        <f>B18/B25*10000</f>
        <v>127.84232849315069</v>
      </c>
      <c r="C23" s="1592">
        <f>D23+E23</f>
        <v>620.77203370370376</v>
      </c>
      <c r="D23" s="1592">
        <f>D18/D25*10000</f>
        <v>154.47105330866503</v>
      </c>
      <c r="E23" s="1592">
        <f>E18/E25*10000</f>
        <v>466.30098039503872</v>
      </c>
      <c r="F23" s="1592">
        <f>F18/F25*10000</f>
        <v>154.5371874074074</v>
      </c>
    </row>
    <row r="24" spans="1:7">
      <c r="B24" s="2636" t="s">
        <v>437</v>
      </c>
    </row>
    <row r="25" spans="1:7">
      <c r="B25" s="1594">
        <v>365</v>
      </c>
      <c r="C25" s="1594" t="s">
        <v>983</v>
      </c>
      <c r="D25" s="1594">
        <v>270</v>
      </c>
      <c r="E25" s="1594">
        <v>270</v>
      </c>
      <c r="F25" s="1594">
        <v>270</v>
      </c>
    </row>
    <row r="26" spans="1:7">
      <c r="B26" s="1317" t="s">
        <v>984</v>
      </c>
      <c r="D26" s="1595"/>
    </row>
    <row r="27" spans="1:7">
      <c r="B27" s="1317" t="s">
        <v>1548</v>
      </c>
    </row>
    <row r="28" spans="1:7">
      <c r="B28" s="1317" t="s">
        <v>1550</v>
      </c>
    </row>
    <row r="29" spans="1:7">
      <c r="B29" s="1317" t="s">
        <v>1549</v>
      </c>
    </row>
    <row r="31" spans="1:7">
      <c r="A31" s="1628" t="s">
        <v>1522</v>
      </c>
    </row>
    <row r="32" spans="1:7">
      <c r="B32" s="2636"/>
    </row>
    <row r="33" spans="1:8">
      <c r="A33" s="1317" t="s">
        <v>1531</v>
      </c>
    </row>
    <row r="34" spans="1:8">
      <c r="A34" s="1566"/>
      <c r="B34" s="1575" t="s">
        <v>438</v>
      </c>
      <c r="C34" s="1575" t="s">
        <v>425</v>
      </c>
      <c r="D34" s="1575" t="s">
        <v>439</v>
      </c>
      <c r="E34" s="1575" t="s">
        <v>440</v>
      </c>
      <c r="F34" s="1575" t="s">
        <v>441</v>
      </c>
      <c r="G34" s="1575" t="s">
        <v>392</v>
      </c>
      <c r="H34" s="1575" t="s">
        <v>442</v>
      </c>
    </row>
    <row r="35" spans="1:8">
      <c r="A35" s="1566"/>
      <c r="B35" s="1596">
        <f>SUM(C35:H35)</f>
        <v>124.22359123287671</v>
      </c>
      <c r="C35" s="1596">
        <f>'M3'!C15/10000</f>
        <v>67.044899999999998</v>
      </c>
      <c r="D35" s="1596">
        <f>'Me4'!O110/365*10000-F35</f>
        <v>3.7979912328767127</v>
      </c>
      <c r="E35" s="1596">
        <f>('M3'!C14-'M3'!C17)/10000</f>
        <v>23.962399999999999</v>
      </c>
      <c r="F35" s="1596">
        <f>('M3'!C20-'M3'!C22)/10000</f>
        <v>0.3634</v>
      </c>
      <c r="G35" s="1596">
        <f>('M3'!C9+'M3'!C11)/10000</f>
        <v>28.863099999999999</v>
      </c>
      <c r="H35" s="1596">
        <f>('M3'!C12+'M3'!C13)/10000</f>
        <v>0.1918</v>
      </c>
    </row>
    <row r="36" spans="1:8">
      <c r="B36" s="2636" t="s">
        <v>981</v>
      </c>
    </row>
    <row r="37" spans="1:8">
      <c r="A37" s="1317" t="s">
        <v>1015</v>
      </c>
    </row>
    <row r="38" spans="1:8">
      <c r="A38" s="1566"/>
      <c r="B38" s="1575" t="s">
        <v>438</v>
      </c>
      <c r="C38" s="1575" t="s">
        <v>425</v>
      </c>
      <c r="D38" s="1575" t="s">
        <v>439</v>
      </c>
      <c r="E38" s="1575" t="s">
        <v>440</v>
      </c>
      <c r="F38" s="1575" t="s">
        <v>441</v>
      </c>
      <c r="G38" s="1575" t="s">
        <v>392</v>
      </c>
      <c r="H38" s="1575" t="s">
        <v>442</v>
      </c>
    </row>
    <row r="39" spans="1:8">
      <c r="A39" s="1566"/>
      <c r="B39" s="1643">
        <f>SUM(C39:H39)</f>
        <v>127.84232849315069</v>
      </c>
      <c r="C39" s="1596">
        <f>C35/$B35*$B23</f>
        <v>68.997974092718167</v>
      </c>
      <c r="D39" s="1596">
        <f t="shared" ref="D39:H39" si="0">D35/$B35*$B23</f>
        <v>3.908629898626117</v>
      </c>
      <c r="E39" s="1596">
        <f t="shared" si="0"/>
        <v>24.660444782516638</v>
      </c>
      <c r="F39" s="1596">
        <f t="shared" si="0"/>
        <v>0.37398614637793148</v>
      </c>
      <c r="G39" s="1596">
        <f t="shared" si="0"/>
        <v>29.703906278263275</v>
      </c>
      <c r="H39" s="1596">
        <f t="shared" si="0"/>
        <v>0.19738729464856153</v>
      </c>
    </row>
    <row r="40" spans="1:8">
      <c r="A40" s="1318"/>
      <c r="B40" s="2636" t="s">
        <v>981</v>
      </c>
    </row>
    <row r="41" spans="1:8">
      <c r="A41" s="1318" t="s">
        <v>1016</v>
      </c>
    </row>
    <row r="42" spans="1:8">
      <c r="A42" s="1566"/>
      <c r="B42" s="1575" t="s">
        <v>438</v>
      </c>
      <c r="C42" s="1575" t="s">
        <v>425</v>
      </c>
      <c r="D42" s="1575" t="s">
        <v>439</v>
      </c>
      <c r="E42" s="1575" t="s">
        <v>440</v>
      </c>
      <c r="F42" s="1575" t="s">
        <v>441</v>
      </c>
      <c r="G42" s="1575" t="s">
        <v>392</v>
      </c>
      <c r="H42" s="1575" t="s">
        <v>442</v>
      </c>
    </row>
    <row r="43" spans="1:8">
      <c r="A43" s="1566"/>
      <c r="B43" s="1596">
        <f>SUM(C43:H43)</f>
        <v>160.72399999999999</v>
      </c>
      <c r="C43" s="1649">
        <f>'M5'!K20/10^4</f>
        <v>89.167500000000004</v>
      </c>
      <c r="D43" s="1650">
        <f>('M4'!J20-'M4'!J21)/10^4</f>
        <v>9.3544999999999998</v>
      </c>
      <c r="E43" s="1649">
        <f>('M5'!K19-'M5'!K21)/10^4</f>
        <v>27.3826</v>
      </c>
      <c r="F43" s="1649">
        <f>('M6'!K13-'M7'!K13)/10^4</f>
        <v>0.67459999999999998</v>
      </c>
      <c r="G43" s="1597">
        <f>'M5'!K16/10^4</f>
        <v>33.425800000000002</v>
      </c>
      <c r="H43" s="1597">
        <f>('M5'!K17+'M5'!K18)/10^4</f>
        <v>0.71899999999999997</v>
      </c>
    </row>
    <row r="44" spans="1:8">
      <c r="A44" s="1318"/>
    </row>
    <row r="45" spans="1:8">
      <c r="A45" s="1628" t="s">
        <v>1528</v>
      </c>
    </row>
    <row r="46" spans="1:8">
      <c r="A46" s="1628"/>
    </row>
    <row r="47" spans="1:8">
      <c r="A47" s="1317" t="s">
        <v>1525</v>
      </c>
    </row>
    <row r="48" spans="1:8">
      <c r="A48" s="1566"/>
      <c r="B48" s="1575" t="s">
        <v>1017</v>
      </c>
      <c r="C48" s="1575" t="s">
        <v>1011</v>
      </c>
      <c r="D48" s="1575" t="s">
        <v>1018</v>
      </c>
      <c r="E48" s="1575" t="s">
        <v>1019</v>
      </c>
      <c r="F48" s="1575" t="s">
        <v>1020</v>
      </c>
      <c r="G48" s="1645"/>
      <c r="H48" s="1645"/>
    </row>
    <row r="49" spans="1:8">
      <c r="A49" s="1566"/>
      <c r="B49" s="1596">
        <f>SUM(C49:F49)</f>
        <v>97.792015321421815</v>
      </c>
      <c r="C49" s="1596">
        <f>(SUMPRODUCT(受療率!$C88:$C106,入院計画!D7:D25)+受療率!$C87*入院計画!D7)/10^6</f>
        <v>8.5020735404374008</v>
      </c>
      <c r="D49" s="1596">
        <f>(SUMPRODUCT(受療率!$C88:$C106,入院計画!E7:E25)+受療率!$C87*入院計画!E7)/10^6</f>
        <v>25.647014400676152</v>
      </c>
      <c r="E49" s="1596">
        <f>(SUMPRODUCT(受療率!$C88:$C106,入院計画!F7:F25)+受療率!$C87*入院計画!F7)/10^6</f>
        <v>27.027691520214983</v>
      </c>
      <c r="F49" s="1596">
        <f>(SUMPRODUCT(受療率!$C88:$C106,入院計画!G7:G25)+受療率!$C87*入院計画!G7)/10^6</f>
        <v>36.615235860093286</v>
      </c>
      <c r="G49" s="1646"/>
      <c r="H49" s="2761"/>
    </row>
    <row r="50" spans="1:8">
      <c r="B50" s="2636" t="s">
        <v>1021</v>
      </c>
    </row>
    <row r="51" spans="1:8">
      <c r="A51" s="1317" t="s">
        <v>1022</v>
      </c>
    </row>
    <row r="52" spans="1:8">
      <c r="B52" s="1575" t="s">
        <v>1017</v>
      </c>
      <c r="C52" s="1575" t="s">
        <v>1011</v>
      </c>
      <c r="D52" s="1575" t="s">
        <v>1018</v>
      </c>
      <c r="E52" s="1575" t="s">
        <v>1019</v>
      </c>
      <c r="F52" s="1575" t="s">
        <v>1020</v>
      </c>
    </row>
    <row r="53" spans="1:8">
      <c r="B53" s="1596">
        <f>SUM(C53:F53)</f>
        <v>114.0468235160304</v>
      </c>
      <c r="C53" s="1596">
        <f>C49/C55</f>
        <v>11.336098053916535</v>
      </c>
      <c r="D53" s="1596">
        <f>D49/D55</f>
        <v>32.880787693174554</v>
      </c>
      <c r="E53" s="1596">
        <f>E49/E55</f>
        <v>30.030768355794425</v>
      </c>
      <c r="F53" s="1596">
        <f>F49/F55</f>
        <v>39.799169413144874</v>
      </c>
    </row>
    <row r="54" spans="1:8">
      <c r="B54" s="1317" t="s">
        <v>1023</v>
      </c>
    </row>
    <row r="55" spans="1:8">
      <c r="B55" s="1594" t="s">
        <v>1024</v>
      </c>
      <c r="C55" s="1647">
        <v>0.75</v>
      </c>
      <c r="D55" s="1647">
        <v>0.78</v>
      </c>
      <c r="E55" s="1647">
        <v>0.9</v>
      </c>
      <c r="F55" s="1647">
        <v>0.92</v>
      </c>
    </row>
    <row r="56" spans="1:8">
      <c r="B56" s="2636" t="s">
        <v>1021</v>
      </c>
    </row>
    <row r="57" spans="1:8">
      <c r="A57" s="1317" t="s">
        <v>1025</v>
      </c>
    </row>
    <row r="58" spans="1:8">
      <c r="B58" s="1575" t="s">
        <v>1017</v>
      </c>
      <c r="C58" s="1575" t="s">
        <v>1011</v>
      </c>
      <c r="D58" s="1575" t="s">
        <v>1018</v>
      </c>
      <c r="E58" s="1575" t="s">
        <v>1019</v>
      </c>
      <c r="F58" s="1575" t="s">
        <v>1020</v>
      </c>
    </row>
    <row r="59" spans="1:8">
      <c r="B59" s="1648">
        <f>SUM(C43:F43)</f>
        <v>126.5792</v>
      </c>
      <c r="C59" s="1596">
        <f>C53*($B59-$F59)/SUM($C53:$E53)</f>
        <v>13.249535594636843</v>
      </c>
      <c r="D59" s="1596">
        <f>D53*($B59-$F59)/SUM($C53:$E53)</f>
        <v>38.43078675293372</v>
      </c>
      <c r="E59" s="1596">
        <f>E53*($B59-$F59)/SUM($C53:$E53)</f>
        <v>35.099708239284567</v>
      </c>
      <c r="F59" s="1596">
        <f>F53</f>
        <v>39.799169413144874</v>
      </c>
    </row>
  </sheetData>
  <mergeCells count="1">
    <mergeCell ref="A1:B1"/>
  </mergeCells>
  <phoneticPr fontId="21"/>
  <pageMargins left="0.7" right="0.7" top="0.75" bottom="0.75" header="0.3" footer="0.3"/>
  <pageSetup paperSize="9" scale="96" orientation="portrait" r:id="rId1"/>
  <ignoredErrors>
    <ignoredError sqref="C23"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2060"/>
    <pageSetUpPr fitToPage="1"/>
  </sheetPr>
  <dimension ref="A1:M68"/>
  <sheetViews>
    <sheetView zoomScale="85" zoomScaleNormal="85" workbookViewId="0">
      <selection sqref="A1:B1"/>
    </sheetView>
  </sheetViews>
  <sheetFormatPr defaultRowHeight="13.5"/>
  <cols>
    <col min="1" max="1" width="1.625" style="1317" customWidth="1"/>
    <col min="2" max="13" width="10.5" style="1317" customWidth="1"/>
    <col min="14" max="16384" width="9" style="1317"/>
  </cols>
  <sheetData>
    <row r="1" spans="1:9">
      <c r="A1" s="2985" t="s">
        <v>1046</v>
      </c>
      <c r="B1" s="2985"/>
      <c r="C1" s="1579" t="s">
        <v>1526</v>
      </c>
    </row>
    <row r="3" spans="1:9">
      <c r="A3" s="1628" t="s">
        <v>1014</v>
      </c>
    </row>
    <row r="5" spans="1:9">
      <c r="A5" s="1317" t="s">
        <v>476</v>
      </c>
    </row>
    <row r="6" spans="1:9">
      <c r="A6" s="1318"/>
      <c r="B6" s="1567" t="s">
        <v>435</v>
      </c>
      <c r="C6" s="1577" t="s">
        <v>436</v>
      </c>
      <c r="D6" s="1568"/>
      <c r="E6" s="1569"/>
      <c r="F6" s="1567" t="s">
        <v>429</v>
      </c>
      <c r="G6" s="1638"/>
      <c r="H6" s="1638"/>
      <c r="I6" s="1567" t="s">
        <v>430</v>
      </c>
    </row>
    <row r="7" spans="1:9">
      <c r="A7" s="1318"/>
      <c r="B7" s="1576"/>
      <c r="C7" s="1576"/>
      <c r="D7" s="1571" t="s">
        <v>427</v>
      </c>
      <c r="E7" s="1571" t="s">
        <v>428</v>
      </c>
      <c r="F7" s="1576"/>
      <c r="G7" s="1639"/>
      <c r="H7" s="1639"/>
      <c r="I7" s="1576"/>
    </row>
    <row r="8" spans="1:9">
      <c r="A8" s="1318"/>
      <c r="B8" s="1580">
        <f>需要!B18</f>
        <v>4.66624499</v>
      </c>
      <c r="C8" s="1580">
        <f>需要!C18</f>
        <v>16.760844910000003</v>
      </c>
      <c r="D8" s="1580">
        <f>需要!D18</f>
        <v>4.1707184393339558</v>
      </c>
      <c r="E8" s="1580">
        <f>需要!E18</f>
        <v>12.590126470666046</v>
      </c>
      <c r="F8" s="1580">
        <f>需要!F18</f>
        <v>4.1725040599999996</v>
      </c>
      <c r="G8" s="1640"/>
      <c r="H8" s="1640"/>
      <c r="I8" s="1580">
        <f>需要!G18</f>
        <v>25.59959396</v>
      </c>
    </row>
    <row r="9" spans="1:9">
      <c r="B9" s="2636" t="s">
        <v>981</v>
      </c>
    </row>
    <row r="10" spans="1:9">
      <c r="A10" s="1317" t="s">
        <v>1551</v>
      </c>
    </row>
    <row r="11" spans="1:9">
      <c r="A11" s="1318"/>
      <c r="B11" s="1575" t="s">
        <v>471</v>
      </c>
      <c r="C11" s="1575" t="s">
        <v>472</v>
      </c>
      <c r="D11" s="1575" t="s">
        <v>473</v>
      </c>
      <c r="E11" s="1575" t="s">
        <v>474</v>
      </c>
      <c r="F11" s="1575" t="s">
        <v>475</v>
      </c>
      <c r="G11" s="1575" t="s">
        <v>477</v>
      </c>
      <c r="H11" s="1575" t="s">
        <v>478</v>
      </c>
      <c r="I11" s="1575" t="s">
        <v>479</v>
      </c>
    </row>
    <row r="12" spans="1:9">
      <c r="A12" s="1318"/>
      <c r="B12" s="1580">
        <f>'Me1'!J46</f>
        <v>16.544446237835999</v>
      </c>
      <c r="C12" s="1580">
        <f>'Me1'!K46</f>
        <v>14.17985926093</v>
      </c>
      <c r="D12" s="1580">
        <f>'Me5'!H44</f>
        <v>5.9558531860999997</v>
      </c>
      <c r="E12" s="1580">
        <f>'Me5'!O44</f>
        <v>8.2240060748299992</v>
      </c>
      <c r="F12" s="1580">
        <f>'Me1'!L46</f>
        <v>2.8746181800990001</v>
      </c>
      <c r="G12" s="1591">
        <f>'Me1'!M46</f>
        <v>7.4953145175999998</v>
      </c>
      <c r="H12" s="1591">
        <f>I12-B12-C12-F12-G12</f>
        <v>0.19227171720400182</v>
      </c>
      <c r="I12" s="1580">
        <f>'Me1'!G46</f>
        <v>41.286509913669001</v>
      </c>
    </row>
    <row r="13" spans="1:9">
      <c r="A13" s="1318"/>
      <c r="B13" s="2636" t="s">
        <v>981</v>
      </c>
    </row>
    <row r="14" spans="1:9">
      <c r="A14" s="1318"/>
      <c r="B14" s="1317" t="s">
        <v>1552</v>
      </c>
    </row>
    <row r="15" spans="1:9">
      <c r="A15" s="1318"/>
      <c r="B15" s="1571" t="s">
        <v>432</v>
      </c>
      <c r="C15" s="1571" t="s">
        <v>434</v>
      </c>
      <c r="D15" s="1571" t="s">
        <v>429</v>
      </c>
    </row>
    <row r="16" spans="1:9">
      <c r="A16" s="1318"/>
      <c r="B16" s="1583">
        <f>'Me6'!L12/10000</f>
        <v>3.07658243804</v>
      </c>
      <c r="C16" s="1583">
        <f>'Me6'!Q12/10000</f>
        <v>4.3388820247900002</v>
      </c>
      <c r="D16" s="1583">
        <f>'Me6'!AA12/10000</f>
        <v>1.5864885339999999E-2</v>
      </c>
    </row>
    <row r="17" spans="1:7">
      <c r="A17" s="1318"/>
      <c r="B17" s="1651">
        <f>B16/SUM($B$16:$D$16)</f>
        <v>0.41400162661309353</v>
      </c>
      <c r="C17" s="1651">
        <f t="shared" ref="C17:D17" si="0">C16/SUM($B$16:$D$16)</f>
        <v>0.58386350833158407</v>
      </c>
      <c r="D17" s="1651">
        <f t="shared" si="0"/>
        <v>2.1348650553224104E-3</v>
      </c>
      <c r="G17" s="1584"/>
    </row>
    <row r="18" spans="1:7">
      <c r="A18" s="1318"/>
      <c r="B18" s="1318" t="s">
        <v>431</v>
      </c>
      <c r="G18" s="1584"/>
    </row>
    <row r="19" spans="1:7">
      <c r="A19" s="1318"/>
      <c r="B19" s="1571" t="s">
        <v>432</v>
      </c>
      <c r="C19" s="1571" t="s">
        <v>434</v>
      </c>
      <c r="G19" s="1584"/>
    </row>
    <row r="20" spans="1:7">
      <c r="A20" s="1318"/>
      <c r="B20" s="1581">
        <v>64378</v>
      </c>
      <c r="C20" s="1581">
        <v>150307</v>
      </c>
      <c r="G20" s="1584"/>
    </row>
    <row r="21" spans="1:7">
      <c r="A21" s="1318"/>
      <c r="B21" s="1651">
        <f>B20/(B20+C20)</f>
        <v>0.29987190534969838</v>
      </c>
      <c r="C21" s="1651">
        <f>1-B21</f>
        <v>0.70012809465030168</v>
      </c>
      <c r="G21" s="1584"/>
    </row>
    <row r="22" spans="1:7">
      <c r="A22" s="1318"/>
      <c r="B22" s="2636" t="s">
        <v>981</v>
      </c>
    </row>
    <row r="23" spans="1:7">
      <c r="A23" s="1318" t="s">
        <v>572</v>
      </c>
    </row>
    <row r="24" spans="1:7">
      <c r="A24" s="1318"/>
      <c r="B24" s="1575" t="s">
        <v>471</v>
      </c>
      <c r="C24" s="1575" t="s">
        <v>472</v>
      </c>
      <c r="D24" s="1575" t="s">
        <v>473</v>
      </c>
      <c r="E24" s="1575" t="s">
        <v>474</v>
      </c>
      <c r="F24" s="1575" t="s">
        <v>475</v>
      </c>
      <c r="G24" s="1578" t="s">
        <v>479</v>
      </c>
    </row>
    <row r="25" spans="1:7">
      <c r="A25" s="1318"/>
      <c r="B25" s="1580">
        <f>B12</f>
        <v>16.544446237835999</v>
      </c>
      <c r="C25" s="1580">
        <f>D25+E25</f>
        <v>21.851444010691729</v>
      </c>
      <c r="D25" s="1591">
        <f>D12+G12*B17+H12*B21</f>
        <v>9.1165824745459574</v>
      </c>
      <c r="E25" s="1591">
        <f>E12+G12*C17+H12*C21</f>
        <v>12.73486153614577</v>
      </c>
      <c r="F25" s="1591">
        <f>F12+G12*D17</f>
        <v>2.890619665141275</v>
      </c>
      <c r="G25" s="1580">
        <f>B25+D25+E25+F25</f>
        <v>41.286509913669001</v>
      </c>
    </row>
    <row r="26" spans="1:7">
      <c r="A26" s="1318"/>
      <c r="B26" s="2636" t="s">
        <v>981</v>
      </c>
    </row>
    <row r="27" spans="1:7">
      <c r="B27" s="1318" t="s">
        <v>573</v>
      </c>
      <c r="E27" s="2861">
        <v>42.364400000000003</v>
      </c>
      <c r="F27" s="1317" t="s">
        <v>577</v>
      </c>
    </row>
    <row r="28" spans="1:7">
      <c r="B28" s="1318" t="s">
        <v>574</v>
      </c>
      <c r="E28" s="2861">
        <f>('Me1'!G44*10000)/10000</f>
        <v>41.462662692264999</v>
      </c>
      <c r="F28" s="1317" t="s">
        <v>577</v>
      </c>
    </row>
    <row r="29" spans="1:7">
      <c r="B29" s="1318" t="s">
        <v>575</v>
      </c>
      <c r="E29" s="2861">
        <f>('Me1'!G46*10000)/10000</f>
        <v>41.286509913669001</v>
      </c>
      <c r="F29" s="1317" t="s">
        <v>577</v>
      </c>
    </row>
    <row r="30" spans="1:7">
      <c r="B30" s="1318" t="s">
        <v>576</v>
      </c>
      <c r="E30" s="2861">
        <f>(E27/E28*E29)</f>
        <v>42.184416219678425</v>
      </c>
      <c r="F30" s="1317" t="s">
        <v>577</v>
      </c>
    </row>
    <row r="31" spans="1:7">
      <c r="A31" s="1318"/>
      <c r="B31" s="2636" t="s">
        <v>981</v>
      </c>
    </row>
    <row r="32" spans="1:7">
      <c r="A32" s="1318" t="s">
        <v>1532</v>
      </c>
    </row>
    <row r="33" spans="1:12">
      <c r="A33" s="1318"/>
      <c r="B33" s="1575" t="s">
        <v>471</v>
      </c>
      <c r="C33" s="1575" t="s">
        <v>472</v>
      </c>
      <c r="D33" s="1575" t="s">
        <v>473</v>
      </c>
      <c r="E33" s="1575" t="s">
        <v>474</v>
      </c>
      <c r="F33" s="1575" t="s">
        <v>475</v>
      </c>
      <c r="G33" s="1578" t="s">
        <v>479</v>
      </c>
    </row>
    <row r="34" spans="1:12">
      <c r="A34" s="1318"/>
      <c r="B34" s="1580">
        <f>B25</f>
        <v>16.544446237835999</v>
      </c>
      <c r="C34" s="1580">
        <f>D34+E34</f>
        <v>22.749350316701154</v>
      </c>
      <c r="D34" s="1580">
        <f>(E30-E29)/(D25+E25)*D25+D25</f>
        <v>9.4911955614039503</v>
      </c>
      <c r="E34" s="1580">
        <f>(E30-E29)/(D25+E25)*E25+E25</f>
        <v>13.258154755297202</v>
      </c>
      <c r="F34" s="1580">
        <f>F25</f>
        <v>2.890619665141275</v>
      </c>
      <c r="G34" s="1580">
        <f>B34+C34+F34</f>
        <v>42.184416219678425</v>
      </c>
    </row>
    <row r="35" spans="1:12">
      <c r="A35" s="1318"/>
      <c r="B35" s="2636" t="s">
        <v>981</v>
      </c>
    </row>
    <row r="36" spans="1:12">
      <c r="A36" s="1318" t="s">
        <v>1527</v>
      </c>
    </row>
    <row r="37" spans="1:12">
      <c r="A37" s="1318"/>
      <c r="B37" s="1575" t="s">
        <v>471</v>
      </c>
      <c r="C37" s="1575" t="s">
        <v>472</v>
      </c>
      <c r="D37" s="1575" t="s">
        <v>473</v>
      </c>
      <c r="E37" s="1575" t="s">
        <v>474</v>
      </c>
      <c r="F37" s="1575" t="s">
        <v>475</v>
      </c>
      <c r="G37" s="1578" t="s">
        <v>479</v>
      </c>
    </row>
    <row r="38" spans="1:12">
      <c r="A38" s="1318"/>
      <c r="B38" s="1580">
        <f>B34/B8</f>
        <v>3.5455588537017637</v>
      </c>
      <c r="C38" s="1580">
        <f>C34/C8</f>
        <v>1.357291379930867</v>
      </c>
      <c r="D38" s="1580">
        <f>D34/D8</f>
        <v>2.275674011434742</v>
      </c>
      <c r="E38" s="1580">
        <f>E34/E8</f>
        <v>1.0530596961188283</v>
      </c>
      <c r="F38" s="1580">
        <f>F34/F8</f>
        <v>0.69277815517362862</v>
      </c>
      <c r="G38" s="1598" t="s">
        <v>983</v>
      </c>
    </row>
    <row r="39" spans="1:12">
      <c r="A39" s="1318"/>
      <c r="B39" s="2636"/>
    </row>
    <row r="40" spans="1:12">
      <c r="A40" s="1628" t="s">
        <v>1522</v>
      </c>
    </row>
    <row r="41" spans="1:12">
      <c r="B41" s="2636"/>
      <c r="J41" s="1642"/>
      <c r="K41" s="1316"/>
      <c r="L41" s="1316"/>
    </row>
    <row r="42" spans="1:12">
      <c r="A42" s="1318" t="s">
        <v>1027</v>
      </c>
    </row>
    <row r="43" spans="1:12">
      <c r="A43" s="1318"/>
      <c r="B43" s="1575" t="s">
        <v>578</v>
      </c>
      <c r="C43" s="1575" t="s">
        <v>579</v>
      </c>
      <c r="D43" s="1575" t="s">
        <v>425</v>
      </c>
      <c r="E43" s="1575" t="s">
        <v>439</v>
      </c>
      <c r="F43" s="1575" t="s">
        <v>580</v>
      </c>
      <c r="G43" s="1575" t="s">
        <v>440</v>
      </c>
      <c r="H43" s="1575" t="s">
        <v>441</v>
      </c>
      <c r="I43" s="1575" t="s">
        <v>392</v>
      </c>
      <c r="J43" s="1575" t="s">
        <v>442</v>
      </c>
    </row>
    <row r="44" spans="1:12">
      <c r="A44" s="1318"/>
      <c r="B44" s="1580">
        <f>C44+F44+I44+J44</f>
        <v>4.66624499</v>
      </c>
      <c r="C44" s="1580">
        <f>D44+E44</f>
        <v>2.6610910456840662</v>
      </c>
      <c r="D44" s="1580">
        <f>需要!C39*365/10000</f>
        <v>2.518426054384213</v>
      </c>
      <c r="E44" s="1580">
        <f>需要!D39*365/10000</f>
        <v>0.14266499129985327</v>
      </c>
      <c r="F44" s="1580">
        <f>G44+H44</f>
        <v>0.91375672890465187</v>
      </c>
      <c r="G44" s="1580">
        <f>需要!E39*365/10000</f>
        <v>0.90010623456185734</v>
      </c>
      <c r="H44" s="1580">
        <f>需要!F39*365/10000</f>
        <v>1.36504943427945E-2</v>
      </c>
      <c r="I44" s="1580">
        <f>需要!G39*365/10000</f>
        <v>1.0841925791566096</v>
      </c>
      <c r="J44" s="1580">
        <f>需要!H39*365/10000</f>
        <v>7.2046362546724961E-3</v>
      </c>
    </row>
    <row r="45" spans="1:12">
      <c r="A45" s="1318"/>
      <c r="B45" s="2636" t="s">
        <v>981</v>
      </c>
    </row>
    <row r="46" spans="1:12">
      <c r="A46" s="1318" t="s">
        <v>1553</v>
      </c>
    </row>
    <row r="47" spans="1:12">
      <c r="A47" s="1318"/>
      <c r="B47" s="1575" t="s">
        <v>578</v>
      </c>
      <c r="C47" s="1575" t="s">
        <v>579</v>
      </c>
      <c r="D47" s="1575" t="s">
        <v>425</v>
      </c>
      <c r="E47" s="1575" t="s">
        <v>439</v>
      </c>
      <c r="F47" s="1575" t="s">
        <v>580</v>
      </c>
      <c r="G47" s="1575" t="s">
        <v>440</v>
      </c>
      <c r="H47" s="1575" t="s">
        <v>441</v>
      </c>
      <c r="I47" s="1575" t="s">
        <v>392</v>
      </c>
      <c r="J47" s="1575" t="s">
        <v>442</v>
      </c>
    </row>
    <row r="48" spans="1:12">
      <c r="A48" s="1318"/>
      <c r="B48" s="1580">
        <f>B34/B44</f>
        <v>3.5455588537017637</v>
      </c>
      <c r="C48" s="1580">
        <f>C57/C44</f>
        <v>4.830106047215744</v>
      </c>
      <c r="D48" s="1580">
        <f>D57/D44</f>
        <v>4.9777707629363848</v>
      </c>
      <c r="E48" s="1580">
        <f>E57/E44</f>
        <v>2.2234212256923258</v>
      </c>
      <c r="F48" s="1580">
        <f>F57/F44</f>
        <v>2.1765822397409735</v>
      </c>
      <c r="G48" s="1580">
        <f>B48/C53*F53</f>
        <v>2.1765822397409735</v>
      </c>
      <c r="H48" s="2817">
        <f>G48</f>
        <v>2.1765822397409735</v>
      </c>
      <c r="I48" s="1580">
        <f>B48/C53*E53</f>
        <v>1.5464809376871771</v>
      </c>
      <c r="J48" s="1599">
        <f>B48</f>
        <v>3.5455588537017637</v>
      </c>
    </row>
    <row r="49" spans="1:13">
      <c r="A49" s="1318"/>
      <c r="B49" s="2636" t="s">
        <v>981</v>
      </c>
    </row>
    <row r="50" spans="1:13">
      <c r="B50" s="1318" t="s">
        <v>1554</v>
      </c>
    </row>
    <row r="51" spans="1:13">
      <c r="B51" s="1581"/>
      <c r="C51" s="1600" t="s">
        <v>636</v>
      </c>
      <c r="D51" s="1601" t="s">
        <v>633</v>
      </c>
      <c r="E51" s="1601" t="s">
        <v>634</v>
      </c>
      <c r="F51" s="1601" t="s">
        <v>635</v>
      </c>
      <c r="G51" s="1601" t="s">
        <v>434</v>
      </c>
    </row>
    <row r="52" spans="1:13">
      <c r="B52" s="1571" t="s">
        <v>638</v>
      </c>
      <c r="C52" s="1602">
        <f>D52+G52</f>
        <v>163572.69558313</v>
      </c>
      <c r="D52" s="1602">
        <f>'Me7'!K28</f>
        <v>160142.78619565</v>
      </c>
      <c r="E52" s="1581"/>
      <c r="F52" s="1581"/>
      <c r="G52" s="1602">
        <f>'Me7'!AO28</f>
        <v>3429.9093874800001</v>
      </c>
    </row>
    <row r="53" spans="1:13">
      <c r="B53" s="1571" t="s">
        <v>637</v>
      </c>
      <c r="C53" s="1589">
        <f>('Me7'!K28+'Me7'!AO28)/('Me7'!K220+'Me7'!AO220)*10000</f>
        <v>34985.311562245959</v>
      </c>
      <c r="D53" s="1602">
        <f>'Me7'!K304</f>
        <v>35462.298241856166</v>
      </c>
      <c r="E53" s="1602">
        <f>'Me7'!AI304</f>
        <v>15259.686741223435</v>
      </c>
      <c r="F53" s="1602">
        <f>'Me7'!AL304</f>
        <v>21477.124182746495</v>
      </c>
      <c r="G53" s="1602">
        <f>'Me7'!AO304</f>
        <v>21489.663934629596</v>
      </c>
    </row>
    <row r="54" spans="1:13">
      <c r="A54" s="1318"/>
      <c r="B54" s="2636" t="s">
        <v>981</v>
      </c>
      <c r="C54" s="1586"/>
    </row>
    <row r="55" spans="1:13">
      <c r="A55" s="1318" t="s">
        <v>1028</v>
      </c>
      <c r="L55" s="1317" t="s">
        <v>985</v>
      </c>
    </row>
    <row r="56" spans="1:13">
      <c r="A56" s="1318"/>
      <c r="B56" s="1575" t="s">
        <v>578</v>
      </c>
      <c r="C56" s="1575" t="s">
        <v>579</v>
      </c>
      <c r="D56" s="1575" t="s">
        <v>425</v>
      </c>
      <c r="E56" s="1575" t="s">
        <v>439</v>
      </c>
      <c r="F56" s="1575" t="s">
        <v>580</v>
      </c>
      <c r="G56" s="1575" t="s">
        <v>440</v>
      </c>
      <c r="H56" s="1575" t="s">
        <v>441</v>
      </c>
      <c r="I56" s="1575" t="s">
        <v>392</v>
      </c>
      <c r="J56" s="1575" t="s">
        <v>442</v>
      </c>
      <c r="L56" s="1578" t="s">
        <v>633</v>
      </c>
      <c r="M56" s="1578" t="s">
        <v>639</v>
      </c>
    </row>
    <row r="57" spans="1:13">
      <c r="A57" s="1318"/>
      <c r="B57" s="1580">
        <f>B34</f>
        <v>16.544446237835999</v>
      </c>
      <c r="C57" s="1652">
        <f>D57+E57</f>
        <v>12.853351951950277</v>
      </c>
      <c r="D57" s="1580">
        <f>L57-G57-I57-J57</f>
        <v>12.536147582130972</v>
      </c>
      <c r="E57" s="1580">
        <f>M57-H57</f>
        <v>0.31720436981930478</v>
      </c>
      <c r="F57" s="1652">
        <f>G57+H57</f>
        <v>1.9888666675776727</v>
      </c>
      <c r="G57" s="1580">
        <f>G44*G48</f>
        <v>1.9591552440274616</v>
      </c>
      <c r="H57" s="1580">
        <f>H44*H48</f>
        <v>2.9711423550211141E-2</v>
      </c>
      <c r="I57" s="1580">
        <f>I44*I48</f>
        <v>1.6766831564475926</v>
      </c>
      <c r="J57" s="1580">
        <f>J44*J48</f>
        <v>2.5544461860454785E-2</v>
      </c>
      <c r="L57" s="1604">
        <f>D52/C52*B57</f>
        <v>16.197530444466484</v>
      </c>
      <c r="M57" s="1583">
        <f>G52/C52*B57</f>
        <v>0.34691579336951595</v>
      </c>
    </row>
    <row r="58" spans="1:13">
      <c r="A58" s="1318"/>
    </row>
    <row r="59" spans="1:13">
      <c r="A59" s="1628" t="s">
        <v>1528</v>
      </c>
      <c r="J59" s="1316"/>
      <c r="K59" s="1316"/>
      <c r="L59" s="1316"/>
    </row>
    <row r="60" spans="1:13">
      <c r="B60" s="2636"/>
      <c r="J60" s="1642"/>
      <c r="K60" s="1316"/>
      <c r="L60" s="1316"/>
    </row>
    <row r="61" spans="1:13">
      <c r="A61" s="1317" t="s">
        <v>1533</v>
      </c>
      <c r="B61" s="2636"/>
      <c r="J61" s="1642"/>
      <c r="K61" s="1316"/>
      <c r="L61" s="1316"/>
    </row>
    <row r="62" spans="1:13">
      <c r="B62" s="1575" t="s">
        <v>1017</v>
      </c>
      <c r="C62" s="1575" t="s">
        <v>1011</v>
      </c>
      <c r="D62" s="1575" t="s">
        <v>1018</v>
      </c>
      <c r="E62" s="1575" t="s">
        <v>1019</v>
      </c>
      <c r="F62" s="1575" t="s">
        <v>1020</v>
      </c>
      <c r="J62" s="1642"/>
      <c r="K62" s="1316"/>
      <c r="L62" s="1316"/>
    </row>
    <row r="63" spans="1:13">
      <c r="B63" s="1598" t="s">
        <v>1026</v>
      </c>
      <c r="C63" s="1580">
        <v>11.607136928552212</v>
      </c>
      <c r="D63" s="1580">
        <v>4.6805870542720776</v>
      </c>
      <c r="E63" s="1580">
        <v>2.902813822012384</v>
      </c>
      <c r="F63" s="1580">
        <v>2.3017940955272853</v>
      </c>
      <c r="J63" s="1642"/>
      <c r="K63" s="1316"/>
      <c r="L63" s="1316"/>
    </row>
    <row r="64" spans="1:13">
      <c r="B64" s="2636" t="s">
        <v>1021</v>
      </c>
      <c r="L64" s="1316"/>
    </row>
    <row r="65" spans="1:12">
      <c r="A65" s="1318" t="s">
        <v>1534</v>
      </c>
      <c r="J65" s="1316"/>
      <c r="K65" s="1316"/>
      <c r="L65" s="1316"/>
    </row>
    <row r="66" spans="1:12">
      <c r="A66" s="1566"/>
      <c r="B66" s="1575" t="s">
        <v>1017</v>
      </c>
      <c r="C66" s="1575" t="s">
        <v>1011</v>
      </c>
      <c r="D66" s="1575" t="s">
        <v>1018</v>
      </c>
      <c r="E66" s="1575" t="s">
        <v>1019</v>
      </c>
      <c r="F66" s="1575" t="s">
        <v>1020</v>
      </c>
      <c r="G66" s="1645"/>
      <c r="H66" s="1645"/>
      <c r="J66" s="1316"/>
      <c r="K66" s="1316"/>
      <c r="L66" s="1316"/>
    </row>
    <row r="67" spans="1:12">
      <c r="A67" s="1566"/>
      <c r="B67" s="1598" t="s">
        <v>1535</v>
      </c>
      <c r="C67" s="1580">
        <f>C63*SUM(現2018!$D61:$G61)/($C63*SUMPRODUCT(入院計画!$B7:$B25,入院計画!$D7:$D25)+$D63*SUMPRODUCT(入院計画!$B7:$B25,入院計画!$E7:$E25)+$E63*SUMPRODUCT(入院計画!$B7:$B25,入院計画!$F7:$F25)+$F63*SUMPRODUCT(入院計画!$B7:$B25,入院計画!$G7:$G25))/365*10^6</f>
        <v>12.379611367388916</v>
      </c>
      <c r="D67" s="1580">
        <f>D63*SUM(現2018!$D61:$G61)/($C63*SUMPRODUCT(入院計画!$B7:$B25,入院計画!$D7:$D25)+$D63*SUMPRODUCT(入院計画!$B7:$B25,入院計画!$E7:$E25)+$E63*SUMPRODUCT(入院計画!$B7:$B25,入院計画!$F7:$F25)+$F63*SUMPRODUCT(入院計画!$B7:$B25,入院計画!$G7:$G25))/365*10^6</f>
        <v>4.9920879765435409</v>
      </c>
      <c r="E67" s="1580">
        <f>E63*SUM(現2018!$D61:$G61)/($C63*SUMPRODUCT(入院計画!$B7:$B25,入院計画!$D7:$D25)+$D63*SUMPRODUCT(入院計画!$B7:$B25,入院計画!$E7:$E25)+$E63*SUMPRODUCT(入院計画!$B7:$B25,入院計画!$F7:$F25)+$F63*SUMPRODUCT(入院計画!$B7:$B25,入院計画!$G7:$G25))/365*10^6</f>
        <v>3.0960009526553018</v>
      </c>
      <c r="F67" s="1580">
        <f>F63*SUM(現2018!$D61:$G61)/($C63*SUMPRODUCT(入院計画!$B7:$B25,入院計画!$D7:$D25)+$D63*SUMPRODUCT(入院計画!$B7:$B25,入院計画!$E7:$E25)+$E63*SUMPRODUCT(入院計画!$B7:$B25,入院計画!$F7:$F25)+$F63*SUMPRODUCT(入院計画!$B7:$B25,入院計画!$G7:$G25))/365*10^6</f>
        <v>2.4549823548891805</v>
      </c>
      <c r="G67" s="1646"/>
      <c r="H67" s="1646"/>
      <c r="J67" s="1316"/>
      <c r="K67" s="1316"/>
      <c r="L67" s="1316"/>
    </row>
    <row r="68" spans="1:12">
      <c r="A68" s="1318"/>
    </row>
  </sheetData>
  <mergeCells count="1">
    <mergeCell ref="A1:B1"/>
  </mergeCells>
  <phoneticPr fontId="21"/>
  <pageMargins left="0.7" right="0.7" top="0.75" bottom="0.75" header="0.3" footer="0.3"/>
  <pageSetup paperSize="9" scale="6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2060"/>
  </sheetPr>
  <dimension ref="A1:Z158"/>
  <sheetViews>
    <sheetView zoomScale="85" zoomScaleNormal="85" workbookViewId="0">
      <selection sqref="A1:B1"/>
    </sheetView>
  </sheetViews>
  <sheetFormatPr defaultRowHeight="13.5"/>
  <cols>
    <col min="1" max="1" width="1.625" style="1317" customWidth="1"/>
    <col min="2" max="14" width="10.5" style="1317" customWidth="1"/>
    <col min="15" max="16384" width="9" style="1317"/>
  </cols>
  <sheetData>
    <row r="1" spans="1:14">
      <c r="A1" s="2985" t="s">
        <v>800</v>
      </c>
      <c r="B1" s="2985"/>
      <c r="C1" s="1579" t="s">
        <v>1536</v>
      </c>
    </row>
    <row r="3" spans="1:14">
      <c r="B3" s="1628" t="s">
        <v>1299</v>
      </c>
    </row>
    <row r="4" spans="1:14">
      <c r="C4" s="2636" t="s">
        <v>640</v>
      </c>
      <c r="D4" s="2636" t="s">
        <v>641</v>
      </c>
    </row>
    <row r="5" spans="1:14">
      <c r="C5" s="2636" t="s">
        <v>643</v>
      </c>
      <c r="D5" s="2636" t="s">
        <v>643</v>
      </c>
    </row>
    <row r="6" spans="1:14">
      <c r="D6" s="1605" t="s">
        <v>578</v>
      </c>
      <c r="E6" s="1605" t="s">
        <v>425</v>
      </c>
      <c r="F6" s="1605" t="s">
        <v>439</v>
      </c>
      <c r="G6" s="1605" t="s">
        <v>440</v>
      </c>
      <c r="H6" s="1605" t="s">
        <v>441</v>
      </c>
      <c r="I6" s="1605" t="s">
        <v>392</v>
      </c>
      <c r="J6" s="1605" t="s">
        <v>442</v>
      </c>
      <c r="K6" s="1605" t="s">
        <v>644</v>
      </c>
      <c r="L6" s="1605" t="s">
        <v>645</v>
      </c>
      <c r="M6" s="1605" t="s">
        <v>646</v>
      </c>
      <c r="N6" s="1605" t="s">
        <v>647</v>
      </c>
    </row>
    <row r="7" spans="1:14">
      <c r="B7" s="1608" t="s">
        <v>241</v>
      </c>
      <c r="C7" s="1610">
        <f>'P2'!J19</f>
        <v>127083</v>
      </c>
      <c r="D7" s="1658">
        <f>SUM(E7:J7)</f>
        <v>1259.5999999999999</v>
      </c>
      <c r="E7" s="1658">
        <f>'M1'!K6</f>
        <v>699.2</v>
      </c>
      <c r="F7" s="1658">
        <f>'M1'!P6</f>
        <v>34.799999999999997</v>
      </c>
      <c r="G7" s="1658">
        <f>'M1'!I6</f>
        <v>226.2</v>
      </c>
      <c r="H7" s="1658">
        <f>'M1'!N6</f>
        <v>8.3000000000000007</v>
      </c>
      <c r="I7" s="1658">
        <f>'M1'!E6</f>
        <v>288.60000000000002</v>
      </c>
      <c r="J7" s="1658">
        <f>'M1'!F6+'M1'!G6</f>
        <v>2.5</v>
      </c>
      <c r="K7" s="1658">
        <f>'M2'!D6</f>
        <v>7238.4</v>
      </c>
      <c r="L7" s="1658">
        <f>'M2'!F6</f>
        <v>1641.9</v>
      </c>
      <c r="M7" s="1658">
        <f>'M2'!H6</f>
        <v>4233</v>
      </c>
      <c r="N7" s="1658">
        <f>K7-L7-M7</f>
        <v>1363.5</v>
      </c>
    </row>
    <row r="8" spans="1:14">
      <c r="B8" s="1607" t="s">
        <v>1004</v>
      </c>
      <c r="C8" s="1610">
        <f>'P2'!J20</f>
        <v>1020</v>
      </c>
      <c r="D8" s="1658">
        <f>SUM(E8:J8)</f>
        <v>10.8</v>
      </c>
      <c r="E8" s="1658">
        <f>'M1'!K7</f>
        <v>10.4</v>
      </c>
      <c r="F8" s="1658">
        <f>'M1'!P7</f>
        <v>0.4</v>
      </c>
      <c r="G8" s="1658">
        <f>'M1'!I7</f>
        <v>0</v>
      </c>
      <c r="H8" s="1658">
        <f>'M1'!N7</f>
        <v>0</v>
      </c>
      <c r="I8" s="1658">
        <f>'M1'!E7</f>
        <v>0</v>
      </c>
      <c r="J8" s="1658">
        <f>'M1'!F7+'M1'!G7</f>
        <v>0</v>
      </c>
      <c r="K8" s="1658">
        <f>'M2'!D7</f>
        <v>68.3</v>
      </c>
      <c r="L8" s="1658">
        <f>'M2'!F7</f>
        <v>12.6</v>
      </c>
      <c r="M8" s="1658">
        <f>'M2'!H7</f>
        <v>55.6</v>
      </c>
      <c r="N8" s="1658">
        <f t="shared" ref="N8:N28" si="0">K8-L8-M8</f>
        <v>9.9999999999994316E-2</v>
      </c>
    </row>
    <row r="9" spans="1:14">
      <c r="B9" s="1607" t="s">
        <v>1003</v>
      </c>
      <c r="C9" s="1610">
        <f>SUM('P2'!J21:J24)</f>
        <v>4194</v>
      </c>
      <c r="D9" s="1658">
        <f>SUM(E9:J9)</f>
        <v>7.1</v>
      </c>
      <c r="E9" s="1658">
        <f>'M1'!K8</f>
        <v>7</v>
      </c>
      <c r="F9" s="1658">
        <f>'M1'!P8</f>
        <v>0.1</v>
      </c>
      <c r="G9" s="1658">
        <f>'M1'!I8</f>
        <v>0</v>
      </c>
      <c r="H9" s="1658">
        <f>'M1'!N8</f>
        <v>0</v>
      </c>
      <c r="I9" s="1658">
        <f>'M1'!E8</f>
        <v>0</v>
      </c>
      <c r="J9" s="1658">
        <f>'M1'!F8+'M1'!G8</f>
        <v>0</v>
      </c>
      <c r="K9" s="1658">
        <f>'M2'!D8</f>
        <v>284.3</v>
      </c>
      <c r="L9" s="1658">
        <f>'M2'!F8</f>
        <v>34.299999999999997</v>
      </c>
      <c r="M9" s="1658">
        <f>'M2'!H8</f>
        <v>232.2</v>
      </c>
      <c r="N9" s="1658">
        <f t="shared" si="0"/>
        <v>17.800000000000011</v>
      </c>
    </row>
    <row r="10" spans="1:14">
      <c r="B10" s="1606" t="s">
        <v>986</v>
      </c>
      <c r="C10" s="1610">
        <f>SUM('P2'!J25:J29)</f>
        <v>5307</v>
      </c>
      <c r="D10" s="1658">
        <f t="shared" ref="D10:D27" si="1">SUM(E10:J10)</f>
        <v>4.8999999999999995</v>
      </c>
      <c r="E10" s="1658">
        <f>'M1'!K9</f>
        <v>4.8</v>
      </c>
      <c r="F10" s="1658">
        <f>'M1'!P9</f>
        <v>0</v>
      </c>
      <c r="G10" s="1658">
        <f>'M1'!I9</f>
        <v>0</v>
      </c>
      <c r="H10" s="1658">
        <f>'M1'!N9</f>
        <v>0</v>
      </c>
      <c r="I10" s="1658">
        <f>'M1'!E9</f>
        <v>0.1</v>
      </c>
      <c r="J10" s="1658">
        <f>'M1'!F9+'M1'!G9</f>
        <v>0</v>
      </c>
      <c r="K10" s="1658">
        <f>'M2'!D9</f>
        <v>234.7</v>
      </c>
      <c r="L10" s="1658">
        <f>'M2'!F9</f>
        <v>25.6</v>
      </c>
      <c r="M10" s="1658">
        <f>'M2'!H9</f>
        <v>157.1</v>
      </c>
      <c r="N10" s="1658">
        <f t="shared" si="0"/>
        <v>52</v>
      </c>
    </row>
    <row r="11" spans="1:14">
      <c r="B11" s="1606" t="s">
        <v>987</v>
      </c>
      <c r="C11" s="1610">
        <f>SUM('P2'!J30:J34)</f>
        <v>5713</v>
      </c>
      <c r="D11" s="1658">
        <f t="shared" si="1"/>
        <v>5.0999999999999996</v>
      </c>
      <c r="E11" s="1658">
        <f>'M1'!K10</f>
        <v>4.5</v>
      </c>
      <c r="F11" s="1658">
        <f>'M1'!P10</f>
        <v>0</v>
      </c>
      <c r="G11" s="1658">
        <f>'M1'!I10</f>
        <v>0</v>
      </c>
      <c r="H11" s="1658">
        <f>'M1'!N10</f>
        <v>0</v>
      </c>
      <c r="I11" s="1658">
        <f>'M1'!E10</f>
        <v>0.6</v>
      </c>
      <c r="J11" s="1658">
        <f>'M1'!F10+'M1'!G10</f>
        <v>0</v>
      </c>
      <c r="K11" s="1658">
        <f>'M2'!D10</f>
        <v>151.30000000000001</v>
      </c>
      <c r="L11" s="1658">
        <f>'M2'!F10</f>
        <v>20.7</v>
      </c>
      <c r="M11" s="1658">
        <f>'M2'!H10</f>
        <v>99</v>
      </c>
      <c r="N11" s="1658">
        <f t="shared" si="0"/>
        <v>31.600000000000023</v>
      </c>
    </row>
    <row r="12" spans="1:14">
      <c r="B12" s="1606" t="s">
        <v>988</v>
      </c>
      <c r="C12" s="1610">
        <f>SUM('P2'!J35:J39)</f>
        <v>6005</v>
      </c>
      <c r="D12" s="1658">
        <f t="shared" si="1"/>
        <v>7</v>
      </c>
      <c r="E12" s="1658">
        <f>'M1'!K11</f>
        <v>5.2</v>
      </c>
      <c r="F12" s="1658">
        <f>'M1'!P11</f>
        <v>0.2</v>
      </c>
      <c r="G12" s="1658">
        <f>'M1'!I11</f>
        <v>0.2</v>
      </c>
      <c r="H12" s="1658">
        <f>'M1'!N11</f>
        <v>0</v>
      </c>
      <c r="I12" s="1658">
        <f>'M1'!E11</f>
        <v>1.4</v>
      </c>
      <c r="J12" s="1658">
        <f>'M1'!F11+'M1'!G11</f>
        <v>0</v>
      </c>
      <c r="K12" s="1658">
        <f>'M2'!D11</f>
        <v>116.3</v>
      </c>
      <c r="L12" s="1658">
        <f>'M2'!F11</f>
        <v>19.3</v>
      </c>
      <c r="M12" s="1658">
        <f>'M2'!H11</f>
        <v>72.3</v>
      </c>
      <c r="N12" s="1658">
        <f t="shared" si="0"/>
        <v>24.700000000000003</v>
      </c>
    </row>
    <row r="13" spans="1:14">
      <c r="B13" s="1606" t="s">
        <v>989</v>
      </c>
      <c r="C13" s="1610">
        <f>SUM('P2'!J40:J44)</f>
        <v>6203</v>
      </c>
      <c r="D13" s="1658">
        <f t="shared" si="1"/>
        <v>10.200000000000001</v>
      </c>
      <c r="E13" s="1658">
        <f>'M1'!K12</f>
        <v>6.9</v>
      </c>
      <c r="F13" s="1658">
        <f>'M1'!P12</f>
        <v>0.7</v>
      </c>
      <c r="G13" s="1658">
        <f>'M1'!I12</f>
        <v>0.2</v>
      </c>
      <c r="H13" s="1658">
        <f>'M1'!N12</f>
        <v>0</v>
      </c>
      <c r="I13" s="1658">
        <f>'M1'!E12</f>
        <v>2.4</v>
      </c>
      <c r="J13" s="1658">
        <f>'M1'!F12+'M1'!G12</f>
        <v>0</v>
      </c>
      <c r="K13" s="1658">
        <f>'M2'!D12</f>
        <v>138.9</v>
      </c>
      <c r="L13" s="1658">
        <f>'M2'!F12</f>
        <v>23.8</v>
      </c>
      <c r="M13" s="1658">
        <f>'M2'!H12</f>
        <v>81</v>
      </c>
      <c r="N13" s="1658">
        <f t="shared" si="0"/>
        <v>34.100000000000009</v>
      </c>
    </row>
    <row r="14" spans="1:14">
      <c r="B14" s="1606" t="s">
        <v>990</v>
      </c>
      <c r="C14" s="1610">
        <f>SUM('P2'!J45:J49)</f>
        <v>6677</v>
      </c>
      <c r="D14" s="1658">
        <f t="shared" si="1"/>
        <v>16</v>
      </c>
      <c r="E14" s="1658">
        <f>'M1'!K13</f>
        <v>10</v>
      </c>
      <c r="F14" s="1658">
        <f>'M1'!P13</f>
        <v>1.8</v>
      </c>
      <c r="G14" s="1658">
        <f>'M1'!I13</f>
        <v>0.3</v>
      </c>
      <c r="H14" s="1658">
        <f>'M1'!N13</f>
        <v>0</v>
      </c>
      <c r="I14" s="1658">
        <f>'M1'!E13</f>
        <v>3.9</v>
      </c>
      <c r="J14" s="1658">
        <f>'M1'!F13+'M1'!G13</f>
        <v>0</v>
      </c>
      <c r="K14" s="1658">
        <f>'M2'!D13</f>
        <v>181.4</v>
      </c>
      <c r="L14" s="1658">
        <f>'M2'!F13</f>
        <v>34.799999999999997</v>
      </c>
      <c r="M14" s="1658">
        <f>'M2'!H13</f>
        <v>105.7</v>
      </c>
      <c r="N14" s="1658">
        <f t="shared" si="0"/>
        <v>40.90000000000002</v>
      </c>
    </row>
    <row r="15" spans="1:14">
      <c r="B15" s="1606" t="s">
        <v>991</v>
      </c>
      <c r="C15" s="1610">
        <f>SUM('P2'!J50:J54)</f>
        <v>7466</v>
      </c>
      <c r="D15" s="1658">
        <f t="shared" si="1"/>
        <v>22</v>
      </c>
      <c r="E15" s="1658">
        <f>'M1'!K14</f>
        <v>13.3</v>
      </c>
      <c r="F15" s="1658">
        <f>'M1'!P14</f>
        <v>2.1</v>
      </c>
      <c r="G15" s="1658">
        <f>'M1'!I14</f>
        <v>0.5</v>
      </c>
      <c r="H15" s="1658">
        <f>'M1'!N14</f>
        <v>0</v>
      </c>
      <c r="I15" s="1658">
        <f>'M1'!E14</f>
        <v>6.1</v>
      </c>
      <c r="J15" s="1658">
        <f>'M1'!F14+'M1'!G14</f>
        <v>0</v>
      </c>
      <c r="K15" s="1658">
        <f>'M2'!D14</f>
        <v>230.4</v>
      </c>
      <c r="L15" s="1658">
        <f>'M2'!F14</f>
        <v>46</v>
      </c>
      <c r="M15" s="1658">
        <f>'M2'!H14</f>
        <v>128.69999999999999</v>
      </c>
      <c r="N15" s="1658">
        <f t="shared" si="0"/>
        <v>55.700000000000017</v>
      </c>
    </row>
    <row r="16" spans="1:14">
      <c r="B16" s="1606" t="s">
        <v>992</v>
      </c>
      <c r="C16" s="1610">
        <f>SUM('P2'!J55:J59)</f>
        <v>8670</v>
      </c>
      <c r="D16" s="1658">
        <f t="shared" si="1"/>
        <v>26.299999999999997</v>
      </c>
      <c r="E16" s="1658">
        <f>'M1'!K15</f>
        <v>14.9</v>
      </c>
      <c r="F16" s="1658">
        <f>'M1'!P15</f>
        <v>1.5</v>
      </c>
      <c r="G16" s="1658">
        <f>'M1'!I15</f>
        <v>0.8</v>
      </c>
      <c r="H16" s="1658">
        <f>'M1'!N15</f>
        <v>0</v>
      </c>
      <c r="I16" s="1658">
        <f>'M1'!E15</f>
        <v>9.1</v>
      </c>
      <c r="J16" s="1658">
        <f>'M1'!F15+'M1'!G15</f>
        <v>0</v>
      </c>
      <c r="K16" s="1658">
        <f>'M2'!D15</f>
        <v>284.39999999999998</v>
      </c>
      <c r="L16" s="1658">
        <f>'M2'!F15</f>
        <v>58.8</v>
      </c>
      <c r="M16" s="1658">
        <f>'M2'!H15</f>
        <v>156.69999999999999</v>
      </c>
      <c r="N16" s="1658">
        <f t="shared" si="0"/>
        <v>68.899999999999977</v>
      </c>
    </row>
    <row r="17" spans="2:14">
      <c r="B17" s="1606" t="s">
        <v>993</v>
      </c>
      <c r="C17" s="1610">
        <f>SUM('P2'!J60:J64)</f>
        <v>9793</v>
      </c>
      <c r="D17" s="1658">
        <f t="shared" si="1"/>
        <v>32.300000000000004</v>
      </c>
      <c r="E17" s="1658">
        <f>'M1'!K16</f>
        <v>17</v>
      </c>
      <c r="F17" s="1658">
        <f>'M1'!P16</f>
        <v>0.5</v>
      </c>
      <c r="G17" s="1658">
        <f>'M1'!I16</f>
        <v>1.4</v>
      </c>
      <c r="H17" s="1658">
        <f>'M1'!N16</f>
        <v>0</v>
      </c>
      <c r="I17" s="1658">
        <f>'M1'!E16</f>
        <v>13.3</v>
      </c>
      <c r="J17" s="1658">
        <f>'M1'!F16+'M1'!G16</f>
        <v>0.1</v>
      </c>
      <c r="K17" s="1658">
        <f>'M2'!D16</f>
        <v>331.2</v>
      </c>
      <c r="L17" s="1658">
        <f>'M2'!F16</f>
        <v>72.099999999999994</v>
      </c>
      <c r="M17" s="1658">
        <f>'M2'!H16</f>
        <v>180.8</v>
      </c>
      <c r="N17" s="1658">
        <f t="shared" si="0"/>
        <v>78.300000000000011</v>
      </c>
    </row>
    <row r="18" spans="2:14">
      <c r="B18" s="1606" t="s">
        <v>994</v>
      </c>
      <c r="C18" s="1610">
        <f>SUM('P2'!J65:J69)</f>
        <v>8609</v>
      </c>
      <c r="D18" s="1658">
        <f t="shared" si="1"/>
        <v>36.6</v>
      </c>
      <c r="E18" s="1658">
        <f>'M1'!K17</f>
        <v>18.600000000000001</v>
      </c>
      <c r="F18" s="1658">
        <f>'M1'!P17</f>
        <v>0.5</v>
      </c>
      <c r="G18" s="1658">
        <f>'M1'!I17</f>
        <v>1.9</v>
      </c>
      <c r="H18" s="1658">
        <f>'M1'!N17</f>
        <v>0</v>
      </c>
      <c r="I18" s="1658">
        <f>'M1'!E17</f>
        <v>15.5</v>
      </c>
      <c r="J18" s="1658">
        <f>'M1'!F17+'M1'!G17</f>
        <v>0.1</v>
      </c>
      <c r="K18" s="1658">
        <f>'M2'!D17</f>
        <v>329.5</v>
      </c>
      <c r="L18" s="1658">
        <f>'M2'!F17</f>
        <v>74.8</v>
      </c>
      <c r="M18" s="1658">
        <f>'M2'!H17</f>
        <v>173.3</v>
      </c>
      <c r="N18" s="1658">
        <f t="shared" si="0"/>
        <v>81.399999999999977</v>
      </c>
    </row>
    <row r="19" spans="2:14">
      <c r="B19" s="1606" t="s">
        <v>995</v>
      </c>
      <c r="C19" s="1610">
        <f>SUM('P2'!J92:J96)</f>
        <v>7790</v>
      </c>
      <c r="D19" s="1658">
        <f t="shared" si="1"/>
        <v>45.9</v>
      </c>
      <c r="E19" s="1658">
        <f>'M1'!K18</f>
        <v>22.7</v>
      </c>
      <c r="F19" s="1658">
        <f>'M1'!P18</f>
        <v>0.7</v>
      </c>
      <c r="G19" s="1658">
        <f>'M1'!I18</f>
        <v>3</v>
      </c>
      <c r="H19" s="1658">
        <f>'M1'!N18</f>
        <v>0</v>
      </c>
      <c r="I19" s="1658">
        <f>'M1'!E18</f>
        <v>19.399999999999999</v>
      </c>
      <c r="J19" s="1658">
        <f>'M1'!F18+'M1'!G18</f>
        <v>0.1</v>
      </c>
      <c r="K19" s="1658">
        <f>'M2'!D18</f>
        <v>363.4</v>
      </c>
      <c r="L19" s="1658">
        <f>'M2'!F18</f>
        <v>84.1</v>
      </c>
      <c r="M19" s="1658">
        <f>'M2'!H18</f>
        <v>191.7</v>
      </c>
      <c r="N19" s="1658">
        <f t="shared" si="0"/>
        <v>87.599999999999966</v>
      </c>
    </row>
    <row r="20" spans="2:14">
      <c r="B20" s="1606" t="s">
        <v>996</v>
      </c>
      <c r="C20" s="1610">
        <f>SUM('P2'!J97:J101)</f>
        <v>7653</v>
      </c>
      <c r="D20" s="1658">
        <f t="shared" si="1"/>
        <v>58.800000000000004</v>
      </c>
      <c r="E20" s="1658">
        <f>'M1'!K19</f>
        <v>29.7</v>
      </c>
      <c r="F20" s="1658">
        <f>'M1'!P19</f>
        <v>0.9</v>
      </c>
      <c r="G20" s="1658">
        <f>'M1'!I19</f>
        <v>4.7</v>
      </c>
      <c r="H20" s="1658">
        <f>'M1'!N19</f>
        <v>0.1</v>
      </c>
      <c r="I20" s="1658">
        <f>'M1'!E19</f>
        <v>23.3</v>
      </c>
      <c r="J20" s="1658">
        <f>'M1'!F19+'M1'!G19</f>
        <v>0.1</v>
      </c>
      <c r="K20" s="1658">
        <f>'M2'!D19</f>
        <v>410.3</v>
      </c>
      <c r="L20" s="1658">
        <f>'M2'!F19</f>
        <v>100.8</v>
      </c>
      <c r="M20" s="1658">
        <f>'M2'!H19</f>
        <v>213.6</v>
      </c>
      <c r="N20" s="1658">
        <f t="shared" si="0"/>
        <v>95.9</v>
      </c>
    </row>
    <row r="21" spans="2:14">
      <c r="B21" s="1606" t="s">
        <v>997</v>
      </c>
      <c r="C21" s="1610">
        <f>SUM('P2'!J102:J106)</f>
        <v>8979</v>
      </c>
      <c r="D21" s="1658">
        <f t="shared" si="1"/>
        <v>94.600000000000009</v>
      </c>
      <c r="E21" s="1658">
        <f>'M1'!K20</f>
        <v>48.4</v>
      </c>
      <c r="F21" s="1658">
        <f>'M1'!P20</f>
        <v>1.2</v>
      </c>
      <c r="G21" s="1658">
        <f>'M1'!I20</f>
        <v>8.6999999999999993</v>
      </c>
      <c r="H21" s="1658">
        <f>'M1'!N20</f>
        <v>0.2</v>
      </c>
      <c r="I21" s="1658">
        <f>'M1'!E20</f>
        <v>35.9</v>
      </c>
      <c r="J21" s="1658">
        <f>'M1'!F20+'M1'!G20</f>
        <v>0.2</v>
      </c>
      <c r="K21" s="1658">
        <f>'M2'!D20</f>
        <v>585</v>
      </c>
      <c r="L21" s="1658">
        <f>'M2'!F20</f>
        <v>146.19999999999999</v>
      </c>
      <c r="M21" s="1658">
        <f>'M2'!H20</f>
        <v>306.7</v>
      </c>
      <c r="N21" s="1658">
        <f t="shared" si="0"/>
        <v>132.10000000000002</v>
      </c>
    </row>
    <row r="22" spans="2:14">
      <c r="B22" s="1606" t="s">
        <v>998</v>
      </c>
      <c r="C22" s="1610">
        <f>SUM('P2'!J107:J111)</f>
        <v>9155</v>
      </c>
      <c r="D22" s="1658">
        <f t="shared" si="1"/>
        <v>121.7</v>
      </c>
      <c r="E22" s="1658">
        <f>'M1'!K21</f>
        <v>67.7</v>
      </c>
      <c r="F22" s="1658">
        <f>'M1'!P21</f>
        <v>2</v>
      </c>
      <c r="G22" s="1658">
        <f>'M1'!I21</f>
        <v>13.6</v>
      </c>
      <c r="H22" s="1658">
        <f>'M1'!N21</f>
        <v>0.5</v>
      </c>
      <c r="I22" s="1658">
        <f>'M1'!E21</f>
        <v>37.700000000000003</v>
      </c>
      <c r="J22" s="1658">
        <f>'M1'!F21+'M1'!G21</f>
        <v>0.2</v>
      </c>
      <c r="K22" s="1658">
        <f>'M2'!D21</f>
        <v>760.6</v>
      </c>
      <c r="L22" s="1658">
        <f>'M2'!F21</f>
        <v>190.6</v>
      </c>
      <c r="M22" s="1658">
        <f>'M2'!H21</f>
        <v>409.3</v>
      </c>
      <c r="N22" s="1658">
        <f t="shared" si="0"/>
        <v>160.69999999999999</v>
      </c>
    </row>
    <row r="23" spans="2:14">
      <c r="B23" s="1606" t="s">
        <v>999</v>
      </c>
      <c r="C23" s="1610">
        <f>SUM('P2'!J112:J116)</f>
        <v>7928</v>
      </c>
      <c r="D23" s="1658">
        <f t="shared" si="1"/>
        <v>141.19999999999999</v>
      </c>
      <c r="E23" s="1658">
        <f>'M1'!K22</f>
        <v>83.4</v>
      </c>
      <c r="F23" s="1658">
        <f>'M1'!P22</f>
        <v>2.7</v>
      </c>
      <c r="G23" s="1658">
        <f>'M1'!I22</f>
        <v>19.899999999999999</v>
      </c>
      <c r="H23" s="1658">
        <f>'M1'!N22</f>
        <v>0.5</v>
      </c>
      <c r="I23" s="1658">
        <f>'M1'!E22</f>
        <v>34.5</v>
      </c>
      <c r="J23" s="1658">
        <f>'M1'!F22+'M1'!G22</f>
        <v>0.2</v>
      </c>
      <c r="K23" s="1658">
        <f>'M2'!D22</f>
        <v>854.5</v>
      </c>
      <c r="L23" s="1658">
        <f>'M2'!F22</f>
        <v>213</v>
      </c>
      <c r="M23" s="1658">
        <f>'M2'!H22</f>
        <v>485.2</v>
      </c>
      <c r="N23" s="1658">
        <f t="shared" si="0"/>
        <v>156.30000000000001</v>
      </c>
    </row>
    <row r="24" spans="2:14">
      <c r="B24" s="1606" t="s">
        <v>1000</v>
      </c>
      <c r="C24" s="1610">
        <f>SUM('P2'!J117:J121)</f>
        <v>6269</v>
      </c>
      <c r="D24" s="1658">
        <f t="shared" si="1"/>
        <v>159</v>
      </c>
      <c r="E24" s="1658">
        <f>'M1'!K23</f>
        <v>93.6</v>
      </c>
      <c r="F24" s="1658">
        <f>'M1'!P23</f>
        <v>3.7</v>
      </c>
      <c r="G24" s="1658">
        <f>'M1'!I23</f>
        <v>30.7</v>
      </c>
      <c r="H24" s="1658">
        <f>'M1'!N23</f>
        <v>1</v>
      </c>
      <c r="I24" s="1658">
        <f>'M1'!E23</f>
        <v>29.7</v>
      </c>
      <c r="J24" s="1658">
        <f>'M1'!F23+'M1'!G23</f>
        <v>0.3</v>
      </c>
      <c r="K24" s="1658">
        <f>'M2'!D23</f>
        <v>777.2</v>
      </c>
      <c r="L24" s="1658">
        <f>'M2'!F23</f>
        <v>197.9</v>
      </c>
      <c r="M24" s="1658">
        <f>'M2'!H23</f>
        <v>463.8</v>
      </c>
      <c r="N24" s="1658">
        <f>K24-L24-M24</f>
        <v>115.50000000000006</v>
      </c>
    </row>
    <row r="25" spans="2:14">
      <c r="B25" s="1606" t="s">
        <v>1001</v>
      </c>
      <c r="C25" s="1610">
        <f>SUM('P2'!J122:J126)</f>
        <v>4868</v>
      </c>
      <c r="D25" s="1658">
        <f t="shared" si="1"/>
        <v>177.60000000000002</v>
      </c>
      <c r="E25" s="1658">
        <f>'M1'!K24</f>
        <v>101</v>
      </c>
      <c r="F25" s="1658">
        <f>'M1'!P24</f>
        <v>4.9000000000000004</v>
      </c>
      <c r="G25" s="1658">
        <f>'M1'!I24</f>
        <v>43.9</v>
      </c>
      <c r="H25" s="1658">
        <f>'M1'!N24</f>
        <v>1.6</v>
      </c>
      <c r="I25" s="1658">
        <f>'M1'!E24</f>
        <v>25.8</v>
      </c>
      <c r="J25" s="1658">
        <f>'M1'!F24+'M1'!G24</f>
        <v>0.4</v>
      </c>
      <c r="K25" s="1658">
        <f>'M2'!D24</f>
        <v>613.79999999999995</v>
      </c>
      <c r="L25" s="1658">
        <f>'M2'!F24</f>
        <v>158.1</v>
      </c>
      <c r="M25" s="1658">
        <f>'M2'!H24</f>
        <v>381.6</v>
      </c>
      <c r="N25" s="1658">
        <f t="shared" si="0"/>
        <v>74.099999999999909</v>
      </c>
    </row>
    <row r="26" spans="2:14">
      <c r="B26" s="1606" t="s">
        <v>1002</v>
      </c>
      <c r="C26" s="1610">
        <f>SUM('P2'!J127:J131)</f>
        <v>3063</v>
      </c>
      <c r="D26" s="1658">
        <f t="shared" si="1"/>
        <v>156</v>
      </c>
      <c r="E26" s="1658">
        <f>'M1'!K25</f>
        <v>81.8</v>
      </c>
      <c r="F26" s="1658">
        <f>'M1'!P25</f>
        <v>5.8</v>
      </c>
      <c r="G26" s="1658">
        <f>'M1'!I25</f>
        <v>47.9</v>
      </c>
      <c r="H26" s="1658">
        <f>'M1'!N25</f>
        <v>1.9</v>
      </c>
      <c r="I26" s="1658">
        <f>'M1'!E25</f>
        <v>18.2</v>
      </c>
      <c r="J26" s="1658">
        <f>'M1'!F25+'M1'!G25</f>
        <v>0.4</v>
      </c>
      <c r="K26" s="1658">
        <f>'M2'!D25</f>
        <v>348.3</v>
      </c>
      <c r="L26" s="1658">
        <f>'M2'!F25</f>
        <v>86.9</v>
      </c>
      <c r="M26" s="1658">
        <f>'M2'!H25</f>
        <v>225.8</v>
      </c>
      <c r="N26" s="1658">
        <f t="shared" si="0"/>
        <v>35.599999999999966</v>
      </c>
    </row>
    <row r="27" spans="2:14">
      <c r="B27" s="1607" t="s">
        <v>1005</v>
      </c>
      <c r="C27" s="1610">
        <f>SUM('P2'!J132:J142)</f>
        <v>1716</v>
      </c>
      <c r="D27" s="1658">
        <f t="shared" si="1"/>
        <v>124.1</v>
      </c>
      <c r="E27" s="1658">
        <f>'M1'!K26</f>
        <v>57.3</v>
      </c>
      <c r="F27" s="1658">
        <f>'M1'!P26</f>
        <v>4.9000000000000004</v>
      </c>
      <c r="G27" s="1658">
        <f>'M1'!I26</f>
        <v>48</v>
      </c>
      <c r="H27" s="1658">
        <f>'M1'!N26</f>
        <v>2.4</v>
      </c>
      <c r="I27" s="1658">
        <f>'M1'!E26</f>
        <v>11.3</v>
      </c>
      <c r="J27" s="1658">
        <f>'M1'!F26+'M1'!G26</f>
        <v>0.2</v>
      </c>
      <c r="K27" s="1658">
        <f>'M2'!D26</f>
        <v>155.80000000000001</v>
      </c>
      <c r="L27" s="1658">
        <f>'M2'!F26</f>
        <v>38.700000000000003</v>
      </c>
      <c r="M27" s="1658">
        <f>'M2'!H26</f>
        <v>101.8</v>
      </c>
      <c r="N27" s="1658">
        <f t="shared" si="0"/>
        <v>15.300000000000011</v>
      </c>
    </row>
    <row r="28" spans="2:14">
      <c r="B28" s="1608" t="s">
        <v>240</v>
      </c>
      <c r="C28" s="1609"/>
      <c r="D28" s="1658">
        <f>SUM(E28:J28)</f>
        <v>1.7000000000000002</v>
      </c>
      <c r="E28" s="1658">
        <f>'M1'!K27</f>
        <v>0.8</v>
      </c>
      <c r="F28" s="1658">
        <f>'M1'!P27</f>
        <v>0.2</v>
      </c>
      <c r="G28" s="1658">
        <f>'M1'!I27</f>
        <v>0.3</v>
      </c>
      <c r="H28" s="1658">
        <f>'M1'!N27</f>
        <v>0</v>
      </c>
      <c r="I28" s="1658">
        <f>'M1'!E27</f>
        <v>0.4</v>
      </c>
      <c r="J28" s="1658">
        <f>'M1'!F27+'M1'!G27</f>
        <v>0</v>
      </c>
      <c r="K28" s="1658">
        <f>'M2'!D27</f>
        <v>18.899999999999999</v>
      </c>
      <c r="L28" s="1658">
        <f>'M2'!F27</f>
        <v>2.8</v>
      </c>
      <c r="M28" s="1658">
        <f>'M2'!H27</f>
        <v>11.1</v>
      </c>
      <c r="N28" s="1658">
        <f t="shared" si="0"/>
        <v>4.9999999999999982</v>
      </c>
    </row>
    <row r="30" spans="2:14">
      <c r="B30" s="1628" t="s">
        <v>1300</v>
      </c>
    </row>
    <row r="31" spans="2:14">
      <c r="B31" s="2649"/>
      <c r="C31" s="2636" t="s">
        <v>640</v>
      </c>
      <c r="D31" s="2636" t="s">
        <v>641</v>
      </c>
    </row>
    <row r="32" spans="2:14">
      <c r="C32" s="2636" t="s">
        <v>643</v>
      </c>
      <c r="D32" s="2636" t="s">
        <v>643</v>
      </c>
    </row>
    <row r="33" spans="2:14">
      <c r="D33" s="1605" t="s">
        <v>578</v>
      </c>
      <c r="E33" s="1605" t="s">
        <v>425</v>
      </c>
      <c r="F33" s="1605" t="s">
        <v>439</v>
      </c>
      <c r="G33" s="1605" t="s">
        <v>440</v>
      </c>
      <c r="H33" s="1605" t="s">
        <v>441</v>
      </c>
      <c r="I33" s="1605" t="s">
        <v>392</v>
      </c>
      <c r="J33" s="1605" t="s">
        <v>442</v>
      </c>
      <c r="K33" s="1605" t="s">
        <v>644</v>
      </c>
      <c r="L33" s="1605" t="s">
        <v>645</v>
      </c>
      <c r="M33" s="1605" t="s">
        <v>646</v>
      </c>
      <c r="N33" s="1605" t="s">
        <v>647</v>
      </c>
    </row>
    <row r="34" spans="2:14">
      <c r="B34" s="1608" t="s">
        <v>241</v>
      </c>
      <c r="C34" s="1613">
        <f>C7</f>
        <v>127083</v>
      </c>
      <c r="D34" s="1658">
        <f>SUM(E34:J34)</f>
        <v>1259.6000000000004</v>
      </c>
      <c r="E34" s="1658">
        <f t="shared" ref="E34:N34" si="2">SUM(E35:E54)</f>
        <v>699.20000000000027</v>
      </c>
      <c r="F34" s="1658">
        <f t="shared" si="2"/>
        <v>34.799999999999997</v>
      </c>
      <c r="G34" s="1658">
        <f t="shared" si="2"/>
        <v>226.20000000000002</v>
      </c>
      <c r="H34" s="1658">
        <f t="shared" si="2"/>
        <v>8.3000000000000007</v>
      </c>
      <c r="I34" s="1658">
        <f t="shared" si="2"/>
        <v>288.60000000000002</v>
      </c>
      <c r="J34" s="1658">
        <f t="shared" si="2"/>
        <v>2.5</v>
      </c>
      <c r="K34" s="1658">
        <f t="shared" si="2"/>
        <v>7238.3999999999987</v>
      </c>
      <c r="L34" s="1658">
        <f t="shared" si="2"/>
        <v>1641.8999999999996</v>
      </c>
      <c r="M34" s="1658">
        <f t="shared" si="2"/>
        <v>4233</v>
      </c>
      <c r="N34" s="1658">
        <f t="shared" si="2"/>
        <v>1363.5000000000005</v>
      </c>
    </row>
    <row r="35" spans="2:14">
      <c r="B35" s="1607" t="s">
        <v>1004</v>
      </c>
      <c r="C35" s="1613">
        <f t="shared" ref="C35:C54" si="3">C8</f>
        <v>1020</v>
      </c>
      <c r="D35" s="1658">
        <f t="shared" ref="D35:D54" si="4">SUM(E35:J35)</f>
        <v>10.817207584159434</v>
      </c>
      <c r="E35" s="1658">
        <f t="shared" ref="E35:E54" si="5">E8/SUM(E$8:E$27)*E$7</f>
        <v>10.41489544543111</v>
      </c>
      <c r="F35" s="1658">
        <f t="shared" ref="F35:N35" si="6">F8/SUM(F$8:F$27)*F$7</f>
        <v>0.40231213872832366</v>
      </c>
      <c r="G35" s="1658">
        <f t="shared" si="6"/>
        <v>0</v>
      </c>
      <c r="H35" s="1658">
        <f t="shared" si="6"/>
        <v>0</v>
      </c>
      <c r="I35" s="1658">
        <f t="shared" si="6"/>
        <v>0</v>
      </c>
      <c r="J35" s="1658">
        <f t="shared" si="6"/>
        <v>0</v>
      </c>
      <c r="K35" s="1658">
        <f t="shared" si="6"/>
        <v>68.47785472879383</v>
      </c>
      <c r="L35" s="1658">
        <f t="shared" si="6"/>
        <v>12.621524007077053</v>
      </c>
      <c r="M35" s="1658">
        <f t="shared" si="6"/>
        <v>55.746180629574368</v>
      </c>
      <c r="N35" s="1658">
        <f t="shared" si="6"/>
        <v>0.10036066539083784</v>
      </c>
    </row>
    <row r="36" spans="2:14">
      <c r="B36" s="1607" t="s">
        <v>1003</v>
      </c>
      <c r="C36" s="1613">
        <f t="shared" si="3"/>
        <v>4194</v>
      </c>
      <c r="D36" s="1658">
        <f t="shared" si="4"/>
        <v>7.1106038152607134</v>
      </c>
      <c r="E36" s="1658">
        <f t="shared" si="5"/>
        <v>7.0100257805786326</v>
      </c>
      <c r="F36" s="1658">
        <f t="shared" ref="F36:J45" si="7">F9/SUM(F$8:F$27)*F$7</f>
        <v>0.10057803468208092</v>
      </c>
      <c r="G36" s="1658">
        <f t="shared" si="7"/>
        <v>0</v>
      </c>
      <c r="H36" s="1658">
        <f t="shared" si="7"/>
        <v>0</v>
      </c>
      <c r="I36" s="1658">
        <f t="shared" si="7"/>
        <v>0</v>
      </c>
      <c r="J36" s="1658">
        <f t="shared" si="7"/>
        <v>0</v>
      </c>
      <c r="K36" s="1658">
        <f t="shared" ref="K36:N54" si="8">K9/SUM(K$8:K$27)*K$7</f>
        <v>285.04032356363234</v>
      </c>
      <c r="L36" s="1658">
        <f t="shared" si="8"/>
        <v>34.35859313037642</v>
      </c>
      <c r="M36" s="1658">
        <f t="shared" si="8"/>
        <v>232.81048816883396</v>
      </c>
      <c r="N36" s="1658">
        <f t="shared" si="8"/>
        <v>17.86419843957016</v>
      </c>
    </row>
    <row r="37" spans="2:14">
      <c r="B37" s="1606" t="s">
        <v>986</v>
      </c>
      <c r="C37" s="1613">
        <f t="shared" si="3"/>
        <v>5307</v>
      </c>
      <c r="D37" s="1658">
        <f t="shared" si="4"/>
        <v>4.907013613473409</v>
      </c>
      <c r="E37" s="1658">
        <f t="shared" si="5"/>
        <v>4.8068748209682042</v>
      </c>
      <c r="F37" s="1658">
        <f t="shared" si="7"/>
        <v>0</v>
      </c>
      <c r="G37" s="1658">
        <f t="shared" si="7"/>
        <v>0</v>
      </c>
      <c r="H37" s="1658">
        <f t="shared" si="7"/>
        <v>0</v>
      </c>
      <c r="I37" s="1658">
        <f t="shared" si="7"/>
        <v>0.10013879250520474</v>
      </c>
      <c r="J37" s="1658">
        <f t="shared" si="7"/>
        <v>0</v>
      </c>
      <c r="K37" s="1658">
        <f t="shared" si="8"/>
        <v>235.31116405341012</v>
      </c>
      <c r="L37" s="1658">
        <f t="shared" si="8"/>
        <v>25.643731315966079</v>
      </c>
      <c r="M37" s="1658">
        <f t="shared" si="8"/>
        <v>157.513039152988</v>
      </c>
      <c r="N37" s="1658">
        <f t="shared" si="8"/>
        <v>52.187546003238637</v>
      </c>
    </row>
    <row r="38" spans="2:14">
      <c r="B38" s="1606" t="s">
        <v>987</v>
      </c>
      <c r="C38" s="1613">
        <f t="shared" si="3"/>
        <v>5713</v>
      </c>
      <c r="D38" s="1658">
        <f t="shared" si="4"/>
        <v>5.1072778996889205</v>
      </c>
      <c r="E38" s="1658">
        <f t="shared" si="5"/>
        <v>4.5064451446576923</v>
      </c>
      <c r="F38" s="1658">
        <f t="shared" si="7"/>
        <v>0</v>
      </c>
      <c r="G38" s="1658">
        <f t="shared" si="7"/>
        <v>0</v>
      </c>
      <c r="H38" s="1658">
        <f t="shared" si="7"/>
        <v>0</v>
      </c>
      <c r="I38" s="1658">
        <f t="shared" si="7"/>
        <v>0.60083275503122835</v>
      </c>
      <c r="J38" s="1658">
        <f t="shared" si="7"/>
        <v>0</v>
      </c>
      <c r="K38" s="1658">
        <f t="shared" si="8"/>
        <v>151.6939885866253</v>
      </c>
      <c r="L38" s="1658">
        <f t="shared" si="8"/>
        <v>20.735360868769448</v>
      </c>
      <c r="M38" s="1658">
        <f t="shared" si="8"/>
        <v>99.260285653378816</v>
      </c>
      <c r="N38" s="1658">
        <f t="shared" si="8"/>
        <v>31.713970263506582</v>
      </c>
    </row>
    <row r="39" spans="2:14">
      <c r="B39" s="1606" t="s">
        <v>988</v>
      </c>
      <c r="C39" s="1613">
        <f t="shared" si="3"/>
        <v>6005</v>
      </c>
      <c r="D39" s="1658">
        <f t="shared" si="4"/>
        <v>7.0109899531694193</v>
      </c>
      <c r="E39" s="1658">
        <f t="shared" si="5"/>
        <v>5.2074477227155551</v>
      </c>
      <c r="F39" s="1658">
        <f t="shared" si="7"/>
        <v>0.20115606936416183</v>
      </c>
      <c r="G39" s="1658">
        <f t="shared" si="7"/>
        <v>0.20044306601683651</v>
      </c>
      <c r="H39" s="1658">
        <f t="shared" si="7"/>
        <v>0</v>
      </c>
      <c r="I39" s="1658">
        <f t="shared" si="7"/>
        <v>1.4019430950728662</v>
      </c>
      <c r="J39" s="1658">
        <f t="shared" si="7"/>
        <v>0</v>
      </c>
      <c r="K39" s="1658">
        <f t="shared" si="8"/>
        <v>116.60284780320239</v>
      </c>
      <c r="L39" s="1658">
        <f t="shared" si="8"/>
        <v>19.332969312427551</v>
      </c>
      <c r="M39" s="1658">
        <f t="shared" si="8"/>
        <v>72.490087401406953</v>
      </c>
      <c r="N39" s="1658">
        <f t="shared" si="8"/>
        <v>24.789084351538357</v>
      </c>
    </row>
    <row r="40" spans="2:14">
      <c r="B40" s="1606" t="s">
        <v>989</v>
      </c>
      <c r="C40" s="1613">
        <f t="shared" si="3"/>
        <v>6203</v>
      </c>
      <c r="D40" s="1658">
        <f t="shared" si="4"/>
        <v>10.217702884058111</v>
      </c>
      <c r="E40" s="1658">
        <f t="shared" si="5"/>
        <v>6.9098825551417953</v>
      </c>
      <c r="F40" s="1658">
        <f t="shared" si="7"/>
        <v>0.70404624277456629</v>
      </c>
      <c r="G40" s="1658">
        <f t="shared" si="7"/>
        <v>0.20044306601683651</v>
      </c>
      <c r="H40" s="1658">
        <f t="shared" si="7"/>
        <v>0</v>
      </c>
      <c r="I40" s="1658">
        <f t="shared" si="7"/>
        <v>2.4033310201249134</v>
      </c>
      <c r="J40" s="1658">
        <f t="shared" si="7"/>
        <v>0</v>
      </c>
      <c r="K40" s="1658">
        <f t="shared" si="8"/>
        <v>139.26169870906975</v>
      </c>
      <c r="L40" s="1658">
        <f t="shared" si="8"/>
        <v>23.840656457812212</v>
      </c>
      <c r="M40" s="1658">
        <f t="shared" si="8"/>
        <v>81.212960989128121</v>
      </c>
      <c r="N40" s="1658">
        <f t="shared" si="8"/>
        <v>34.222986898277654</v>
      </c>
    </row>
    <row r="41" spans="2:14">
      <c r="B41" s="1606" t="s">
        <v>990</v>
      </c>
      <c r="C41" s="1613">
        <f t="shared" si="3"/>
        <v>6677</v>
      </c>
      <c r="D41" s="1658">
        <f t="shared" si="4"/>
        <v>16.030804674689456</v>
      </c>
      <c r="E41" s="1658">
        <f t="shared" si="5"/>
        <v>10.014322543683761</v>
      </c>
      <c r="F41" s="1658">
        <f t="shared" si="7"/>
        <v>1.8104046242774565</v>
      </c>
      <c r="G41" s="1658">
        <f t="shared" si="7"/>
        <v>0.30066459902525478</v>
      </c>
      <c r="H41" s="1658">
        <f t="shared" si="7"/>
        <v>0</v>
      </c>
      <c r="I41" s="1658">
        <f t="shared" si="7"/>
        <v>3.9054129077029844</v>
      </c>
      <c r="J41" s="1658">
        <f t="shared" si="7"/>
        <v>0</v>
      </c>
      <c r="K41" s="1658">
        <f t="shared" si="8"/>
        <v>181.872369660369</v>
      </c>
      <c r="L41" s="1658">
        <f t="shared" si="8"/>
        <v>34.859447257641385</v>
      </c>
      <c r="M41" s="1658">
        <f t="shared" si="8"/>
        <v>105.97790094507214</v>
      </c>
      <c r="N41" s="1658">
        <f t="shared" si="8"/>
        <v>41.047512144855027</v>
      </c>
    </row>
    <row r="42" spans="2:14">
      <c r="B42" s="1606" t="s">
        <v>991</v>
      </c>
      <c r="C42" s="1613">
        <f t="shared" si="3"/>
        <v>7466</v>
      </c>
      <c r="D42" s="1658">
        <f t="shared" si="4"/>
        <v>22.040761719282678</v>
      </c>
      <c r="E42" s="1658">
        <f t="shared" si="5"/>
        <v>13.319048983099401</v>
      </c>
      <c r="F42" s="1658">
        <f t="shared" si="7"/>
        <v>2.112138728323699</v>
      </c>
      <c r="G42" s="1658">
        <f t="shared" si="7"/>
        <v>0.50110766504209125</v>
      </c>
      <c r="H42" s="1658">
        <f t="shared" si="7"/>
        <v>0</v>
      </c>
      <c r="I42" s="1658">
        <f t="shared" si="7"/>
        <v>6.1084663428174881</v>
      </c>
      <c r="J42" s="1658">
        <f t="shared" si="7"/>
        <v>0</v>
      </c>
      <c r="K42" s="1658">
        <f t="shared" si="8"/>
        <v>230.99996675716105</v>
      </c>
      <c r="L42" s="1658">
        <f t="shared" si="8"/>
        <v>46.078579708376544</v>
      </c>
      <c r="M42" s="1658">
        <f t="shared" si="8"/>
        <v>129.03837134939243</v>
      </c>
      <c r="N42" s="1658">
        <f t="shared" si="8"/>
        <v>55.900890622699869</v>
      </c>
    </row>
    <row r="43" spans="2:14">
      <c r="B43" s="1606" t="s">
        <v>992</v>
      </c>
      <c r="C43" s="1613">
        <f t="shared" si="3"/>
        <v>8670</v>
      </c>
      <c r="D43" s="1658">
        <f t="shared" si="4"/>
        <v>26.344413492360992</v>
      </c>
      <c r="E43" s="1658">
        <f t="shared" si="5"/>
        <v>14.921340590088802</v>
      </c>
      <c r="F43" s="1658">
        <f t="shared" si="7"/>
        <v>1.5086705202312136</v>
      </c>
      <c r="G43" s="1658">
        <f t="shared" si="7"/>
        <v>0.80177226406734603</v>
      </c>
      <c r="H43" s="1658">
        <f t="shared" si="7"/>
        <v>0</v>
      </c>
      <c r="I43" s="1658">
        <f t="shared" si="7"/>
        <v>9.1126301179736302</v>
      </c>
      <c r="J43" s="1658">
        <f t="shared" si="7"/>
        <v>0</v>
      </c>
      <c r="K43" s="1658">
        <f t="shared" si="8"/>
        <v>285.14058396587063</v>
      </c>
      <c r="L43" s="1658">
        <f t="shared" si="8"/>
        <v>58.900445366359591</v>
      </c>
      <c r="M43" s="1658">
        <f t="shared" si="8"/>
        <v>157.11198749378244</v>
      </c>
      <c r="N43" s="1658">
        <f t="shared" si="8"/>
        <v>69.148498454291172</v>
      </c>
    </row>
    <row r="44" spans="2:14">
      <c r="B44" s="1606" t="s">
        <v>993</v>
      </c>
      <c r="C44" s="1613">
        <f t="shared" si="3"/>
        <v>9793</v>
      </c>
      <c r="D44" s="1658">
        <f t="shared" si="4"/>
        <v>32.357495015156793</v>
      </c>
      <c r="E44" s="1658">
        <f t="shared" si="5"/>
        <v>17.024348324262391</v>
      </c>
      <c r="F44" s="1658">
        <f t="shared" si="7"/>
        <v>0.50289017341040454</v>
      </c>
      <c r="G44" s="1658">
        <f t="shared" si="7"/>
        <v>1.4031014621178555</v>
      </c>
      <c r="H44" s="1658">
        <f t="shared" si="7"/>
        <v>0</v>
      </c>
      <c r="I44" s="1658">
        <f t="shared" si="7"/>
        <v>13.318459403192231</v>
      </c>
      <c r="J44" s="1658">
        <f t="shared" si="7"/>
        <v>0.10869565217391304</v>
      </c>
      <c r="K44" s="1658">
        <f t="shared" si="8"/>
        <v>332.06245221341902</v>
      </c>
      <c r="L44" s="1658">
        <f t="shared" si="8"/>
        <v>72.223165151607574</v>
      </c>
      <c r="M44" s="1658">
        <f t="shared" si="8"/>
        <v>181.27534996091808</v>
      </c>
      <c r="N44" s="1658">
        <f t="shared" si="8"/>
        <v>78.582401001030505</v>
      </c>
    </row>
    <row r="45" spans="2:14">
      <c r="B45" s="1606" t="s">
        <v>994</v>
      </c>
      <c r="C45" s="1613">
        <f t="shared" si="3"/>
        <v>8609</v>
      </c>
      <c r="D45" s="1658">
        <f t="shared" si="4"/>
        <v>36.663947722302794</v>
      </c>
      <c r="E45" s="1658">
        <f t="shared" si="5"/>
        <v>18.626639931251795</v>
      </c>
      <c r="F45" s="1658">
        <f t="shared" si="7"/>
        <v>0.50289017341040454</v>
      </c>
      <c r="G45" s="1658">
        <f t="shared" si="7"/>
        <v>1.9042091271599466</v>
      </c>
      <c r="H45" s="1658">
        <f t="shared" si="7"/>
        <v>0</v>
      </c>
      <c r="I45" s="1658">
        <f t="shared" si="7"/>
        <v>15.521512838306734</v>
      </c>
      <c r="J45" s="1658">
        <f t="shared" si="7"/>
        <v>0.10869565217391304</v>
      </c>
      <c r="K45" s="1658">
        <f t="shared" si="8"/>
        <v>330.35802537536699</v>
      </c>
      <c r="L45" s="1658">
        <f t="shared" si="8"/>
        <v>74.927777438838376</v>
      </c>
      <c r="M45" s="1658">
        <f t="shared" si="8"/>
        <v>173.75563135081364</v>
      </c>
      <c r="N45" s="1658">
        <f t="shared" si="8"/>
        <v>81.693581628146617</v>
      </c>
    </row>
    <row r="46" spans="2:14">
      <c r="B46" s="1606" t="s">
        <v>995</v>
      </c>
      <c r="C46" s="1613">
        <f t="shared" si="3"/>
        <v>7790</v>
      </c>
      <c r="D46" s="1658">
        <f t="shared" si="4"/>
        <v>45.978825805372871</v>
      </c>
      <c r="E46" s="1658">
        <f t="shared" si="5"/>
        <v>22.732512174162132</v>
      </c>
      <c r="F46" s="1658">
        <f t="shared" ref="F46:J54" si="9">F19/SUM(F$8:F$27)*F$7</f>
        <v>0.70404624277456629</v>
      </c>
      <c r="G46" s="1658">
        <f t="shared" si="9"/>
        <v>3.0066459902525473</v>
      </c>
      <c r="H46" s="1658">
        <f t="shared" si="9"/>
        <v>0</v>
      </c>
      <c r="I46" s="1658">
        <f t="shared" si="9"/>
        <v>19.426925746009715</v>
      </c>
      <c r="J46" s="1658">
        <f t="shared" si="9"/>
        <v>0.10869565217391304</v>
      </c>
      <c r="K46" s="1658">
        <f t="shared" si="8"/>
        <v>364.34630173416804</v>
      </c>
      <c r="L46" s="1658">
        <f t="shared" si="8"/>
        <v>84.243664205966681</v>
      </c>
      <c r="M46" s="1658">
        <f t="shared" si="8"/>
        <v>192.20400767426986</v>
      </c>
      <c r="N46" s="1658">
        <f t="shared" si="8"/>
        <v>87.9159428823789</v>
      </c>
    </row>
    <row r="47" spans="2:14">
      <c r="B47" s="1606" t="s">
        <v>996</v>
      </c>
      <c r="C47" s="1613">
        <f t="shared" si="3"/>
        <v>7653</v>
      </c>
      <c r="D47" s="1658">
        <f t="shared" si="4"/>
        <v>58.900406136356892</v>
      </c>
      <c r="E47" s="1658">
        <f t="shared" si="5"/>
        <v>29.742537954740765</v>
      </c>
      <c r="F47" s="1658">
        <f t="shared" si="9"/>
        <v>0.90520231213872826</v>
      </c>
      <c r="G47" s="1658">
        <f t="shared" si="9"/>
        <v>4.7104120513956582</v>
      </c>
      <c r="H47" s="1658">
        <f t="shared" si="9"/>
        <v>0.10121951219512197</v>
      </c>
      <c r="I47" s="1658">
        <f t="shared" si="9"/>
        <v>23.332338653712704</v>
      </c>
      <c r="J47" s="1658">
        <f t="shared" si="9"/>
        <v>0.10869565217391304</v>
      </c>
      <c r="K47" s="1658">
        <f t="shared" si="8"/>
        <v>411.36843038395472</v>
      </c>
      <c r="L47" s="1658">
        <f t="shared" si="8"/>
        <v>100.97219205661642</v>
      </c>
      <c r="M47" s="1658">
        <f t="shared" si="8"/>
        <v>214.1615860157749</v>
      </c>
      <c r="N47" s="1658">
        <f t="shared" si="8"/>
        <v>96.24587810981896</v>
      </c>
    </row>
    <row r="48" spans="2:14">
      <c r="B48" s="1606" t="s">
        <v>997</v>
      </c>
      <c r="C48" s="1613">
        <f t="shared" si="3"/>
        <v>8979</v>
      </c>
      <c r="D48" s="1658">
        <f t="shared" si="4"/>
        <v>94.765187737453331</v>
      </c>
      <c r="E48" s="1658">
        <f t="shared" si="5"/>
        <v>48.469321111429394</v>
      </c>
      <c r="F48" s="1658">
        <f t="shared" si="9"/>
        <v>1.2069364161849709</v>
      </c>
      <c r="G48" s="1658">
        <f t="shared" si="9"/>
        <v>8.7192733717323883</v>
      </c>
      <c r="H48" s="1658">
        <f t="shared" si="9"/>
        <v>0.20243902439024394</v>
      </c>
      <c r="I48" s="1658">
        <f t="shared" si="9"/>
        <v>35.949826509368499</v>
      </c>
      <c r="J48" s="1658">
        <f t="shared" si="9"/>
        <v>0.21739130434782608</v>
      </c>
      <c r="K48" s="1658">
        <f t="shared" si="8"/>
        <v>586.52335309435421</v>
      </c>
      <c r="L48" s="1658">
        <f t="shared" si="8"/>
        <v>146.44974681227501</v>
      </c>
      <c r="M48" s="1658">
        <f t="shared" si="8"/>
        <v>307.50635969587154</v>
      </c>
      <c r="N48" s="1658">
        <f t="shared" si="8"/>
        <v>132.57643898130434</v>
      </c>
    </row>
    <row r="49" spans="2:26">
      <c r="B49" s="1606" t="s">
        <v>998</v>
      </c>
      <c r="C49" s="1613">
        <f t="shared" si="3"/>
        <v>9155</v>
      </c>
      <c r="D49" s="1658">
        <f t="shared" si="4"/>
        <v>121.91446644331118</v>
      </c>
      <c r="E49" s="1658">
        <f t="shared" si="5"/>
        <v>67.796963620739064</v>
      </c>
      <c r="F49" s="1658">
        <f t="shared" si="9"/>
        <v>2.0115606936416182</v>
      </c>
      <c r="G49" s="1658">
        <f t="shared" si="9"/>
        <v>13.630128489144884</v>
      </c>
      <c r="H49" s="1658">
        <f t="shared" si="9"/>
        <v>0.50609756097560987</v>
      </c>
      <c r="I49" s="1658">
        <f t="shared" si="9"/>
        <v>37.752324774462188</v>
      </c>
      <c r="J49" s="1658">
        <f t="shared" si="9"/>
        <v>0.21739130434782608</v>
      </c>
      <c r="K49" s="1658">
        <f t="shared" si="8"/>
        <v>762.58061942489883</v>
      </c>
      <c r="L49" s="1658">
        <f t="shared" si="8"/>
        <v>190.92559331340368</v>
      </c>
      <c r="M49" s="1658">
        <f t="shared" si="8"/>
        <v>410.37611028210051</v>
      </c>
      <c r="N49" s="1658">
        <f t="shared" si="8"/>
        <v>161.27958928308556</v>
      </c>
    </row>
    <row r="50" spans="2:26">
      <c r="B50" s="1606" t="s">
        <v>999</v>
      </c>
      <c r="C50" s="1613">
        <f t="shared" si="3"/>
        <v>7928</v>
      </c>
      <c r="D50" s="1658">
        <f t="shared" si="4"/>
        <v>141.45051429903305</v>
      </c>
      <c r="E50" s="1658">
        <f t="shared" si="5"/>
        <v>83.519450014322572</v>
      </c>
      <c r="F50" s="1658">
        <f t="shared" si="9"/>
        <v>2.7156069364161848</v>
      </c>
      <c r="G50" s="1658">
        <f t="shared" si="9"/>
        <v>19.944085068675232</v>
      </c>
      <c r="H50" s="1658">
        <f t="shared" si="9"/>
        <v>0.50609756097560987</v>
      </c>
      <c r="I50" s="1658">
        <f t="shared" si="9"/>
        <v>34.547883414295633</v>
      </c>
      <c r="J50" s="1658">
        <f t="shared" si="9"/>
        <v>0.21739130434782608</v>
      </c>
      <c r="K50" s="1658">
        <f t="shared" si="8"/>
        <v>856.72513712671048</v>
      </c>
      <c r="L50" s="1658">
        <f t="shared" si="8"/>
        <v>213.36385821487403</v>
      </c>
      <c r="M50" s="1658">
        <f t="shared" si="8"/>
        <v>486.47566261635757</v>
      </c>
      <c r="N50" s="1658">
        <f t="shared" si="8"/>
        <v>156.86372000588847</v>
      </c>
    </row>
    <row r="51" spans="2:26">
      <c r="B51" s="1606" t="s">
        <v>1000</v>
      </c>
      <c r="C51" s="1613">
        <f t="shared" si="3"/>
        <v>6269</v>
      </c>
      <c r="D51" s="1658">
        <f t="shared" si="4"/>
        <v>159.30296037822015</v>
      </c>
      <c r="E51" s="1658">
        <f t="shared" si="5"/>
        <v>93.734059008879996</v>
      </c>
      <c r="F51" s="1658">
        <f t="shared" si="9"/>
        <v>3.7213872832369939</v>
      </c>
      <c r="G51" s="1658">
        <f t="shared" si="9"/>
        <v>30.768010633584407</v>
      </c>
      <c r="H51" s="1658">
        <f t="shared" si="9"/>
        <v>1.0121951219512197</v>
      </c>
      <c r="I51" s="1658">
        <f t="shared" si="9"/>
        <v>29.741221374045804</v>
      </c>
      <c r="J51" s="1658">
        <f t="shared" si="9"/>
        <v>0.32608695652173902</v>
      </c>
      <c r="K51" s="1658">
        <f t="shared" si="8"/>
        <v>779.22384619646516</v>
      </c>
      <c r="L51" s="1658">
        <f t="shared" si="8"/>
        <v>198.23806357147214</v>
      </c>
      <c r="M51" s="1658">
        <f t="shared" si="8"/>
        <v>465.01939884885957</v>
      </c>
      <c r="N51" s="1658">
        <f t="shared" si="8"/>
        <v>115.91656852642434</v>
      </c>
    </row>
    <row r="52" spans="2:26">
      <c r="B52" s="1606" t="s">
        <v>1001</v>
      </c>
      <c r="C52" s="1613">
        <f t="shared" si="3"/>
        <v>4868</v>
      </c>
      <c r="D52" s="1658">
        <f t="shared" si="4"/>
        <v>177.960337651484</v>
      </c>
      <c r="E52" s="1658">
        <f t="shared" si="5"/>
        <v>101.14465769120598</v>
      </c>
      <c r="F52" s="1658">
        <f t="shared" si="9"/>
        <v>4.9283236994219655</v>
      </c>
      <c r="G52" s="1658">
        <f t="shared" si="9"/>
        <v>43.997252990695614</v>
      </c>
      <c r="H52" s="1658">
        <f t="shared" si="9"/>
        <v>1.6195121951219515</v>
      </c>
      <c r="I52" s="1658">
        <f t="shared" si="9"/>
        <v>25.835808466342822</v>
      </c>
      <c r="J52" s="1658">
        <f t="shared" si="9"/>
        <v>0.43478260869565216</v>
      </c>
      <c r="K52" s="1658">
        <f t="shared" si="8"/>
        <v>615.39834893899933</v>
      </c>
      <c r="L52" s="1658">
        <f t="shared" si="8"/>
        <v>158.37007504118114</v>
      </c>
      <c r="M52" s="1658">
        <f t="shared" si="8"/>
        <v>382.60328288211474</v>
      </c>
      <c r="N52" s="1658">
        <f t="shared" si="8"/>
        <v>74.367253054614963</v>
      </c>
    </row>
    <row r="53" spans="2:26">
      <c r="B53" s="1606" t="s">
        <v>1002</v>
      </c>
      <c r="C53" s="1613">
        <f t="shared" si="3"/>
        <v>3063</v>
      </c>
      <c r="D53" s="1658">
        <f t="shared" si="4"/>
        <v>156.34001230627641</v>
      </c>
      <c r="E53" s="1658">
        <f t="shared" si="5"/>
        <v>81.917158407333147</v>
      </c>
      <c r="F53" s="1658">
        <f t="shared" si="9"/>
        <v>5.8335260115606928</v>
      </c>
      <c r="G53" s="1658">
        <f t="shared" si="9"/>
        <v>48.006114311032341</v>
      </c>
      <c r="H53" s="1658">
        <f t="shared" si="9"/>
        <v>1.9231707317073172</v>
      </c>
      <c r="I53" s="1658">
        <f t="shared" si="9"/>
        <v>18.22526023594726</v>
      </c>
      <c r="J53" s="1658">
        <f t="shared" si="9"/>
        <v>0.43478260869565216</v>
      </c>
      <c r="K53" s="1658">
        <f t="shared" si="8"/>
        <v>349.20698099617704</v>
      </c>
      <c r="L53" s="1658">
        <f t="shared" si="8"/>
        <v>87.048447318650474</v>
      </c>
      <c r="M53" s="1658">
        <f t="shared" si="8"/>
        <v>226.39366162154482</v>
      </c>
      <c r="N53" s="1658">
        <f t="shared" si="8"/>
        <v>35.728396879140263</v>
      </c>
    </row>
    <row r="54" spans="2:26">
      <c r="B54" s="1607" t="s">
        <v>1005</v>
      </c>
      <c r="C54" s="1613">
        <f t="shared" si="3"/>
        <v>1716</v>
      </c>
      <c r="D54" s="1658">
        <f t="shared" si="4"/>
        <v>124.37907086888956</v>
      </c>
      <c r="E54" s="1658">
        <f t="shared" si="5"/>
        <v>57.382068175307943</v>
      </c>
      <c r="F54" s="1658">
        <f t="shared" si="9"/>
        <v>4.9283236994219655</v>
      </c>
      <c r="G54" s="1658">
        <f t="shared" si="9"/>
        <v>48.106335844040757</v>
      </c>
      <c r="H54" s="1658">
        <f t="shared" si="9"/>
        <v>2.4292682926829272</v>
      </c>
      <c r="I54" s="1658">
        <f t="shared" si="9"/>
        <v>11.315683553088135</v>
      </c>
      <c r="J54" s="1658">
        <f t="shared" si="9"/>
        <v>0.21739130434782608</v>
      </c>
      <c r="K54" s="1658">
        <f t="shared" si="8"/>
        <v>156.2057066873511</v>
      </c>
      <c r="L54" s="1658">
        <f t="shared" si="8"/>
        <v>38.7661094503081</v>
      </c>
      <c r="M54" s="1658">
        <f t="shared" si="8"/>
        <v>102.0676472678178</v>
      </c>
      <c r="N54" s="1658">
        <f t="shared" si="8"/>
        <v>15.355181804799074</v>
      </c>
    </row>
    <row r="55" spans="2:26">
      <c r="B55" s="1608"/>
    </row>
    <row r="56" spans="2:26">
      <c r="B56" s="1630" t="s">
        <v>1301</v>
      </c>
    </row>
    <row r="57" spans="2:26">
      <c r="B57" s="2650"/>
      <c r="C57" s="2636" t="s">
        <v>640</v>
      </c>
      <c r="D57" s="2636" t="s">
        <v>1006</v>
      </c>
    </row>
    <row r="58" spans="2:26">
      <c r="C58" s="2636" t="s">
        <v>643</v>
      </c>
      <c r="D58" s="2636" t="s">
        <v>1007</v>
      </c>
    </row>
    <row r="59" spans="2:26">
      <c r="D59" s="1605" t="s">
        <v>578</v>
      </c>
      <c r="E59" s="1605" t="s">
        <v>425</v>
      </c>
      <c r="F59" s="1605" t="s">
        <v>439</v>
      </c>
      <c r="G59" s="1605" t="s">
        <v>440</v>
      </c>
      <c r="H59" s="1605" t="s">
        <v>441</v>
      </c>
      <c r="I59" s="1605" t="s">
        <v>392</v>
      </c>
      <c r="J59" s="1605" t="s">
        <v>442</v>
      </c>
      <c r="K59" s="1605" t="s">
        <v>644</v>
      </c>
      <c r="L59" s="1605" t="s">
        <v>645</v>
      </c>
      <c r="M59" s="1605" t="s">
        <v>646</v>
      </c>
      <c r="N59" s="1605" t="s">
        <v>647</v>
      </c>
    </row>
    <row r="60" spans="2:26">
      <c r="B60" s="1608" t="s">
        <v>241</v>
      </c>
      <c r="C60" s="1610">
        <f>C34</f>
        <v>127083</v>
      </c>
      <c r="D60" s="1611">
        <f>D34/$C60*1000</f>
        <v>9.9116325551017876</v>
      </c>
      <c r="E60" s="1611">
        <f t="shared" ref="E60:N60" si="10">E34/$C60*1000</f>
        <v>5.5019160705995311</v>
      </c>
      <c r="F60" s="1611">
        <f t="shared" si="10"/>
        <v>0.27383678383418708</v>
      </c>
      <c r="G60" s="1611">
        <f t="shared" si="10"/>
        <v>1.7799390949222162</v>
      </c>
      <c r="H60" s="1611">
        <f t="shared" si="10"/>
        <v>6.5311646719073371E-2</v>
      </c>
      <c r="I60" s="1611">
        <f t="shared" si="10"/>
        <v>2.2709567762800691</v>
      </c>
      <c r="J60" s="1611">
        <f t="shared" si="10"/>
        <v>1.9672182746708844E-2</v>
      </c>
      <c r="K60" s="1611">
        <f t="shared" si="10"/>
        <v>56.958051037510906</v>
      </c>
      <c r="L60" s="1611">
        <f t="shared" si="10"/>
        <v>12.919902740728498</v>
      </c>
      <c r="M60" s="1611">
        <f t="shared" si="10"/>
        <v>33.308939826727411</v>
      </c>
      <c r="N60" s="1611">
        <f t="shared" si="10"/>
        <v>10.729208470055008</v>
      </c>
      <c r="P60" s="2862"/>
      <c r="Q60" s="2862"/>
      <c r="R60" s="2862"/>
      <c r="S60" s="2862"/>
      <c r="T60" s="2862"/>
      <c r="U60" s="2862"/>
      <c r="V60" s="2862"/>
      <c r="W60" s="2862"/>
      <c r="X60" s="2862"/>
      <c r="Y60" s="2862"/>
      <c r="Z60" s="2862"/>
    </row>
    <row r="61" spans="2:26">
      <c r="B61" s="1607" t="s">
        <v>1004</v>
      </c>
      <c r="C61" s="1610">
        <f t="shared" ref="C61:C80" si="11">C35</f>
        <v>1020</v>
      </c>
      <c r="D61" s="1611">
        <f t="shared" ref="D61:N61" si="12">D35/$C61*1000</f>
        <v>10.605105474666113</v>
      </c>
      <c r="E61" s="1611">
        <f t="shared" si="12"/>
        <v>10.210681809246188</v>
      </c>
      <c r="F61" s="1611">
        <f t="shared" si="12"/>
        <v>0.39442366541992513</v>
      </c>
      <c r="G61" s="1611">
        <f t="shared" si="12"/>
        <v>0</v>
      </c>
      <c r="H61" s="1611">
        <f t="shared" si="12"/>
        <v>0</v>
      </c>
      <c r="I61" s="1611">
        <f t="shared" si="12"/>
        <v>0</v>
      </c>
      <c r="J61" s="1611">
        <f t="shared" si="12"/>
        <v>0</v>
      </c>
      <c r="K61" s="1611">
        <f t="shared" si="12"/>
        <v>67.13515169489591</v>
      </c>
      <c r="L61" s="1611">
        <f t="shared" si="12"/>
        <v>12.374043144193188</v>
      </c>
      <c r="M61" s="1611">
        <f t="shared" si="12"/>
        <v>54.653118264288601</v>
      </c>
      <c r="N61" s="1611">
        <f t="shared" si="12"/>
        <v>9.8392809206703763E-2</v>
      </c>
      <c r="P61" s="2862"/>
      <c r="Q61" s="2862"/>
      <c r="R61" s="2862"/>
      <c r="S61" s="2862"/>
      <c r="T61" s="2862"/>
      <c r="U61" s="2862"/>
      <c r="V61" s="2862"/>
      <c r="W61" s="2862"/>
      <c r="X61" s="2862"/>
      <c r="Y61" s="2862"/>
      <c r="Z61" s="2862"/>
    </row>
    <row r="62" spans="2:26">
      <c r="B62" s="1607" t="s">
        <v>1003</v>
      </c>
      <c r="C62" s="1610">
        <f t="shared" si="11"/>
        <v>4194</v>
      </c>
      <c r="D62" s="1611">
        <f t="shared" ref="D62:N62" si="13">D36/$C62*1000</f>
        <v>1.6954229411685058</v>
      </c>
      <c r="E62" s="1611">
        <f t="shared" si="13"/>
        <v>1.6714415308961927</v>
      </c>
      <c r="F62" s="1611">
        <f t="shared" si="13"/>
        <v>2.3981410272313045E-2</v>
      </c>
      <c r="G62" s="1611">
        <f t="shared" si="13"/>
        <v>0</v>
      </c>
      <c r="H62" s="1611">
        <f t="shared" si="13"/>
        <v>0</v>
      </c>
      <c r="I62" s="1611">
        <f t="shared" si="13"/>
        <v>0</v>
      </c>
      <c r="J62" s="1611">
        <f t="shared" si="13"/>
        <v>0</v>
      </c>
      <c r="K62" s="1611">
        <f t="shared" si="13"/>
        <v>67.963834898338661</v>
      </c>
      <c r="L62" s="1611">
        <f t="shared" si="13"/>
        <v>8.1923207273191281</v>
      </c>
      <c r="M62" s="1611">
        <f t="shared" si="13"/>
        <v>55.510369138968514</v>
      </c>
      <c r="N62" s="1611">
        <f t="shared" si="13"/>
        <v>4.2594655316094796</v>
      </c>
      <c r="P62" s="2862"/>
      <c r="Q62" s="2862"/>
      <c r="R62" s="2862"/>
      <c r="S62" s="2862"/>
      <c r="T62" s="2862"/>
      <c r="U62" s="2862"/>
      <c r="V62" s="2862"/>
      <c r="W62" s="2862"/>
      <c r="X62" s="2862"/>
      <c r="Y62" s="2862"/>
      <c r="Z62" s="2862"/>
    </row>
    <row r="63" spans="2:26">
      <c r="B63" s="1606" t="s">
        <v>986</v>
      </c>
      <c r="C63" s="1610">
        <f t="shared" si="11"/>
        <v>5307</v>
      </c>
      <c r="D63" s="1611">
        <f t="shared" ref="D63:N63" si="14">D37/$C63*1000</f>
        <v>0.92463041520132061</v>
      </c>
      <c r="E63" s="1611">
        <f t="shared" si="14"/>
        <v>0.90576122497987643</v>
      </c>
      <c r="F63" s="1611">
        <f t="shared" si="14"/>
        <v>0</v>
      </c>
      <c r="G63" s="1611">
        <f t="shared" si="14"/>
        <v>0</v>
      </c>
      <c r="H63" s="1611">
        <f t="shared" si="14"/>
        <v>0</v>
      </c>
      <c r="I63" s="1611">
        <f t="shared" si="14"/>
        <v>1.886919022144427E-2</v>
      </c>
      <c r="J63" s="1611">
        <f t="shared" si="14"/>
        <v>0</v>
      </c>
      <c r="K63" s="1611">
        <f t="shared" si="14"/>
        <v>44.339770878728118</v>
      </c>
      <c r="L63" s="1611">
        <f t="shared" si="14"/>
        <v>4.8320579076627244</v>
      </c>
      <c r="M63" s="1611">
        <f t="shared" si="14"/>
        <v>29.68024103127718</v>
      </c>
      <c r="N63" s="1611">
        <f t="shared" si="14"/>
        <v>9.8337188624907927</v>
      </c>
      <c r="P63" s="2862"/>
      <c r="Q63" s="2862"/>
      <c r="R63" s="2862"/>
      <c r="S63" s="2862"/>
      <c r="T63" s="2862"/>
      <c r="U63" s="2862"/>
      <c r="V63" s="2862"/>
      <c r="W63" s="2862"/>
      <c r="X63" s="2862"/>
      <c r="Y63" s="2862"/>
      <c r="Z63" s="2862"/>
    </row>
    <row r="64" spans="2:26">
      <c r="B64" s="1606" t="s">
        <v>987</v>
      </c>
      <c r="C64" s="1610">
        <f t="shared" si="11"/>
        <v>5713</v>
      </c>
      <c r="D64" s="1611">
        <f t="shared" ref="D64:N64" si="15">D38/$C64*1000</f>
        <v>0.89397477677033443</v>
      </c>
      <c r="E64" s="1611">
        <f t="shared" si="15"/>
        <v>0.78880538152593949</v>
      </c>
      <c r="F64" s="1611">
        <f t="shared" si="15"/>
        <v>0</v>
      </c>
      <c r="G64" s="1611">
        <f t="shared" si="15"/>
        <v>0</v>
      </c>
      <c r="H64" s="1611">
        <f t="shared" si="15"/>
        <v>0</v>
      </c>
      <c r="I64" s="1611">
        <f t="shared" si="15"/>
        <v>0.10516939524439495</v>
      </c>
      <c r="J64" s="1611">
        <f t="shared" si="15"/>
        <v>0</v>
      </c>
      <c r="K64" s="1611">
        <f t="shared" si="15"/>
        <v>26.552422297676404</v>
      </c>
      <c r="L64" s="1611">
        <f t="shared" si="15"/>
        <v>3.6295047906125411</v>
      </c>
      <c r="M64" s="1611">
        <f t="shared" si="15"/>
        <v>17.374459242670891</v>
      </c>
      <c r="N64" s="1611">
        <f t="shared" si="15"/>
        <v>5.551193814721965</v>
      </c>
      <c r="P64" s="2862"/>
      <c r="Q64" s="2862"/>
      <c r="R64" s="2862"/>
      <c r="S64" s="2862"/>
      <c r="T64" s="2862"/>
      <c r="U64" s="2862"/>
      <c r="V64" s="2862"/>
      <c r="W64" s="2862"/>
      <c r="X64" s="2862"/>
      <c r="Y64" s="2862"/>
      <c r="Z64" s="2862"/>
    </row>
    <row r="65" spans="2:26">
      <c r="B65" s="1606" t="s">
        <v>988</v>
      </c>
      <c r="C65" s="1610">
        <f t="shared" si="11"/>
        <v>6005</v>
      </c>
      <c r="D65" s="1611">
        <f t="shared" ref="D65:N65" si="16">D39/$C65*1000</f>
        <v>1.167525387705149</v>
      </c>
      <c r="E65" s="1611">
        <f t="shared" si="16"/>
        <v>0.86718529936978439</v>
      </c>
      <c r="F65" s="1611">
        <f t="shared" si="16"/>
        <v>3.3498096480293393E-2</v>
      </c>
      <c r="G65" s="1611">
        <f t="shared" si="16"/>
        <v>3.3379361534860368E-2</v>
      </c>
      <c r="H65" s="1611">
        <f t="shared" si="16"/>
        <v>0</v>
      </c>
      <c r="I65" s="1611">
        <f t="shared" si="16"/>
        <v>0.23346263032021086</v>
      </c>
      <c r="J65" s="1611">
        <f t="shared" si="16"/>
        <v>0</v>
      </c>
      <c r="K65" s="1611">
        <f t="shared" si="16"/>
        <v>19.417626611690658</v>
      </c>
      <c r="L65" s="1611">
        <f t="shared" si="16"/>
        <v>3.2194786531935975</v>
      </c>
      <c r="M65" s="1611">
        <f t="shared" si="16"/>
        <v>12.071621548943705</v>
      </c>
      <c r="N65" s="1611">
        <f t="shared" si="16"/>
        <v>4.1280739969256217</v>
      </c>
      <c r="P65" s="2862"/>
      <c r="Q65" s="2862"/>
      <c r="R65" s="2862"/>
      <c r="S65" s="2862"/>
      <c r="T65" s="2862"/>
      <c r="U65" s="2862"/>
      <c r="V65" s="2862"/>
      <c r="W65" s="2862"/>
      <c r="X65" s="2862"/>
      <c r="Y65" s="2862"/>
      <c r="Z65" s="2862"/>
    </row>
    <row r="66" spans="2:26">
      <c r="B66" s="1606" t="s">
        <v>989</v>
      </c>
      <c r="C66" s="1610">
        <f t="shared" si="11"/>
        <v>6203</v>
      </c>
      <c r="D66" s="1611">
        <f t="shared" ref="D66:N66" si="17">D40/$C66*1000</f>
        <v>1.6472195524839772</v>
      </c>
      <c r="E66" s="1611">
        <f t="shared" si="17"/>
        <v>1.1139581742933733</v>
      </c>
      <c r="F66" s="1611">
        <f t="shared" si="17"/>
        <v>0.11350092580599166</v>
      </c>
      <c r="G66" s="1611">
        <f t="shared" si="17"/>
        <v>3.2313891023188213E-2</v>
      </c>
      <c r="H66" s="1611">
        <f t="shared" si="17"/>
        <v>0</v>
      </c>
      <c r="I66" s="1611">
        <f t="shared" si="17"/>
        <v>0.38744656136142402</v>
      </c>
      <c r="J66" s="1611">
        <f t="shared" si="17"/>
        <v>0</v>
      </c>
      <c r="K66" s="1611">
        <f t="shared" si="17"/>
        <v>22.450701065463445</v>
      </c>
      <c r="L66" s="1611">
        <f t="shared" si="17"/>
        <v>3.8434074573290684</v>
      </c>
      <c r="M66" s="1611">
        <f t="shared" si="17"/>
        <v>13.092529580707419</v>
      </c>
      <c r="N66" s="1611">
        <f t="shared" si="17"/>
        <v>5.5171669995611241</v>
      </c>
      <c r="P66" s="2862"/>
      <c r="Q66" s="2862"/>
      <c r="R66" s="2862"/>
      <c r="S66" s="2862"/>
      <c r="T66" s="2862"/>
      <c r="U66" s="2862"/>
      <c r="V66" s="2862"/>
      <c r="W66" s="2862"/>
      <c r="X66" s="2862"/>
      <c r="Y66" s="2862"/>
      <c r="Z66" s="2862"/>
    </row>
    <row r="67" spans="2:26">
      <c r="B67" s="1606" t="s">
        <v>990</v>
      </c>
      <c r="C67" s="1610">
        <f t="shared" si="11"/>
        <v>6677</v>
      </c>
      <c r="D67" s="1611">
        <f t="shared" ref="D67:N67" si="18">D41/$C67*1000</f>
        <v>2.4008993072771387</v>
      </c>
      <c r="E67" s="1611">
        <f t="shared" si="18"/>
        <v>1.4998236548874886</v>
      </c>
      <c r="F67" s="1611">
        <f t="shared" si="18"/>
        <v>0.27114042598134735</v>
      </c>
      <c r="G67" s="1611">
        <f t="shared" si="18"/>
        <v>4.5029893518834019E-2</v>
      </c>
      <c r="H67" s="1611">
        <f t="shared" si="18"/>
        <v>0</v>
      </c>
      <c r="I67" s="1611">
        <f t="shared" si="18"/>
        <v>0.584905332889469</v>
      </c>
      <c r="J67" s="1611">
        <f t="shared" si="18"/>
        <v>0</v>
      </c>
      <c r="K67" s="1611">
        <f t="shared" si="18"/>
        <v>27.238635563931258</v>
      </c>
      <c r="L67" s="1611">
        <f t="shared" si="18"/>
        <v>5.2208248101904129</v>
      </c>
      <c r="M67" s="1611">
        <f t="shared" si="18"/>
        <v>15.87208341247149</v>
      </c>
      <c r="N67" s="1611">
        <f t="shared" si="18"/>
        <v>6.1475980447588778</v>
      </c>
      <c r="P67" s="2862"/>
      <c r="Q67" s="2862"/>
      <c r="R67" s="2862"/>
      <c r="S67" s="2862"/>
      <c r="T67" s="2862"/>
      <c r="U67" s="2862"/>
      <c r="V67" s="2862"/>
      <c r="W67" s="2862"/>
      <c r="X67" s="2862"/>
      <c r="Y67" s="2862"/>
      <c r="Z67" s="2862"/>
    </row>
    <row r="68" spans="2:26">
      <c r="B68" s="1606" t="s">
        <v>991</v>
      </c>
      <c r="C68" s="1610">
        <f t="shared" si="11"/>
        <v>7466</v>
      </c>
      <c r="D68" s="1611">
        <f t="shared" ref="D68:N68" si="19">D42/$C68*1000</f>
        <v>2.9521513151999299</v>
      </c>
      <c r="E68" s="1611">
        <f t="shared" si="19"/>
        <v>1.7839604852798556</v>
      </c>
      <c r="F68" s="1611">
        <f t="shared" si="19"/>
        <v>0.28290098155956322</v>
      </c>
      <c r="G68" s="1611">
        <f t="shared" si="19"/>
        <v>6.711862644549843E-2</v>
      </c>
      <c r="H68" s="1611">
        <f t="shared" si="19"/>
        <v>0</v>
      </c>
      <c r="I68" s="1611">
        <f t="shared" si="19"/>
        <v>0.81817122191501324</v>
      </c>
      <c r="J68" s="1611">
        <f t="shared" si="19"/>
        <v>0</v>
      </c>
      <c r="K68" s="1611">
        <f t="shared" si="19"/>
        <v>30.940258070876112</v>
      </c>
      <c r="L68" s="1611">
        <f t="shared" si="19"/>
        <v>6.1717894064260035</v>
      </c>
      <c r="M68" s="1611">
        <f t="shared" si="19"/>
        <v>17.283467901070509</v>
      </c>
      <c r="N68" s="1611">
        <f t="shared" si="19"/>
        <v>7.4873949400883832</v>
      </c>
      <c r="P68" s="2862"/>
      <c r="Q68" s="2862"/>
      <c r="R68" s="2862"/>
      <c r="S68" s="2862"/>
      <c r="T68" s="2862"/>
      <c r="U68" s="2862"/>
      <c r="V68" s="2862"/>
      <c r="W68" s="2862"/>
      <c r="X68" s="2862"/>
      <c r="Y68" s="2862"/>
      <c r="Z68" s="2862"/>
    </row>
    <row r="69" spans="2:26">
      <c r="B69" s="1606" t="s">
        <v>992</v>
      </c>
      <c r="C69" s="1610">
        <f t="shared" si="11"/>
        <v>8670</v>
      </c>
      <c r="D69" s="1611">
        <f t="shared" ref="D69:N69" si="20">D43/$C69*1000</f>
        <v>3.038571337065858</v>
      </c>
      <c r="E69" s="1611">
        <f t="shared" si="20"/>
        <v>1.7210312099295042</v>
      </c>
      <c r="F69" s="1611">
        <f t="shared" si="20"/>
        <v>0.17401044062643756</v>
      </c>
      <c r="G69" s="1611">
        <f t="shared" si="20"/>
        <v>9.2476616386083732E-2</v>
      </c>
      <c r="H69" s="1611">
        <f t="shared" si="20"/>
        <v>0</v>
      </c>
      <c r="I69" s="1611">
        <f t="shared" si="20"/>
        <v>1.051053070123833</v>
      </c>
      <c r="J69" s="1611">
        <f t="shared" si="20"/>
        <v>0</v>
      </c>
      <c r="K69" s="1611">
        <f t="shared" si="20"/>
        <v>32.888187308635594</v>
      </c>
      <c r="L69" s="1611">
        <f t="shared" si="20"/>
        <v>6.7935923144590067</v>
      </c>
      <c r="M69" s="1611">
        <f t="shared" si="20"/>
        <v>18.121336504473177</v>
      </c>
      <c r="N69" s="1611">
        <f t="shared" si="20"/>
        <v>7.975605358049731</v>
      </c>
      <c r="P69" s="2862"/>
      <c r="Q69" s="2862"/>
      <c r="R69" s="2862"/>
      <c r="S69" s="2862"/>
      <c r="T69" s="2862"/>
      <c r="U69" s="2862"/>
      <c r="V69" s="2862"/>
      <c r="W69" s="2862"/>
      <c r="X69" s="2862"/>
      <c r="Y69" s="2862"/>
      <c r="Z69" s="2862"/>
    </row>
    <row r="70" spans="2:26">
      <c r="B70" s="1606" t="s">
        <v>993</v>
      </c>
      <c r="C70" s="1610">
        <f t="shared" si="11"/>
        <v>9793</v>
      </c>
      <c r="D70" s="1611">
        <f t="shared" ref="D70:N70" si="21">D44/$C70*1000</f>
        <v>3.3041453094206874</v>
      </c>
      <c r="E70" s="1611">
        <f t="shared" si="21"/>
        <v>1.7384201290985797</v>
      </c>
      <c r="F70" s="1611">
        <f t="shared" si="21"/>
        <v>5.135200382011687E-2</v>
      </c>
      <c r="G70" s="1611">
        <f t="shared" si="21"/>
        <v>0.14327595855385025</v>
      </c>
      <c r="H70" s="1611">
        <f t="shared" si="21"/>
        <v>0</v>
      </c>
      <c r="I70" s="1611">
        <f t="shared" si="21"/>
        <v>1.3599978967826234</v>
      </c>
      <c r="J70" s="1611">
        <f t="shared" si="21"/>
        <v>1.1099321165517517E-2</v>
      </c>
      <c r="K70" s="1611">
        <f t="shared" si="21"/>
        <v>33.908143797959667</v>
      </c>
      <c r="L70" s="1611">
        <f t="shared" si="21"/>
        <v>7.3749785715927274</v>
      </c>
      <c r="M70" s="1611">
        <f t="shared" si="21"/>
        <v>18.510706623191879</v>
      </c>
      <c r="N70" s="1611">
        <f t="shared" si="21"/>
        <v>8.0243440213448896</v>
      </c>
      <c r="P70" s="2862"/>
      <c r="Q70" s="2862"/>
      <c r="R70" s="2862"/>
      <c r="S70" s="2862"/>
      <c r="T70" s="2862"/>
      <c r="U70" s="2862"/>
      <c r="V70" s="2862"/>
      <c r="W70" s="2862"/>
      <c r="X70" s="2862"/>
      <c r="Y70" s="2862"/>
      <c r="Z70" s="2862"/>
    </row>
    <row r="71" spans="2:26">
      <c r="B71" s="1606" t="s">
        <v>994</v>
      </c>
      <c r="C71" s="1610">
        <f t="shared" si="11"/>
        <v>8609</v>
      </c>
      <c r="D71" s="1611">
        <f t="shared" ref="D71:N71" si="22">D45/$C71*1000</f>
        <v>4.2587928589037976</v>
      </c>
      <c r="E71" s="1611">
        <f t="shared" si="22"/>
        <v>2.1636241063133688</v>
      </c>
      <c r="F71" s="1611">
        <f t="shared" si="22"/>
        <v>5.8414470137112852E-2</v>
      </c>
      <c r="G71" s="1611">
        <f t="shared" si="22"/>
        <v>0.22118818993610717</v>
      </c>
      <c r="H71" s="1611">
        <f t="shared" si="22"/>
        <v>0</v>
      </c>
      <c r="I71" s="1611">
        <f t="shared" si="22"/>
        <v>1.8029402762581872</v>
      </c>
      <c r="J71" s="1611">
        <f t="shared" si="22"/>
        <v>1.2625816259021145E-2</v>
      </c>
      <c r="K71" s="1611">
        <f t="shared" si="22"/>
        <v>38.373565498358346</v>
      </c>
      <c r="L71" s="1611">
        <f t="shared" si="22"/>
        <v>8.7034240258843507</v>
      </c>
      <c r="M71" s="1611">
        <f t="shared" si="22"/>
        <v>20.183021413731403</v>
      </c>
      <c r="N71" s="1611">
        <f t="shared" si="22"/>
        <v>9.4893229908405878</v>
      </c>
      <c r="P71" s="2862"/>
      <c r="Q71" s="2862"/>
      <c r="R71" s="2862"/>
      <c r="S71" s="2862"/>
      <c r="T71" s="2862"/>
      <c r="U71" s="2862"/>
      <c r="V71" s="2862"/>
      <c r="W71" s="2862"/>
      <c r="X71" s="2862"/>
      <c r="Y71" s="2862"/>
      <c r="Z71" s="2862"/>
    </row>
    <row r="72" spans="2:26">
      <c r="B72" s="1606" t="s">
        <v>995</v>
      </c>
      <c r="C72" s="1610">
        <f t="shared" si="11"/>
        <v>7790</v>
      </c>
      <c r="D72" s="1611">
        <f t="shared" ref="D72:N72" si="23">D46/$C72*1000</f>
        <v>5.9022882933726404</v>
      </c>
      <c r="E72" s="1611">
        <f t="shared" si="23"/>
        <v>2.9181658760156779</v>
      </c>
      <c r="F72" s="1611">
        <f t="shared" si="23"/>
        <v>9.0378208315091954E-2</v>
      </c>
      <c r="G72" s="1611">
        <f t="shared" si="23"/>
        <v>0.38596225805552598</v>
      </c>
      <c r="H72" s="1611">
        <f t="shared" si="23"/>
        <v>0</v>
      </c>
      <c r="I72" s="1611">
        <f t="shared" si="23"/>
        <v>2.4938287222092059</v>
      </c>
      <c r="J72" s="1611">
        <f t="shared" si="23"/>
        <v>1.395322877713903E-2</v>
      </c>
      <c r="K72" s="1611">
        <f t="shared" si="23"/>
        <v>46.771027180252638</v>
      </c>
      <c r="L72" s="1611">
        <f t="shared" si="23"/>
        <v>10.81433430115105</v>
      </c>
      <c r="M72" s="1611">
        <f t="shared" si="23"/>
        <v>24.673171716851073</v>
      </c>
      <c r="N72" s="1611">
        <f t="shared" si="23"/>
        <v>11.28574363060063</v>
      </c>
      <c r="P72" s="2862"/>
      <c r="Q72" s="2862"/>
      <c r="R72" s="2862"/>
      <c r="S72" s="2862"/>
      <c r="T72" s="2862"/>
      <c r="U72" s="2862"/>
      <c r="V72" s="2862"/>
      <c r="W72" s="2862"/>
      <c r="X72" s="2862"/>
      <c r="Y72" s="2862"/>
      <c r="Z72" s="2862"/>
    </row>
    <row r="73" spans="2:26">
      <c r="B73" s="1606" t="s">
        <v>996</v>
      </c>
      <c r="C73" s="1610">
        <f t="shared" si="11"/>
        <v>7653</v>
      </c>
      <c r="D73" s="1611">
        <f t="shared" ref="D73:N73" si="24">D47/$C73*1000</f>
        <v>7.6963813062010829</v>
      </c>
      <c r="E73" s="1611">
        <f t="shared" si="24"/>
        <v>3.886389383867864</v>
      </c>
      <c r="F73" s="1611">
        <f t="shared" si="24"/>
        <v>0.11828071503184741</v>
      </c>
      <c r="G73" s="1611">
        <f t="shared" si="24"/>
        <v>0.61549876537248904</v>
      </c>
      <c r="H73" s="1611">
        <f t="shared" si="24"/>
        <v>1.3226122069139158E-2</v>
      </c>
      <c r="I73" s="1611">
        <f t="shared" si="24"/>
        <v>3.0487833076849218</v>
      </c>
      <c r="J73" s="1611">
        <f t="shared" si="24"/>
        <v>1.4203012174822036E-2</v>
      </c>
      <c r="K73" s="1611">
        <f t="shared" si="24"/>
        <v>53.752571590742811</v>
      </c>
      <c r="L73" s="1611">
        <f t="shared" si="24"/>
        <v>13.193805312507045</v>
      </c>
      <c r="M73" s="1611">
        <f t="shared" si="24"/>
        <v>27.984004444763478</v>
      </c>
      <c r="N73" s="1611">
        <f t="shared" si="24"/>
        <v>12.576228682845807</v>
      </c>
      <c r="P73" s="2862"/>
      <c r="Q73" s="2862"/>
      <c r="R73" s="2862"/>
      <c r="S73" s="2862"/>
      <c r="T73" s="2862"/>
      <c r="U73" s="2862"/>
      <c r="V73" s="2862"/>
      <c r="W73" s="2862"/>
      <c r="X73" s="2862"/>
      <c r="Y73" s="2862"/>
      <c r="Z73" s="2862"/>
    </row>
    <row r="74" spans="2:26">
      <c r="B74" s="1606" t="s">
        <v>997</v>
      </c>
      <c r="C74" s="1610">
        <f t="shared" si="11"/>
        <v>8979</v>
      </c>
      <c r="D74" s="1611">
        <f t="shared" ref="D74:N74" si="25">D48/$C74*1000</f>
        <v>10.554091517702789</v>
      </c>
      <c r="E74" s="1611">
        <f t="shared" si="25"/>
        <v>5.3980756333031961</v>
      </c>
      <c r="F74" s="1611">
        <f t="shared" si="25"/>
        <v>0.13441768751363969</v>
      </c>
      <c r="G74" s="1611">
        <f t="shared" si="25"/>
        <v>0.97107399172874354</v>
      </c>
      <c r="H74" s="1611">
        <f t="shared" si="25"/>
        <v>2.2545831873286997E-2</v>
      </c>
      <c r="I74" s="1611">
        <f t="shared" si="25"/>
        <v>4.0037672913875149</v>
      </c>
      <c r="J74" s="1611">
        <f t="shared" si="25"/>
        <v>2.4211081896405622E-2</v>
      </c>
      <c r="K74" s="1611">
        <f t="shared" si="25"/>
        <v>65.321678705240473</v>
      </c>
      <c r="L74" s="1611">
        <f t="shared" si="25"/>
        <v>16.310251343387346</v>
      </c>
      <c r="M74" s="1611">
        <f t="shared" si="25"/>
        <v>34.247283628006628</v>
      </c>
      <c r="N74" s="1611">
        <f t="shared" si="25"/>
        <v>14.765167499866838</v>
      </c>
      <c r="P74" s="2862"/>
      <c r="Q74" s="2862"/>
      <c r="R74" s="2862"/>
      <c r="S74" s="2862"/>
      <c r="T74" s="2862"/>
      <c r="U74" s="2862"/>
      <c r="V74" s="2862"/>
      <c r="W74" s="2862"/>
      <c r="X74" s="2862"/>
      <c r="Y74" s="2862"/>
      <c r="Z74" s="2862"/>
    </row>
    <row r="75" spans="2:26">
      <c r="B75" s="1606" t="s">
        <v>998</v>
      </c>
      <c r="C75" s="1610">
        <f t="shared" si="11"/>
        <v>9155</v>
      </c>
      <c r="D75" s="1611">
        <f t="shared" ref="D75:N75" si="26">D49/$C75*1000</f>
        <v>13.316708513742347</v>
      </c>
      <c r="E75" s="1611">
        <f t="shared" si="26"/>
        <v>7.4054575227459383</v>
      </c>
      <c r="F75" s="1611">
        <f t="shared" si="26"/>
        <v>0.21972263174676332</v>
      </c>
      <c r="G75" s="1611">
        <f t="shared" si="26"/>
        <v>1.4888179671376172</v>
      </c>
      <c r="H75" s="1611">
        <f t="shared" si="26"/>
        <v>5.5281000652715441E-2</v>
      </c>
      <c r="I75" s="1611">
        <f t="shared" si="26"/>
        <v>4.1236837547200649</v>
      </c>
      <c r="J75" s="1611">
        <f t="shared" si="26"/>
        <v>2.3745636739249162E-2</v>
      </c>
      <c r="K75" s="1611">
        <f t="shared" si="26"/>
        <v>83.296626916974205</v>
      </c>
      <c r="L75" s="1611">
        <f t="shared" si="26"/>
        <v>20.854789002010236</v>
      </c>
      <c r="M75" s="1611">
        <f t="shared" si="26"/>
        <v>44.825353389634138</v>
      </c>
      <c r="N75" s="1611">
        <f t="shared" si="26"/>
        <v>17.616558086628679</v>
      </c>
      <c r="P75" s="2862"/>
      <c r="Q75" s="2862"/>
      <c r="R75" s="2862"/>
      <c r="S75" s="2862"/>
      <c r="T75" s="2862"/>
      <c r="U75" s="2862"/>
      <c r="V75" s="2862"/>
      <c r="W75" s="2862"/>
      <c r="X75" s="2862"/>
      <c r="Y75" s="2862"/>
      <c r="Z75" s="2862"/>
    </row>
    <row r="76" spans="2:26">
      <c r="B76" s="1606" t="s">
        <v>999</v>
      </c>
      <c r="C76" s="1610">
        <f t="shared" si="11"/>
        <v>7928</v>
      </c>
      <c r="D76" s="1611">
        <f t="shared" ref="D76:N76" si="27">D50/$C76*1000</f>
        <v>17.841891309161582</v>
      </c>
      <c r="E76" s="1611">
        <f t="shared" si="27"/>
        <v>10.534743947316167</v>
      </c>
      <c r="F76" s="1611">
        <f t="shared" si="27"/>
        <v>0.34253367008276803</v>
      </c>
      <c r="G76" s="1611">
        <f t="shared" si="27"/>
        <v>2.5156514970579256</v>
      </c>
      <c r="H76" s="1611">
        <f t="shared" si="27"/>
        <v>6.3836725652826679E-2</v>
      </c>
      <c r="I76" s="1611">
        <f t="shared" si="27"/>
        <v>4.3577047697143838</v>
      </c>
      <c r="J76" s="1611">
        <f t="shared" si="27"/>
        <v>2.7420699337515904E-2</v>
      </c>
      <c r="K76" s="1611">
        <f t="shared" si="27"/>
        <v>108.06321104020061</v>
      </c>
      <c r="L76" s="1611">
        <f t="shared" si="27"/>
        <v>26.912696545771194</v>
      </c>
      <c r="M76" s="1611">
        <f t="shared" si="27"/>
        <v>61.361713246261047</v>
      </c>
      <c r="N76" s="1611">
        <f t="shared" si="27"/>
        <v>19.786039354930431</v>
      </c>
      <c r="P76" s="2862"/>
      <c r="Q76" s="2862"/>
      <c r="R76" s="2862"/>
      <c r="S76" s="2862"/>
      <c r="T76" s="2862"/>
      <c r="U76" s="2862"/>
      <c r="V76" s="2862"/>
      <c r="W76" s="2862"/>
      <c r="X76" s="2862"/>
      <c r="Y76" s="2862"/>
      <c r="Z76" s="2862"/>
    </row>
    <row r="77" spans="2:26">
      <c r="B77" s="1606" t="s">
        <v>1000</v>
      </c>
      <c r="C77" s="1610">
        <f t="shared" si="11"/>
        <v>6269</v>
      </c>
      <c r="D77" s="1611">
        <f t="shared" ref="D77:N77" si="28">D51/$C77*1000</f>
        <v>25.411223540950733</v>
      </c>
      <c r="E77" s="1611">
        <f t="shared" si="28"/>
        <v>14.951995375479342</v>
      </c>
      <c r="F77" s="1611">
        <f t="shared" si="28"/>
        <v>0.59361736851762548</v>
      </c>
      <c r="G77" s="1611">
        <f t="shared" si="28"/>
        <v>4.9079614984183131</v>
      </c>
      <c r="H77" s="1611">
        <f t="shared" si="28"/>
        <v>0.16146037995712548</v>
      </c>
      <c r="I77" s="1611">
        <f t="shared" si="28"/>
        <v>4.7441731335214232</v>
      </c>
      <c r="J77" s="1611">
        <f t="shared" si="28"/>
        <v>5.2015785056905246E-2</v>
      </c>
      <c r="K77" s="1611">
        <f t="shared" si="28"/>
        <v>124.29794962457572</v>
      </c>
      <c r="L77" s="1611">
        <f t="shared" si="28"/>
        <v>31.621959414814508</v>
      </c>
      <c r="M77" s="1611">
        <f t="shared" si="28"/>
        <v>74.177603899961639</v>
      </c>
      <c r="N77" s="1611">
        <f t="shared" si="28"/>
        <v>18.490440026547191</v>
      </c>
      <c r="P77" s="2862"/>
      <c r="Q77" s="2862"/>
      <c r="R77" s="2862"/>
      <c r="S77" s="2862"/>
      <c r="T77" s="2862"/>
      <c r="U77" s="2862"/>
      <c r="V77" s="2862"/>
      <c r="W77" s="2862"/>
      <c r="X77" s="2862"/>
      <c r="Y77" s="2862"/>
      <c r="Z77" s="2862"/>
    </row>
    <row r="78" spans="2:26">
      <c r="B78" s="1606" t="s">
        <v>1001</v>
      </c>
      <c r="C78" s="1610">
        <f t="shared" si="11"/>
        <v>4868</v>
      </c>
      <c r="D78" s="1611">
        <f t="shared" ref="D78:N78" si="29">D52/$C78*1000</f>
        <v>36.557177003180769</v>
      </c>
      <c r="E78" s="1611">
        <f t="shared" si="29"/>
        <v>20.777456386854144</v>
      </c>
      <c r="F78" s="1611">
        <f t="shared" si="29"/>
        <v>1.0123918856659748</v>
      </c>
      <c r="G78" s="1611">
        <f t="shared" si="29"/>
        <v>9.0380552569218597</v>
      </c>
      <c r="H78" s="1611">
        <f t="shared" si="29"/>
        <v>0.33268533178347398</v>
      </c>
      <c r="I78" s="1611">
        <f t="shared" si="29"/>
        <v>5.3072737194623709</v>
      </c>
      <c r="J78" s="1611">
        <f t="shared" si="29"/>
        <v>8.9314422492944162E-2</v>
      </c>
      <c r="K78" s="1611">
        <f t="shared" si="29"/>
        <v>126.41708071877555</v>
      </c>
      <c r="L78" s="1611">
        <f t="shared" si="29"/>
        <v>32.532883122674839</v>
      </c>
      <c r="M78" s="1611">
        <f t="shared" si="29"/>
        <v>78.595579885397441</v>
      </c>
      <c r="N78" s="1611">
        <f t="shared" si="29"/>
        <v>15.276756995607018</v>
      </c>
      <c r="P78" s="2862"/>
      <c r="Q78" s="2862"/>
      <c r="R78" s="2862"/>
      <c r="S78" s="2862"/>
      <c r="T78" s="2862"/>
      <c r="U78" s="2862"/>
      <c r="V78" s="2862"/>
      <c r="W78" s="2862"/>
      <c r="X78" s="2862"/>
      <c r="Y78" s="2862"/>
      <c r="Z78" s="2862"/>
    </row>
    <row r="79" spans="2:26">
      <c r="B79" s="1606" t="s">
        <v>1002</v>
      </c>
      <c r="C79" s="1610">
        <f t="shared" si="11"/>
        <v>3063</v>
      </c>
      <c r="D79" s="1611">
        <f t="shared" ref="D79:N79" si="30">D53/$C79*1000</f>
        <v>51.041466636068037</v>
      </c>
      <c r="E79" s="1611">
        <f t="shared" si="30"/>
        <v>26.744093505495641</v>
      </c>
      <c r="F79" s="1611">
        <f t="shared" si="30"/>
        <v>1.9045138790599716</v>
      </c>
      <c r="G79" s="1611">
        <f t="shared" si="30"/>
        <v>15.672907055511702</v>
      </c>
      <c r="H79" s="1611">
        <f t="shared" si="30"/>
        <v>0.62787160682576471</v>
      </c>
      <c r="I79" s="1611">
        <f t="shared" si="30"/>
        <v>5.9501339327284555</v>
      </c>
      <c r="J79" s="1611">
        <f t="shared" si="30"/>
        <v>0.14194665644650739</v>
      </c>
      <c r="K79" s="1611">
        <f t="shared" si="30"/>
        <v>114.00815572842868</v>
      </c>
      <c r="L79" s="1611">
        <f t="shared" si="30"/>
        <v>28.419342905207468</v>
      </c>
      <c r="M79" s="1611">
        <f t="shared" si="30"/>
        <v>73.912393608078617</v>
      </c>
      <c r="N79" s="1611">
        <f t="shared" si="30"/>
        <v>11.664510897531917</v>
      </c>
      <c r="P79" s="2862"/>
      <c r="Q79" s="2862"/>
      <c r="R79" s="2862"/>
      <c r="S79" s="2862"/>
      <c r="T79" s="2862"/>
      <c r="U79" s="2862"/>
      <c r="V79" s="2862"/>
      <c r="W79" s="2862"/>
      <c r="X79" s="2862"/>
      <c r="Y79" s="2862"/>
      <c r="Z79" s="2862"/>
    </row>
    <row r="80" spans="2:26">
      <c r="B80" s="1607" t="s">
        <v>1005</v>
      </c>
      <c r="C80" s="1610">
        <f t="shared" si="11"/>
        <v>1716</v>
      </c>
      <c r="D80" s="1611">
        <f t="shared" ref="D80:N80" si="31">D54/$C80*1000</f>
        <v>72.481976030821414</v>
      </c>
      <c r="E80" s="1611">
        <f t="shared" si="31"/>
        <v>33.439433668594368</v>
      </c>
      <c r="F80" s="1611">
        <f t="shared" si="31"/>
        <v>2.8719835078216582</v>
      </c>
      <c r="G80" s="1611">
        <f t="shared" si="31"/>
        <v>28.033995247109999</v>
      </c>
      <c r="H80" s="1611">
        <f t="shared" si="31"/>
        <v>1.415657513218489</v>
      </c>
      <c r="I80" s="1611">
        <f t="shared" si="31"/>
        <v>6.5942211847832954</v>
      </c>
      <c r="J80" s="1611">
        <f t="shared" si="31"/>
        <v>0.12668490929360493</v>
      </c>
      <c r="K80" s="1611">
        <f t="shared" si="31"/>
        <v>91.028966601020457</v>
      </c>
      <c r="L80" s="1611">
        <f t="shared" si="31"/>
        <v>22.590972873139918</v>
      </c>
      <c r="M80" s="1611">
        <f t="shared" si="31"/>
        <v>59.479980925301753</v>
      </c>
      <c r="N80" s="1611">
        <f t="shared" si="31"/>
        <v>8.9482411449878061</v>
      </c>
      <c r="P80" s="2862"/>
      <c r="Q80" s="2862"/>
      <c r="R80" s="2862"/>
      <c r="S80" s="2862"/>
      <c r="T80" s="2862"/>
      <c r="U80" s="2862"/>
      <c r="V80" s="2862"/>
      <c r="W80" s="2862"/>
      <c r="X80" s="2862"/>
      <c r="Y80" s="2862"/>
      <c r="Z80" s="2862"/>
    </row>
    <row r="82" spans="2:14">
      <c r="B82" s="1630" t="s">
        <v>1537</v>
      </c>
    </row>
    <row r="83" spans="2:14">
      <c r="B83" s="2650"/>
      <c r="C83" s="2636" t="s">
        <v>640</v>
      </c>
      <c r="D83" s="2636" t="s">
        <v>641</v>
      </c>
    </row>
    <row r="84" spans="2:14">
      <c r="C84" s="2636" t="s">
        <v>643</v>
      </c>
      <c r="D84" s="2636" t="s">
        <v>643</v>
      </c>
    </row>
    <row r="85" spans="2:14">
      <c r="D85" s="1605" t="s">
        <v>578</v>
      </c>
      <c r="E85" s="1605" t="s">
        <v>425</v>
      </c>
      <c r="F85" s="1605" t="s">
        <v>439</v>
      </c>
      <c r="G85" s="1605" t="s">
        <v>440</v>
      </c>
      <c r="H85" s="1605" t="s">
        <v>441</v>
      </c>
      <c r="I85" s="1605" t="s">
        <v>392</v>
      </c>
      <c r="J85" s="1605" t="s">
        <v>442</v>
      </c>
      <c r="K85" s="1605" t="s">
        <v>644</v>
      </c>
      <c r="L85" s="1605" t="s">
        <v>645</v>
      </c>
      <c r="M85" s="1605" t="s">
        <v>646</v>
      </c>
      <c r="N85" s="1605" t="s">
        <v>647</v>
      </c>
    </row>
    <row r="86" spans="2:14">
      <c r="B86" s="1608" t="s">
        <v>241</v>
      </c>
      <c r="C86" s="1610">
        <f>'P3'!J19</f>
        <v>126933</v>
      </c>
      <c r="D86" s="1611">
        <f t="shared" ref="D86:D106" si="32">SUM(E86:J86)</f>
        <v>1299.2757489055271</v>
      </c>
      <c r="E86" s="2651">
        <f t="shared" ref="E86:J86" si="33">SUM(E87:E106)</f>
        <v>719.35057509946273</v>
      </c>
      <c r="F86" s="2651">
        <f t="shared" si="33"/>
        <v>36.018379384864367</v>
      </c>
      <c r="G86" s="2651">
        <f t="shared" si="33"/>
        <v>239.11468228167982</v>
      </c>
      <c r="H86" s="2651">
        <f t="shared" si="33"/>
        <v>8.8857975788544561</v>
      </c>
      <c r="I86" s="2651">
        <f t="shared" si="33"/>
        <v>293.30812608153002</v>
      </c>
      <c r="J86" s="2651">
        <f t="shared" si="33"/>
        <v>2.5981884791355938</v>
      </c>
      <c r="K86" s="1611">
        <f>SUM(L86:N86)</f>
        <v>7303.91155955872</v>
      </c>
      <c r="L86" s="2651">
        <f>SUM(L87:L106)</f>
        <v>1662.5349824336763</v>
      </c>
      <c r="M86" s="2651">
        <f>SUM(M87:M106)</f>
        <v>4270.9986031494063</v>
      </c>
      <c r="N86" s="2651">
        <f>SUM(N87:N106)</f>
        <v>1370.3779739756374</v>
      </c>
    </row>
    <row r="87" spans="2:14">
      <c r="B87" s="1607" t="s">
        <v>1004</v>
      </c>
      <c r="C87" s="1610">
        <f>'P3'!J20</f>
        <v>1002</v>
      </c>
      <c r="D87" s="1611">
        <f t="shared" si="32"/>
        <v>10.626315685615445</v>
      </c>
      <c r="E87" s="1611">
        <f>$C87*E61/1000</f>
        <v>10.23110317286468</v>
      </c>
      <c r="F87" s="1611">
        <f>$C87*F61/1000</f>
        <v>0.39521251275076497</v>
      </c>
      <c r="G87" s="1611">
        <f>$C87*G61/1000</f>
        <v>0</v>
      </c>
      <c r="H87" s="1611">
        <f t="shared" ref="H87:N87" si="34">$C87*H61/1000</f>
        <v>0</v>
      </c>
      <c r="I87" s="1611">
        <f t="shared" si="34"/>
        <v>0</v>
      </c>
      <c r="J87" s="1611">
        <f>$C87*J61/1000</f>
        <v>0</v>
      </c>
      <c r="K87" s="1611">
        <f>SUM(L87:N87)</f>
        <v>67.259805326123868</v>
      </c>
      <c r="L87" s="1611">
        <f>$C87*L61/1000</f>
        <v>12.398791230481574</v>
      </c>
      <c r="M87" s="1611">
        <f t="shared" si="34"/>
        <v>54.762424500817175</v>
      </c>
      <c r="N87" s="1611">
        <f t="shared" si="34"/>
        <v>9.8589594825117172E-2</v>
      </c>
    </row>
    <row r="88" spans="2:14">
      <c r="B88" s="1607" t="s">
        <v>1003</v>
      </c>
      <c r="C88" s="1610">
        <f>SUM('P3'!J21:J24)</f>
        <v>3962</v>
      </c>
      <c r="D88" s="1611">
        <f t="shared" si="32"/>
        <v>6.7172656929096197</v>
      </c>
      <c r="E88" s="1611">
        <f>$C88*E62/1000</f>
        <v>6.6222513454107155</v>
      </c>
      <c r="F88" s="1611">
        <f t="shared" ref="F88:J88" si="35">$C88*F62/1000</f>
        <v>9.5014347498904292E-2</v>
      </c>
      <c r="G88" s="1611">
        <f t="shared" si="35"/>
        <v>0</v>
      </c>
      <c r="H88" s="1611">
        <f t="shared" si="35"/>
        <v>0</v>
      </c>
      <c r="I88" s="1611">
        <f t="shared" si="35"/>
        <v>0</v>
      </c>
      <c r="J88" s="1611">
        <f t="shared" si="35"/>
        <v>0</v>
      </c>
      <c r="K88" s="1611">
        <f>SUM(L88:N88)</f>
        <v>269.2660596864684</v>
      </c>
      <c r="L88" s="1611">
        <f t="shared" ref="L88:N106" si="36">$C88*L62/1000</f>
        <v>32.457974721638386</v>
      </c>
      <c r="M88" s="1611">
        <f t="shared" si="36"/>
        <v>219.93208252859324</v>
      </c>
      <c r="N88" s="1611">
        <f t="shared" si="36"/>
        <v>16.87600243623676</v>
      </c>
    </row>
    <row r="89" spans="2:14">
      <c r="B89" s="1606" t="s">
        <v>986</v>
      </c>
      <c r="C89" s="1610">
        <f>SUM('P3'!J25:J29)</f>
        <v>5302</v>
      </c>
      <c r="D89" s="1611">
        <f t="shared" si="32"/>
        <v>4.9023904613974025</v>
      </c>
      <c r="E89" s="1611">
        <f>$C89*E63/1000</f>
        <v>4.8023460148433053</v>
      </c>
      <c r="F89" s="1611">
        <f t="shared" ref="F89:J89" si="37">$C89*F63/1000</f>
        <v>0</v>
      </c>
      <c r="G89" s="1611">
        <f t="shared" si="37"/>
        <v>0</v>
      </c>
      <c r="H89" s="1611">
        <f t="shared" si="37"/>
        <v>0</v>
      </c>
      <c r="I89" s="1611">
        <f t="shared" si="37"/>
        <v>0.10004444655409751</v>
      </c>
      <c r="J89" s="1611">
        <f t="shared" si="37"/>
        <v>0</v>
      </c>
      <c r="K89" s="1611">
        <f t="shared" ref="K89:K106" si="38">SUM(L89:N89)</f>
        <v>235.12258638318559</v>
      </c>
      <c r="L89" s="1611">
        <f t="shared" si="36"/>
        <v>25.619571026427767</v>
      </c>
      <c r="M89" s="1611">
        <f t="shared" si="36"/>
        <v>157.36463794783162</v>
      </c>
      <c r="N89" s="1611">
        <f t="shared" si="36"/>
        <v>52.138377408926189</v>
      </c>
    </row>
    <row r="90" spans="2:14">
      <c r="B90" s="1606" t="s">
        <v>987</v>
      </c>
      <c r="C90" s="1610">
        <f>SUM('P3'!J30:J34)</f>
        <v>5514</v>
      </c>
      <c r="D90" s="1611">
        <f t="shared" si="32"/>
        <v>4.9293769191116246</v>
      </c>
      <c r="E90" s="1611">
        <f t="shared" ref="E90:J90" si="39">$C90*E64/1000</f>
        <v>4.3494728737340305</v>
      </c>
      <c r="F90" s="1611">
        <f t="shared" si="39"/>
        <v>0</v>
      </c>
      <c r="G90" s="1611">
        <f t="shared" si="39"/>
        <v>0</v>
      </c>
      <c r="H90" s="1611">
        <f t="shared" si="39"/>
        <v>0</v>
      </c>
      <c r="I90" s="1611">
        <f t="shared" si="39"/>
        <v>0.57990404537759377</v>
      </c>
      <c r="J90" s="1611">
        <f t="shared" si="39"/>
        <v>0</v>
      </c>
      <c r="K90" s="1611">
        <f t="shared" si="38"/>
        <v>146.42514037390174</v>
      </c>
      <c r="L90" s="1611">
        <f t="shared" si="36"/>
        <v>20.013089415437552</v>
      </c>
      <c r="M90" s="1611">
        <f t="shared" si="36"/>
        <v>95.802768264087291</v>
      </c>
      <c r="N90" s="1611">
        <f t="shared" si="36"/>
        <v>30.609282694376915</v>
      </c>
    </row>
    <row r="91" spans="2:14">
      <c r="B91" s="1606" t="s">
        <v>988</v>
      </c>
      <c r="C91" s="1610">
        <f>SUM('P3'!J35:J39)</f>
        <v>6040</v>
      </c>
      <c r="D91" s="1611">
        <f t="shared" si="32"/>
        <v>7.0518533417391005</v>
      </c>
      <c r="E91" s="1611">
        <f t="shared" ref="E91:J91" si="40">$C91*E65/1000</f>
        <v>5.2377992081934979</v>
      </c>
      <c r="F91" s="1611">
        <f t="shared" si="40"/>
        <v>0.20232850274097208</v>
      </c>
      <c r="G91" s="1611">
        <f t="shared" si="40"/>
        <v>0.20161134367055661</v>
      </c>
      <c r="H91" s="1611">
        <f t="shared" si="40"/>
        <v>0</v>
      </c>
      <c r="I91" s="1611">
        <f t="shared" si="40"/>
        <v>1.4101142871340737</v>
      </c>
      <c r="J91" s="1611">
        <f t="shared" si="40"/>
        <v>0</v>
      </c>
      <c r="K91" s="1611">
        <f t="shared" si="38"/>
        <v>117.29181216234007</v>
      </c>
      <c r="L91" s="1611">
        <f t="shared" si="36"/>
        <v>19.445651065289329</v>
      </c>
      <c r="M91" s="1611">
        <f t="shared" si="36"/>
        <v>72.912594155619985</v>
      </c>
      <c r="N91" s="1611">
        <f t="shared" si="36"/>
        <v>24.933566941430755</v>
      </c>
    </row>
    <row r="92" spans="2:14">
      <c r="B92" s="1606" t="s">
        <v>989</v>
      </c>
      <c r="C92" s="1610">
        <f>SUM('P3'!J40:J44)</f>
        <v>6149</v>
      </c>
      <c r="D92" s="1611">
        <f t="shared" si="32"/>
        <v>10.128753028223976</v>
      </c>
      <c r="E92" s="1611">
        <f t="shared" ref="E92:J92" si="41">$C92*E66/1000</f>
        <v>6.8497288137299517</v>
      </c>
      <c r="F92" s="1611">
        <f t="shared" si="41"/>
        <v>0.69791719278104281</v>
      </c>
      <c r="G92" s="1611">
        <f t="shared" si="41"/>
        <v>0.19869811590158432</v>
      </c>
      <c r="H92" s="1611">
        <f t="shared" si="41"/>
        <v>0</v>
      </c>
      <c r="I92" s="1611">
        <f t="shared" si="41"/>
        <v>2.3824089058113964</v>
      </c>
      <c r="J92" s="1611">
        <f t="shared" si="41"/>
        <v>0</v>
      </c>
      <c r="K92" s="1611">
        <f t="shared" si="38"/>
        <v>138.0641367271877</v>
      </c>
      <c r="L92" s="1611">
        <f t="shared" si="36"/>
        <v>23.633112455116443</v>
      </c>
      <c r="M92" s="1611">
        <f t="shared" si="36"/>
        <v>80.505964391769908</v>
      </c>
      <c r="N92" s="1611">
        <f t="shared" si="36"/>
        <v>33.925059880301347</v>
      </c>
    </row>
    <row r="93" spans="2:14">
      <c r="B93" s="1606" t="s">
        <v>990</v>
      </c>
      <c r="C93" s="1610">
        <f>SUM('P3'!J45:J49)</f>
        <v>6393</v>
      </c>
      <c r="D93" s="1611">
        <f t="shared" si="32"/>
        <v>15.348949271422748</v>
      </c>
      <c r="E93" s="1611">
        <f t="shared" ref="E93:J93" si="42">$C93*E67/1000</f>
        <v>9.5883726256957136</v>
      </c>
      <c r="F93" s="1611">
        <f t="shared" si="42"/>
        <v>1.7334007432987537</v>
      </c>
      <c r="G93" s="1611">
        <f t="shared" si="42"/>
        <v>0.2878761092659059</v>
      </c>
      <c r="H93" s="1611">
        <f t="shared" si="42"/>
        <v>0</v>
      </c>
      <c r="I93" s="1611">
        <f t="shared" si="42"/>
        <v>3.7392997931623753</v>
      </c>
      <c r="J93" s="1611">
        <f t="shared" si="42"/>
        <v>0</v>
      </c>
      <c r="K93" s="1611">
        <f t="shared" si="38"/>
        <v>174.14855656762106</v>
      </c>
      <c r="L93" s="1611">
        <f t="shared" si="36"/>
        <v>33.376733011547309</v>
      </c>
      <c r="M93" s="1611">
        <f t="shared" si="36"/>
        <v>101.47022925593024</v>
      </c>
      <c r="N93" s="1611">
        <f t="shared" si="36"/>
        <v>39.301594300143506</v>
      </c>
    </row>
    <row r="94" spans="2:14">
      <c r="B94" s="1606" t="s">
        <v>991</v>
      </c>
      <c r="C94" s="1610">
        <f>SUM('P3'!J50:J54)</f>
        <v>7257</v>
      </c>
      <c r="D94" s="1611">
        <f t="shared" si="32"/>
        <v>21.423762094405895</v>
      </c>
      <c r="E94" s="1611">
        <f t="shared" ref="E94:J94" si="43">$C94*E68/1000</f>
        <v>12.946201241675912</v>
      </c>
      <c r="F94" s="1611">
        <f t="shared" si="43"/>
        <v>2.0530124231777505</v>
      </c>
      <c r="G94" s="1611">
        <f t="shared" si="43"/>
        <v>0.4870798721149821</v>
      </c>
      <c r="H94" s="1611">
        <f t="shared" si="43"/>
        <v>0</v>
      </c>
      <c r="I94" s="1611">
        <f t="shared" si="43"/>
        <v>5.937468557437251</v>
      </c>
      <c r="J94" s="1611">
        <f t="shared" si="43"/>
        <v>0</v>
      </c>
      <c r="K94" s="1611">
        <f t="shared" si="38"/>
        <v>224.55082736072359</v>
      </c>
      <c r="L94" s="1611">
        <f t="shared" si="36"/>
        <v>44.78867572243351</v>
      </c>
      <c r="M94" s="1611">
        <f t="shared" si="36"/>
        <v>125.42612655806869</v>
      </c>
      <c r="N94" s="1611">
        <f t="shared" si="36"/>
        <v>54.336025080221397</v>
      </c>
    </row>
    <row r="95" spans="2:14">
      <c r="B95" s="1606" t="s">
        <v>992</v>
      </c>
      <c r="C95" s="1610">
        <f>SUM('P3'!J55:J59)</f>
        <v>8118</v>
      </c>
      <c r="D95" s="1611">
        <f t="shared" si="32"/>
        <v>24.667122114300639</v>
      </c>
      <c r="E95" s="1611">
        <f t="shared" ref="E95:J95" si="44">$C95*E69/1000</f>
        <v>13.971331362207716</v>
      </c>
      <c r="F95" s="1611">
        <f t="shared" si="44"/>
        <v>1.4126167570054202</v>
      </c>
      <c r="G95" s="1611">
        <f t="shared" si="44"/>
        <v>0.75072517182222775</v>
      </c>
      <c r="H95" s="1611">
        <f t="shared" si="44"/>
        <v>0</v>
      </c>
      <c r="I95" s="1611">
        <f t="shared" si="44"/>
        <v>8.5324488232652769</v>
      </c>
      <c r="J95" s="1611">
        <f t="shared" si="44"/>
        <v>0</v>
      </c>
      <c r="K95" s="1611">
        <f t="shared" si="38"/>
        <v>267.00535644873918</v>
      </c>
      <c r="L95" s="1611">
        <f t="shared" si="36"/>
        <v>55.150382408778221</v>
      </c>
      <c r="M95" s="1611">
        <f t="shared" si="36"/>
        <v>147.10900974331324</v>
      </c>
      <c r="N95" s="1611">
        <f t="shared" si="36"/>
        <v>64.745964296647713</v>
      </c>
    </row>
    <row r="96" spans="2:14">
      <c r="B96" s="1606" t="s">
        <v>993</v>
      </c>
      <c r="C96" s="1610">
        <f>SUM('P3'!J60:J64)</f>
        <v>9712</v>
      </c>
      <c r="D96" s="1611">
        <f t="shared" si="32"/>
        <v>32.08985924509372</v>
      </c>
      <c r="E96" s="1611">
        <f t="shared" ref="E96:J96" si="45">$C96*E70/1000</f>
        <v>16.883536293805406</v>
      </c>
      <c r="F96" s="1611">
        <f t="shared" si="45"/>
        <v>0.49873066110097508</v>
      </c>
      <c r="G96" s="1611">
        <f t="shared" si="45"/>
        <v>1.3914961094749936</v>
      </c>
      <c r="H96" s="1611">
        <f t="shared" si="45"/>
        <v>0</v>
      </c>
      <c r="I96" s="1611">
        <f t="shared" si="45"/>
        <v>13.208299573552839</v>
      </c>
      <c r="J96" s="1611">
        <f t="shared" si="45"/>
        <v>0.10779660715950612</v>
      </c>
      <c r="K96" s="1611">
        <f t="shared" si="38"/>
        <v>329.33420374704968</v>
      </c>
      <c r="L96" s="1611">
        <f t="shared" si="36"/>
        <v>71.625791887308566</v>
      </c>
      <c r="M96" s="1611">
        <f t="shared" si="36"/>
        <v>179.77598272443953</v>
      </c>
      <c r="N96" s="1611">
        <f t="shared" si="36"/>
        <v>77.932429135301575</v>
      </c>
    </row>
    <row r="97" spans="2:14">
      <c r="B97" s="1606" t="s">
        <v>994</v>
      </c>
      <c r="C97" s="1610">
        <f>SUM('P3'!J65:J69)</f>
        <v>9282</v>
      </c>
      <c r="D97" s="1611">
        <f t="shared" si="32"/>
        <v>39.530115316345046</v>
      </c>
      <c r="E97" s="1611">
        <f t="shared" ref="E97:J97" si="46">$C97*E71/1000</f>
        <v>20.082758954800688</v>
      </c>
      <c r="F97" s="1611">
        <f t="shared" si="46"/>
        <v>0.54220311181268155</v>
      </c>
      <c r="G97" s="1611">
        <f t="shared" si="46"/>
        <v>2.0530687789869466</v>
      </c>
      <c r="H97" s="1611">
        <f t="shared" si="46"/>
        <v>0</v>
      </c>
      <c r="I97" s="1611">
        <f t="shared" si="46"/>
        <v>16.734891644228494</v>
      </c>
      <c r="J97" s="1611">
        <f t="shared" si="46"/>
        <v>0.11719282651623426</v>
      </c>
      <c r="K97" s="1611">
        <f t="shared" si="38"/>
        <v>356.20388257149574</v>
      </c>
      <c r="L97" s="1611">
        <f t="shared" si="36"/>
        <v>80.785181808258542</v>
      </c>
      <c r="M97" s="1611">
        <f t="shared" si="36"/>
        <v>187.33880476225488</v>
      </c>
      <c r="N97" s="1611">
        <f t="shared" si="36"/>
        <v>88.07989600098233</v>
      </c>
    </row>
    <row r="98" spans="2:14">
      <c r="B98" s="1606" t="s">
        <v>995</v>
      </c>
      <c r="C98" s="1610">
        <f>SUM('P3'!J92:J96)</f>
        <v>7903</v>
      </c>
      <c r="D98" s="1611">
        <f t="shared" si="32"/>
        <v>46.645784382523978</v>
      </c>
      <c r="E98" s="1611">
        <f t="shared" ref="E98:J98" si="47">$C98*E72/1000</f>
        <v>23.0622649181519</v>
      </c>
      <c r="F98" s="1611">
        <f t="shared" si="47"/>
        <v>0.71425898031417168</v>
      </c>
      <c r="G98" s="1611">
        <f t="shared" si="47"/>
        <v>3.0502597254128219</v>
      </c>
      <c r="H98" s="1611">
        <f t="shared" si="47"/>
        <v>0</v>
      </c>
      <c r="I98" s="1611">
        <f t="shared" si="47"/>
        <v>19.708728391619356</v>
      </c>
      <c r="J98" s="1611">
        <f t="shared" si="47"/>
        <v>0.11027236702572975</v>
      </c>
      <c r="K98" s="1611">
        <f t="shared" si="38"/>
        <v>369.6489919729076</v>
      </c>
      <c r="L98" s="1611">
        <f t="shared" si="36"/>
        <v>85.465683981996747</v>
      </c>
      <c r="M98" s="1611">
        <f t="shared" si="36"/>
        <v>194.99207607827404</v>
      </c>
      <c r="N98" s="1611">
        <f t="shared" si="36"/>
        <v>89.191231912636781</v>
      </c>
    </row>
    <row r="99" spans="2:14">
      <c r="B99" s="1606" t="s">
        <v>996</v>
      </c>
      <c r="C99" s="1610">
        <f>SUM('P3'!J97:J101)</f>
        <v>7546</v>
      </c>
      <c r="D99" s="1611">
        <f t="shared" si="32"/>
        <v>58.076893336593372</v>
      </c>
      <c r="E99" s="1611">
        <f t="shared" ref="E99:J99" si="48">$C99*E73/1000</f>
        <v>29.326694290666904</v>
      </c>
      <c r="F99" s="1611">
        <f t="shared" si="48"/>
        <v>0.89254627563032052</v>
      </c>
      <c r="G99" s="1611">
        <f t="shared" si="48"/>
        <v>4.6445536835008028</v>
      </c>
      <c r="H99" s="1611">
        <f t="shared" si="48"/>
        <v>9.9804317133724077E-2</v>
      </c>
      <c r="I99" s="1611">
        <f t="shared" si="48"/>
        <v>23.006118839790417</v>
      </c>
      <c r="J99" s="1611">
        <f t="shared" si="48"/>
        <v>0.10717592987120708</v>
      </c>
      <c r="K99" s="1611">
        <f t="shared" si="38"/>
        <v>405.62797406911784</v>
      </c>
      <c r="L99" s="1611">
        <f t="shared" si="36"/>
        <v>99.560454888178171</v>
      </c>
      <c r="M99" s="1611">
        <f t="shared" si="36"/>
        <v>211.16729754018522</v>
      </c>
      <c r="N99" s="1611">
        <f t="shared" si="36"/>
        <v>94.900221640754467</v>
      </c>
    </row>
    <row r="100" spans="2:14">
      <c r="B100" s="1606" t="s">
        <v>997</v>
      </c>
      <c r="C100" s="1610">
        <f>SUM('P3'!J102:J106)</f>
        <v>8161</v>
      </c>
      <c r="D100" s="1611">
        <f t="shared" si="32"/>
        <v>86.131940875972433</v>
      </c>
      <c r="E100" s="1611">
        <f t="shared" ref="E100:J100" si="49">$C100*E74/1000</f>
        <v>44.053695243387381</v>
      </c>
      <c r="F100" s="1611">
        <f t="shared" si="49"/>
        <v>1.0969827477988134</v>
      </c>
      <c r="G100" s="1611">
        <f t="shared" si="49"/>
        <v>7.9249348464982763</v>
      </c>
      <c r="H100" s="1611">
        <f t="shared" si="49"/>
        <v>0.18399653391789519</v>
      </c>
      <c r="I100" s="1611">
        <f t="shared" si="49"/>
        <v>32.674744865013508</v>
      </c>
      <c r="J100" s="1611">
        <f t="shared" si="49"/>
        <v>0.19758663935656628</v>
      </c>
      <c r="K100" s="1611">
        <f t="shared" si="38"/>
        <v>533.09857486795954</v>
      </c>
      <c r="L100" s="1611">
        <f t="shared" si="36"/>
        <v>133.10796121338416</v>
      </c>
      <c r="M100" s="1611">
        <f t="shared" si="36"/>
        <v>279.4920816881621</v>
      </c>
      <c r="N100" s="1611">
        <f t="shared" si="36"/>
        <v>120.49853196641325</v>
      </c>
    </row>
    <row r="101" spans="2:14">
      <c r="B101" s="1606" t="s">
        <v>998</v>
      </c>
      <c r="C101" s="1610">
        <f>SUM('P3'!J107:J111)</f>
        <v>10276</v>
      </c>
      <c r="D101" s="1611">
        <f t="shared" si="32"/>
        <v>136.84249668721637</v>
      </c>
      <c r="E101" s="1611">
        <f t="shared" ref="E101:J101" si="50">$C101*E75/1000</f>
        <v>76.098481503737261</v>
      </c>
      <c r="F101" s="1611">
        <f t="shared" si="50"/>
        <v>2.2578697638297398</v>
      </c>
      <c r="G101" s="1611">
        <f t="shared" si="50"/>
        <v>15.299093430306153</v>
      </c>
      <c r="H101" s="1611">
        <f t="shared" si="50"/>
        <v>0.56806756270730385</v>
      </c>
      <c r="I101" s="1611">
        <f t="shared" si="50"/>
        <v>42.374974263503383</v>
      </c>
      <c r="J101" s="1611">
        <f t="shared" si="50"/>
        <v>0.24401016313252438</v>
      </c>
      <c r="K101" s="1611">
        <f t="shared" si="38"/>
        <v>855.95689411473381</v>
      </c>
      <c r="L101" s="1611">
        <f t="shared" si="36"/>
        <v>214.30381178465717</v>
      </c>
      <c r="M101" s="1611">
        <f t="shared" si="36"/>
        <v>460.6253314318804</v>
      </c>
      <c r="N101" s="1611">
        <f t="shared" si="36"/>
        <v>181.0277508981963</v>
      </c>
    </row>
    <row r="102" spans="2:14">
      <c r="B102" s="1606" t="s">
        <v>999</v>
      </c>
      <c r="C102" s="1610">
        <f>SUM('P3'!J112:J116)</f>
        <v>7407</v>
      </c>
      <c r="D102" s="1611">
        <f t="shared" si="32"/>
        <v>132.1548889269599</v>
      </c>
      <c r="E102" s="1611">
        <f t="shared" ref="E102:J102" si="51">$C102*E76/1000</f>
        <v>78.030848417770855</v>
      </c>
      <c r="F102" s="1611">
        <f t="shared" si="51"/>
        <v>2.5371468943030626</v>
      </c>
      <c r="G102" s="1611">
        <f t="shared" si="51"/>
        <v>18.633430638708056</v>
      </c>
      <c r="H102" s="1611">
        <f t="shared" si="51"/>
        <v>0.47283862691048723</v>
      </c>
      <c r="I102" s="1611">
        <f t="shared" si="51"/>
        <v>32.277519229274439</v>
      </c>
      <c r="J102" s="1611">
        <f t="shared" si="51"/>
        <v>0.20310511999298028</v>
      </c>
      <c r="K102" s="1611">
        <f t="shared" si="38"/>
        <v>800.40374683155255</v>
      </c>
      <c r="L102" s="1611">
        <f t="shared" si="36"/>
        <v>199.34234331452726</v>
      </c>
      <c r="M102" s="1611">
        <f t="shared" si="36"/>
        <v>454.50621001505556</v>
      </c>
      <c r="N102" s="1611">
        <f t="shared" si="36"/>
        <v>146.55519350196971</v>
      </c>
    </row>
    <row r="103" spans="2:14">
      <c r="B103" s="1606" t="s">
        <v>1000</v>
      </c>
      <c r="C103" s="1610">
        <f>SUM('P3'!J117:J121)</f>
        <v>6525</v>
      </c>
      <c r="D103" s="1611">
        <f t="shared" si="32"/>
        <v>165.80823360470353</v>
      </c>
      <c r="E103" s="1611">
        <f t="shared" ref="E103:J103" si="52">$C103*E77/1000</f>
        <v>97.561769825002699</v>
      </c>
      <c r="F103" s="1611">
        <f t="shared" si="52"/>
        <v>3.8733533295775064</v>
      </c>
      <c r="G103" s="1611">
        <f t="shared" si="52"/>
        <v>32.024448777179494</v>
      </c>
      <c r="H103" s="1611">
        <f t="shared" si="52"/>
        <v>1.0535289792202436</v>
      </c>
      <c r="I103" s="1611">
        <f t="shared" si="52"/>
        <v>30.955729696227284</v>
      </c>
      <c r="J103" s="1611">
        <f t="shared" si="52"/>
        <v>0.33940299749630676</v>
      </c>
      <c r="K103" s="1611">
        <f t="shared" si="38"/>
        <v>810.99227180213472</v>
      </c>
      <c r="L103" s="1611">
        <f t="shared" si="36"/>
        <v>206.33328518166465</v>
      </c>
      <c r="M103" s="1611">
        <f t="shared" si="36"/>
        <v>484.00886544724966</v>
      </c>
      <c r="N103" s="1611">
        <f t="shared" si="36"/>
        <v>120.65012117322043</v>
      </c>
    </row>
    <row r="104" spans="2:14">
      <c r="B104" s="1606" t="s">
        <v>1001</v>
      </c>
      <c r="C104" s="1610">
        <f>SUM('P3'!J122:J126)</f>
        <v>5180</v>
      </c>
      <c r="D104" s="1611">
        <f t="shared" si="32"/>
        <v>189.36617687647637</v>
      </c>
      <c r="E104" s="1611">
        <f t="shared" ref="E104:J104" si="53">$C104*E78/1000</f>
        <v>107.62722408390447</v>
      </c>
      <c r="F104" s="1611">
        <f t="shared" si="53"/>
        <v>5.2441899677497492</v>
      </c>
      <c r="G104" s="1611">
        <f t="shared" si="53"/>
        <v>46.81712623085523</v>
      </c>
      <c r="H104" s="1611">
        <f t="shared" si="53"/>
        <v>1.7233100186383952</v>
      </c>
      <c r="I104" s="1611">
        <f t="shared" si="53"/>
        <v>27.491677866815081</v>
      </c>
      <c r="J104" s="1611">
        <f t="shared" si="53"/>
        <v>0.46264870851345075</v>
      </c>
      <c r="K104" s="1611">
        <f t="shared" si="38"/>
        <v>654.77903961905872</v>
      </c>
      <c r="L104" s="1611">
        <f t="shared" si="36"/>
        <v>168.52033457545568</v>
      </c>
      <c r="M104" s="1611">
        <f t="shared" si="36"/>
        <v>407.12510380635877</v>
      </c>
      <c r="N104" s="1611">
        <f t="shared" si="36"/>
        <v>79.133601237244349</v>
      </c>
    </row>
    <row r="105" spans="2:14">
      <c r="B105" s="1606" t="s">
        <v>1002</v>
      </c>
      <c r="C105" s="1610">
        <f>SUM('P3'!J127:J131)</f>
        <v>3275</v>
      </c>
      <c r="D105" s="1611">
        <f t="shared" si="32"/>
        <v>167.16080323312281</v>
      </c>
      <c r="E105" s="1611">
        <f t="shared" ref="E105:J105" si="54">$C105*E79/1000</f>
        <v>87.586906230498215</v>
      </c>
      <c r="F105" s="1611">
        <f t="shared" si="54"/>
        <v>6.2372829539214072</v>
      </c>
      <c r="G105" s="1611">
        <f t="shared" si="54"/>
        <v>51.328770606800823</v>
      </c>
      <c r="H105" s="1611">
        <f t="shared" si="54"/>
        <v>2.0562795123543793</v>
      </c>
      <c r="I105" s="1611">
        <f t="shared" si="54"/>
        <v>19.486688629685691</v>
      </c>
      <c r="J105" s="1611">
        <f t="shared" si="54"/>
        <v>0.46487529986231169</v>
      </c>
      <c r="K105" s="1611">
        <f t="shared" si="38"/>
        <v>373.33771027042894</v>
      </c>
      <c r="L105" s="1611">
        <f t="shared" si="36"/>
        <v>93.073348014554455</v>
      </c>
      <c r="M105" s="1611">
        <f t="shared" si="36"/>
        <v>242.06308906645748</v>
      </c>
      <c r="N105" s="1611">
        <f t="shared" si="36"/>
        <v>38.20127318941703</v>
      </c>
    </row>
    <row r="106" spans="2:14">
      <c r="B106" s="1607" t="s">
        <v>1005</v>
      </c>
      <c r="C106" s="1610">
        <f>SUM('P3'!J132:J142)</f>
        <v>1927</v>
      </c>
      <c r="D106" s="1611">
        <f t="shared" si="32"/>
        <v>139.67276781139287</v>
      </c>
      <c r="E106" s="1611">
        <f t="shared" ref="E106:J106" si="55">$C106*E80/1000</f>
        <v>64.437788679381342</v>
      </c>
      <c r="F106" s="1611">
        <f t="shared" si="55"/>
        <v>5.5343122195723353</v>
      </c>
      <c r="G106" s="1611">
        <f t="shared" si="55"/>
        <v>54.021508841180967</v>
      </c>
      <c r="H106" s="1611">
        <f t="shared" si="55"/>
        <v>2.7279720279720281</v>
      </c>
      <c r="I106" s="1611">
        <f t="shared" si="55"/>
        <v>12.70706422307741</v>
      </c>
      <c r="J106" s="1611">
        <f t="shared" si="55"/>
        <v>0.24412182020877671</v>
      </c>
      <c r="K106" s="1611">
        <f t="shared" si="38"/>
        <v>175.39398865598858</v>
      </c>
      <c r="L106" s="1611">
        <f t="shared" si="36"/>
        <v>43.532804726540618</v>
      </c>
      <c r="M106" s="1611">
        <f t="shared" si="36"/>
        <v>114.61792324305647</v>
      </c>
      <c r="N106" s="1611">
        <f>$C106*N80/1000</f>
        <v>17.243260686391501</v>
      </c>
    </row>
    <row r="108" spans="2:14">
      <c r="B108" s="1630" t="s">
        <v>1012</v>
      </c>
    </row>
    <row r="109" spans="2:14">
      <c r="C109" s="2636" t="s">
        <v>640</v>
      </c>
      <c r="D109" s="2636" t="s">
        <v>641</v>
      </c>
    </row>
    <row r="110" spans="2:14">
      <c r="C110" s="2636" t="s">
        <v>643</v>
      </c>
      <c r="D110" s="2636" t="s">
        <v>643</v>
      </c>
    </row>
    <row r="111" spans="2:14">
      <c r="D111" s="1605" t="s">
        <v>578</v>
      </c>
      <c r="E111" s="1605" t="s">
        <v>425</v>
      </c>
      <c r="F111" s="1605" t="s">
        <v>439</v>
      </c>
      <c r="G111" s="1605" t="s">
        <v>440</v>
      </c>
      <c r="H111" s="1605" t="s">
        <v>441</v>
      </c>
      <c r="I111" s="1605" t="s">
        <v>392</v>
      </c>
      <c r="J111" s="1605" t="s">
        <v>442</v>
      </c>
      <c r="K111" s="1605" t="s">
        <v>644</v>
      </c>
      <c r="L111" s="1605" t="s">
        <v>645</v>
      </c>
      <c r="M111" s="1605" t="s">
        <v>646</v>
      </c>
      <c r="N111" s="1605" t="s">
        <v>647</v>
      </c>
    </row>
    <row r="112" spans="2:14">
      <c r="B112" s="1608" t="s">
        <v>241</v>
      </c>
      <c r="C112" s="1610">
        <f>C86</f>
        <v>126933</v>
      </c>
      <c r="D112" s="1611">
        <f>SUM(E112:J112)</f>
        <v>1278.4232849315072</v>
      </c>
      <c r="E112" s="2651">
        <f>需要!C39*10</f>
        <v>689.97974092718164</v>
      </c>
      <c r="F112" s="2651">
        <f>需要!D39*10</f>
        <v>39.08629898626117</v>
      </c>
      <c r="G112" s="2651">
        <f>需要!E39*10</f>
        <v>246.60444782516637</v>
      </c>
      <c r="H112" s="2651">
        <f>需要!F39*10</f>
        <v>3.7398614637793148</v>
      </c>
      <c r="I112" s="2651">
        <f>需要!G39*10</f>
        <v>297.03906278263275</v>
      </c>
      <c r="J112" s="2651">
        <f>需要!H39*10</f>
        <v>1.9738729464856153</v>
      </c>
      <c r="K112" s="1611">
        <f>SUM(L112:N112)</f>
        <v>7753.0922111111113</v>
      </c>
      <c r="L112" s="2651">
        <f>需要!D23*10</f>
        <v>1544.7105330866502</v>
      </c>
      <c r="M112" s="2651">
        <f>需要!E23*10</f>
        <v>4663.0098039503873</v>
      </c>
      <c r="N112" s="2651">
        <f>需要!F23*10</f>
        <v>1545.371874074074</v>
      </c>
    </row>
    <row r="113" spans="2:14">
      <c r="B113" s="1607" t="s">
        <v>1004</v>
      </c>
      <c r="C113" s="1610">
        <f t="shared" ref="C113:C132" si="56">C87</f>
        <v>1002</v>
      </c>
      <c r="D113" s="1611">
        <f>SUM(E113:J113)</f>
        <v>10.242246115821034</v>
      </c>
      <c r="E113" s="1611">
        <f t="shared" ref="E113:J122" si="57">E87/E$86*E$112</f>
        <v>9.8133707832740278</v>
      </c>
      <c r="F113" s="1611">
        <f t="shared" si="57"/>
        <v>0.4288753325470066</v>
      </c>
      <c r="G113" s="1611">
        <f t="shared" si="57"/>
        <v>0</v>
      </c>
      <c r="H113" s="1611">
        <f t="shared" si="57"/>
        <v>0</v>
      </c>
      <c r="I113" s="1611">
        <f t="shared" si="57"/>
        <v>0</v>
      </c>
      <c r="J113" s="1611">
        <f t="shared" si="57"/>
        <v>0</v>
      </c>
      <c r="K113" s="1611">
        <f t="shared" ref="K113:K132" si="58">SUM(L113:N113)</f>
        <v>71.420026485600758</v>
      </c>
      <c r="L113" s="1611">
        <f t="shared" ref="L113:N132" si="59">L87/L$86*L$112</f>
        <v>11.520084457549951</v>
      </c>
      <c r="M113" s="1611">
        <f t="shared" si="59"/>
        <v>59.788762784212643</v>
      </c>
      <c r="N113" s="1611">
        <f t="shared" si="59"/>
        <v>0.11117924383817013</v>
      </c>
    </row>
    <row r="114" spans="2:14">
      <c r="B114" s="1607" t="s">
        <v>1003</v>
      </c>
      <c r="C114" s="1610">
        <f t="shared" si="56"/>
        <v>3962</v>
      </c>
      <c r="D114" s="1611">
        <f t="shared" ref="D114:D132" si="60">SUM(E114:J114)</f>
        <v>6.4549744600463388</v>
      </c>
      <c r="E114" s="1611">
        <f t="shared" si="57"/>
        <v>6.3518671226882546</v>
      </c>
      <c r="F114" s="1611">
        <f t="shared" si="57"/>
        <v>0.10310733735808457</v>
      </c>
      <c r="G114" s="1611">
        <f t="shared" si="57"/>
        <v>0</v>
      </c>
      <c r="H114" s="1611">
        <f t="shared" si="57"/>
        <v>0</v>
      </c>
      <c r="I114" s="1611">
        <f t="shared" si="57"/>
        <v>0</v>
      </c>
      <c r="J114" s="1611">
        <f t="shared" si="57"/>
        <v>0</v>
      </c>
      <c r="K114" s="1611">
        <f t="shared" si="58"/>
        <v>289.30711774384855</v>
      </c>
      <c r="L114" s="1611">
        <f t="shared" si="59"/>
        <v>30.157666434050636</v>
      </c>
      <c r="M114" s="1611">
        <f t="shared" si="59"/>
        <v>240.11842482875679</v>
      </c>
      <c r="N114" s="1611">
        <f t="shared" si="59"/>
        <v>19.031026481041124</v>
      </c>
    </row>
    <row r="115" spans="2:14">
      <c r="B115" s="1606" t="s">
        <v>986</v>
      </c>
      <c r="C115" s="1610">
        <f t="shared" si="56"/>
        <v>5302</v>
      </c>
      <c r="D115" s="1611">
        <f t="shared" si="60"/>
        <v>4.7075849262404503</v>
      </c>
      <c r="E115" s="1611">
        <f t="shared" si="57"/>
        <v>4.6062678947689939</v>
      </c>
      <c r="F115" s="1611">
        <f t="shared" si="57"/>
        <v>0</v>
      </c>
      <c r="G115" s="1611">
        <f t="shared" si="57"/>
        <v>0</v>
      </c>
      <c r="H115" s="1611">
        <f t="shared" si="57"/>
        <v>0</v>
      </c>
      <c r="I115" s="1611">
        <f t="shared" si="57"/>
        <v>0.10131703147145653</v>
      </c>
      <c r="J115" s="1611">
        <f t="shared" si="57"/>
        <v>0</v>
      </c>
      <c r="K115" s="1611">
        <f t="shared" si="58"/>
        <v>254.40848554403991</v>
      </c>
      <c r="L115" s="1611">
        <f t="shared" si="59"/>
        <v>23.803902856680669</v>
      </c>
      <c r="M115" s="1611">
        <f t="shared" si="59"/>
        <v>171.80826259337758</v>
      </c>
      <c r="N115" s="1611">
        <f t="shared" si="59"/>
        <v>58.796320093981642</v>
      </c>
    </row>
    <row r="116" spans="2:14">
      <c r="B116" s="1606" t="s">
        <v>987</v>
      </c>
      <c r="C116" s="1610">
        <f t="shared" si="56"/>
        <v>5514</v>
      </c>
      <c r="D116" s="1611">
        <f t="shared" si="60"/>
        <v>4.759165944939209</v>
      </c>
      <c r="E116" s="1611">
        <f t="shared" si="57"/>
        <v>4.1718854067418567</v>
      </c>
      <c r="F116" s="1611">
        <f t="shared" si="57"/>
        <v>0</v>
      </c>
      <c r="G116" s="1611">
        <f t="shared" si="57"/>
        <v>0</v>
      </c>
      <c r="H116" s="1611">
        <f t="shared" si="57"/>
        <v>0</v>
      </c>
      <c r="I116" s="1611">
        <f t="shared" si="57"/>
        <v>0.58728053819735226</v>
      </c>
      <c r="J116" s="1611">
        <f t="shared" si="57"/>
        <v>0</v>
      </c>
      <c r="K116" s="1611">
        <f t="shared" si="58"/>
        <v>157.70873886877123</v>
      </c>
      <c r="L116" s="1611">
        <f t="shared" si="59"/>
        <v>18.594754604428068</v>
      </c>
      <c r="M116" s="1611">
        <f t="shared" si="59"/>
        <v>104.59597138046611</v>
      </c>
      <c r="N116" s="1611">
        <f t="shared" si="59"/>
        <v>34.518012883877041</v>
      </c>
    </row>
    <row r="117" spans="2:14">
      <c r="B117" s="1606" t="s">
        <v>988</v>
      </c>
      <c r="C117" s="1610">
        <f t="shared" si="56"/>
        <v>6040</v>
      </c>
      <c r="D117" s="1611">
        <f t="shared" si="60"/>
        <v>6.8794814348962943</v>
      </c>
      <c r="E117" s="1611">
        <f t="shared" si="57"/>
        <v>5.0239416854546226</v>
      </c>
      <c r="F117" s="1611">
        <f t="shared" si="57"/>
        <v>0.21956213707103683</v>
      </c>
      <c r="G117" s="1611">
        <f t="shared" si="57"/>
        <v>0.2079263958479923</v>
      </c>
      <c r="H117" s="1611">
        <f t="shared" si="57"/>
        <v>0</v>
      </c>
      <c r="I117" s="1611">
        <f t="shared" si="57"/>
        <v>1.4280512165226427</v>
      </c>
      <c r="J117" s="1611">
        <f t="shared" si="57"/>
        <v>0</v>
      </c>
      <c r="K117" s="1611">
        <f t="shared" si="58"/>
        <v>125.7898885246712</v>
      </c>
      <c r="L117" s="1611">
        <f t="shared" si="59"/>
        <v>18.067530813282222</v>
      </c>
      <c r="M117" s="1611">
        <f t="shared" si="59"/>
        <v>79.604835536214821</v>
      </c>
      <c r="N117" s="1611">
        <f t="shared" si="59"/>
        <v>28.117522175174159</v>
      </c>
    </row>
    <row r="118" spans="2:14">
      <c r="B118" s="1606" t="s">
        <v>989</v>
      </c>
      <c r="C118" s="1610">
        <f t="shared" si="56"/>
        <v>6149</v>
      </c>
      <c r="D118" s="1611">
        <f t="shared" si="60"/>
        <v>9.9450556338024931</v>
      </c>
      <c r="E118" s="1611">
        <f t="shared" si="57"/>
        <v>6.5700567649721666</v>
      </c>
      <c r="F118" s="1611">
        <f t="shared" si="57"/>
        <v>0.75736333867800532</v>
      </c>
      <c r="G118" s="1611">
        <f t="shared" si="57"/>
        <v>0.20492191733374507</v>
      </c>
      <c r="H118" s="1611">
        <f t="shared" si="57"/>
        <v>0</v>
      </c>
      <c r="I118" s="1611">
        <f t="shared" si="57"/>
        <v>2.4127136128185764</v>
      </c>
      <c r="J118" s="1611">
        <f t="shared" si="57"/>
        <v>0</v>
      </c>
      <c r="K118" s="1611">
        <f t="shared" si="58"/>
        <v>148.11059096651258</v>
      </c>
      <c r="L118" s="1611">
        <f t="shared" si="59"/>
        <v>21.958225315415898</v>
      </c>
      <c r="M118" s="1611">
        <f t="shared" si="59"/>
        <v>87.895158981903279</v>
      </c>
      <c r="N118" s="1611">
        <f t="shared" si="59"/>
        <v>38.257206669193387</v>
      </c>
    </row>
    <row r="119" spans="2:14">
      <c r="B119" s="1606" t="s">
        <v>990</v>
      </c>
      <c r="C119" s="1610">
        <f t="shared" si="56"/>
        <v>6393</v>
      </c>
      <c r="D119" s="1611">
        <f t="shared" si="60"/>
        <v>15.161686099808131</v>
      </c>
      <c r="E119" s="1611">
        <f t="shared" si="57"/>
        <v>9.196882701144796</v>
      </c>
      <c r="F119" s="1611">
        <f t="shared" si="57"/>
        <v>1.8810457569907559</v>
      </c>
      <c r="G119" s="1611">
        <f t="shared" si="57"/>
        <v>0.29689322416407354</v>
      </c>
      <c r="H119" s="1611">
        <f t="shared" si="57"/>
        <v>0</v>
      </c>
      <c r="I119" s="1611">
        <f t="shared" si="57"/>
        <v>3.7868644175085056</v>
      </c>
      <c r="J119" s="1611">
        <f t="shared" si="57"/>
        <v>0</v>
      </c>
      <c r="K119" s="1611">
        <f t="shared" si="58"/>
        <v>186.11524040552635</v>
      </c>
      <c r="L119" s="1611">
        <f t="shared" si="59"/>
        <v>31.011311995063433</v>
      </c>
      <c r="M119" s="1611">
        <f t="shared" si="59"/>
        <v>110.78361708678467</v>
      </c>
      <c r="N119" s="1611">
        <f t="shared" si="59"/>
        <v>44.320311323678261</v>
      </c>
    </row>
    <row r="120" spans="2:14">
      <c r="B120" s="1606" t="s">
        <v>991</v>
      </c>
      <c r="C120" s="1610">
        <f t="shared" si="56"/>
        <v>7257</v>
      </c>
      <c r="D120" s="1611">
        <f t="shared" si="60"/>
        <v>21.160824127851647</v>
      </c>
      <c r="E120" s="1611">
        <f t="shared" si="57"/>
        <v>12.417612340808391</v>
      </c>
      <c r="F120" s="1611">
        <f t="shared" si="57"/>
        <v>2.2278808420945913</v>
      </c>
      <c r="G120" s="1611">
        <f t="shared" si="57"/>
        <v>0.50233662677463586</v>
      </c>
      <c r="H120" s="1611">
        <f t="shared" si="57"/>
        <v>0</v>
      </c>
      <c r="I120" s="1611">
        <f t="shared" si="57"/>
        <v>6.0129943181740284</v>
      </c>
      <c r="J120" s="1611">
        <f t="shared" si="57"/>
        <v>0</v>
      </c>
      <c r="K120" s="1611">
        <f t="shared" si="58"/>
        <v>239.82738114157402</v>
      </c>
      <c r="L120" s="1611">
        <f t="shared" si="59"/>
        <v>41.614486240866455</v>
      </c>
      <c r="M120" s="1611">
        <f t="shared" si="59"/>
        <v>136.93829292768254</v>
      </c>
      <c r="N120" s="1611">
        <f t="shared" si="59"/>
        <v>61.274601973025028</v>
      </c>
    </row>
    <row r="121" spans="2:14">
      <c r="B121" s="1606" t="s">
        <v>992</v>
      </c>
      <c r="C121" s="1610">
        <f t="shared" si="56"/>
        <v>8118</v>
      </c>
      <c r="D121" s="1611">
        <f t="shared" si="60"/>
        <v>24.349048569419708</v>
      </c>
      <c r="E121" s="1611">
        <f t="shared" si="57"/>
        <v>13.400886754516041</v>
      </c>
      <c r="F121" s="1611">
        <f t="shared" si="57"/>
        <v>1.5329385125117121</v>
      </c>
      <c r="G121" s="1611">
        <f t="shared" si="57"/>
        <v>0.77424006212878982</v>
      </c>
      <c r="H121" s="1611">
        <f t="shared" si="57"/>
        <v>0</v>
      </c>
      <c r="I121" s="1611">
        <f t="shared" si="57"/>
        <v>8.6409832402631626</v>
      </c>
      <c r="J121" s="1611">
        <f t="shared" si="57"/>
        <v>0</v>
      </c>
      <c r="K121" s="1611">
        <f t="shared" si="58"/>
        <v>284.86704724552749</v>
      </c>
      <c r="L121" s="1611">
        <f t="shared" si="59"/>
        <v>51.24185506514295</v>
      </c>
      <c r="M121" s="1611">
        <f t="shared" si="59"/>
        <v>160.61132733142838</v>
      </c>
      <c r="N121" s="1611">
        <f t="shared" si="59"/>
        <v>73.01386484895616</v>
      </c>
    </row>
    <row r="122" spans="2:14">
      <c r="B122" s="1606" t="s">
        <v>993</v>
      </c>
      <c r="C122" s="1610">
        <f t="shared" si="56"/>
        <v>9712</v>
      </c>
      <c r="D122" s="1611">
        <f t="shared" si="60"/>
        <v>31.628685987729778</v>
      </c>
      <c r="E122" s="1611">
        <f t="shared" si="57"/>
        <v>16.194187370078637</v>
      </c>
      <c r="F122" s="1611">
        <f t="shared" si="57"/>
        <v>0.54121079477551326</v>
      </c>
      <c r="G122" s="1611">
        <f t="shared" si="57"/>
        <v>1.4350818044862443</v>
      </c>
      <c r="H122" s="1611">
        <f t="shared" si="57"/>
        <v>0</v>
      </c>
      <c r="I122" s="1611">
        <f t="shared" si="57"/>
        <v>13.376311726153174</v>
      </c>
      <c r="J122" s="1611">
        <f t="shared" si="57"/>
        <v>8.1894292236210919E-2</v>
      </c>
      <c r="K122" s="1611">
        <f t="shared" si="58"/>
        <v>350.71047524829595</v>
      </c>
      <c r="L122" s="1611">
        <f t="shared" si="59"/>
        <v>66.549646376184867</v>
      </c>
      <c r="M122" s="1611">
        <f t="shared" si="59"/>
        <v>196.27662002528453</v>
      </c>
      <c r="N122" s="1611">
        <f t="shared" si="59"/>
        <v>87.884208846826553</v>
      </c>
    </row>
    <row r="123" spans="2:14">
      <c r="B123" s="1606" t="s">
        <v>994</v>
      </c>
      <c r="C123" s="1610">
        <f t="shared" si="56"/>
        <v>9282</v>
      </c>
      <c r="D123" s="1611">
        <f t="shared" si="60"/>
        <v>39.005345249827371</v>
      </c>
      <c r="E123" s="1611">
        <f t="shared" ref="E123:J132" si="61">E97/E$86*E$112</f>
        <v>19.262786880820226</v>
      </c>
      <c r="F123" s="1611">
        <f t="shared" si="61"/>
        <v>0.58838607681769439</v>
      </c>
      <c r="G123" s="1611">
        <f t="shared" si="61"/>
        <v>2.1173768492925173</v>
      </c>
      <c r="H123" s="1611">
        <f t="shared" si="61"/>
        <v>0</v>
      </c>
      <c r="I123" s="1611">
        <f t="shared" si="61"/>
        <v>16.947762737363753</v>
      </c>
      <c r="J123" s="1611">
        <f t="shared" si="61"/>
        <v>8.9032705533178755E-2</v>
      </c>
      <c r="K123" s="1611">
        <f t="shared" si="58"/>
        <v>378.92098077583671</v>
      </c>
      <c r="L123" s="1611">
        <f t="shared" si="59"/>
        <v>75.059907054626606</v>
      </c>
      <c r="M123" s="1611">
        <f t="shared" si="59"/>
        <v>204.53359142346304</v>
      </c>
      <c r="N123" s="1611">
        <f t="shared" si="59"/>
        <v>99.327482297747054</v>
      </c>
    </row>
    <row r="124" spans="2:14">
      <c r="B124" s="1606" t="s">
        <v>995</v>
      </c>
      <c r="C124" s="1610">
        <f t="shared" si="56"/>
        <v>7903</v>
      </c>
      <c r="D124" s="1611">
        <f t="shared" si="60"/>
        <v>46.084742846327856</v>
      </c>
      <c r="E124" s="1611">
        <f t="shared" si="61"/>
        <v>22.120640650381489</v>
      </c>
      <c r="F124" s="1611">
        <f t="shared" si="61"/>
        <v>0.77509706252673116</v>
      </c>
      <c r="G124" s="1611">
        <f t="shared" si="61"/>
        <v>3.1458027091061829</v>
      </c>
      <c r="H124" s="1611">
        <f t="shared" si="61"/>
        <v>0</v>
      </c>
      <c r="I124" s="1611">
        <f t="shared" si="61"/>
        <v>19.959427269521971</v>
      </c>
      <c r="J124" s="1611">
        <f t="shared" si="61"/>
        <v>8.3775154791478457E-2</v>
      </c>
      <c r="K124" s="1611">
        <f t="shared" si="58"/>
        <v>392.87874737435089</v>
      </c>
      <c r="L124" s="1611">
        <f t="shared" si="59"/>
        <v>79.4087003638205</v>
      </c>
      <c r="M124" s="1611">
        <f t="shared" si="59"/>
        <v>212.88931393589235</v>
      </c>
      <c r="N124" s="1611">
        <f t="shared" si="59"/>
        <v>100.58073307463803</v>
      </c>
    </row>
    <row r="125" spans="2:14">
      <c r="B125" s="1606" t="s">
        <v>996</v>
      </c>
      <c r="C125" s="1610">
        <f t="shared" si="56"/>
        <v>7546</v>
      </c>
      <c r="D125" s="1611">
        <f t="shared" si="60"/>
        <v>57.310090017320803</v>
      </c>
      <c r="E125" s="1611">
        <f t="shared" si="61"/>
        <v>28.129295547066448</v>
      </c>
      <c r="F125" s="1611">
        <f t="shared" si="61"/>
        <v>0.96857024619548826</v>
      </c>
      <c r="G125" s="1611">
        <f t="shared" si="61"/>
        <v>4.7900345791598111</v>
      </c>
      <c r="H125" s="1611">
        <f t="shared" si="61"/>
        <v>4.2005719380267911E-2</v>
      </c>
      <c r="I125" s="1611">
        <f t="shared" si="61"/>
        <v>23.298761168784214</v>
      </c>
      <c r="J125" s="1611">
        <f t="shared" si="61"/>
        <v>8.1422756734568211E-2</v>
      </c>
      <c r="K125" s="1611">
        <f t="shared" si="58"/>
        <v>430.0724855613924</v>
      </c>
      <c r="L125" s="1611">
        <f t="shared" si="59"/>
        <v>92.50456981033922</v>
      </c>
      <c r="M125" s="1611">
        <f t="shared" si="59"/>
        <v>230.54916898766933</v>
      </c>
      <c r="N125" s="1611">
        <f t="shared" si="59"/>
        <v>107.01874676338383</v>
      </c>
    </row>
    <row r="126" spans="2:14">
      <c r="B126" s="1606" t="s">
        <v>997</v>
      </c>
      <c r="C126" s="1610">
        <f t="shared" si="56"/>
        <v>8161</v>
      </c>
      <c r="D126" s="1611">
        <f t="shared" si="60"/>
        <v>84.936508264387825</v>
      </c>
      <c r="E126" s="1611">
        <f t="shared" si="61"/>
        <v>42.254998165136158</v>
      </c>
      <c r="F126" s="1611">
        <f t="shared" si="61"/>
        <v>1.1904199021584105</v>
      </c>
      <c r="G126" s="1611">
        <f t="shared" si="61"/>
        <v>8.1731667968799631</v>
      </c>
      <c r="H126" s="1611">
        <f t="shared" si="61"/>
        <v>7.7440605703873289E-2</v>
      </c>
      <c r="I126" s="1611">
        <f t="shared" si="61"/>
        <v>33.090374007119721</v>
      </c>
      <c r="J126" s="1611">
        <f t="shared" si="61"/>
        <v>0.15010878738970126</v>
      </c>
      <c r="K126" s="1611">
        <f t="shared" si="58"/>
        <v>564.70555573193883</v>
      </c>
      <c r="L126" s="1611">
        <f t="shared" si="59"/>
        <v>123.67455235319018</v>
      </c>
      <c r="M126" s="1611">
        <f t="shared" si="59"/>
        <v>305.14510495914857</v>
      </c>
      <c r="N126" s="1611">
        <f t="shared" si="59"/>
        <v>135.88589841960004</v>
      </c>
    </row>
    <row r="127" spans="2:14">
      <c r="B127" s="1606" t="s">
        <v>998</v>
      </c>
      <c r="C127" s="1610">
        <f t="shared" si="56"/>
        <v>10276</v>
      </c>
      <c r="D127" s="1611">
        <f t="shared" si="60"/>
        <v>134.5583577671465</v>
      </c>
      <c r="E127" s="1611">
        <f t="shared" si="61"/>
        <v>72.991406930675822</v>
      </c>
      <c r="F127" s="1611">
        <f t="shared" si="61"/>
        <v>2.450187214646677</v>
      </c>
      <c r="G127" s="1611">
        <f t="shared" si="61"/>
        <v>15.778305420667765</v>
      </c>
      <c r="H127" s="1611">
        <f t="shared" si="61"/>
        <v>0.23908872194520231</v>
      </c>
      <c r="I127" s="1611">
        <f t="shared" si="61"/>
        <v>42.913992219807945</v>
      </c>
      <c r="J127" s="1611">
        <f t="shared" si="61"/>
        <v>0.18537725940308719</v>
      </c>
      <c r="K127" s="1611">
        <f t="shared" si="58"/>
        <v>906.16414180270567</v>
      </c>
      <c r="L127" s="1611">
        <f t="shared" si="59"/>
        <v>199.11602392858825</v>
      </c>
      <c r="M127" s="1611">
        <f t="shared" si="59"/>
        <v>502.90356799248474</v>
      </c>
      <c r="N127" s="1611">
        <f t="shared" si="59"/>
        <v>204.14454988163268</v>
      </c>
    </row>
    <row r="128" spans="2:14">
      <c r="B128" s="1606" t="s">
        <v>999</v>
      </c>
      <c r="C128" s="1610">
        <f t="shared" si="56"/>
        <v>7407</v>
      </c>
      <c r="D128" s="1611">
        <f t="shared" si="60"/>
        <v>129.85661742816313</v>
      </c>
      <c r="E128" s="1611">
        <f t="shared" si="61"/>
        <v>74.844875974662898</v>
      </c>
      <c r="F128" s="1611">
        <f t="shared" si="61"/>
        <v>2.7532521944745159</v>
      </c>
      <c r="G128" s="1611">
        <f t="shared" si="61"/>
        <v>19.217083743666031</v>
      </c>
      <c r="H128" s="1611">
        <f t="shared" si="61"/>
        <v>0.19900869265545765</v>
      </c>
      <c r="I128" s="1611">
        <f t="shared" si="61"/>
        <v>32.688095583642387</v>
      </c>
      <c r="J128" s="1611">
        <f t="shared" si="61"/>
        <v>0.15430123906185489</v>
      </c>
      <c r="K128" s="1611">
        <f t="shared" si="58"/>
        <v>846.70761815723949</v>
      </c>
      <c r="L128" s="1611">
        <f t="shared" si="59"/>
        <v>185.21488008473204</v>
      </c>
      <c r="M128" s="1611">
        <f t="shared" si="59"/>
        <v>496.22280646351192</v>
      </c>
      <c r="N128" s="1611">
        <f t="shared" si="59"/>
        <v>165.26993160899556</v>
      </c>
    </row>
    <row r="129" spans="2:17">
      <c r="B129" s="1606" t="s">
        <v>1000</v>
      </c>
      <c r="C129" s="1610">
        <f t="shared" si="56"/>
        <v>6525</v>
      </c>
      <c r="D129" s="1611">
        <f t="shared" si="60"/>
        <v>162.85992708323812</v>
      </c>
      <c r="E129" s="1611">
        <f t="shared" si="61"/>
        <v>93.578356643344776</v>
      </c>
      <c r="F129" s="1611">
        <f t="shared" si="61"/>
        <v>4.2032720212535661</v>
      </c>
      <c r="G129" s="1611">
        <f t="shared" si="61"/>
        <v>33.027547418851007</v>
      </c>
      <c r="H129" s="1611">
        <f t="shared" si="61"/>
        <v>0.44341010420231669</v>
      </c>
      <c r="I129" s="1611">
        <f t="shared" si="61"/>
        <v>31.349492629344816</v>
      </c>
      <c r="J129" s="1611">
        <f t="shared" si="61"/>
        <v>0.25784826624162793</v>
      </c>
      <c r="K129" s="1611">
        <f t="shared" si="58"/>
        <v>856.20056309959159</v>
      </c>
      <c r="L129" s="1611">
        <f t="shared" si="59"/>
        <v>191.71037139917985</v>
      </c>
      <c r="M129" s="1611">
        <f t="shared" si="59"/>
        <v>528.43334650476766</v>
      </c>
      <c r="N129" s="1611">
        <f t="shared" si="59"/>
        <v>136.05684519564414</v>
      </c>
    </row>
    <row r="130" spans="2:17">
      <c r="B130" s="1606" t="s">
        <v>1001</v>
      </c>
      <c r="C130" s="1610">
        <f t="shared" si="56"/>
        <v>5180</v>
      </c>
      <c r="D130" s="1611">
        <f t="shared" si="60"/>
        <v>186.12545294980308</v>
      </c>
      <c r="E130" s="1611">
        <f t="shared" si="61"/>
        <v>103.23284190028805</v>
      </c>
      <c r="F130" s="1611">
        <f t="shared" si="61"/>
        <v>5.6908717305130327</v>
      </c>
      <c r="G130" s="1611">
        <f t="shared" si="61"/>
        <v>48.283574445339404</v>
      </c>
      <c r="H130" s="1611">
        <f t="shared" si="61"/>
        <v>0.72530807411003606</v>
      </c>
      <c r="I130" s="1611">
        <f t="shared" si="61"/>
        <v>27.841377383492237</v>
      </c>
      <c r="J130" s="1611">
        <f t="shared" si="61"/>
        <v>0.35147941606031241</v>
      </c>
      <c r="K130" s="1611">
        <f t="shared" si="58"/>
        <v>690.30885792593153</v>
      </c>
      <c r="L130" s="1611">
        <f t="shared" si="59"/>
        <v>156.57723813843273</v>
      </c>
      <c r="M130" s="1611">
        <f t="shared" si="59"/>
        <v>444.4928521127311</v>
      </c>
      <c r="N130" s="1611">
        <f t="shared" si="59"/>
        <v>89.238767674767701</v>
      </c>
    </row>
    <row r="131" spans="2:17">
      <c r="B131" s="1606" t="s">
        <v>1002</v>
      </c>
      <c r="C131" s="1610">
        <f t="shared" si="56"/>
        <v>3275</v>
      </c>
      <c r="D131" s="1611">
        <f t="shared" si="60"/>
        <v>164.66903541876911</v>
      </c>
      <c r="E131" s="1611">
        <f t="shared" si="61"/>
        <v>84.010763265430867</v>
      </c>
      <c r="F131" s="1611">
        <f t="shared" si="61"/>
        <v>6.7685529044465751</v>
      </c>
      <c r="G131" s="1611">
        <f t="shared" si="61"/>
        <v>52.936536611848844</v>
      </c>
      <c r="H131" s="1611">
        <f t="shared" si="61"/>
        <v>0.86544853613517425</v>
      </c>
      <c r="I131" s="1611">
        <f t="shared" si="61"/>
        <v>19.734563118411064</v>
      </c>
      <c r="J131" s="1611">
        <f t="shared" si="61"/>
        <v>0.35317098249657713</v>
      </c>
      <c r="K131" s="1611">
        <f t="shared" si="58"/>
        <v>393.83740176838518</v>
      </c>
      <c r="L131" s="1611">
        <f t="shared" si="59"/>
        <v>86.477206523055656</v>
      </c>
      <c r="M131" s="1611">
        <f t="shared" si="59"/>
        <v>264.28071333460042</v>
      </c>
      <c r="N131" s="1611">
        <f t="shared" si="59"/>
        <v>43.079481910729108</v>
      </c>
    </row>
    <row r="132" spans="2:17">
      <c r="B132" s="1607" t="s">
        <v>1005</v>
      </c>
      <c r="C132" s="1610">
        <f t="shared" si="56"/>
        <v>1927</v>
      </c>
      <c r="D132" s="1611">
        <f t="shared" si="60"/>
        <v>137.7284546059679</v>
      </c>
      <c r="E132" s="1611">
        <f t="shared" si="61"/>
        <v>61.806816144927026</v>
      </c>
      <c r="F132" s="1611">
        <f t="shared" si="61"/>
        <v>6.0057055812017772</v>
      </c>
      <c r="G132" s="1611">
        <f t="shared" si="61"/>
        <v>55.713619219619375</v>
      </c>
      <c r="H132" s="1611">
        <f t="shared" si="61"/>
        <v>1.1481510096469869</v>
      </c>
      <c r="I132" s="1611">
        <f t="shared" si="61"/>
        <v>12.868700564035693</v>
      </c>
      <c r="J132" s="1611">
        <f t="shared" si="61"/>
        <v>0.1854620865370184</v>
      </c>
      <c r="K132" s="1611">
        <f t="shared" si="58"/>
        <v>185.03086673937017</v>
      </c>
      <c r="L132" s="1611">
        <f t="shared" si="59"/>
        <v>40.447619272019885</v>
      </c>
      <c r="M132" s="1611">
        <f t="shared" si="59"/>
        <v>125.13806476000593</v>
      </c>
      <c r="N132" s="1611">
        <f t="shared" si="59"/>
        <v>19.44518270734434</v>
      </c>
    </row>
    <row r="134" spans="2:17">
      <c r="B134" s="1630" t="s">
        <v>1013</v>
      </c>
    </row>
    <row r="135" spans="2:17">
      <c r="C135" s="2636" t="s">
        <v>640</v>
      </c>
      <c r="D135" s="2636" t="s">
        <v>1006</v>
      </c>
    </row>
    <row r="136" spans="2:17">
      <c r="C136" s="2636" t="s">
        <v>643</v>
      </c>
      <c r="D136" s="2636" t="s">
        <v>1007</v>
      </c>
    </row>
    <row r="137" spans="2:17">
      <c r="D137" s="1605" t="s">
        <v>578</v>
      </c>
      <c r="E137" s="1605" t="s">
        <v>425</v>
      </c>
      <c r="F137" s="1605" t="s">
        <v>439</v>
      </c>
      <c r="G137" s="1605" t="s">
        <v>440</v>
      </c>
      <c r="H137" s="1605" t="s">
        <v>441</v>
      </c>
      <c r="I137" s="1605" t="s">
        <v>392</v>
      </c>
      <c r="J137" s="1605" t="s">
        <v>442</v>
      </c>
      <c r="K137" s="1605" t="s">
        <v>644</v>
      </c>
      <c r="L137" s="1605" t="s">
        <v>645</v>
      </c>
      <c r="M137" s="1605" t="s">
        <v>646</v>
      </c>
      <c r="N137" s="1605" t="s">
        <v>647</v>
      </c>
    </row>
    <row r="138" spans="2:17">
      <c r="B138" s="1608" t="s">
        <v>241</v>
      </c>
      <c r="C138" s="1610">
        <f>C112</f>
        <v>126933</v>
      </c>
      <c r="D138" s="1619">
        <f>D112/$C138*1000</f>
        <v>10.071638462271491</v>
      </c>
      <c r="E138" s="1619">
        <f t="shared" ref="E138:N138" si="62">E112/$C138*1000</f>
        <v>5.4357790403376711</v>
      </c>
      <c r="F138" s="1619">
        <f t="shared" si="62"/>
        <v>0.30792858426304559</v>
      </c>
      <c r="G138" s="1619">
        <f t="shared" si="62"/>
        <v>1.9427922433501641</v>
      </c>
      <c r="H138" s="1619">
        <f t="shared" si="62"/>
        <v>2.9463271677021063E-2</v>
      </c>
      <c r="I138" s="1619">
        <f t="shared" si="62"/>
        <v>2.3401248121657314</v>
      </c>
      <c r="J138" s="1619">
        <f t="shared" si="62"/>
        <v>1.5550510477855365E-2</v>
      </c>
      <c r="K138" s="1619">
        <f t="shared" si="62"/>
        <v>61.080193575438315</v>
      </c>
      <c r="L138" s="1619">
        <f t="shared" si="62"/>
        <v>12.169495191058671</v>
      </c>
      <c r="M138" s="1619">
        <f t="shared" si="62"/>
        <v>36.735993035305142</v>
      </c>
      <c r="N138" s="1619">
        <f t="shared" si="62"/>
        <v>12.174705349074502</v>
      </c>
    </row>
    <row r="139" spans="2:17">
      <c r="B139" s="1607" t="s">
        <v>1004</v>
      </c>
      <c r="C139" s="1610">
        <f t="shared" ref="C139:C158" si="63">C113</f>
        <v>1002</v>
      </c>
      <c r="D139" s="1619">
        <f>D113/$C139*1000</f>
        <v>10.221802510799437</v>
      </c>
      <c r="E139" s="1619">
        <f>E113/$C139*1000</f>
        <v>9.793783216840346</v>
      </c>
      <c r="F139" s="1619">
        <f t="shared" ref="F139:N139" si="64">F113/$C139*1000</f>
        <v>0.42801929395908844</v>
      </c>
      <c r="G139" s="1619">
        <f t="shared" si="64"/>
        <v>0</v>
      </c>
      <c r="H139" s="1619">
        <f t="shared" si="64"/>
        <v>0</v>
      </c>
      <c r="I139" s="1619">
        <f t="shared" si="64"/>
        <v>0</v>
      </c>
      <c r="J139" s="1619">
        <f t="shared" si="64"/>
        <v>0</v>
      </c>
      <c r="K139" s="1619">
        <f t="shared" si="64"/>
        <v>71.277471542515727</v>
      </c>
      <c r="L139" s="1619">
        <f t="shared" si="64"/>
        <v>11.497090276995959</v>
      </c>
      <c r="M139" s="1619">
        <f t="shared" si="64"/>
        <v>59.66942393633996</v>
      </c>
      <c r="N139" s="1619">
        <f t="shared" si="64"/>
        <v>0.11095732917981051</v>
      </c>
    </row>
    <row r="140" spans="2:17">
      <c r="B140" s="1607" t="s">
        <v>1003</v>
      </c>
      <c r="C140" s="1610">
        <f t="shared" si="63"/>
        <v>3962</v>
      </c>
      <c r="D140" s="1619">
        <f t="shared" ref="D140:N140" si="65">D114/$C140*1000</f>
        <v>1.6292212165689901</v>
      </c>
      <c r="E140" s="1619">
        <f t="shared" si="65"/>
        <v>1.6031971536315635</v>
      </c>
      <c r="F140" s="1619">
        <f t="shared" si="65"/>
        <v>2.6024062937426696E-2</v>
      </c>
      <c r="G140" s="1619">
        <f t="shared" si="65"/>
        <v>0</v>
      </c>
      <c r="H140" s="1619">
        <f t="shared" si="65"/>
        <v>0</v>
      </c>
      <c r="I140" s="1619">
        <f t="shared" si="65"/>
        <v>0</v>
      </c>
      <c r="J140" s="1619">
        <f t="shared" si="65"/>
        <v>0</v>
      </c>
      <c r="K140" s="1619">
        <f t="shared" si="65"/>
        <v>73.020473938376711</v>
      </c>
      <c r="L140" s="1619">
        <f t="shared" si="65"/>
        <v>7.6117280247477623</v>
      </c>
      <c r="M140" s="1619">
        <f t="shared" si="65"/>
        <v>60.605357099635732</v>
      </c>
      <c r="N140" s="1619">
        <f t="shared" si="65"/>
        <v>4.8033888139932159</v>
      </c>
      <c r="P140" s="1585"/>
      <c r="Q140" s="1585"/>
    </row>
    <row r="141" spans="2:17">
      <c r="B141" s="1606" t="s">
        <v>986</v>
      </c>
      <c r="C141" s="1610">
        <f t="shared" si="63"/>
        <v>5302</v>
      </c>
      <c r="D141" s="1619">
        <f t="shared" ref="D141:N141" si="66">D115/$C141*1000</f>
        <v>0.88788851871755003</v>
      </c>
      <c r="E141" s="1619">
        <f t="shared" si="66"/>
        <v>0.86877930870784492</v>
      </c>
      <c r="F141" s="1619">
        <f t="shared" si="66"/>
        <v>0</v>
      </c>
      <c r="G141" s="1619">
        <f t="shared" si="66"/>
        <v>0</v>
      </c>
      <c r="H141" s="1619">
        <f t="shared" si="66"/>
        <v>0</v>
      </c>
      <c r="I141" s="1619">
        <f t="shared" si="66"/>
        <v>1.9109210009705117E-2</v>
      </c>
      <c r="J141" s="1619">
        <f t="shared" si="66"/>
        <v>0</v>
      </c>
      <c r="K141" s="1619">
        <f t="shared" si="66"/>
        <v>47.983494067152002</v>
      </c>
      <c r="L141" s="1619">
        <f t="shared" si="66"/>
        <v>4.4896082340023895</v>
      </c>
      <c r="M141" s="1619">
        <f t="shared" si="66"/>
        <v>32.404425234511052</v>
      </c>
      <c r="N141" s="1619">
        <f t="shared" si="66"/>
        <v>11.08946059863856</v>
      </c>
      <c r="P141" s="1585"/>
      <c r="Q141" s="1585"/>
    </row>
    <row r="142" spans="2:17">
      <c r="B142" s="1606" t="s">
        <v>987</v>
      </c>
      <c r="C142" s="1610">
        <f t="shared" si="63"/>
        <v>5514</v>
      </c>
      <c r="D142" s="1619">
        <f t="shared" ref="D142:N142" si="67">D116/$C142*1000</f>
        <v>0.86310590223779637</v>
      </c>
      <c r="E142" s="1619">
        <f t="shared" si="67"/>
        <v>0.75659873172685099</v>
      </c>
      <c r="F142" s="1619">
        <f t="shared" si="67"/>
        <v>0</v>
      </c>
      <c r="G142" s="1619">
        <f t="shared" si="67"/>
        <v>0</v>
      </c>
      <c r="H142" s="1619">
        <f t="shared" si="67"/>
        <v>0</v>
      </c>
      <c r="I142" s="1619">
        <f t="shared" si="67"/>
        <v>0.10650717051094527</v>
      </c>
      <c r="J142" s="1619">
        <f t="shared" si="67"/>
        <v>0</v>
      </c>
      <c r="K142" s="1619">
        <f t="shared" si="67"/>
        <v>28.601512308445997</v>
      </c>
      <c r="L142" s="1619">
        <f t="shared" si="67"/>
        <v>3.3722804868386049</v>
      </c>
      <c r="M142" s="1619">
        <f t="shared" si="67"/>
        <v>18.969164196675031</v>
      </c>
      <c r="N142" s="1619">
        <f t="shared" si="67"/>
        <v>6.2600676249323612</v>
      </c>
      <c r="P142" s="1585"/>
      <c r="Q142" s="1585"/>
    </row>
    <row r="143" spans="2:17">
      <c r="B143" s="1606" t="s">
        <v>988</v>
      </c>
      <c r="C143" s="1610">
        <f t="shared" si="63"/>
        <v>6040</v>
      </c>
      <c r="D143" s="1619">
        <f t="shared" ref="D143:N143" si="68">D117/$C143*1000</f>
        <v>1.1389869925324991</v>
      </c>
      <c r="E143" s="1619">
        <f t="shared" si="68"/>
        <v>0.83177842474414276</v>
      </c>
      <c r="F143" s="1619">
        <f t="shared" si="68"/>
        <v>3.6351347197191526E-2</v>
      </c>
      <c r="G143" s="1619">
        <f t="shared" si="68"/>
        <v>3.442489997483316E-2</v>
      </c>
      <c r="H143" s="1619">
        <f t="shared" si="68"/>
        <v>0</v>
      </c>
      <c r="I143" s="1619">
        <f t="shared" si="68"/>
        <v>0.23643232061633157</v>
      </c>
      <c r="J143" s="1619">
        <f t="shared" si="68"/>
        <v>0</v>
      </c>
      <c r="K143" s="1619">
        <f t="shared" si="68"/>
        <v>20.826140484217085</v>
      </c>
      <c r="L143" s="1619">
        <f t="shared" si="68"/>
        <v>2.9913130485566595</v>
      </c>
      <c r="M143" s="1619">
        <f t="shared" si="68"/>
        <v>13.179608532485897</v>
      </c>
      <c r="N143" s="1619">
        <f t="shared" si="68"/>
        <v>4.6552189031745304</v>
      </c>
      <c r="P143" s="1585"/>
      <c r="Q143" s="1585"/>
    </row>
    <row r="144" spans="2:17">
      <c r="B144" s="1606" t="s">
        <v>989</v>
      </c>
      <c r="C144" s="1610">
        <f t="shared" si="63"/>
        <v>6149</v>
      </c>
      <c r="D144" s="1619">
        <f t="shared" ref="D144:N144" si="69">D118/$C144*1000</f>
        <v>1.6173451998377775</v>
      </c>
      <c r="E144" s="1619">
        <f t="shared" si="69"/>
        <v>1.0684756488814713</v>
      </c>
      <c r="F144" s="1619">
        <f t="shared" si="69"/>
        <v>0.12316853775866081</v>
      </c>
      <c r="G144" s="1619">
        <f t="shared" si="69"/>
        <v>3.3326055835704187E-2</v>
      </c>
      <c r="H144" s="1619">
        <f t="shared" si="69"/>
        <v>0</v>
      </c>
      <c r="I144" s="1619">
        <f t="shared" si="69"/>
        <v>0.39237495736194122</v>
      </c>
      <c r="J144" s="1619">
        <f t="shared" si="69"/>
        <v>0</v>
      </c>
      <c r="K144" s="1619">
        <f t="shared" si="69"/>
        <v>24.086939496912109</v>
      </c>
      <c r="L144" s="1619">
        <f t="shared" si="69"/>
        <v>3.571023794993641</v>
      </c>
      <c r="M144" s="1619">
        <f t="shared" si="69"/>
        <v>14.29422003283514</v>
      </c>
      <c r="N144" s="1619">
        <f t="shared" si="69"/>
        <v>6.2216956690833287</v>
      </c>
      <c r="P144" s="1585"/>
      <c r="Q144" s="1585"/>
    </row>
    <row r="145" spans="2:17">
      <c r="B145" s="1606" t="s">
        <v>990</v>
      </c>
      <c r="C145" s="1610">
        <f t="shared" si="63"/>
        <v>6393</v>
      </c>
      <c r="D145" s="1619">
        <f t="shared" ref="D145:N145" si="70">D119/$C145*1000</f>
        <v>2.3716073986873347</v>
      </c>
      <c r="E145" s="1619">
        <f t="shared" si="70"/>
        <v>1.4385863759025179</v>
      </c>
      <c r="F145" s="1619">
        <f t="shared" si="70"/>
        <v>0.29423521930091595</v>
      </c>
      <c r="G145" s="1619">
        <f t="shared" si="70"/>
        <v>4.64403604198457E-2</v>
      </c>
      <c r="H145" s="1619">
        <f t="shared" si="70"/>
        <v>0</v>
      </c>
      <c r="I145" s="1619">
        <f t="shared" si="70"/>
        <v>0.59234544306405523</v>
      </c>
      <c r="J145" s="1619">
        <f t="shared" si="70"/>
        <v>0</v>
      </c>
      <c r="K145" s="1619">
        <f t="shared" si="70"/>
        <v>29.112347943927162</v>
      </c>
      <c r="L145" s="1619">
        <f t="shared" si="70"/>
        <v>4.8508230869800464</v>
      </c>
      <c r="M145" s="1619">
        <f t="shared" si="70"/>
        <v>17.328893647236768</v>
      </c>
      <c r="N145" s="1619">
        <f t="shared" si="70"/>
        <v>6.9326312097103484</v>
      </c>
      <c r="P145" s="1585"/>
      <c r="Q145" s="1585"/>
    </row>
    <row r="146" spans="2:17">
      <c r="B146" s="1606" t="s">
        <v>991</v>
      </c>
      <c r="C146" s="1610">
        <f t="shared" si="63"/>
        <v>7257</v>
      </c>
      <c r="D146" s="1619">
        <f t="shared" ref="D146:N146" si="71">D120/$C146*1000</f>
        <v>2.9159189924006683</v>
      </c>
      <c r="E146" s="1619">
        <f t="shared" si="71"/>
        <v>1.7111219981822228</v>
      </c>
      <c r="F146" s="1619">
        <f t="shared" si="71"/>
        <v>0.30699749787716563</v>
      </c>
      <c r="G146" s="1619">
        <f t="shared" si="71"/>
        <v>6.9220976543287294E-2</v>
      </c>
      <c r="H146" s="1619">
        <f t="shared" si="71"/>
        <v>0</v>
      </c>
      <c r="I146" s="1619">
        <f t="shared" si="71"/>
        <v>0.82857851979799202</v>
      </c>
      <c r="J146" s="1619">
        <f t="shared" si="71"/>
        <v>0</v>
      </c>
      <c r="K146" s="1619">
        <f t="shared" si="71"/>
        <v>33.047730624441783</v>
      </c>
      <c r="L146" s="1619">
        <f t="shared" si="71"/>
        <v>5.7343924818611622</v>
      </c>
      <c r="M146" s="1619">
        <f t="shared" si="71"/>
        <v>18.86982126604417</v>
      </c>
      <c r="N146" s="1619">
        <f t="shared" si="71"/>
        <v>8.4435168765364512</v>
      </c>
      <c r="P146" s="1585"/>
      <c r="Q146" s="1585"/>
    </row>
    <row r="147" spans="2:17">
      <c r="B147" s="1606" t="s">
        <v>992</v>
      </c>
      <c r="C147" s="1610">
        <f t="shared" si="63"/>
        <v>8118</v>
      </c>
      <c r="D147" s="1619">
        <f t="shared" ref="D147:N147" si="72">D121/$C147*1000</f>
        <v>2.9993900676791956</v>
      </c>
      <c r="E147" s="1619">
        <f t="shared" si="72"/>
        <v>1.6507621032909634</v>
      </c>
      <c r="F147" s="1619">
        <f t="shared" si="72"/>
        <v>0.18883204145253907</v>
      </c>
      <c r="G147" s="1619">
        <f t="shared" si="72"/>
        <v>9.537325229475116E-2</v>
      </c>
      <c r="H147" s="1619">
        <f t="shared" si="72"/>
        <v>0</v>
      </c>
      <c r="I147" s="1619">
        <f t="shared" si="72"/>
        <v>1.0644226706409414</v>
      </c>
      <c r="J147" s="1619">
        <f t="shared" si="72"/>
        <v>0</v>
      </c>
      <c r="K147" s="1619">
        <f t="shared" si="72"/>
        <v>35.090791727707249</v>
      </c>
      <c r="L147" s="1619">
        <f t="shared" si="72"/>
        <v>6.3121279952134692</v>
      </c>
      <c r="M147" s="1619">
        <f t="shared" si="72"/>
        <v>19.784593167212169</v>
      </c>
      <c r="N147" s="1619">
        <f t="shared" si="72"/>
        <v>8.994070565281616</v>
      </c>
      <c r="P147" s="1585"/>
      <c r="Q147" s="1585"/>
    </row>
    <row r="148" spans="2:17">
      <c r="B148" s="1606" t="s">
        <v>993</v>
      </c>
      <c r="C148" s="1610">
        <f t="shared" si="63"/>
        <v>9712</v>
      </c>
      <c r="D148" s="1619">
        <f t="shared" ref="D148:N148" si="73">D122/$C148*1000</f>
        <v>3.2566604188354384</v>
      </c>
      <c r="E148" s="1619">
        <f t="shared" si="73"/>
        <v>1.6674410389290195</v>
      </c>
      <c r="F148" s="1619">
        <f t="shared" si="73"/>
        <v>5.5725987929933413E-2</v>
      </c>
      <c r="G148" s="1619">
        <f t="shared" si="73"/>
        <v>0.14776377723293291</v>
      </c>
      <c r="H148" s="1619">
        <f t="shared" si="73"/>
        <v>0</v>
      </c>
      <c r="I148" s="1619">
        <f>I122/$C148*1000</f>
        <v>1.3772973358889182</v>
      </c>
      <c r="J148" s="1619">
        <f t="shared" si="73"/>
        <v>8.4322788546345676E-3</v>
      </c>
      <c r="K148" s="1619">
        <f t="shared" si="73"/>
        <v>36.111045639239698</v>
      </c>
      <c r="L148" s="1619">
        <f t="shared" si="73"/>
        <v>6.85231120018378</v>
      </c>
      <c r="M148" s="1619">
        <f t="shared" si="73"/>
        <v>20.209701402932918</v>
      </c>
      <c r="N148" s="1619">
        <f t="shared" si="73"/>
        <v>9.0490330361229976</v>
      </c>
      <c r="P148" s="1585"/>
      <c r="Q148" s="1585"/>
    </row>
    <row r="149" spans="2:17">
      <c r="B149" s="1606" t="s">
        <v>994</v>
      </c>
      <c r="C149" s="1610">
        <f t="shared" si="63"/>
        <v>9282</v>
      </c>
      <c r="D149" s="1619">
        <f t="shared" ref="D149:N149" si="74">D123/$C149*1000</f>
        <v>4.2022565449070646</v>
      </c>
      <c r="E149" s="1619">
        <f t="shared" si="74"/>
        <v>2.0752840854148058</v>
      </c>
      <c r="F149" s="1619">
        <f t="shared" si="74"/>
        <v>6.3390010430693214E-2</v>
      </c>
      <c r="G149" s="1619">
        <f t="shared" si="74"/>
        <v>0.22811644573287193</v>
      </c>
      <c r="H149" s="1619">
        <f t="shared" si="74"/>
        <v>0</v>
      </c>
      <c r="I149" s="1619">
        <f t="shared" si="74"/>
        <v>1.8258740290200122</v>
      </c>
      <c r="J149" s="1619">
        <f t="shared" si="74"/>
        <v>9.5919743086811844E-3</v>
      </c>
      <c r="K149" s="1619">
        <f t="shared" si="74"/>
        <v>40.823204134436189</v>
      </c>
      <c r="L149" s="1619">
        <f t="shared" si="74"/>
        <v>8.0866092495826987</v>
      </c>
      <c r="M149" s="1619">
        <f t="shared" si="74"/>
        <v>22.03550866445411</v>
      </c>
      <c r="N149" s="1619">
        <f t="shared" si="74"/>
        <v>10.701086220399381</v>
      </c>
      <c r="P149" s="1585"/>
      <c r="Q149" s="1585"/>
    </row>
    <row r="150" spans="2:17">
      <c r="B150" s="1606" t="s">
        <v>995</v>
      </c>
      <c r="C150" s="1610">
        <f t="shared" si="63"/>
        <v>7903</v>
      </c>
      <c r="D150" s="1619">
        <f t="shared" ref="D150:N150" si="75">D124/$C150*1000</f>
        <v>5.8312973359898592</v>
      </c>
      <c r="E150" s="1619">
        <f t="shared" si="75"/>
        <v>2.799018176690053</v>
      </c>
      <c r="F150" s="1619">
        <f t="shared" si="75"/>
        <v>9.8076308050959279E-2</v>
      </c>
      <c r="G150" s="1619">
        <f t="shared" si="75"/>
        <v>0.39805171569102654</v>
      </c>
      <c r="H150" s="1619">
        <f t="shared" si="75"/>
        <v>0</v>
      </c>
      <c r="I150" s="1619">
        <f t="shared" si="75"/>
        <v>2.5255507110618716</v>
      </c>
      <c r="J150" s="1619">
        <f t="shared" si="75"/>
        <v>1.0600424495948179E-2</v>
      </c>
      <c r="K150" s="1619">
        <f t="shared" si="75"/>
        <v>49.712608803536746</v>
      </c>
      <c r="L150" s="1619">
        <f t="shared" si="75"/>
        <v>10.047918557993231</v>
      </c>
      <c r="M150" s="1619">
        <f t="shared" si="75"/>
        <v>26.937784883701426</v>
      </c>
      <c r="N150" s="1619">
        <f t="shared" si="75"/>
        <v>12.726905361842089</v>
      </c>
      <c r="P150" s="1585"/>
      <c r="Q150" s="1585"/>
    </row>
    <row r="151" spans="2:17">
      <c r="B151" s="1606" t="s">
        <v>996</v>
      </c>
      <c r="C151" s="1610">
        <f t="shared" si="63"/>
        <v>7546</v>
      </c>
      <c r="D151" s="1619">
        <f t="shared" ref="D151:N151" si="76">D125/$C151*1000</f>
        <v>7.5947641157329455</v>
      </c>
      <c r="E151" s="1619">
        <f t="shared" si="76"/>
        <v>3.7277094549518219</v>
      </c>
      <c r="F151" s="1619">
        <f t="shared" si="76"/>
        <v>0.12835545271607318</v>
      </c>
      <c r="G151" s="1619">
        <f t="shared" si="76"/>
        <v>0.63477797232438526</v>
      </c>
      <c r="H151" s="1619">
        <f t="shared" si="76"/>
        <v>5.5666206440853315E-3</v>
      </c>
      <c r="I151" s="1619">
        <f t="shared" si="76"/>
        <v>3.0875644273501477</v>
      </c>
      <c r="J151" s="1619">
        <f t="shared" si="76"/>
        <v>1.0790187746430984E-2</v>
      </c>
      <c r="K151" s="1619">
        <f t="shared" si="76"/>
        <v>56.993438319824065</v>
      </c>
      <c r="L151" s="1619">
        <f t="shared" si="76"/>
        <v>12.25875560698903</v>
      </c>
      <c r="M151" s="1619">
        <f t="shared" si="76"/>
        <v>30.552500528448096</v>
      </c>
      <c r="N151" s="1619">
        <f t="shared" si="76"/>
        <v>14.182182184386939</v>
      </c>
      <c r="P151" s="1585"/>
      <c r="Q151" s="1585"/>
    </row>
    <row r="152" spans="2:17">
      <c r="B152" s="1606" t="s">
        <v>997</v>
      </c>
      <c r="C152" s="1610">
        <f t="shared" si="63"/>
        <v>8161</v>
      </c>
      <c r="D152" s="1619">
        <f t="shared" ref="D152:N152" si="77">D126/$C152*1000</f>
        <v>10.407610374266367</v>
      </c>
      <c r="E152" s="1619">
        <f t="shared" si="77"/>
        <v>5.1776740797863203</v>
      </c>
      <c r="F152" s="1619">
        <f t="shared" si="77"/>
        <v>0.14586691608361849</v>
      </c>
      <c r="G152" s="1619">
        <f t="shared" si="77"/>
        <v>1.0014908463276515</v>
      </c>
      <c r="H152" s="1619">
        <f t="shared" si="77"/>
        <v>9.489107426035202E-3</v>
      </c>
      <c r="I152" s="1619">
        <f t="shared" si="77"/>
        <v>4.0546959940105038</v>
      </c>
      <c r="J152" s="1619">
        <f t="shared" si="77"/>
        <v>1.839343063223885E-2</v>
      </c>
      <c r="K152" s="1619">
        <f t="shared" si="77"/>
        <v>69.195632365143837</v>
      </c>
      <c r="L152" s="1619">
        <f t="shared" si="77"/>
        <v>15.154337992058593</v>
      </c>
      <c r="M152" s="1619">
        <f t="shared" si="77"/>
        <v>37.390651263221237</v>
      </c>
      <c r="N152" s="1619">
        <f t="shared" si="77"/>
        <v>16.650643109863992</v>
      </c>
      <c r="P152" s="1585"/>
      <c r="Q152" s="1585"/>
    </row>
    <row r="153" spans="2:17">
      <c r="B153" s="1606" t="s">
        <v>998</v>
      </c>
      <c r="C153" s="1610">
        <f t="shared" si="63"/>
        <v>10276</v>
      </c>
      <c r="D153" s="1619">
        <f t="shared" ref="D153:N153" si="78">D127/$C153*1000</f>
        <v>13.094429521909937</v>
      </c>
      <c r="E153" s="1619">
        <f t="shared" si="78"/>
        <v>7.1030952637870595</v>
      </c>
      <c r="F153" s="1619">
        <f t="shared" si="78"/>
        <v>0.23843783715907718</v>
      </c>
      <c r="G153" s="1619">
        <f t="shared" si="78"/>
        <v>1.5354520650708219</v>
      </c>
      <c r="H153" s="1619">
        <f t="shared" si="78"/>
        <v>2.3266710971701274E-2</v>
      </c>
      <c r="I153" s="1619">
        <f t="shared" si="78"/>
        <v>4.1761378181985158</v>
      </c>
      <c r="J153" s="1619">
        <f t="shared" si="78"/>
        <v>1.803982672276053E-2</v>
      </c>
      <c r="K153" s="1619">
        <f t="shared" si="78"/>
        <v>88.182575107308836</v>
      </c>
      <c r="L153" s="1619">
        <f t="shared" si="78"/>
        <v>19.376802639994967</v>
      </c>
      <c r="M153" s="1619">
        <f t="shared" si="78"/>
        <v>48.939623198957257</v>
      </c>
      <c r="N153" s="1619">
        <f t="shared" si="78"/>
        <v>19.866149268356626</v>
      </c>
      <c r="P153" s="1585"/>
      <c r="Q153" s="1585"/>
    </row>
    <row r="154" spans="2:17">
      <c r="B154" s="1606" t="s">
        <v>999</v>
      </c>
      <c r="C154" s="1610">
        <f t="shared" si="63"/>
        <v>7407</v>
      </c>
      <c r="D154" s="1619">
        <f t="shared" ref="D154:N154" si="79">D128/$C154*1000</f>
        <v>17.53160759121954</v>
      </c>
      <c r="E154" s="1619">
        <f t="shared" si="79"/>
        <v>10.10461401035006</v>
      </c>
      <c r="F154" s="1619">
        <f t="shared" si="79"/>
        <v>0.37170949027602479</v>
      </c>
      <c r="G154" s="1619">
        <f t="shared" si="79"/>
        <v>2.5944490000899187</v>
      </c>
      <c r="H154" s="1619">
        <f t="shared" si="79"/>
        <v>2.6867651229304394E-2</v>
      </c>
      <c r="I154" s="1619">
        <f t="shared" si="79"/>
        <v>4.4131356262511661</v>
      </c>
      <c r="J154" s="1619">
        <f t="shared" si="79"/>
        <v>2.0831813023066678E-2</v>
      </c>
      <c r="K154" s="1619">
        <f t="shared" si="79"/>
        <v>114.31181560108539</v>
      </c>
      <c r="L154" s="1619">
        <f t="shared" si="79"/>
        <v>25.005384107564741</v>
      </c>
      <c r="M154" s="1619">
        <f t="shared" si="79"/>
        <v>66.993763529568241</v>
      </c>
      <c r="N154" s="1619">
        <f t="shared" si="79"/>
        <v>22.312667963952418</v>
      </c>
      <c r="P154" s="1585"/>
      <c r="Q154" s="1585"/>
    </row>
    <row r="155" spans="2:17">
      <c r="B155" s="1606" t="s">
        <v>1000</v>
      </c>
      <c r="C155" s="1610">
        <f t="shared" si="63"/>
        <v>6525</v>
      </c>
      <c r="D155" s="1619">
        <f t="shared" ref="D155:N155" si="80">D129/$C155*1000</f>
        <v>24.959375798197414</v>
      </c>
      <c r="E155" s="1619">
        <f t="shared" si="80"/>
        <v>14.341510596681193</v>
      </c>
      <c r="F155" s="1619">
        <f t="shared" si="80"/>
        <v>0.64417962011548902</v>
      </c>
      <c r="G155" s="1619">
        <f t="shared" si="80"/>
        <v>5.0616930910116489</v>
      </c>
      <c r="H155" s="1619">
        <f t="shared" si="80"/>
        <v>6.7955571525259259E-2</v>
      </c>
      <c r="I155" s="1619">
        <f t="shared" si="80"/>
        <v>4.8045199431946077</v>
      </c>
      <c r="J155" s="1619">
        <f t="shared" si="80"/>
        <v>3.9516975669215006E-2</v>
      </c>
      <c r="K155" s="1619">
        <f t="shared" si="80"/>
        <v>131.21847710338568</v>
      </c>
      <c r="L155" s="1619">
        <f t="shared" si="80"/>
        <v>29.380899831291931</v>
      </c>
      <c r="M155" s="1619">
        <f t="shared" si="80"/>
        <v>80.985953487320714</v>
      </c>
      <c r="N155" s="1619">
        <f t="shared" si="80"/>
        <v>20.851623784773047</v>
      </c>
      <c r="P155" s="1585"/>
      <c r="Q155" s="1585"/>
    </row>
    <row r="156" spans="2:17">
      <c r="B156" s="1606" t="s">
        <v>1001</v>
      </c>
      <c r="C156" s="1610">
        <f t="shared" si="63"/>
        <v>5180</v>
      </c>
      <c r="D156" s="1619">
        <f t="shared" ref="D156:N156" si="81">D130/$C156*1000</f>
        <v>35.931554623514103</v>
      </c>
      <c r="E156" s="1619">
        <f t="shared" si="81"/>
        <v>19.929120057970664</v>
      </c>
      <c r="F156" s="1619">
        <f t="shared" si="81"/>
        <v>1.0986238861994271</v>
      </c>
      <c r="G156" s="1619">
        <f t="shared" si="81"/>
        <v>9.32115336782614</v>
      </c>
      <c r="H156" s="1619">
        <f t="shared" si="81"/>
        <v>0.1400208637278062</v>
      </c>
      <c r="I156" s="1619">
        <f t="shared" si="81"/>
        <v>5.3747832786664542</v>
      </c>
      <c r="J156" s="1619">
        <f t="shared" si="81"/>
        <v>6.7853169123612431E-2</v>
      </c>
      <c r="K156" s="1619">
        <f t="shared" si="81"/>
        <v>133.26425828685936</v>
      </c>
      <c r="L156" s="1619">
        <f t="shared" si="81"/>
        <v>30.227266049890492</v>
      </c>
      <c r="M156" s="1619">
        <f t="shared" si="81"/>
        <v>85.809430909793647</v>
      </c>
      <c r="N156" s="1619">
        <f t="shared" si="81"/>
        <v>17.227561327175231</v>
      </c>
      <c r="P156" s="1585"/>
      <c r="Q156" s="1585"/>
    </row>
    <row r="157" spans="2:17">
      <c r="B157" s="1606" t="s">
        <v>1002</v>
      </c>
      <c r="C157" s="1610">
        <f t="shared" si="63"/>
        <v>3275</v>
      </c>
      <c r="D157" s="1619">
        <f t="shared" ref="D157:N157" si="82">D131/$C157*1000</f>
        <v>50.280621501914233</v>
      </c>
      <c r="E157" s="1619">
        <f t="shared" si="82"/>
        <v>25.652141455093393</v>
      </c>
      <c r="F157" s="1619">
        <f t="shared" si="82"/>
        <v>2.066733711281397</v>
      </c>
      <c r="G157" s="1619">
        <f t="shared" si="82"/>
        <v>16.163827973083617</v>
      </c>
      <c r="H157" s="1619">
        <f t="shared" si="82"/>
        <v>0.26425909500310663</v>
      </c>
      <c r="I157" s="1619">
        <f t="shared" si="82"/>
        <v>6.025820799514829</v>
      </c>
      <c r="J157" s="1619">
        <f t="shared" si="82"/>
        <v>0.10783846793788615</v>
      </c>
      <c r="K157" s="1619">
        <f t="shared" si="82"/>
        <v>120.25569519645349</v>
      </c>
      <c r="L157" s="1619">
        <f t="shared" si="82"/>
        <v>26.405253900169665</v>
      </c>
      <c r="M157" s="1619">
        <f t="shared" si="82"/>
        <v>80.6964010181986</v>
      </c>
      <c r="N157" s="1619">
        <f t="shared" si="82"/>
        <v>13.154040278085224</v>
      </c>
      <c r="P157" s="1585"/>
      <c r="Q157" s="1585"/>
    </row>
    <row r="158" spans="2:17">
      <c r="B158" s="1607" t="s">
        <v>1005</v>
      </c>
      <c r="C158" s="1610">
        <f t="shared" si="63"/>
        <v>1927</v>
      </c>
      <c r="D158" s="1619">
        <f t="shared" ref="D158:M158" si="83">D132/$C158*1000</f>
        <v>71.472991492458689</v>
      </c>
      <c r="E158" s="1619">
        <f t="shared" si="83"/>
        <v>32.074113204425025</v>
      </c>
      <c r="F158" s="1619">
        <f t="shared" si="83"/>
        <v>3.116609019824482</v>
      </c>
      <c r="G158" s="1619">
        <f t="shared" si="83"/>
        <v>28.912101307534705</v>
      </c>
      <c r="H158" s="1619">
        <f t="shared" si="83"/>
        <v>0.59582304600258795</v>
      </c>
      <c r="I158" s="1619">
        <f t="shared" si="83"/>
        <v>6.678100967325217</v>
      </c>
      <c r="J158" s="1619">
        <f t="shared" si="83"/>
        <v>9.6243947346662376E-2</v>
      </c>
      <c r="K158" s="1619">
        <f t="shared" si="83"/>
        <v>96.020169558573002</v>
      </c>
      <c r="L158" s="1619">
        <f t="shared" si="83"/>
        <v>20.989942538671453</v>
      </c>
      <c r="M158" s="1619">
        <f t="shared" si="83"/>
        <v>64.939317467569239</v>
      </c>
      <c r="N158" s="1619">
        <f>N132/$C158*1000</f>
        <v>10.090909552332299</v>
      </c>
      <c r="P158" s="1585"/>
      <c r="Q158" s="1585"/>
    </row>
  </sheetData>
  <mergeCells count="1">
    <mergeCell ref="A1:B1"/>
  </mergeCells>
  <phoneticPr fontId="21"/>
  <pageMargins left="0.7" right="0.7" top="0.75" bottom="0.75" header="0.3" footer="0.3"/>
  <ignoredErrors>
    <ignoredError sqref="C9:C27 C88:C106" formulaRange="1"/>
    <ignoredError sqref="K89:K106 K113:K132 D86 K86:K88"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
  <sheetViews>
    <sheetView zoomScale="85" zoomScaleNormal="85" workbookViewId="0"/>
  </sheetViews>
  <sheetFormatPr defaultRowHeight="13.5"/>
  <sheetData/>
  <phoneticPr fontId="2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AB127"/>
  <sheetViews>
    <sheetView zoomScale="85" zoomScaleNormal="85" workbookViewId="0"/>
  </sheetViews>
  <sheetFormatPr defaultRowHeight="13.5"/>
  <cols>
    <col min="1" max="16" width="10.625" style="1317" customWidth="1"/>
    <col min="17" max="16384" width="9" style="1317"/>
  </cols>
  <sheetData>
    <row r="1" spans="1:19">
      <c r="A1" s="2815" t="s">
        <v>1318</v>
      </c>
      <c r="B1" s="1579"/>
    </row>
    <row r="3" spans="1:19">
      <c r="A3" s="2816">
        <v>2018</v>
      </c>
      <c r="B3" s="1582" t="s">
        <v>640</v>
      </c>
      <c r="C3" s="1582" t="s">
        <v>800</v>
      </c>
      <c r="J3" s="2844"/>
      <c r="K3" s="2845"/>
      <c r="L3" s="2845"/>
      <c r="M3" s="2845"/>
      <c r="N3" s="2845"/>
    </row>
    <row r="4" spans="1:19">
      <c r="B4" s="1582" t="s">
        <v>643</v>
      </c>
      <c r="C4" s="1582" t="s">
        <v>801</v>
      </c>
      <c r="I4" s="2845"/>
      <c r="J4" s="2844"/>
      <c r="K4" s="2845"/>
      <c r="L4" s="2845"/>
      <c r="M4" s="2845"/>
      <c r="N4" s="2845"/>
      <c r="O4" s="2854"/>
      <c r="P4" s="2845"/>
      <c r="Q4" s="2845"/>
      <c r="R4" s="2845"/>
      <c r="S4" s="2845"/>
    </row>
    <row r="5" spans="1:19">
      <c r="C5" s="1582" t="s">
        <v>748</v>
      </c>
      <c r="D5" s="1582" t="s">
        <v>742</v>
      </c>
      <c r="E5" s="1582" t="s">
        <v>743</v>
      </c>
      <c r="F5" s="1582" t="s">
        <v>744</v>
      </c>
      <c r="G5" s="1319" t="s">
        <v>745</v>
      </c>
      <c r="I5" s="2845"/>
      <c r="J5" s="2860"/>
      <c r="K5" s="2860"/>
      <c r="L5" s="2860"/>
      <c r="M5" s="2860"/>
      <c r="N5" s="2846"/>
      <c r="O5" s="2855"/>
      <c r="P5" s="2845"/>
      <c r="Q5" s="2845"/>
      <c r="R5" s="2845"/>
      <c r="S5" s="2845"/>
    </row>
    <row r="6" spans="1:19">
      <c r="A6" s="1608" t="s">
        <v>241</v>
      </c>
      <c r="B6" s="1624">
        <f>SUM(B7:B25)</f>
        <v>126177.00700000001</v>
      </c>
      <c r="C6" s="1674" t="s">
        <v>1035</v>
      </c>
      <c r="D6" s="1674" t="s">
        <v>1035</v>
      </c>
      <c r="E6" s="1674" t="s">
        <v>1035</v>
      </c>
      <c r="F6" s="1674" t="s">
        <v>1035</v>
      </c>
      <c r="G6" s="1675" t="s">
        <v>1035</v>
      </c>
      <c r="I6" s="2845"/>
      <c r="J6" s="2859"/>
      <c r="K6" s="2859"/>
      <c r="L6" s="2859"/>
      <c r="M6" s="2859"/>
      <c r="N6" s="2848"/>
      <c r="O6" s="2856"/>
      <c r="P6" s="2845"/>
      <c r="Q6" s="2845"/>
      <c r="R6" s="2845"/>
      <c r="S6" s="2845"/>
    </row>
    <row r="7" spans="1:19">
      <c r="A7" s="1607" t="s">
        <v>1010</v>
      </c>
      <c r="B7" s="1618">
        <f>SUM('P1'!C7:G7)/1000</f>
        <v>4849.66</v>
      </c>
      <c r="C7" s="1631">
        <f>SUM(D7:G7)</f>
        <v>330.10441734294005</v>
      </c>
      <c r="D7" s="1585">
        <v>136.03880458102788</v>
      </c>
      <c r="E7" s="1585">
        <v>140.51174189965914</v>
      </c>
      <c r="F7" s="1585">
        <v>29.135104612232322</v>
      </c>
      <c r="G7" s="1585">
        <v>24.418766250020717</v>
      </c>
      <c r="M7" s="2859"/>
      <c r="N7" s="2849"/>
      <c r="O7" s="2857"/>
      <c r="P7" s="2858"/>
      <c r="Q7" s="2845"/>
      <c r="R7" s="2845"/>
      <c r="S7" s="2845"/>
    </row>
    <row r="8" spans="1:19">
      <c r="A8" s="1606" t="s">
        <v>986</v>
      </c>
      <c r="B8" s="1618">
        <f>SUM('P1'!H7:L7)/1000</f>
        <v>5177.1760000000004</v>
      </c>
      <c r="C8" s="1631">
        <f t="shared" ref="C8:C25" si="0">SUM(D8:G8)</f>
        <v>81.472797454140462</v>
      </c>
      <c r="D8" s="1585">
        <v>25.804683043748728</v>
      </c>
      <c r="E8" s="1585">
        <v>33.343765220283963</v>
      </c>
      <c r="F8" s="1585">
        <v>3.666085138718187</v>
      </c>
      <c r="G8" s="1585">
        <v>18.65826405138958</v>
      </c>
      <c r="I8" s="2845"/>
      <c r="J8" s="2859"/>
      <c r="K8" s="2859"/>
      <c r="L8" s="2859"/>
      <c r="M8" s="2859"/>
      <c r="N8" s="2849"/>
      <c r="O8" s="2857"/>
      <c r="P8" s="2858"/>
      <c r="Q8" s="2845"/>
      <c r="R8" s="2845"/>
      <c r="S8" s="2845"/>
    </row>
    <row r="9" spans="1:19">
      <c r="A9" s="1606" t="s">
        <v>987</v>
      </c>
      <c r="B9" s="1618">
        <f>SUM('P1'!M7:Q7)/1000</f>
        <v>5386.2139999999999</v>
      </c>
      <c r="C9" s="1631">
        <f t="shared" si="0"/>
        <v>71.498590779373188</v>
      </c>
      <c r="D9" s="1585">
        <v>17.206663296171467</v>
      </c>
      <c r="E9" s="1585">
        <v>26.952474645431607</v>
      </c>
      <c r="F9" s="1585">
        <v>5.7337049743005446</v>
      </c>
      <c r="G9" s="1585">
        <v>21.605747863469563</v>
      </c>
      <c r="I9" s="2845"/>
      <c r="J9" s="2847"/>
      <c r="K9" s="2847"/>
      <c r="L9" s="2847"/>
      <c r="M9" s="2847"/>
      <c r="N9" s="2849"/>
      <c r="O9" s="2857"/>
      <c r="P9" s="2858"/>
      <c r="Q9" s="2845"/>
      <c r="R9" s="2845"/>
      <c r="S9" s="2845"/>
    </row>
    <row r="10" spans="1:19">
      <c r="A10" s="1606" t="s">
        <v>988</v>
      </c>
      <c r="B10" s="1585">
        <f>SUM('P1'!R7:V7)/1000</f>
        <v>5875.5630000000001</v>
      </c>
      <c r="C10" s="1631">
        <f t="shared" si="0"/>
        <v>88.235552141264506</v>
      </c>
      <c r="D10" s="1585">
        <v>11.540173382958654</v>
      </c>
      <c r="E10" s="1585">
        <v>29.041186039077125</v>
      </c>
      <c r="F10" s="1585">
        <v>20.808762183939049</v>
      </c>
      <c r="G10" s="1585">
        <v>26.845430535289676</v>
      </c>
      <c r="I10" s="2845"/>
      <c r="J10" s="2859"/>
      <c r="K10" s="2859"/>
      <c r="L10" s="2859"/>
      <c r="M10" s="2859"/>
      <c r="N10" s="2849"/>
      <c r="O10" s="2857"/>
      <c r="P10" s="2858"/>
      <c r="Q10" s="2845"/>
      <c r="R10" s="2845"/>
      <c r="S10" s="2845"/>
    </row>
    <row r="11" spans="1:19">
      <c r="A11" s="1606" t="s">
        <v>989</v>
      </c>
      <c r="B11" s="1585">
        <f>SUM('P1'!W7:AA7)/1000</f>
        <v>6183.7849999999999</v>
      </c>
      <c r="C11" s="1631">
        <f t="shared" si="0"/>
        <v>114.7303400201761</v>
      </c>
      <c r="D11" s="1585">
        <v>13.21511552758655</v>
      </c>
      <c r="E11" s="1585">
        <v>46.331691972705379</v>
      </c>
      <c r="F11" s="1585">
        <v>24.379685848452418</v>
      </c>
      <c r="G11" s="1585">
        <v>30.803846671431756</v>
      </c>
      <c r="I11" s="2845"/>
      <c r="J11" s="2859"/>
      <c r="K11" s="2859"/>
      <c r="L11" s="2859"/>
      <c r="M11" s="2859"/>
      <c r="N11" s="2849"/>
      <c r="O11" s="2857"/>
      <c r="P11" s="2858"/>
      <c r="Q11" s="2845"/>
      <c r="R11" s="2845"/>
      <c r="S11" s="2845"/>
    </row>
    <row r="12" spans="1:19">
      <c r="A12" s="1606" t="s">
        <v>990</v>
      </c>
      <c r="B12" s="1585">
        <f>SUM('P1'!AB7:AF7)/1000</f>
        <v>6178.1530000000002</v>
      </c>
      <c r="C12" s="1631">
        <f t="shared" si="0"/>
        <v>172.06974821725379</v>
      </c>
      <c r="D12" s="1585">
        <v>17.194315031277245</v>
      </c>
      <c r="E12" s="1585">
        <v>84.631605361247921</v>
      </c>
      <c r="F12" s="1585">
        <v>33.446480794141735</v>
      </c>
      <c r="G12" s="1585">
        <v>36.79734703058687</v>
      </c>
      <c r="I12" s="2845"/>
      <c r="J12" s="2859"/>
      <c r="K12" s="2859"/>
      <c r="L12" s="2859"/>
      <c r="M12" s="2859"/>
      <c r="N12" s="2849"/>
      <c r="O12" s="2857"/>
      <c r="P12" s="2858"/>
      <c r="Q12" s="2845"/>
      <c r="R12" s="2845"/>
      <c r="S12" s="2845"/>
    </row>
    <row r="13" spans="1:19">
      <c r="A13" s="1606" t="s">
        <v>991</v>
      </c>
      <c r="B13" s="1585">
        <f>SUM('P1'!AG7:AK7)/1000</f>
        <v>6918.6</v>
      </c>
      <c r="C13" s="1631">
        <f t="shared" si="0"/>
        <v>203.0467865274224</v>
      </c>
      <c r="D13" s="1585">
        <v>20.985153474026863</v>
      </c>
      <c r="E13" s="1585">
        <v>98.641744700661775</v>
      </c>
      <c r="F13" s="1585">
        <v>40.811222017363377</v>
      </c>
      <c r="G13" s="1585">
        <v>42.608666335370401</v>
      </c>
      <c r="I13" s="2845"/>
      <c r="J13" s="2859"/>
      <c r="K13" s="2859"/>
      <c r="L13" s="2859"/>
      <c r="M13" s="2859"/>
      <c r="N13" s="2849"/>
      <c r="O13" s="2857"/>
      <c r="P13" s="2858"/>
      <c r="Q13" s="2845"/>
      <c r="R13" s="2845"/>
      <c r="S13" s="2845"/>
    </row>
    <row r="14" spans="1:19">
      <c r="A14" s="1606" t="s">
        <v>992</v>
      </c>
      <c r="B14" s="1585">
        <f>SUM('P1'!AL7:AP7)/1000</f>
        <v>7682.3580000000002</v>
      </c>
      <c r="C14" s="1631">
        <f t="shared" si="0"/>
        <v>183.11232482895454</v>
      </c>
      <c r="D14" s="1585">
        <v>21.911621066554858</v>
      </c>
      <c r="E14" s="1585">
        <v>74.270040925220869</v>
      </c>
      <c r="F14" s="1585">
        <v>40.715701702776578</v>
      </c>
      <c r="G14" s="1585">
        <v>46.214961134402245</v>
      </c>
      <c r="I14" s="2845"/>
      <c r="J14" s="2859"/>
      <c r="K14" s="2859"/>
      <c r="L14" s="2859"/>
      <c r="M14" s="2859"/>
      <c r="N14" s="2849"/>
      <c r="O14" s="2857"/>
      <c r="P14" s="2858"/>
      <c r="Q14" s="2845"/>
      <c r="R14" s="2845"/>
      <c r="S14" s="2845"/>
    </row>
    <row r="15" spans="1:19">
      <c r="A15" s="1606" t="s">
        <v>993</v>
      </c>
      <c r="B15" s="1585">
        <f>SUM('P1'!AQ7:AU7)/1000</f>
        <v>9080.9140000000007</v>
      </c>
      <c r="C15" s="1631">
        <f t="shared" si="0"/>
        <v>180.51843950014285</v>
      </c>
      <c r="D15" s="1585">
        <v>23.710162054908825</v>
      </c>
      <c r="E15" s="1585">
        <v>54.854786257327547</v>
      </c>
      <c r="F15" s="1585">
        <v>44.335211290088559</v>
      </c>
      <c r="G15" s="1585">
        <v>57.618279897817928</v>
      </c>
      <c r="I15" s="2845"/>
      <c r="J15" s="2859"/>
      <c r="K15" s="2859"/>
      <c r="L15" s="2859"/>
      <c r="M15" s="2859"/>
      <c r="N15" s="2849"/>
      <c r="O15" s="2857"/>
      <c r="P15" s="2858"/>
      <c r="Q15" s="2845"/>
      <c r="R15" s="2845"/>
      <c r="S15" s="2845"/>
    </row>
    <row r="16" spans="1:19">
      <c r="A16" s="1606" t="s">
        <v>994</v>
      </c>
      <c r="B16" s="1585">
        <f>SUM('P1'!AV7:AZ7)/1000</f>
        <v>9656.2489999999998</v>
      </c>
      <c r="C16" s="1631">
        <f t="shared" si="0"/>
        <v>227.81623653622194</v>
      </c>
      <c r="D16" s="1585">
        <v>29.433020838416731</v>
      </c>
      <c r="E16" s="1585">
        <v>64.16056177764176</v>
      </c>
      <c r="F16" s="1585">
        <v>59.575755200838898</v>
      </c>
      <c r="G16" s="1585">
        <v>74.64689871932454</v>
      </c>
      <c r="I16" s="2845"/>
      <c r="J16" s="2859"/>
      <c r="K16" s="2859"/>
      <c r="L16" s="2859"/>
      <c r="M16" s="2859"/>
      <c r="N16" s="2849"/>
      <c r="O16" s="2857"/>
      <c r="P16" s="2858"/>
      <c r="Q16" s="2845"/>
      <c r="R16" s="2845"/>
      <c r="S16" s="2845"/>
    </row>
    <row r="17" spans="1:28">
      <c r="A17" s="1606" t="s">
        <v>995</v>
      </c>
      <c r="B17" s="1585">
        <f>SUM('P1'!BA7:BE7)/1000</f>
        <v>8351.8040000000001</v>
      </c>
      <c r="C17" s="1631">
        <f t="shared" si="0"/>
        <v>308.64243208614516</v>
      </c>
      <c r="D17" s="1585">
        <v>39.798727407525945</v>
      </c>
      <c r="E17" s="1585">
        <v>88.824986337735496</v>
      </c>
      <c r="F17" s="1585">
        <v>84.860226068041328</v>
      </c>
      <c r="G17" s="1585">
        <v>95.158492272842381</v>
      </c>
      <c r="I17" s="2845"/>
      <c r="J17" s="2859"/>
      <c r="K17" s="2859"/>
      <c r="L17" s="2859"/>
      <c r="M17" s="2859"/>
      <c r="N17" s="2849"/>
      <c r="O17" s="2857"/>
      <c r="P17" s="2858"/>
      <c r="Q17" s="2845"/>
      <c r="R17" s="2845"/>
      <c r="S17" s="2845"/>
    </row>
    <row r="18" spans="1:28">
      <c r="A18" s="1606" t="s">
        <v>996</v>
      </c>
      <c r="B18" s="1585">
        <f>SUM('P1'!BF7:BJ7)/1000</f>
        <v>7644.3760000000002</v>
      </c>
      <c r="C18" s="1631">
        <f t="shared" si="0"/>
        <v>421.81029312055074</v>
      </c>
      <c r="D18" s="1585">
        <v>54.224385715893362</v>
      </c>
      <c r="E18" s="1585">
        <v>125.20659515383363</v>
      </c>
      <c r="F18" s="1585">
        <v>121.62928782476183</v>
      </c>
      <c r="G18" s="1585">
        <v>120.75002442606188</v>
      </c>
      <c r="I18" s="2845"/>
      <c r="J18" s="2859"/>
      <c r="K18" s="2859"/>
      <c r="L18" s="2859"/>
      <c r="M18" s="2859"/>
      <c r="N18" s="2849"/>
      <c r="O18" s="2857"/>
      <c r="P18" s="2858"/>
      <c r="Q18" s="2845"/>
      <c r="R18" s="2845"/>
      <c r="S18" s="2845"/>
    </row>
    <row r="19" spans="1:28">
      <c r="A19" s="1606" t="s">
        <v>997</v>
      </c>
      <c r="B19" s="1585">
        <f>SUM('P1'!BK7:BO7)/1000</f>
        <v>7585.741</v>
      </c>
      <c r="C19" s="1631">
        <f t="shared" si="0"/>
        <v>593.97736191297315</v>
      </c>
      <c r="D19" s="1585">
        <v>75.675140412221424</v>
      </c>
      <c r="E19" s="1585">
        <v>180.54047849764223</v>
      </c>
      <c r="F19" s="1585">
        <v>178.62455791736477</v>
      </c>
      <c r="G19" s="1585">
        <v>159.1371850857447</v>
      </c>
      <c r="I19" s="2845"/>
      <c r="J19" s="2859"/>
      <c r="K19" s="2859"/>
      <c r="L19" s="2859"/>
      <c r="M19" s="2859"/>
      <c r="N19" s="2849"/>
      <c r="O19" s="2857"/>
      <c r="P19" s="2858"/>
      <c r="Q19" s="2845"/>
      <c r="R19" s="2845"/>
      <c r="S19" s="2845"/>
    </row>
    <row r="20" spans="1:28">
      <c r="A20" s="1606" t="s">
        <v>998</v>
      </c>
      <c r="B20" s="1585">
        <f>SUM('P1'!BP7:BT7)/1000</f>
        <v>9365.92</v>
      </c>
      <c r="C20" s="1631">
        <f t="shared" si="0"/>
        <v>863.34168892100183</v>
      </c>
      <c r="D20" s="1585">
        <v>100.89372683718925</v>
      </c>
      <c r="E20" s="1585">
        <v>253.21310187110325</v>
      </c>
      <c r="F20" s="1585">
        <v>257.8259557260908</v>
      </c>
      <c r="G20" s="1585">
        <v>251.40890448661855</v>
      </c>
      <c r="I20" s="2845"/>
      <c r="J20" s="2859"/>
      <c r="K20" s="2859"/>
      <c r="L20" s="2859"/>
      <c r="M20" s="2859"/>
      <c r="N20" s="2849"/>
      <c r="O20" s="2857"/>
      <c r="P20" s="2858"/>
      <c r="Q20" s="2845"/>
      <c r="R20" s="2845"/>
      <c r="S20" s="2845"/>
    </row>
    <row r="21" spans="1:28">
      <c r="A21" s="1606" t="s">
        <v>999</v>
      </c>
      <c r="B21" s="1585">
        <f>SUM('P1'!BU7:BY7)/1000</f>
        <v>8241.9410000000007</v>
      </c>
      <c r="C21" s="1631">
        <f t="shared" si="0"/>
        <v>1271.2118598387631</v>
      </c>
      <c r="D21" s="1585">
        <v>133.14388846475168</v>
      </c>
      <c r="E21" s="1585">
        <v>367.00356500979376</v>
      </c>
      <c r="F21" s="1585">
        <v>387.64772364907196</v>
      </c>
      <c r="G21" s="1585">
        <v>383.41668271514567</v>
      </c>
      <c r="I21" s="2845"/>
      <c r="J21" s="2859"/>
      <c r="K21" s="2859"/>
      <c r="L21" s="2859"/>
      <c r="M21" s="2859"/>
      <c r="N21" s="2849"/>
      <c r="O21" s="2857"/>
      <c r="P21" s="2858"/>
      <c r="Q21" s="2845"/>
      <c r="R21" s="2845"/>
      <c r="S21" s="2845"/>
    </row>
    <row r="22" spans="1:28">
      <c r="A22" s="1606" t="s">
        <v>1000</v>
      </c>
      <c r="B22" s="1585">
        <f>SUM('P1'!BZ7:CD7)/1000</f>
        <v>6933.549</v>
      </c>
      <c r="C22" s="1631">
        <f t="shared" si="0"/>
        <v>2120.6919197115531</v>
      </c>
      <c r="D22" s="1585">
        <v>167.0877075756573</v>
      </c>
      <c r="E22" s="1585">
        <v>536.39539721674771</v>
      </c>
      <c r="F22" s="1585">
        <v>619.54356768464174</v>
      </c>
      <c r="G22" s="1585">
        <v>797.66524723450652</v>
      </c>
      <c r="I22" s="2845"/>
      <c r="J22" s="2859"/>
      <c r="K22" s="2859"/>
      <c r="L22" s="2859"/>
      <c r="M22" s="2859"/>
      <c r="N22" s="2849"/>
      <c r="O22" s="2857"/>
      <c r="P22" s="2858"/>
      <c r="Q22" s="2845"/>
      <c r="R22" s="2845"/>
      <c r="S22" s="2845"/>
    </row>
    <row r="23" spans="1:28">
      <c r="A23" s="1606" t="s">
        <v>1001</v>
      </c>
      <c r="B23" s="1585">
        <f>SUM('P1'!CE7:CI7)/1000</f>
        <v>5340.134</v>
      </c>
      <c r="C23" s="1631">
        <f t="shared" si="0"/>
        <v>3117.269104221084</v>
      </c>
      <c r="D23" s="1585">
        <v>162.32845623704745</v>
      </c>
      <c r="E23" s="1585">
        <v>730.61999946840206</v>
      </c>
      <c r="F23" s="1585">
        <v>955.95600998315717</v>
      </c>
      <c r="G23" s="1585">
        <v>1268.3646385324773</v>
      </c>
      <c r="I23" s="2845"/>
      <c r="J23" s="2859"/>
      <c r="K23" s="2859"/>
      <c r="L23" s="2859"/>
      <c r="M23" s="2859"/>
      <c r="N23" s="2849"/>
      <c r="O23" s="2857"/>
      <c r="P23" s="2858"/>
      <c r="Q23" s="2845"/>
      <c r="R23" s="2845"/>
      <c r="S23" s="2845"/>
    </row>
    <row r="24" spans="1:28">
      <c r="A24" s="1606" t="s">
        <v>1002</v>
      </c>
      <c r="B24" s="1585">
        <f>SUM('P1'!CJ7:CN7)/1000</f>
        <v>3520.0169999999998</v>
      </c>
      <c r="C24" s="1631">
        <f t="shared" si="0"/>
        <v>4489.6026629511234</v>
      </c>
      <c r="D24" s="1585">
        <v>210.45400537942379</v>
      </c>
      <c r="E24" s="1585">
        <v>951.89948259609776</v>
      </c>
      <c r="F24" s="1585">
        <v>1252.4563973961408</v>
      </c>
      <c r="G24" s="1585">
        <v>2074.7927775794615</v>
      </c>
      <c r="I24" s="2845"/>
      <c r="J24" s="2859"/>
      <c r="K24" s="2859"/>
      <c r="L24" s="2859"/>
      <c r="M24" s="2859"/>
      <c r="N24" s="2849"/>
      <c r="O24" s="2857"/>
      <c r="P24" s="2858"/>
      <c r="Q24" s="2845"/>
      <c r="R24" s="2845"/>
      <c r="S24" s="2845"/>
    </row>
    <row r="25" spans="1:28">
      <c r="A25" s="1607" t="s">
        <v>1005</v>
      </c>
      <c r="B25" s="1618">
        <f>SUM('P1'!CO7:DD7)/1000</f>
        <v>2204.8530000000001</v>
      </c>
      <c r="C25" s="1631">
        <f t="shared" si="0"/>
        <v>6598.4888218444084</v>
      </c>
      <c r="D25" s="1585">
        <v>267.74335401463964</v>
      </c>
      <c r="E25" s="1585">
        <v>1210.71234727962</v>
      </c>
      <c r="F25" s="1585">
        <v>1592.7426134545681</v>
      </c>
      <c r="G25" s="1585">
        <v>3527.2905070955808</v>
      </c>
      <c r="H25" s="1629"/>
      <c r="I25" s="2847"/>
      <c r="J25" s="2859"/>
      <c r="K25" s="2859"/>
      <c r="L25" s="2859"/>
      <c r="M25" s="2859"/>
      <c r="N25" s="2849"/>
      <c r="O25" s="2857"/>
      <c r="P25" s="2858"/>
      <c r="Q25" s="2845"/>
      <c r="R25" s="2845"/>
      <c r="S25" s="2845"/>
    </row>
    <row r="26" spans="1:28">
      <c r="A26" s="1607"/>
      <c r="B26" s="1673"/>
      <c r="C26" s="1679"/>
      <c r="D26" s="1585"/>
      <c r="E26" s="1585"/>
      <c r="F26" s="1585"/>
      <c r="G26" s="1634"/>
      <c r="H26" s="1629"/>
      <c r="I26" s="2847"/>
      <c r="J26" s="2845"/>
      <c r="K26" s="2845"/>
      <c r="L26" s="2845"/>
      <c r="M26" s="2845"/>
      <c r="N26" s="2845"/>
      <c r="O26" s="2845"/>
      <c r="P26" s="2845"/>
      <c r="Q26" s="2845"/>
      <c r="R26" s="2845"/>
      <c r="S26" s="2845"/>
    </row>
    <row r="28" spans="1:28">
      <c r="A28" s="2816">
        <v>2025</v>
      </c>
      <c r="B28" s="1582" t="s">
        <v>640</v>
      </c>
      <c r="C28" s="1582" t="s">
        <v>800</v>
      </c>
      <c r="J28" s="1582" t="s">
        <v>641</v>
      </c>
    </row>
    <row r="29" spans="1:28">
      <c r="B29" s="1582" t="s">
        <v>643</v>
      </c>
      <c r="C29" s="1582" t="s">
        <v>801</v>
      </c>
      <c r="H29" s="1317" t="s">
        <v>1034</v>
      </c>
      <c r="J29" s="1582" t="s">
        <v>799</v>
      </c>
      <c r="O29" s="1317" t="s">
        <v>1029</v>
      </c>
    </row>
    <row r="30" spans="1:28">
      <c r="C30" s="1582" t="s">
        <v>748</v>
      </c>
      <c r="D30" s="1582" t="s">
        <v>742</v>
      </c>
      <c r="E30" s="1582" t="s">
        <v>743</v>
      </c>
      <c r="F30" s="1582" t="s">
        <v>744</v>
      </c>
      <c r="G30" s="1666" t="s">
        <v>745</v>
      </c>
      <c r="H30" s="1705" t="s">
        <v>807</v>
      </c>
      <c r="J30" s="1582" t="s">
        <v>748</v>
      </c>
      <c r="K30" s="1582" t="s">
        <v>742</v>
      </c>
      <c r="L30" s="1582" t="s">
        <v>743</v>
      </c>
      <c r="M30" s="1582" t="s">
        <v>744</v>
      </c>
      <c r="N30" s="1666" t="s">
        <v>745</v>
      </c>
      <c r="O30" s="1705" t="s">
        <v>807</v>
      </c>
      <c r="P30" s="1319"/>
    </row>
    <row r="31" spans="1:28">
      <c r="A31" s="1608" t="s">
        <v>241</v>
      </c>
      <c r="B31" s="1610">
        <f>SUM(B32:B50)</f>
        <v>122544.101</v>
      </c>
      <c r="C31" s="1702" t="s">
        <v>244</v>
      </c>
      <c r="D31" s="1702" t="s">
        <v>244</v>
      </c>
      <c r="E31" s="1702" t="s">
        <v>244</v>
      </c>
      <c r="F31" s="1702" t="s">
        <v>244</v>
      </c>
      <c r="G31" s="1703" t="s">
        <v>244</v>
      </c>
      <c r="H31" s="1706" t="s">
        <v>244</v>
      </c>
      <c r="J31" s="1631">
        <f t="shared" ref="J31:O31" si="1">SUM(J32:J50)</f>
        <v>1009784.57</v>
      </c>
      <c r="K31" s="1631">
        <f t="shared" si="1"/>
        <v>97841.249999999971</v>
      </c>
      <c r="L31" s="1631">
        <f t="shared" si="1"/>
        <v>312492.96000000002</v>
      </c>
      <c r="M31" s="1631">
        <f t="shared" si="1"/>
        <v>337721.4</v>
      </c>
      <c r="N31" s="1668">
        <f t="shared" si="1"/>
        <v>261728.96000000002</v>
      </c>
      <c r="O31" s="2850">
        <f t="shared" si="1"/>
        <v>297381.66446438542</v>
      </c>
      <c r="P31" s="1634"/>
    </row>
    <row r="32" spans="1:28">
      <c r="A32" s="1607" t="s">
        <v>1010</v>
      </c>
      <c r="B32" s="1614">
        <f>SUM('P1'!C14:G14)/1000</f>
        <v>4318.9709999999995</v>
      </c>
      <c r="C32" s="1585">
        <f>J32/$B32*10^2</f>
        <v>300.53071194201408</v>
      </c>
      <c r="D32" s="1585">
        <f t="shared" ref="D32:D50" si="2">K32/$B32*10^2</f>
        <v>131.57648682674571</v>
      </c>
      <c r="E32" s="1585">
        <f t="shared" ref="E32:E50" si="3">L32/$B32*10^2</f>
        <v>135.53438644445254</v>
      </c>
      <c r="F32" s="1585">
        <f t="shared" ref="F32:F50" si="4">M32/$B32*10^2</f>
        <v>28.053974681524558</v>
      </c>
      <c r="G32" s="1667">
        <f t="shared" ref="G32:G50" si="5">N32/$B32*10^2</f>
        <v>5.3658639892912978</v>
      </c>
      <c r="H32" s="1700">
        <f>O32/$B32*10^2</f>
        <v>19.368952581503166</v>
      </c>
      <c r="J32" s="1631">
        <f>SUM(K32:N32)</f>
        <v>12979.834294869124</v>
      </c>
      <c r="K32" s="2865">
        <v>5682.7503088659669</v>
      </c>
      <c r="L32" s="2865">
        <v>5853.6908455638359</v>
      </c>
      <c r="M32" s="2865">
        <v>1211.6430308423878</v>
      </c>
      <c r="N32" s="1669">
        <v>231.75010959693424</v>
      </c>
      <c r="O32" s="2866">
        <v>836.53944499887302</v>
      </c>
      <c r="P32" s="2851"/>
      <c r="X32" s="1708"/>
      <c r="Y32" s="1708"/>
      <c r="Z32" s="1708"/>
      <c r="AA32" s="1708"/>
      <c r="AB32" s="1708"/>
    </row>
    <row r="33" spans="1:28">
      <c r="A33" s="1606" t="s">
        <v>986</v>
      </c>
      <c r="B33" s="1614">
        <f>SUM('P1'!H14:L14)/1000</f>
        <v>4743.0410000000002</v>
      </c>
      <c r="C33" s="1585">
        <f>J33/$B33*10^2</f>
        <v>72.907250104108641</v>
      </c>
      <c r="D33" s="1585">
        <f t="shared" si="2"/>
        <v>24.9030645987607</v>
      </c>
      <c r="E33" s="1585">
        <f t="shared" si="3"/>
        <v>31.73986472855173</v>
      </c>
      <c r="F33" s="1585">
        <f t="shared" si="4"/>
        <v>3.4681434412947327</v>
      </c>
      <c r="G33" s="1667">
        <f t="shared" si="5"/>
        <v>12.796177335501483</v>
      </c>
      <c r="H33" s="1700">
        <f t="shared" ref="H33:H49" si="6">O33/$B33*10^2</f>
        <v>5.5067717863388816</v>
      </c>
      <c r="J33" s="1631">
        <f t="shared" ref="J33:J42" si="7">SUM(K33:N33)</f>
        <v>3458.0207644104157</v>
      </c>
      <c r="K33" s="2865">
        <v>1181.1625641757055</v>
      </c>
      <c r="L33" s="2865">
        <v>1505.4347974197474</v>
      </c>
      <c r="M33" s="2865">
        <v>164.49546535942011</v>
      </c>
      <c r="N33" s="1669">
        <v>606.92793745554286</v>
      </c>
      <c r="O33" s="2866">
        <v>261.18844360248556</v>
      </c>
      <c r="P33" s="2851"/>
      <c r="X33" s="1708"/>
      <c r="Y33" s="1708"/>
      <c r="Z33" s="1708"/>
      <c r="AA33" s="1708"/>
      <c r="AB33" s="1708"/>
    </row>
    <row r="34" spans="1:28">
      <c r="A34" s="1606" t="s">
        <v>987</v>
      </c>
      <c r="B34" s="1614">
        <f>SUM('P1'!M14:Q14)/1000</f>
        <v>5010.7280000000001</v>
      </c>
      <c r="C34" s="1585">
        <f t="shared" ref="C34:C49" si="8">J34/$B34*10^2</f>
        <v>68.92278536169043</v>
      </c>
      <c r="D34" s="1585">
        <f t="shared" si="2"/>
        <v>18.056526896380333</v>
      </c>
      <c r="E34" s="1585">
        <f t="shared" si="3"/>
        <v>27.692467948870075</v>
      </c>
      <c r="F34" s="1585">
        <f t="shared" si="4"/>
        <v>5.9021458870911685</v>
      </c>
      <c r="G34" s="1667">
        <f t="shared" si="5"/>
        <v>17.271644629348859</v>
      </c>
      <c r="H34" s="1700">
        <f t="shared" si="6"/>
        <v>5.4560273482486332</v>
      </c>
      <c r="J34" s="1631">
        <f t="shared" si="7"/>
        <v>3453.5333044981235</v>
      </c>
      <c r="K34" s="2865">
        <v>904.76344902446033</v>
      </c>
      <c r="L34" s="2865">
        <v>1387.5942454050585</v>
      </c>
      <c r="M34" s="2865">
        <v>295.74047656532559</v>
      </c>
      <c r="N34" s="1669">
        <v>865.43513350327953</v>
      </c>
      <c r="O34" s="2866">
        <v>273.38669002635174</v>
      </c>
      <c r="P34" s="2851"/>
      <c r="X34" s="1708"/>
      <c r="Y34" s="1708"/>
      <c r="Z34" s="1708"/>
      <c r="AA34" s="1708"/>
      <c r="AB34" s="1708"/>
    </row>
    <row r="35" spans="1:28">
      <c r="A35" s="1606" t="s">
        <v>988</v>
      </c>
      <c r="B35" s="1585">
        <f>SUM('P1'!R14:V14)/1000</f>
        <v>5353.0680000000002</v>
      </c>
      <c r="C35" s="1585">
        <f t="shared" si="8"/>
        <v>87.434137559705036</v>
      </c>
      <c r="D35" s="1585">
        <f t="shared" si="2"/>
        <v>12.272172360356013</v>
      </c>
      <c r="E35" s="1585">
        <f t="shared" si="3"/>
        <v>31.218280766864392</v>
      </c>
      <c r="F35" s="1585">
        <f t="shared" si="4"/>
        <v>22.012216483601581</v>
      </c>
      <c r="G35" s="1667">
        <f t="shared" si="5"/>
        <v>21.931467948883043</v>
      </c>
      <c r="H35" s="1700">
        <f t="shared" si="6"/>
        <v>6.4661172796552462</v>
      </c>
      <c r="J35" s="1631">
        <f t="shared" si="7"/>
        <v>4680.4088387845513</v>
      </c>
      <c r="K35" s="2865">
        <v>656.9377315270624</v>
      </c>
      <c r="L35" s="2865">
        <v>1671.1357978811725</v>
      </c>
      <c r="M35" s="2865">
        <v>1178.3289166744016</v>
      </c>
      <c r="N35" s="1669">
        <v>1174.0063927019146</v>
      </c>
      <c r="O35" s="2866">
        <v>346.13565493969554</v>
      </c>
      <c r="P35" s="2851"/>
      <c r="X35" s="1708"/>
      <c r="Y35" s="1708"/>
      <c r="Z35" s="1708"/>
      <c r="AA35" s="1708"/>
      <c r="AB35" s="1708"/>
    </row>
    <row r="36" spans="1:28">
      <c r="A36" s="1606" t="s">
        <v>989</v>
      </c>
      <c r="B36" s="1585">
        <f>SUM('P1'!W14:AA14)/1000</f>
        <v>5760.4160000000002</v>
      </c>
      <c r="C36" s="1585">
        <f t="shared" si="8"/>
        <v>112.38951580797105</v>
      </c>
      <c r="D36" s="1585">
        <f t="shared" si="2"/>
        <v>13.647437012841539</v>
      </c>
      <c r="E36" s="1585">
        <f t="shared" si="3"/>
        <v>50.013666991269986</v>
      </c>
      <c r="F36" s="1585">
        <f t="shared" si="4"/>
        <v>25.089304417149748</v>
      </c>
      <c r="G36" s="1667">
        <f t="shared" si="5"/>
        <v>23.63910738670975</v>
      </c>
      <c r="H36" s="1700">
        <f t="shared" si="6"/>
        <v>8.6770051958465793</v>
      </c>
      <c r="J36" s="1631">
        <f t="shared" si="7"/>
        <v>6474.1036509248934</v>
      </c>
      <c r="K36" s="2865">
        <v>786.1491452776462</v>
      </c>
      <c r="L36" s="2865">
        <v>2880.9952755518352</v>
      </c>
      <c r="M36" s="2865">
        <v>1445.248305934201</v>
      </c>
      <c r="N36" s="1669">
        <v>1361.7109241612102</v>
      </c>
      <c r="O36" s="2866">
        <v>499.83159562237768</v>
      </c>
      <c r="P36" s="2851"/>
      <c r="X36" s="1708"/>
      <c r="Y36" s="1708"/>
      <c r="Z36" s="1708"/>
      <c r="AA36" s="1708"/>
      <c r="AB36" s="1708"/>
    </row>
    <row r="37" spans="1:28">
      <c r="A37" s="1606" t="s">
        <v>990</v>
      </c>
      <c r="B37" s="1585">
        <f>SUM('P1'!AB14:AF14)/1000</f>
        <v>6249.4359999999997</v>
      </c>
      <c r="C37" s="1585">
        <f t="shared" si="8"/>
        <v>168.93147647231234</v>
      </c>
      <c r="D37" s="1585">
        <f t="shared" si="2"/>
        <v>17.04943536134115</v>
      </c>
      <c r="E37" s="1585">
        <f t="shared" si="3"/>
        <v>93.087265974833372</v>
      </c>
      <c r="F37" s="1585">
        <f t="shared" si="4"/>
        <v>33.142254329206423</v>
      </c>
      <c r="G37" s="1667">
        <f t="shared" si="5"/>
        <v>25.652520806931395</v>
      </c>
      <c r="H37" s="1700">
        <f t="shared" si="6"/>
        <v>11.977627064681231</v>
      </c>
      <c r="J37" s="1631">
        <f t="shared" si="7"/>
        <v>10557.264505992218</v>
      </c>
      <c r="K37" s="2865">
        <v>1065.493551268384</v>
      </c>
      <c r="L37" s="2865">
        <v>5817.4291112469873</v>
      </c>
      <c r="M37" s="2865">
        <v>2071.2039732609846</v>
      </c>
      <c r="N37" s="1669">
        <v>1603.1378702158609</v>
      </c>
      <c r="O37" s="2866">
        <v>748.53413772593217</v>
      </c>
      <c r="P37" s="2851"/>
      <c r="X37" s="1708"/>
      <c r="Y37" s="1708"/>
      <c r="Z37" s="1708"/>
      <c r="AA37" s="1708"/>
      <c r="AB37" s="1708"/>
    </row>
    <row r="38" spans="1:28">
      <c r="A38" s="1606" t="s">
        <v>991</v>
      </c>
      <c r="B38" s="1585">
        <f>SUM('P1'!AG14:AK14)/1000</f>
        <v>6181.7269999999999</v>
      </c>
      <c r="C38" s="1585">
        <f t="shared" si="8"/>
        <v>210.48460559028129</v>
      </c>
      <c r="D38" s="1585">
        <f t="shared" si="2"/>
        <v>21.471449795357334</v>
      </c>
      <c r="E38" s="1585">
        <f t="shared" si="3"/>
        <v>117.83130509782885</v>
      </c>
      <c r="F38" s="1585">
        <f t="shared" si="4"/>
        <v>41.630832900041042</v>
      </c>
      <c r="G38" s="1667">
        <f t="shared" si="5"/>
        <v>29.551017797054019</v>
      </c>
      <c r="H38" s="1700">
        <f t="shared" si="6"/>
        <v>14.646119805198529</v>
      </c>
      <c r="J38" s="1631">
        <f t="shared" si="7"/>
        <v>13011.583694617926</v>
      </c>
      <c r="K38" s="2865">
        <v>1327.306409291049</v>
      </c>
      <c r="L38" s="2865">
        <v>7284.009601684862</v>
      </c>
      <c r="M38" s="2865">
        <v>2573.5044377067202</v>
      </c>
      <c r="N38" s="1669">
        <v>1826.7632459352933</v>
      </c>
      <c r="O38" s="2866">
        <v>905.38314245030483</v>
      </c>
      <c r="P38" s="2851"/>
      <c r="X38" s="1708"/>
      <c r="Y38" s="1708"/>
      <c r="Z38" s="1708"/>
      <c r="AA38" s="1708"/>
      <c r="AB38" s="1708"/>
    </row>
    <row r="39" spans="1:28">
      <c r="A39" s="1606" t="s">
        <v>992</v>
      </c>
      <c r="B39" s="1585">
        <f>SUM('P1'!AL14:AP14)/1000</f>
        <v>6521.3909999999996</v>
      </c>
      <c r="C39" s="1585">
        <f t="shared" si="8"/>
        <v>187.65527030556353</v>
      </c>
      <c r="D39" s="1585">
        <f t="shared" si="2"/>
        <v>22.637099477935905</v>
      </c>
      <c r="E39" s="1585">
        <f t="shared" si="3"/>
        <v>90.193098867957318</v>
      </c>
      <c r="F39" s="1585">
        <f t="shared" si="4"/>
        <v>41.932329782017156</v>
      </c>
      <c r="G39" s="1667">
        <f t="shared" si="5"/>
        <v>32.892742177653126</v>
      </c>
      <c r="H39" s="1700">
        <f t="shared" si="6"/>
        <v>13.897587209460744</v>
      </c>
      <c r="J39" s="1631">
        <f t="shared" si="7"/>
        <v>12237.733908732691</v>
      </c>
      <c r="K39" s="2865">
        <v>1476.253768015159</v>
      </c>
      <c r="L39" s="2865">
        <v>5881.8446321960701</v>
      </c>
      <c r="M39" s="2865">
        <v>2734.5711804947864</v>
      </c>
      <c r="N39" s="1669">
        <v>2145.064328026675</v>
      </c>
      <c r="O39" s="2866">
        <v>906.31600149492408</v>
      </c>
      <c r="P39" s="2851"/>
      <c r="X39" s="1708"/>
      <c r="Y39" s="1708"/>
      <c r="Z39" s="1708"/>
      <c r="AA39" s="1708"/>
      <c r="AB39" s="1708"/>
    </row>
    <row r="40" spans="1:28">
      <c r="A40" s="1606" t="s">
        <v>993</v>
      </c>
      <c r="B40" s="1585">
        <f>SUM('P1'!AQ14:AU14)/1000</f>
        <v>7346.348</v>
      </c>
      <c r="C40" s="1585">
        <f t="shared" si="8"/>
        <v>171.65783901354061</v>
      </c>
      <c r="D40" s="1585">
        <f t="shared" si="2"/>
        <v>25.220342367935945</v>
      </c>
      <c r="E40" s="1585">
        <f t="shared" si="3"/>
        <v>60.207678935228707</v>
      </c>
      <c r="F40" s="1585">
        <f t="shared" si="4"/>
        <v>47.151128701070007</v>
      </c>
      <c r="G40" s="1667">
        <f t="shared" si="5"/>
        <v>39.078689009305961</v>
      </c>
      <c r="H40" s="1700">
        <f t="shared" si="6"/>
        <v>27.102800243258152</v>
      </c>
      <c r="J40" s="1631">
        <f t="shared" si="7"/>
        <v>12610.58222321446</v>
      </c>
      <c r="K40" s="2865">
        <v>1852.7741171400151</v>
      </c>
      <c r="L40" s="2865">
        <v>4423.0656173045954</v>
      </c>
      <c r="M40" s="2865">
        <v>3463.8860003084824</v>
      </c>
      <c r="N40" s="1669">
        <v>2870.8564884613684</v>
      </c>
      <c r="O40" s="2866">
        <v>1991.0660236145904</v>
      </c>
      <c r="P40" s="2851"/>
      <c r="X40" s="1708"/>
      <c r="Y40" s="1708"/>
      <c r="Z40" s="1708"/>
      <c r="AA40" s="1708"/>
      <c r="AB40" s="1708"/>
    </row>
    <row r="41" spans="1:28">
      <c r="A41" s="1606" t="s">
        <v>994</v>
      </c>
      <c r="B41" s="1585">
        <f>SUM('P1'!AV14:AZ14)/1000</f>
        <v>8333.5660000000007</v>
      </c>
      <c r="C41" s="1585">
        <f t="shared" si="8"/>
        <v>214.82913055393777</v>
      </c>
      <c r="D41" s="1585">
        <f t="shared" si="2"/>
        <v>31.583196752783405</v>
      </c>
      <c r="E41" s="1585">
        <f t="shared" si="3"/>
        <v>68.676837189335828</v>
      </c>
      <c r="F41" s="1585">
        <f t="shared" si="4"/>
        <v>63.722195568025732</v>
      </c>
      <c r="G41" s="1667">
        <f t="shared" si="5"/>
        <v>50.846901043792833</v>
      </c>
      <c r="H41" s="1700">
        <f t="shared" si="6"/>
        <v>34.348302975928739</v>
      </c>
      <c r="J41" s="1631">
        <f t="shared" si="7"/>
        <v>17902.927381938571</v>
      </c>
      <c r="K41" s="2865">
        <v>2632.0065463030619</v>
      </c>
      <c r="L41" s="2865">
        <v>5723.2295538858461</v>
      </c>
      <c r="M41" s="2865">
        <v>5310.3312243104992</v>
      </c>
      <c r="N41" s="1669">
        <v>4237.3600574391648</v>
      </c>
      <c r="O41" s="2866">
        <v>2862.438498378986</v>
      </c>
      <c r="P41" s="2851"/>
      <c r="X41" s="1708"/>
      <c r="Y41" s="1708"/>
      <c r="Z41" s="1708"/>
      <c r="AA41" s="1708"/>
      <c r="AB41" s="1708"/>
    </row>
    <row r="42" spans="1:28">
      <c r="A42" s="1606" t="s">
        <v>995</v>
      </c>
      <c r="B42" s="1585">
        <f>SUM('P1'!BA14:BE14)/1000</f>
        <v>9690.1389999999992</v>
      </c>
      <c r="C42" s="1585">
        <f t="shared" si="8"/>
        <v>283.93547901066898</v>
      </c>
      <c r="D42" s="1585">
        <f t="shared" si="2"/>
        <v>42.425727061537671</v>
      </c>
      <c r="E42" s="1585">
        <f t="shared" si="3"/>
        <v>93.977368781227867</v>
      </c>
      <c r="F42" s="1585">
        <f t="shared" si="4"/>
        <v>89.11859579540014</v>
      </c>
      <c r="G42" s="1667">
        <f t="shared" si="5"/>
        <v>58.413787372503357</v>
      </c>
      <c r="H42" s="1700">
        <f t="shared" si="6"/>
        <v>44.214854890186878</v>
      </c>
      <c r="J42" s="1631">
        <f t="shared" si="7"/>
        <v>27513.742586449651</v>
      </c>
      <c r="K42" s="2865">
        <v>4111.1119240236158</v>
      </c>
      <c r="L42" s="2865">
        <v>9106.5376634435852</v>
      </c>
      <c r="M42" s="2865">
        <v>8635.715807422428</v>
      </c>
      <c r="N42" s="1669">
        <v>5660.3771915600228</v>
      </c>
      <c r="O42" s="2866">
        <v>4284.4808975074056</v>
      </c>
      <c r="P42" s="2851"/>
      <c r="X42" s="1708"/>
      <c r="Y42" s="1708"/>
      <c r="Z42" s="1708"/>
      <c r="AA42" s="1708"/>
      <c r="AB42" s="1708"/>
    </row>
    <row r="43" spans="1:28">
      <c r="A43" s="1606" t="s">
        <v>996</v>
      </c>
      <c r="B43" s="1585">
        <f>SUM('P1'!BF14:BJ14)/1000</f>
        <v>8546.0460000000003</v>
      </c>
      <c r="C43" s="1585">
        <f t="shared" si="8"/>
        <v>381.38713374841359</v>
      </c>
      <c r="D43" s="1585">
        <f t="shared" si="2"/>
        <v>57.504178600525393</v>
      </c>
      <c r="E43" s="1585">
        <f t="shared" si="3"/>
        <v>131.18589157220484</v>
      </c>
      <c r="F43" s="1585">
        <f t="shared" si="4"/>
        <v>126.00309752371703</v>
      </c>
      <c r="G43" s="1667">
        <f t="shared" si="5"/>
        <v>66.693966051966328</v>
      </c>
      <c r="H43" s="1700">
        <f t="shared" si="6"/>
        <v>58.021204177053853</v>
      </c>
      <c r="J43" s="1631">
        <f t="shared" ref="J43:J49" si="9">SUM(K43:N43)</f>
        <v>32593.519888220952</v>
      </c>
      <c r="K43" s="2865">
        <v>4914.3335551230566</v>
      </c>
      <c r="L43" s="2865">
        <v>11211.206639270749</v>
      </c>
      <c r="M43" s="2865">
        <v>10768.282675801718</v>
      </c>
      <c r="N43" s="1669">
        <v>5699.6970180254266</v>
      </c>
      <c r="O43" s="2866">
        <v>4958.5187987249437</v>
      </c>
      <c r="P43" s="2851"/>
      <c r="X43" s="1708"/>
      <c r="Y43" s="1708"/>
      <c r="Z43" s="1708"/>
      <c r="AA43" s="1708"/>
      <c r="AB43" s="1708"/>
    </row>
    <row r="44" spans="1:28">
      <c r="A44" s="1606" t="s">
        <v>997</v>
      </c>
      <c r="B44" s="1585">
        <f>SUM('P1'!BK14:BO14)/1000</f>
        <v>7718.3779999999997</v>
      </c>
      <c r="C44" s="1585">
        <f t="shared" si="8"/>
        <v>531.78726012818765</v>
      </c>
      <c r="D44" s="1585">
        <f t="shared" si="2"/>
        <v>78.709237595595241</v>
      </c>
      <c r="E44" s="1585">
        <f t="shared" si="3"/>
        <v>186.39447109505184</v>
      </c>
      <c r="F44" s="1585">
        <f t="shared" si="4"/>
        <v>183.42095839882438</v>
      </c>
      <c r="G44" s="1667">
        <f t="shared" si="5"/>
        <v>83.262593038716105</v>
      </c>
      <c r="H44" s="1700">
        <f t="shared" si="6"/>
        <v>84.02711319611268</v>
      </c>
      <c r="J44" s="1631">
        <f t="shared" si="9"/>
        <v>41045.350892536801</v>
      </c>
      <c r="K44" s="2865">
        <v>6075.0764785461515</v>
      </c>
      <c r="L44" s="2865">
        <v>14386.629850216839</v>
      </c>
      <c r="M44" s="2865">
        <v>14157.122900444012</v>
      </c>
      <c r="N44" s="1669">
        <v>6426.521663329795</v>
      </c>
      <c r="O44" s="2866">
        <v>6485.5302189638578</v>
      </c>
      <c r="P44" s="2851"/>
      <c r="X44" s="1708"/>
      <c r="Y44" s="1708"/>
      <c r="Z44" s="1708"/>
      <c r="AA44" s="1708"/>
      <c r="AB44" s="1708"/>
    </row>
    <row r="45" spans="1:28">
      <c r="A45" s="1606" t="s">
        <v>998</v>
      </c>
      <c r="B45" s="1585">
        <f>SUM('P1'!BP14:BT14)/1000</f>
        <v>7163.47</v>
      </c>
      <c r="C45" s="1585">
        <f t="shared" si="8"/>
        <v>808.32409371925849</v>
      </c>
      <c r="D45" s="1585">
        <f t="shared" si="2"/>
        <v>111.02770100435519</v>
      </c>
      <c r="E45" s="1585">
        <f t="shared" si="3"/>
        <v>278.68528976902951</v>
      </c>
      <c r="F45" s="1585">
        <f t="shared" si="4"/>
        <v>284.72384879027624</v>
      </c>
      <c r="G45" s="1667">
        <f t="shared" si="5"/>
        <v>133.8872541555975</v>
      </c>
      <c r="H45" s="1700">
        <f t="shared" si="6"/>
        <v>165.91833749335984</v>
      </c>
      <c r="J45" s="1631">
        <f t="shared" si="9"/>
        <v>57904.053956350966</v>
      </c>
      <c r="K45" s="2865">
        <v>7953.4360531366829</v>
      </c>
      <c r="L45" s="2865">
        <v>19963.537127017498</v>
      </c>
      <c r="M45" s="2865">
        <v>20396.1074909368</v>
      </c>
      <c r="N45" s="1669">
        <v>9590.9732852599809</v>
      </c>
      <c r="O45" s="2866">
        <v>11885.510330835585</v>
      </c>
      <c r="P45" s="2851"/>
      <c r="X45" s="1708"/>
      <c r="Y45" s="1708"/>
      <c r="Z45" s="1708"/>
      <c r="AA45" s="1708"/>
      <c r="AB45" s="1708"/>
    </row>
    <row r="46" spans="1:28">
      <c r="A46" s="1606" t="s">
        <v>999</v>
      </c>
      <c r="B46" s="1585">
        <f>SUM('P1'!BU14:BY14)/1000</f>
        <v>7807.6549999999997</v>
      </c>
      <c r="C46" s="1585">
        <f t="shared" si="8"/>
        <v>1191.0556628591205</v>
      </c>
      <c r="D46" s="1585">
        <f t="shared" si="2"/>
        <v>146.76427823767378</v>
      </c>
      <c r="E46" s="1585">
        <f t="shared" si="3"/>
        <v>404.69415622727178</v>
      </c>
      <c r="F46" s="1585">
        <f t="shared" si="4"/>
        <v>429.2966935959555</v>
      </c>
      <c r="G46" s="1667">
        <f t="shared" si="5"/>
        <v>210.30053479821959</v>
      </c>
      <c r="H46" s="1700">
        <f t="shared" si="6"/>
        <v>265.08996225950392</v>
      </c>
      <c r="J46" s="1631">
        <f t="shared" si="9"/>
        <v>92993.517014003271</v>
      </c>
      <c r="K46" s="2865">
        <v>11458.848508037649</v>
      </c>
      <c r="L46" s="2865">
        <v>31597.123523386395</v>
      </c>
      <c r="M46" s="2865">
        <v>33518.0047623793</v>
      </c>
      <c r="N46" s="1669">
        <v>16419.540220199931</v>
      </c>
      <c r="O46" s="2866">
        <v>20697.309692852268</v>
      </c>
      <c r="P46" s="2851"/>
      <c r="X46" s="1708"/>
      <c r="Y46" s="1708"/>
      <c r="Z46" s="1708"/>
      <c r="AA46" s="1708"/>
      <c r="AB46" s="1708"/>
    </row>
    <row r="47" spans="1:28">
      <c r="A47" s="1606" t="s">
        <v>1000</v>
      </c>
      <c r="B47" s="1585">
        <f>SUM('P1'!BZ14:CD14)/1000</f>
        <v>8491.9290000000001</v>
      </c>
      <c r="C47" s="1585">
        <f t="shared" si="8"/>
        <v>1864.7836710270358</v>
      </c>
      <c r="D47" s="1585">
        <f t="shared" si="2"/>
        <v>182.85320471552438</v>
      </c>
      <c r="E47" s="1585">
        <f t="shared" si="3"/>
        <v>582.94988411862766</v>
      </c>
      <c r="F47" s="1585">
        <f t="shared" si="4"/>
        <v>669.67691388215871</v>
      </c>
      <c r="G47" s="1667">
        <f t="shared" si="5"/>
        <v>429.30366831072536</v>
      </c>
      <c r="H47" s="1700">
        <f t="shared" si="6"/>
        <v>560.85138872864832</v>
      </c>
      <c r="J47" s="1631">
        <f t="shared" si="9"/>
        <v>158356.10534720946</v>
      </c>
      <c r="K47" s="2865">
        <v>15527.764318666983</v>
      </c>
      <c r="L47" s="2865">
        <v>49503.690264936136</v>
      </c>
      <c r="M47" s="2865">
        <v>56868.488056264061</v>
      </c>
      <c r="N47" s="1669">
        <v>36456.162707342293</v>
      </c>
      <c r="O47" s="2866">
        <v>47627.101726350826</v>
      </c>
      <c r="P47" s="2851"/>
      <c r="X47" s="1708"/>
      <c r="Y47" s="1708"/>
      <c r="Z47" s="1708"/>
      <c r="AA47" s="1708"/>
      <c r="AB47" s="1708"/>
    </row>
    <row r="48" spans="1:28">
      <c r="A48" s="1606" t="s">
        <v>1001</v>
      </c>
      <c r="B48" s="1585">
        <f>SUM('P1'!CE14:CI14)/1000</f>
        <v>6105.1890000000003</v>
      </c>
      <c r="C48" s="1585">
        <f t="shared" si="8"/>
        <v>2711.9188248460382</v>
      </c>
      <c r="D48" s="1585">
        <f t="shared" si="2"/>
        <v>183.42439022723886</v>
      </c>
      <c r="E48" s="1585">
        <f t="shared" si="3"/>
        <v>812.60054941023031</v>
      </c>
      <c r="F48" s="1585">
        <f t="shared" si="4"/>
        <v>1041.119223039798</v>
      </c>
      <c r="G48" s="1667">
        <f t="shared" si="5"/>
        <v>674.77466216877065</v>
      </c>
      <c r="H48" s="1700">
        <f t="shared" si="6"/>
        <v>873.60301794090128</v>
      </c>
      <c r="J48" s="1631">
        <f t="shared" si="9"/>
        <v>165567.7697834296</v>
      </c>
      <c r="K48" s="2865">
        <v>11198.405695470463</v>
      </c>
      <c r="L48" s="2865">
        <v>49610.799356532953</v>
      </c>
      <c r="M48" s="2865">
        <v>63562.296281911229</v>
      </c>
      <c r="N48" s="1669">
        <v>41196.268449514951</v>
      </c>
      <c r="O48" s="2866">
        <v>53335.115354995934</v>
      </c>
      <c r="P48" s="2851"/>
      <c r="X48" s="1708"/>
      <c r="Y48" s="1708"/>
      <c r="Z48" s="1708"/>
      <c r="AA48" s="1708"/>
      <c r="AB48" s="1708"/>
    </row>
    <row r="49" spans="1:28">
      <c r="A49" s="1606" t="s">
        <v>1002</v>
      </c>
      <c r="B49" s="1585">
        <f>SUM('P1'!CJ14:CN14)/1000</f>
        <v>4081.2170000000001</v>
      </c>
      <c r="C49" s="1585">
        <f t="shared" si="8"/>
        <v>3787.3599571283094</v>
      </c>
      <c r="D49" s="1585">
        <f t="shared" si="2"/>
        <v>232.80835127515252</v>
      </c>
      <c r="E49" s="1585">
        <f t="shared" si="3"/>
        <v>1033.8876753874229</v>
      </c>
      <c r="F49" s="1585">
        <f t="shared" si="4"/>
        <v>1330.7176164722694</v>
      </c>
      <c r="G49" s="1667">
        <f t="shared" si="5"/>
        <v>1189.9463139934649</v>
      </c>
      <c r="H49" s="1700">
        <f t="shared" si="6"/>
        <v>1400.3701099686475</v>
      </c>
      <c r="J49" s="1631">
        <f t="shared" si="9"/>
        <v>154570.37842151328</v>
      </c>
      <c r="K49" s="2865">
        <v>9501.4140096612409</v>
      </c>
      <c r="L49" s="2865">
        <v>42195.199568816322</v>
      </c>
      <c r="M49" s="2865">
        <v>54309.473585461055</v>
      </c>
      <c r="N49" s="1669">
        <v>48564.291257574667</v>
      </c>
      <c r="O49" s="2866">
        <v>57152.142990959139</v>
      </c>
      <c r="P49" s="2851"/>
      <c r="X49" s="1708"/>
      <c r="Y49" s="1708"/>
      <c r="Z49" s="1708"/>
      <c r="AA49" s="1708"/>
      <c r="AB49" s="1708"/>
    </row>
    <row r="50" spans="1:28">
      <c r="A50" s="1607" t="s">
        <v>1005</v>
      </c>
      <c r="B50" s="1614">
        <f>SUM('P1'!CO14:DD14)/1000</f>
        <v>3121.386</v>
      </c>
      <c r="C50" s="1585">
        <f>J50/$B50*10^2</f>
        <v>5826.7109400216132</v>
      </c>
      <c r="D50" s="1585">
        <f t="shared" si="2"/>
        <v>305.48166316007138</v>
      </c>
      <c r="E50" s="1585">
        <f t="shared" si="3"/>
        <v>1361.2480650659527</v>
      </c>
      <c r="F50" s="1585">
        <f t="shared" si="4"/>
        <v>1763.8624453342895</v>
      </c>
      <c r="G50" s="1667">
        <f t="shared" si="5"/>
        <v>2396.1187664613003</v>
      </c>
      <c r="H50" s="1700">
        <f>O50/$B50*10^2</f>
        <v>2605.4174273973467</v>
      </c>
      <c r="J50" s="1631">
        <f>SUM(K50:N50)</f>
        <v>181874.13954230305</v>
      </c>
      <c r="K50" s="2865">
        <v>9535.2618664456259</v>
      </c>
      <c r="L50" s="2865">
        <v>42489.806528239533</v>
      </c>
      <c r="M50" s="2865">
        <v>55056.95542792217</v>
      </c>
      <c r="N50" s="1669">
        <v>74792.115719695721</v>
      </c>
      <c r="O50" s="2866">
        <v>81325.134820340943</v>
      </c>
      <c r="P50" s="2851"/>
      <c r="X50" s="1708"/>
      <c r="Y50" s="1708"/>
      <c r="Z50" s="1708"/>
      <c r="AA50" s="1708"/>
      <c r="AB50" s="1708"/>
    </row>
    <row r="51" spans="1:28">
      <c r="G51" s="1318"/>
      <c r="H51" s="1318"/>
      <c r="P51" s="1318"/>
    </row>
    <row r="52" spans="1:28">
      <c r="L52" s="1318"/>
      <c r="P52" s="1318"/>
    </row>
    <row r="53" spans="1:28">
      <c r="A53" s="2816">
        <v>2030</v>
      </c>
      <c r="B53" s="1582" t="s">
        <v>640</v>
      </c>
      <c r="C53" s="1582" t="s">
        <v>800</v>
      </c>
      <c r="I53" s="1316"/>
      <c r="J53" s="1316"/>
      <c r="K53" s="1316"/>
      <c r="L53" s="1671"/>
      <c r="P53" s="1318"/>
    </row>
    <row r="54" spans="1:28">
      <c r="B54" s="1582" t="s">
        <v>643</v>
      </c>
      <c r="C54" s="1582" t="s">
        <v>801</v>
      </c>
      <c r="H54" s="1317" t="s">
        <v>1034</v>
      </c>
      <c r="I54" s="1316"/>
      <c r="J54" s="1316"/>
      <c r="K54" s="1316"/>
      <c r="L54" s="1671"/>
      <c r="P54" s="1318"/>
    </row>
    <row r="55" spans="1:28">
      <c r="C55" s="1582" t="s">
        <v>748</v>
      </c>
      <c r="D55" s="1582" t="s">
        <v>742</v>
      </c>
      <c r="E55" s="1582" t="s">
        <v>743</v>
      </c>
      <c r="F55" s="1582" t="s">
        <v>744</v>
      </c>
      <c r="G55" s="1666" t="s">
        <v>745</v>
      </c>
      <c r="H55" s="1319" t="s">
        <v>807</v>
      </c>
      <c r="I55" s="1642"/>
      <c r="J55" s="1642"/>
      <c r="K55" s="1672"/>
      <c r="L55" s="1672"/>
      <c r="P55" s="1318"/>
    </row>
    <row r="56" spans="1:28">
      <c r="A56" s="1608" t="s">
        <v>241</v>
      </c>
      <c r="B56" s="1664">
        <f>SUM(B57:B75)</f>
        <v>119125.14300000001</v>
      </c>
      <c r="C56" s="1674" t="s">
        <v>1035</v>
      </c>
      <c r="D56" s="1674" t="s">
        <v>1035</v>
      </c>
      <c r="E56" s="1674" t="s">
        <v>1035</v>
      </c>
      <c r="F56" s="1674" t="s">
        <v>1035</v>
      </c>
      <c r="G56" s="1687" t="s">
        <v>1035</v>
      </c>
      <c r="H56" s="1675" t="s">
        <v>1035</v>
      </c>
      <c r="I56" s="1698"/>
      <c r="J56" s="1683"/>
      <c r="K56" s="1683"/>
      <c r="L56" s="1685"/>
      <c r="P56" s="1318"/>
    </row>
    <row r="57" spans="1:28">
      <c r="A57" s="1607" t="s">
        <v>1010</v>
      </c>
      <c r="B57" s="1665">
        <f>SUM('P1'!C19:G19)/1000</f>
        <v>4143.424</v>
      </c>
      <c r="C57" s="1679">
        <f>SUM(D57:G57)</f>
        <v>300.52609345759947</v>
      </c>
      <c r="D57" s="1585">
        <f t="shared" ref="D57:F75" si="10">D32</f>
        <v>131.57648682674571</v>
      </c>
      <c r="E57" s="1585">
        <f t="shared" si="10"/>
        <v>135.53438644445254</v>
      </c>
      <c r="F57" s="1585">
        <f t="shared" si="10"/>
        <v>28.053974681524558</v>
      </c>
      <c r="G57" s="1704">
        <v>5.3612455048767247</v>
      </c>
      <c r="H57" s="1634">
        <f t="shared" ref="H57:H75" si="11">H32</f>
        <v>19.368952581503166</v>
      </c>
      <c r="I57" s="1698"/>
      <c r="J57" s="1683"/>
      <c r="K57" s="1683"/>
      <c r="L57" s="1685"/>
      <c r="P57" s="1318"/>
    </row>
    <row r="58" spans="1:28">
      <c r="A58" s="1606" t="s">
        <v>986</v>
      </c>
      <c r="B58" s="1665">
        <f>SUM('P1'!H19:L19)/1000</f>
        <v>4317.7309999999998</v>
      </c>
      <c r="C58" s="1679">
        <f t="shared" ref="C58:C75" si="12">SUM(D58:G58)</f>
        <v>72.903614110134313</v>
      </c>
      <c r="D58" s="1585">
        <f t="shared" si="10"/>
        <v>24.9030645987607</v>
      </c>
      <c r="E58" s="1585">
        <f t="shared" si="10"/>
        <v>31.73986472855173</v>
      </c>
      <c r="F58" s="1585">
        <f t="shared" si="10"/>
        <v>3.4681434412947327</v>
      </c>
      <c r="G58" s="1704">
        <v>12.79254134152715</v>
      </c>
      <c r="H58" s="1634">
        <f t="shared" si="11"/>
        <v>5.5067717863388816</v>
      </c>
      <c r="I58" s="1698"/>
      <c r="J58" s="1683"/>
      <c r="K58" s="1683"/>
      <c r="L58" s="1685"/>
      <c r="P58" s="1318"/>
    </row>
    <row r="59" spans="1:28">
      <c r="A59" s="1606" t="s">
        <v>987</v>
      </c>
      <c r="B59" s="1665">
        <f>SUM('P1'!M19:Q19)/1000</f>
        <v>4750.759</v>
      </c>
      <c r="C59" s="1679">
        <f t="shared" si="12"/>
        <v>68.907302683381687</v>
      </c>
      <c r="D59" s="1585">
        <f t="shared" si="10"/>
        <v>18.056526896380333</v>
      </c>
      <c r="E59" s="1585">
        <f t="shared" si="10"/>
        <v>27.692467948870075</v>
      </c>
      <c r="F59" s="1585">
        <f t="shared" si="10"/>
        <v>5.9021458870911685</v>
      </c>
      <c r="G59" s="1704">
        <v>17.256161951040109</v>
      </c>
      <c r="H59" s="1634">
        <f t="shared" si="11"/>
        <v>5.4560273482486332</v>
      </c>
      <c r="I59" s="1698"/>
      <c r="J59" s="1683"/>
      <c r="K59" s="1683"/>
      <c r="L59" s="1685"/>
      <c r="P59" s="1318"/>
    </row>
    <row r="60" spans="1:28">
      <c r="A60" s="1606" t="s">
        <v>988</v>
      </c>
      <c r="B60" s="564">
        <f>SUM('P1'!R19:V19)/1000</f>
        <v>5037.585</v>
      </c>
      <c r="C60" s="1679">
        <f t="shared" si="12"/>
        <v>87.384991564072223</v>
      </c>
      <c r="D60" s="1585">
        <f t="shared" si="10"/>
        <v>12.272172360356013</v>
      </c>
      <c r="E60" s="1585">
        <f t="shared" si="10"/>
        <v>31.218280766864392</v>
      </c>
      <c r="F60" s="1585">
        <f t="shared" si="10"/>
        <v>22.012216483601581</v>
      </c>
      <c r="G60" s="1704">
        <v>21.882321953250237</v>
      </c>
      <c r="H60" s="1634">
        <f t="shared" si="11"/>
        <v>6.4661172796552462</v>
      </c>
      <c r="I60" s="1698"/>
      <c r="J60" s="1683"/>
      <c r="K60" s="1683"/>
      <c r="L60" s="1685"/>
    </row>
    <row r="61" spans="1:28">
      <c r="A61" s="1606" t="s">
        <v>989</v>
      </c>
      <c r="B61" s="564">
        <f>SUM('P1'!W19:AA19)/1000</f>
        <v>5470.3010000000004</v>
      </c>
      <c r="C61" s="1679">
        <f t="shared" si="12"/>
        <v>112.31707581380888</v>
      </c>
      <c r="D61" s="1585">
        <f t="shared" si="10"/>
        <v>13.647437012841539</v>
      </c>
      <c r="E61" s="1585">
        <f t="shared" si="10"/>
        <v>50.013666991269986</v>
      </c>
      <c r="F61" s="1585">
        <f t="shared" si="10"/>
        <v>25.089304417149748</v>
      </c>
      <c r="G61" s="1704">
        <v>23.566667392547615</v>
      </c>
      <c r="H61" s="1634">
        <f t="shared" si="11"/>
        <v>8.6770051958465793</v>
      </c>
      <c r="I61" s="1698"/>
      <c r="J61" s="1683"/>
      <c r="K61" s="1683"/>
      <c r="L61" s="1685"/>
    </row>
    <row r="62" spans="1:28">
      <c r="A62" s="1606" t="s">
        <v>990</v>
      </c>
      <c r="B62" s="564">
        <f>SUM('P1'!AB19:AF19)/1000</f>
        <v>5845.9470000000001</v>
      </c>
      <c r="C62" s="1679">
        <f t="shared" si="12"/>
        <v>168.81787861636025</v>
      </c>
      <c r="D62" s="1585">
        <f t="shared" si="10"/>
        <v>17.04943536134115</v>
      </c>
      <c r="E62" s="1585">
        <f t="shared" si="10"/>
        <v>93.087265974833372</v>
      </c>
      <c r="F62" s="1585">
        <f t="shared" si="10"/>
        <v>33.142254329206423</v>
      </c>
      <c r="G62" s="1704">
        <v>25.538922950979298</v>
      </c>
      <c r="H62" s="1634">
        <f t="shared" si="11"/>
        <v>11.977627064681231</v>
      </c>
      <c r="I62" s="1698"/>
      <c r="J62" s="1683"/>
      <c r="K62" s="1683"/>
      <c r="L62" s="1685"/>
    </row>
    <row r="63" spans="1:28">
      <c r="A63" s="1606" t="s">
        <v>991</v>
      </c>
      <c r="B63" s="564">
        <f>SUM('P1'!AG19:AK19)/1000</f>
        <v>6257.8310000000001</v>
      </c>
      <c r="C63" s="1679">
        <f t="shared" si="12"/>
        <v>210.28400428225194</v>
      </c>
      <c r="D63" s="1585">
        <f t="shared" si="10"/>
        <v>21.471449795357334</v>
      </c>
      <c r="E63" s="1585">
        <f t="shared" si="10"/>
        <v>117.83130509782885</v>
      </c>
      <c r="F63" s="1585">
        <f t="shared" si="10"/>
        <v>41.630832900041042</v>
      </c>
      <c r="G63" s="1704">
        <v>29.350416489024738</v>
      </c>
      <c r="H63" s="1634">
        <f t="shared" si="11"/>
        <v>14.646119805198529</v>
      </c>
      <c r="I63" s="1698"/>
      <c r="J63" s="1683"/>
      <c r="K63" s="1683"/>
      <c r="L63" s="1685"/>
    </row>
    <row r="64" spans="1:28">
      <c r="A64" s="1606" t="s">
        <v>992</v>
      </c>
      <c r="B64" s="564">
        <f>SUM('P1'!AL19:AP19)/1000</f>
        <v>6167.6239999999998</v>
      </c>
      <c r="C64" s="1679">
        <f t="shared" si="12"/>
        <v>187.47001946919204</v>
      </c>
      <c r="D64" s="1585">
        <f t="shared" si="10"/>
        <v>22.637099477935905</v>
      </c>
      <c r="E64" s="1585">
        <f t="shared" si="10"/>
        <v>90.193098867957318</v>
      </c>
      <c r="F64" s="1585">
        <f t="shared" si="10"/>
        <v>41.932329782017156</v>
      </c>
      <c r="G64" s="1704">
        <v>32.707491341281681</v>
      </c>
      <c r="H64" s="1634">
        <f t="shared" si="11"/>
        <v>13.897587209460744</v>
      </c>
      <c r="I64" s="1698"/>
      <c r="J64" s="1683"/>
      <c r="K64" s="1683"/>
      <c r="L64" s="1685"/>
    </row>
    <row r="65" spans="1:12">
      <c r="A65" s="1606" t="s">
        <v>993</v>
      </c>
      <c r="B65" s="564">
        <f>SUM('P1'!AQ19:AU19)/1000</f>
        <v>6497.7330000000002</v>
      </c>
      <c r="C65" s="1679">
        <f t="shared" si="12"/>
        <v>171.36888166773602</v>
      </c>
      <c r="D65" s="1585">
        <f t="shared" si="10"/>
        <v>25.220342367935945</v>
      </c>
      <c r="E65" s="1585">
        <f t="shared" si="10"/>
        <v>60.207678935228707</v>
      </c>
      <c r="F65" s="1585">
        <f t="shared" si="10"/>
        <v>47.151128701070007</v>
      </c>
      <c r="G65" s="1704">
        <v>38.789731663501357</v>
      </c>
      <c r="H65" s="1634">
        <f t="shared" si="11"/>
        <v>27.102800243258152</v>
      </c>
      <c r="I65" s="1698"/>
      <c r="J65" s="1683"/>
      <c r="K65" s="1683"/>
      <c r="L65" s="1685"/>
    </row>
    <row r="66" spans="1:12">
      <c r="A66" s="1606" t="s">
        <v>994</v>
      </c>
      <c r="B66" s="564">
        <f>SUM('P1'!AV19:AZ19)/1000</f>
        <v>7306.4089999999997</v>
      </c>
      <c r="C66" s="1679">
        <f t="shared" si="12"/>
        <v>214.41585720487416</v>
      </c>
      <c r="D66" s="1585">
        <f t="shared" si="10"/>
        <v>31.583196752783405</v>
      </c>
      <c r="E66" s="1585">
        <f t="shared" si="10"/>
        <v>68.676837189335828</v>
      </c>
      <c r="F66" s="1585">
        <f t="shared" si="10"/>
        <v>63.722195568025732</v>
      </c>
      <c r="G66" s="1704">
        <v>50.433627694729196</v>
      </c>
      <c r="H66" s="1634">
        <f t="shared" si="11"/>
        <v>34.348302975928739</v>
      </c>
      <c r="I66" s="1698"/>
      <c r="J66" s="1683"/>
      <c r="K66" s="1683"/>
      <c r="L66" s="1685"/>
    </row>
    <row r="67" spans="1:12">
      <c r="A67" s="1606" t="s">
        <v>995</v>
      </c>
      <c r="B67" s="564">
        <f>SUM('P1'!BA19:BE19)/1000</f>
        <v>8255.4</v>
      </c>
      <c r="C67" s="1679">
        <f t="shared" si="12"/>
        <v>283.36045756860335</v>
      </c>
      <c r="D67" s="1585">
        <f t="shared" si="10"/>
        <v>42.425727061537671</v>
      </c>
      <c r="E67" s="1585">
        <f t="shared" si="10"/>
        <v>93.977368781227867</v>
      </c>
      <c r="F67" s="1585">
        <f t="shared" si="10"/>
        <v>89.11859579540014</v>
      </c>
      <c r="G67" s="1704">
        <v>57.83876593043766</v>
      </c>
      <c r="H67" s="1634">
        <f t="shared" si="11"/>
        <v>44.214854890186878</v>
      </c>
      <c r="I67" s="1698"/>
      <c r="J67" s="1683"/>
      <c r="K67" s="1683"/>
      <c r="L67" s="1685"/>
    </row>
    <row r="68" spans="1:12">
      <c r="A68" s="1606" t="s">
        <v>996</v>
      </c>
      <c r="B68" s="564">
        <f>SUM('P1'!BF19:BJ19)/1000</f>
        <v>9550.6830000000009</v>
      </c>
      <c r="C68" s="1679">
        <f t="shared" si="12"/>
        <v>380.36253028866872</v>
      </c>
      <c r="D68" s="1585">
        <f t="shared" si="10"/>
        <v>57.504178600525393</v>
      </c>
      <c r="E68" s="1585">
        <f t="shared" si="10"/>
        <v>131.18589157220484</v>
      </c>
      <c r="F68" s="1585">
        <f t="shared" si="10"/>
        <v>126.00309752371703</v>
      </c>
      <c r="G68" s="1704">
        <v>65.669362592221404</v>
      </c>
      <c r="H68" s="1634">
        <f t="shared" si="11"/>
        <v>58.021204177053853</v>
      </c>
      <c r="I68" s="1698"/>
      <c r="J68" s="1683"/>
      <c r="K68" s="1683"/>
      <c r="L68" s="1685"/>
    </row>
    <row r="69" spans="1:12">
      <c r="A69" s="1606" t="s">
        <v>997</v>
      </c>
      <c r="B69" s="564">
        <f>SUM('P1'!BK19:BO19)/1000</f>
        <v>8364.1260000000002</v>
      </c>
      <c r="C69" s="1679">
        <f t="shared" si="12"/>
        <v>530.12354048145835</v>
      </c>
      <c r="D69" s="1585">
        <f t="shared" si="10"/>
        <v>78.709237595595241</v>
      </c>
      <c r="E69" s="1585">
        <f t="shared" si="10"/>
        <v>186.39447109505184</v>
      </c>
      <c r="F69" s="1585">
        <f t="shared" si="10"/>
        <v>183.42095839882438</v>
      </c>
      <c r="G69" s="1704">
        <v>81.598873391986871</v>
      </c>
      <c r="H69" s="1634">
        <f t="shared" si="11"/>
        <v>84.02711319611268</v>
      </c>
      <c r="I69" s="1698"/>
      <c r="J69" s="1683"/>
      <c r="K69" s="1683"/>
      <c r="L69" s="1685"/>
    </row>
    <row r="70" spans="1:12">
      <c r="A70" s="1606" t="s">
        <v>998</v>
      </c>
      <c r="B70" s="564">
        <f>SUM('P1'!BP19:BT19)/1000</f>
        <v>7466.7719999999999</v>
      </c>
      <c r="C70" s="1679">
        <f t="shared" si="12"/>
        <v>804.63941955857251</v>
      </c>
      <c r="D70" s="1633">
        <f t="shared" si="10"/>
        <v>111.02770100435519</v>
      </c>
      <c r="E70" s="1633">
        <f t="shared" si="10"/>
        <v>278.68528976902951</v>
      </c>
      <c r="F70" s="1633">
        <f t="shared" si="10"/>
        <v>284.72384879027624</v>
      </c>
      <c r="G70" s="1704">
        <v>130.20257999491162</v>
      </c>
      <c r="H70" s="1635">
        <f t="shared" si="11"/>
        <v>165.91833749335984</v>
      </c>
      <c r="I70" s="1698"/>
      <c r="J70" s="1683"/>
      <c r="K70" s="1683"/>
      <c r="L70" s="1685"/>
    </row>
    <row r="71" spans="1:12">
      <c r="A71" s="1606" t="s">
        <v>999</v>
      </c>
      <c r="B71" s="564">
        <f>SUM('P1'!BU19:BY19)/1000</f>
        <v>6808.482</v>
      </c>
      <c r="C71" s="1679">
        <f t="shared" si="12"/>
        <v>1184.5997864413157</v>
      </c>
      <c r="D71" s="1633">
        <f t="shared" si="10"/>
        <v>146.76427823767378</v>
      </c>
      <c r="E71" s="1633">
        <f t="shared" si="10"/>
        <v>404.69415622727178</v>
      </c>
      <c r="F71" s="1633">
        <f t="shared" si="10"/>
        <v>429.2966935959555</v>
      </c>
      <c r="G71" s="1704">
        <v>203.84465838041476</v>
      </c>
      <c r="H71" s="1635">
        <f t="shared" si="11"/>
        <v>265.08996225950392</v>
      </c>
      <c r="I71" s="1698"/>
      <c r="J71" s="1683"/>
      <c r="K71" s="1683"/>
      <c r="L71" s="1685"/>
    </row>
    <row r="72" spans="1:12">
      <c r="A72" s="1606" t="s">
        <v>1000</v>
      </c>
      <c r="B72" s="564">
        <f>SUM('P1'!BZ19:CD19)/1000</f>
        <v>7196.085</v>
      </c>
      <c r="C72" s="1679">
        <f t="shared" si="12"/>
        <v>1851.5064199290759</v>
      </c>
      <c r="D72" s="1633">
        <f t="shared" si="10"/>
        <v>182.85320471552438</v>
      </c>
      <c r="E72" s="1633">
        <f t="shared" si="10"/>
        <v>582.94988411862766</v>
      </c>
      <c r="F72" s="1633">
        <f t="shared" si="10"/>
        <v>669.67691388215871</v>
      </c>
      <c r="G72" s="1704">
        <v>416.02641721276507</v>
      </c>
      <c r="H72" s="1635">
        <f t="shared" si="11"/>
        <v>560.85138872864832</v>
      </c>
      <c r="I72" s="1698"/>
      <c r="J72" s="1683"/>
      <c r="K72" s="1683"/>
      <c r="L72" s="1685"/>
    </row>
    <row r="73" spans="1:12">
      <c r="A73" s="1606" t="s">
        <v>1001</v>
      </c>
      <c r="B73" s="564">
        <f>SUM('P1'!CE19:CI19)/1000</f>
        <v>7381.9880000000003</v>
      </c>
      <c r="C73" s="1679">
        <f t="shared" si="12"/>
        <v>2690.3115108607335</v>
      </c>
      <c r="D73" s="1633">
        <f t="shared" si="10"/>
        <v>183.42439022723886</v>
      </c>
      <c r="E73" s="1633">
        <f t="shared" si="10"/>
        <v>812.60054941023031</v>
      </c>
      <c r="F73" s="1633">
        <f t="shared" si="10"/>
        <v>1041.119223039798</v>
      </c>
      <c r="G73" s="1704">
        <v>653.16734818346663</v>
      </c>
      <c r="H73" s="1635">
        <f t="shared" si="11"/>
        <v>873.60301794090128</v>
      </c>
      <c r="I73" s="1698"/>
      <c r="J73" s="1683"/>
      <c r="K73" s="1683"/>
      <c r="L73" s="1685"/>
    </row>
    <row r="74" spans="1:12">
      <c r="A74" s="1606" t="s">
        <v>1002</v>
      </c>
      <c r="B74" s="564">
        <f>SUM('P1'!CJ19:CN19)/1000</f>
        <v>4671.7719999999999</v>
      </c>
      <c r="C74" s="1679">
        <f t="shared" si="12"/>
        <v>3746.9939608791574</v>
      </c>
      <c r="D74" s="1633">
        <f t="shared" si="10"/>
        <v>232.80835127515252</v>
      </c>
      <c r="E74" s="1633">
        <f t="shared" si="10"/>
        <v>1033.8876753874229</v>
      </c>
      <c r="F74" s="1633">
        <f t="shared" si="10"/>
        <v>1330.7176164722694</v>
      </c>
      <c r="G74" s="1704">
        <v>1149.5803177443127</v>
      </c>
      <c r="H74" s="1635">
        <f t="shared" si="11"/>
        <v>1400.3701099686475</v>
      </c>
      <c r="I74" s="1698"/>
      <c r="J74" s="1683"/>
      <c r="K74" s="1683"/>
      <c r="L74" s="1685"/>
    </row>
    <row r="75" spans="1:12">
      <c r="A75" s="1607" t="s">
        <v>1005</v>
      </c>
      <c r="B75" s="1665">
        <f>SUM('P1'!CO19:DD19)/1000</f>
        <v>3634.491</v>
      </c>
      <c r="C75" s="1679">
        <f t="shared" si="12"/>
        <v>5728.8535972880154</v>
      </c>
      <c r="D75" s="1585">
        <f t="shared" si="10"/>
        <v>305.48166316007138</v>
      </c>
      <c r="E75" s="1585">
        <f t="shared" si="10"/>
        <v>1361.2480650659527</v>
      </c>
      <c r="F75" s="1585">
        <f t="shared" si="10"/>
        <v>1763.8624453342895</v>
      </c>
      <c r="G75" s="1704">
        <v>2298.2614237277021</v>
      </c>
      <c r="H75" s="1634">
        <f t="shared" si="11"/>
        <v>2605.4174273973467</v>
      </c>
      <c r="I75" s="1698"/>
      <c r="J75" s="1683"/>
      <c r="K75" s="1683"/>
      <c r="L75" s="1685"/>
    </row>
    <row r="76" spans="1:12">
      <c r="L76" s="1318"/>
    </row>
    <row r="77" spans="1:12">
      <c r="L77" s="1318"/>
    </row>
    <row r="78" spans="1:12">
      <c r="A78" s="2816">
        <v>2035</v>
      </c>
      <c r="B78" s="1582" t="s">
        <v>640</v>
      </c>
      <c r="C78" s="1582" t="s">
        <v>800</v>
      </c>
      <c r="I78" s="1316"/>
      <c r="J78" s="1316"/>
      <c r="K78" s="1316"/>
      <c r="L78" s="1671"/>
    </row>
    <row r="79" spans="1:12">
      <c r="B79" s="1582" t="s">
        <v>643</v>
      </c>
      <c r="C79" s="1582" t="s">
        <v>801</v>
      </c>
      <c r="H79" s="1317" t="s">
        <v>1034</v>
      </c>
      <c r="I79" s="1316"/>
      <c r="J79" s="1316"/>
      <c r="K79" s="1316"/>
      <c r="L79" s="1671"/>
    </row>
    <row r="80" spans="1:12">
      <c r="C80" s="1582" t="s">
        <v>748</v>
      </c>
      <c r="D80" s="1582" t="s">
        <v>742</v>
      </c>
      <c r="E80" s="1582" t="s">
        <v>743</v>
      </c>
      <c r="F80" s="1582" t="s">
        <v>744</v>
      </c>
      <c r="G80" s="1666" t="s">
        <v>745</v>
      </c>
      <c r="H80" s="1319" t="s">
        <v>807</v>
      </c>
      <c r="I80" s="1642"/>
      <c r="J80" s="1642"/>
      <c r="K80" s="1672"/>
      <c r="L80" s="1672"/>
    </row>
    <row r="81" spans="1:12">
      <c r="A81" s="1608" t="s">
        <v>241</v>
      </c>
      <c r="B81" s="1664">
        <f>SUM(B82:B100)</f>
        <v>115215.69899999999</v>
      </c>
      <c r="C81" s="1674" t="s">
        <v>1035</v>
      </c>
      <c r="D81" s="1674" t="s">
        <v>1035</v>
      </c>
      <c r="E81" s="1674" t="s">
        <v>1035</v>
      </c>
      <c r="F81" s="1674" t="s">
        <v>1035</v>
      </c>
      <c r="G81" s="1687" t="s">
        <v>1035</v>
      </c>
      <c r="H81" s="1675" t="s">
        <v>1035</v>
      </c>
      <c r="I81" s="1698"/>
      <c r="J81" s="1683"/>
      <c r="K81" s="1683"/>
      <c r="L81" s="1685"/>
    </row>
    <row r="82" spans="1:12">
      <c r="A82" s="1607" t="s">
        <v>1010</v>
      </c>
      <c r="B82" s="1665">
        <f>SUM('P1'!C24:G24)/1000</f>
        <v>3989.087</v>
      </c>
      <c r="C82" s="1679">
        <f>SUM(D82:G82)</f>
        <v>300.52609345759947</v>
      </c>
      <c r="D82" s="1585">
        <f t="shared" ref="D82:H91" si="13">D57</f>
        <v>131.57648682674571</v>
      </c>
      <c r="E82" s="1585">
        <f t="shared" si="13"/>
        <v>135.53438644445254</v>
      </c>
      <c r="F82" s="1585">
        <f t="shared" si="13"/>
        <v>28.053974681524558</v>
      </c>
      <c r="G82" s="1704">
        <f t="shared" si="13"/>
        <v>5.3612455048767247</v>
      </c>
      <c r="H82" s="1634">
        <f t="shared" si="13"/>
        <v>19.368952581503166</v>
      </c>
      <c r="I82" s="1698"/>
      <c r="J82" s="1683"/>
      <c r="K82" s="1683"/>
      <c r="L82" s="1685"/>
    </row>
    <row r="83" spans="1:12">
      <c r="A83" s="1606" t="s">
        <v>986</v>
      </c>
      <c r="B83" s="1665">
        <f>SUM('P1'!H24:L24)/1000</f>
        <v>4142.6840000000002</v>
      </c>
      <c r="C83" s="1679">
        <f t="shared" ref="C83:C100" si="14">SUM(D83:G83)</f>
        <v>72.903614110134313</v>
      </c>
      <c r="D83" s="1585">
        <f t="shared" si="13"/>
        <v>24.9030645987607</v>
      </c>
      <c r="E83" s="1585">
        <f t="shared" si="13"/>
        <v>31.73986472855173</v>
      </c>
      <c r="F83" s="1585">
        <f t="shared" si="13"/>
        <v>3.4681434412947327</v>
      </c>
      <c r="G83" s="1704">
        <f t="shared" si="13"/>
        <v>12.79254134152715</v>
      </c>
      <c r="H83" s="1634">
        <f t="shared" si="13"/>
        <v>5.5067717863388816</v>
      </c>
      <c r="I83" s="1698"/>
      <c r="J83" s="1683"/>
      <c r="K83" s="1683"/>
      <c r="L83" s="1685"/>
    </row>
    <row r="84" spans="1:12">
      <c r="A84" s="1606" t="s">
        <v>987</v>
      </c>
      <c r="B84" s="1665">
        <f>SUM('P1'!M24:Q24)/1000</f>
        <v>4325.442</v>
      </c>
      <c r="C84" s="1679">
        <f t="shared" si="14"/>
        <v>68.907302683381687</v>
      </c>
      <c r="D84" s="1585">
        <f t="shared" si="13"/>
        <v>18.056526896380333</v>
      </c>
      <c r="E84" s="1585">
        <f t="shared" si="13"/>
        <v>27.692467948870075</v>
      </c>
      <c r="F84" s="1585">
        <f t="shared" si="13"/>
        <v>5.9021458870911685</v>
      </c>
      <c r="G84" s="1704">
        <f t="shared" si="13"/>
        <v>17.256161951040109</v>
      </c>
      <c r="H84" s="1634">
        <f t="shared" si="13"/>
        <v>5.4560273482486332</v>
      </c>
      <c r="I84" s="1698"/>
      <c r="J84" s="1683"/>
      <c r="K84" s="1683"/>
      <c r="L84" s="1685"/>
    </row>
    <row r="85" spans="1:12">
      <c r="A85" s="1606" t="s">
        <v>988</v>
      </c>
      <c r="B85" s="564">
        <f>SUM('P1'!R24:V24)/1000</f>
        <v>4778.0240000000003</v>
      </c>
      <c r="C85" s="1679">
        <f t="shared" si="14"/>
        <v>87.384991564072223</v>
      </c>
      <c r="D85" s="1585">
        <f t="shared" si="13"/>
        <v>12.272172360356013</v>
      </c>
      <c r="E85" s="1585">
        <f t="shared" si="13"/>
        <v>31.218280766864392</v>
      </c>
      <c r="F85" s="1585">
        <f t="shared" si="13"/>
        <v>22.012216483601581</v>
      </c>
      <c r="G85" s="1704">
        <f t="shared" si="13"/>
        <v>21.882321953250237</v>
      </c>
      <c r="H85" s="1634">
        <f t="shared" si="13"/>
        <v>6.4661172796552462</v>
      </c>
      <c r="I85" s="1698"/>
      <c r="J85" s="1683"/>
      <c r="K85" s="1683"/>
      <c r="L85" s="1685"/>
    </row>
    <row r="86" spans="1:12">
      <c r="A86" s="1606" t="s">
        <v>989</v>
      </c>
      <c r="B86" s="564">
        <f>SUM('P1'!W24:AA24)/1000</f>
        <v>5157.1620000000003</v>
      </c>
      <c r="C86" s="1679">
        <f t="shared" si="14"/>
        <v>112.31707581380888</v>
      </c>
      <c r="D86" s="1585">
        <f t="shared" si="13"/>
        <v>13.647437012841539</v>
      </c>
      <c r="E86" s="1585">
        <f t="shared" si="13"/>
        <v>50.013666991269986</v>
      </c>
      <c r="F86" s="1585">
        <f t="shared" si="13"/>
        <v>25.089304417149748</v>
      </c>
      <c r="G86" s="1704">
        <f t="shared" si="13"/>
        <v>23.566667392547615</v>
      </c>
      <c r="H86" s="1634">
        <f t="shared" si="13"/>
        <v>8.6770051958465793</v>
      </c>
      <c r="I86" s="1698"/>
      <c r="J86" s="1683"/>
      <c r="K86" s="1683"/>
      <c r="L86" s="1685"/>
    </row>
    <row r="87" spans="1:12">
      <c r="A87" s="1606" t="s">
        <v>990</v>
      </c>
      <c r="B87" s="564">
        <f>SUM('P1'!AB24:AF24)/1000</f>
        <v>5557.5259999999998</v>
      </c>
      <c r="C87" s="1679">
        <f t="shared" si="14"/>
        <v>168.81787861636025</v>
      </c>
      <c r="D87" s="1585">
        <f t="shared" si="13"/>
        <v>17.04943536134115</v>
      </c>
      <c r="E87" s="1585">
        <f t="shared" si="13"/>
        <v>93.087265974833372</v>
      </c>
      <c r="F87" s="1585">
        <f t="shared" si="13"/>
        <v>33.142254329206423</v>
      </c>
      <c r="G87" s="1704">
        <f t="shared" si="13"/>
        <v>25.538922950979298</v>
      </c>
      <c r="H87" s="1634">
        <f t="shared" si="13"/>
        <v>11.977627064681231</v>
      </c>
      <c r="I87" s="1698"/>
      <c r="J87" s="1683"/>
      <c r="K87" s="1683"/>
      <c r="L87" s="1685"/>
    </row>
    <row r="88" spans="1:12">
      <c r="A88" s="1606" t="s">
        <v>991</v>
      </c>
      <c r="B88" s="564">
        <f>SUM('P1'!AG24:AK24)/1000</f>
        <v>5857.01</v>
      </c>
      <c r="C88" s="1679">
        <f t="shared" si="14"/>
        <v>210.28400428225194</v>
      </c>
      <c r="D88" s="1585">
        <f t="shared" si="13"/>
        <v>21.471449795357334</v>
      </c>
      <c r="E88" s="1585">
        <f t="shared" si="13"/>
        <v>117.83130509782885</v>
      </c>
      <c r="F88" s="1585">
        <f t="shared" si="13"/>
        <v>41.630832900041042</v>
      </c>
      <c r="G88" s="1704">
        <f t="shared" si="13"/>
        <v>29.350416489024738</v>
      </c>
      <c r="H88" s="1634">
        <f t="shared" si="13"/>
        <v>14.646119805198529</v>
      </c>
      <c r="I88" s="1698"/>
      <c r="J88" s="1683"/>
      <c r="K88" s="1683"/>
      <c r="L88" s="1685"/>
    </row>
    <row r="89" spans="1:12">
      <c r="A89" s="1606" t="s">
        <v>992</v>
      </c>
      <c r="B89" s="564">
        <f>SUM('P1'!AL24:AP24)/1000</f>
        <v>6244.1679999999997</v>
      </c>
      <c r="C89" s="1679">
        <f t="shared" si="14"/>
        <v>187.47001946919204</v>
      </c>
      <c r="D89" s="1585">
        <f t="shared" si="13"/>
        <v>22.637099477935905</v>
      </c>
      <c r="E89" s="1585">
        <f t="shared" si="13"/>
        <v>90.193098867957318</v>
      </c>
      <c r="F89" s="1585">
        <f t="shared" si="13"/>
        <v>41.932329782017156</v>
      </c>
      <c r="G89" s="1704">
        <f t="shared" si="13"/>
        <v>32.707491341281681</v>
      </c>
      <c r="H89" s="1634">
        <f t="shared" si="13"/>
        <v>13.897587209460744</v>
      </c>
      <c r="I89" s="1698"/>
      <c r="J89" s="1683"/>
      <c r="K89" s="1683"/>
      <c r="L89" s="1685"/>
    </row>
    <row r="90" spans="1:12">
      <c r="A90" s="1606" t="s">
        <v>993</v>
      </c>
      <c r="B90" s="564">
        <f>SUM('P1'!AQ24:AU24)/1000</f>
        <v>6146.55</v>
      </c>
      <c r="C90" s="1679">
        <f t="shared" si="14"/>
        <v>171.36888166773602</v>
      </c>
      <c r="D90" s="1585">
        <f t="shared" si="13"/>
        <v>25.220342367935945</v>
      </c>
      <c r="E90" s="1585">
        <f t="shared" si="13"/>
        <v>60.207678935228707</v>
      </c>
      <c r="F90" s="1585">
        <f t="shared" si="13"/>
        <v>47.151128701070007</v>
      </c>
      <c r="G90" s="1704">
        <f t="shared" si="13"/>
        <v>38.789731663501357</v>
      </c>
      <c r="H90" s="1634">
        <f t="shared" si="13"/>
        <v>27.102800243258152</v>
      </c>
      <c r="I90" s="1698"/>
      <c r="J90" s="1683"/>
      <c r="K90" s="1683"/>
      <c r="L90" s="1685"/>
    </row>
    <row r="91" spans="1:12">
      <c r="A91" s="1606" t="s">
        <v>994</v>
      </c>
      <c r="B91" s="564">
        <f>SUM('P1'!AV24:AZ24)/1000</f>
        <v>6464.2129999999997</v>
      </c>
      <c r="C91" s="1679">
        <f t="shared" si="14"/>
        <v>214.41585720487416</v>
      </c>
      <c r="D91" s="1585">
        <f t="shared" si="13"/>
        <v>31.583196752783405</v>
      </c>
      <c r="E91" s="1585">
        <f t="shared" si="13"/>
        <v>68.676837189335828</v>
      </c>
      <c r="F91" s="1585">
        <f t="shared" si="13"/>
        <v>63.722195568025732</v>
      </c>
      <c r="G91" s="1704">
        <f t="shared" si="13"/>
        <v>50.433627694729196</v>
      </c>
      <c r="H91" s="1634">
        <f t="shared" si="13"/>
        <v>34.348302975928739</v>
      </c>
      <c r="I91" s="1698"/>
      <c r="J91" s="1683"/>
      <c r="K91" s="1683"/>
      <c r="L91" s="1685"/>
    </row>
    <row r="92" spans="1:12">
      <c r="A92" s="1606" t="s">
        <v>995</v>
      </c>
      <c r="B92" s="564">
        <f>SUM('P1'!BA24:BE24)/1000</f>
        <v>7241.2169999999996</v>
      </c>
      <c r="C92" s="1679">
        <f t="shared" si="14"/>
        <v>283.36045756860335</v>
      </c>
      <c r="D92" s="1585">
        <f t="shared" ref="D92:H100" si="15">D67</f>
        <v>42.425727061537671</v>
      </c>
      <c r="E92" s="1585">
        <f t="shared" si="15"/>
        <v>93.977368781227867</v>
      </c>
      <c r="F92" s="1585">
        <f t="shared" si="15"/>
        <v>89.11859579540014</v>
      </c>
      <c r="G92" s="1704">
        <f t="shared" si="15"/>
        <v>57.83876593043766</v>
      </c>
      <c r="H92" s="1634">
        <f t="shared" si="15"/>
        <v>44.214854890186878</v>
      </c>
      <c r="I92" s="1698"/>
      <c r="J92" s="1683"/>
      <c r="K92" s="1683"/>
      <c r="L92" s="1685"/>
    </row>
    <row r="93" spans="1:12">
      <c r="A93" s="1606" t="s">
        <v>996</v>
      </c>
      <c r="B93" s="564">
        <f>SUM('P1'!BF24:BJ24)/1000</f>
        <v>8140.98</v>
      </c>
      <c r="C93" s="1679">
        <f t="shared" si="14"/>
        <v>380.36253028866872</v>
      </c>
      <c r="D93" s="1585">
        <f t="shared" si="15"/>
        <v>57.504178600525393</v>
      </c>
      <c r="E93" s="1585">
        <f t="shared" si="15"/>
        <v>131.18589157220484</v>
      </c>
      <c r="F93" s="1585">
        <f t="shared" si="15"/>
        <v>126.00309752371703</v>
      </c>
      <c r="G93" s="1704">
        <f t="shared" si="15"/>
        <v>65.669362592221404</v>
      </c>
      <c r="H93" s="1634">
        <f t="shared" si="15"/>
        <v>58.021204177053853</v>
      </c>
      <c r="I93" s="1698"/>
      <c r="J93" s="1683"/>
      <c r="K93" s="1683"/>
      <c r="L93" s="1685"/>
    </row>
    <row r="94" spans="1:12">
      <c r="A94" s="1606" t="s">
        <v>997</v>
      </c>
      <c r="B94" s="564">
        <f>SUM('P1'!BK24:BO24)/1000</f>
        <v>9355.0329999999994</v>
      </c>
      <c r="C94" s="1679">
        <f t="shared" si="14"/>
        <v>530.12354048145835</v>
      </c>
      <c r="D94" s="1585">
        <f t="shared" si="15"/>
        <v>78.709237595595241</v>
      </c>
      <c r="E94" s="1585">
        <f t="shared" si="15"/>
        <v>186.39447109505184</v>
      </c>
      <c r="F94" s="1585">
        <f t="shared" si="15"/>
        <v>183.42095839882438</v>
      </c>
      <c r="G94" s="1704">
        <f t="shared" si="15"/>
        <v>81.598873391986871</v>
      </c>
      <c r="H94" s="1634">
        <f t="shared" si="15"/>
        <v>84.02711319611268</v>
      </c>
      <c r="I94" s="1698"/>
      <c r="J94" s="1683"/>
      <c r="K94" s="1683"/>
      <c r="L94" s="1685"/>
    </row>
    <row r="95" spans="1:12">
      <c r="A95" s="1606" t="s">
        <v>998</v>
      </c>
      <c r="B95" s="564">
        <f>SUM('P1'!BP24:BT24)/1000</f>
        <v>8105.125</v>
      </c>
      <c r="C95" s="1679">
        <f t="shared" si="14"/>
        <v>804.63941955857251</v>
      </c>
      <c r="D95" s="1633">
        <f t="shared" si="15"/>
        <v>111.02770100435519</v>
      </c>
      <c r="E95" s="1633">
        <f t="shared" si="15"/>
        <v>278.68528976902951</v>
      </c>
      <c r="F95" s="1633">
        <f t="shared" si="15"/>
        <v>284.72384879027624</v>
      </c>
      <c r="G95" s="1704">
        <f t="shared" si="15"/>
        <v>130.20257999491162</v>
      </c>
      <c r="H95" s="1635">
        <f t="shared" si="15"/>
        <v>165.91833749335984</v>
      </c>
      <c r="I95" s="1698"/>
      <c r="J95" s="1683"/>
      <c r="K95" s="1683"/>
      <c r="L95" s="1685"/>
    </row>
    <row r="96" spans="1:12">
      <c r="A96" s="1606" t="s">
        <v>999</v>
      </c>
      <c r="B96" s="564">
        <f>SUM('P1'!BU24:BY24)/1000</f>
        <v>7114.2160000000003</v>
      </c>
      <c r="C96" s="1679">
        <f t="shared" si="14"/>
        <v>1184.5997864413157</v>
      </c>
      <c r="D96" s="1633">
        <f t="shared" si="15"/>
        <v>146.76427823767378</v>
      </c>
      <c r="E96" s="1633">
        <f t="shared" si="15"/>
        <v>404.69415622727178</v>
      </c>
      <c r="F96" s="1633">
        <f t="shared" si="15"/>
        <v>429.2966935959555</v>
      </c>
      <c r="G96" s="1704">
        <f t="shared" si="15"/>
        <v>203.84465838041476</v>
      </c>
      <c r="H96" s="1635">
        <f t="shared" si="15"/>
        <v>265.08996225950392</v>
      </c>
      <c r="I96" s="1698"/>
      <c r="J96" s="1683"/>
      <c r="K96" s="1683"/>
      <c r="L96" s="1685"/>
    </row>
    <row r="97" spans="1:12">
      <c r="A97" s="1606" t="s">
        <v>1000</v>
      </c>
      <c r="B97" s="564">
        <f>SUM('P1'!BZ24:CD24)/1000</f>
        <v>6304.2380000000003</v>
      </c>
      <c r="C97" s="1679">
        <f t="shared" si="14"/>
        <v>1851.5064199290759</v>
      </c>
      <c r="D97" s="1633">
        <f t="shared" si="15"/>
        <v>182.85320471552438</v>
      </c>
      <c r="E97" s="1633">
        <f t="shared" si="15"/>
        <v>582.94988411862766</v>
      </c>
      <c r="F97" s="1633">
        <f t="shared" si="15"/>
        <v>669.67691388215871</v>
      </c>
      <c r="G97" s="1704">
        <f t="shared" si="15"/>
        <v>416.02641721276507</v>
      </c>
      <c r="H97" s="1635">
        <f t="shared" si="15"/>
        <v>560.85138872864832</v>
      </c>
      <c r="I97" s="1698"/>
      <c r="J97" s="1683"/>
      <c r="K97" s="1683"/>
      <c r="L97" s="1685"/>
    </row>
    <row r="98" spans="1:12">
      <c r="A98" s="1606" t="s">
        <v>1001</v>
      </c>
      <c r="B98" s="564">
        <f>SUM('P1'!CE24:CI24)/1000</f>
        <v>6275.049</v>
      </c>
      <c r="C98" s="1679">
        <f t="shared" si="14"/>
        <v>2690.3115108607335</v>
      </c>
      <c r="D98" s="1633">
        <f t="shared" si="15"/>
        <v>183.42439022723886</v>
      </c>
      <c r="E98" s="1633">
        <f t="shared" si="15"/>
        <v>812.60054941023031</v>
      </c>
      <c r="F98" s="1633">
        <f t="shared" si="15"/>
        <v>1041.119223039798</v>
      </c>
      <c r="G98" s="1704">
        <f t="shared" si="15"/>
        <v>653.16734818346663</v>
      </c>
      <c r="H98" s="1635">
        <f t="shared" si="15"/>
        <v>873.60301794090128</v>
      </c>
      <c r="I98" s="1698"/>
      <c r="J98" s="1683"/>
      <c r="K98" s="1683"/>
      <c r="L98" s="1685"/>
    </row>
    <row r="99" spans="1:12">
      <c r="A99" s="1606" t="s">
        <v>1002</v>
      </c>
      <c r="B99" s="564">
        <f>SUM('P1'!CJ24:CN24)/1000</f>
        <v>5763.7070000000003</v>
      </c>
      <c r="C99" s="1679">
        <f t="shared" si="14"/>
        <v>3746.9939608791574</v>
      </c>
      <c r="D99" s="1633">
        <f t="shared" si="15"/>
        <v>232.80835127515252</v>
      </c>
      <c r="E99" s="1633">
        <f t="shared" si="15"/>
        <v>1033.8876753874229</v>
      </c>
      <c r="F99" s="1633">
        <f t="shared" si="15"/>
        <v>1330.7176164722694</v>
      </c>
      <c r="G99" s="1704">
        <f t="shared" si="15"/>
        <v>1149.5803177443127</v>
      </c>
      <c r="H99" s="1635">
        <f t="shared" si="15"/>
        <v>1400.3701099686475</v>
      </c>
      <c r="I99" s="1698"/>
      <c r="J99" s="1683"/>
      <c r="K99" s="1683"/>
      <c r="L99" s="1685"/>
    </row>
    <row r="100" spans="1:12">
      <c r="A100" s="1607" t="s">
        <v>1005</v>
      </c>
      <c r="B100" s="1665">
        <f>SUM('P1'!CO24:DD24)/1000</f>
        <v>4254.268</v>
      </c>
      <c r="C100" s="1679">
        <f t="shared" si="14"/>
        <v>5728.8535972880154</v>
      </c>
      <c r="D100" s="1585">
        <f t="shared" si="15"/>
        <v>305.48166316007138</v>
      </c>
      <c r="E100" s="1585">
        <f t="shared" si="15"/>
        <v>1361.2480650659527</v>
      </c>
      <c r="F100" s="1585">
        <f t="shared" si="15"/>
        <v>1763.8624453342895</v>
      </c>
      <c r="G100" s="1704">
        <f t="shared" si="15"/>
        <v>2298.2614237277021</v>
      </c>
      <c r="H100" s="1634">
        <f t="shared" si="15"/>
        <v>2605.4174273973467</v>
      </c>
      <c r="I100" s="1698"/>
      <c r="J100" s="1683"/>
      <c r="K100" s="1683"/>
      <c r="L100" s="1685"/>
    </row>
    <row r="101" spans="1:12">
      <c r="L101" s="1318"/>
    </row>
    <row r="102" spans="1:12">
      <c r="L102" s="1318"/>
    </row>
    <row r="103" spans="1:12">
      <c r="A103" s="2816">
        <v>2040</v>
      </c>
      <c r="B103" s="1582" t="s">
        <v>640</v>
      </c>
      <c r="C103" s="1582" t="s">
        <v>800</v>
      </c>
      <c r="I103" s="1316"/>
      <c r="J103" s="1316"/>
      <c r="K103" s="1316"/>
      <c r="L103" s="1671"/>
    </row>
    <row r="104" spans="1:12">
      <c r="B104" s="1582" t="s">
        <v>643</v>
      </c>
      <c r="C104" s="1582" t="s">
        <v>801</v>
      </c>
      <c r="H104" s="1317" t="s">
        <v>1034</v>
      </c>
      <c r="I104" s="1316"/>
      <c r="J104" s="1316"/>
      <c r="K104" s="1316"/>
      <c r="L104" s="1671"/>
    </row>
    <row r="105" spans="1:12">
      <c r="C105" s="1582" t="s">
        <v>748</v>
      </c>
      <c r="D105" s="1582" t="s">
        <v>742</v>
      </c>
      <c r="E105" s="1582" t="s">
        <v>743</v>
      </c>
      <c r="F105" s="1582" t="s">
        <v>744</v>
      </c>
      <c r="G105" s="1666" t="s">
        <v>745</v>
      </c>
      <c r="H105" s="1319" t="s">
        <v>807</v>
      </c>
      <c r="I105" s="1642"/>
      <c r="J105" s="1642"/>
      <c r="K105" s="1672"/>
      <c r="L105" s="1672"/>
    </row>
    <row r="106" spans="1:12">
      <c r="A106" s="1608" t="s">
        <v>241</v>
      </c>
      <c r="B106" s="1664">
        <f>SUM(B107:B125)</f>
        <v>110918.55199999998</v>
      </c>
      <c r="C106" s="1674" t="s">
        <v>1035</v>
      </c>
      <c r="D106" s="1674" t="s">
        <v>1035</v>
      </c>
      <c r="E106" s="1674" t="s">
        <v>1035</v>
      </c>
      <c r="F106" s="1674" t="s">
        <v>1035</v>
      </c>
      <c r="G106" s="1687" t="s">
        <v>1035</v>
      </c>
      <c r="H106" s="1675" t="s">
        <v>1035</v>
      </c>
      <c r="I106" s="1698"/>
      <c r="J106" s="1683"/>
      <c r="K106" s="1683"/>
      <c r="L106" s="1685"/>
    </row>
    <row r="107" spans="1:12">
      <c r="A107" s="1607" t="s">
        <v>1010</v>
      </c>
      <c r="B107" s="1665">
        <f>SUM('P1'!C29:G29)/1000</f>
        <v>3797.0219999999999</v>
      </c>
      <c r="C107" s="1679">
        <f>SUM(D107:G107)</f>
        <v>300.52609345759947</v>
      </c>
      <c r="D107" s="1585">
        <f t="shared" ref="D107:H116" si="16">D57</f>
        <v>131.57648682674571</v>
      </c>
      <c r="E107" s="1585">
        <f t="shared" si="16"/>
        <v>135.53438644445254</v>
      </c>
      <c r="F107" s="1585">
        <f t="shared" si="16"/>
        <v>28.053974681524558</v>
      </c>
      <c r="G107" s="1704">
        <f t="shared" si="16"/>
        <v>5.3612455048767247</v>
      </c>
      <c r="H107" s="1634">
        <f t="shared" si="16"/>
        <v>19.368952581503166</v>
      </c>
      <c r="I107" s="1698"/>
      <c r="J107" s="1683"/>
      <c r="K107" s="1683"/>
      <c r="L107" s="1685"/>
    </row>
    <row r="108" spans="1:12">
      <c r="A108" s="1606" t="s">
        <v>986</v>
      </c>
      <c r="B108" s="1665">
        <f>SUM('P1'!H29:L29)/1000</f>
        <v>3988.6590000000001</v>
      </c>
      <c r="C108" s="1679">
        <f t="shared" ref="C108:C125" si="17">SUM(D108:G108)</f>
        <v>72.903614110134313</v>
      </c>
      <c r="D108" s="1585">
        <f t="shared" si="16"/>
        <v>24.9030645987607</v>
      </c>
      <c r="E108" s="1585">
        <f t="shared" si="16"/>
        <v>31.73986472855173</v>
      </c>
      <c r="F108" s="1585">
        <f t="shared" si="16"/>
        <v>3.4681434412947327</v>
      </c>
      <c r="G108" s="1704">
        <f t="shared" si="16"/>
        <v>12.79254134152715</v>
      </c>
      <c r="H108" s="1634">
        <f>H58</f>
        <v>5.5067717863388816</v>
      </c>
      <c r="I108" s="1698"/>
      <c r="J108" s="1683"/>
      <c r="K108" s="1683"/>
      <c r="L108" s="1685"/>
    </row>
    <row r="109" spans="1:12">
      <c r="A109" s="1606" t="s">
        <v>987</v>
      </c>
      <c r="B109" s="1665">
        <f>SUM('P1'!M29:Q29)/1000</f>
        <v>4150.268</v>
      </c>
      <c r="C109" s="1679">
        <f t="shared" si="17"/>
        <v>68.907302683381687</v>
      </c>
      <c r="D109" s="1585">
        <f t="shared" si="16"/>
        <v>18.056526896380333</v>
      </c>
      <c r="E109" s="1585">
        <f t="shared" si="16"/>
        <v>27.692467948870075</v>
      </c>
      <c r="F109" s="1585">
        <f t="shared" si="16"/>
        <v>5.9021458870911685</v>
      </c>
      <c r="G109" s="1704">
        <f t="shared" si="16"/>
        <v>17.256161951040109</v>
      </c>
      <c r="H109" s="1634">
        <f t="shared" si="16"/>
        <v>5.4560273482486332</v>
      </c>
      <c r="I109" s="1698"/>
      <c r="J109" s="1683"/>
      <c r="K109" s="1683"/>
      <c r="L109" s="1685"/>
    </row>
    <row r="110" spans="1:12">
      <c r="A110" s="1606" t="s">
        <v>988</v>
      </c>
      <c r="B110" s="564">
        <f>SUM('P1'!R29:V29)/1000</f>
        <v>4350.8379999999997</v>
      </c>
      <c r="C110" s="1679">
        <f t="shared" si="17"/>
        <v>87.384991564072223</v>
      </c>
      <c r="D110" s="1585">
        <f t="shared" si="16"/>
        <v>12.272172360356013</v>
      </c>
      <c r="E110" s="1585">
        <f t="shared" si="16"/>
        <v>31.218280766864392</v>
      </c>
      <c r="F110" s="1585">
        <f t="shared" si="16"/>
        <v>22.012216483601581</v>
      </c>
      <c r="G110" s="1704">
        <f t="shared" si="16"/>
        <v>21.882321953250237</v>
      </c>
      <c r="H110" s="1634">
        <f t="shared" si="16"/>
        <v>6.4661172796552462</v>
      </c>
      <c r="I110" s="1698"/>
      <c r="J110" s="1683"/>
      <c r="K110" s="1683"/>
      <c r="L110" s="1685"/>
    </row>
    <row r="111" spans="1:12">
      <c r="A111" s="1606" t="s">
        <v>989</v>
      </c>
      <c r="B111" s="564">
        <f>SUM('P1'!W29:AA29)/1000</f>
        <v>4894.9570000000003</v>
      </c>
      <c r="C111" s="1679">
        <f t="shared" si="17"/>
        <v>112.31707581380888</v>
      </c>
      <c r="D111" s="1585">
        <f t="shared" si="16"/>
        <v>13.647437012841539</v>
      </c>
      <c r="E111" s="1585">
        <f t="shared" si="16"/>
        <v>50.013666991269986</v>
      </c>
      <c r="F111" s="1585">
        <f t="shared" si="16"/>
        <v>25.089304417149748</v>
      </c>
      <c r="G111" s="1704">
        <f t="shared" si="16"/>
        <v>23.566667392547615</v>
      </c>
      <c r="H111" s="1634">
        <f t="shared" si="16"/>
        <v>8.6770051958465793</v>
      </c>
      <c r="I111" s="1698"/>
      <c r="J111" s="1683"/>
      <c r="K111" s="1683"/>
      <c r="L111" s="1685"/>
    </row>
    <row r="112" spans="1:12">
      <c r="A112" s="1606" t="s">
        <v>990</v>
      </c>
      <c r="B112" s="564">
        <f>SUM('P1'!AB29:AF29)/1000</f>
        <v>5241.4409999999998</v>
      </c>
      <c r="C112" s="1679">
        <f t="shared" si="17"/>
        <v>168.81787861636025</v>
      </c>
      <c r="D112" s="1585">
        <f t="shared" si="16"/>
        <v>17.04943536134115</v>
      </c>
      <c r="E112" s="1585">
        <f t="shared" si="16"/>
        <v>93.087265974833372</v>
      </c>
      <c r="F112" s="1585">
        <f t="shared" si="16"/>
        <v>33.142254329206423</v>
      </c>
      <c r="G112" s="1704">
        <f t="shared" si="16"/>
        <v>25.538922950979298</v>
      </c>
      <c r="H112" s="1634">
        <f t="shared" si="16"/>
        <v>11.977627064681231</v>
      </c>
      <c r="I112" s="1698"/>
      <c r="J112" s="1683"/>
      <c r="K112" s="1683"/>
      <c r="L112" s="1685"/>
    </row>
    <row r="113" spans="1:12">
      <c r="A113" s="1606" t="s">
        <v>991</v>
      </c>
      <c r="B113" s="564">
        <f>SUM('P1'!AG29:AK29)/1000</f>
        <v>5569.8419999999996</v>
      </c>
      <c r="C113" s="1679">
        <f t="shared" si="17"/>
        <v>210.28400428225194</v>
      </c>
      <c r="D113" s="1585">
        <f t="shared" si="16"/>
        <v>21.471449795357334</v>
      </c>
      <c r="E113" s="1585">
        <f t="shared" si="16"/>
        <v>117.83130509782885</v>
      </c>
      <c r="F113" s="1585">
        <f t="shared" si="16"/>
        <v>41.630832900041042</v>
      </c>
      <c r="G113" s="1704">
        <f t="shared" si="16"/>
        <v>29.350416489024738</v>
      </c>
      <c r="H113" s="1634">
        <f t="shared" si="16"/>
        <v>14.646119805198529</v>
      </c>
      <c r="I113" s="1698"/>
      <c r="J113" s="1683"/>
      <c r="K113" s="1683"/>
      <c r="L113" s="1685"/>
    </row>
    <row r="114" spans="1:12">
      <c r="A114" s="1606" t="s">
        <v>992</v>
      </c>
      <c r="B114" s="564">
        <f>SUM('P1'!AL29:AP29)/1000</f>
        <v>5845.0889999999999</v>
      </c>
      <c r="C114" s="1679">
        <f t="shared" si="17"/>
        <v>187.47001946919204</v>
      </c>
      <c r="D114" s="1585">
        <f t="shared" si="16"/>
        <v>22.637099477935905</v>
      </c>
      <c r="E114" s="1585">
        <f t="shared" si="16"/>
        <v>90.193098867957318</v>
      </c>
      <c r="F114" s="1585">
        <f t="shared" si="16"/>
        <v>41.932329782017156</v>
      </c>
      <c r="G114" s="1704">
        <f t="shared" si="16"/>
        <v>32.707491341281681</v>
      </c>
      <c r="H114" s="1634">
        <f t="shared" si="16"/>
        <v>13.897587209460744</v>
      </c>
      <c r="I114" s="1698"/>
      <c r="J114" s="1683"/>
      <c r="K114" s="1683"/>
      <c r="L114" s="1685"/>
    </row>
    <row r="115" spans="1:12">
      <c r="A115" s="1606" t="s">
        <v>993</v>
      </c>
      <c r="B115" s="564">
        <f>SUM('P1'!AQ29:AU29)/1000</f>
        <v>6223.7669999999998</v>
      </c>
      <c r="C115" s="1679">
        <f t="shared" si="17"/>
        <v>171.36888166773602</v>
      </c>
      <c r="D115" s="1585">
        <f t="shared" si="16"/>
        <v>25.220342367935945</v>
      </c>
      <c r="E115" s="1585">
        <f t="shared" si="16"/>
        <v>60.207678935228707</v>
      </c>
      <c r="F115" s="1585">
        <f t="shared" si="16"/>
        <v>47.151128701070007</v>
      </c>
      <c r="G115" s="1704">
        <f t="shared" si="16"/>
        <v>38.789731663501357</v>
      </c>
      <c r="H115" s="1634">
        <f t="shared" si="16"/>
        <v>27.102800243258152</v>
      </c>
      <c r="I115" s="1698"/>
      <c r="J115" s="1683"/>
      <c r="K115" s="1683"/>
      <c r="L115" s="1685"/>
    </row>
    <row r="116" spans="1:12">
      <c r="A116" s="1606" t="s">
        <v>994</v>
      </c>
      <c r="B116" s="564">
        <f>SUM('P1'!AV29:AZ29)/1000</f>
        <v>6116.5339999999997</v>
      </c>
      <c r="C116" s="1679">
        <f t="shared" si="17"/>
        <v>214.41585720487416</v>
      </c>
      <c r="D116" s="1585">
        <f t="shared" si="16"/>
        <v>31.583196752783405</v>
      </c>
      <c r="E116" s="1585">
        <f t="shared" si="16"/>
        <v>68.676837189335828</v>
      </c>
      <c r="F116" s="1585">
        <f t="shared" si="16"/>
        <v>63.722195568025732</v>
      </c>
      <c r="G116" s="1704">
        <f t="shared" si="16"/>
        <v>50.433627694729196</v>
      </c>
      <c r="H116" s="1634">
        <f t="shared" si="16"/>
        <v>34.348302975928739</v>
      </c>
      <c r="I116" s="1698"/>
      <c r="J116" s="1683"/>
      <c r="K116" s="1683"/>
      <c r="L116" s="1685"/>
    </row>
    <row r="117" spans="1:12">
      <c r="A117" s="1606" t="s">
        <v>995</v>
      </c>
      <c r="B117" s="564">
        <f>SUM('P1'!BA29:BE29)/1000</f>
        <v>6408.7910000000002</v>
      </c>
      <c r="C117" s="1679">
        <f t="shared" si="17"/>
        <v>283.36045756860335</v>
      </c>
      <c r="D117" s="1585">
        <f t="shared" ref="D117:H125" si="18">D67</f>
        <v>42.425727061537671</v>
      </c>
      <c r="E117" s="1585">
        <f t="shared" si="18"/>
        <v>93.977368781227867</v>
      </c>
      <c r="F117" s="1585">
        <f t="shared" si="18"/>
        <v>89.11859579540014</v>
      </c>
      <c r="G117" s="1704">
        <f t="shared" si="18"/>
        <v>57.83876593043766</v>
      </c>
      <c r="H117" s="1634">
        <f t="shared" si="18"/>
        <v>44.214854890186878</v>
      </c>
      <c r="I117" s="1698"/>
      <c r="J117" s="1683"/>
      <c r="K117" s="1683"/>
      <c r="L117" s="1685"/>
    </row>
    <row r="118" spans="1:12">
      <c r="A118" s="1606" t="s">
        <v>996</v>
      </c>
      <c r="B118" s="564">
        <f>SUM('P1'!BF29:BJ29)/1000</f>
        <v>7145.1980000000003</v>
      </c>
      <c r="C118" s="1679">
        <f t="shared" si="17"/>
        <v>380.36253028866872</v>
      </c>
      <c r="D118" s="1585">
        <f t="shared" si="18"/>
        <v>57.504178600525393</v>
      </c>
      <c r="E118" s="1585">
        <f t="shared" si="18"/>
        <v>131.18589157220484</v>
      </c>
      <c r="F118" s="1585">
        <f t="shared" si="18"/>
        <v>126.00309752371703</v>
      </c>
      <c r="G118" s="1704">
        <f t="shared" si="18"/>
        <v>65.669362592221404</v>
      </c>
      <c r="H118" s="1634">
        <f t="shared" si="18"/>
        <v>58.021204177053853</v>
      </c>
      <c r="I118" s="1698"/>
      <c r="J118" s="1683"/>
      <c r="K118" s="1683"/>
      <c r="L118" s="1685"/>
    </row>
    <row r="119" spans="1:12">
      <c r="A119" s="1606" t="s">
        <v>997</v>
      </c>
      <c r="B119" s="564">
        <f>SUM('P1'!BK29:BO29)/1000</f>
        <v>7980.433</v>
      </c>
      <c r="C119" s="1679">
        <f t="shared" si="17"/>
        <v>530.12354048145835</v>
      </c>
      <c r="D119" s="1585">
        <f t="shared" si="18"/>
        <v>78.709237595595241</v>
      </c>
      <c r="E119" s="1585">
        <f t="shared" si="18"/>
        <v>186.39447109505184</v>
      </c>
      <c r="F119" s="1585">
        <f t="shared" si="18"/>
        <v>183.42095839882438</v>
      </c>
      <c r="G119" s="1704">
        <f t="shared" si="18"/>
        <v>81.598873391986871</v>
      </c>
      <c r="H119" s="1634">
        <f t="shared" si="18"/>
        <v>84.02711319611268</v>
      </c>
      <c r="I119" s="1698"/>
      <c r="J119" s="1683"/>
      <c r="K119" s="1683"/>
      <c r="L119" s="1685"/>
    </row>
    <row r="120" spans="1:12">
      <c r="A120" s="1606" t="s">
        <v>998</v>
      </c>
      <c r="B120" s="564">
        <f>SUM('P1'!BP29:BT29)/1000</f>
        <v>9074.7520000000004</v>
      </c>
      <c r="C120" s="1679">
        <f t="shared" si="17"/>
        <v>804.63941955857251</v>
      </c>
      <c r="D120" s="1633">
        <f t="shared" si="18"/>
        <v>111.02770100435519</v>
      </c>
      <c r="E120" s="1633">
        <f t="shared" si="18"/>
        <v>278.68528976902951</v>
      </c>
      <c r="F120" s="1633">
        <f t="shared" si="18"/>
        <v>284.72384879027624</v>
      </c>
      <c r="G120" s="1704">
        <f t="shared" si="18"/>
        <v>130.20257999491162</v>
      </c>
      <c r="H120" s="1635">
        <f t="shared" si="18"/>
        <v>165.91833749335984</v>
      </c>
      <c r="I120" s="1698"/>
      <c r="J120" s="1683"/>
      <c r="K120" s="1683"/>
      <c r="L120" s="1685"/>
    </row>
    <row r="121" spans="1:12">
      <c r="A121" s="1606" t="s">
        <v>999</v>
      </c>
      <c r="B121" s="564">
        <f>SUM('P1'!BU29:BY29)/1000</f>
        <v>7739.1570000000002</v>
      </c>
      <c r="C121" s="1679">
        <f t="shared" si="17"/>
        <v>1184.5997864413157</v>
      </c>
      <c r="D121" s="1633">
        <f t="shared" si="18"/>
        <v>146.76427823767378</v>
      </c>
      <c r="E121" s="1633">
        <f t="shared" si="18"/>
        <v>404.69415622727178</v>
      </c>
      <c r="F121" s="1633">
        <f t="shared" si="18"/>
        <v>429.2966935959555</v>
      </c>
      <c r="G121" s="1704">
        <f t="shared" si="18"/>
        <v>203.84465838041476</v>
      </c>
      <c r="H121" s="1635">
        <f t="shared" si="18"/>
        <v>265.08996225950392</v>
      </c>
      <c r="I121" s="1698"/>
      <c r="J121" s="1683"/>
      <c r="K121" s="1683"/>
      <c r="L121" s="1685"/>
    </row>
    <row r="122" spans="1:12">
      <c r="A122" s="1606" t="s">
        <v>1000</v>
      </c>
      <c r="B122" s="564">
        <f>SUM('P1'!BZ29:CD29)/1000</f>
        <v>6611.6859999999997</v>
      </c>
      <c r="C122" s="1679">
        <f t="shared" si="17"/>
        <v>1851.5064199290759</v>
      </c>
      <c r="D122" s="1633">
        <f t="shared" si="18"/>
        <v>182.85320471552438</v>
      </c>
      <c r="E122" s="1633">
        <f t="shared" si="18"/>
        <v>582.94988411862766</v>
      </c>
      <c r="F122" s="1633">
        <f t="shared" si="18"/>
        <v>669.67691388215871</v>
      </c>
      <c r="G122" s="1704">
        <f t="shared" si="18"/>
        <v>416.02641721276507</v>
      </c>
      <c r="H122" s="1635">
        <f t="shared" si="18"/>
        <v>560.85138872864832</v>
      </c>
      <c r="I122" s="1698"/>
      <c r="J122" s="1683"/>
      <c r="K122" s="1683"/>
      <c r="L122" s="1685"/>
    </row>
    <row r="123" spans="1:12">
      <c r="A123" s="1606" t="s">
        <v>1001</v>
      </c>
      <c r="B123" s="564">
        <f>SUM('P1'!CE29:CI29)/1000</f>
        <v>5543.4459999999999</v>
      </c>
      <c r="C123" s="1679">
        <f t="shared" si="17"/>
        <v>2690.3115108607335</v>
      </c>
      <c r="D123" s="1633">
        <f t="shared" si="18"/>
        <v>183.42439022723886</v>
      </c>
      <c r="E123" s="1633">
        <f t="shared" si="18"/>
        <v>812.60054941023031</v>
      </c>
      <c r="F123" s="1633">
        <f t="shared" si="18"/>
        <v>1041.119223039798</v>
      </c>
      <c r="G123" s="1704">
        <f t="shared" si="18"/>
        <v>653.16734818346663</v>
      </c>
      <c r="H123" s="1635">
        <f t="shared" si="18"/>
        <v>873.60301794090128</v>
      </c>
      <c r="I123" s="1698"/>
      <c r="J123" s="1683"/>
      <c r="K123" s="1683"/>
      <c r="L123" s="1685"/>
    </row>
    <row r="124" spans="1:12">
      <c r="A124" s="1606" t="s">
        <v>1002</v>
      </c>
      <c r="B124" s="564">
        <f>SUM('P1'!CJ29:CN29)/1000</f>
        <v>4919.9380000000001</v>
      </c>
      <c r="C124" s="1679">
        <f t="shared" si="17"/>
        <v>3746.9939608791574</v>
      </c>
      <c r="D124" s="1633">
        <f t="shared" si="18"/>
        <v>232.80835127515252</v>
      </c>
      <c r="E124" s="1633">
        <f t="shared" si="18"/>
        <v>1033.8876753874229</v>
      </c>
      <c r="F124" s="1633">
        <f t="shared" si="18"/>
        <v>1330.7176164722694</v>
      </c>
      <c r="G124" s="1704">
        <f t="shared" si="18"/>
        <v>1149.5803177443127</v>
      </c>
      <c r="H124" s="1635">
        <f t="shared" si="18"/>
        <v>1400.3701099686475</v>
      </c>
      <c r="I124" s="1698"/>
      <c r="J124" s="1683"/>
      <c r="K124" s="1683"/>
      <c r="L124" s="1685"/>
    </row>
    <row r="125" spans="1:12">
      <c r="A125" s="1607" t="s">
        <v>1005</v>
      </c>
      <c r="B125" s="1665">
        <f>SUM('P1'!CO29:DD29)/1000</f>
        <v>5316.7340000000004</v>
      </c>
      <c r="C125" s="1679">
        <f t="shared" si="17"/>
        <v>5728.8535972880154</v>
      </c>
      <c r="D125" s="1585">
        <f t="shared" si="18"/>
        <v>305.48166316007138</v>
      </c>
      <c r="E125" s="1585">
        <f t="shared" si="18"/>
        <v>1361.2480650659527</v>
      </c>
      <c r="F125" s="1585">
        <f t="shared" si="18"/>
        <v>1763.8624453342895</v>
      </c>
      <c r="G125" s="1704">
        <f>G75</f>
        <v>2298.2614237277021</v>
      </c>
      <c r="H125" s="1634">
        <f>H75</f>
        <v>2605.4174273973467</v>
      </c>
      <c r="I125" s="1698"/>
      <c r="J125" s="1683"/>
      <c r="K125" s="1683"/>
      <c r="L125" s="1685"/>
    </row>
    <row r="126" spans="1:12">
      <c r="L126" s="1318"/>
    </row>
    <row r="127" spans="1:12">
      <c r="A127" s="1609"/>
      <c r="B127" s="1614"/>
      <c r="C127" s="1631"/>
      <c r="D127" s="1632"/>
      <c r="E127" s="1632"/>
      <c r="F127" s="1632"/>
      <c r="G127" s="1632"/>
      <c r="H127" s="1632"/>
      <c r="I127" s="1632"/>
    </row>
  </sheetData>
  <phoneticPr fontId="21"/>
  <pageMargins left="0.7" right="0.7" top="0.75" bottom="0.75" header="0.3" footer="0.3"/>
  <ignoredErrors>
    <ignoredError sqref="B7:B25 J32:J50 B32:B50 B107:B125 B82:B100 B57:B75" formulaRange="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7030A0"/>
  </sheetPr>
  <dimension ref="A1:AA126"/>
  <sheetViews>
    <sheetView zoomScale="85" zoomScaleNormal="85" workbookViewId="0"/>
  </sheetViews>
  <sheetFormatPr defaultRowHeight="13.5"/>
  <cols>
    <col min="1" max="19" width="10.625" style="1317" customWidth="1"/>
    <col min="20" max="16384" width="9" style="1317"/>
  </cols>
  <sheetData>
    <row r="1" spans="1:17">
      <c r="A1" s="2815" t="s">
        <v>1555</v>
      </c>
      <c r="B1" s="1628" t="s">
        <v>1047</v>
      </c>
      <c r="C1" s="1748">
        <v>2.5</v>
      </c>
      <c r="D1" s="1628" t="s">
        <v>1521</v>
      </c>
    </row>
    <row r="3" spans="1:17">
      <c r="A3" s="2816">
        <v>2018</v>
      </c>
      <c r="B3" s="1582" t="s">
        <v>640</v>
      </c>
      <c r="C3" s="1582" t="s">
        <v>800</v>
      </c>
      <c r="G3" s="1318"/>
      <c r="H3" s="1316"/>
      <c r="J3" s="1670"/>
      <c r="K3" s="1316"/>
      <c r="L3" s="1316"/>
      <c r="M3" s="1316"/>
      <c r="N3" s="1316"/>
      <c r="O3" s="1671"/>
    </row>
    <row r="4" spans="1:17">
      <c r="B4" s="1582" t="s">
        <v>643</v>
      </c>
      <c r="C4" s="1582" t="s">
        <v>801</v>
      </c>
      <c r="G4" s="1318"/>
      <c r="H4" s="1316"/>
      <c r="J4" s="1316"/>
      <c r="K4" s="1316"/>
      <c r="L4" s="1316"/>
      <c r="M4" s="1316"/>
      <c r="N4" s="1316"/>
      <c r="O4" s="1671"/>
    </row>
    <row r="5" spans="1:17">
      <c r="C5" s="1582" t="s">
        <v>748</v>
      </c>
      <c r="D5" s="1582" t="s">
        <v>742</v>
      </c>
      <c r="E5" s="1582" t="s">
        <v>743</v>
      </c>
      <c r="F5" s="1582" t="s">
        <v>744</v>
      </c>
      <c r="G5" s="1319" t="s">
        <v>745</v>
      </c>
      <c r="H5" s="1672"/>
      <c r="I5" s="1319"/>
      <c r="J5" s="1642"/>
      <c r="K5" s="1642"/>
      <c r="L5" s="1642"/>
      <c r="M5" s="1642"/>
      <c r="N5" s="1672"/>
      <c r="O5" s="1672"/>
    </row>
    <row r="6" spans="1:17">
      <c r="A6" s="1608" t="s">
        <v>241</v>
      </c>
      <c r="B6" s="1673">
        <f>入院計画!B6</f>
        <v>126177.00700000001</v>
      </c>
      <c r="C6" s="1674" t="s">
        <v>1035</v>
      </c>
      <c r="D6" s="1674" t="s">
        <v>1035</v>
      </c>
      <c r="E6" s="1674" t="s">
        <v>1035</v>
      </c>
      <c r="F6" s="1674" t="s">
        <v>1035</v>
      </c>
      <c r="G6" s="1675" t="s">
        <v>1035</v>
      </c>
      <c r="H6" s="1675"/>
      <c r="I6" s="1634"/>
      <c r="J6" s="1676"/>
      <c r="K6" s="1677"/>
      <c r="L6" s="1677"/>
      <c r="M6" s="1677"/>
      <c r="N6" s="1678"/>
      <c r="O6" s="1678"/>
    </row>
    <row r="7" spans="1:17">
      <c r="A7" s="1607" t="s">
        <v>1010</v>
      </c>
      <c r="B7" s="1673">
        <f>入院計画!B7</f>
        <v>4849.66</v>
      </c>
      <c r="C7" s="1679">
        <f>SUM(D7:G7)</f>
        <v>330.10441734294005</v>
      </c>
      <c r="D7" s="1585">
        <f>入院計画!D7</f>
        <v>136.03880458102788</v>
      </c>
      <c r="E7" s="1585">
        <f>入院計画!E7</f>
        <v>140.51174189965914</v>
      </c>
      <c r="F7" s="1585">
        <f>入院計画!F7</f>
        <v>29.135104612232322</v>
      </c>
      <c r="G7" s="1585">
        <f>入院計画!G7</f>
        <v>24.418766250020717</v>
      </c>
      <c r="H7" s="1635"/>
      <c r="I7" s="1634"/>
      <c r="J7" s="1679"/>
      <c r="K7" s="1680"/>
      <c r="L7" s="1680"/>
      <c r="M7" s="1680"/>
      <c r="N7" s="1710"/>
      <c r="O7" s="1710"/>
      <c r="P7" s="1710"/>
      <c r="Q7" s="1710"/>
    </row>
    <row r="8" spans="1:17">
      <c r="A8" s="1606" t="s">
        <v>986</v>
      </c>
      <c r="B8" s="1673">
        <f>入院計画!B8</f>
        <v>5177.1760000000004</v>
      </c>
      <c r="C8" s="1679">
        <f t="shared" ref="C8:C25" si="0">SUM(D8:G8)</f>
        <v>81.472797454140462</v>
      </c>
      <c r="D8" s="1585">
        <f>入院計画!D8</f>
        <v>25.804683043748728</v>
      </c>
      <c r="E8" s="1585">
        <f>入院計画!E8</f>
        <v>33.343765220283963</v>
      </c>
      <c r="F8" s="1585">
        <f>入院計画!F8</f>
        <v>3.666085138718187</v>
      </c>
      <c r="G8" s="1585">
        <f>入院計画!G8</f>
        <v>18.65826405138958</v>
      </c>
      <c r="H8" s="1635"/>
      <c r="I8" s="1634"/>
      <c r="J8" s="1679"/>
      <c r="K8" s="1680"/>
      <c r="L8" s="1680"/>
      <c r="M8" s="1680"/>
      <c r="N8" s="1710"/>
      <c r="O8" s="1710"/>
      <c r="P8" s="1710"/>
      <c r="Q8" s="1710"/>
    </row>
    <row r="9" spans="1:17">
      <c r="A9" s="1606" t="s">
        <v>987</v>
      </c>
      <c r="B9" s="1673">
        <f>入院計画!B9</f>
        <v>5386.2139999999999</v>
      </c>
      <c r="C9" s="1679">
        <f t="shared" si="0"/>
        <v>71.498590779373188</v>
      </c>
      <c r="D9" s="1585">
        <f>入院計画!D9</f>
        <v>17.206663296171467</v>
      </c>
      <c r="E9" s="1585">
        <f>入院計画!E9</f>
        <v>26.952474645431607</v>
      </c>
      <c r="F9" s="1585">
        <f>入院計画!F9</f>
        <v>5.7337049743005446</v>
      </c>
      <c r="G9" s="1585">
        <f>入院計画!G9</f>
        <v>21.605747863469563</v>
      </c>
      <c r="H9" s="1635"/>
      <c r="I9" s="1634"/>
      <c r="J9" s="1679"/>
      <c r="K9" s="1680"/>
      <c r="L9" s="1680"/>
      <c r="M9" s="1680"/>
      <c r="N9" s="1710"/>
      <c r="O9" s="1710"/>
      <c r="P9" s="1710"/>
      <c r="Q9" s="1710"/>
    </row>
    <row r="10" spans="1:17">
      <c r="A10" s="1606" t="s">
        <v>988</v>
      </c>
      <c r="B10" s="1673">
        <f>入院計画!B10</f>
        <v>5875.5630000000001</v>
      </c>
      <c r="C10" s="1679">
        <f t="shared" si="0"/>
        <v>88.235552141264506</v>
      </c>
      <c r="D10" s="1585">
        <f>入院計画!D10</f>
        <v>11.540173382958654</v>
      </c>
      <c r="E10" s="1585">
        <f>入院計画!E10</f>
        <v>29.041186039077125</v>
      </c>
      <c r="F10" s="1585">
        <f>入院計画!F10</f>
        <v>20.808762183939049</v>
      </c>
      <c r="G10" s="1585">
        <f>入院計画!G10</f>
        <v>26.845430535289676</v>
      </c>
      <c r="H10" s="1635"/>
      <c r="I10" s="1634"/>
      <c r="J10" s="1679"/>
      <c r="K10" s="1680"/>
      <c r="L10" s="1680"/>
      <c r="M10" s="1680"/>
      <c r="N10" s="1710"/>
      <c r="O10" s="1710"/>
      <c r="P10" s="1710"/>
      <c r="Q10" s="1710"/>
    </row>
    <row r="11" spans="1:17">
      <c r="A11" s="1606" t="s">
        <v>989</v>
      </c>
      <c r="B11" s="1673">
        <f>入院計画!B11</f>
        <v>6183.7849999999999</v>
      </c>
      <c r="C11" s="1679">
        <f t="shared" si="0"/>
        <v>114.7303400201761</v>
      </c>
      <c r="D11" s="1585">
        <f>入院計画!D11</f>
        <v>13.21511552758655</v>
      </c>
      <c r="E11" s="1585">
        <f>入院計画!E11</f>
        <v>46.331691972705379</v>
      </c>
      <c r="F11" s="1585">
        <f>入院計画!F11</f>
        <v>24.379685848452418</v>
      </c>
      <c r="G11" s="1585">
        <f>入院計画!G11</f>
        <v>30.803846671431756</v>
      </c>
      <c r="H11" s="1635"/>
      <c r="I11" s="1634"/>
      <c r="J11" s="1679"/>
      <c r="K11" s="1680"/>
      <c r="L11" s="1680"/>
      <c r="M11" s="1680"/>
      <c r="N11" s="1710"/>
      <c r="O11" s="1710"/>
      <c r="P11" s="1710"/>
      <c r="Q11" s="1710"/>
    </row>
    <row r="12" spans="1:17">
      <c r="A12" s="1606" t="s">
        <v>990</v>
      </c>
      <c r="B12" s="1673">
        <f>入院計画!B12</f>
        <v>6178.1530000000002</v>
      </c>
      <c r="C12" s="1679">
        <f t="shared" si="0"/>
        <v>172.06974821725379</v>
      </c>
      <c r="D12" s="1585">
        <f>入院計画!D12</f>
        <v>17.194315031277245</v>
      </c>
      <c r="E12" s="1585">
        <f>入院計画!E12</f>
        <v>84.631605361247921</v>
      </c>
      <c r="F12" s="1585">
        <f>入院計画!F12</f>
        <v>33.446480794141735</v>
      </c>
      <c r="G12" s="1585">
        <f>入院計画!G12</f>
        <v>36.79734703058687</v>
      </c>
      <c r="H12" s="1635"/>
      <c r="I12" s="1634"/>
      <c r="J12" s="1679"/>
      <c r="K12" s="1680"/>
      <c r="L12" s="1680"/>
      <c r="M12" s="1680"/>
      <c r="N12" s="1710"/>
      <c r="O12" s="1710"/>
      <c r="P12" s="1710"/>
      <c r="Q12" s="1710"/>
    </row>
    <row r="13" spans="1:17">
      <c r="A13" s="1606" t="s">
        <v>991</v>
      </c>
      <c r="B13" s="1673">
        <f>入院計画!B13</f>
        <v>6918.6</v>
      </c>
      <c r="C13" s="1679">
        <f t="shared" si="0"/>
        <v>203.0467865274224</v>
      </c>
      <c r="D13" s="1585">
        <f>入院計画!D13</f>
        <v>20.985153474026863</v>
      </c>
      <c r="E13" s="1585">
        <f>入院計画!E13</f>
        <v>98.641744700661775</v>
      </c>
      <c r="F13" s="1585">
        <f>入院計画!F13</f>
        <v>40.811222017363377</v>
      </c>
      <c r="G13" s="1585">
        <f>入院計画!G13</f>
        <v>42.608666335370401</v>
      </c>
      <c r="H13" s="1635"/>
      <c r="I13" s="1634"/>
      <c r="J13" s="1679"/>
      <c r="K13" s="1680"/>
      <c r="L13" s="1680"/>
      <c r="M13" s="1680"/>
      <c r="N13" s="1710"/>
      <c r="O13" s="1710"/>
      <c r="P13" s="1710"/>
      <c r="Q13" s="1710"/>
    </row>
    <row r="14" spans="1:17">
      <c r="A14" s="1606" t="s">
        <v>992</v>
      </c>
      <c r="B14" s="1673">
        <f>入院計画!B14</f>
        <v>7682.3580000000002</v>
      </c>
      <c r="C14" s="1679">
        <f t="shared" si="0"/>
        <v>183.11232482895454</v>
      </c>
      <c r="D14" s="1585">
        <f>入院計画!D14</f>
        <v>21.911621066554858</v>
      </c>
      <c r="E14" s="1585">
        <f>入院計画!E14</f>
        <v>74.270040925220869</v>
      </c>
      <c r="F14" s="1585">
        <f>入院計画!F14</f>
        <v>40.715701702776578</v>
      </c>
      <c r="G14" s="1585">
        <f>入院計画!G14</f>
        <v>46.214961134402245</v>
      </c>
      <c r="H14" s="1635"/>
      <c r="I14" s="1634"/>
      <c r="J14" s="1679"/>
      <c r="K14" s="1680"/>
      <c r="L14" s="1680"/>
      <c r="M14" s="1680"/>
      <c r="N14" s="1710"/>
      <c r="O14" s="1710"/>
      <c r="P14" s="1710"/>
      <c r="Q14" s="1710"/>
    </row>
    <row r="15" spans="1:17">
      <c r="A15" s="1606" t="s">
        <v>993</v>
      </c>
      <c r="B15" s="1673">
        <f>入院計画!B15</f>
        <v>9080.9140000000007</v>
      </c>
      <c r="C15" s="1679">
        <f t="shared" si="0"/>
        <v>180.51843950014285</v>
      </c>
      <c r="D15" s="1585">
        <f>入院計画!D15</f>
        <v>23.710162054908825</v>
      </c>
      <c r="E15" s="1585">
        <f>入院計画!E15</f>
        <v>54.854786257327547</v>
      </c>
      <c r="F15" s="1585">
        <f>入院計画!F15</f>
        <v>44.335211290088559</v>
      </c>
      <c r="G15" s="1585">
        <f>入院計画!G15</f>
        <v>57.618279897817928</v>
      </c>
      <c r="H15" s="1635"/>
      <c r="I15" s="1634"/>
      <c r="J15" s="1679"/>
      <c r="K15" s="1680"/>
      <c r="L15" s="1680"/>
      <c r="M15" s="1680"/>
      <c r="N15" s="1710"/>
      <c r="O15" s="1710"/>
      <c r="P15" s="1710"/>
      <c r="Q15" s="1710"/>
    </row>
    <row r="16" spans="1:17">
      <c r="A16" s="1606" t="s">
        <v>994</v>
      </c>
      <c r="B16" s="1673">
        <f>入院計画!B16</f>
        <v>9656.2489999999998</v>
      </c>
      <c r="C16" s="1679">
        <f t="shared" si="0"/>
        <v>227.81623653622194</v>
      </c>
      <c r="D16" s="1585">
        <f>入院計画!D16</f>
        <v>29.433020838416731</v>
      </c>
      <c r="E16" s="1585">
        <f>入院計画!E16</f>
        <v>64.16056177764176</v>
      </c>
      <c r="F16" s="1585">
        <f>入院計画!F16</f>
        <v>59.575755200838898</v>
      </c>
      <c r="G16" s="1585">
        <f>入院計画!G16</f>
        <v>74.64689871932454</v>
      </c>
      <c r="H16" s="1635"/>
      <c r="I16" s="1634"/>
      <c r="J16" s="1679"/>
      <c r="K16" s="1680"/>
      <c r="L16" s="1680"/>
      <c r="M16" s="1680"/>
      <c r="N16" s="1710"/>
      <c r="O16" s="1710"/>
      <c r="P16" s="1710"/>
      <c r="Q16" s="1710"/>
    </row>
    <row r="17" spans="1:27">
      <c r="A17" s="1606" t="s">
        <v>995</v>
      </c>
      <c r="B17" s="1673">
        <f>入院計画!B17</f>
        <v>8351.8040000000001</v>
      </c>
      <c r="C17" s="1679">
        <f t="shared" si="0"/>
        <v>308.64243208614516</v>
      </c>
      <c r="D17" s="1585">
        <f>入院計画!D17</f>
        <v>39.798727407525945</v>
      </c>
      <c r="E17" s="1585">
        <f>入院計画!E17</f>
        <v>88.824986337735496</v>
      </c>
      <c r="F17" s="1585">
        <f>入院計画!F17</f>
        <v>84.860226068041328</v>
      </c>
      <c r="G17" s="1585">
        <f>入院計画!G17</f>
        <v>95.158492272842381</v>
      </c>
      <c r="H17" s="1635"/>
      <c r="I17" s="1634"/>
      <c r="J17" s="1679"/>
      <c r="K17" s="1680"/>
      <c r="L17" s="1680"/>
      <c r="M17" s="1680"/>
      <c r="N17" s="1710"/>
      <c r="O17" s="1710"/>
      <c r="P17" s="1710"/>
      <c r="Q17" s="1710"/>
    </row>
    <row r="18" spans="1:27">
      <c r="A18" s="1606" t="s">
        <v>996</v>
      </c>
      <c r="B18" s="1673">
        <f>入院計画!B18</f>
        <v>7644.3760000000002</v>
      </c>
      <c r="C18" s="1679">
        <f t="shared" si="0"/>
        <v>421.81029312055074</v>
      </c>
      <c r="D18" s="1585">
        <f>入院計画!D18</f>
        <v>54.224385715893362</v>
      </c>
      <c r="E18" s="1585">
        <f>入院計画!E18</f>
        <v>125.20659515383363</v>
      </c>
      <c r="F18" s="1585">
        <f>入院計画!F18</f>
        <v>121.62928782476183</v>
      </c>
      <c r="G18" s="1585">
        <f>入院計画!G18</f>
        <v>120.75002442606188</v>
      </c>
      <c r="H18" s="1635"/>
      <c r="I18" s="1634"/>
      <c r="J18" s="1679"/>
      <c r="K18" s="1680"/>
      <c r="L18" s="1680"/>
      <c r="M18" s="1680"/>
      <c r="N18" s="1710"/>
      <c r="O18" s="1710"/>
      <c r="P18" s="1710"/>
      <c r="Q18" s="1710"/>
    </row>
    <row r="19" spans="1:27">
      <c r="A19" s="1606" t="s">
        <v>997</v>
      </c>
      <c r="B19" s="1673">
        <f>入院計画!B19</f>
        <v>7585.741</v>
      </c>
      <c r="C19" s="1679">
        <f t="shared" si="0"/>
        <v>593.97736191297315</v>
      </c>
      <c r="D19" s="1585">
        <f>入院計画!D19</f>
        <v>75.675140412221424</v>
      </c>
      <c r="E19" s="1585">
        <f>入院計画!E19</f>
        <v>180.54047849764223</v>
      </c>
      <c r="F19" s="1585">
        <f>入院計画!F19</f>
        <v>178.62455791736477</v>
      </c>
      <c r="G19" s="1585">
        <f>入院計画!G19</f>
        <v>159.1371850857447</v>
      </c>
      <c r="H19" s="1635"/>
      <c r="I19" s="1634"/>
      <c r="J19" s="1679"/>
      <c r="K19" s="1680"/>
      <c r="L19" s="1680"/>
      <c r="M19" s="1680"/>
      <c r="N19" s="1710"/>
      <c r="O19" s="1710"/>
      <c r="P19" s="1710"/>
      <c r="Q19" s="1710"/>
    </row>
    <row r="20" spans="1:27">
      <c r="A20" s="1606" t="s">
        <v>998</v>
      </c>
      <c r="B20" s="1673">
        <f>入院計画!B20</f>
        <v>9365.92</v>
      </c>
      <c r="C20" s="1679">
        <f t="shared" si="0"/>
        <v>863.34168892100183</v>
      </c>
      <c r="D20" s="1585">
        <f>入院計画!D20</f>
        <v>100.89372683718925</v>
      </c>
      <c r="E20" s="1585">
        <f>入院計画!E20</f>
        <v>253.21310187110325</v>
      </c>
      <c r="F20" s="1585">
        <f>入院計画!F20</f>
        <v>257.8259557260908</v>
      </c>
      <c r="G20" s="1585">
        <f>入院計画!G20</f>
        <v>251.40890448661855</v>
      </c>
      <c r="H20" s="1635"/>
      <c r="I20" s="1634"/>
      <c r="J20" s="1679"/>
      <c r="K20" s="1680"/>
      <c r="L20" s="1680"/>
      <c r="M20" s="1680"/>
      <c r="N20" s="1710"/>
      <c r="O20" s="1710"/>
      <c r="P20" s="1710"/>
      <c r="Q20" s="1710"/>
    </row>
    <row r="21" spans="1:27">
      <c r="A21" s="1606" t="s">
        <v>999</v>
      </c>
      <c r="B21" s="1673">
        <f>入院計画!B21</f>
        <v>8241.9410000000007</v>
      </c>
      <c r="C21" s="1679">
        <f t="shared" si="0"/>
        <v>1271.2118598387631</v>
      </c>
      <c r="D21" s="1585">
        <f>入院計画!D21</f>
        <v>133.14388846475168</v>
      </c>
      <c r="E21" s="1585">
        <f>入院計画!E21</f>
        <v>367.00356500979376</v>
      </c>
      <c r="F21" s="1585">
        <f>入院計画!F21</f>
        <v>387.64772364907196</v>
      </c>
      <c r="G21" s="1585">
        <f>入院計画!G21</f>
        <v>383.41668271514567</v>
      </c>
      <c r="H21" s="1635"/>
      <c r="I21" s="1634"/>
      <c r="J21" s="1679"/>
      <c r="K21" s="1680"/>
      <c r="L21" s="1680"/>
      <c r="M21" s="1680"/>
      <c r="N21" s="1710"/>
      <c r="O21" s="1710"/>
      <c r="P21" s="1710"/>
      <c r="Q21" s="1710"/>
    </row>
    <row r="22" spans="1:27">
      <c r="A22" s="1606" t="s">
        <v>1000</v>
      </c>
      <c r="B22" s="1673">
        <f>入院計画!B22</f>
        <v>6933.549</v>
      </c>
      <c r="C22" s="1679">
        <f t="shared" si="0"/>
        <v>2120.6919197115531</v>
      </c>
      <c r="D22" s="1585">
        <f>入院計画!D22</f>
        <v>167.0877075756573</v>
      </c>
      <c r="E22" s="1585">
        <f>入院計画!E22</f>
        <v>536.39539721674771</v>
      </c>
      <c r="F22" s="1585">
        <f>入院計画!F22</f>
        <v>619.54356768464174</v>
      </c>
      <c r="G22" s="1585">
        <f>入院計画!G22</f>
        <v>797.66524723450652</v>
      </c>
      <c r="H22" s="1635"/>
      <c r="I22" s="1634"/>
      <c r="J22" s="1679"/>
      <c r="K22" s="1680"/>
      <c r="L22" s="1680"/>
      <c r="M22" s="1680"/>
      <c r="N22" s="1710"/>
      <c r="O22" s="1710"/>
      <c r="P22" s="1710"/>
      <c r="Q22" s="1710"/>
    </row>
    <row r="23" spans="1:27">
      <c r="A23" s="1606" t="s">
        <v>1001</v>
      </c>
      <c r="B23" s="1673">
        <f>入院計画!B23</f>
        <v>5340.134</v>
      </c>
      <c r="C23" s="1679">
        <f t="shared" si="0"/>
        <v>3117.269104221084</v>
      </c>
      <c r="D23" s="1585">
        <f>入院計画!D23</f>
        <v>162.32845623704745</v>
      </c>
      <c r="E23" s="1585">
        <f>入院計画!E23</f>
        <v>730.61999946840206</v>
      </c>
      <c r="F23" s="1585">
        <f>入院計画!F23</f>
        <v>955.95600998315717</v>
      </c>
      <c r="G23" s="1585">
        <f>入院計画!G23</f>
        <v>1268.3646385324773</v>
      </c>
      <c r="H23" s="1635"/>
      <c r="I23" s="1634"/>
      <c r="J23" s="1679"/>
      <c r="K23" s="1680"/>
      <c r="L23" s="1680"/>
      <c r="M23" s="1680"/>
      <c r="N23" s="1710"/>
      <c r="O23" s="1710"/>
      <c r="P23" s="1710"/>
      <c r="Q23" s="1710"/>
    </row>
    <row r="24" spans="1:27">
      <c r="A24" s="1606" t="s">
        <v>1002</v>
      </c>
      <c r="B24" s="1673">
        <f>入院計画!B24</f>
        <v>3520.0169999999998</v>
      </c>
      <c r="C24" s="1679">
        <f t="shared" si="0"/>
        <v>4489.6026629511234</v>
      </c>
      <c r="D24" s="1585">
        <f>入院計画!D24</f>
        <v>210.45400537942379</v>
      </c>
      <c r="E24" s="1585">
        <f>入院計画!E24</f>
        <v>951.89948259609776</v>
      </c>
      <c r="F24" s="1585">
        <f>入院計画!F24</f>
        <v>1252.4563973961408</v>
      </c>
      <c r="G24" s="1585">
        <f>入院計画!G24</f>
        <v>2074.7927775794615</v>
      </c>
      <c r="H24" s="1635"/>
      <c r="I24" s="1634"/>
      <c r="J24" s="1679"/>
      <c r="K24" s="1680"/>
      <c r="L24" s="1680"/>
      <c r="M24" s="1680"/>
      <c r="N24" s="1710"/>
      <c r="O24" s="1710"/>
      <c r="P24" s="1710"/>
      <c r="Q24" s="1710"/>
    </row>
    <row r="25" spans="1:27">
      <c r="A25" s="1607" t="s">
        <v>1005</v>
      </c>
      <c r="B25" s="1673">
        <f>入院計画!B25</f>
        <v>2204.8530000000001</v>
      </c>
      <c r="C25" s="1679">
        <f t="shared" si="0"/>
        <v>6598.4888218444084</v>
      </c>
      <c r="D25" s="1585">
        <f>入院計画!D25</f>
        <v>267.74335401463964</v>
      </c>
      <c r="E25" s="1585">
        <f>入院計画!E25</f>
        <v>1210.71234727962</v>
      </c>
      <c r="F25" s="1585">
        <f>入院計画!F25</f>
        <v>1592.7426134545681</v>
      </c>
      <c r="G25" s="1585">
        <f>入院計画!G25</f>
        <v>3527.2905070955808</v>
      </c>
      <c r="H25" s="1635"/>
      <c r="I25" s="1634"/>
      <c r="J25" s="1679"/>
      <c r="K25" s="1680"/>
      <c r="L25" s="1680"/>
      <c r="M25" s="1680"/>
      <c r="N25" s="1710"/>
      <c r="O25" s="1710"/>
      <c r="P25" s="1710"/>
      <c r="Q25" s="1710"/>
    </row>
    <row r="26" spans="1:27">
      <c r="A26" s="1682"/>
      <c r="B26" s="1682"/>
      <c r="C26" s="1585"/>
      <c r="D26" s="1629"/>
      <c r="E26" s="1629"/>
      <c r="F26" s="1629"/>
      <c r="G26" s="1634"/>
      <c r="H26" s="1683"/>
      <c r="I26" s="1684"/>
      <c r="J26" s="1629"/>
      <c r="K26" s="1629"/>
      <c r="L26" s="1629"/>
      <c r="M26" s="1629"/>
      <c r="N26" s="1684"/>
      <c r="O26" s="1684"/>
    </row>
    <row r="27" spans="1:27">
      <c r="G27" s="1318"/>
      <c r="H27" s="1316"/>
      <c r="O27" s="1318"/>
    </row>
    <row r="28" spans="1:27">
      <c r="A28" s="2816">
        <v>2025</v>
      </c>
      <c r="B28" s="1582" t="s">
        <v>640</v>
      </c>
      <c r="C28" s="1582" t="s">
        <v>800</v>
      </c>
      <c r="J28" s="1686"/>
      <c r="O28" s="1318"/>
    </row>
    <row r="29" spans="1:27">
      <c r="B29" s="1582" t="s">
        <v>643</v>
      </c>
      <c r="C29" s="1582" t="s">
        <v>801</v>
      </c>
      <c r="H29" s="1317" t="s">
        <v>1034</v>
      </c>
      <c r="J29" s="1686" t="s">
        <v>1538</v>
      </c>
      <c r="O29" s="1317" t="s">
        <v>1029</v>
      </c>
    </row>
    <row r="30" spans="1:27">
      <c r="C30" s="1582" t="s">
        <v>748</v>
      </c>
      <c r="D30" s="1582" t="s">
        <v>742</v>
      </c>
      <c r="E30" s="1582" t="s">
        <v>743</v>
      </c>
      <c r="F30" s="1582" t="s">
        <v>744</v>
      </c>
      <c r="G30" s="1666" t="s">
        <v>745</v>
      </c>
      <c r="H30" s="1319" t="s">
        <v>807</v>
      </c>
      <c r="I30" s="1319"/>
      <c r="J30" s="1582" t="s">
        <v>748</v>
      </c>
      <c r="K30" s="1582" t="s">
        <v>742</v>
      </c>
      <c r="L30" s="1582" t="s">
        <v>743</v>
      </c>
      <c r="M30" s="1582" t="s">
        <v>744</v>
      </c>
      <c r="N30" s="1666" t="s">
        <v>745</v>
      </c>
      <c r="O30" s="1319" t="s">
        <v>807</v>
      </c>
    </row>
    <row r="31" spans="1:27">
      <c r="A31" s="1608" t="s">
        <v>241</v>
      </c>
      <c r="B31" s="1673">
        <f>入院計画!B31</f>
        <v>122544.101</v>
      </c>
      <c r="C31" s="1674" t="s">
        <v>1035</v>
      </c>
      <c r="D31" s="1674" t="s">
        <v>1035</v>
      </c>
      <c r="E31" s="1674" t="s">
        <v>1035</v>
      </c>
      <c r="F31" s="1674" t="s">
        <v>1035</v>
      </c>
      <c r="G31" s="1687" t="s">
        <v>1035</v>
      </c>
      <c r="H31" s="1675" t="s">
        <v>1035</v>
      </c>
      <c r="I31" s="1634"/>
      <c r="J31" s="1688" t="s">
        <v>1035</v>
      </c>
      <c r="K31" s="1689" t="s">
        <v>1035</v>
      </c>
      <c r="L31" s="1689" t="s">
        <v>1035</v>
      </c>
      <c r="M31" s="1689" t="s">
        <v>1035</v>
      </c>
      <c r="N31" s="1690" t="s">
        <v>1035</v>
      </c>
      <c r="O31" s="1691" t="s">
        <v>1035</v>
      </c>
    </row>
    <row r="32" spans="1:27">
      <c r="A32" s="1607" t="s">
        <v>1010</v>
      </c>
      <c r="B32" s="1673">
        <f>入院計画!B32</f>
        <v>4318.9709999999995</v>
      </c>
      <c r="C32" s="1679">
        <f>SUM(D32:G32)</f>
        <v>300.53071194201408</v>
      </c>
      <c r="D32" s="1585">
        <f>入院計画!D32+(K32-入院計画!D32)*($A$28-2018)/(2040-2018)</f>
        <v>131.57648682674571</v>
      </c>
      <c r="E32" s="1585">
        <f>入院計画!E32+(L32-入院計画!E32)*($A$28-2018)/(2040-2018)</f>
        <v>135.53438644445254</v>
      </c>
      <c r="F32" s="1585">
        <f>入院計画!F32+(M32-入院計画!F32)*($A$28-2018)/(2040-2018)</f>
        <v>28.053974681524558</v>
      </c>
      <c r="G32" s="1667">
        <f>入院計画!G32+(N32-入院計画!G32)*($A$28-2018)/(2040-2018)</f>
        <v>5.3658639892912978</v>
      </c>
      <c r="H32" s="1634">
        <f>入院計画!H32+(O32-入院計画!H32)*($A$28-2018)/(2040-2018)</f>
        <v>19.368952581503166</v>
      </c>
      <c r="I32" s="1634"/>
      <c r="J32" s="1631">
        <f t="shared" ref="J32:J50" si="1">SUM(K32:N32)</f>
        <v>300.53071194201408</v>
      </c>
      <c r="K32" s="1632">
        <f>入院計画!D32</f>
        <v>131.57648682674571</v>
      </c>
      <c r="L32" s="1632">
        <f>入院計画!E32</f>
        <v>135.53438644445254</v>
      </c>
      <c r="M32" s="1632">
        <f>入院計画!F32</f>
        <v>28.053974681524558</v>
      </c>
      <c r="N32" s="1669">
        <f>入院計画!G32</f>
        <v>5.3658639892912978</v>
      </c>
      <c r="O32" s="1692">
        <f>入院計画!H32</f>
        <v>19.368952581503166</v>
      </c>
      <c r="V32" s="1709"/>
      <c r="W32" s="1709"/>
      <c r="X32" s="1709"/>
      <c r="Y32" s="1709"/>
      <c r="Z32" s="1709"/>
      <c r="AA32" s="1709"/>
    </row>
    <row r="33" spans="1:27">
      <c r="A33" s="1606" t="s">
        <v>986</v>
      </c>
      <c r="B33" s="1673">
        <f>入院計画!B33</f>
        <v>4743.0410000000002</v>
      </c>
      <c r="C33" s="1679">
        <f t="shared" ref="C33:C50" si="2">SUM(D33:G33)</f>
        <v>72.907250104108641</v>
      </c>
      <c r="D33" s="1585">
        <f>入院計画!D33+(K33-入院計画!D33)*($A$28-2018)/(2040-2018)</f>
        <v>24.9030645987607</v>
      </c>
      <c r="E33" s="1585">
        <f>入院計画!E33+(L33-入院計画!E33)*($A$28-2018)/(2040-2018)</f>
        <v>31.73986472855173</v>
      </c>
      <c r="F33" s="1585">
        <f>入院計画!F33+(M33-入院計画!F33)*($A$28-2018)/(2040-2018)</f>
        <v>3.4681434412947327</v>
      </c>
      <c r="G33" s="1667">
        <f>入院計画!G33+(N33-入院計画!G33)*($A$28-2018)/(2040-2018)</f>
        <v>12.796177335501483</v>
      </c>
      <c r="H33" s="1634">
        <f>入院計画!H33+(O33-入院計画!H33)*($A$28-2018)/(2040-2018)</f>
        <v>5.5067717863388816</v>
      </c>
      <c r="I33" s="1634"/>
      <c r="J33" s="1631">
        <f t="shared" si="1"/>
        <v>72.907250104108641</v>
      </c>
      <c r="K33" s="1632">
        <f>入院計画!D33</f>
        <v>24.9030645987607</v>
      </c>
      <c r="L33" s="1632">
        <f>入院計画!E33</f>
        <v>31.73986472855173</v>
      </c>
      <c r="M33" s="1632">
        <f>入院計画!F33</f>
        <v>3.4681434412947327</v>
      </c>
      <c r="N33" s="1669">
        <f>入院計画!G33</f>
        <v>12.796177335501483</v>
      </c>
      <c r="O33" s="1692">
        <f>入院計画!H33</f>
        <v>5.5067717863388816</v>
      </c>
      <c r="V33" s="1709"/>
      <c r="W33" s="1709"/>
      <c r="X33" s="1709"/>
      <c r="Y33" s="1709"/>
      <c r="Z33" s="1709"/>
      <c r="AA33" s="1709"/>
    </row>
    <row r="34" spans="1:27">
      <c r="A34" s="1606" t="s">
        <v>987</v>
      </c>
      <c r="B34" s="1673">
        <f>入院計画!B34</f>
        <v>5010.7280000000001</v>
      </c>
      <c r="C34" s="1679">
        <f t="shared" si="2"/>
        <v>68.92278536169043</v>
      </c>
      <c r="D34" s="1585">
        <f>入院計画!D34+(K34-入院計画!D34)*($A$28-2018)/(2040-2018)</f>
        <v>18.056526896380333</v>
      </c>
      <c r="E34" s="1585">
        <f>入院計画!E34+(L34-入院計画!E34)*($A$28-2018)/(2040-2018)</f>
        <v>27.692467948870075</v>
      </c>
      <c r="F34" s="1585">
        <f>入院計画!F34+(M34-入院計画!F34)*($A$28-2018)/(2040-2018)</f>
        <v>5.9021458870911685</v>
      </c>
      <c r="G34" s="1667">
        <f>入院計画!G34+(N34-入院計画!G34)*($A$28-2018)/(2040-2018)</f>
        <v>17.271644629348859</v>
      </c>
      <c r="H34" s="1634">
        <f>入院計画!H34+(O34-入院計画!H34)*($A$28-2018)/(2040-2018)</f>
        <v>5.4560273482486332</v>
      </c>
      <c r="I34" s="1634"/>
      <c r="J34" s="1631">
        <f t="shared" si="1"/>
        <v>68.92278536169043</v>
      </c>
      <c r="K34" s="1632">
        <f>入院計画!D34</f>
        <v>18.056526896380333</v>
      </c>
      <c r="L34" s="1632">
        <f>入院計画!E34</f>
        <v>27.692467948870075</v>
      </c>
      <c r="M34" s="1632">
        <f>入院計画!F34</f>
        <v>5.9021458870911685</v>
      </c>
      <c r="N34" s="1669">
        <f>入院計画!G34</f>
        <v>17.271644629348859</v>
      </c>
      <c r="O34" s="1692">
        <f>入院計画!H34</f>
        <v>5.4560273482486332</v>
      </c>
      <c r="V34" s="1709"/>
      <c r="W34" s="1709"/>
      <c r="X34" s="1709"/>
      <c r="Y34" s="1709"/>
      <c r="Z34" s="1709"/>
      <c r="AA34" s="1709"/>
    </row>
    <row r="35" spans="1:27">
      <c r="A35" s="1606" t="s">
        <v>988</v>
      </c>
      <c r="B35" s="1673">
        <f>入院計画!B35</f>
        <v>5353.0680000000002</v>
      </c>
      <c r="C35" s="1679">
        <f t="shared" si="2"/>
        <v>87.434137559705022</v>
      </c>
      <c r="D35" s="1585">
        <f>入院計画!D35+(K35-入院計画!D35)*($A$28-2018)/(2040-2018)</f>
        <v>12.272172360356013</v>
      </c>
      <c r="E35" s="1585">
        <f>入院計画!E35+(L35-入院計画!E35)*($A$28-2018)/(2040-2018)</f>
        <v>31.218280766864392</v>
      </c>
      <c r="F35" s="1585">
        <f>入院計画!F35+(M35-入院計画!F35)*($A$28-2018)/(2040-2018)</f>
        <v>22.012216483601581</v>
      </c>
      <c r="G35" s="1667">
        <f>入院計画!G35+(N35-入院計画!G35)*($A$28-2018)/(2040-2018)</f>
        <v>21.931467948883043</v>
      </c>
      <c r="H35" s="1634">
        <f>入院計画!H35+(O35-入院計画!H35)*($A$28-2018)/(2040-2018)</f>
        <v>6.4661172796552462</v>
      </c>
      <c r="I35" s="1634"/>
      <c r="J35" s="1631">
        <f t="shared" si="1"/>
        <v>87.434137559705022</v>
      </c>
      <c r="K35" s="1632">
        <f>入院計画!D35</f>
        <v>12.272172360356013</v>
      </c>
      <c r="L35" s="1632">
        <f>入院計画!E35</f>
        <v>31.218280766864392</v>
      </c>
      <c r="M35" s="1632">
        <f>入院計画!F35</f>
        <v>22.012216483601581</v>
      </c>
      <c r="N35" s="1669">
        <f>入院計画!G35</f>
        <v>21.931467948883043</v>
      </c>
      <c r="O35" s="1692">
        <f>入院計画!H35</f>
        <v>6.4661172796552462</v>
      </c>
      <c r="V35" s="1709"/>
      <c r="W35" s="1709"/>
      <c r="X35" s="1709"/>
      <c r="Y35" s="1709"/>
      <c r="Z35" s="1709"/>
      <c r="AA35" s="1709"/>
    </row>
    <row r="36" spans="1:27">
      <c r="A36" s="1606" t="s">
        <v>989</v>
      </c>
      <c r="B36" s="1673">
        <f>入院計画!B36</f>
        <v>5760.4160000000002</v>
      </c>
      <c r="C36" s="1679">
        <f t="shared" si="2"/>
        <v>112.38951580797102</v>
      </c>
      <c r="D36" s="1585">
        <f>入院計画!D36+(K36-入院計画!D36)*($A$28-2018)/(2040-2018)</f>
        <v>13.647437012841539</v>
      </c>
      <c r="E36" s="1585">
        <f>入院計画!E36+(L36-入院計画!E36)*($A$28-2018)/(2040-2018)</f>
        <v>50.013666991269986</v>
      </c>
      <c r="F36" s="1585">
        <f>入院計画!F36+(M36-入院計画!F36)*($A$28-2018)/(2040-2018)</f>
        <v>25.089304417149748</v>
      </c>
      <c r="G36" s="1667">
        <f>入院計画!G36+(N36-入院計画!G36)*($A$28-2018)/(2040-2018)</f>
        <v>23.63910738670975</v>
      </c>
      <c r="H36" s="1634">
        <f>入院計画!H36+(O36-入院計画!H36)*($A$28-2018)/(2040-2018)</f>
        <v>8.6770051958465793</v>
      </c>
      <c r="I36" s="1634"/>
      <c r="J36" s="1631">
        <f t="shared" si="1"/>
        <v>112.38951580797102</v>
      </c>
      <c r="K36" s="1632">
        <f>入院計画!D36</f>
        <v>13.647437012841539</v>
      </c>
      <c r="L36" s="1632">
        <f>入院計画!E36</f>
        <v>50.013666991269986</v>
      </c>
      <c r="M36" s="1632">
        <f>入院計画!F36</f>
        <v>25.089304417149748</v>
      </c>
      <c r="N36" s="1669">
        <f>入院計画!G36</f>
        <v>23.63910738670975</v>
      </c>
      <c r="O36" s="1692">
        <f>入院計画!H36</f>
        <v>8.6770051958465793</v>
      </c>
      <c r="V36" s="1709"/>
      <c r="W36" s="1709"/>
      <c r="X36" s="1709"/>
      <c r="Y36" s="1709"/>
      <c r="Z36" s="1709"/>
      <c r="AA36" s="1709"/>
    </row>
    <row r="37" spans="1:27">
      <c r="A37" s="1606" t="s">
        <v>990</v>
      </c>
      <c r="B37" s="1673">
        <f>入院計画!B37</f>
        <v>6249.4359999999997</v>
      </c>
      <c r="C37" s="1679">
        <f t="shared" si="2"/>
        <v>168.93147647231234</v>
      </c>
      <c r="D37" s="1585">
        <f>入院計画!D37+(K37-入院計画!D37)*($A$28-2018)/(2040-2018)</f>
        <v>17.04943536134115</v>
      </c>
      <c r="E37" s="1585">
        <f>入院計画!E37+(L37-入院計画!E37)*($A$28-2018)/(2040-2018)</f>
        <v>93.087265974833372</v>
      </c>
      <c r="F37" s="1585">
        <f>入院計画!F37+(M37-入院計画!F37)*($A$28-2018)/(2040-2018)</f>
        <v>33.142254329206423</v>
      </c>
      <c r="G37" s="1667">
        <f>入院計画!G37+(N37-入院計画!G37)*($A$28-2018)/(2040-2018)</f>
        <v>25.652520806931395</v>
      </c>
      <c r="H37" s="1634">
        <f>入院計画!H37+(O37-入院計画!H37)*($A$28-2018)/(2040-2018)</f>
        <v>11.977627064681231</v>
      </c>
      <c r="I37" s="1634"/>
      <c r="J37" s="1631">
        <f t="shared" si="1"/>
        <v>168.93147647231234</v>
      </c>
      <c r="K37" s="1632">
        <f>入院計画!D37</f>
        <v>17.04943536134115</v>
      </c>
      <c r="L37" s="1632">
        <f>入院計画!E37</f>
        <v>93.087265974833372</v>
      </c>
      <c r="M37" s="1632">
        <f>入院計画!F37</f>
        <v>33.142254329206423</v>
      </c>
      <c r="N37" s="1669">
        <f>入院計画!G37</f>
        <v>25.652520806931395</v>
      </c>
      <c r="O37" s="1692">
        <f>入院計画!H37</f>
        <v>11.977627064681231</v>
      </c>
      <c r="V37" s="1709"/>
      <c r="W37" s="1709"/>
      <c r="X37" s="1709"/>
      <c r="Y37" s="1709"/>
      <c r="Z37" s="1709"/>
      <c r="AA37" s="1709"/>
    </row>
    <row r="38" spans="1:27">
      <c r="A38" s="1606" t="s">
        <v>991</v>
      </c>
      <c r="B38" s="1673">
        <f>入院計画!B38</f>
        <v>6181.7269999999999</v>
      </c>
      <c r="C38" s="1679">
        <f t="shared" si="2"/>
        <v>210.48460559028123</v>
      </c>
      <c r="D38" s="1585">
        <f>入院計画!D38+(K38-入院計画!D38)*($A$28-2018)/(2040-2018)</f>
        <v>21.471449795357334</v>
      </c>
      <c r="E38" s="1585">
        <f>入院計画!E38+(L38-入院計画!E38)*($A$28-2018)/(2040-2018)</f>
        <v>117.83130509782885</v>
      </c>
      <c r="F38" s="1585">
        <f>入院計画!F38+(M38-入院計画!F38)*($A$28-2018)/(2040-2018)</f>
        <v>41.630832900041042</v>
      </c>
      <c r="G38" s="1667">
        <f>入院計画!G38+(N38-入院計画!G38)*($A$28-2018)/(2040-2018)</f>
        <v>29.551017797054019</v>
      </c>
      <c r="H38" s="1634">
        <f>入院計画!H38+(O38-入院計画!H38)*($A$28-2018)/(2040-2018)</f>
        <v>14.646119805198529</v>
      </c>
      <c r="I38" s="1634"/>
      <c r="J38" s="1631">
        <f t="shared" si="1"/>
        <v>210.48460559028123</v>
      </c>
      <c r="K38" s="1632">
        <f>入院計画!D38</f>
        <v>21.471449795357334</v>
      </c>
      <c r="L38" s="1632">
        <f>入院計画!E38</f>
        <v>117.83130509782885</v>
      </c>
      <c r="M38" s="1632">
        <f>入院計画!F38</f>
        <v>41.630832900041042</v>
      </c>
      <c r="N38" s="1669">
        <f>入院計画!G38</f>
        <v>29.551017797054019</v>
      </c>
      <c r="O38" s="1692">
        <f>入院計画!H38</f>
        <v>14.646119805198529</v>
      </c>
      <c r="V38" s="1709"/>
      <c r="W38" s="1709"/>
      <c r="X38" s="1709"/>
      <c r="Y38" s="1709"/>
      <c r="Z38" s="1709"/>
      <c r="AA38" s="1709"/>
    </row>
    <row r="39" spans="1:27">
      <c r="A39" s="1606" t="s">
        <v>992</v>
      </c>
      <c r="B39" s="1673">
        <f>入院計画!B39</f>
        <v>6521.3909999999996</v>
      </c>
      <c r="C39" s="1679">
        <f t="shared" si="2"/>
        <v>187.6552703055635</v>
      </c>
      <c r="D39" s="1585">
        <f>入院計画!D39+(K39-入院計画!D39)*($A$28-2018)/(2040-2018)</f>
        <v>22.637099477935905</v>
      </c>
      <c r="E39" s="1585">
        <f>入院計画!E39+(L39-入院計画!E39)*($A$28-2018)/(2040-2018)</f>
        <v>90.193098867957318</v>
      </c>
      <c r="F39" s="1585">
        <f>入院計画!F39+(M39-入院計画!F39)*($A$28-2018)/(2040-2018)</f>
        <v>41.932329782017156</v>
      </c>
      <c r="G39" s="1667">
        <f>入院計画!G39+(N39-入院計画!G39)*($A$28-2018)/(2040-2018)</f>
        <v>32.892742177653126</v>
      </c>
      <c r="H39" s="1634">
        <f>入院計画!H39+(O39-入院計画!H39)*($A$28-2018)/(2040-2018)</f>
        <v>13.897587209460744</v>
      </c>
      <c r="I39" s="1634"/>
      <c r="J39" s="1631">
        <f t="shared" si="1"/>
        <v>187.6552703055635</v>
      </c>
      <c r="K39" s="1632">
        <f>入院計画!D39</f>
        <v>22.637099477935905</v>
      </c>
      <c r="L39" s="1632">
        <f>入院計画!E39</f>
        <v>90.193098867957318</v>
      </c>
      <c r="M39" s="1632">
        <f>入院計画!F39</f>
        <v>41.932329782017156</v>
      </c>
      <c r="N39" s="1669">
        <f>入院計画!G39</f>
        <v>32.892742177653126</v>
      </c>
      <c r="O39" s="1692">
        <f>入院計画!H39</f>
        <v>13.897587209460744</v>
      </c>
      <c r="V39" s="1709"/>
      <c r="W39" s="1709"/>
      <c r="X39" s="1709"/>
      <c r="Y39" s="1709"/>
      <c r="Z39" s="1709"/>
      <c r="AA39" s="1709"/>
    </row>
    <row r="40" spans="1:27">
      <c r="A40" s="1606" t="s">
        <v>993</v>
      </c>
      <c r="B40" s="1673">
        <f>入院計画!B40</f>
        <v>7346.348</v>
      </c>
      <c r="C40" s="1679">
        <f t="shared" si="2"/>
        <v>171.65783901354064</v>
      </c>
      <c r="D40" s="1585">
        <f>入院計画!D40+(K40-入院計画!D40)*($A$28-2018)/(2040-2018)</f>
        <v>25.220342367935945</v>
      </c>
      <c r="E40" s="1585">
        <f>入院計画!E40+(L40-入院計画!E40)*($A$28-2018)/(2040-2018)</f>
        <v>60.207678935228707</v>
      </c>
      <c r="F40" s="1585">
        <f>入院計画!F40+(M40-入院計画!F40)*($A$28-2018)/(2040-2018)</f>
        <v>47.151128701070007</v>
      </c>
      <c r="G40" s="1667">
        <f>入院計画!G40+(N40-入院計画!G40)*($A$28-2018)/(2040-2018)</f>
        <v>39.078689009305961</v>
      </c>
      <c r="H40" s="1634">
        <f>入院計画!H40+(O40-入院計画!H40)*($A$28-2018)/(2040-2018)</f>
        <v>27.102800243258152</v>
      </c>
      <c r="I40" s="1634"/>
      <c r="J40" s="1631">
        <f t="shared" si="1"/>
        <v>171.65783901354064</v>
      </c>
      <c r="K40" s="1632">
        <f>入院計画!D40</f>
        <v>25.220342367935945</v>
      </c>
      <c r="L40" s="1632">
        <f>入院計画!E40</f>
        <v>60.207678935228707</v>
      </c>
      <c r="M40" s="1632">
        <f>入院計画!F40</f>
        <v>47.151128701070007</v>
      </c>
      <c r="N40" s="1669">
        <f>入院計画!G40</f>
        <v>39.078689009305961</v>
      </c>
      <c r="O40" s="1692">
        <f>入院計画!H40</f>
        <v>27.102800243258152</v>
      </c>
      <c r="V40" s="1709"/>
      <c r="W40" s="1709"/>
      <c r="X40" s="1709"/>
      <c r="Y40" s="1709"/>
      <c r="Z40" s="1709"/>
      <c r="AA40" s="1709"/>
    </row>
    <row r="41" spans="1:27">
      <c r="A41" s="1606" t="s">
        <v>994</v>
      </c>
      <c r="B41" s="1673">
        <f>入院計画!B41</f>
        <v>8333.5660000000007</v>
      </c>
      <c r="C41" s="1679">
        <f t="shared" si="2"/>
        <v>214.8291305539378</v>
      </c>
      <c r="D41" s="1585">
        <f>入院計画!D41+(K41-入院計画!D41)*($A$28-2018)/(2040-2018)</f>
        <v>31.583196752783405</v>
      </c>
      <c r="E41" s="1585">
        <f>入院計画!E41+(L41-入院計画!E41)*($A$28-2018)/(2040-2018)</f>
        <v>68.676837189335828</v>
      </c>
      <c r="F41" s="1585">
        <f>入院計画!F41+(M41-入院計画!F41)*($A$28-2018)/(2040-2018)</f>
        <v>63.722195568025732</v>
      </c>
      <c r="G41" s="1667">
        <f>入院計画!G41+(N41-入院計画!G41)*($A$28-2018)/(2040-2018)</f>
        <v>50.846901043792833</v>
      </c>
      <c r="H41" s="1634">
        <f>入院計画!H41+(O41-入院計画!H41)*($A$28-2018)/(2040-2018)</f>
        <v>34.348302975928739</v>
      </c>
      <c r="I41" s="1634"/>
      <c r="J41" s="1631">
        <f t="shared" si="1"/>
        <v>214.8291305539378</v>
      </c>
      <c r="K41" s="1632">
        <f>入院計画!D41</f>
        <v>31.583196752783405</v>
      </c>
      <c r="L41" s="1632">
        <f>入院計画!E41</f>
        <v>68.676837189335828</v>
      </c>
      <c r="M41" s="1632">
        <f>入院計画!F41</f>
        <v>63.722195568025732</v>
      </c>
      <c r="N41" s="1669">
        <f>入院計画!G41</f>
        <v>50.846901043792833</v>
      </c>
      <c r="O41" s="1692">
        <f>入院計画!H41</f>
        <v>34.348302975928739</v>
      </c>
      <c r="V41" s="1709"/>
      <c r="W41" s="1709"/>
      <c r="X41" s="1709"/>
      <c r="Y41" s="1709"/>
      <c r="Z41" s="1709"/>
      <c r="AA41" s="1709"/>
    </row>
    <row r="42" spans="1:27">
      <c r="A42" s="1606" t="s">
        <v>995</v>
      </c>
      <c r="B42" s="1673">
        <f>入院計画!B42</f>
        <v>9690.1389999999992</v>
      </c>
      <c r="C42" s="1679">
        <f t="shared" si="2"/>
        <v>283.93547901066904</v>
      </c>
      <c r="D42" s="1585">
        <f>入院計画!D42+(K42-入院計画!D42)*($A$28-2018)/(2040-2018)</f>
        <v>42.425727061537671</v>
      </c>
      <c r="E42" s="1585">
        <f>入院計画!E42+(L42-入院計画!E42)*($A$28-2018)/(2040-2018)</f>
        <v>93.977368781227867</v>
      </c>
      <c r="F42" s="1585">
        <f>入院計画!F42+(M42-入院計画!F42)*($A$28-2018)/(2040-2018)</f>
        <v>89.11859579540014</v>
      </c>
      <c r="G42" s="1667">
        <f>入院計画!G42+(N42-入院計画!G42)*($A$28-2018)/(2040-2018)</f>
        <v>58.413787372503357</v>
      </c>
      <c r="H42" s="1634">
        <f>入院計画!H42+(O42-入院計画!H42)*($A$28-2018)/(2040-2018)</f>
        <v>44.214854890186878</v>
      </c>
      <c r="I42" s="1634"/>
      <c r="J42" s="1631">
        <f t="shared" si="1"/>
        <v>283.93547901066904</v>
      </c>
      <c r="K42" s="1632">
        <f>入院計画!D42</f>
        <v>42.425727061537671</v>
      </c>
      <c r="L42" s="1632">
        <f>入院計画!E42</f>
        <v>93.977368781227867</v>
      </c>
      <c r="M42" s="1632">
        <f>入院計画!F42</f>
        <v>89.11859579540014</v>
      </c>
      <c r="N42" s="1669">
        <f>入院計画!G42</f>
        <v>58.413787372503357</v>
      </c>
      <c r="O42" s="1692">
        <f>入院計画!H42</f>
        <v>44.214854890186878</v>
      </c>
      <c r="V42" s="1709"/>
      <c r="W42" s="1709"/>
      <c r="X42" s="1709"/>
      <c r="Y42" s="1709"/>
      <c r="Z42" s="1709"/>
      <c r="AA42" s="1709"/>
    </row>
    <row r="43" spans="1:27">
      <c r="A43" s="1606" t="s">
        <v>996</v>
      </c>
      <c r="B43" s="1673">
        <f>入院計画!B43</f>
        <v>8546.0460000000003</v>
      </c>
      <c r="C43" s="1679">
        <f t="shared" si="2"/>
        <v>381.38713374841359</v>
      </c>
      <c r="D43" s="1585">
        <f>入院計画!D43+(K43-入院計画!D43)*($A$28-2018)/(2040-2018)</f>
        <v>57.504178600525393</v>
      </c>
      <c r="E43" s="1585">
        <f>入院計画!E43+(L43-入院計画!E43)*($A$28-2018)/(2040-2018)</f>
        <v>131.18589157220484</v>
      </c>
      <c r="F43" s="1585">
        <f>入院計画!F43+(M43-入院計画!F43)*($A$28-2018)/(2040-2018)</f>
        <v>126.00309752371703</v>
      </c>
      <c r="G43" s="1667">
        <f>入院計画!G43+(N43-入院計画!G43)*($A$28-2018)/(2040-2018)</f>
        <v>66.693966051966328</v>
      </c>
      <c r="H43" s="1634">
        <f>入院計画!H43+(O43-入院計画!H43)*($A$28-2018)/(2040-2018)</f>
        <v>58.021204177053853</v>
      </c>
      <c r="I43" s="1634"/>
      <c r="J43" s="1631">
        <f t="shared" si="1"/>
        <v>381.38713374841359</v>
      </c>
      <c r="K43" s="1632">
        <f>入院計画!D43</f>
        <v>57.504178600525393</v>
      </c>
      <c r="L43" s="1632">
        <f>入院計画!E43</f>
        <v>131.18589157220484</v>
      </c>
      <c r="M43" s="1632">
        <f>入院計画!F43</f>
        <v>126.00309752371703</v>
      </c>
      <c r="N43" s="1669">
        <f>入院計画!G43</f>
        <v>66.693966051966328</v>
      </c>
      <c r="O43" s="1692">
        <f>入院計画!H43</f>
        <v>58.021204177053853</v>
      </c>
      <c r="V43" s="1709"/>
      <c r="W43" s="1709"/>
      <c r="X43" s="1709"/>
      <c r="Y43" s="1709"/>
      <c r="Z43" s="1709"/>
      <c r="AA43" s="1709"/>
    </row>
    <row r="44" spans="1:27">
      <c r="A44" s="1606" t="s">
        <v>997</v>
      </c>
      <c r="B44" s="1673">
        <f>入院計画!B44</f>
        <v>7718.3779999999997</v>
      </c>
      <c r="C44" s="1679">
        <f t="shared" si="2"/>
        <v>531.78726012818754</v>
      </c>
      <c r="D44" s="1585">
        <f>入院計画!D44+(K44-入院計画!D44)*($A$28-2018)/(2040-2018)</f>
        <v>78.709237595595241</v>
      </c>
      <c r="E44" s="1585">
        <f>入院計画!E44+(L44-入院計画!E44)*($A$28-2018)/(2040-2018)</f>
        <v>186.39447109505184</v>
      </c>
      <c r="F44" s="1585">
        <f>入院計画!F44+(M44-入院計画!F44)*($A$28-2018)/(2040-2018)</f>
        <v>183.42095839882438</v>
      </c>
      <c r="G44" s="1667">
        <f>入院計画!G44+(N44-入院計画!G44)*($A$28-2018)/(2040-2018)</f>
        <v>83.262593038716105</v>
      </c>
      <c r="H44" s="1634">
        <f>入院計画!H44+(O44-入院計画!H44)*($A$28-2018)/(2040-2018)</f>
        <v>84.02711319611268</v>
      </c>
      <c r="I44" s="1634"/>
      <c r="J44" s="1631">
        <f t="shared" si="1"/>
        <v>531.78726012818754</v>
      </c>
      <c r="K44" s="1632">
        <f>入院計画!D44</f>
        <v>78.709237595595241</v>
      </c>
      <c r="L44" s="1632">
        <f>入院計画!E44</f>
        <v>186.39447109505184</v>
      </c>
      <c r="M44" s="1632">
        <f>入院計画!F44</f>
        <v>183.42095839882438</v>
      </c>
      <c r="N44" s="1669">
        <f>入院計画!G44</f>
        <v>83.262593038716105</v>
      </c>
      <c r="O44" s="1692">
        <f>入院計画!H44</f>
        <v>84.02711319611268</v>
      </c>
      <c r="V44" s="1709"/>
      <c r="W44" s="1709"/>
      <c r="X44" s="1709"/>
      <c r="Y44" s="1709"/>
      <c r="Z44" s="1709"/>
      <c r="AA44" s="1709"/>
    </row>
    <row r="45" spans="1:27">
      <c r="A45" s="1606" t="s">
        <v>998</v>
      </c>
      <c r="B45" s="1673">
        <f>入院計画!B45</f>
        <v>7163.47</v>
      </c>
      <c r="C45" s="1679">
        <f t="shared" si="2"/>
        <v>764.32959746613346</v>
      </c>
      <c r="D45" s="1681">
        <f>入院計画!D45+(K45-入院計画!D45)*($A$28-2018)/(2040-2018)</f>
        <v>105.88612728023429</v>
      </c>
      <c r="E45" s="1681">
        <f>入院計画!E45+(L45-入院計画!E45)*($A$28-2018)/(2040-2018)</f>
        <v>264.00265952544214</v>
      </c>
      <c r="F45" s="1681">
        <f>入院計画!F45+(M45-入院計画!F45)*($A$28-2018)/(2040-2018)</f>
        <v>268.60747986436343</v>
      </c>
      <c r="G45" s="1693">
        <f>入院計画!G45+(N45-入院計画!G45)*($A$28-2018)/(2040-2018)</f>
        <v>125.83333079609363</v>
      </c>
      <c r="H45" s="1694">
        <f>入院計画!H45+(O45-入院計画!H45)*($A$28-2018)/(2040-2018)</f>
        <v>152.89018817334323</v>
      </c>
      <c r="I45" s="1634"/>
      <c r="J45" s="1631">
        <f t="shared" si="1"/>
        <v>670.05567692372301</v>
      </c>
      <c r="K45" s="1695">
        <f>(入院計画!D44*$C$1+入院計画!D45*(5-$C$1))/5</f>
        <v>94.868469299975203</v>
      </c>
      <c r="L45" s="1695">
        <f>(入院計画!E44*$C$1+入院計画!E45*(5-$C$1))/5</f>
        <v>232.53988043204066</v>
      </c>
      <c r="M45" s="1695">
        <f>(入院計画!F44*$C$1+入院計画!F45*(5-$C$1))/5</f>
        <v>234.07240359455031</v>
      </c>
      <c r="N45" s="1696">
        <f>(入院計画!G44*$C$1+入院計画!G45*(5-$C$1))/5</f>
        <v>108.5749235971568</v>
      </c>
      <c r="O45" s="1697">
        <f>(入院計画!H44*$C$1+入院計画!H45*(5-$C$1))/5</f>
        <v>124.97272534473625</v>
      </c>
      <c r="V45" s="1709"/>
      <c r="W45" s="1709"/>
      <c r="X45" s="1709"/>
      <c r="Y45" s="1709"/>
      <c r="Z45" s="1709"/>
      <c r="AA45" s="1709"/>
    </row>
    <row r="46" spans="1:27">
      <c r="A46" s="1606" t="s">
        <v>999</v>
      </c>
      <c r="B46" s="1673">
        <f>入院計画!B46</f>
        <v>7807.6549999999997</v>
      </c>
      <c r="C46" s="1679">
        <f t="shared" si="2"/>
        <v>1130.1665495868699</v>
      </c>
      <c r="D46" s="1681">
        <f>入院計画!D46+(K46-入院計画!D46)*($A$28-2018)/(2040-2018)</f>
        <v>141.07891367782764</v>
      </c>
      <c r="E46" s="1681">
        <f>入院計画!E46+(L46-入院計画!E46)*($A$28-2018)/(2040-2018)</f>
        <v>384.64729110891506</v>
      </c>
      <c r="F46" s="1681">
        <f>入院計画!F46+(M46-入院計画!F46)*($A$28-2018)/(2040-2018)</f>
        <v>406.29646828596105</v>
      </c>
      <c r="G46" s="1693">
        <f>入院計画!G46+(N46-入院計画!G46)*($A$28-2018)/(2040-2018)</f>
        <v>198.14387651416607</v>
      </c>
      <c r="H46" s="1694">
        <f>入院計画!H46+(O46-入院計画!H46)*($A$28-2018)/(2040-2018)</f>
        <v>249.31265831943554</v>
      </c>
      <c r="I46" s="1634"/>
      <c r="J46" s="1631">
        <f t="shared" si="1"/>
        <v>999.68987828918955</v>
      </c>
      <c r="K46" s="1695">
        <f>(入院計画!D45*$C$1+入院計画!D46*(5-$C$1))/5</f>
        <v>128.89598962101451</v>
      </c>
      <c r="L46" s="1695">
        <f>(入院計画!E45*$C$1+入院計画!E46*(5-$C$1))/5</f>
        <v>341.68972299815067</v>
      </c>
      <c r="M46" s="1695">
        <f>(入院計画!F45*$C$1+入院計画!F46*(5-$C$1))/5</f>
        <v>357.0102711931159</v>
      </c>
      <c r="N46" s="1696">
        <f>(入院計画!G45*$C$1+入院計画!G46*(5-$C$1))/5</f>
        <v>172.09389447690856</v>
      </c>
      <c r="O46" s="1697">
        <f>(入院計画!H45*$C$1+入院計画!H46*(5-$C$1))/5</f>
        <v>215.50414987643188</v>
      </c>
      <c r="V46" s="1709"/>
      <c r="W46" s="1709"/>
      <c r="X46" s="1709"/>
      <c r="Y46" s="1709"/>
      <c r="Z46" s="1709"/>
      <c r="AA46" s="1709"/>
    </row>
    <row r="47" spans="1:27">
      <c r="A47" s="1606" t="s">
        <v>1000</v>
      </c>
      <c r="B47" s="1673">
        <f>入院計画!B47</f>
        <v>8491.9290000000001</v>
      </c>
      <c r="C47" s="1679">
        <f t="shared" si="2"/>
        <v>1757.599669727595</v>
      </c>
      <c r="D47" s="1681">
        <f>入院計画!D47+(K47-入院計画!D47)*($A$28-2018)/(2040-2018)</f>
        <v>177.11178459404815</v>
      </c>
      <c r="E47" s="1681">
        <f>入院計画!E47+(L47-入院計画!E47)*($A$28-2018)/(2040-2018)</f>
        <v>554.59101831773012</v>
      </c>
      <c r="F47" s="1681">
        <f>入院計画!F47+(M47-入院計画!F47)*($A$28-2018)/(2040-2018)</f>
        <v>631.43460610935369</v>
      </c>
      <c r="G47" s="1693">
        <f>入院計画!G47+(N47-入院計画!G47)*($A$28-2018)/(2040-2018)</f>
        <v>394.4622607064631</v>
      </c>
      <c r="H47" s="1694">
        <f>入院計画!H47+(O47-入院計画!H47)*($A$28-2018)/(2040-2018)</f>
        <v>513.79843451764805</v>
      </c>
      <c r="I47" s="1634"/>
      <c r="J47" s="1631">
        <f t="shared" si="1"/>
        <v>1527.9196669430787</v>
      </c>
      <c r="K47" s="1695">
        <f>(入院計画!D46*$C$1+入院計画!D47*(5-$C$1))/5</f>
        <v>164.8087414765991</v>
      </c>
      <c r="L47" s="1695">
        <f>(入院計画!E46*$C$1+入院計画!E47*(5-$C$1))/5</f>
        <v>493.82202017294975</v>
      </c>
      <c r="M47" s="1695">
        <f>(入院計画!F46*$C$1+入院計画!F47*(5-$C$1))/5</f>
        <v>549.48680373905722</v>
      </c>
      <c r="N47" s="1696">
        <f>(入院計画!G46*$C$1+入院計画!G47*(5-$C$1))/5</f>
        <v>319.80210155447247</v>
      </c>
      <c r="O47" s="1697">
        <f>(入院計画!H46*$C$1+入院計画!H47*(5-$C$1))/5</f>
        <v>412.97067549407609</v>
      </c>
      <c r="V47" s="1709"/>
      <c r="W47" s="1709"/>
      <c r="X47" s="1709"/>
      <c r="Y47" s="1709"/>
      <c r="Z47" s="1709"/>
      <c r="AA47" s="1709"/>
    </row>
    <row r="48" spans="1:27">
      <c r="A48" s="1606" t="s">
        <v>1001</v>
      </c>
      <c r="B48" s="1673">
        <f>入院計画!B48</f>
        <v>6105.1890000000003</v>
      </c>
      <c r="C48" s="1679">
        <f t="shared" si="2"/>
        <v>2577.1473231021059</v>
      </c>
      <c r="D48" s="1681">
        <f>入院計画!D48+(K48-入院計画!D48)*($A$28-2018)/(2040-2018)</f>
        <v>183.33351980492066</v>
      </c>
      <c r="E48" s="1681">
        <f>入院計画!E48+(L48-入院計画!E48)*($A$28-2018)/(2040-2018)</f>
        <v>776.06521629565714</v>
      </c>
      <c r="F48" s="1681">
        <f>入院計画!F48+(M48-入院計画!F48)*($A$28-2018)/(2040-2018)</f>
        <v>982.0261284010827</v>
      </c>
      <c r="G48" s="1693">
        <f>入院計画!G48+(N48-入院計画!G48)*($A$28-2018)/(2040-2018)</f>
        <v>635.72245860044529</v>
      </c>
      <c r="H48" s="1694">
        <f>入院計画!H48+(O48-入院計画!H48)*($A$28-2018)/(2040-2018)</f>
        <v>823.84707692986103</v>
      </c>
      <c r="I48" s="1634"/>
      <c r="J48" s="1631">
        <f t="shared" si="1"/>
        <v>2288.3512479365372</v>
      </c>
      <c r="K48" s="1695">
        <f>(入院計画!D47*$C$1+入院計画!D48*(5-$C$1))/5</f>
        <v>183.13879747138162</v>
      </c>
      <c r="L48" s="1695">
        <f>(入院計画!E47*$C$1+入院計画!E48*(5-$C$1))/5</f>
        <v>697.77521676442905</v>
      </c>
      <c r="M48" s="1695">
        <f>(入院計画!F47*$C$1+入院計画!F48*(5-$C$1))/5</f>
        <v>855.39806846097838</v>
      </c>
      <c r="N48" s="1696">
        <f>(入院計画!G47*$C$1+入院計画!G48*(5-$C$1))/5</f>
        <v>552.03916523974806</v>
      </c>
      <c r="O48" s="1697">
        <f>(入院計画!H47*$C$1+入院計画!H48*(5-$C$1))/5</f>
        <v>717.22720333477469</v>
      </c>
      <c r="V48" s="1709"/>
      <c r="W48" s="1709"/>
      <c r="X48" s="1709"/>
      <c r="Y48" s="1709"/>
      <c r="Z48" s="1709"/>
      <c r="AA48" s="1709"/>
    </row>
    <row r="49" spans="1:27">
      <c r="A49" s="1606" t="s">
        <v>1002</v>
      </c>
      <c r="B49" s="1673">
        <f>入院計画!B49</f>
        <v>4081.2170000000001</v>
      </c>
      <c r="C49" s="1679">
        <f t="shared" si="2"/>
        <v>3616.267049719766</v>
      </c>
      <c r="D49" s="1681">
        <f>入院計画!D49+(K49-入院計画!D49)*($A$28-2018)/(2040-2018)</f>
        <v>224.9518120175299</v>
      </c>
      <c r="E49" s="1681">
        <f>入院計画!E49+(L49-入院計画!E49)*($A$28-2018)/(2040-2018)</f>
        <v>998.68290534559674</v>
      </c>
      <c r="F49" s="1681">
        <f>入院計画!F49+(M49-入院計画!F49)*($A$28-2018)/(2040-2018)</f>
        <v>1284.6451447898307</v>
      </c>
      <c r="G49" s="1693">
        <f>入院計画!G49+(N49-入院計画!G49)*($A$28-2018)/(2040-2018)</f>
        <v>1107.9871875668089</v>
      </c>
      <c r="H49" s="1694">
        <f>入院計画!H49+(O49-入院計画!H49)*($A$28-2018)/(2040-2018)</f>
        <v>1316.5662544187787</v>
      </c>
      <c r="I49" s="1634"/>
      <c r="J49" s="1631">
        <f t="shared" si="1"/>
        <v>3249.6393909871736</v>
      </c>
      <c r="K49" s="1695">
        <f>(入院計画!D48*$C$1+入院計画!D49*(5-$C$1))/5</f>
        <v>208.11637075119569</v>
      </c>
      <c r="L49" s="1695">
        <f>(入院計画!E48*$C$1+入院計画!E49*(5-$C$1))/5</f>
        <v>923.24411239882647</v>
      </c>
      <c r="M49" s="1695">
        <f>(入院計画!F48*$C$1+入院計画!F49*(5-$C$1))/5</f>
        <v>1185.9184197560339</v>
      </c>
      <c r="N49" s="1696">
        <f>(入院計画!G48*$C$1+入院計画!G49*(5-$C$1))/5</f>
        <v>932.36048808111775</v>
      </c>
      <c r="O49" s="1697">
        <f>(入院計画!H48*$C$1+入院計画!H49*(5-$C$1))/5</f>
        <v>1136.9865639547745</v>
      </c>
      <c r="V49" s="1709"/>
      <c r="W49" s="1709"/>
      <c r="X49" s="1709"/>
      <c r="Y49" s="1709"/>
      <c r="Z49" s="1709"/>
      <c r="AA49" s="1709"/>
    </row>
    <row r="50" spans="1:27">
      <c r="A50" s="1607" t="s">
        <v>1005</v>
      </c>
      <c r="B50" s="1673">
        <f>入院計画!B50</f>
        <v>3121.386</v>
      </c>
      <c r="C50" s="1679">
        <f t="shared" si="2"/>
        <v>5826.7109400216141</v>
      </c>
      <c r="D50" s="1585">
        <f>入院計画!D50+(K50-入院計画!D50)*($A$28-2018)/(2040-2018)</f>
        <v>305.48166316007138</v>
      </c>
      <c r="E50" s="1585">
        <f>入院計画!E50+(L50-入院計画!E50)*($A$28-2018)/(2040-2018)</f>
        <v>1361.2480650659527</v>
      </c>
      <c r="F50" s="1585">
        <f>入院計画!F50+(M50-入院計画!F50)*($A$28-2018)/(2040-2018)</f>
        <v>1763.8624453342895</v>
      </c>
      <c r="G50" s="1667">
        <f>入院計画!G50+(N50-入院計画!G50)*($A$28-2018)/(2040-2018)</f>
        <v>2396.1187664613003</v>
      </c>
      <c r="H50" s="1634">
        <f>入院計画!H50+(O50-入院計画!H50)*($A$28-2018)/(2040-2018)</f>
        <v>2605.4174273973467</v>
      </c>
      <c r="I50" s="1634"/>
      <c r="J50" s="1631">
        <f t="shared" si="1"/>
        <v>5826.7109400216141</v>
      </c>
      <c r="K50" s="1632">
        <f>入院計画!D50</f>
        <v>305.48166316007138</v>
      </c>
      <c r="L50" s="1632">
        <f>入院計画!E50</f>
        <v>1361.2480650659527</v>
      </c>
      <c r="M50" s="1632">
        <f>入院計画!F50</f>
        <v>1763.8624453342895</v>
      </c>
      <c r="N50" s="1669">
        <f>入院計画!G50</f>
        <v>2396.1187664613003</v>
      </c>
      <c r="O50" s="1692">
        <f>入院計画!H50</f>
        <v>2605.4174273973467</v>
      </c>
      <c r="V50" s="1709"/>
      <c r="W50" s="1709"/>
      <c r="X50" s="1709"/>
      <c r="Y50" s="1709"/>
      <c r="Z50" s="1709"/>
      <c r="AA50" s="1709"/>
    </row>
    <row r="51" spans="1:27">
      <c r="A51" s="1682"/>
      <c r="B51" s="1682"/>
      <c r="C51" s="1585"/>
      <c r="D51" s="1629"/>
      <c r="E51" s="1629"/>
      <c r="F51" s="1629"/>
      <c r="G51" s="1585"/>
      <c r="H51" s="1629"/>
      <c r="I51" s="1684"/>
      <c r="J51" s="1629"/>
      <c r="K51" s="1629"/>
      <c r="L51" s="1629"/>
      <c r="M51" s="1629"/>
      <c r="N51" s="1629"/>
      <c r="O51" s="1684"/>
    </row>
    <row r="52" spans="1:27">
      <c r="I52" s="1318"/>
      <c r="O52" s="1318"/>
    </row>
    <row r="53" spans="1:27">
      <c r="A53" s="2816">
        <v>2030</v>
      </c>
      <c r="B53" s="1582" t="s">
        <v>640</v>
      </c>
      <c r="C53" s="1582" t="s">
        <v>800</v>
      </c>
      <c r="I53" s="1318"/>
      <c r="J53" s="1316"/>
      <c r="K53" s="1316"/>
      <c r="L53" s="1316"/>
      <c r="M53" s="1316"/>
      <c r="N53" s="1316"/>
      <c r="O53" s="1671"/>
    </row>
    <row r="54" spans="1:27">
      <c r="B54" s="1582" t="s">
        <v>643</v>
      </c>
      <c r="C54" s="1582" t="s">
        <v>801</v>
      </c>
      <c r="H54" s="1317" t="s">
        <v>1034</v>
      </c>
      <c r="I54" s="1318"/>
      <c r="J54" s="1316"/>
      <c r="K54" s="1316"/>
      <c r="L54" s="1316"/>
      <c r="M54" s="1316"/>
      <c r="N54" s="1316"/>
      <c r="O54" s="1671"/>
    </row>
    <row r="55" spans="1:27">
      <c r="C55" s="1582" t="s">
        <v>748</v>
      </c>
      <c r="D55" s="1582" t="s">
        <v>742</v>
      </c>
      <c r="E55" s="1582" t="s">
        <v>743</v>
      </c>
      <c r="F55" s="1582" t="s">
        <v>744</v>
      </c>
      <c r="G55" s="1666" t="s">
        <v>745</v>
      </c>
      <c r="H55" s="1319" t="s">
        <v>807</v>
      </c>
      <c r="I55" s="1319"/>
      <c r="J55" s="1642"/>
      <c r="K55" s="1642"/>
      <c r="L55" s="1642"/>
      <c r="M55" s="1642"/>
      <c r="N55" s="1672"/>
      <c r="O55" s="1672"/>
    </row>
    <row r="56" spans="1:27">
      <c r="A56" s="1608" t="s">
        <v>241</v>
      </c>
      <c r="B56" s="1673">
        <f>入院計画!B56</f>
        <v>119125.14300000001</v>
      </c>
      <c r="C56" s="1674" t="s">
        <v>1035</v>
      </c>
      <c r="D56" s="1674" t="s">
        <v>1035</v>
      </c>
      <c r="E56" s="1674" t="s">
        <v>1035</v>
      </c>
      <c r="F56" s="1674" t="s">
        <v>1035</v>
      </c>
      <c r="G56" s="1687" t="s">
        <v>1035</v>
      </c>
      <c r="H56" s="1675" t="s">
        <v>1035</v>
      </c>
      <c r="I56" s="1634"/>
      <c r="J56" s="1698"/>
      <c r="K56" s="1683"/>
      <c r="L56" s="1683"/>
      <c r="M56" s="1683"/>
      <c r="N56" s="1683"/>
      <c r="O56" s="1685"/>
    </row>
    <row r="57" spans="1:27">
      <c r="A57" s="1607" t="s">
        <v>1010</v>
      </c>
      <c r="B57" s="1673">
        <f>入院計画!B57</f>
        <v>4143.424</v>
      </c>
      <c r="C57" s="1679">
        <f>SUM(D57:G57)</f>
        <v>300.52609345759947</v>
      </c>
      <c r="D57" s="1585">
        <f>入院計画!D57+(D107-入院計画!D57)*($A$53-2018)/(2040-2018)</f>
        <v>131.57648682674571</v>
      </c>
      <c r="E57" s="1585">
        <f>入院計画!E57+(E107-入院計画!E57)*($A$53-2018)/(2040-2018)</f>
        <v>135.53438644445254</v>
      </c>
      <c r="F57" s="1585">
        <f>入院計画!F57+(F107-入院計画!F57)*($A$53-2018)/(2040-2018)</f>
        <v>28.053974681524558</v>
      </c>
      <c r="G57" s="1667">
        <f>入院計画!G57+(G107-入院計画!G57)*($A$53-2018)/(2040-2018)</f>
        <v>5.3612455048767247</v>
      </c>
      <c r="H57" s="1634">
        <f>入院計画!H57+(H107-入院計画!H57)*($A$53-2018)/(2040-2018)</f>
        <v>19.368952581503166</v>
      </c>
      <c r="I57" s="1634"/>
      <c r="J57" s="1698"/>
      <c r="K57" s="1683"/>
      <c r="L57" s="1683"/>
      <c r="M57" s="1683"/>
      <c r="N57" s="1683"/>
      <c r="O57" s="1685"/>
      <c r="P57" s="1613"/>
      <c r="Q57" s="1613"/>
      <c r="R57" s="1613"/>
      <c r="S57" s="1613"/>
      <c r="T57" s="1613"/>
      <c r="U57" s="1613">
        <f>I57-O57</f>
        <v>0</v>
      </c>
    </row>
    <row r="58" spans="1:27">
      <c r="A58" s="1606" t="s">
        <v>986</v>
      </c>
      <c r="B58" s="1673">
        <f>入院計画!B58</f>
        <v>4317.7309999999998</v>
      </c>
      <c r="C58" s="1679">
        <f t="shared" ref="C58:C75" si="3">SUM(D58:G58)</f>
        <v>72.903614110134313</v>
      </c>
      <c r="D58" s="1585">
        <f>入院計画!D58+(D108-入院計画!D58)*($A$53-2018)/(2040-2018)</f>
        <v>24.9030645987607</v>
      </c>
      <c r="E58" s="1585">
        <f>入院計画!E58+(E108-入院計画!E58)*($A$53-2018)/(2040-2018)</f>
        <v>31.73986472855173</v>
      </c>
      <c r="F58" s="1585">
        <f>入院計画!F58+(F108-入院計画!F58)*($A$53-2018)/(2040-2018)</f>
        <v>3.4681434412947327</v>
      </c>
      <c r="G58" s="1667">
        <f>入院計画!G58+(G108-入院計画!G58)*($A$53-2018)/(2040-2018)</f>
        <v>12.79254134152715</v>
      </c>
      <c r="H58" s="1634">
        <f>入院計画!H58+(H108-入院計画!H58)*($A$53-2018)/(2040-2018)</f>
        <v>5.5067717863388816</v>
      </c>
      <c r="I58" s="1634"/>
      <c r="J58" s="1698"/>
      <c r="K58" s="1683"/>
      <c r="L58" s="1683"/>
      <c r="M58" s="1683"/>
      <c r="N58" s="1683"/>
      <c r="O58" s="1685"/>
      <c r="P58" s="1613"/>
      <c r="Q58" s="1613"/>
      <c r="R58" s="1613"/>
      <c r="S58" s="1613"/>
      <c r="T58" s="1613"/>
    </row>
    <row r="59" spans="1:27">
      <c r="A59" s="1606" t="s">
        <v>987</v>
      </c>
      <c r="B59" s="1673">
        <f>入院計画!B59</f>
        <v>4750.759</v>
      </c>
      <c r="C59" s="1679">
        <f t="shared" si="3"/>
        <v>68.907302683381687</v>
      </c>
      <c r="D59" s="1585">
        <f>入院計画!D59+(D109-入院計画!D59)*($A$53-2018)/(2040-2018)</f>
        <v>18.056526896380333</v>
      </c>
      <c r="E59" s="1585">
        <f>入院計画!E59+(E109-入院計画!E59)*($A$53-2018)/(2040-2018)</f>
        <v>27.692467948870075</v>
      </c>
      <c r="F59" s="1585">
        <f>入院計画!F59+(F109-入院計画!F59)*($A$53-2018)/(2040-2018)</f>
        <v>5.9021458870911685</v>
      </c>
      <c r="G59" s="1667">
        <f>入院計画!G59+(G109-入院計画!G59)*($A$53-2018)/(2040-2018)</f>
        <v>17.256161951040109</v>
      </c>
      <c r="H59" s="1634">
        <f>入院計画!H59+(H109-入院計画!H59)*($A$53-2018)/(2040-2018)</f>
        <v>5.4560273482486332</v>
      </c>
      <c r="I59" s="1634"/>
      <c r="J59" s="1698"/>
      <c r="K59" s="1683"/>
      <c r="L59" s="1683"/>
      <c r="M59" s="1683"/>
      <c r="N59" s="1683"/>
      <c r="O59" s="1685"/>
      <c r="P59" s="1613"/>
      <c r="Q59" s="1613"/>
      <c r="R59" s="1613"/>
      <c r="S59" s="1613"/>
      <c r="T59" s="1613"/>
    </row>
    <row r="60" spans="1:27">
      <c r="A60" s="1606" t="s">
        <v>988</v>
      </c>
      <c r="B60" s="1673">
        <f>入院計画!B60</f>
        <v>5037.585</v>
      </c>
      <c r="C60" s="1679">
        <f t="shared" si="3"/>
        <v>87.384991564072223</v>
      </c>
      <c r="D60" s="1585">
        <f>入院計画!D60+(D110-入院計画!D60)*($A$53-2018)/(2040-2018)</f>
        <v>12.272172360356013</v>
      </c>
      <c r="E60" s="1585">
        <f>入院計画!E60+(E110-入院計画!E60)*($A$53-2018)/(2040-2018)</f>
        <v>31.218280766864392</v>
      </c>
      <c r="F60" s="1585">
        <f>入院計画!F60+(F110-入院計画!F60)*($A$53-2018)/(2040-2018)</f>
        <v>22.012216483601581</v>
      </c>
      <c r="G60" s="1667">
        <f>入院計画!G60+(G110-入院計画!G60)*($A$53-2018)/(2040-2018)</f>
        <v>21.882321953250237</v>
      </c>
      <c r="H60" s="1634">
        <f>入院計画!H60+(H110-入院計画!H60)*($A$53-2018)/(2040-2018)</f>
        <v>6.4661172796552462</v>
      </c>
      <c r="I60" s="1634"/>
      <c r="J60" s="1698"/>
      <c r="K60" s="1683"/>
      <c r="L60" s="1683"/>
      <c r="M60" s="1683"/>
      <c r="N60" s="1683"/>
      <c r="O60" s="1685"/>
      <c r="P60" s="1613"/>
      <c r="Q60" s="1613"/>
      <c r="R60" s="1613"/>
      <c r="S60" s="1613"/>
      <c r="T60" s="1613"/>
    </row>
    <row r="61" spans="1:27">
      <c r="A61" s="1606" t="s">
        <v>989</v>
      </c>
      <c r="B61" s="1673">
        <f>入院計画!B61</f>
        <v>5470.3010000000004</v>
      </c>
      <c r="C61" s="1679">
        <f t="shared" si="3"/>
        <v>112.31707581380888</v>
      </c>
      <c r="D61" s="1585">
        <f>入院計画!D61+(D111-入院計画!D61)*($A$53-2018)/(2040-2018)</f>
        <v>13.647437012841539</v>
      </c>
      <c r="E61" s="1585">
        <f>入院計画!E61+(E111-入院計画!E61)*($A$53-2018)/(2040-2018)</f>
        <v>50.013666991269986</v>
      </c>
      <c r="F61" s="1585">
        <f>入院計画!F61+(F111-入院計画!F61)*($A$53-2018)/(2040-2018)</f>
        <v>25.089304417149748</v>
      </c>
      <c r="G61" s="1667">
        <f>入院計画!G61+(G111-入院計画!G61)*($A$53-2018)/(2040-2018)</f>
        <v>23.566667392547615</v>
      </c>
      <c r="H61" s="1634">
        <f>入院計画!H61+(H111-入院計画!H61)*($A$53-2018)/(2040-2018)</f>
        <v>8.6770051958465793</v>
      </c>
      <c r="I61" s="1634"/>
      <c r="J61" s="1698"/>
      <c r="K61" s="1683"/>
      <c r="L61" s="1683"/>
      <c r="M61" s="1683"/>
      <c r="N61" s="1683"/>
      <c r="O61" s="1685"/>
      <c r="P61" s="1613"/>
      <c r="Q61" s="1613"/>
      <c r="R61" s="1613"/>
      <c r="S61" s="1613"/>
      <c r="T61" s="1613"/>
    </row>
    <row r="62" spans="1:27">
      <c r="A62" s="1606" t="s">
        <v>990</v>
      </c>
      <c r="B62" s="1673">
        <f>入院計画!B62</f>
        <v>5845.9470000000001</v>
      </c>
      <c r="C62" s="1679">
        <f t="shared" si="3"/>
        <v>168.81787861636025</v>
      </c>
      <c r="D62" s="1585">
        <f>入院計画!D62+(D112-入院計画!D62)*($A$53-2018)/(2040-2018)</f>
        <v>17.04943536134115</v>
      </c>
      <c r="E62" s="1585">
        <f>入院計画!E62+(E112-入院計画!E62)*($A$53-2018)/(2040-2018)</f>
        <v>93.087265974833372</v>
      </c>
      <c r="F62" s="1585">
        <f>入院計画!F62+(F112-入院計画!F62)*($A$53-2018)/(2040-2018)</f>
        <v>33.142254329206423</v>
      </c>
      <c r="G62" s="1667">
        <f>入院計画!G62+(G112-入院計画!G62)*($A$53-2018)/(2040-2018)</f>
        <v>25.538922950979298</v>
      </c>
      <c r="H62" s="1634">
        <f>入院計画!H62+(H112-入院計画!H62)*($A$53-2018)/(2040-2018)</f>
        <v>11.977627064681231</v>
      </c>
      <c r="I62" s="1634"/>
      <c r="J62" s="1698"/>
      <c r="K62" s="1683"/>
      <c r="L62" s="1683"/>
      <c r="M62" s="1683"/>
      <c r="N62" s="1683"/>
      <c r="O62" s="1685"/>
      <c r="P62" s="1613"/>
      <c r="Q62" s="1613"/>
      <c r="R62" s="1613"/>
      <c r="S62" s="1613"/>
      <c r="T62" s="1613"/>
    </row>
    <row r="63" spans="1:27">
      <c r="A63" s="1606" t="s">
        <v>991</v>
      </c>
      <c r="B63" s="1673">
        <f>入院計画!B63</f>
        <v>6257.8310000000001</v>
      </c>
      <c r="C63" s="1679">
        <f t="shared" si="3"/>
        <v>210.28400428225194</v>
      </c>
      <c r="D63" s="1585">
        <f>入院計画!D63+(D113-入院計画!D63)*($A$53-2018)/(2040-2018)</f>
        <v>21.471449795357334</v>
      </c>
      <c r="E63" s="1585">
        <f>入院計画!E63+(E113-入院計画!E63)*($A$53-2018)/(2040-2018)</f>
        <v>117.83130509782885</v>
      </c>
      <c r="F63" s="1585">
        <f>入院計画!F63+(F113-入院計画!F63)*($A$53-2018)/(2040-2018)</f>
        <v>41.630832900041042</v>
      </c>
      <c r="G63" s="1667">
        <f>入院計画!G63+(G113-入院計画!G63)*($A$53-2018)/(2040-2018)</f>
        <v>29.350416489024738</v>
      </c>
      <c r="H63" s="1634">
        <f>入院計画!H63+(H113-入院計画!H63)*($A$53-2018)/(2040-2018)</f>
        <v>14.646119805198529</v>
      </c>
      <c r="I63" s="1634"/>
      <c r="J63" s="1698"/>
      <c r="K63" s="1683"/>
      <c r="L63" s="1683"/>
      <c r="M63" s="1683"/>
      <c r="N63" s="1683"/>
      <c r="O63" s="1685"/>
      <c r="P63" s="1613"/>
      <c r="Q63" s="1613"/>
      <c r="R63" s="1613"/>
      <c r="S63" s="1613"/>
      <c r="T63" s="1613"/>
    </row>
    <row r="64" spans="1:27">
      <c r="A64" s="1606" t="s">
        <v>992</v>
      </c>
      <c r="B64" s="1673">
        <f>入院計画!B64</f>
        <v>6167.6239999999998</v>
      </c>
      <c r="C64" s="1679">
        <f t="shared" si="3"/>
        <v>187.47001946919204</v>
      </c>
      <c r="D64" s="1585">
        <f>入院計画!D64+(D114-入院計画!D64)*($A$53-2018)/(2040-2018)</f>
        <v>22.637099477935905</v>
      </c>
      <c r="E64" s="1585">
        <f>入院計画!E64+(E114-入院計画!E64)*($A$53-2018)/(2040-2018)</f>
        <v>90.193098867957318</v>
      </c>
      <c r="F64" s="1585">
        <f>入院計画!F64+(F114-入院計画!F64)*($A$53-2018)/(2040-2018)</f>
        <v>41.932329782017156</v>
      </c>
      <c r="G64" s="1667">
        <f>入院計画!G64+(G114-入院計画!G64)*($A$53-2018)/(2040-2018)</f>
        <v>32.707491341281681</v>
      </c>
      <c r="H64" s="1634">
        <f>入院計画!H64+(H114-入院計画!H64)*($A$53-2018)/(2040-2018)</f>
        <v>13.897587209460744</v>
      </c>
      <c r="I64" s="1634"/>
      <c r="J64" s="1698"/>
      <c r="K64" s="1683"/>
      <c r="L64" s="1683"/>
      <c r="M64" s="1683"/>
      <c r="N64" s="1683"/>
      <c r="O64" s="1685"/>
      <c r="P64" s="1613"/>
      <c r="Q64" s="1613"/>
      <c r="R64" s="1613"/>
      <c r="S64" s="1613"/>
      <c r="T64" s="1613"/>
    </row>
    <row r="65" spans="1:20">
      <c r="A65" s="1606" t="s">
        <v>993</v>
      </c>
      <c r="B65" s="1673">
        <f>入院計画!B65</f>
        <v>6497.7330000000002</v>
      </c>
      <c r="C65" s="1679">
        <f t="shared" si="3"/>
        <v>171.36888166773602</v>
      </c>
      <c r="D65" s="1585">
        <f>入院計画!D65+(D115-入院計画!D65)*($A$53-2018)/(2040-2018)</f>
        <v>25.220342367935945</v>
      </c>
      <c r="E65" s="1585">
        <f>入院計画!E65+(E115-入院計画!E65)*($A$53-2018)/(2040-2018)</f>
        <v>60.207678935228707</v>
      </c>
      <c r="F65" s="1585">
        <f>入院計画!F65+(F115-入院計画!F65)*($A$53-2018)/(2040-2018)</f>
        <v>47.151128701070007</v>
      </c>
      <c r="G65" s="1667">
        <f>入院計画!G65+(G115-入院計画!G65)*($A$53-2018)/(2040-2018)</f>
        <v>38.789731663501357</v>
      </c>
      <c r="H65" s="1634">
        <f>入院計画!H65+(H115-入院計画!H65)*($A$53-2018)/(2040-2018)</f>
        <v>27.102800243258152</v>
      </c>
      <c r="I65" s="1634"/>
      <c r="J65" s="1698"/>
      <c r="K65" s="1683"/>
      <c r="L65" s="1683"/>
      <c r="M65" s="1683"/>
      <c r="N65" s="1683"/>
      <c r="O65" s="1685"/>
      <c r="P65" s="1613"/>
      <c r="Q65" s="1613"/>
      <c r="R65" s="1613"/>
      <c r="S65" s="1613"/>
      <c r="T65" s="1613"/>
    </row>
    <row r="66" spans="1:20">
      <c r="A66" s="1606" t="s">
        <v>994</v>
      </c>
      <c r="B66" s="1673">
        <f>入院計画!B66</f>
        <v>7306.4089999999997</v>
      </c>
      <c r="C66" s="1679">
        <f t="shared" si="3"/>
        <v>214.41585720487416</v>
      </c>
      <c r="D66" s="1585">
        <f>入院計画!D66+(D116-入院計画!D66)*($A$53-2018)/(2040-2018)</f>
        <v>31.583196752783405</v>
      </c>
      <c r="E66" s="1585">
        <f>入院計画!E66+(E116-入院計画!E66)*($A$53-2018)/(2040-2018)</f>
        <v>68.676837189335828</v>
      </c>
      <c r="F66" s="1585">
        <f>入院計画!F66+(F116-入院計画!F66)*($A$53-2018)/(2040-2018)</f>
        <v>63.722195568025732</v>
      </c>
      <c r="G66" s="1667">
        <f>入院計画!G66+(G116-入院計画!G66)*($A$53-2018)/(2040-2018)</f>
        <v>50.433627694729196</v>
      </c>
      <c r="H66" s="1634">
        <f>入院計画!H66+(H116-入院計画!H66)*($A$53-2018)/(2040-2018)</f>
        <v>34.348302975928739</v>
      </c>
      <c r="I66" s="1634"/>
      <c r="J66" s="1698"/>
      <c r="K66" s="1683"/>
      <c r="L66" s="1683"/>
      <c r="M66" s="1683"/>
      <c r="N66" s="1683"/>
      <c r="O66" s="1685"/>
      <c r="P66" s="1613"/>
      <c r="Q66" s="1613"/>
      <c r="R66" s="1613"/>
      <c r="S66" s="1613"/>
      <c r="T66" s="1613"/>
    </row>
    <row r="67" spans="1:20">
      <c r="A67" s="1606" t="s">
        <v>995</v>
      </c>
      <c r="B67" s="1673">
        <f>入院計画!B67</f>
        <v>8255.4</v>
      </c>
      <c r="C67" s="1679">
        <f t="shared" si="3"/>
        <v>283.36045756860335</v>
      </c>
      <c r="D67" s="1585">
        <f>入院計画!D67+(D117-入院計画!D67)*($A$53-2018)/(2040-2018)</f>
        <v>42.425727061537671</v>
      </c>
      <c r="E67" s="1585">
        <f>入院計画!E67+(E117-入院計画!E67)*($A$53-2018)/(2040-2018)</f>
        <v>93.977368781227867</v>
      </c>
      <c r="F67" s="1585">
        <f>入院計画!F67+(F117-入院計画!F67)*($A$53-2018)/(2040-2018)</f>
        <v>89.11859579540014</v>
      </c>
      <c r="G67" s="1667">
        <f>入院計画!G67+(G117-入院計画!G67)*($A$53-2018)/(2040-2018)</f>
        <v>57.83876593043766</v>
      </c>
      <c r="H67" s="1634">
        <f>入院計画!H67+(H117-入院計画!H67)*($A$53-2018)/(2040-2018)</f>
        <v>44.214854890186878</v>
      </c>
      <c r="I67" s="1634"/>
      <c r="J67" s="1698"/>
      <c r="K67" s="1683"/>
      <c r="L67" s="1683"/>
      <c r="M67" s="1683"/>
      <c r="N67" s="1683"/>
      <c r="O67" s="1685"/>
      <c r="P67" s="1613"/>
      <c r="Q67" s="1613"/>
      <c r="R67" s="1613"/>
      <c r="S67" s="1613"/>
      <c r="T67" s="1613"/>
    </row>
    <row r="68" spans="1:20">
      <c r="A68" s="1606" t="s">
        <v>996</v>
      </c>
      <c r="B68" s="1673">
        <f>入院計画!B68</f>
        <v>9550.6830000000009</v>
      </c>
      <c r="C68" s="1679">
        <f t="shared" si="3"/>
        <v>380.36253028866872</v>
      </c>
      <c r="D68" s="1585">
        <f>入院計画!D68+(D118-入院計画!D68)*($A$53-2018)/(2040-2018)</f>
        <v>57.504178600525393</v>
      </c>
      <c r="E68" s="1585">
        <f>入院計画!E68+(E118-入院計画!E68)*($A$53-2018)/(2040-2018)</f>
        <v>131.18589157220484</v>
      </c>
      <c r="F68" s="1585">
        <f>入院計画!F68+(F118-入院計画!F68)*($A$53-2018)/(2040-2018)</f>
        <v>126.00309752371703</v>
      </c>
      <c r="G68" s="1667">
        <f>入院計画!G68+(G118-入院計画!G68)*($A$53-2018)/(2040-2018)</f>
        <v>65.669362592221404</v>
      </c>
      <c r="H68" s="1634">
        <f>入院計画!H68+(H118-入院計画!H68)*($A$53-2018)/(2040-2018)</f>
        <v>58.021204177053853</v>
      </c>
      <c r="I68" s="1634"/>
      <c r="J68" s="1698"/>
      <c r="K68" s="1683"/>
      <c r="L68" s="1683"/>
      <c r="M68" s="1683"/>
      <c r="N68" s="1683"/>
      <c r="O68" s="1685"/>
      <c r="P68" s="1613"/>
      <c r="Q68" s="1613"/>
      <c r="R68" s="1613"/>
      <c r="S68" s="1613"/>
      <c r="T68" s="1613"/>
    </row>
    <row r="69" spans="1:20">
      <c r="A69" s="1606" t="s">
        <v>997</v>
      </c>
      <c r="B69" s="1673">
        <f>入院計画!B69</f>
        <v>8364.1260000000002</v>
      </c>
      <c r="C69" s="1679">
        <f t="shared" si="3"/>
        <v>530.12354048145835</v>
      </c>
      <c r="D69" s="1585">
        <f>入院計画!D69+(D119-入院計画!D69)*($A$53-2018)/(2040-2018)</f>
        <v>78.709237595595241</v>
      </c>
      <c r="E69" s="1585">
        <f>入院計画!E69+(E119-入院計画!E69)*($A$53-2018)/(2040-2018)</f>
        <v>186.39447109505184</v>
      </c>
      <c r="F69" s="1585">
        <f>入院計画!F69+(F119-入院計画!F69)*($A$53-2018)/(2040-2018)</f>
        <v>183.42095839882438</v>
      </c>
      <c r="G69" s="1667">
        <f>入院計画!G69+(G119-入院計画!G69)*($A$53-2018)/(2040-2018)</f>
        <v>81.598873391986871</v>
      </c>
      <c r="H69" s="1634">
        <f>入院計画!H69+(H119-入院計画!H69)*($A$53-2018)/(2040-2018)</f>
        <v>84.02711319611268</v>
      </c>
      <c r="I69" s="1634"/>
      <c r="J69" s="1698"/>
      <c r="K69" s="1683"/>
      <c r="L69" s="1683"/>
      <c r="M69" s="1683"/>
      <c r="N69" s="1683"/>
      <c r="O69" s="1685"/>
      <c r="P69" s="1613"/>
      <c r="Q69" s="1613"/>
      <c r="R69" s="1613"/>
      <c r="S69" s="1613"/>
      <c r="T69" s="1613"/>
    </row>
    <row r="70" spans="1:20">
      <c r="A70" s="1606" t="s">
        <v>998</v>
      </c>
      <c r="B70" s="1673">
        <f>入院計画!B70</f>
        <v>7466.7719999999999</v>
      </c>
      <c r="C70" s="1679">
        <f t="shared" si="3"/>
        <v>729.77145253754145</v>
      </c>
      <c r="D70" s="1681">
        <f>入院計画!D70+(D120-入院計画!D70)*($A$53-2018)/(2040-2018)</f>
        <v>102.21357462014792</v>
      </c>
      <c r="E70" s="1681">
        <f>入院計画!E70+(E120-入院計画!E70)*($A$53-2018)/(2040-2018)</f>
        <v>253.51506649430831</v>
      </c>
      <c r="F70" s="1681">
        <f>入院計画!F70+(F120-入院計画!F70)*($A$53-2018)/(2040-2018)</f>
        <v>257.09578777442573</v>
      </c>
      <c r="G70" s="1693">
        <f>入院計画!G70+(G120-入院計画!G70)*($A$53-2018)/(2040-2018)</f>
        <v>116.94702364865941</v>
      </c>
      <c r="H70" s="1694">
        <f>入院計画!H70+(H120-入院計画!H70)*($A$53-2018)/(2040-2018)</f>
        <v>143.58436723047424</v>
      </c>
      <c r="I70" s="1634"/>
      <c r="J70" s="1698"/>
      <c r="K70" s="1683"/>
      <c r="L70" s="1683"/>
      <c r="M70" s="1683"/>
      <c r="N70" s="1683"/>
      <c r="O70" s="1685"/>
      <c r="P70" s="1613"/>
      <c r="Q70" s="1613"/>
      <c r="R70" s="1613"/>
      <c r="S70" s="1613"/>
      <c r="T70" s="1613"/>
    </row>
    <row r="71" spans="1:20">
      <c r="A71" s="1606" t="s">
        <v>999</v>
      </c>
      <c r="B71" s="1673">
        <f>入院計画!B71</f>
        <v>6808.482</v>
      </c>
      <c r="C71" s="1679">
        <f t="shared" si="3"/>
        <v>1080.9742318369315</v>
      </c>
      <c r="D71" s="1681">
        <f>入院計画!D71+(D121-入院計画!D71)*($A$53-2018)/(2040-2018)</f>
        <v>137.01793899222326</v>
      </c>
      <c r="E71" s="1681">
        <f>入院計画!E71+(E121-入院計画!E71)*($A$53-2018)/(2040-2018)</f>
        <v>370.32810173866028</v>
      </c>
      <c r="F71" s="1681">
        <f>入院計画!F71+(F121-入院計画!F71)*($A$53-2018)/(2040-2018)</f>
        <v>389.86773592167935</v>
      </c>
      <c r="G71" s="1693">
        <f>入院計画!G71+(G121-入院計画!G71)*($A$53-2018)/(2040-2018)</f>
        <v>183.76045518436845</v>
      </c>
      <c r="H71" s="1694">
        <f>入院計画!H71+(H121-入院計画!H71)*($A$53-2018)/(2040-2018)</f>
        <v>238.043155505101</v>
      </c>
      <c r="I71" s="1634"/>
      <c r="J71" s="1698"/>
      <c r="K71" s="1683"/>
      <c r="L71" s="1683"/>
      <c r="M71" s="1683"/>
      <c r="N71" s="1683"/>
      <c r="O71" s="1685"/>
      <c r="P71" s="1613"/>
      <c r="Q71" s="1613"/>
      <c r="R71" s="1613"/>
      <c r="S71" s="1613"/>
      <c r="T71" s="1613"/>
    </row>
    <row r="72" spans="1:20">
      <c r="A72" s="1606" t="s">
        <v>1000</v>
      </c>
      <c r="B72" s="1673">
        <f>入院計画!B72</f>
        <v>7196.085</v>
      </c>
      <c r="C72" s="1679">
        <f t="shared" si="3"/>
        <v>1669.6227926142321</v>
      </c>
      <c r="D72" s="1681">
        <f>入院計画!D72+(D122-入院計画!D72)*($A$53-2018)/(2040-2018)</f>
        <v>173.01077022156514</v>
      </c>
      <c r="E72" s="1681">
        <f>入院計画!E72+(E122-入院計画!E72)*($A$53-2018)/(2040-2018)</f>
        <v>534.33468560280335</v>
      </c>
      <c r="F72" s="1681">
        <f>入院計画!F72+(F122-入院計画!F72)*($A$53-2018)/(2040-2018)</f>
        <v>604.11867198592154</v>
      </c>
      <c r="G72" s="1693">
        <f>入院計画!G72+(G122-入院計画!G72)*($A$53-2018)/(2040-2018)</f>
        <v>358.15866480394226</v>
      </c>
      <c r="H72" s="1694">
        <f>入院計画!H72+(H122-入院計画!H72)*($A$53-2018)/(2040-2018)</f>
        <v>480.18918150979073</v>
      </c>
      <c r="I72" s="1634"/>
      <c r="J72" s="1698"/>
      <c r="K72" s="1683"/>
      <c r="L72" s="1683"/>
      <c r="M72" s="1683"/>
      <c r="N72" s="1683"/>
      <c r="O72" s="1685"/>
      <c r="P72" s="1613"/>
      <c r="Q72" s="1613"/>
      <c r="R72" s="1613"/>
      <c r="S72" s="1613"/>
      <c r="T72" s="1613"/>
    </row>
    <row r="73" spans="1:20">
      <c r="A73" s="1606" t="s">
        <v>1001</v>
      </c>
      <c r="B73" s="1673">
        <f>入院計画!B73</f>
        <v>7381.9880000000003</v>
      </c>
      <c r="C73" s="1679">
        <f t="shared" si="3"/>
        <v>2461.546486061191</v>
      </c>
      <c r="D73" s="1681">
        <f>入院計画!D73+(D123-入院計画!D73)*($A$53-2018)/(2040-2018)</f>
        <v>183.26861236040764</v>
      </c>
      <c r="E73" s="1681">
        <f>入院計画!E73+(E123-入院計画!E73)*($A$53-2018)/(2040-2018)</f>
        <v>749.96854978524777</v>
      </c>
      <c r="F73" s="1681">
        <f>入院計画!F73+(F123-入院計画!F73)*($A$53-2018)/(2040-2018)</f>
        <v>939.81677508771463</v>
      </c>
      <c r="G73" s="1693">
        <f>入院計画!G73+(G123-入院計画!G73)*($A$53-2018)/(2040-2018)</f>
        <v>588.49254882782077</v>
      </c>
      <c r="H73" s="1694">
        <f>入院計画!H73+(H123-入院計画!H73)*($A$53-2018)/(2040-2018)</f>
        <v>788.30711906483225</v>
      </c>
      <c r="I73" s="1634"/>
      <c r="J73" s="1698"/>
      <c r="K73" s="1683"/>
      <c r="L73" s="1683"/>
      <c r="M73" s="1683"/>
      <c r="N73" s="1683"/>
      <c r="O73" s="1685"/>
      <c r="P73" s="1613"/>
      <c r="Q73" s="1613"/>
      <c r="R73" s="1613"/>
      <c r="S73" s="1613"/>
      <c r="T73" s="1613"/>
    </row>
    <row r="74" spans="1:20">
      <c r="A74" s="1606" t="s">
        <v>1002</v>
      </c>
      <c r="B74" s="1673">
        <f>入院計画!B74</f>
        <v>4671.7719999999999</v>
      </c>
      <c r="C74" s="1679">
        <f t="shared" si="3"/>
        <v>3458.8078381468599</v>
      </c>
      <c r="D74" s="1681">
        <f>入院計画!D74+(D124-入院計画!D74)*($A$53-2018)/(2040-2018)</f>
        <v>219.33999826208515</v>
      </c>
      <c r="E74" s="1681">
        <f>入院計画!E74+(E124-入院計画!E74)*($A$53-2018)/(2040-2018)</f>
        <v>973.53664103000665</v>
      </c>
      <c r="F74" s="1681">
        <f>入院計画!F74+(F124-入院計画!F74)*($A$53-2018)/(2040-2018)</f>
        <v>1251.736236445232</v>
      </c>
      <c r="G74" s="1693">
        <f>入院計画!G74+(G124-入院計画!G74)*($A$53-2018)/(2040-2018)</f>
        <v>1014.1949624095364</v>
      </c>
      <c r="H74" s="1694">
        <f>入院計画!H74+(H124-入院計画!H74)*($A$53-2018)/(2040-2018)</f>
        <v>1256.7063575974441</v>
      </c>
      <c r="I74" s="1634"/>
      <c r="J74" s="1698"/>
      <c r="K74" s="1683"/>
      <c r="L74" s="1683"/>
      <c r="M74" s="1683"/>
      <c r="N74" s="1683"/>
      <c r="O74" s="1685"/>
      <c r="P74" s="1613"/>
      <c r="Q74" s="1613"/>
      <c r="R74" s="1613"/>
      <c r="S74" s="1613"/>
      <c r="T74" s="1613"/>
    </row>
    <row r="75" spans="1:20">
      <c r="A75" s="1607" t="s">
        <v>1005</v>
      </c>
      <c r="B75" s="1673">
        <f>入院計画!B75</f>
        <v>3634.491</v>
      </c>
      <c r="C75" s="1679">
        <f t="shared" si="3"/>
        <v>5728.8535972880154</v>
      </c>
      <c r="D75" s="1585">
        <f>入院計画!D75+(D125-入院計画!D75)*($A$53-2018)/(2040-2018)</f>
        <v>305.48166316007138</v>
      </c>
      <c r="E75" s="1585">
        <f>入院計画!E75+(E125-入院計画!E75)*($A$53-2018)/(2040-2018)</f>
        <v>1361.2480650659527</v>
      </c>
      <c r="F75" s="1585">
        <f>入院計画!F75+(F125-入院計画!F75)*($A$53-2018)/(2040-2018)</f>
        <v>1763.8624453342895</v>
      </c>
      <c r="G75" s="1667">
        <f>入院計画!G75+(G125-入院計画!G75)*($A$53-2018)/(2040-2018)</f>
        <v>2298.2614237277021</v>
      </c>
      <c r="H75" s="1634">
        <f>入院計画!H75+(H125-入院計画!H75)*($A$53-2018)/(2040-2018)</f>
        <v>2605.4174273973467</v>
      </c>
      <c r="I75" s="1634"/>
      <c r="J75" s="1698"/>
      <c r="K75" s="1683"/>
      <c r="L75" s="1683"/>
      <c r="M75" s="1683"/>
      <c r="N75" s="1683"/>
      <c r="O75" s="1685"/>
      <c r="P75" s="1613"/>
      <c r="Q75" s="1613"/>
      <c r="R75" s="1613"/>
      <c r="S75" s="1613"/>
      <c r="T75" s="1613"/>
    </row>
    <row r="76" spans="1:20">
      <c r="I76" s="1318"/>
      <c r="O76" s="1318"/>
    </row>
    <row r="77" spans="1:20">
      <c r="I77" s="1318"/>
      <c r="O77" s="1318"/>
    </row>
    <row r="78" spans="1:20">
      <c r="A78" s="2816">
        <v>2035</v>
      </c>
      <c r="B78" s="1582" t="s">
        <v>640</v>
      </c>
      <c r="C78" s="1582" t="s">
        <v>800</v>
      </c>
      <c r="I78" s="1318"/>
      <c r="J78" s="1316"/>
      <c r="K78" s="1316"/>
      <c r="L78" s="1316"/>
      <c r="M78" s="1316"/>
      <c r="N78" s="1316"/>
      <c r="O78" s="1671"/>
    </row>
    <row r="79" spans="1:20">
      <c r="B79" s="1582" t="s">
        <v>643</v>
      </c>
      <c r="C79" s="1582" t="s">
        <v>801</v>
      </c>
      <c r="H79" s="1317" t="s">
        <v>1034</v>
      </c>
      <c r="I79" s="1318"/>
      <c r="J79" s="1316"/>
      <c r="K79" s="1316"/>
      <c r="L79" s="1316"/>
      <c r="M79" s="1316"/>
      <c r="N79" s="1316"/>
      <c r="O79" s="1671"/>
    </row>
    <row r="80" spans="1:20">
      <c r="C80" s="1582" t="s">
        <v>748</v>
      </c>
      <c r="D80" s="1582" t="s">
        <v>742</v>
      </c>
      <c r="E80" s="1582" t="s">
        <v>743</v>
      </c>
      <c r="F80" s="1582" t="s">
        <v>744</v>
      </c>
      <c r="G80" s="1666" t="s">
        <v>745</v>
      </c>
      <c r="H80" s="1319" t="s">
        <v>807</v>
      </c>
      <c r="I80" s="1319"/>
      <c r="J80" s="1642"/>
      <c r="K80" s="1642"/>
      <c r="L80" s="1642"/>
      <c r="M80" s="1642"/>
      <c r="N80" s="1672"/>
      <c r="O80" s="1672"/>
    </row>
    <row r="81" spans="1:20">
      <c r="A81" s="1608" t="s">
        <v>241</v>
      </c>
      <c r="B81" s="1673">
        <f>入院計画!B81</f>
        <v>115215.69899999999</v>
      </c>
      <c r="C81" s="1674" t="s">
        <v>1035</v>
      </c>
      <c r="D81" s="1674" t="s">
        <v>1035</v>
      </c>
      <c r="E81" s="1674" t="s">
        <v>1035</v>
      </c>
      <c r="F81" s="1674" t="s">
        <v>1035</v>
      </c>
      <c r="G81" s="1687" t="s">
        <v>1035</v>
      </c>
      <c r="H81" s="1675" t="s">
        <v>1035</v>
      </c>
      <c r="I81" s="1634"/>
      <c r="J81" s="1698"/>
      <c r="K81" s="1683"/>
      <c r="L81" s="1683"/>
      <c r="M81" s="1683"/>
      <c r="N81" s="1683"/>
      <c r="O81" s="1685"/>
    </row>
    <row r="82" spans="1:20">
      <c r="A82" s="1607" t="s">
        <v>1010</v>
      </c>
      <c r="B82" s="1673">
        <f>入院計画!B82</f>
        <v>3989.087</v>
      </c>
      <c r="C82" s="1679">
        <f>SUM(D82:G82)</f>
        <v>300.52609345759947</v>
      </c>
      <c r="D82" s="1585">
        <f>入院計画!D57+(D107-入院計画!D57)*($A$78-2018)/(2040-2018)</f>
        <v>131.57648682674571</v>
      </c>
      <c r="E82" s="1585">
        <f>入院計画!E57+(E107-入院計画!E57)*($A$78-2018)/(2040-2018)</f>
        <v>135.53438644445254</v>
      </c>
      <c r="F82" s="1585">
        <f>入院計画!F57+(F107-入院計画!F57)*($A$78-2018)/(2040-2018)</f>
        <v>28.053974681524558</v>
      </c>
      <c r="G82" s="1667">
        <f>入院計画!G57+(G107-入院計画!G57)*($A$78-2018)/(2040-2018)</f>
        <v>5.3612455048767247</v>
      </c>
      <c r="H82" s="1634">
        <f>入院計画!H57+(H107-入院計画!H57)*($A$78-2018)/(2040-2018)</f>
        <v>19.368952581503166</v>
      </c>
      <c r="I82" s="1634"/>
      <c r="J82" s="1698"/>
      <c r="K82" s="1683"/>
      <c r="L82" s="1683"/>
      <c r="M82" s="1683"/>
      <c r="N82" s="1683"/>
      <c r="O82" s="1685"/>
      <c r="P82" s="1613"/>
      <c r="Q82" s="1613"/>
      <c r="R82" s="1613"/>
      <c r="S82" s="1613"/>
      <c r="T82" s="1613"/>
    </row>
    <row r="83" spans="1:20">
      <c r="A83" s="1606" t="s">
        <v>986</v>
      </c>
      <c r="B83" s="1673">
        <f>入院計画!B83</f>
        <v>4142.6840000000002</v>
      </c>
      <c r="C83" s="1679">
        <f t="shared" ref="C83:C100" si="4">SUM(D83:G83)</f>
        <v>72.903614110134313</v>
      </c>
      <c r="D83" s="1585">
        <f>入院計画!D58+(D108-入院計画!D58)*($A$78-2018)/(2040-2018)</f>
        <v>24.9030645987607</v>
      </c>
      <c r="E83" s="1585">
        <f>入院計画!E58+(E108-入院計画!E58)*($A$78-2018)/(2040-2018)</f>
        <v>31.73986472855173</v>
      </c>
      <c r="F83" s="1585">
        <f>入院計画!F58+(F108-入院計画!F58)*($A$78-2018)/(2040-2018)</f>
        <v>3.4681434412947327</v>
      </c>
      <c r="G83" s="1667">
        <f>入院計画!G58+(G108-入院計画!G58)*($A$78-2018)/(2040-2018)</f>
        <v>12.79254134152715</v>
      </c>
      <c r="H83" s="1634">
        <f>入院計画!H58+(H108-入院計画!H58)*($A$78-2018)/(2040-2018)</f>
        <v>5.5067717863388816</v>
      </c>
      <c r="I83" s="1634"/>
      <c r="J83" s="1698"/>
      <c r="K83" s="1683"/>
      <c r="L83" s="1683"/>
      <c r="M83" s="1683"/>
      <c r="N83" s="1683"/>
      <c r="O83" s="1685"/>
      <c r="P83" s="1613"/>
      <c r="Q83" s="1613"/>
      <c r="R83" s="1613"/>
      <c r="S83" s="1613"/>
      <c r="T83" s="1613"/>
    </row>
    <row r="84" spans="1:20">
      <c r="A84" s="1606" t="s">
        <v>987</v>
      </c>
      <c r="B84" s="1673">
        <f>入院計画!B84</f>
        <v>4325.442</v>
      </c>
      <c r="C84" s="1679">
        <f t="shared" si="4"/>
        <v>68.907302683381687</v>
      </c>
      <c r="D84" s="1585">
        <f>入院計画!D59+(D109-入院計画!D59)*($A$78-2018)/(2040-2018)</f>
        <v>18.056526896380333</v>
      </c>
      <c r="E84" s="1585">
        <f>入院計画!E59+(E109-入院計画!E59)*($A$78-2018)/(2040-2018)</f>
        <v>27.692467948870075</v>
      </c>
      <c r="F84" s="1585">
        <f>入院計画!F59+(F109-入院計画!F59)*($A$78-2018)/(2040-2018)</f>
        <v>5.9021458870911685</v>
      </c>
      <c r="G84" s="1667">
        <f>入院計画!G59+(G109-入院計画!G59)*($A$78-2018)/(2040-2018)</f>
        <v>17.256161951040109</v>
      </c>
      <c r="H84" s="1634">
        <f>入院計画!H59+(H109-入院計画!H59)*($A$78-2018)/(2040-2018)</f>
        <v>5.4560273482486332</v>
      </c>
      <c r="I84" s="1634"/>
      <c r="J84" s="1698"/>
      <c r="K84" s="1683"/>
      <c r="L84" s="1683"/>
      <c r="M84" s="1683"/>
      <c r="N84" s="1683"/>
      <c r="O84" s="1685"/>
      <c r="P84" s="1613"/>
      <c r="Q84" s="1613"/>
      <c r="R84" s="1613"/>
      <c r="S84" s="1613"/>
      <c r="T84" s="1613"/>
    </row>
    <row r="85" spans="1:20">
      <c r="A85" s="1606" t="s">
        <v>988</v>
      </c>
      <c r="B85" s="1673">
        <f>入院計画!B85</f>
        <v>4778.0240000000003</v>
      </c>
      <c r="C85" s="1679">
        <f t="shared" si="4"/>
        <v>87.384991564072223</v>
      </c>
      <c r="D85" s="1585">
        <f>入院計画!D60+(D110-入院計画!D60)*($A$78-2018)/(2040-2018)</f>
        <v>12.272172360356013</v>
      </c>
      <c r="E85" s="1585">
        <f>入院計画!E60+(E110-入院計画!E60)*($A$78-2018)/(2040-2018)</f>
        <v>31.218280766864392</v>
      </c>
      <c r="F85" s="1585">
        <f>入院計画!F60+(F110-入院計画!F60)*($A$78-2018)/(2040-2018)</f>
        <v>22.012216483601581</v>
      </c>
      <c r="G85" s="1667">
        <f>入院計画!G60+(G110-入院計画!G60)*($A$78-2018)/(2040-2018)</f>
        <v>21.882321953250237</v>
      </c>
      <c r="H85" s="1634">
        <f>入院計画!H60+(H110-入院計画!H60)*($A$78-2018)/(2040-2018)</f>
        <v>6.4661172796552462</v>
      </c>
      <c r="I85" s="1634"/>
      <c r="J85" s="1698"/>
      <c r="K85" s="1683"/>
      <c r="L85" s="1683"/>
      <c r="M85" s="1683"/>
      <c r="N85" s="1683"/>
      <c r="O85" s="1685"/>
      <c r="P85" s="1613"/>
      <c r="Q85" s="1613"/>
      <c r="R85" s="1613"/>
      <c r="S85" s="1613"/>
      <c r="T85" s="1613"/>
    </row>
    <row r="86" spans="1:20">
      <c r="A86" s="1606" t="s">
        <v>989</v>
      </c>
      <c r="B86" s="1673">
        <f>入院計画!B86</f>
        <v>5157.1620000000003</v>
      </c>
      <c r="C86" s="1679">
        <f t="shared" si="4"/>
        <v>112.31707581380888</v>
      </c>
      <c r="D86" s="1585">
        <f>入院計画!D61+(D111-入院計画!D61)*($A$78-2018)/(2040-2018)</f>
        <v>13.647437012841539</v>
      </c>
      <c r="E86" s="1585">
        <f>入院計画!E61+(E111-入院計画!E61)*($A$78-2018)/(2040-2018)</f>
        <v>50.013666991269986</v>
      </c>
      <c r="F86" s="1585">
        <f>入院計画!F61+(F111-入院計画!F61)*($A$78-2018)/(2040-2018)</f>
        <v>25.089304417149748</v>
      </c>
      <c r="G86" s="1667">
        <f>入院計画!G61+(G111-入院計画!G61)*($A$78-2018)/(2040-2018)</f>
        <v>23.566667392547615</v>
      </c>
      <c r="H86" s="1634">
        <f>入院計画!H61+(H111-入院計画!H61)*($A$78-2018)/(2040-2018)</f>
        <v>8.6770051958465793</v>
      </c>
      <c r="I86" s="1634"/>
      <c r="J86" s="1698"/>
      <c r="K86" s="1683"/>
      <c r="L86" s="1683"/>
      <c r="M86" s="1683"/>
      <c r="N86" s="1683"/>
      <c r="O86" s="1685"/>
      <c r="P86" s="1613"/>
      <c r="Q86" s="1613"/>
      <c r="R86" s="1613"/>
      <c r="S86" s="1613"/>
      <c r="T86" s="1613"/>
    </row>
    <row r="87" spans="1:20">
      <c r="A87" s="1606" t="s">
        <v>990</v>
      </c>
      <c r="B87" s="1673">
        <f>入院計画!B87</f>
        <v>5557.5259999999998</v>
      </c>
      <c r="C87" s="1679">
        <f t="shared" si="4"/>
        <v>168.81787861636025</v>
      </c>
      <c r="D87" s="1585">
        <f>入院計画!D62+(D112-入院計画!D62)*($A$78-2018)/(2040-2018)</f>
        <v>17.04943536134115</v>
      </c>
      <c r="E87" s="1585">
        <f>入院計画!E62+(E112-入院計画!E62)*($A$78-2018)/(2040-2018)</f>
        <v>93.087265974833372</v>
      </c>
      <c r="F87" s="1585">
        <f>入院計画!F62+(F112-入院計画!F62)*($A$78-2018)/(2040-2018)</f>
        <v>33.142254329206423</v>
      </c>
      <c r="G87" s="1667">
        <f>入院計画!G62+(G112-入院計画!G62)*($A$78-2018)/(2040-2018)</f>
        <v>25.538922950979298</v>
      </c>
      <c r="H87" s="1634">
        <f>入院計画!H62+(H112-入院計画!H62)*($A$78-2018)/(2040-2018)</f>
        <v>11.977627064681231</v>
      </c>
      <c r="I87" s="1634"/>
      <c r="J87" s="1698"/>
      <c r="K87" s="1683"/>
      <c r="L87" s="1683"/>
      <c r="M87" s="1683"/>
      <c r="N87" s="1683"/>
      <c r="O87" s="1685"/>
      <c r="P87" s="1613"/>
      <c r="Q87" s="1613"/>
      <c r="R87" s="1613"/>
      <c r="S87" s="1613"/>
      <c r="T87" s="1613"/>
    </row>
    <row r="88" spans="1:20">
      <c r="A88" s="1606" t="s">
        <v>991</v>
      </c>
      <c r="B88" s="1673">
        <f>入院計画!B88</f>
        <v>5857.01</v>
      </c>
      <c r="C88" s="1679">
        <f t="shared" si="4"/>
        <v>210.28400428225194</v>
      </c>
      <c r="D88" s="1585">
        <f>入院計画!D63+(D113-入院計画!D63)*($A$78-2018)/(2040-2018)</f>
        <v>21.471449795357334</v>
      </c>
      <c r="E88" s="1585">
        <f>入院計画!E63+(E113-入院計画!E63)*($A$78-2018)/(2040-2018)</f>
        <v>117.83130509782885</v>
      </c>
      <c r="F88" s="1585">
        <f>入院計画!F63+(F113-入院計画!F63)*($A$78-2018)/(2040-2018)</f>
        <v>41.630832900041042</v>
      </c>
      <c r="G88" s="1667">
        <f>入院計画!G63+(G113-入院計画!G63)*($A$78-2018)/(2040-2018)</f>
        <v>29.350416489024738</v>
      </c>
      <c r="H88" s="1634">
        <f>入院計画!H63+(H113-入院計画!H63)*($A$78-2018)/(2040-2018)</f>
        <v>14.646119805198529</v>
      </c>
      <c r="I88" s="1634"/>
      <c r="J88" s="1698"/>
      <c r="K88" s="1683"/>
      <c r="L88" s="1683"/>
      <c r="M88" s="1683"/>
      <c r="N88" s="1683"/>
      <c r="O88" s="1685"/>
      <c r="P88" s="1613"/>
      <c r="Q88" s="1613"/>
      <c r="R88" s="1613"/>
      <c r="S88" s="1613"/>
      <c r="T88" s="1613"/>
    </row>
    <row r="89" spans="1:20">
      <c r="A89" s="1606" t="s">
        <v>992</v>
      </c>
      <c r="B89" s="1673">
        <f>入院計画!B89</f>
        <v>6244.1679999999997</v>
      </c>
      <c r="C89" s="1679">
        <f t="shared" si="4"/>
        <v>187.47001946919204</v>
      </c>
      <c r="D89" s="1585">
        <f>入院計画!D64+(D114-入院計画!D64)*($A$78-2018)/(2040-2018)</f>
        <v>22.637099477935905</v>
      </c>
      <c r="E89" s="1585">
        <f>入院計画!E64+(E114-入院計画!E64)*($A$78-2018)/(2040-2018)</f>
        <v>90.193098867957318</v>
      </c>
      <c r="F89" s="1585">
        <f>入院計画!F64+(F114-入院計画!F64)*($A$78-2018)/(2040-2018)</f>
        <v>41.932329782017156</v>
      </c>
      <c r="G89" s="1667">
        <f>入院計画!G64+(G114-入院計画!G64)*($A$78-2018)/(2040-2018)</f>
        <v>32.707491341281681</v>
      </c>
      <c r="H89" s="1634">
        <f>入院計画!H64+(H114-入院計画!H64)*($A$78-2018)/(2040-2018)</f>
        <v>13.897587209460744</v>
      </c>
      <c r="I89" s="1634"/>
      <c r="J89" s="1698"/>
      <c r="K89" s="1683"/>
      <c r="L89" s="1683"/>
      <c r="M89" s="1683"/>
      <c r="N89" s="1683"/>
      <c r="O89" s="1685"/>
      <c r="P89" s="1613"/>
      <c r="Q89" s="1613"/>
      <c r="R89" s="1613"/>
      <c r="S89" s="1613"/>
      <c r="T89" s="1613"/>
    </row>
    <row r="90" spans="1:20">
      <c r="A90" s="1606" t="s">
        <v>993</v>
      </c>
      <c r="B90" s="1673">
        <f>入院計画!B90</f>
        <v>6146.55</v>
      </c>
      <c r="C90" s="1679">
        <f t="shared" si="4"/>
        <v>171.36888166773602</v>
      </c>
      <c r="D90" s="1585">
        <f>入院計画!D65+(D115-入院計画!D65)*($A$78-2018)/(2040-2018)</f>
        <v>25.220342367935945</v>
      </c>
      <c r="E90" s="1585">
        <f>入院計画!E65+(E115-入院計画!E65)*($A$78-2018)/(2040-2018)</f>
        <v>60.207678935228707</v>
      </c>
      <c r="F90" s="1585">
        <f>入院計画!F65+(F115-入院計画!F65)*($A$78-2018)/(2040-2018)</f>
        <v>47.151128701070007</v>
      </c>
      <c r="G90" s="1667">
        <f>入院計画!G65+(G115-入院計画!G65)*($A$78-2018)/(2040-2018)</f>
        <v>38.789731663501357</v>
      </c>
      <c r="H90" s="1634">
        <f>入院計画!H65+(H115-入院計画!H65)*($A$78-2018)/(2040-2018)</f>
        <v>27.102800243258152</v>
      </c>
      <c r="I90" s="1634"/>
      <c r="J90" s="1698"/>
      <c r="K90" s="1683"/>
      <c r="L90" s="1683"/>
      <c r="M90" s="1683"/>
      <c r="N90" s="1683"/>
      <c r="O90" s="1685"/>
      <c r="P90" s="1613"/>
      <c r="Q90" s="1613"/>
      <c r="R90" s="1613"/>
      <c r="S90" s="1613"/>
      <c r="T90" s="1613"/>
    </row>
    <row r="91" spans="1:20">
      <c r="A91" s="1606" t="s">
        <v>994</v>
      </c>
      <c r="B91" s="1673">
        <f>入院計画!B91</f>
        <v>6464.2129999999997</v>
      </c>
      <c r="C91" s="1679">
        <f t="shared" si="4"/>
        <v>214.41585720487416</v>
      </c>
      <c r="D91" s="1585">
        <f>入院計画!D66+(D116-入院計画!D66)*($A$78-2018)/(2040-2018)</f>
        <v>31.583196752783405</v>
      </c>
      <c r="E91" s="1585">
        <f>入院計画!E66+(E116-入院計画!E66)*($A$78-2018)/(2040-2018)</f>
        <v>68.676837189335828</v>
      </c>
      <c r="F91" s="1585">
        <f>入院計画!F66+(F116-入院計画!F66)*($A$78-2018)/(2040-2018)</f>
        <v>63.722195568025732</v>
      </c>
      <c r="G91" s="1667">
        <f>入院計画!G66+(G116-入院計画!G66)*($A$78-2018)/(2040-2018)</f>
        <v>50.433627694729196</v>
      </c>
      <c r="H91" s="1634">
        <f>入院計画!H66+(H116-入院計画!H66)*($A$78-2018)/(2040-2018)</f>
        <v>34.348302975928739</v>
      </c>
      <c r="I91" s="1634"/>
      <c r="J91" s="1698"/>
      <c r="K91" s="1683"/>
      <c r="L91" s="1683"/>
      <c r="M91" s="1683"/>
      <c r="N91" s="1683"/>
      <c r="O91" s="1685"/>
      <c r="P91" s="1613"/>
      <c r="Q91" s="1613"/>
      <c r="R91" s="1613"/>
      <c r="S91" s="1613"/>
      <c r="T91" s="1613"/>
    </row>
    <row r="92" spans="1:20">
      <c r="A92" s="1606" t="s">
        <v>995</v>
      </c>
      <c r="B92" s="1673">
        <f>入院計画!B92</f>
        <v>7241.2169999999996</v>
      </c>
      <c r="C92" s="1679">
        <f t="shared" si="4"/>
        <v>283.36045756860335</v>
      </c>
      <c r="D92" s="1585">
        <f>入院計画!D67+(D117-入院計画!D67)*($A$78-2018)/(2040-2018)</f>
        <v>42.425727061537671</v>
      </c>
      <c r="E92" s="1585">
        <f>入院計画!E67+(E117-入院計画!E67)*($A$78-2018)/(2040-2018)</f>
        <v>93.977368781227867</v>
      </c>
      <c r="F92" s="1585">
        <f>入院計画!F67+(F117-入院計画!F67)*($A$78-2018)/(2040-2018)</f>
        <v>89.11859579540014</v>
      </c>
      <c r="G92" s="1667">
        <f>入院計画!G67+(G117-入院計画!G67)*($A$78-2018)/(2040-2018)</f>
        <v>57.83876593043766</v>
      </c>
      <c r="H92" s="1634">
        <f>入院計画!H67+(H117-入院計画!H67)*($A$78-2018)/(2040-2018)</f>
        <v>44.214854890186878</v>
      </c>
      <c r="I92" s="1634"/>
      <c r="J92" s="1698"/>
      <c r="K92" s="1683"/>
      <c r="L92" s="1683"/>
      <c r="M92" s="1683"/>
      <c r="N92" s="1683"/>
      <c r="O92" s="1685"/>
      <c r="P92" s="1613"/>
      <c r="Q92" s="1613"/>
      <c r="R92" s="1613"/>
      <c r="S92" s="1613"/>
      <c r="T92" s="1613"/>
    </row>
    <row r="93" spans="1:20">
      <c r="A93" s="1606" t="s">
        <v>996</v>
      </c>
      <c r="B93" s="1673">
        <f>入院計画!B93</f>
        <v>8140.98</v>
      </c>
      <c r="C93" s="1679">
        <f t="shared" si="4"/>
        <v>380.36253028866872</v>
      </c>
      <c r="D93" s="1585">
        <f>入院計画!D68+(D118-入院計画!D68)*($A$78-2018)/(2040-2018)</f>
        <v>57.504178600525393</v>
      </c>
      <c r="E93" s="1585">
        <f>入院計画!E68+(E118-入院計画!E68)*($A$78-2018)/(2040-2018)</f>
        <v>131.18589157220484</v>
      </c>
      <c r="F93" s="1585">
        <f>入院計画!F68+(F118-入院計画!F68)*($A$78-2018)/(2040-2018)</f>
        <v>126.00309752371703</v>
      </c>
      <c r="G93" s="1667">
        <f>入院計画!G68+(G118-入院計画!G68)*($A$78-2018)/(2040-2018)</f>
        <v>65.669362592221404</v>
      </c>
      <c r="H93" s="1634">
        <f>入院計画!H68+(H118-入院計画!H68)*($A$78-2018)/(2040-2018)</f>
        <v>58.021204177053853</v>
      </c>
      <c r="I93" s="1634"/>
      <c r="J93" s="1698"/>
      <c r="K93" s="1683"/>
      <c r="L93" s="1683"/>
      <c r="M93" s="1683"/>
      <c r="N93" s="1683"/>
      <c r="O93" s="1685"/>
      <c r="P93" s="1613"/>
      <c r="Q93" s="1613"/>
      <c r="R93" s="1613"/>
      <c r="S93" s="1613"/>
      <c r="T93" s="1613"/>
    </row>
    <row r="94" spans="1:20">
      <c r="A94" s="1606" t="s">
        <v>997</v>
      </c>
      <c r="B94" s="1673">
        <f>入院計画!B94</f>
        <v>9355.0329999999994</v>
      </c>
      <c r="C94" s="1679">
        <f t="shared" si="4"/>
        <v>530.12354048145835</v>
      </c>
      <c r="D94" s="1585">
        <f>入院計画!D69+(D119-入院計画!D69)*($A$78-2018)/(2040-2018)</f>
        <v>78.709237595595241</v>
      </c>
      <c r="E94" s="1585">
        <f>入院計画!E69+(E119-入院計画!E69)*($A$78-2018)/(2040-2018)</f>
        <v>186.39447109505184</v>
      </c>
      <c r="F94" s="1585">
        <f>入院計画!F69+(F119-入院計画!F69)*($A$78-2018)/(2040-2018)</f>
        <v>183.42095839882438</v>
      </c>
      <c r="G94" s="1667">
        <f>入院計画!G69+(G119-入院計画!G69)*($A$78-2018)/(2040-2018)</f>
        <v>81.598873391986871</v>
      </c>
      <c r="H94" s="1634">
        <f>入院計画!H69+(H119-入院計画!H69)*($A$78-2018)/(2040-2018)</f>
        <v>84.02711319611268</v>
      </c>
      <c r="I94" s="1634"/>
      <c r="J94" s="1698"/>
      <c r="K94" s="1683"/>
      <c r="L94" s="1683"/>
      <c r="M94" s="1683"/>
      <c r="N94" s="1683"/>
      <c r="O94" s="1685"/>
      <c r="P94" s="1613"/>
      <c r="Q94" s="1613"/>
      <c r="R94" s="1613"/>
      <c r="S94" s="1613"/>
      <c r="T94" s="1613"/>
    </row>
    <row r="95" spans="1:20">
      <c r="A95" s="1606" t="s">
        <v>998</v>
      </c>
      <c r="B95" s="1673">
        <f>入院計画!B95</f>
        <v>8105.125</v>
      </c>
      <c r="C95" s="1679">
        <f t="shared" si="4"/>
        <v>698.57646627877841</v>
      </c>
      <c r="D95" s="1681">
        <f>入院計画!D70+(D120-入院計画!D70)*($A$78-2018)/(2040-2018)</f>
        <v>98.54102196006157</v>
      </c>
      <c r="E95" s="1681">
        <f>入院計画!E70+(E120-入院計画!E70)*($A$78-2018)/(2040-2018)</f>
        <v>243.02747346317449</v>
      </c>
      <c r="F95" s="1681">
        <f>入院計画!F70+(F120-入院計画!F70)*($A$78-2018)/(2040-2018)</f>
        <v>245.58409568448803</v>
      </c>
      <c r="G95" s="1693">
        <f>入院計画!G70+(G120-入院計画!G70)*($A$78-2018)/(2040-2018)</f>
        <v>111.42387517105433</v>
      </c>
      <c r="H95" s="1694">
        <f>入院計画!H70+(H120-入院計画!H70)*($A$78-2018)/(2040-2018)</f>
        <v>134.27854628760525</v>
      </c>
      <c r="I95" s="1634"/>
      <c r="J95" s="1698"/>
      <c r="K95" s="1683"/>
      <c r="L95" s="1683"/>
      <c r="M95" s="1683"/>
      <c r="N95" s="1683"/>
      <c r="O95" s="1685"/>
      <c r="P95" s="1613"/>
      <c r="Q95" s="1613"/>
      <c r="R95" s="1613"/>
      <c r="S95" s="1613"/>
      <c r="T95" s="1613"/>
    </row>
    <row r="96" spans="1:20">
      <c r="A96" s="1606" t="s">
        <v>999</v>
      </c>
      <c r="B96" s="1673">
        <f>入院計画!B96</f>
        <v>7114.2160000000003</v>
      </c>
      <c r="C96" s="1679">
        <f t="shared" si="4"/>
        <v>1037.7969174184377</v>
      </c>
      <c r="D96" s="1681">
        <f>入院計画!D71+(D121-入院計画!D71)*($A$78-2018)/(2040-2018)</f>
        <v>132.95696430661889</v>
      </c>
      <c r="E96" s="1681">
        <f>入院計画!E71+(E121-入院計画!E71)*($A$78-2018)/(2040-2018)</f>
        <v>356.00891236840545</v>
      </c>
      <c r="F96" s="1681">
        <f>入院計画!F71+(F121-入院計画!F71)*($A$78-2018)/(2040-2018)</f>
        <v>373.43900355739765</v>
      </c>
      <c r="G96" s="1693">
        <f>入院計画!G71+(G121-入院計画!G71)*($A$78-2018)/(2040-2018)</f>
        <v>175.39203718601584</v>
      </c>
      <c r="H96" s="1694">
        <f>入院計画!H71+(H121-入院計画!H71)*($A$78-2018)/(2040-2018)</f>
        <v>226.77365269076643</v>
      </c>
      <c r="I96" s="1634"/>
      <c r="J96" s="1698"/>
      <c r="K96" s="1683"/>
      <c r="L96" s="1683"/>
      <c r="M96" s="1683"/>
      <c r="N96" s="1683"/>
      <c r="O96" s="1685"/>
      <c r="P96" s="1613"/>
      <c r="Q96" s="1613"/>
      <c r="R96" s="1613"/>
      <c r="S96" s="1613"/>
      <c r="T96" s="1613"/>
    </row>
    <row r="97" spans="1:20">
      <c r="A97" s="1606" t="s">
        <v>1000</v>
      </c>
      <c r="B97" s="1673">
        <f>入院計画!B97</f>
        <v>6304.2380000000003</v>
      </c>
      <c r="C97" s="1679">
        <f t="shared" si="4"/>
        <v>1593.8379478997142</v>
      </c>
      <c r="D97" s="1681">
        <f>入院計画!D72+(D122-入院計画!D72)*($A$78-2018)/(2040-2018)</f>
        <v>168.9097558490821</v>
      </c>
      <c r="E97" s="1681">
        <f>入院計画!E72+(E122-入院計画!E72)*($A$78-2018)/(2040-2018)</f>
        <v>514.07835288787658</v>
      </c>
      <c r="F97" s="1681">
        <f>入院計画!F72+(F122-入院計画!F72)*($A$78-2018)/(2040-2018)</f>
        <v>576.80273786248938</v>
      </c>
      <c r="G97" s="1693">
        <f>入院計画!G72+(G122-入院計画!G72)*($A$78-2018)/(2040-2018)</f>
        <v>334.04710130026609</v>
      </c>
      <c r="H97" s="1694">
        <f>入院計画!H72+(H122-入院計画!H72)*($A$78-2018)/(2040-2018)</f>
        <v>446.57992850193341</v>
      </c>
      <c r="I97" s="1634"/>
      <c r="J97" s="1698"/>
      <c r="K97" s="1683"/>
      <c r="L97" s="1683"/>
      <c r="M97" s="1683"/>
      <c r="N97" s="1683"/>
      <c r="O97" s="1685"/>
      <c r="P97" s="1613"/>
      <c r="Q97" s="1613"/>
      <c r="R97" s="1613"/>
      <c r="S97" s="1613"/>
      <c r="T97" s="1613"/>
    </row>
    <row r="98" spans="1:20">
      <c r="A98" s="1606" t="s">
        <v>1001</v>
      </c>
      <c r="B98" s="1673">
        <f>入院計画!B98</f>
        <v>6275.049</v>
      </c>
      <c r="C98" s="1679">
        <f t="shared" si="4"/>
        <v>2366.2277257280475</v>
      </c>
      <c r="D98" s="1681">
        <f>入院計画!D73+(D123-入院計画!D73)*($A$78-2018)/(2040-2018)</f>
        <v>183.20370491589463</v>
      </c>
      <c r="E98" s="1681">
        <f>入院計画!E73+(E123-入院計画!E73)*($A$78-2018)/(2040-2018)</f>
        <v>723.87188327483841</v>
      </c>
      <c r="F98" s="1681">
        <f>入院計画!F73+(F123-入院計画!F73)*($A$78-2018)/(2040-2018)</f>
        <v>897.60742177434645</v>
      </c>
      <c r="G98" s="1693">
        <f>入院計画!G73+(G123-入院計画!G73)*($A$78-2018)/(2040-2018)</f>
        <v>561.54471576296828</v>
      </c>
      <c r="H98" s="1694">
        <f>入院計画!H73+(H123-入院計画!H73)*($A$78-2018)/(2040-2018)</f>
        <v>752.76716119980347</v>
      </c>
      <c r="I98" s="1634"/>
      <c r="J98" s="1698"/>
      <c r="K98" s="1683"/>
      <c r="L98" s="1683"/>
      <c r="M98" s="1683"/>
      <c r="N98" s="1683"/>
      <c r="O98" s="1685"/>
      <c r="P98" s="1613"/>
      <c r="Q98" s="1613"/>
      <c r="R98" s="1613"/>
      <c r="S98" s="1613"/>
      <c r="T98" s="1613"/>
    </row>
    <row r="99" spans="1:20">
      <c r="A99" s="1606" t="s">
        <v>1002</v>
      </c>
      <c r="B99" s="1673">
        <f>入院計画!B99</f>
        <v>5763.7070000000003</v>
      </c>
      <c r="C99" s="1679">
        <f t="shared" si="4"/>
        <v>3338.7302870084027</v>
      </c>
      <c r="D99" s="1681">
        <f>入院計画!D74+(D124-入院計画!D74)*($A$78-2018)/(2040-2018)</f>
        <v>213.72818450664042</v>
      </c>
      <c r="E99" s="1681">
        <f>入院計画!E74+(E124-入院計画!E74)*($A$78-2018)/(2040-2018)</f>
        <v>948.39037671441656</v>
      </c>
      <c r="F99" s="1681">
        <f>入院計画!F74+(F124-入院計画!F74)*($A$78-2018)/(2040-2018)</f>
        <v>1218.8273281006329</v>
      </c>
      <c r="G99" s="1693">
        <f>入院計画!G74+(G124-入院計画!G74)*($A$78-2018)/(2040-2018)</f>
        <v>957.78439768671308</v>
      </c>
      <c r="H99" s="1694">
        <f>入院計画!H74+(H124-入院計画!H74)*($A$78-2018)/(2040-2018)</f>
        <v>1196.8464607761093</v>
      </c>
      <c r="I99" s="1634"/>
      <c r="J99" s="1698"/>
      <c r="K99" s="1683"/>
      <c r="L99" s="1683"/>
      <c r="M99" s="1683"/>
      <c r="N99" s="1683"/>
      <c r="O99" s="1685"/>
      <c r="P99" s="1613"/>
      <c r="Q99" s="1613"/>
      <c r="R99" s="1613"/>
      <c r="S99" s="1613"/>
      <c r="T99" s="1613"/>
    </row>
    <row r="100" spans="1:20">
      <c r="A100" s="1607" t="s">
        <v>1005</v>
      </c>
      <c r="B100" s="1673">
        <f>入院計画!B100</f>
        <v>4254.268</v>
      </c>
      <c r="C100" s="1679">
        <f t="shared" si="4"/>
        <v>5728.8535972880154</v>
      </c>
      <c r="D100" s="1585">
        <f>入院計画!D75+(D125-入院計画!D75)*($A$78-2018)/(2040-2018)</f>
        <v>305.48166316007138</v>
      </c>
      <c r="E100" s="1585">
        <f>入院計画!E75+(E125-入院計画!E75)*($A$78-2018)/(2040-2018)</f>
        <v>1361.2480650659527</v>
      </c>
      <c r="F100" s="1585">
        <f>入院計画!F75+(F125-入院計画!F75)*($A$78-2018)/(2040-2018)</f>
        <v>1763.8624453342895</v>
      </c>
      <c r="G100" s="1667">
        <f>入院計画!G75+(G125-入院計画!G75)*($A$78-2018)/(2040-2018)</f>
        <v>2298.2614237277021</v>
      </c>
      <c r="H100" s="1634">
        <f>入院計画!H75+(H125-入院計画!H75)*($A$78-2018)/(2040-2018)</f>
        <v>2605.4174273973467</v>
      </c>
      <c r="I100" s="1634"/>
      <c r="J100" s="1698"/>
      <c r="K100" s="1683"/>
      <c r="L100" s="1683"/>
      <c r="M100" s="1683"/>
      <c r="N100" s="1683"/>
      <c r="O100" s="1685"/>
      <c r="P100" s="1613"/>
      <c r="Q100" s="1613"/>
      <c r="R100" s="1613"/>
      <c r="S100" s="1613"/>
      <c r="T100" s="1613"/>
    </row>
    <row r="101" spans="1:20">
      <c r="I101" s="1318"/>
      <c r="O101" s="1318"/>
    </row>
    <row r="102" spans="1:20">
      <c r="I102" s="1318"/>
      <c r="O102" s="1318"/>
    </row>
    <row r="103" spans="1:20">
      <c r="A103" s="2816">
        <v>2040</v>
      </c>
      <c r="B103" s="1582" t="s">
        <v>640</v>
      </c>
      <c r="C103" s="1582" t="s">
        <v>800</v>
      </c>
      <c r="I103" s="1318"/>
      <c r="J103" s="1316"/>
      <c r="K103" s="1316"/>
      <c r="L103" s="1316"/>
      <c r="M103" s="1316"/>
      <c r="N103" s="1316"/>
      <c r="O103" s="1671"/>
    </row>
    <row r="104" spans="1:20">
      <c r="B104" s="1582" t="s">
        <v>643</v>
      </c>
      <c r="C104" s="1582" t="s">
        <v>801</v>
      </c>
      <c r="H104" s="1317" t="s">
        <v>1034</v>
      </c>
      <c r="I104" s="1318"/>
      <c r="J104" s="1316"/>
      <c r="K104" s="1316"/>
      <c r="L104" s="1316"/>
      <c r="M104" s="1316"/>
      <c r="N104" s="1316"/>
      <c r="O104" s="1671"/>
    </row>
    <row r="105" spans="1:20">
      <c r="C105" s="1582" t="s">
        <v>748</v>
      </c>
      <c r="D105" s="1582" t="s">
        <v>742</v>
      </c>
      <c r="E105" s="1582" t="s">
        <v>743</v>
      </c>
      <c r="F105" s="1582" t="s">
        <v>744</v>
      </c>
      <c r="G105" s="1666" t="s">
        <v>745</v>
      </c>
      <c r="H105" s="1319" t="s">
        <v>807</v>
      </c>
      <c r="I105" s="1319"/>
      <c r="J105" s="1642"/>
      <c r="K105" s="1642"/>
      <c r="L105" s="1642"/>
      <c r="M105" s="1642"/>
      <c r="N105" s="1672"/>
      <c r="O105" s="1672"/>
    </row>
    <row r="106" spans="1:20">
      <c r="A106" s="1608" t="s">
        <v>241</v>
      </c>
      <c r="B106" s="1673">
        <f>入院計画!B106</f>
        <v>110918.55199999998</v>
      </c>
      <c r="C106" s="1674" t="s">
        <v>1035</v>
      </c>
      <c r="D106" s="1674" t="s">
        <v>1035</v>
      </c>
      <c r="E106" s="1674" t="s">
        <v>1035</v>
      </c>
      <c r="F106" s="1674" t="s">
        <v>1035</v>
      </c>
      <c r="G106" s="1687" t="s">
        <v>1035</v>
      </c>
      <c r="H106" s="1675" t="s">
        <v>1035</v>
      </c>
      <c r="I106" s="1634"/>
      <c r="J106" s="1698"/>
      <c r="K106" s="1683"/>
      <c r="L106" s="1683"/>
      <c r="M106" s="1683"/>
      <c r="N106" s="1683"/>
      <c r="O106" s="1685"/>
    </row>
    <row r="107" spans="1:20">
      <c r="A107" s="1607" t="s">
        <v>1010</v>
      </c>
      <c r="B107" s="1673">
        <f>入院計画!B107</f>
        <v>3797.0219999999999</v>
      </c>
      <c r="C107" s="1679">
        <f>SUM(D107:G107)</f>
        <v>300.52609345759947</v>
      </c>
      <c r="D107" s="1585">
        <f>入院計画!D107</f>
        <v>131.57648682674571</v>
      </c>
      <c r="E107" s="1585">
        <f>入院計画!E107</f>
        <v>135.53438644445254</v>
      </c>
      <c r="F107" s="1585">
        <f>入院計画!F107</f>
        <v>28.053974681524558</v>
      </c>
      <c r="G107" s="1667">
        <f>入院計画!G107</f>
        <v>5.3612455048767247</v>
      </c>
      <c r="H107" s="1634">
        <f>入院計画!H107</f>
        <v>19.368952581503166</v>
      </c>
      <c r="I107" s="1634"/>
      <c r="J107" s="1698"/>
      <c r="K107" s="1683"/>
      <c r="L107" s="1683"/>
      <c r="M107" s="1683"/>
      <c r="N107" s="1683"/>
      <c r="O107" s="1685"/>
      <c r="P107" s="1613"/>
      <c r="Q107" s="1613"/>
      <c r="R107" s="1613"/>
      <c r="S107" s="1613"/>
      <c r="T107" s="1613"/>
    </row>
    <row r="108" spans="1:20">
      <c r="A108" s="1606" t="s">
        <v>986</v>
      </c>
      <c r="B108" s="1673">
        <f>入院計画!B108</f>
        <v>3988.6590000000001</v>
      </c>
      <c r="C108" s="1679">
        <f t="shared" ref="C108:C125" si="5">SUM(D108:G108)</f>
        <v>72.903614110134313</v>
      </c>
      <c r="D108" s="1585">
        <f>入院計画!D108</f>
        <v>24.9030645987607</v>
      </c>
      <c r="E108" s="1585">
        <f>入院計画!E108</f>
        <v>31.73986472855173</v>
      </c>
      <c r="F108" s="1585">
        <f>入院計画!F108</f>
        <v>3.4681434412947327</v>
      </c>
      <c r="G108" s="1667">
        <f>入院計画!G108</f>
        <v>12.79254134152715</v>
      </c>
      <c r="H108" s="1634">
        <f>入院計画!H108</f>
        <v>5.5067717863388816</v>
      </c>
      <c r="I108" s="1634"/>
      <c r="J108" s="1698"/>
      <c r="K108" s="1683"/>
      <c r="L108" s="1683"/>
      <c r="M108" s="1683"/>
      <c r="N108" s="1683"/>
      <c r="O108" s="1685"/>
      <c r="P108" s="1613"/>
      <c r="Q108" s="1613"/>
      <c r="R108" s="1613"/>
      <c r="S108" s="1613"/>
      <c r="T108" s="1613"/>
    </row>
    <row r="109" spans="1:20">
      <c r="A109" s="1606" t="s">
        <v>987</v>
      </c>
      <c r="B109" s="1673">
        <f>入院計画!B109</f>
        <v>4150.268</v>
      </c>
      <c r="C109" s="1679">
        <f t="shared" si="5"/>
        <v>68.907302683381687</v>
      </c>
      <c r="D109" s="1585">
        <f>入院計画!D109</f>
        <v>18.056526896380333</v>
      </c>
      <c r="E109" s="1585">
        <f>入院計画!E109</f>
        <v>27.692467948870075</v>
      </c>
      <c r="F109" s="1585">
        <f>入院計画!F109</f>
        <v>5.9021458870911685</v>
      </c>
      <c r="G109" s="1667">
        <f>入院計画!G109</f>
        <v>17.256161951040109</v>
      </c>
      <c r="H109" s="1634">
        <f>入院計画!H109</f>
        <v>5.4560273482486332</v>
      </c>
      <c r="I109" s="1634"/>
      <c r="J109" s="1698"/>
      <c r="K109" s="1683"/>
      <c r="L109" s="1683"/>
      <c r="M109" s="1683"/>
      <c r="N109" s="1683"/>
      <c r="O109" s="1685"/>
      <c r="P109" s="1613"/>
      <c r="Q109" s="1613"/>
      <c r="R109" s="1613"/>
      <c r="S109" s="1613"/>
      <c r="T109" s="1613"/>
    </row>
    <row r="110" spans="1:20">
      <c r="A110" s="1606" t="s">
        <v>988</v>
      </c>
      <c r="B110" s="1673">
        <f>入院計画!B110</f>
        <v>4350.8379999999997</v>
      </c>
      <c r="C110" s="1679">
        <f t="shared" si="5"/>
        <v>87.384991564072223</v>
      </c>
      <c r="D110" s="1585">
        <f>入院計画!D110</f>
        <v>12.272172360356013</v>
      </c>
      <c r="E110" s="1585">
        <f>入院計画!E110</f>
        <v>31.218280766864392</v>
      </c>
      <c r="F110" s="1585">
        <f>入院計画!F110</f>
        <v>22.012216483601581</v>
      </c>
      <c r="G110" s="1667">
        <f>入院計画!G110</f>
        <v>21.882321953250237</v>
      </c>
      <c r="H110" s="1634">
        <f>入院計画!H110</f>
        <v>6.4661172796552462</v>
      </c>
      <c r="I110" s="1634"/>
      <c r="J110" s="1698"/>
      <c r="K110" s="1683"/>
      <c r="L110" s="1683"/>
      <c r="M110" s="1683"/>
      <c r="N110" s="1683"/>
      <c r="O110" s="1685"/>
      <c r="P110" s="1613"/>
      <c r="Q110" s="1613"/>
      <c r="R110" s="1613"/>
      <c r="S110" s="1613"/>
      <c r="T110" s="1613"/>
    </row>
    <row r="111" spans="1:20">
      <c r="A111" s="1606" t="s">
        <v>989</v>
      </c>
      <c r="B111" s="1673">
        <f>入院計画!B111</f>
        <v>4894.9570000000003</v>
      </c>
      <c r="C111" s="1679">
        <f t="shared" si="5"/>
        <v>112.31707581380888</v>
      </c>
      <c r="D111" s="1585">
        <f>入院計画!D111</f>
        <v>13.647437012841539</v>
      </c>
      <c r="E111" s="1585">
        <f>入院計画!E111</f>
        <v>50.013666991269986</v>
      </c>
      <c r="F111" s="1585">
        <f>入院計画!F111</f>
        <v>25.089304417149748</v>
      </c>
      <c r="G111" s="1667">
        <f>入院計画!G111</f>
        <v>23.566667392547615</v>
      </c>
      <c r="H111" s="1634">
        <f>入院計画!H111</f>
        <v>8.6770051958465793</v>
      </c>
      <c r="I111" s="1634"/>
      <c r="J111" s="1698"/>
      <c r="K111" s="1683"/>
      <c r="L111" s="1683"/>
      <c r="M111" s="1683"/>
      <c r="N111" s="1683"/>
      <c r="O111" s="1685"/>
      <c r="P111" s="1613"/>
      <c r="Q111" s="1613"/>
      <c r="R111" s="1613"/>
      <c r="S111" s="1613"/>
      <c r="T111" s="1613"/>
    </row>
    <row r="112" spans="1:20">
      <c r="A112" s="1606" t="s">
        <v>990</v>
      </c>
      <c r="B112" s="1673">
        <f>入院計画!B112</f>
        <v>5241.4409999999998</v>
      </c>
      <c r="C112" s="1679">
        <f t="shared" si="5"/>
        <v>168.81787861636025</v>
      </c>
      <c r="D112" s="1585">
        <f>入院計画!D112</f>
        <v>17.04943536134115</v>
      </c>
      <c r="E112" s="1585">
        <f>入院計画!E112</f>
        <v>93.087265974833372</v>
      </c>
      <c r="F112" s="1585">
        <f>入院計画!F112</f>
        <v>33.142254329206423</v>
      </c>
      <c r="G112" s="1667">
        <f>入院計画!G112</f>
        <v>25.538922950979298</v>
      </c>
      <c r="H112" s="1634">
        <f>入院計画!H112</f>
        <v>11.977627064681231</v>
      </c>
      <c r="I112" s="1634"/>
      <c r="J112" s="1698"/>
      <c r="K112" s="1683"/>
      <c r="L112" s="1683"/>
      <c r="M112" s="1683"/>
      <c r="N112" s="1683"/>
      <c r="O112" s="1685"/>
      <c r="P112" s="1613"/>
      <c r="Q112" s="1613"/>
      <c r="R112" s="1613"/>
      <c r="S112" s="1613"/>
      <c r="T112" s="1613"/>
    </row>
    <row r="113" spans="1:20">
      <c r="A113" s="1606" t="s">
        <v>991</v>
      </c>
      <c r="B113" s="1673">
        <f>入院計画!B113</f>
        <v>5569.8419999999996</v>
      </c>
      <c r="C113" s="1679">
        <f t="shared" si="5"/>
        <v>210.28400428225194</v>
      </c>
      <c r="D113" s="1585">
        <f>入院計画!D113</f>
        <v>21.471449795357334</v>
      </c>
      <c r="E113" s="1585">
        <f>入院計画!E113</f>
        <v>117.83130509782885</v>
      </c>
      <c r="F113" s="1585">
        <f>入院計画!F113</f>
        <v>41.630832900041042</v>
      </c>
      <c r="G113" s="1667">
        <f>入院計画!G113</f>
        <v>29.350416489024738</v>
      </c>
      <c r="H113" s="1634">
        <f>入院計画!H113</f>
        <v>14.646119805198529</v>
      </c>
      <c r="I113" s="1634"/>
      <c r="J113" s="1698"/>
      <c r="K113" s="1683"/>
      <c r="L113" s="1683"/>
      <c r="M113" s="1683"/>
      <c r="N113" s="1683"/>
      <c r="O113" s="1685"/>
      <c r="P113" s="1613"/>
      <c r="Q113" s="1613"/>
      <c r="R113" s="1613"/>
      <c r="S113" s="1613"/>
      <c r="T113" s="1613"/>
    </row>
    <row r="114" spans="1:20">
      <c r="A114" s="1606" t="s">
        <v>992</v>
      </c>
      <c r="B114" s="1673">
        <f>入院計画!B114</f>
        <v>5845.0889999999999</v>
      </c>
      <c r="C114" s="1679">
        <f t="shared" si="5"/>
        <v>187.47001946919204</v>
      </c>
      <c r="D114" s="1585">
        <f>入院計画!D114</f>
        <v>22.637099477935905</v>
      </c>
      <c r="E114" s="1585">
        <f>入院計画!E114</f>
        <v>90.193098867957318</v>
      </c>
      <c r="F114" s="1585">
        <f>入院計画!F114</f>
        <v>41.932329782017156</v>
      </c>
      <c r="G114" s="1667">
        <f>入院計画!G114</f>
        <v>32.707491341281681</v>
      </c>
      <c r="H114" s="1634">
        <f>入院計画!H114</f>
        <v>13.897587209460744</v>
      </c>
      <c r="I114" s="1634"/>
      <c r="J114" s="1698"/>
      <c r="K114" s="1683"/>
      <c r="L114" s="1683"/>
      <c r="M114" s="1683"/>
      <c r="N114" s="1683"/>
      <c r="O114" s="1685"/>
      <c r="P114" s="1613"/>
      <c r="Q114" s="1613"/>
      <c r="R114" s="1613"/>
      <c r="S114" s="1613"/>
      <c r="T114" s="1613"/>
    </row>
    <row r="115" spans="1:20">
      <c r="A115" s="1606" t="s">
        <v>993</v>
      </c>
      <c r="B115" s="1673">
        <f>入院計画!B115</f>
        <v>6223.7669999999998</v>
      </c>
      <c r="C115" s="1679">
        <f t="shared" si="5"/>
        <v>171.36888166773602</v>
      </c>
      <c r="D115" s="1585">
        <f>入院計画!D115</f>
        <v>25.220342367935945</v>
      </c>
      <c r="E115" s="1585">
        <f>入院計画!E115</f>
        <v>60.207678935228707</v>
      </c>
      <c r="F115" s="1585">
        <f>入院計画!F115</f>
        <v>47.151128701070007</v>
      </c>
      <c r="G115" s="1667">
        <f>入院計画!G115</f>
        <v>38.789731663501357</v>
      </c>
      <c r="H115" s="1634">
        <f>入院計画!H115</f>
        <v>27.102800243258152</v>
      </c>
      <c r="I115" s="1634"/>
      <c r="J115" s="1698"/>
      <c r="K115" s="1683"/>
      <c r="L115" s="1683"/>
      <c r="M115" s="1683"/>
      <c r="N115" s="1683"/>
      <c r="O115" s="1685"/>
      <c r="P115" s="1613"/>
      <c r="Q115" s="1613"/>
      <c r="R115" s="1613"/>
      <c r="S115" s="1613"/>
      <c r="T115" s="1613"/>
    </row>
    <row r="116" spans="1:20">
      <c r="A116" s="1606" t="s">
        <v>994</v>
      </c>
      <c r="B116" s="1673">
        <f>入院計画!B116</f>
        <v>6116.5339999999997</v>
      </c>
      <c r="C116" s="1679">
        <f t="shared" si="5"/>
        <v>214.41585720487416</v>
      </c>
      <c r="D116" s="1585">
        <f>入院計画!D116</f>
        <v>31.583196752783405</v>
      </c>
      <c r="E116" s="1585">
        <f>入院計画!E116</f>
        <v>68.676837189335828</v>
      </c>
      <c r="F116" s="1585">
        <f>入院計画!F116</f>
        <v>63.722195568025732</v>
      </c>
      <c r="G116" s="1667">
        <f>入院計画!G116</f>
        <v>50.433627694729196</v>
      </c>
      <c r="H116" s="1634">
        <f>入院計画!H116</f>
        <v>34.348302975928739</v>
      </c>
      <c r="I116" s="1634"/>
      <c r="J116" s="1698"/>
      <c r="K116" s="1683"/>
      <c r="L116" s="1683"/>
      <c r="M116" s="1683"/>
      <c r="N116" s="1683"/>
      <c r="O116" s="1685"/>
      <c r="P116" s="1613"/>
      <c r="Q116" s="1613"/>
      <c r="R116" s="1613"/>
      <c r="S116" s="1613"/>
      <c r="T116" s="1613"/>
    </row>
    <row r="117" spans="1:20">
      <c r="A117" s="1606" t="s">
        <v>995</v>
      </c>
      <c r="B117" s="1673">
        <f>入院計画!B117</f>
        <v>6408.7910000000002</v>
      </c>
      <c r="C117" s="1679">
        <f t="shared" si="5"/>
        <v>283.36045756860335</v>
      </c>
      <c r="D117" s="1585">
        <f>入院計画!D117</f>
        <v>42.425727061537671</v>
      </c>
      <c r="E117" s="1585">
        <f>入院計画!E117</f>
        <v>93.977368781227867</v>
      </c>
      <c r="F117" s="1585">
        <f>入院計画!F117</f>
        <v>89.11859579540014</v>
      </c>
      <c r="G117" s="1667">
        <f>入院計画!G117</f>
        <v>57.83876593043766</v>
      </c>
      <c r="H117" s="1634">
        <f>入院計画!H117</f>
        <v>44.214854890186878</v>
      </c>
      <c r="I117" s="1634"/>
      <c r="J117" s="1698"/>
      <c r="K117" s="1683"/>
      <c r="L117" s="1683"/>
      <c r="M117" s="1683"/>
      <c r="N117" s="1683"/>
      <c r="O117" s="1685"/>
      <c r="P117" s="1613"/>
      <c r="Q117" s="1613"/>
      <c r="R117" s="1613"/>
      <c r="S117" s="1613"/>
      <c r="T117" s="1613"/>
    </row>
    <row r="118" spans="1:20">
      <c r="A118" s="1606" t="s">
        <v>996</v>
      </c>
      <c r="B118" s="1673">
        <f>入院計画!B118</f>
        <v>7145.1980000000003</v>
      </c>
      <c r="C118" s="1679">
        <f t="shared" si="5"/>
        <v>380.36253028866872</v>
      </c>
      <c r="D118" s="1585">
        <f>入院計画!D118</f>
        <v>57.504178600525393</v>
      </c>
      <c r="E118" s="1585">
        <f>入院計画!E118</f>
        <v>131.18589157220484</v>
      </c>
      <c r="F118" s="1585">
        <f>入院計画!F118</f>
        <v>126.00309752371703</v>
      </c>
      <c r="G118" s="1667">
        <f>入院計画!G118</f>
        <v>65.669362592221404</v>
      </c>
      <c r="H118" s="1634">
        <f>入院計画!H118</f>
        <v>58.021204177053853</v>
      </c>
      <c r="I118" s="1634"/>
      <c r="J118" s="1698"/>
      <c r="K118" s="1683"/>
      <c r="L118" s="1683"/>
      <c r="M118" s="1683"/>
      <c r="N118" s="1683"/>
      <c r="O118" s="1685"/>
      <c r="P118" s="1613"/>
      <c r="Q118" s="1613"/>
      <c r="R118" s="1613"/>
      <c r="S118" s="1613"/>
      <c r="T118" s="1613"/>
    </row>
    <row r="119" spans="1:20">
      <c r="A119" s="1606" t="s">
        <v>997</v>
      </c>
      <c r="B119" s="1673">
        <f>入院計画!B119</f>
        <v>7980.433</v>
      </c>
      <c r="C119" s="1679">
        <f t="shared" si="5"/>
        <v>530.12354048145835</v>
      </c>
      <c r="D119" s="1585">
        <f>入院計画!D119</f>
        <v>78.709237595595241</v>
      </c>
      <c r="E119" s="1585">
        <f>入院計画!E119</f>
        <v>186.39447109505184</v>
      </c>
      <c r="F119" s="1585">
        <f>入院計画!F119</f>
        <v>183.42095839882438</v>
      </c>
      <c r="G119" s="1667">
        <f>入院計画!G119</f>
        <v>81.598873391986871</v>
      </c>
      <c r="H119" s="1634">
        <f>入院計画!H119</f>
        <v>84.02711319611268</v>
      </c>
      <c r="I119" s="1634"/>
      <c r="J119" s="1698"/>
      <c r="K119" s="1683"/>
      <c r="L119" s="1683"/>
      <c r="M119" s="1683"/>
      <c r="N119" s="1683"/>
      <c r="O119" s="1685"/>
      <c r="P119" s="1613"/>
      <c r="Q119" s="1613"/>
      <c r="R119" s="1613"/>
      <c r="S119" s="1613"/>
      <c r="T119" s="1613"/>
    </row>
    <row r="120" spans="1:20">
      <c r="A120" s="1606" t="s">
        <v>998</v>
      </c>
      <c r="B120" s="1673">
        <f>入院計画!B120</f>
        <v>9074.7520000000004</v>
      </c>
      <c r="C120" s="1679">
        <f t="shared" si="5"/>
        <v>667.38148002001537</v>
      </c>
      <c r="D120" s="1681">
        <f>(入院計画!D119*$C$1+入院計画!D120*(5-$C$1))/5</f>
        <v>94.868469299975203</v>
      </c>
      <c r="E120" s="1681">
        <f>(入院計画!E119*$C$1+入院計画!E120*(5-$C$1))/5</f>
        <v>232.53988043204066</v>
      </c>
      <c r="F120" s="1681">
        <f>(入院計画!F119*$C$1+入院計画!F120*(5-$C$1))/5</f>
        <v>234.07240359455031</v>
      </c>
      <c r="G120" s="1693">
        <f>(入院計画!G119*$C$1+入院計画!G120*(5-$C$1))/5</f>
        <v>105.90072669344924</v>
      </c>
      <c r="H120" s="1699">
        <f>(入院計画!H119*$C$1+入院計画!H120*(5-$C$1))/5</f>
        <v>124.97272534473625</v>
      </c>
      <c r="I120" s="1634"/>
      <c r="J120" s="1698"/>
      <c r="K120" s="1683"/>
      <c r="L120" s="1683"/>
      <c r="M120" s="1683"/>
      <c r="N120" s="1683"/>
      <c r="O120" s="1685"/>
      <c r="P120" s="1613"/>
      <c r="Q120" s="1613"/>
      <c r="R120" s="1613"/>
      <c r="S120" s="1613"/>
      <c r="T120" s="1613"/>
    </row>
    <row r="121" spans="1:20">
      <c r="A121" s="1606" t="s">
        <v>999</v>
      </c>
      <c r="B121" s="1673">
        <f>入院計画!B121</f>
        <v>7739.1570000000002</v>
      </c>
      <c r="C121" s="1679">
        <f t="shared" si="5"/>
        <v>994.61960299994416</v>
      </c>
      <c r="D121" s="1681">
        <f>(入院計画!D120*$C$1+入院計画!D121*(5-$C$1))/5</f>
        <v>128.89598962101451</v>
      </c>
      <c r="E121" s="1681">
        <f>(入院計画!E120*$C$1+入院計画!E121*(5-$C$1))/5</f>
        <v>341.68972299815067</v>
      </c>
      <c r="F121" s="1681">
        <f>(入院計画!F120*$C$1+入院計画!F121*(5-$C$1))/5</f>
        <v>357.0102711931159</v>
      </c>
      <c r="G121" s="1693">
        <f>(入院計画!G120*$C$1+入院計画!G121*(5-$C$1))/5</f>
        <v>167.0236191876632</v>
      </c>
      <c r="H121" s="1699">
        <f>(入院計画!H120*$C$1+入院計画!H121*(5-$C$1))/5</f>
        <v>215.50414987643188</v>
      </c>
      <c r="I121" s="1634"/>
      <c r="J121" s="1698"/>
      <c r="K121" s="1683"/>
      <c r="L121" s="1683"/>
      <c r="M121" s="1683"/>
      <c r="N121" s="1683"/>
      <c r="O121" s="1685"/>
      <c r="P121" s="1613"/>
      <c r="Q121" s="1613"/>
      <c r="R121" s="1613"/>
      <c r="S121" s="1613"/>
      <c r="T121" s="1613"/>
    </row>
    <row r="122" spans="1:20">
      <c r="A122" s="1606" t="s">
        <v>1000</v>
      </c>
      <c r="B122" s="1673">
        <f>入院計画!B122</f>
        <v>6611.6859999999997</v>
      </c>
      <c r="C122" s="1679">
        <f t="shared" si="5"/>
        <v>1518.0531031851961</v>
      </c>
      <c r="D122" s="1681">
        <f>(入院計画!D121*$C$1+入院計画!D122*(5-$C$1))/5</f>
        <v>164.8087414765991</v>
      </c>
      <c r="E122" s="1681">
        <f>(入院計画!E121*$C$1+入院計画!E122*(5-$C$1))/5</f>
        <v>493.82202017294975</v>
      </c>
      <c r="F122" s="1681">
        <f>(入院計画!F121*$C$1+入院計画!F122*(5-$C$1))/5</f>
        <v>549.48680373905722</v>
      </c>
      <c r="G122" s="1693">
        <f>(入院計画!G121*$C$1+入院計画!G122*(5-$C$1))/5</f>
        <v>309.93553779658993</v>
      </c>
      <c r="H122" s="1699">
        <f>(入院計画!H121*$C$1+入院計画!H122*(5-$C$1))/5</f>
        <v>412.97067549407609</v>
      </c>
      <c r="I122" s="1634"/>
      <c r="J122" s="1698"/>
      <c r="K122" s="1683"/>
      <c r="L122" s="1683"/>
      <c r="M122" s="1683"/>
      <c r="N122" s="1683"/>
      <c r="O122" s="1685"/>
      <c r="P122" s="1613"/>
      <c r="Q122" s="1613"/>
      <c r="R122" s="1613"/>
      <c r="S122" s="1613"/>
      <c r="T122" s="1613"/>
    </row>
    <row r="123" spans="1:20">
      <c r="A123" s="1606" t="s">
        <v>1001</v>
      </c>
      <c r="B123" s="1673">
        <f>入院計画!B123</f>
        <v>5543.4459999999999</v>
      </c>
      <c r="C123" s="1679">
        <f t="shared" si="5"/>
        <v>2270.908965394905</v>
      </c>
      <c r="D123" s="1681">
        <f>(入院計画!D122*$C$1+入院計画!D123*(5-$C$1))/5</f>
        <v>183.13879747138162</v>
      </c>
      <c r="E123" s="1681">
        <f>(入院計画!E122*$C$1+入院計画!E123*(5-$C$1))/5</f>
        <v>697.77521676442905</v>
      </c>
      <c r="F123" s="1681">
        <f>(入院計画!F122*$C$1+入院計画!F123*(5-$C$1))/5</f>
        <v>855.39806846097838</v>
      </c>
      <c r="G123" s="1693">
        <f>(入院計画!G122*$C$1+入院計画!G123*(5-$C$1))/5</f>
        <v>534.59688269811591</v>
      </c>
      <c r="H123" s="1699">
        <f>(入院計画!H122*$C$1+入院計画!H123*(5-$C$1))/5</f>
        <v>717.22720333477469</v>
      </c>
      <c r="I123" s="1634"/>
      <c r="J123" s="1698"/>
      <c r="K123" s="1683"/>
      <c r="L123" s="1683"/>
      <c r="M123" s="1683"/>
      <c r="N123" s="1683"/>
      <c r="O123" s="1685"/>
      <c r="P123" s="1613"/>
      <c r="Q123" s="1613"/>
      <c r="R123" s="1613"/>
      <c r="S123" s="1613"/>
      <c r="T123" s="1613"/>
    </row>
    <row r="124" spans="1:20">
      <c r="A124" s="1606" t="s">
        <v>1002</v>
      </c>
      <c r="B124" s="1673">
        <f>入院計画!B124</f>
        <v>4919.9380000000001</v>
      </c>
      <c r="C124" s="1679">
        <f t="shared" si="5"/>
        <v>3218.6527358699454</v>
      </c>
      <c r="D124" s="1681">
        <f>(入院計画!D123*$C$1+入院計画!D124*(5-$C$1))/5</f>
        <v>208.11637075119569</v>
      </c>
      <c r="E124" s="1681">
        <f>(入院計画!E123*$C$1+入院計画!E124*(5-$C$1))/5</f>
        <v>923.24411239882647</v>
      </c>
      <c r="F124" s="1681">
        <f>(入院計画!F123*$C$1+入院計画!F124*(5-$C$1))/5</f>
        <v>1185.9184197560339</v>
      </c>
      <c r="G124" s="1693">
        <f>(入院計画!G123*$C$1+入院計画!G124*(5-$C$1))/5</f>
        <v>901.37383296388964</v>
      </c>
      <c r="H124" s="1699">
        <f>(入院計画!H123*$C$1+入院計画!H124*(5-$C$1))/5</f>
        <v>1136.9865639547745</v>
      </c>
      <c r="I124" s="1634"/>
      <c r="J124" s="1698"/>
      <c r="K124" s="1683"/>
      <c r="L124" s="1683"/>
      <c r="M124" s="1683"/>
      <c r="N124" s="1683"/>
      <c r="O124" s="1685"/>
      <c r="P124" s="1613"/>
      <c r="Q124" s="1613"/>
      <c r="R124" s="1613"/>
      <c r="S124" s="1613"/>
      <c r="T124" s="1613"/>
    </row>
    <row r="125" spans="1:20">
      <c r="A125" s="1607" t="s">
        <v>1005</v>
      </c>
      <c r="B125" s="1673">
        <f>入院計画!B125</f>
        <v>5316.7340000000004</v>
      </c>
      <c r="C125" s="1679">
        <f t="shared" si="5"/>
        <v>5728.8535972880154</v>
      </c>
      <c r="D125" s="1585">
        <f>入院計画!D125</f>
        <v>305.48166316007138</v>
      </c>
      <c r="E125" s="1585">
        <f>入院計画!E125</f>
        <v>1361.2480650659527</v>
      </c>
      <c r="F125" s="1585">
        <f>入院計画!F125</f>
        <v>1763.8624453342895</v>
      </c>
      <c r="G125" s="1667">
        <f>入院計画!G125</f>
        <v>2298.2614237277021</v>
      </c>
      <c r="H125" s="1700">
        <f>入院計画!H125</f>
        <v>2605.4174273973467</v>
      </c>
      <c r="I125" s="1634"/>
      <c r="J125" s="1698"/>
      <c r="K125" s="1683"/>
      <c r="L125" s="1683"/>
      <c r="M125" s="1683"/>
      <c r="N125" s="1683"/>
      <c r="O125" s="1685"/>
      <c r="P125" s="1613"/>
      <c r="Q125" s="1613"/>
      <c r="R125" s="1613"/>
      <c r="S125" s="1613"/>
      <c r="T125" s="1613"/>
    </row>
    <row r="126" spans="1:20">
      <c r="A126" s="1682"/>
      <c r="B126" s="1701"/>
      <c r="C126" s="1631"/>
      <c r="D126" s="1632"/>
      <c r="E126" s="1632"/>
      <c r="F126" s="1632"/>
      <c r="G126" s="1632"/>
      <c r="H126" s="1632"/>
      <c r="I126" s="1692"/>
      <c r="J126" s="1632"/>
      <c r="K126" s="1632"/>
      <c r="L126" s="1632"/>
      <c r="M126" s="1632"/>
      <c r="N126" s="1632"/>
      <c r="O126" s="1692"/>
    </row>
  </sheetData>
  <phoneticPr fontId="2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27"/>
  <sheetViews>
    <sheetView zoomScale="85" zoomScaleNormal="85" workbookViewId="0"/>
  </sheetViews>
  <sheetFormatPr defaultRowHeight="13.5"/>
  <cols>
    <col min="1" max="11" width="10.625" style="1317" customWidth="1"/>
    <col min="12" max="16384" width="9" style="1317"/>
  </cols>
  <sheetData>
    <row r="1" spans="1:9">
      <c r="A1" s="2815" t="s">
        <v>1556</v>
      </c>
      <c r="B1" s="1628" t="s">
        <v>1047</v>
      </c>
      <c r="C1" s="1748">
        <v>2.5</v>
      </c>
      <c r="D1" s="1628" t="s">
        <v>1521</v>
      </c>
    </row>
    <row r="3" spans="1:9">
      <c r="A3" s="2816">
        <v>2018</v>
      </c>
      <c r="B3" s="2617" t="s">
        <v>640</v>
      </c>
      <c r="C3" s="2617" t="s">
        <v>800</v>
      </c>
    </row>
    <row r="4" spans="1:9">
      <c r="B4" s="2617" t="s">
        <v>643</v>
      </c>
      <c r="C4" s="2617" t="s">
        <v>801</v>
      </c>
    </row>
    <row r="5" spans="1:9">
      <c r="C5" s="1605" t="s">
        <v>644</v>
      </c>
      <c r="D5" s="1605" t="s">
        <v>645</v>
      </c>
      <c r="E5" s="1605" t="s">
        <v>646</v>
      </c>
      <c r="F5" s="1605" t="s">
        <v>647</v>
      </c>
      <c r="G5" s="1319"/>
    </row>
    <row r="6" spans="1:9">
      <c r="A6" s="1608" t="s">
        <v>241</v>
      </c>
      <c r="B6" s="1617">
        <f>SUM(B7:B26)</f>
        <v>126177.00700000001</v>
      </c>
      <c r="C6" s="1674" t="s">
        <v>983</v>
      </c>
      <c r="D6" s="1674" t="s">
        <v>983</v>
      </c>
      <c r="E6" s="1674" t="s">
        <v>983</v>
      </c>
      <c r="F6" s="1674" t="s">
        <v>983</v>
      </c>
      <c r="G6" s="1634"/>
    </row>
    <row r="7" spans="1:9">
      <c r="A7" s="2618" t="s">
        <v>1160</v>
      </c>
      <c r="B7" s="2620">
        <f>'P1'!C7/1000</f>
        <v>948.47500000000002</v>
      </c>
      <c r="C7" s="1679">
        <f t="shared" ref="C7:C26" si="0">SUM(D7:F7)</f>
        <v>7127.7471542515732</v>
      </c>
      <c r="D7" s="1674">
        <f>受療率!L139*100</f>
        <v>1149.7090276995959</v>
      </c>
      <c r="E7" s="1674">
        <f>受療率!M139*100</f>
        <v>5966.9423936339963</v>
      </c>
      <c r="F7" s="1674">
        <f>受療率!N139*100</f>
        <v>11.095732917981051</v>
      </c>
      <c r="G7" s="1634"/>
    </row>
    <row r="8" spans="1:9">
      <c r="A8" s="2618" t="s">
        <v>1159</v>
      </c>
      <c r="B8" s="2620">
        <f>SUM('P1'!D7:G7)/1000</f>
        <v>3901.1849999999999</v>
      </c>
      <c r="C8" s="1679">
        <f t="shared" si="0"/>
        <v>7302.0473938376708</v>
      </c>
      <c r="D8" s="1674">
        <f>受療率!L140*100</f>
        <v>761.17280247477629</v>
      </c>
      <c r="E8" s="1674">
        <f>受療率!M140*100</f>
        <v>6060.535709963573</v>
      </c>
      <c r="F8" s="1674">
        <f>受療率!N140*100</f>
        <v>480.33888139932162</v>
      </c>
      <c r="G8" s="1634"/>
      <c r="H8" s="1710"/>
      <c r="I8" s="1710"/>
    </row>
    <row r="9" spans="1:9">
      <c r="A9" s="1606" t="s">
        <v>986</v>
      </c>
      <c r="B9" s="2620">
        <f>SUM('P1'!H7:L7)/1000</f>
        <v>5177.1760000000004</v>
      </c>
      <c r="C9" s="1679">
        <f t="shared" si="0"/>
        <v>4798.3494067152005</v>
      </c>
      <c r="D9" s="1674">
        <f>受療率!L141*100</f>
        <v>448.96082340023895</v>
      </c>
      <c r="E9" s="1674">
        <f>受療率!M141*100</f>
        <v>3240.4425234511054</v>
      </c>
      <c r="F9" s="1674">
        <f>受療率!N141*100</f>
        <v>1108.9460598638559</v>
      </c>
      <c r="G9" s="1634"/>
      <c r="H9" s="1710"/>
      <c r="I9" s="1710"/>
    </row>
    <row r="10" spans="1:9">
      <c r="A10" s="1606" t="s">
        <v>987</v>
      </c>
      <c r="B10" s="2620">
        <f>SUM('P1'!M7:Q7)/1000</f>
        <v>5386.2139999999999</v>
      </c>
      <c r="C10" s="1679">
        <f t="shared" si="0"/>
        <v>2860.1512308445999</v>
      </c>
      <c r="D10" s="1674">
        <f>受療率!L142*100</f>
        <v>337.22804868386049</v>
      </c>
      <c r="E10" s="1674">
        <f>受療率!M142*100</f>
        <v>1896.9164196675031</v>
      </c>
      <c r="F10" s="1674">
        <f>受療率!N142*100</f>
        <v>626.00676249323612</v>
      </c>
      <c r="G10" s="1634"/>
      <c r="H10" s="1710"/>
      <c r="I10" s="1710"/>
    </row>
    <row r="11" spans="1:9">
      <c r="A11" s="1606" t="s">
        <v>988</v>
      </c>
      <c r="B11" s="1585">
        <f>SUM('P1'!R7:V7)/1000</f>
        <v>5875.5630000000001</v>
      </c>
      <c r="C11" s="1679">
        <f t="shared" si="0"/>
        <v>2082.614048421709</v>
      </c>
      <c r="D11" s="1674">
        <f>受療率!L143*100</f>
        <v>299.13130485566597</v>
      </c>
      <c r="E11" s="1674">
        <f>受療率!M143*100</f>
        <v>1317.9608532485897</v>
      </c>
      <c r="F11" s="1674">
        <f>受療率!N143*100</f>
        <v>465.52189031745303</v>
      </c>
      <c r="G11" s="1634"/>
      <c r="H11" s="1710"/>
      <c r="I11" s="1710"/>
    </row>
    <row r="12" spans="1:9">
      <c r="A12" s="1606" t="s">
        <v>989</v>
      </c>
      <c r="B12" s="1585">
        <f>SUM('P1'!W7:AA7)/1000</f>
        <v>6183.7849999999999</v>
      </c>
      <c r="C12" s="1679">
        <f t="shared" si="0"/>
        <v>2408.6939496912109</v>
      </c>
      <c r="D12" s="1674">
        <f>受療率!L144*100</f>
        <v>357.10237949936408</v>
      </c>
      <c r="E12" s="1674">
        <f>受療率!M144*100</f>
        <v>1429.422003283514</v>
      </c>
      <c r="F12" s="1674">
        <f>受療率!N144*100</f>
        <v>622.16956690833285</v>
      </c>
      <c r="G12" s="1634"/>
      <c r="H12" s="1710"/>
      <c r="I12" s="1710"/>
    </row>
    <row r="13" spans="1:9">
      <c r="A13" s="1606" t="s">
        <v>990</v>
      </c>
      <c r="B13" s="1585">
        <f>SUM('P1'!AB7:AF7)/1000</f>
        <v>6178.1530000000002</v>
      </c>
      <c r="C13" s="1679">
        <f t="shared" si="0"/>
        <v>2911.2347943927161</v>
      </c>
      <c r="D13" s="1674">
        <f>受療率!L145*100</f>
        <v>485.08230869800462</v>
      </c>
      <c r="E13" s="1674">
        <f>受療率!M145*100</f>
        <v>1732.8893647236769</v>
      </c>
      <c r="F13" s="1674">
        <f>受療率!N145*100</f>
        <v>693.26312097103482</v>
      </c>
      <c r="G13" s="1634"/>
      <c r="H13" s="1710"/>
      <c r="I13" s="1710"/>
    </row>
    <row r="14" spans="1:9">
      <c r="A14" s="1606" t="s">
        <v>991</v>
      </c>
      <c r="B14" s="1585">
        <f>SUM('P1'!AG7:AK7)/1000</f>
        <v>6918.6</v>
      </c>
      <c r="C14" s="1679">
        <f t="shared" si="0"/>
        <v>3304.7730624441783</v>
      </c>
      <c r="D14" s="1674">
        <f>受療率!L146*100</f>
        <v>573.43924818611617</v>
      </c>
      <c r="E14" s="1674">
        <f>受療率!M146*100</f>
        <v>1886.9821266044169</v>
      </c>
      <c r="F14" s="1674">
        <f>受療率!N146*100</f>
        <v>844.35168765364517</v>
      </c>
      <c r="G14" s="1634"/>
      <c r="H14" s="1710"/>
      <c r="I14" s="1710"/>
    </row>
    <row r="15" spans="1:9">
      <c r="A15" s="1606" t="s">
        <v>992</v>
      </c>
      <c r="B15" s="1585">
        <f>SUM('P1'!AL7:AP7)/1000</f>
        <v>7682.3580000000002</v>
      </c>
      <c r="C15" s="1679">
        <f t="shared" si="0"/>
        <v>3509.0791727707256</v>
      </c>
      <c r="D15" s="1674">
        <f>受療率!L147*100</f>
        <v>631.21279952134694</v>
      </c>
      <c r="E15" s="1674">
        <f>受療率!M147*100</f>
        <v>1978.459316721217</v>
      </c>
      <c r="F15" s="1674">
        <f>受療率!N147*100</f>
        <v>899.40705652816155</v>
      </c>
      <c r="G15" s="1634"/>
      <c r="H15" s="1710"/>
      <c r="I15" s="1710"/>
    </row>
    <row r="16" spans="1:9">
      <c r="A16" s="1606" t="s">
        <v>993</v>
      </c>
      <c r="B16" s="1585">
        <f>SUM('P1'!AQ7:AU7)/1000</f>
        <v>9080.9140000000007</v>
      </c>
      <c r="C16" s="1679">
        <f t="shared" si="0"/>
        <v>3611.1045639239692</v>
      </c>
      <c r="D16" s="1674">
        <f>受療率!L148*100</f>
        <v>685.23112001837796</v>
      </c>
      <c r="E16" s="1674">
        <f>受療率!M148*100</f>
        <v>2020.9701402932917</v>
      </c>
      <c r="F16" s="1674">
        <f>受療率!N148*100</f>
        <v>904.90330361229974</v>
      </c>
      <c r="G16" s="1634"/>
      <c r="H16" s="1710"/>
      <c r="I16" s="1710"/>
    </row>
    <row r="17" spans="1:9">
      <c r="A17" s="1606" t="s">
        <v>994</v>
      </c>
      <c r="B17" s="1585">
        <f>SUM('P1'!AV7:AZ7)/1000</f>
        <v>9656.2489999999998</v>
      </c>
      <c r="C17" s="1679">
        <f t="shared" si="0"/>
        <v>4082.3204134436191</v>
      </c>
      <c r="D17" s="1674">
        <f>受療率!L149*100</f>
        <v>808.6609249582699</v>
      </c>
      <c r="E17" s="1674">
        <f>受療率!M149*100</f>
        <v>2203.550866445411</v>
      </c>
      <c r="F17" s="1674">
        <f>受療率!N149*100</f>
        <v>1070.1086220399382</v>
      </c>
      <c r="G17" s="1634"/>
      <c r="H17" s="1710"/>
      <c r="I17" s="1710"/>
    </row>
    <row r="18" spans="1:9">
      <c r="A18" s="1606" t="s">
        <v>995</v>
      </c>
      <c r="B18" s="1585">
        <f>SUM('P1'!BA7:BE7)/1000</f>
        <v>8351.8040000000001</v>
      </c>
      <c r="C18" s="1679">
        <f t="shared" si="0"/>
        <v>4971.2608803536741</v>
      </c>
      <c r="D18" s="1674">
        <f>受療率!L150*100</f>
        <v>1004.7918557993231</v>
      </c>
      <c r="E18" s="1674">
        <f>受療率!M150*100</f>
        <v>2693.7784883701424</v>
      </c>
      <c r="F18" s="1674">
        <f>受療率!N150*100</f>
        <v>1272.6905361842089</v>
      </c>
      <c r="G18" s="1634"/>
      <c r="H18" s="1710"/>
      <c r="I18" s="1710"/>
    </row>
    <row r="19" spans="1:9">
      <c r="A19" s="1606" t="s">
        <v>996</v>
      </c>
      <c r="B19" s="1585">
        <f>SUM('P1'!BF7:BJ7)/1000</f>
        <v>7644.3760000000002</v>
      </c>
      <c r="C19" s="1679">
        <f t="shared" si="0"/>
        <v>5699.3438319824063</v>
      </c>
      <c r="D19" s="1674">
        <f>受療率!L151*100</f>
        <v>1225.875560698903</v>
      </c>
      <c r="E19" s="1674">
        <f>受療率!M151*100</f>
        <v>3055.2500528448095</v>
      </c>
      <c r="F19" s="1674">
        <f>受療率!N151*100</f>
        <v>1418.2182184386938</v>
      </c>
      <c r="G19" s="1634"/>
      <c r="H19" s="1710"/>
      <c r="I19" s="1710"/>
    </row>
    <row r="20" spans="1:9">
      <c r="A20" s="1606" t="s">
        <v>997</v>
      </c>
      <c r="B20" s="1585">
        <f>SUM('P1'!BK7:BO7)/1000</f>
        <v>7585.741</v>
      </c>
      <c r="C20" s="1679">
        <f t="shared" si="0"/>
        <v>6919.5632365143829</v>
      </c>
      <c r="D20" s="1674">
        <f>受療率!L152*100</f>
        <v>1515.4337992058593</v>
      </c>
      <c r="E20" s="1674">
        <f>受療率!M152*100</f>
        <v>3739.0651263221239</v>
      </c>
      <c r="F20" s="1674">
        <f>受療率!N152*100</f>
        <v>1665.0643109863993</v>
      </c>
      <c r="G20" s="1634"/>
      <c r="H20" s="1710"/>
      <c r="I20" s="1710"/>
    </row>
    <row r="21" spans="1:9">
      <c r="A21" s="1606" t="s">
        <v>998</v>
      </c>
      <c r="B21" s="1585">
        <f>SUM('P1'!BP7:BT7)/1000</f>
        <v>9365.92</v>
      </c>
      <c r="C21" s="1679">
        <f t="shared" si="0"/>
        <v>8818.2575107308858</v>
      </c>
      <c r="D21" s="1674">
        <f>受療率!L153*100</f>
        <v>1937.6802639994967</v>
      </c>
      <c r="E21" s="1674">
        <f>受療率!M153*100</f>
        <v>4893.9623198957261</v>
      </c>
      <c r="F21" s="1674">
        <f>受療率!N153*100</f>
        <v>1986.6149268356626</v>
      </c>
      <c r="G21" s="1634"/>
      <c r="H21" s="1710"/>
      <c r="I21" s="1710"/>
    </row>
    <row r="22" spans="1:9">
      <c r="A22" s="1606" t="s">
        <v>999</v>
      </c>
      <c r="B22" s="1585">
        <f>SUM('P1'!BU7:BY7)/1000</f>
        <v>8241.9410000000007</v>
      </c>
      <c r="C22" s="1679">
        <f t="shared" si="0"/>
        <v>11431.18156010854</v>
      </c>
      <c r="D22" s="1674">
        <f>受療率!L154*100</f>
        <v>2500.5384107564741</v>
      </c>
      <c r="E22" s="1674">
        <f>受療率!M154*100</f>
        <v>6699.3763529568241</v>
      </c>
      <c r="F22" s="1674">
        <f>受療率!N154*100</f>
        <v>2231.2667963952417</v>
      </c>
      <c r="G22" s="1634"/>
      <c r="H22" s="1710"/>
      <c r="I22" s="1710"/>
    </row>
    <row r="23" spans="1:9">
      <c r="A23" s="1606" t="s">
        <v>1000</v>
      </c>
      <c r="B23" s="1585">
        <f>SUM('P1'!BZ7:CD7)/1000</f>
        <v>6933.549</v>
      </c>
      <c r="C23" s="1679">
        <f t="shared" si="0"/>
        <v>13121.84771033857</v>
      </c>
      <c r="D23" s="1674">
        <f>受療率!L155*100</f>
        <v>2938.0899831291931</v>
      </c>
      <c r="E23" s="1674">
        <f>受療率!M155*100</f>
        <v>8098.5953487320712</v>
      </c>
      <c r="F23" s="1674">
        <f>受療率!N155*100</f>
        <v>2085.1623784773046</v>
      </c>
      <c r="G23" s="1634"/>
      <c r="H23" s="1710"/>
      <c r="I23" s="1710"/>
    </row>
    <row r="24" spans="1:9">
      <c r="A24" s="1606" t="s">
        <v>1001</v>
      </c>
      <c r="B24" s="1585">
        <f>SUM('P1'!CE7:CI7)/1000</f>
        <v>5340.134</v>
      </c>
      <c r="C24" s="1679">
        <f t="shared" si="0"/>
        <v>13326.425828685937</v>
      </c>
      <c r="D24" s="1674">
        <f>受療率!L156*100</f>
        <v>3022.7266049890491</v>
      </c>
      <c r="E24" s="1674">
        <f>受療率!M156*100</f>
        <v>8580.9430909793646</v>
      </c>
      <c r="F24" s="1674">
        <f>受療率!N156*100</f>
        <v>1722.7561327175231</v>
      </c>
      <c r="G24" s="1634"/>
      <c r="H24" s="1710"/>
      <c r="I24" s="1710"/>
    </row>
    <row r="25" spans="1:9">
      <c r="A25" s="1606" t="s">
        <v>1002</v>
      </c>
      <c r="B25" s="1585">
        <f>SUM('P1'!CJ7:CN7)/1000</f>
        <v>3520.0169999999998</v>
      </c>
      <c r="C25" s="1679">
        <f t="shared" si="0"/>
        <v>12025.569519645349</v>
      </c>
      <c r="D25" s="1674">
        <f>受療率!L157*100</f>
        <v>2640.5253900169664</v>
      </c>
      <c r="E25" s="1674">
        <f>受療率!M157*100</f>
        <v>8069.6401018198603</v>
      </c>
      <c r="F25" s="1674">
        <f>受療率!N157*100</f>
        <v>1315.4040278085224</v>
      </c>
      <c r="G25" s="1634"/>
      <c r="H25" s="1710"/>
      <c r="I25" s="1710"/>
    </row>
    <row r="26" spans="1:9">
      <c r="A26" s="1607" t="s">
        <v>1005</v>
      </c>
      <c r="B26" s="2620">
        <f>SUM('P1'!CO7:DD7)/1000</f>
        <v>2204.8530000000001</v>
      </c>
      <c r="C26" s="1679">
        <f t="shared" si="0"/>
        <v>9602.0169558572998</v>
      </c>
      <c r="D26" s="1674">
        <f>受療率!L158*100</f>
        <v>2098.9942538671453</v>
      </c>
      <c r="E26" s="1674">
        <f>受療率!M158*100</f>
        <v>6493.9317467569235</v>
      </c>
      <c r="F26" s="1674">
        <f>受療率!N158*100</f>
        <v>1009.0909552332299</v>
      </c>
      <c r="G26" s="1634"/>
      <c r="H26" s="1710"/>
      <c r="I26" s="1710"/>
    </row>
    <row r="27" spans="1:9">
      <c r="A27" s="1682"/>
      <c r="B27" s="1682"/>
      <c r="C27" s="1585"/>
      <c r="D27" s="1629"/>
      <c r="E27" s="1629"/>
      <c r="F27" s="1629"/>
      <c r="G27" s="1684"/>
    </row>
    <row r="28" spans="1:9">
      <c r="A28" s="2816">
        <v>2025</v>
      </c>
      <c r="B28" s="2617" t="s">
        <v>640</v>
      </c>
      <c r="C28" s="2617" t="s">
        <v>800</v>
      </c>
    </row>
    <row r="29" spans="1:9">
      <c r="B29" s="2617" t="s">
        <v>643</v>
      </c>
      <c r="C29" s="2617" t="s">
        <v>801</v>
      </c>
    </row>
    <row r="30" spans="1:9">
      <c r="C30" s="1605" t="s">
        <v>644</v>
      </c>
      <c r="D30" s="1605" t="s">
        <v>645</v>
      </c>
      <c r="E30" s="1605" t="s">
        <v>646</v>
      </c>
      <c r="F30" s="1605" t="s">
        <v>647</v>
      </c>
      <c r="G30" s="1319"/>
    </row>
    <row r="31" spans="1:9">
      <c r="A31" s="1608" t="s">
        <v>241</v>
      </c>
      <c r="B31" s="1610">
        <f>SUM(B32:B51)</f>
        <v>122544.10100000001</v>
      </c>
      <c r="C31" s="1674" t="s">
        <v>983</v>
      </c>
      <c r="D31" s="1674" t="s">
        <v>983</v>
      </c>
      <c r="E31" s="1674" t="s">
        <v>983</v>
      </c>
      <c r="F31" s="1674" t="s">
        <v>983</v>
      </c>
      <c r="G31" s="1634"/>
    </row>
    <row r="32" spans="1:9">
      <c r="A32" s="2618" t="s">
        <v>1160</v>
      </c>
      <c r="B32" s="2620">
        <f>'P1'!C14/1000</f>
        <v>844.96600000000001</v>
      </c>
      <c r="C32" s="1679">
        <f t="shared" ref="C32:C51" si="1">SUM(D32:F32)</f>
        <v>7127.7471542515732</v>
      </c>
      <c r="D32" s="1674">
        <f t="shared" ref="D32:F51" si="2">D7+(D107-D7)*($A$28-2018)/(2040-2018)</f>
        <v>1149.7090276995959</v>
      </c>
      <c r="E32" s="1674">
        <f t="shared" si="2"/>
        <v>5966.9423936339963</v>
      </c>
      <c r="F32" s="1674">
        <f t="shared" si="2"/>
        <v>11.095732917981051</v>
      </c>
      <c r="G32" s="1634"/>
    </row>
    <row r="33" spans="1:17">
      <c r="A33" s="2618" t="s">
        <v>1159</v>
      </c>
      <c r="B33" s="2620">
        <f>SUM('P1'!D14:G14)/1000</f>
        <v>3474.0050000000001</v>
      </c>
      <c r="C33" s="1679">
        <f t="shared" si="1"/>
        <v>7302.0473938376708</v>
      </c>
      <c r="D33" s="1674">
        <f t="shared" si="2"/>
        <v>761.17280247477629</v>
      </c>
      <c r="E33" s="1674">
        <f t="shared" si="2"/>
        <v>6060.535709963573</v>
      </c>
      <c r="F33" s="1674">
        <f t="shared" si="2"/>
        <v>480.33888139932162</v>
      </c>
      <c r="G33" s="1634"/>
      <c r="N33" s="1709"/>
      <c r="O33" s="1709"/>
      <c r="P33" s="1709"/>
      <c r="Q33" s="1709"/>
    </row>
    <row r="34" spans="1:17">
      <c r="A34" s="1606" t="s">
        <v>986</v>
      </c>
      <c r="B34" s="2620">
        <f>SUM('P1'!H14:L14)/1000</f>
        <v>4743.0410000000002</v>
      </c>
      <c r="C34" s="1679">
        <f t="shared" si="1"/>
        <v>4798.3494067152005</v>
      </c>
      <c r="D34" s="1674">
        <f t="shared" si="2"/>
        <v>448.96082340023895</v>
      </c>
      <c r="E34" s="1674">
        <f t="shared" si="2"/>
        <v>3240.4425234511054</v>
      </c>
      <c r="F34" s="1674">
        <f t="shared" si="2"/>
        <v>1108.9460598638559</v>
      </c>
      <c r="G34" s="1634"/>
      <c r="N34" s="1709"/>
      <c r="O34" s="1709"/>
      <c r="P34" s="1709"/>
      <c r="Q34" s="1709"/>
    </row>
    <row r="35" spans="1:17">
      <c r="A35" s="1606" t="s">
        <v>987</v>
      </c>
      <c r="B35" s="2620">
        <f>SUM('P1'!M14:Q14)/1000</f>
        <v>5010.7280000000001</v>
      </c>
      <c r="C35" s="1679">
        <f t="shared" si="1"/>
        <v>2860.1512308445999</v>
      </c>
      <c r="D35" s="1674">
        <f t="shared" si="2"/>
        <v>337.22804868386049</v>
      </c>
      <c r="E35" s="1674">
        <f t="shared" si="2"/>
        <v>1896.9164196675031</v>
      </c>
      <c r="F35" s="1674">
        <f t="shared" si="2"/>
        <v>626.00676249323612</v>
      </c>
      <c r="G35" s="1634"/>
      <c r="N35" s="1709"/>
      <c r="O35" s="1709"/>
      <c r="P35" s="1709"/>
      <c r="Q35" s="1709"/>
    </row>
    <row r="36" spans="1:17">
      <c r="A36" s="1606" t="s">
        <v>988</v>
      </c>
      <c r="B36" s="1585">
        <f>SUM('P1'!R14:V14)/1000</f>
        <v>5353.0680000000002</v>
      </c>
      <c r="C36" s="1679">
        <f t="shared" si="1"/>
        <v>2082.614048421709</v>
      </c>
      <c r="D36" s="1674">
        <f t="shared" si="2"/>
        <v>299.13130485566597</v>
      </c>
      <c r="E36" s="1674">
        <f t="shared" si="2"/>
        <v>1317.9608532485897</v>
      </c>
      <c r="F36" s="1674">
        <f t="shared" si="2"/>
        <v>465.52189031745303</v>
      </c>
      <c r="G36" s="1634"/>
      <c r="N36" s="1709"/>
      <c r="O36" s="1709"/>
      <c r="P36" s="1709"/>
      <c r="Q36" s="1709"/>
    </row>
    <row r="37" spans="1:17">
      <c r="A37" s="1606" t="s">
        <v>989</v>
      </c>
      <c r="B37" s="1585">
        <f>SUM('P1'!W14:AA14)/1000</f>
        <v>5760.4160000000002</v>
      </c>
      <c r="C37" s="1679">
        <f t="shared" si="1"/>
        <v>2408.6939496912109</v>
      </c>
      <c r="D37" s="1674">
        <f t="shared" si="2"/>
        <v>357.10237949936408</v>
      </c>
      <c r="E37" s="1674">
        <f t="shared" si="2"/>
        <v>1429.422003283514</v>
      </c>
      <c r="F37" s="1674">
        <f t="shared" si="2"/>
        <v>622.16956690833285</v>
      </c>
      <c r="G37" s="1634"/>
      <c r="N37" s="1709"/>
      <c r="O37" s="1709"/>
      <c r="P37" s="1709"/>
      <c r="Q37" s="1709"/>
    </row>
    <row r="38" spans="1:17">
      <c r="A38" s="1606" t="s">
        <v>990</v>
      </c>
      <c r="B38" s="1585">
        <f>SUM('P1'!AB14:AF14)/1000</f>
        <v>6249.4359999999997</v>
      </c>
      <c r="C38" s="1679">
        <f t="shared" si="1"/>
        <v>2911.2347943927161</v>
      </c>
      <c r="D38" s="1674">
        <f t="shared" si="2"/>
        <v>485.08230869800462</v>
      </c>
      <c r="E38" s="1674">
        <f t="shared" si="2"/>
        <v>1732.8893647236769</v>
      </c>
      <c r="F38" s="1674">
        <f t="shared" si="2"/>
        <v>693.26312097103482</v>
      </c>
      <c r="G38" s="1634"/>
      <c r="N38" s="1709"/>
      <c r="O38" s="1709"/>
      <c r="P38" s="1709"/>
      <c r="Q38" s="1709"/>
    </row>
    <row r="39" spans="1:17">
      <c r="A39" s="1606" t="s">
        <v>991</v>
      </c>
      <c r="B39" s="1585">
        <f>SUM('P1'!AG14:AK14)/1000</f>
        <v>6181.7269999999999</v>
      </c>
      <c r="C39" s="1679">
        <f t="shared" si="1"/>
        <v>3304.7730624441783</v>
      </c>
      <c r="D39" s="1674">
        <f t="shared" si="2"/>
        <v>573.43924818611617</v>
      </c>
      <c r="E39" s="1674">
        <f t="shared" si="2"/>
        <v>1886.9821266044169</v>
      </c>
      <c r="F39" s="1674">
        <f t="shared" si="2"/>
        <v>844.35168765364517</v>
      </c>
      <c r="G39" s="1634"/>
      <c r="N39" s="1709"/>
      <c r="O39" s="1709"/>
      <c r="P39" s="1709"/>
      <c r="Q39" s="1709"/>
    </row>
    <row r="40" spans="1:17">
      <c r="A40" s="1606" t="s">
        <v>992</v>
      </c>
      <c r="B40" s="1585">
        <f>SUM('P1'!AL14:AP14)/1000</f>
        <v>6521.3909999999996</v>
      </c>
      <c r="C40" s="1679">
        <f t="shared" si="1"/>
        <v>3509.0791727707256</v>
      </c>
      <c r="D40" s="1674">
        <f t="shared" si="2"/>
        <v>631.21279952134694</v>
      </c>
      <c r="E40" s="1674">
        <f t="shared" si="2"/>
        <v>1978.459316721217</v>
      </c>
      <c r="F40" s="1674">
        <f t="shared" si="2"/>
        <v>899.40705652816155</v>
      </c>
      <c r="G40" s="1634"/>
      <c r="N40" s="1709"/>
      <c r="O40" s="1709"/>
      <c r="P40" s="1709"/>
      <c r="Q40" s="1709"/>
    </row>
    <row r="41" spans="1:17">
      <c r="A41" s="1606" t="s">
        <v>993</v>
      </c>
      <c r="B41" s="1585">
        <f>SUM('P1'!AQ14:AU14)/1000</f>
        <v>7346.348</v>
      </c>
      <c r="C41" s="1679">
        <f t="shared" si="1"/>
        <v>3611.1045639239692</v>
      </c>
      <c r="D41" s="1674">
        <f t="shared" si="2"/>
        <v>685.23112001837796</v>
      </c>
      <c r="E41" s="1674">
        <f t="shared" si="2"/>
        <v>2020.9701402932917</v>
      </c>
      <c r="F41" s="1674">
        <f t="shared" si="2"/>
        <v>904.90330361229974</v>
      </c>
      <c r="G41" s="1634"/>
      <c r="N41" s="1709"/>
      <c r="O41" s="1709"/>
      <c r="P41" s="1709"/>
      <c r="Q41" s="1709"/>
    </row>
    <row r="42" spans="1:17">
      <c r="A42" s="1606" t="s">
        <v>994</v>
      </c>
      <c r="B42" s="1585">
        <f>SUM('P1'!AV14:AZ14)/1000</f>
        <v>8333.5660000000007</v>
      </c>
      <c r="C42" s="1679">
        <f t="shared" si="1"/>
        <v>4082.3204134436191</v>
      </c>
      <c r="D42" s="1674">
        <f t="shared" si="2"/>
        <v>808.6609249582699</v>
      </c>
      <c r="E42" s="1674">
        <f t="shared" si="2"/>
        <v>2203.550866445411</v>
      </c>
      <c r="F42" s="1674">
        <f t="shared" si="2"/>
        <v>1070.1086220399382</v>
      </c>
      <c r="G42" s="1634"/>
      <c r="N42" s="1709"/>
      <c r="O42" s="1709"/>
      <c r="P42" s="1709"/>
      <c r="Q42" s="1709"/>
    </row>
    <row r="43" spans="1:17">
      <c r="A43" s="1606" t="s">
        <v>995</v>
      </c>
      <c r="B43" s="1585">
        <f>SUM('P1'!BA14:BE14)/1000</f>
        <v>9690.1389999999992</v>
      </c>
      <c r="C43" s="1679">
        <f t="shared" si="1"/>
        <v>4971.2608803536741</v>
      </c>
      <c r="D43" s="1674">
        <f t="shared" si="2"/>
        <v>1004.7918557993231</v>
      </c>
      <c r="E43" s="1674">
        <f t="shared" si="2"/>
        <v>2693.7784883701424</v>
      </c>
      <c r="F43" s="1674">
        <f t="shared" si="2"/>
        <v>1272.6905361842089</v>
      </c>
      <c r="G43" s="1634"/>
      <c r="N43" s="1709"/>
      <c r="O43" s="1709"/>
      <c r="P43" s="1709"/>
      <c r="Q43" s="1709"/>
    </row>
    <row r="44" spans="1:17">
      <c r="A44" s="1606" t="s">
        <v>996</v>
      </c>
      <c r="B44" s="1585">
        <f>SUM('P1'!BF14:BJ14)/1000</f>
        <v>8546.0460000000003</v>
      </c>
      <c r="C44" s="1679">
        <f t="shared" si="1"/>
        <v>5699.3438319824063</v>
      </c>
      <c r="D44" s="1674">
        <f t="shared" si="2"/>
        <v>1225.875560698903</v>
      </c>
      <c r="E44" s="1674">
        <f t="shared" si="2"/>
        <v>3055.2500528448095</v>
      </c>
      <c r="F44" s="1674">
        <f t="shared" si="2"/>
        <v>1418.2182184386938</v>
      </c>
      <c r="G44" s="1634"/>
      <c r="N44" s="1709"/>
      <c r="O44" s="1709"/>
      <c r="P44" s="1709"/>
      <c r="Q44" s="1709"/>
    </row>
    <row r="45" spans="1:17">
      <c r="A45" s="1606" t="s">
        <v>997</v>
      </c>
      <c r="B45" s="1585">
        <f>SUM('P1'!BK14:BO14)/1000</f>
        <v>7718.3779999999997</v>
      </c>
      <c r="C45" s="1679">
        <f t="shared" si="1"/>
        <v>6919.5632365143829</v>
      </c>
      <c r="D45" s="1674">
        <f t="shared" si="2"/>
        <v>1515.4337992058593</v>
      </c>
      <c r="E45" s="1674">
        <f t="shared" si="2"/>
        <v>3739.0651263221239</v>
      </c>
      <c r="F45" s="1674">
        <f t="shared" si="2"/>
        <v>1665.0643109863993</v>
      </c>
      <c r="G45" s="1634"/>
      <c r="N45" s="1709"/>
      <c r="O45" s="1709"/>
      <c r="P45" s="1709"/>
      <c r="Q45" s="1709"/>
    </row>
    <row r="46" spans="1:17">
      <c r="A46" s="1606" t="s">
        <v>998</v>
      </c>
      <c r="B46" s="1585">
        <f>SUM('P1'!BP14:BT14)/1000</f>
        <v>7163.47</v>
      </c>
      <c r="C46" s="1679">
        <f t="shared" si="1"/>
        <v>8516.1925125600792</v>
      </c>
      <c r="D46" s="2619">
        <f t="shared" si="2"/>
        <v>1870.5046900550544</v>
      </c>
      <c r="E46" s="2619">
        <f t="shared" si="2"/>
        <v>4710.2286754635625</v>
      </c>
      <c r="F46" s="2619">
        <f t="shared" si="2"/>
        <v>1935.4591470414616</v>
      </c>
      <c r="G46" s="1634"/>
      <c r="N46" s="1709"/>
      <c r="O46" s="1709"/>
      <c r="P46" s="1709"/>
      <c r="Q46" s="1709"/>
    </row>
    <row r="47" spans="1:17">
      <c r="A47" s="1606" t="s">
        <v>999</v>
      </c>
      <c r="B47" s="1585">
        <f>SUM('P1'!BU14:BY14)/1000</f>
        <v>7807.6549999999997</v>
      </c>
      <c r="C47" s="1679">
        <f t="shared" si="1"/>
        <v>11015.489097707548</v>
      </c>
      <c r="D47" s="2619">
        <f t="shared" si="2"/>
        <v>2410.9927964996823</v>
      </c>
      <c r="E47" s="2619">
        <f t="shared" si="2"/>
        <v>6412.1513931516492</v>
      </c>
      <c r="F47" s="2619">
        <f t="shared" si="2"/>
        <v>2192.3449080562177</v>
      </c>
      <c r="G47" s="1634"/>
      <c r="N47" s="1709"/>
      <c r="O47" s="1709"/>
      <c r="P47" s="1709"/>
      <c r="Q47" s="1709"/>
    </row>
    <row r="48" spans="1:17">
      <c r="A48" s="1606" t="s">
        <v>1000</v>
      </c>
      <c r="B48" s="1585">
        <f>SUM('P1'!BZ14:CD14)/1000</f>
        <v>8491.9290000000001</v>
      </c>
      <c r="C48" s="1679">
        <f t="shared" si="1"/>
        <v>12852.878095529246</v>
      </c>
      <c r="D48" s="2619">
        <f t="shared" si="2"/>
        <v>2868.4795057062606</v>
      </c>
      <c r="E48" s="2619">
        <f t="shared" si="2"/>
        <v>7875.9923266769183</v>
      </c>
      <c r="F48" s="2619">
        <f t="shared" si="2"/>
        <v>2108.4062631460674</v>
      </c>
      <c r="G48" s="1634"/>
      <c r="N48" s="1709"/>
      <c r="O48" s="1709"/>
      <c r="P48" s="1709"/>
      <c r="Q48" s="1709"/>
    </row>
    <row r="49" spans="1:17">
      <c r="A49" s="1606" t="s">
        <v>1001</v>
      </c>
      <c r="B49" s="1585">
        <f>SUM('P1'!CE14:CI14)/1000</f>
        <v>6105.1890000000003</v>
      </c>
      <c r="C49" s="1679">
        <f t="shared" si="1"/>
        <v>13293.879309857948</v>
      </c>
      <c r="D49" s="2619">
        <f t="shared" si="2"/>
        <v>3009.2616878749809</v>
      </c>
      <c r="E49" s="2619">
        <f t="shared" si="2"/>
        <v>8504.2059501672957</v>
      </c>
      <c r="F49" s="2619">
        <f t="shared" si="2"/>
        <v>1780.4116718156702</v>
      </c>
      <c r="G49" s="1634"/>
      <c r="N49" s="1709"/>
      <c r="O49" s="1709"/>
      <c r="P49" s="1709"/>
      <c r="Q49" s="1709"/>
    </row>
    <row r="50" spans="1:17">
      <c r="A50" s="1606" t="s">
        <v>1002</v>
      </c>
      <c r="B50" s="1585">
        <f>SUM('P1'!CJ14:CN14)/1000</f>
        <v>4081.2170000000001</v>
      </c>
      <c r="C50" s="1679">
        <f t="shared" si="1"/>
        <v>12232.52393244726</v>
      </c>
      <c r="D50" s="2619">
        <f t="shared" si="2"/>
        <v>2701.330128762525</v>
      </c>
      <c r="E50" s="2619">
        <f t="shared" si="2"/>
        <v>8150.9837591861451</v>
      </c>
      <c r="F50" s="2619">
        <f>F25+(F125-F25)*($A$28-2018)/(2040-2018)</f>
        <v>1380.2100444985906</v>
      </c>
      <c r="G50" s="1634"/>
      <c r="N50" s="1709"/>
      <c r="O50" s="1709"/>
      <c r="P50" s="1709"/>
      <c r="Q50" s="1709"/>
    </row>
    <row r="51" spans="1:17">
      <c r="A51" s="1607" t="s">
        <v>1005</v>
      </c>
      <c r="B51" s="2620">
        <f>SUM('P1'!CO14:DD14)/1000</f>
        <v>3121.386</v>
      </c>
      <c r="C51" s="1679">
        <f t="shared" si="1"/>
        <v>9602.0169558572998</v>
      </c>
      <c r="D51" s="1674">
        <f t="shared" si="2"/>
        <v>2098.9942538671453</v>
      </c>
      <c r="E51" s="1674">
        <f t="shared" si="2"/>
        <v>6493.9317467569235</v>
      </c>
      <c r="F51" s="1674">
        <f t="shared" si="2"/>
        <v>1009.0909552332299</v>
      </c>
      <c r="G51" s="1634"/>
      <c r="N51" s="1709"/>
      <c r="O51" s="1709"/>
      <c r="P51" s="1709"/>
      <c r="Q51" s="1709"/>
    </row>
    <row r="52" spans="1:17">
      <c r="A52" s="1682"/>
      <c r="B52" s="1682"/>
      <c r="C52" s="1585"/>
      <c r="D52" s="1629"/>
      <c r="E52" s="1629"/>
      <c r="F52" s="1629"/>
      <c r="G52" s="1684"/>
    </row>
    <row r="53" spans="1:17">
      <c r="A53" s="2816">
        <v>2030</v>
      </c>
      <c r="B53" s="2617" t="s">
        <v>640</v>
      </c>
      <c r="C53" s="2617" t="s">
        <v>800</v>
      </c>
      <c r="G53" s="1318"/>
    </row>
    <row r="54" spans="1:17">
      <c r="B54" s="2617" t="s">
        <v>643</v>
      </c>
      <c r="C54" s="2617" t="s">
        <v>801</v>
      </c>
      <c r="G54" s="1318"/>
    </row>
    <row r="55" spans="1:17">
      <c r="C55" s="1605" t="s">
        <v>644</v>
      </c>
      <c r="D55" s="1605" t="s">
        <v>645</v>
      </c>
      <c r="E55" s="1605" t="s">
        <v>646</v>
      </c>
      <c r="F55" s="1605" t="s">
        <v>647</v>
      </c>
      <c r="G55" s="1319"/>
    </row>
    <row r="56" spans="1:17">
      <c r="A56" s="1608" t="s">
        <v>241</v>
      </c>
      <c r="B56" s="1610">
        <f>SUM(B57:B76)</f>
        <v>119125.14300000001</v>
      </c>
      <c r="C56" s="1674" t="s">
        <v>983</v>
      </c>
      <c r="D56" s="1674" t="s">
        <v>983</v>
      </c>
      <c r="E56" s="1674" t="s">
        <v>983</v>
      </c>
      <c r="F56" s="1674" t="s">
        <v>983</v>
      </c>
      <c r="G56" s="1634"/>
    </row>
    <row r="57" spans="1:17">
      <c r="A57" s="2618" t="s">
        <v>1160</v>
      </c>
      <c r="B57" s="2620">
        <f>'P1'!C19/1000</f>
        <v>818.84799999999996</v>
      </c>
      <c r="C57" s="1679">
        <f t="shared" ref="C57:C76" si="3">SUM(D57:F57)</f>
        <v>7127.7471542515732</v>
      </c>
      <c r="D57" s="1674">
        <f t="shared" ref="D57:F76" si="4">D7+(D107-D7)*($A$53-2018)/(2040-2018)</f>
        <v>1149.7090276995959</v>
      </c>
      <c r="E57" s="1674">
        <f t="shared" si="4"/>
        <v>5966.9423936339963</v>
      </c>
      <c r="F57" s="1674">
        <f t="shared" si="4"/>
        <v>11.095732917981051</v>
      </c>
      <c r="G57" s="1634"/>
    </row>
    <row r="58" spans="1:17">
      <c r="A58" s="2618" t="s">
        <v>1159</v>
      </c>
      <c r="B58" s="2620">
        <f>SUM('P1'!D19:G19)/1000</f>
        <v>3324.576</v>
      </c>
      <c r="C58" s="1679">
        <f t="shared" si="3"/>
        <v>7302.0473938376708</v>
      </c>
      <c r="D58" s="1674">
        <f t="shared" si="4"/>
        <v>761.17280247477629</v>
      </c>
      <c r="E58" s="1674">
        <f t="shared" si="4"/>
        <v>6060.535709963573</v>
      </c>
      <c r="F58" s="1674">
        <f t="shared" si="4"/>
        <v>480.33888139932162</v>
      </c>
      <c r="G58" s="1634"/>
      <c r="H58" s="1613"/>
      <c r="I58" s="1613"/>
      <c r="J58" s="1613"/>
      <c r="K58" s="1613"/>
      <c r="L58" s="1613"/>
      <c r="M58" s="1613"/>
    </row>
    <row r="59" spans="1:17">
      <c r="A59" s="1606" t="s">
        <v>986</v>
      </c>
      <c r="B59" s="2620">
        <f>SUM('P1'!H19:L19)/1000</f>
        <v>4317.7309999999998</v>
      </c>
      <c r="C59" s="1679">
        <f t="shared" si="3"/>
        <v>4798.3494067152005</v>
      </c>
      <c r="D59" s="1674">
        <f t="shared" si="4"/>
        <v>448.96082340023895</v>
      </c>
      <c r="E59" s="1674">
        <f t="shared" si="4"/>
        <v>3240.4425234511054</v>
      </c>
      <c r="F59" s="1674">
        <f t="shared" si="4"/>
        <v>1108.9460598638559</v>
      </c>
      <c r="G59" s="1634"/>
      <c r="H59" s="1613"/>
      <c r="I59" s="1613"/>
      <c r="J59" s="1613"/>
      <c r="K59" s="1613"/>
      <c r="L59" s="1613"/>
    </row>
    <row r="60" spans="1:17">
      <c r="A60" s="1606" t="s">
        <v>987</v>
      </c>
      <c r="B60" s="2620">
        <f>SUM('P1'!M19:Q19)/1000</f>
        <v>4750.759</v>
      </c>
      <c r="C60" s="1679">
        <f t="shared" si="3"/>
        <v>2860.1512308445999</v>
      </c>
      <c r="D60" s="1674">
        <f t="shared" si="4"/>
        <v>337.22804868386049</v>
      </c>
      <c r="E60" s="1674">
        <f t="shared" si="4"/>
        <v>1896.9164196675031</v>
      </c>
      <c r="F60" s="1674">
        <f t="shared" si="4"/>
        <v>626.00676249323612</v>
      </c>
      <c r="G60" s="1634"/>
      <c r="H60" s="1613"/>
      <c r="I60" s="1613"/>
      <c r="J60" s="1613"/>
      <c r="K60" s="1613"/>
      <c r="L60" s="1613"/>
    </row>
    <row r="61" spans="1:17">
      <c r="A61" s="1606" t="s">
        <v>988</v>
      </c>
      <c r="B61" s="1585">
        <f>SUM('P1'!R19:V19)/1000</f>
        <v>5037.585</v>
      </c>
      <c r="C61" s="1679">
        <f t="shared" si="3"/>
        <v>2082.614048421709</v>
      </c>
      <c r="D61" s="1674">
        <f t="shared" si="4"/>
        <v>299.13130485566597</v>
      </c>
      <c r="E61" s="1674">
        <f t="shared" si="4"/>
        <v>1317.9608532485897</v>
      </c>
      <c r="F61" s="1674">
        <f t="shared" si="4"/>
        <v>465.52189031745303</v>
      </c>
      <c r="G61" s="1634"/>
      <c r="H61" s="1613"/>
      <c r="I61" s="1613"/>
      <c r="J61" s="1613"/>
      <c r="K61" s="1613"/>
      <c r="L61" s="1613"/>
    </row>
    <row r="62" spans="1:17">
      <c r="A62" s="1606" t="s">
        <v>989</v>
      </c>
      <c r="B62" s="1585">
        <f>SUM('P1'!W19:AA19)/1000</f>
        <v>5470.3010000000004</v>
      </c>
      <c r="C62" s="1679">
        <f t="shared" si="3"/>
        <v>2408.6939496912109</v>
      </c>
      <c r="D62" s="1674">
        <f t="shared" si="4"/>
        <v>357.10237949936408</v>
      </c>
      <c r="E62" s="1674">
        <f t="shared" si="4"/>
        <v>1429.422003283514</v>
      </c>
      <c r="F62" s="1674">
        <f t="shared" si="4"/>
        <v>622.16956690833285</v>
      </c>
      <c r="G62" s="1634"/>
      <c r="H62" s="1613"/>
      <c r="I62" s="1613"/>
      <c r="J62" s="1613"/>
      <c r="K62" s="1613"/>
      <c r="L62" s="1613"/>
    </row>
    <row r="63" spans="1:17">
      <c r="A63" s="1606" t="s">
        <v>990</v>
      </c>
      <c r="B63" s="1585">
        <f>SUM('P1'!AB19:AF19)/1000</f>
        <v>5845.9470000000001</v>
      </c>
      <c r="C63" s="1679">
        <f t="shared" si="3"/>
        <v>2911.2347943927161</v>
      </c>
      <c r="D63" s="1674">
        <f t="shared" si="4"/>
        <v>485.08230869800462</v>
      </c>
      <c r="E63" s="1674">
        <f t="shared" si="4"/>
        <v>1732.8893647236769</v>
      </c>
      <c r="F63" s="1674">
        <f t="shared" si="4"/>
        <v>693.26312097103482</v>
      </c>
      <c r="G63" s="1634"/>
      <c r="H63" s="1613"/>
      <c r="I63" s="1613"/>
      <c r="J63" s="1613"/>
      <c r="K63" s="1613"/>
      <c r="L63" s="1613"/>
    </row>
    <row r="64" spans="1:17">
      <c r="A64" s="1606" t="s">
        <v>991</v>
      </c>
      <c r="B64" s="1585">
        <f>SUM('P1'!AG19:AK19)/1000</f>
        <v>6257.8310000000001</v>
      </c>
      <c r="C64" s="1679">
        <f t="shared" si="3"/>
        <v>3304.7730624441783</v>
      </c>
      <c r="D64" s="1674">
        <f t="shared" si="4"/>
        <v>573.43924818611617</v>
      </c>
      <c r="E64" s="1674">
        <f t="shared" si="4"/>
        <v>1886.9821266044169</v>
      </c>
      <c r="F64" s="1674">
        <f t="shared" si="4"/>
        <v>844.35168765364517</v>
      </c>
      <c r="G64" s="1634"/>
      <c r="H64" s="1613"/>
      <c r="I64" s="1613"/>
      <c r="J64" s="1613"/>
      <c r="K64" s="1613"/>
      <c r="L64" s="1613"/>
    </row>
    <row r="65" spans="1:12">
      <c r="A65" s="1606" t="s">
        <v>992</v>
      </c>
      <c r="B65" s="1585">
        <f>SUM('P1'!AL19:AP19)/1000</f>
        <v>6167.6239999999998</v>
      </c>
      <c r="C65" s="1679">
        <f t="shared" si="3"/>
        <v>3509.0791727707256</v>
      </c>
      <c r="D65" s="1674">
        <f t="shared" si="4"/>
        <v>631.21279952134694</v>
      </c>
      <c r="E65" s="1674">
        <f t="shared" si="4"/>
        <v>1978.459316721217</v>
      </c>
      <c r="F65" s="1674">
        <f t="shared" si="4"/>
        <v>899.40705652816155</v>
      </c>
      <c r="G65" s="1634"/>
      <c r="H65" s="1613"/>
      <c r="I65" s="1613"/>
      <c r="J65" s="1613"/>
      <c r="K65" s="1613"/>
      <c r="L65" s="1613"/>
    </row>
    <row r="66" spans="1:12">
      <c r="A66" s="1606" t="s">
        <v>993</v>
      </c>
      <c r="B66" s="1585">
        <f>SUM('P1'!AQ19:AU19)/1000</f>
        <v>6497.7330000000002</v>
      </c>
      <c r="C66" s="1679">
        <f t="shared" si="3"/>
        <v>3611.1045639239692</v>
      </c>
      <c r="D66" s="1674">
        <f t="shared" si="4"/>
        <v>685.23112001837796</v>
      </c>
      <c r="E66" s="1674">
        <f t="shared" si="4"/>
        <v>2020.9701402932917</v>
      </c>
      <c r="F66" s="1674">
        <f t="shared" si="4"/>
        <v>904.90330361229974</v>
      </c>
      <c r="G66" s="1634"/>
      <c r="H66" s="1613"/>
      <c r="I66" s="1613"/>
      <c r="J66" s="1613"/>
      <c r="K66" s="1613"/>
      <c r="L66" s="1613"/>
    </row>
    <row r="67" spans="1:12">
      <c r="A67" s="1606" t="s">
        <v>994</v>
      </c>
      <c r="B67" s="1585">
        <f>SUM('P1'!AV19:AZ19)/1000</f>
        <v>7306.4089999999997</v>
      </c>
      <c r="C67" s="1679">
        <f t="shared" si="3"/>
        <v>4082.3204134436191</v>
      </c>
      <c r="D67" s="1674">
        <f t="shared" si="4"/>
        <v>808.6609249582699</v>
      </c>
      <c r="E67" s="1674">
        <f t="shared" si="4"/>
        <v>2203.550866445411</v>
      </c>
      <c r="F67" s="1674">
        <f t="shared" si="4"/>
        <v>1070.1086220399382</v>
      </c>
      <c r="G67" s="1634"/>
      <c r="H67" s="1613"/>
      <c r="I67" s="1613"/>
      <c r="J67" s="1613"/>
      <c r="K67" s="1613"/>
      <c r="L67" s="1613"/>
    </row>
    <row r="68" spans="1:12">
      <c r="A68" s="1606" t="s">
        <v>995</v>
      </c>
      <c r="B68" s="1585">
        <f>SUM('P1'!BA19:BE19)/1000</f>
        <v>8255.4</v>
      </c>
      <c r="C68" s="1679">
        <f t="shared" si="3"/>
        <v>4971.2608803536741</v>
      </c>
      <c r="D68" s="1674">
        <f t="shared" si="4"/>
        <v>1004.7918557993231</v>
      </c>
      <c r="E68" s="1674">
        <f t="shared" si="4"/>
        <v>2693.7784883701424</v>
      </c>
      <c r="F68" s="1674">
        <f t="shared" si="4"/>
        <v>1272.6905361842089</v>
      </c>
      <c r="G68" s="1634"/>
      <c r="H68" s="1613"/>
      <c r="I68" s="1613"/>
      <c r="J68" s="1613"/>
      <c r="K68" s="1613"/>
      <c r="L68" s="1613"/>
    </row>
    <row r="69" spans="1:12">
      <c r="A69" s="1606" t="s">
        <v>996</v>
      </c>
      <c r="B69" s="1585">
        <f>SUM('P1'!BF19:BJ19)/1000</f>
        <v>9550.6830000000009</v>
      </c>
      <c r="C69" s="1679">
        <f t="shared" si="3"/>
        <v>5699.3438319824063</v>
      </c>
      <c r="D69" s="1674">
        <f t="shared" si="4"/>
        <v>1225.875560698903</v>
      </c>
      <c r="E69" s="1674">
        <f t="shared" si="4"/>
        <v>3055.2500528448095</v>
      </c>
      <c r="F69" s="1674">
        <f t="shared" si="4"/>
        <v>1418.2182184386938</v>
      </c>
      <c r="G69" s="1634"/>
      <c r="H69" s="1613"/>
      <c r="I69" s="1613"/>
      <c r="J69" s="1613"/>
      <c r="K69" s="1613"/>
      <c r="L69" s="1613"/>
    </row>
    <row r="70" spans="1:12">
      <c r="A70" s="1606" t="s">
        <v>997</v>
      </c>
      <c r="B70" s="1585">
        <f>SUM('P1'!BK19:BO19)/1000</f>
        <v>8364.1260000000002</v>
      </c>
      <c r="C70" s="1679">
        <f t="shared" si="3"/>
        <v>6919.5632365143829</v>
      </c>
      <c r="D70" s="1674">
        <f t="shared" si="4"/>
        <v>1515.4337992058593</v>
      </c>
      <c r="E70" s="1674">
        <f t="shared" si="4"/>
        <v>3739.0651263221239</v>
      </c>
      <c r="F70" s="1674">
        <f t="shared" si="4"/>
        <v>1665.0643109863993</v>
      </c>
      <c r="G70" s="1634"/>
      <c r="H70" s="1613"/>
      <c r="I70" s="1613"/>
      <c r="J70" s="1613"/>
      <c r="K70" s="1613"/>
      <c r="L70" s="1613"/>
    </row>
    <row r="71" spans="1:12">
      <c r="A71" s="1606" t="s">
        <v>998</v>
      </c>
      <c r="B71" s="1585">
        <f>SUM('P1'!BP19:BT19)/1000</f>
        <v>7466.7719999999999</v>
      </c>
      <c r="C71" s="1679">
        <f t="shared" si="3"/>
        <v>8300.4317995809288</v>
      </c>
      <c r="D71" s="2619">
        <f>D21+(D121-D21)*($A$53-2018)/(2040-2018)</f>
        <v>1822.5221372375956</v>
      </c>
      <c r="E71" s="2619">
        <f t="shared" si="4"/>
        <v>4578.9903580120163</v>
      </c>
      <c r="F71" s="2619">
        <f t="shared" si="4"/>
        <v>1898.919304331318</v>
      </c>
      <c r="G71" s="1634"/>
      <c r="H71" s="1613"/>
      <c r="I71" s="1613"/>
      <c r="J71" s="1613"/>
      <c r="K71" s="1613"/>
      <c r="L71" s="1613"/>
    </row>
    <row r="72" spans="1:12">
      <c r="A72" s="1606" t="s">
        <v>999</v>
      </c>
      <c r="B72" s="1585">
        <f>SUM('P1'!BU19:BY19)/1000</f>
        <v>6808.482</v>
      </c>
      <c r="C72" s="1679">
        <f t="shared" si="3"/>
        <v>10718.56591027827</v>
      </c>
      <c r="D72" s="2619">
        <f t="shared" si="4"/>
        <v>2347.0316434591168</v>
      </c>
      <c r="E72" s="2619">
        <f t="shared" si="4"/>
        <v>6206.990707576525</v>
      </c>
      <c r="F72" s="2619">
        <f t="shared" si="4"/>
        <v>2164.5435592426293</v>
      </c>
      <c r="G72" s="1634"/>
      <c r="H72" s="1613"/>
      <c r="I72" s="1613"/>
      <c r="J72" s="1613"/>
      <c r="K72" s="1613"/>
      <c r="L72" s="1613"/>
    </row>
    <row r="73" spans="1:12">
      <c r="A73" s="1606" t="s">
        <v>1000</v>
      </c>
      <c r="B73" s="1585">
        <f>SUM('P1'!BZ19:CD19)/1000</f>
        <v>7196.085</v>
      </c>
      <c r="C73" s="1679">
        <f t="shared" si="3"/>
        <v>12660.756942094016</v>
      </c>
      <c r="D73" s="2619">
        <f t="shared" si="4"/>
        <v>2818.7577361184517</v>
      </c>
      <c r="E73" s="2619">
        <f t="shared" si="4"/>
        <v>7716.9901680660951</v>
      </c>
      <c r="F73" s="2619">
        <f t="shared" si="4"/>
        <v>2125.0090379094695</v>
      </c>
      <c r="G73" s="1634"/>
      <c r="H73" s="1613"/>
      <c r="I73" s="1613"/>
      <c r="J73" s="1613"/>
      <c r="K73" s="1613"/>
      <c r="L73" s="1613"/>
    </row>
    <row r="74" spans="1:12">
      <c r="A74" s="1606" t="s">
        <v>1001</v>
      </c>
      <c r="B74" s="1585">
        <f>SUM('P1'!CE19:CI19)/1000</f>
        <v>7381.9880000000003</v>
      </c>
      <c r="C74" s="1679">
        <f t="shared" si="3"/>
        <v>13270.631796409383</v>
      </c>
      <c r="D74" s="2619">
        <f t="shared" si="4"/>
        <v>2999.6438899363611</v>
      </c>
      <c r="E74" s="2619">
        <f t="shared" si="4"/>
        <v>8449.3937067301031</v>
      </c>
      <c r="F74" s="2619">
        <f t="shared" si="4"/>
        <v>1821.5941997429179</v>
      </c>
      <c r="G74" s="1634"/>
      <c r="H74" s="1613"/>
      <c r="I74" s="1613"/>
      <c r="J74" s="1613"/>
      <c r="K74" s="1613"/>
      <c r="L74" s="1613"/>
    </row>
    <row r="75" spans="1:12">
      <c r="A75" s="1606" t="s">
        <v>1002</v>
      </c>
      <c r="B75" s="1585">
        <f>SUM('P1'!CJ19:CN19)/1000</f>
        <v>4671.7719999999999</v>
      </c>
      <c r="C75" s="1679">
        <f t="shared" si="3"/>
        <v>12380.348513020053</v>
      </c>
      <c r="D75" s="2619">
        <f t="shared" si="4"/>
        <v>2744.7620850093526</v>
      </c>
      <c r="E75" s="2619">
        <f t="shared" si="4"/>
        <v>8209.0863715906344</v>
      </c>
      <c r="F75" s="2619">
        <f t="shared" si="4"/>
        <v>1426.5000564200679</v>
      </c>
      <c r="G75" s="1634"/>
      <c r="H75" s="1613"/>
      <c r="I75" s="1613"/>
      <c r="J75" s="1613"/>
      <c r="K75" s="1613"/>
      <c r="L75" s="1613"/>
    </row>
    <row r="76" spans="1:12">
      <c r="A76" s="1607" t="s">
        <v>1005</v>
      </c>
      <c r="B76" s="2620">
        <f>SUM('P1'!CO19:DD19)/1000</f>
        <v>3634.491</v>
      </c>
      <c r="C76" s="1679">
        <f t="shared" si="3"/>
        <v>9602.0169558572998</v>
      </c>
      <c r="D76" s="1674">
        <f t="shared" si="4"/>
        <v>2098.9942538671453</v>
      </c>
      <c r="E76" s="1674">
        <f t="shared" si="4"/>
        <v>6493.9317467569235</v>
      </c>
      <c r="F76" s="1674">
        <f t="shared" si="4"/>
        <v>1009.0909552332299</v>
      </c>
      <c r="G76" s="1634"/>
      <c r="H76" s="1613"/>
      <c r="I76" s="1613"/>
      <c r="J76" s="1613"/>
      <c r="K76" s="1613"/>
      <c r="L76" s="1613"/>
    </row>
    <row r="77" spans="1:12">
      <c r="G77" s="1318"/>
    </row>
    <row r="78" spans="1:12">
      <c r="A78" s="2816">
        <v>2035</v>
      </c>
      <c r="B78" s="2617" t="s">
        <v>640</v>
      </c>
      <c r="C78" s="2617" t="s">
        <v>800</v>
      </c>
      <c r="G78" s="1318"/>
    </row>
    <row r="79" spans="1:12">
      <c r="B79" s="2617" t="s">
        <v>643</v>
      </c>
      <c r="C79" s="2617" t="s">
        <v>801</v>
      </c>
      <c r="G79" s="1318"/>
    </row>
    <row r="80" spans="1:12">
      <c r="C80" s="1605" t="s">
        <v>644</v>
      </c>
      <c r="D80" s="1605" t="s">
        <v>645</v>
      </c>
      <c r="E80" s="1605" t="s">
        <v>646</v>
      </c>
      <c r="F80" s="1605" t="s">
        <v>647</v>
      </c>
      <c r="G80" s="1319"/>
    </row>
    <row r="81" spans="1:12">
      <c r="A81" s="1608" t="s">
        <v>241</v>
      </c>
      <c r="B81" s="1610">
        <f>SUM(B82:B101)</f>
        <v>115215.69899999999</v>
      </c>
      <c r="C81" s="1674" t="s">
        <v>983</v>
      </c>
      <c r="D81" s="1674" t="s">
        <v>983</v>
      </c>
      <c r="E81" s="1674" t="s">
        <v>983</v>
      </c>
      <c r="F81" s="1674" t="s">
        <v>983</v>
      </c>
      <c r="G81" s="1634"/>
    </row>
    <row r="82" spans="1:12">
      <c r="A82" s="2618" t="s">
        <v>1160</v>
      </c>
      <c r="B82" s="2620">
        <f>'P1'!C24/1000</f>
        <v>783.23900000000003</v>
      </c>
      <c r="C82" s="1679">
        <f t="shared" ref="C82:C101" si="5">SUM(D82:F82)</f>
        <v>7127.7471542515732</v>
      </c>
      <c r="D82" s="1674">
        <f t="shared" ref="D82:F101" si="6">D7+(D107-D7)*($A$78-2018)/(2040-2018)</f>
        <v>1149.7090276995959</v>
      </c>
      <c r="E82" s="1674">
        <f t="shared" si="6"/>
        <v>5966.9423936339963</v>
      </c>
      <c r="F82" s="1674">
        <f t="shared" si="6"/>
        <v>11.095732917981051</v>
      </c>
      <c r="G82" s="1634"/>
    </row>
    <row r="83" spans="1:12">
      <c r="A83" s="2618" t="s">
        <v>1159</v>
      </c>
      <c r="B83" s="2620">
        <f>SUM('P1'!D24:G24)/1000</f>
        <v>3205.848</v>
      </c>
      <c r="C83" s="1679">
        <f t="shared" si="5"/>
        <v>7302.0473938376708</v>
      </c>
      <c r="D83" s="1674">
        <f t="shared" si="6"/>
        <v>761.17280247477629</v>
      </c>
      <c r="E83" s="1674">
        <f t="shared" si="6"/>
        <v>6060.535709963573</v>
      </c>
      <c r="F83" s="1674">
        <f t="shared" si="6"/>
        <v>480.33888139932162</v>
      </c>
      <c r="G83" s="1634"/>
      <c r="H83" s="1613"/>
      <c r="I83" s="1613"/>
      <c r="J83" s="1613"/>
      <c r="K83" s="1613"/>
      <c r="L83" s="1613"/>
    </row>
    <row r="84" spans="1:12">
      <c r="A84" s="1606" t="s">
        <v>986</v>
      </c>
      <c r="B84" s="2620">
        <f>SUM('P1'!H24:L24)/1000</f>
        <v>4142.6840000000002</v>
      </c>
      <c r="C84" s="1679">
        <f t="shared" si="5"/>
        <v>4798.3494067152005</v>
      </c>
      <c r="D84" s="1674">
        <f t="shared" si="6"/>
        <v>448.96082340023895</v>
      </c>
      <c r="E84" s="1674">
        <f t="shared" si="6"/>
        <v>3240.4425234511054</v>
      </c>
      <c r="F84" s="1674">
        <f t="shared" si="6"/>
        <v>1108.9460598638559</v>
      </c>
      <c r="G84" s="1634"/>
      <c r="H84" s="1613"/>
      <c r="I84" s="1613"/>
      <c r="J84" s="1613"/>
      <c r="K84" s="1613"/>
      <c r="L84" s="1613"/>
    </row>
    <row r="85" spans="1:12">
      <c r="A85" s="1606" t="s">
        <v>987</v>
      </c>
      <c r="B85" s="2620">
        <f>SUM('P1'!M24:Q24)/1000</f>
        <v>4325.442</v>
      </c>
      <c r="C85" s="1679">
        <f t="shared" si="5"/>
        <v>2860.1512308445999</v>
      </c>
      <c r="D85" s="1674">
        <f t="shared" si="6"/>
        <v>337.22804868386049</v>
      </c>
      <c r="E85" s="1674">
        <f t="shared" si="6"/>
        <v>1896.9164196675031</v>
      </c>
      <c r="F85" s="1674">
        <f t="shared" si="6"/>
        <v>626.00676249323612</v>
      </c>
      <c r="G85" s="1634"/>
      <c r="H85" s="1613"/>
      <c r="I85" s="1613"/>
      <c r="J85" s="1613"/>
      <c r="K85" s="1613"/>
      <c r="L85" s="1613"/>
    </row>
    <row r="86" spans="1:12">
      <c r="A86" s="1606" t="s">
        <v>988</v>
      </c>
      <c r="B86" s="1585">
        <f>SUM('P1'!R24:V24)/1000</f>
        <v>4778.0240000000003</v>
      </c>
      <c r="C86" s="1679">
        <f t="shared" si="5"/>
        <v>2082.614048421709</v>
      </c>
      <c r="D86" s="1674">
        <f t="shared" si="6"/>
        <v>299.13130485566597</v>
      </c>
      <c r="E86" s="1674">
        <f t="shared" si="6"/>
        <v>1317.9608532485897</v>
      </c>
      <c r="F86" s="1674">
        <f t="shared" si="6"/>
        <v>465.52189031745303</v>
      </c>
      <c r="G86" s="1634"/>
      <c r="H86" s="1613"/>
      <c r="I86" s="1613"/>
      <c r="J86" s="1613"/>
      <c r="K86" s="1613"/>
      <c r="L86" s="1613"/>
    </row>
    <row r="87" spans="1:12">
      <c r="A87" s="1606" t="s">
        <v>989</v>
      </c>
      <c r="B87" s="1585">
        <f>SUM('P1'!W24:AA24)/1000</f>
        <v>5157.1620000000003</v>
      </c>
      <c r="C87" s="1679">
        <f t="shared" si="5"/>
        <v>2408.6939496912109</v>
      </c>
      <c r="D87" s="1674">
        <f t="shared" si="6"/>
        <v>357.10237949936408</v>
      </c>
      <c r="E87" s="1674">
        <f t="shared" si="6"/>
        <v>1429.422003283514</v>
      </c>
      <c r="F87" s="1674">
        <f t="shared" si="6"/>
        <v>622.16956690833285</v>
      </c>
      <c r="G87" s="1634"/>
      <c r="H87" s="1613"/>
      <c r="I87" s="1613"/>
      <c r="J87" s="1613"/>
      <c r="K87" s="1613"/>
      <c r="L87" s="1613"/>
    </row>
    <row r="88" spans="1:12">
      <c r="A88" s="1606" t="s">
        <v>990</v>
      </c>
      <c r="B88" s="1585">
        <f>SUM('P1'!AB24:AF24)/1000</f>
        <v>5557.5259999999998</v>
      </c>
      <c r="C88" s="1679">
        <f t="shared" si="5"/>
        <v>2911.2347943927161</v>
      </c>
      <c r="D88" s="1674">
        <f t="shared" si="6"/>
        <v>485.08230869800462</v>
      </c>
      <c r="E88" s="1674">
        <f t="shared" si="6"/>
        <v>1732.8893647236769</v>
      </c>
      <c r="F88" s="1674">
        <f t="shared" si="6"/>
        <v>693.26312097103482</v>
      </c>
      <c r="G88" s="1634"/>
      <c r="H88" s="1613"/>
      <c r="I88" s="1613"/>
      <c r="J88" s="1613"/>
      <c r="K88" s="1613"/>
      <c r="L88" s="1613"/>
    </row>
    <row r="89" spans="1:12">
      <c r="A89" s="1606" t="s">
        <v>991</v>
      </c>
      <c r="B89" s="1585">
        <f>SUM('P1'!AG24:AK24)/1000</f>
        <v>5857.01</v>
      </c>
      <c r="C89" s="1679">
        <f t="shared" si="5"/>
        <v>3304.7730624441783</v>
      </c>
      <c r="D89" s="1674">
        <f t="shared" si="6"/>
        <v>573.43924818611617</v>
      </c>
      <c r="E89" s="1674">
        <f t="shared" si="6"/>
        <v>1886.9821266044169</v>
      </c>
      <c r="F89" s="1674">
        <f t="shared" si="6"/>
        <v>844.35168765364517</v>
      </c>
      <c r="G89" s="1634"/>
      <c r="H89" s="1613"/>
      <c r="I89" s="1613"/>
      <c r="J89" s="1613"/>
      <c r="K89" s="1613"/>
      <c r="L89" s="1613"/>
    </row>
    <row r="90" spans="1:12">
      <c r="A90" s="1606" t="s">
        <v>992</v>
      </c>
      <c r="B90" s="1585">
        <f>SUM('P1'!AL24:AP24)/1000</f>
        <v>6244.1679999999997</v>
      </c>
      <c r="C90" s="1679">
        <f t="shared" si="5"/>
        <v>3509.0791727707256</v>
      </c>
      <c r="D90" s="1674">
        <f t="shared" si="6"/>
        <v>631.21279952134694</v>
      </c>
      <c r="E90" s="1674">
        <f t="shared" si="6"/>
        <v>1978.459316721217</v>
      </c>
      <c r="F90" s="1674">
        <f t="shared" si="6"/>
        <v>899.40705652816155</v>
      </c>
      <c r="G90" s="1634"/>
      <c r="H90" s="1613"/>
      <c r="I90" s="1613"/>
      <c r="J90" s="1613"/>
      <c r="K90" s="1613"/>
      <c r="L90" s="1613"/>
    </row>
    <row r="91" spans="1:12">
      <c r="A91" s="1606" t="s">
        <v>993</v>
      </c>
      <c r="B91" s="1585">
        <f>SUM('P1'!AQ24:AU24)/1000</f>
        <v>6146.55</v>
      </c>
      <c r="C91" s="1679">
        <f t="shared" si="5"/>
        <v>3611.1045639239692</v>
      </c>
      <c r="D91" s="1674">
        <f t="shared" si="6"/>
        <v>685.23112001837796</v>
      </c>
      <c r="E91" s="1674">
        <f t="shared" si="6"/>
        <v>2020.9701402932917</v>
      </c>
      <c r="F91" s="1674">
        <f t="shared" si="6"/>
        <v>904.90330361229974</v>
      </c>
      <c r="G91" s="1634"/>
      <c r="H91" s="1613"/>
      <c r="I91" s="1613"/>
      <c r="J91" s="1613"/>
      <c r="K91" s="1613"/>
      <c r="L91" s="1613"/>
    </row>
    <row r="92" spans="1:12">
      <c r="A92" s="1606" t="s">
        <v>994</v>
      </c>
      <c r="B92" s="1585">
        <f>SUM('P1'!AV24:AZ24)/1000</f>
        <v>6464.2129999999997</v>
      </c>
      <c r="C92" s="1679">
        <f t="shared" si="5"/>
        <v>4082.3204134436191</v>
      </c>
      <c r="D92" s="1674">
        <f t="shared" si="6"/>
        <v>808.6609249582699</v>
      </c>
      <c r="E92" s="1674">
        <f t="shared" si="6"/>
        <v>2203.550866445411</v>
      </c>
      <c r="F92" s="1674">
        <f t="shared" si="6"/>
        <v>1070.1086220399382</v>
      </c>
      <c r="G92" s="1634"/>
      <c r="H92" s="1613"/>
      <c r="I92" s="1613"/>
      <c r="J92" s="1613"/>
      <c r="K92" s="1613"/>
      <c r="L92" s="1613"/>
    </row>
    <row r="93" spans="1:12">
      <c r="A93" s="1606" t="s">
        <v>995</v>
      </c>
      <c r="B93" s="1585">
        <f>SUM('P1'!BA24:BE24)/1000</f>
        <v>7241.2169999999996</v>
      </c>
      <c r="C93" s="1679">
        <f t="shared" si="5"/>
        <v>4971.2608803536741</v>
      </c>
      <c r="D93" s="1674">
        <f t="shared" si="6"/>
        <v>1004.7918557993231</v>
      </c>
      <c r="E93" s="1674">
        <f t="shared" si="6"/>
        <v>2693.7784883701424</v>
      </c>
      <c r="F93" s="1674">
        <f t="shared" si="6"/>
        <v>1272.6905361842089</v>
      </c>
      <c r="G93" s="1634"/>
      <c r="H93" s="1613"/>
      <c r="I93" s="1613"/>
      <c r="J93" s="1613"/>
      <c r="K93" s="1613"/>
      <c r="L93" s="1613"/>
    </row>
    <row r="94" spans="1:12">
      <c r="A94" s="1606" t="s">
        <v>996</v>
      </c>
      <c r="B94" s="1585">
        <f>SUM('P1'!BF24:BJ24)/1000</f>
        <v>8140.98</v>
      </c>
      <c r="C94" s="1679">
        <f t="shared" si="5"/>
        <v>5699.3438319824063</v>
      </c>
      <c r="D94" s="1674">
        <f t="shared" si="6"/>
        <v>1225.875560698903</v>
      </c>
      <c r="E94" s="1674">
        <f t="shared" si="6"/>
        <v>3055.2500528448095</v>
      </c>
      <c r="F94" s="1674">
        <f t="shared" si="6"/>
        <v>1418.2182184386938</v>
      </c>
      <c r="G94" s="1634"/>
      <c r="H94" s="1613"/>
      <c r="I94" s="1613"/>
      <c r="J94" s="1613"/>
      <c r="K94" s="1613"/>
      <c r="L94" s="1613"/>
    </row>
    <row r="95" spans="1:12">
      <c r="A95" s="1606" t="s">
        <v>997</v>
      </c>
      <c r="B95" s="1585">
        <f>SUM('P1'!BK24:BO24)/1000</f>
        <v>9355.0329999999994</v>
      </c>
      <c r="C95" s="1679">
        <f t="shared" si="5"/>
        <v>6919.5632365143829</v>
      </c>
      <c r="D95" s="1674">
        <f t="shared" si="6"/>
        <v>1515.4337992058593</v>
      </c>
      <c r="E95" s="1674">
        <f t="shared" si="6"/>
        <v>3739.0651263221239</v>
      </c>
      <c r="F95" s="1674">
        <f t="shared" si="6"/>
        <v>1665.0643109863993</v>
      </c>
      <c r="G95" s="1634"/>
      <c r="H95" s="1613"/>
      <c r="I95" s="1613"/>
      <c r="J95" s="1613"/>
      <c r="K95" s="1613"/>
      <c r="L95" s="1613"/>
    </row>
    <row r="96" spans="1:12">
      <c r="A96" s="1606" t="s">
        <v>998</v>
      </c>
      <c r="B96" s="1585">
        <f>SUM('P1'!BP24:BT24)/1000</f>
        <v>8105.125</v>
      </c>
      <c r="C96" s="1679">
        <f t="shared" si="5"/>
        <v>8084.6710866017811</v>
      </c>
      <c r="D96" s="2619">
        <f>D21+(D121-D21)*($A$78-2018)/(2040-2018)</f>
        <v>1774.5395844201369</v>
      </c>
      <c r="E96" s="2619">
        <f t="shared" si="6"/>
        <v>4447.75204056047</v>
      </c>
      <c r="F96" s="2619">
        <f t="shared" si="6"/>
        <v>1862.3794616211746</v>
      </c>
      <c r="G96" s="1634"/>
      <c r="H96" s="1613"/>
      <c r="I96" s="1613"/>
      <c r="J96" s="1613"/>
      <c r="K96" s="1613"/>
      <c r="L96" s="1613"/>
    </row>
    <row r="97" spans="1:12">
      <c r="A97" s="1606" t="s">
        <v>999</v>
      </c>
      <c r="B97" s="1585">
        <f>SUM('P1'!BU24:BY24)/1000</f>
        <v>7114.2160000000003</v>
      </c>
      <c r="C97" s="1679">
        <f t="shared" si="5"/>
        <v>10421.642722848992</v>
      </c>
      <c r="D97" s="2619">
        <f t="shared" si="6"/>
        <v>2283.0704904185509</v>
      </c>
      <c r="E97" s="2619">
        <f t="shared" si="6"/>
        <v>6001.8300220014007</v>
      </c>
      <c r="F97" s="2619">
        <f t="shared" si="6"/>
        <v>2136.7422104290404</v>
      </c>
      <c r="G97" s="1634"/>
      <c r="H97" s="1613"/>
      <c r="I97" s="1613"/>
      <c r="J97" s="1613"/>
      <c r="K97" s="1613"/>
      <c r="L97" s="1613"/>
    </row>
    <row r="98" spans="1:12">
      <c r="A98" s="1606" t="s">
        <v>1000</v>
      </c>
      <c r="B98" s="1585">
        <f>SUM('P1'!BZ24:CD24)/1000</f>
        <v>6304.2380000000003</v>
      </c>
      <c r="C98" s="1679">
        <f t="shared" si="5"/>
        <v>12468.635788658785</v>
      </c>
      <c r="D98" s="2619">
        <f t="shared" si="6"/>
        <v>2769.0359665306428</v>
      </c>
      <c r="E98" s="2619">
        <f t="shared" si="6"/>
        <v>7557.9880094552709</v>
      </c>
      <c r="F98" s="2619">
        <f t="shared" si="6"/>
        <v>2141.6118126728711</v>
      </c>
      <c r="G98" s="1634"/>
      <c r="H98" s="1613"/>
      <c r="I98" s="1613"/>
      <c r="J98" s="1613"/>
      <c r="K98" s="1613"/>
      <c r="L98" s="1613"/>
    </row>
    <row r="99" spans="1:12">
      <c r="A99" s="1606" t="s">
        <v>1001</v>
      </c>
      <c r="B99" s="1585">
        <f>SUM('P1'!CE24:CI24)/1000</f>
        <v>6275.049</v>
      </c>
      <c r="C99" s="1679">
        <f t="shared" si="5"/>
        <v>13247.384282960817</v>
      </c>
      <c r="D99" s="2619">
        <f t="shared" si="6"/>
        <v>2990.0260919977409</v>
      </c>
      <c r="E99" s="2619">
        <f t="shared" si="6"/>
        <v>8394.5814632929105</v>
      </c>
      <c r="F99" s="2619">
        <f t="shared" si="6"/>
        <v>1862.7767276701657</v>
      </c>
      <c r="G99" s="1634"/>
      <c r="H99" s="1613"/>
      <c r="I99" s="1613"/>
      <c r="J99" s="1613"/>
      <c r="K99" s="1613"/>
      <c r="L99" s="1613"/>
    </row>
    <row r="100" spans="1:12">
      <c r="A100" s="1606" t="s">
        <v>1002</v>
      </c>
      <c r="B100" s="1585">
        <f>SUM('P1'!CJ24:CN24)/1000</f>
        <v>5763.7070000000003</v>
      </c>
      <c r="C100" s="1679">
        <f t="shared" si="5"/>
        <v>12528.173093592848</v>
      </c>
      <c r="D100" s="2619">
        <f t="shared" si="6"/>
        <v>2788.1940412561803</v>
      </c>
      <c r="E100" s="2619">
        <f t="shared" si="6"/>
        <v>8267.1889839951236</v>
      </c>
      <c r="F100" s="2619">
        <f t="shared" si="6"/>
        <v>1472.7900683415453</v>
      </c>
      <c r="G100" s="1634"/>
      <c r="H100" s="1613"/>
      <c r="I100" s="1613"/>
      <c r="J100" s="1613"/>
      <c r="K100" s="1613"/>
      <c r="L100" s="1613"/>
    </row>
    <row r="101" spans="1:12">
      <c r="A101" s="1607" t="s">
        <v>1005</v>
      </c>
      <c r="B101" s="2620">
        <f>SUM('P1'!CO24:DD24)/1000</f>
        <v>4254.268</v>
      </c>
      <c r="C101" s="1679">
        <f t="shared" si="5"/>
        <v>9602.0169558572998</v>
      </c>
      <c r="D101" s="1674">
        <f t="shared" si="6"/>
        <v>2098.9942538671453</v>
      </c>
      <c r="E101" s="1674">
        <f t="shared" si="6"/>
        <v>6493.9317467569235</v>
      </c>
      <c r="F101" s="1674">
        <f t="shared" si="6"/>
        <v>1009.0909552332299</v>
      </c>
      <c r="G101" s="1634"/>
      <c r="H101" s="1613"/>
      <c r="I101" s="1613"/>
      <c r="J101" s="1613"/>
      <c r="K101" s="1613"/>
      <c r="L101" s="1613"/>
    </row>
    <row r="102" spans="1:12">
      <c r="G102" s="1318"/>
    </row>
    <row r="103" spans="1:12">
      <c r="A103" s="2816">
        <v>2040</v>
      </c>
      <c r="B103" s="2617" t="s">
        <v>640</v>
      </c>
      <c r="C103" s="2617" t="s">
        <v>800</v>
      </c>
      <c r="G103" s="1318"/>
    </row>
    <row r="104" spans="1:12">
      <c r="B104" s="2617" t="s">
        <v>643</v>
      </c>
      <c r="C104" s="2617" t="s">
        <v>801</v>
      </c>
      <c r="G104" s="1318"/>
    </row>
    <row r="105" spans="1:12">
      <c r="C105" s="1605" t="s">
        <v>644</v>
      </c>
      <c r="D105" s="1605" t="s">
        <v>645</v>
      </c>
      <c r="E105" s="1605" t="s">
        <v>646</v>
      </c>
      <c r="F105" s="1605" t="s">
        <v>647</v>
      </c>
      <c r="G105" s="1319"/>
    </row>
    <row r="106" spans="1:12">
      <c r="A106" s="1608" t="s">
        <v>241</v>
      </c>
      <c r="B106" s="1610">
        <f>SUM(B107:B126)</f>
        <v>110918.55199999998</v>
      </c>
      <c r="C106" s="1674" t="s">
        <v>983</v>
      </c>
      <c r="D106" s="1674" t="s">
        <v>983</v>
      </c>
      <c r="E106" s="1674" t="s">
        <v>983</v>
      </c>
      <c r="F106" s="1674" t="s">
        <v>983</v>
      </c>
      <c r="G106" s="1634"/>
    </row>
    <row r="107" spans="1:12">
      <c r="A107" s="2618" t="s">
        <v>1160</v>
      </c>
      <c r="B107" s="2620">
        <f>'P1'!C29/1000</f>
        <v>743.84100000000001</v>
      </c>
      <c r="C107" s="1679">
        <f t="shared" ref="C107:C126" si="7">SUM(D107:F107)</f>
        <v>7127.7471542515732</v>
      </c>
      <c r="D107" s="1674">
        <f t="shared" ref="D107:F120" si="8">D7</f>
        <v>1149.7090276995959</v>
      </c>
      <c r="E107" s="1674">
        <f t="shared" si="8"/>
        <v>5966.9423936339963</v>
      </c>
      <c r="F107" s="1674">
        <f>F7</f>
        <v>11.095732917981051</v>
      </c>
      <c r="G107" s="1634"/>
    </row>
    <row r="108" spans="1:12">
      <c r="A108" s="2618" t="s">
        <v>1159</v>
      </c>
      <c r="B108" s="2620">
        <f>SUM('P1'!D29:G29)/1000</f>
        <v>3053.181</v>
      </c>
      <c r="C108" s="1679">
        <f t="shared" si="7"/>
        <v>7302.0473938376708</v>
      </c>
      <c r="D108" s="1674">
        <f t="shared" si="8"/>
        <v>761.17280247477629</v>
      </c>
      <c r="E108" s="1674">
        <f t="shared" si="8"/>
        <v>6060.535709963573</v>
      </c>
      <c r="F108" s="1674">
        <f t="shared" si="8"/>
        <v>480.33888139932162</v>
      </c>
      <c r="G108" s="1634"/>
      <c r="H108" s="1613"/>
      <c r="I108" s="1613"/>
      <c r="J108" s="1613"/>
      <c r="K108" s="1613"/>
      <c r="L108" s="1613"/>
    </row>
    <row r="109" spans="1:12">
      <c r="A109" s="1606" t="s">
        <v>986</v>
      </c>
      <c r="B109" s="2620">
        <f>SUM('P1'!H29:L29)/1000</f>
        <v>3988.6590000000001</v>
      </c>
      <c r="C109" s="1679">
        <f t="shared" si="7"/>
        <v>4798.3494067152005</v>
      </c>
      <c r="D109" s="1674">
        <f t="shared" si="8"/>
        <v>448.96082340023895</v>
      </c>
      <c r="E109" s="1674">
        <f t="shared" si="8"/>
        <v>3240.4425234511054</v>
      </c>
      <c r="F109" s="1674">
        <f t="shared" si="8"/>
        <v>1108.9460598638559</v>
      </c>
      <c r="G109" s="1634"/>
      <c r="H109" s="1613"/>
      <c r="I109" s="1613"/>
      <c r="J109" s="1613"/>
      <c r="K109" s="1613"/>
      <c r="L109" s="1613"/>
    </row>
    <row r="110" spans="1:12">
      <c r="A110" s="1606" t="s">
        <v>987</v>
      </c>
      <c r="B110" s="2620">
        <f>SUM('P1'!M29:Q29)/1000</f>
        <v>4150.268</v>
      </c>
      <c r="C110" s="1679">
        <f t="shared" si="7"/>
        <v>2860.1512308445999</v>
      </c>
      <c r="D110" s="1674">
        <f t="shared" si="8"/>
        <v>337.22804868386049</v>
      </c>
      <c r="E110" s="1674">
        <f t="shared" si="8"/>
        <v>1896.9164196675031</v>
      </c>
      <c r="F110" s="1674">
        <f t="shared" si="8"/>
        <v>626.00676249323612</v>
      </c>
      <c r="G110" s="1634"/>
      <c r="H110" s="1613"/>
      <c r="I110" s="1613"/>
      <c r="J110" s="1613"/>
      <c r="K110" s="1613"/>
      <c r="L110" s="1613"/>
    </row>
    <row r="111" spans="1:12">
      <c r="A111" s="1606" t="s">
        <v>988</v>
      </c>
      <c r="B111" s="1585">
        <f>SUM('P1'!R29:V29)/1000</f>
        <v>4350.8379999999997</v>
      </c>
      <c r="C111" s="1679">
        <f t="shared" si="7"/>
        <v>2082.614048421709</v>
      </c>
      <c r="D111" s="1674">
        <f t="shared" si="8"/>
        <v>299.13130485566597</v>
      </c>
      <c r="E111" s="1674">
        <f t="shared" si="8"/>
        <v>1317.9608532485897</v>
      </c>
      <c r="F111" s="1674">
        <f t="shared" si="8"/>
        <v>465.52189031745303</v>
      </c>
      <c r="G111" s="1634"/>
      <c r="H111" s="1613"/>
      <c r="I111" s="1613"/>
      <c r="J111" s="1613"/>
      <c r="K111" s="1613"/>
      <c r="L111" s="1613"/>
    </row>
    <row r="112" spans="1:12">
      <c r="A112" s="1606" t="s">
        <v>989</v>
      </c>
      <c r="B112" s="1585">
        <f>SUM('P1'!W29:AA29)/1000</f>
        <v>4894.9570000000003</v>
      </c>
      <c r="C112" s="1679">
        <f t="shared" si="7"/>
        <v>2408.6939496912109</v>
      </c>
      <c r="D112" s="1674">
        <f t="shared" si="8"/>
        <v>357.10237949936408</v>
      </c>
      <c r="E112" s="1674">
        <f t="shared" si="8"/>
        <v>1429.422003283514</v>
      </c>
      <c r="F112" s="1674">
        <f t="shared" si="8"/>
        <v>622.16956690833285</v>
      </c>
      <c r="G112" s="1634"/>
      <c r="H112" s="1613"/>
      <c r="I112" s="1613"/>
      <c r="J112" s="1613"/>
      <c r="K112" s="1613"/>
      <c r="L112" s="1613"/>
    </row>
    <row r="113" spans="1:12">
      <c r="A113" s="1606" t="s">
        <v>990</v>
      </c>
      <c r="B113" s="1585">
        <f>SUM('P1'!AB29:AF29)/1000</f>
        <v>5241.4409999999998</v>
      </c>
      <c r="C113" s="1679">
        <f t="shared" si="7"/>
        <v>2911.2347943927161</v>
      </c>
      <c r="D113" s="1674">
        <f t="shared" si="8"/>
        <v>485.08230869800462</v>
      </c>
      <c r="E113" s="1674">
        <f t="shared" si="8"/>
        <v>1732.8893647236769</v>
      </c>
      <c r="F113" s="1674">
        <f t="shared" si="8"/>
        <v>693.26312097103482</v>
      </c>
      <c r="G113" s="1634"/>
      <c r="H113" s="1613"/>
      <c r="I113" s="1613"/>
      <c r="J113" s="1613"/>
      <c r="K113" s="1613"/>
      <c r="L113" s="1613"/>
    </row>
    <row r="114" spans="1:12">
      <c r="A114" s="1606" t="s">
        <v>991</v>
      </c>
      <c r="B114" s="1585">
        <f>SUM('P1'!AG29:AK29)/1000</f>
        <v>5569.8419999999996</v>
      </c>
      <c r="C114" s="1679">
        <f t="shared" si="7"/>
        <v>3304.7730624441783</v>
      </c>
      <c r="D114" s="1674">
        <f t="shared" si="8"/>
        <v>573.43924818611617</v>
      </c>
      <c r="E114" s="1674">
        <f t="shared" si="8"/>
        <v>1886.9821266044169</v>
      </c>
      <c r="F114" s="1674">
        <f t="shared" si="8"/>
        <v>844.35168765364517</v>
      </c>
      <c r="G114" s="1634"/>
      <c r="H114" s="1613"/>
      <c r="I114" s="1613"/>
      <c r="J114" s="1613"/>
      <c r="K114" s="1613"/>
      <c r="L114" s="1613"/>
    </row>
    <row r="115" spans="1:12">
      <c r="A115" s="1606" t="s">
        <v>992</v>
      </c>
      <c r="B115" s="1585">
        <f>SUM('P1'!AL29:AP29)/1000</f>
        <v>5845.0889999999999</v>
      </c>
      <c r="C115" s="1679">
        <f t="shared" si="7"/>
        <v>3509.0791727707256</v>
      </c>
      <c r="D115" s="1674">
        <f t="shared" si="8"/>
        <v>631.21279952134694</v>
      </c>
      <c r="E115" s="1674">
        <f t="shared" si="8"/>
        <v>1978.459316721217</v>
      </c>
      <c r="F115" s="1674">
        <f t="shared" si="8"/>
        <v>899.40705652816155</v>
      </c>
      <c r="G115" s="1634"/>
      <c r="H115" s="1613"/>
      <c r="I115" s="1613"/>
      <c r="J115" s="1613"/>
      <c r="K115" s="1613"/>
      <c r="L115" s="1613"/>
    </row>
    <row r="116" spans="1:12">
      <c r="A116" s="1606" t="s">
        <v>993</v>
      </c>
      <c r="B116" s="1585">
        <f>SUM('P1'!AQ29:AU29)/1000</f>
        <v>6223.7669999999998</v>
      </c>
      <c r="C116" s="1679">
        <f t="shared" si="7"/>
        <v>3611.1045639239692</v>
      </c>
      <c r="D116" s="1674">
        <f t="shared" si="8"/>
        <v>685.23112001837796</v>
      </c>
      <c r="E116" s="1674">
        <f t="shared" si="8"/>
        <v>2020.9701402932917</v>
      </c>
      <c r="F116" s="1674">
        <f t="shared" si="8"/>
        <v>904.90330361229974</v>
      </c>
      <c r="G116" s="1634"/>
      <c r="H116" s="1613"/>
      <c r="I116" s="1613"/>
      <c r="J116" s="1613"/>
      <c r="K116" s="1613"/>
      <c r="L116" s="1613"/>
    </row>
    <row r="117" spans="1:12">
      <c r="A117" s="1606" t="s">
        <v>994</v>
      </c>
      <c r="B117" s="1585">
        <f>SUM('P1'!AV29:AZ29)/1000</f>
        <v>6116.5339999999997</v>
      </c>
      <c r="C117" s="1679">
        <f t="shared" si="7"/>
        <v>4082.3204134436191</v>
      </c>
      <c r="D117" s="1674">
        <f t="shared" si="8"/>
        <v>808.6609249582699</v>
      </c>
      <c r="E117" s="1674">
        <f t="shared" si="8"/>
        <v>2203.550866445411</v>
      </c>
      <c r="F117" s="1674">
        <f t="shared" si="8"/>
        <v>1070.1086220399382</v>
      </c>
      <c r="G117" s="1634"/>
      <c r="H117" s="1613"/>
      <c r="I117" s="1613"/>
      <c r="J117" s="1613"/>
      <c r="K117" s="1613"/>
      <c r="L117" s="1613"/>
    </row>
    <row r="118" spans="1:12">
      <c r="A118" s="1606" t="s">
        <v>995</v>
      </c>
      <c r="B118" s="1585">
        <f>SUM('P1'!BA29:BE29)/1000</f>
        <v>6408.7910000000002</v>
      </c>
      <c r="C118" s="1679">
        <f t="shared" si="7"/>
        <v>4971.2608803536741</v>
      </c>
      <c r="D118" s="1674">
        <f t="shared" si="8"/>
        <v>1004.7918557993231</v>
      </c>
      <c r="E118" s="1674">
        <f t="shared" si="8"/>
        <v>2693.7784883701424</v>
      </c>
      <c r="F118" s="1674">
        <f t="shared" si="8"/>
        <v>1272.6905361842089</v>
      </c>
      <c r="G118" s="1634"/>
      <c r="H118" s="1613"/>
      <c r="I118" s="1613"/>
      <c r="J118" s="1613"/>
      <c r="K118" s="1613"/>
      <c r="L118" s="1613"/>
    </row>
    <row r="119" spans="1:12">
      <c r="A119" s="1606" t="s">
        <v>996</v>
      </c>
      <c r="B119" s="1585">
        <f>SUM('P1'!BF29:BJ29)/1000</f>
        <v>7145.1980000000003</v>
      </c>
      <c r="C119" s="1679">
        <f t="shared" si="7"/>
        <v>5699.3438319824063</v>
      </c>
      <c r="D119" s="1674">
        <f t="shared" si="8"/>
        <v>1225.875560698903</v>
      </c>
      <c r="E119" s="1674">
        <f t="shared" si="8"/>
        <v>3055.2500528448095</v>
      </c>
      <c r="F119" s="1674">
        <f t="shared" si="8"/>
        <v>1418.2182184386938</v>
      </c>
      <c r="G119" s="1634"/>
      <c r="H119" s="1613"/>
      <c r="I119" s="1613"/>
      <c r="J119" s="1613"/>
      <c r="K119" s="1613"/>
      <c r="L119" s="1613"/>
    </row>
    <row r="120" spans="1:12">
      <c r="A120" s="1606" t="s">
        <v>997</v>
      </c>
      <c r="B120" s="1585">
        <f>SUM('P1'!BK29:BO29)/1000</f>
        <v>7980.433</v>
      </c>
      <c r="C120" s="1679">
        <f t="shared" si="7"/>
        <v>6919.5632365143829</v>
      </c>
      <c r="D120" s="1674">
        <f t="shared" si="8"/>
        <v>1515.4337992058593</v>
      </c>
      <c r="E120" s="1674">
        <f t="shared" si="8"/>
        <v>3739.0651263221239</v>
      </c>
      <c r="F120" s="1674">
        <f t="shared" si="8"/>
        <v>1665.0643109863993</v>
      </c>
      <c r="G120" s="1634"/>
      <c r="H120" s="1613"/>
      <c r="I120" s="1613"/>
      <c r="J120" s="1613"/>
      <c r="K120" s="1613"/>
      <c r="L120" s="1613"/>
    </row>
    <row r="121" spans="1:12">
      <c r="A121" s="1606" t="s">
        <v>998</v>
      </c>
      <c r="B121" s="1585">
        <f>SUM('P1'!BP29:BT29)/1000</f>
        <v>9074.7520000000004</v>
      </c>
      <c r="C121" s="1679">
        <f t="shared" si="7"/>
        <v>7868.9103736226334</v>
      </c>
      <c r="D121" s="2619">
        <f t="shared" ref="D121:F125" si="9">(D20*$C$1+D21*(5-$C$1))/5</f>
        <v>1726.5570316026781</v>
      </c>
      <c r="E121" s="2619">
        <f t="shared" si="9"/>
        <v>4316.5137231089248</v>
      </c>
      <c r="F121" s="2619">
        <f t="shared" si="9"/>
        <v>1825.839618911031</v>
      </c>
      <c r="G121" s="1634"/>
      <c r="H121" s="1613"/>
      <c r="I121" s="1613"/>
      <c r="J121" s="1613"/>
      <c r="K121" s="1613"/>
      <c r="L121" s="1613"/>
    </row>
    <row r="122" spans="1:12">
      <c r="A122" s="1606" t="s">
        <v>999</v>
      </c>
      <c r="B122" s="1585">
        <f>SUM('P1'!BU29:BY29)/1000</f>
        <v>7739.1570000000002</v>
      </c>
      <c r="C122" s="1679">
        <f t="shared" si="7"/>
        <v>10124.719535419714</v>
      </c>
      <c r="D122" s="2619">
        <f t="shared" si="9"/>
        <v>2219.1093373779854</v>
      </c>
      <c r="E122" s="2619">
        <f t="shared" si="9"/>
        <v>5796.6693364262755</v>
      </c>
      <c r="F122" s="2619">
        <f t="shared" si="9"/>
        <v>2108.9408616154519</v>
      </c>
      <c r="G122" s="1634"/>
      <c r="H122" s="1613"/>
      <c r="I122" s="1613"/>
      <c r="J122" s="1613"/>
      <c r="K122" s="1613"/>
      <c r="L122" s="1613"/>
    </row>
    <row r="123" spans="1:12">
      <c r="A123" s="1606" t="s">
        <v>1000</v>
      </c>
      <c r="B123" s="1585">
        <f>SUM('P1'!BZ29:CD29)/1000</f>
        <v>6611.6859999999997</v>
      </c>
      <c r="C123" s="1679">
        <f t="shared" si="7"/>
        <v>12276.514635223553</v>
      </c>
      <c r="D123" s="2619">
        <f t="shared" si="9"/>
        <v>2719.3141969428339</v>
      </c>
      <c r="E123" s="2619">
        <f t="shared" si="9"/>
        <v>7398.9858508444477</v>
      </c>
      <c r="F123" s="2619">
        <f t="shared" si="9"/>
        <v>2158.2145874362732</v>
      </c>
      <c r="G123" s="1634"/>
      <c r="H123" s="1613"/>
      <c r="I123" s="1613"/>
      <c r="J123" s="1613"/>
      <c r="K123" s="1613"/>
      <c r="L123" s="1613"/>
    </row>
    <row r="124" spans="1:12">
      <c r="A124" s="1606" t="s">
        <v>1001</v>
      </c>
      <c r="B124" s="1585">
        <f>SUM('P1'!CE29:CI29)/1000</f>
        <v>5543.4459999999999</v>
      </c>
      <c r="C124" s="1679">
        <f t="shared" si="7"/>
        <v>13224.136769512254</v>
      </c>
      <c r="D124" s="2619">
        <f t="shared" si="9"/>
        <v>2980.4082940591211</v>
      </c>
      <c r="E124" s="2619">
        <f t="shared" si="9"/>
        <v>8339.7692198557179</v>
      </c>
      <c r="F124" s="2619">
        <f t="shared" si="9"/>
        <v>1903.9592555974136</v>
      </c>
      <c r="G124" s="1634"/>
      <c r="H124" s="1613"/>
      <c r="I124" s="1613"/>
      <c r="J124" s="1613"/>
      <c r="K124" s="1613"/>
      <c r="L124" s="1613"/>
    </row>
    <row r="125" spans="1:12">
      <c r="A125" s="1606" t="s">
        <v>1002</v>
      </c>
      <c r="B125" s="1585">
        <f>SUM('P1'!CJ29:CN29)/1000</f>
        <v>4919.9380000000001</v>
      </c>
      <c r="C125" s="1679">
        <f t="shared" si="7"/>
        <v>12675.997674165643</v>
      </c>
      <c r="D125" s="2619">
        <f t="shared" si="9"/>
        <v>2831.625997503008</v>
      </c>
      <c r="E125" s="2619">
        <f t="shared" si="9"/>
        <v>8325.2915963996129</v>
      </c>
      <c r="F125" s="2619">
        <f t="shared" si="9"/>
        <v>1519.0800802630226</v>
      </c>
      <c r="G125" s="1634"/>
      <c r="H125" s="1613"/>
      <c r="I125" s="1613"/>
      <c r="J125" s="1613"/>
      <c r="K125" s="1613"/>
      <c r="L125" s="1613"/>
    </row>
    <row r="126" spans="1:12">
      <c r="A126" s="1607" t="s">
        <v>1005</v>
      </c>
      <c r="B126" s="2620">
        <f>SUM('P1'!CO29:DD29)/1000</f>
        <v>5316.7340000000004</v>
      </c>
      <c r="C126" s="1679">
        <f t="shared" si="7"/>
        <v>9602.0169558572998</v>
      </c>
      <c r="D126" s="1674">
        <f>D26</f>
        <v>2098.9942538671453</v>
      </c>
      <c r="E126" s="1674">
        <f>E26</f>
        <v>6493.9317467569235</v>
      </c>
      <c r="F126" s="1674">
        <f>F26</f>
        <v>1009.0909552332299</v>
      </c>
      <c r="G126" s="1634"/>
      <c r="H126" s="1613"/>
      <c r="I126" s="1613"/>
      <c r="J126" s="1613"/>
      <c r="K126" s="1613"/>
      <c r="L126" s="1613"/>
    </row>
    <row r="127" spans="1:12">
      <c r="A127" s="1682"/>
      <c r="B127" s="1701"/>
      <c r="C127" s="1631"/>
      <c r="D127" s="1632"/>
      <c r="E127" s="1632"/>
      <c r="F127" s="1632"/>
      <c r="G127" s="1692"/>
    </row>
  </sheetData>
  <phoneticPr fontId="21"/>
  <pageMargins left="0.7" right="0.7" top="0.75" bottom="0.75" header="0.3" footer="0.3"/>
  <ignoredErrors>
    <ignoredError sqref="B108:B126 B83:B101 B58:B76 B33:B51 B8:B26" formulaRange="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
  <sheetViews>
    <sheetView zoomScale="85" zoomScaleNormal="85" workbookViewId="0"/>
  </sheetViews>
  <sheetFormatPr defaultRowHeight="13.5"/>
  <sheetData/>
  <phoneticPr fontId="2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DD104"/>
  <sheetViews>
    <sheetView zoomScale="85" zoomScaleNormal="85" workbookViewId="0">
      <pane xSplit="1" ySplit="3" topLeftCell="B4" activePane="bottomRight" state="frozen"/>
      <selection pane="topRight"/>
      <selection pane="bottomLeft"/>
      <selection pane="bottomRight"/>
    </sheetView>
  </sheetViews>
  <sheetFormatPr defaultRowHeight="13.5"/>
  <cols>
    <col min="1" max="108" width="10.25" style="1" customWidth="1"/>
    <col min="109" max="16384" width="9" style="1561"/>
  </cols>
  <sheetData>
    <row r="1" spans="1:108" s="1" customFormat="1">
      <c r="A1" s="2841" t="s">
        <v>1543</v>
      </c>
    </row>
    <row r="2" spans="1:108" s="1" customFormat="1">
      <c r="A2" s="2841"/>
    </row>
    <row r="3" spans="1:108" s="1" customFormat="1">
      <c r="A3" s="2658" t="s">
        <v>0</v>
      </c>
      <c r="B3" s="2658" t="s">
        <v>1</v>
      </c>
      <c r="C3" s="2658" t="s">
        <v>2</v>
      </c>
      <c r="D3" s="2658" t="s">
        <v>3</v>
      </c>
      <c r="E3" s="2658" t="s">
        <v>4</v>
      </c>
      <c r="F3" s="2658" t="s">
        <v>5</v>
      </c>
      <c r="G3" s="2658" t="s">
        <v>6</v>
      </c>
      <c r="H3" s="2658" t="s">
        <v>7</v>
      </c>
      <c r="I3" s="2658" t="s">
        <v>8</v>
      </c>
      <c r="J3" s="2658" t="s">
        <v>9</v>
      </c>
      <c r="K3" s="2658" t="s">
        <v>10</v>
      </c>
      <c r="L3" s="2658" t="s">
        <v>11</v>
      </c>
      <c r="M3" s="2658" t="s">
        <v>12</v>
      </c>
      <c r="N3" s="2658" t="s">
        <v>13</v>
      </c>
      <c r="O3" s="2658" t="s">
        <v>14</v>
      </c>
      <c r="P3" s="2658" t="s">
        <v>15</v>
      </c>
      <c r="Q3" s="2658" t="s">
        <v>16</v>
      </c>
      <c r="R3" s="2658" t="s">
        <v>17</v>
      </c>
      <c r="S3" s="2658" t="s">
        <v>18</v>
      </c>
      <c r="T3" s="2658" t="s">
        <v>19</v>
      </c>
      <c r="U3" s="2658" t="s">
        <v>20</v>
      </c>
      <c r="V3" s="2658" t="s">
        <v>21</v>
      </c>
      <c r="W3" s="2658" t="s">
        <v>22</v>
      </c>
      <c r="X3" s="2658" t="s">
        <v>23</v>
      </c>
      <c r="Y3" s="2658" t="s">
        <v>24</v>
      </c>
      <c r="Z3" s="2658" t="s">
        <v>25</v>
      </c>
      <c r="AA3" s="2658" t="s">
        <v>26</v>
      </c>
      <c r="AB3" s="2658" t="s">
        <v>27</v>
      </c>
      <c r="AC3" s="2658" t="s">
        <v>28</v>
      </c>
      <c r="AD3" s="2658" t="s">
        <v>29</v>
      </c>
      <c r="AE3" s="2658" t="s">
        <v>30</v>
      </c>
      <c r="AF3" s="2658" t="s">
        <v>31</v>
      </c>
      <c r="AG3" s="2658" t="s">
        <v>32</v>
      </c>
      <c r="AH3" s="2658" t="s">
        <v>33</v>
      </c>
      <c r="AI3" s="2658" t="s">
        <v>34</v>
      </c>
      <c r="AJ3" s="2658" t="s">
        <v>35</v>
      </c>
      <c r="AK3" s="2658" t="s">
        <v>36</v>
      </c>
      <c r="AL3" s="2658" t="s">
        <v>37</v>
      </c>
      <c r="AM3" s="2658" t="s">
        <v>38</v>
      </c>
      <c r="AN3" s="2658" t="s">
        <v>39</v>
      </c>
      <c r="AO3" s="2658" t="s">
        <v>40</v>
      </c>
      <c r="AP3" s="2658" t="s">
        <v>41</v>
      </c>
      <c r="AQ3" s="2658" t="s">
        <v>42</v>
      </c>
      <c r="AR3" s="2658" t="s">
        <v>43</v>
      </c>
      <c r="AS3" s="2658" t="s">
        <v>44</v>
      </c>
      <c r="AT3" s="2658" t="s">
        <v>45</v>
      </c>
      <c r="AU3" s="2658" t="s">
        <v>46</v>
      </c>
      <c r="AV3" s="2658" t="s">
        <v>47</v>
      </c>
      <c r="AW3" s="2658" t="s">
        <v>48</v>
      </c>
      <c r="AX3" s="2658" t="s">
        <v>49</v>
      </c>
      <c r="AY3" s="2658" t="s">
        <v>50</v>
      </c>
      <c r="AZ3" s="2658" t="s">
        <v>51</v>
      </c>
      <c r="BA3" s="2658" t="s">
        <v>52</v>
      </c>
      <c r="BB3" s="2658" t="s">
        <v>53</v>
      </c>
      <c r="BC3" s="2658" t="s">
        <v>54</v>
      </c>
      <c r="BD3" s="2658" t="s">
        <v>55</v>
      </c>
      <c r="BE3" s="2658" t="s">
        <v>56</v>
      </c>
      <c r="BF3" s="2658" t="s">
        <v>57</v>
      </c>
      <c r="BG3" s="2658" t="s">
        <v>58</v>
      </c>
      <c r="BH3" s="2658" t="s">
        <v>59</v>
      </c>
      <c r="BI3" s="2658" t="s">
        <v>60</v>
      </c>
      <c r="BJ3" s="2658" t="s">
        <v>61</v>
      </c>
      <c r="BK3" s="2658" t="s">
        <v>62</v>
      </c>
      <c r="BL3" s="2658" t="s">
        <v>63</v>
      </c>
      <c r="BM3" s="2658" t="s">
        <v>64</v>
      </c>
      <c r="BN3" s="2658" t="s">
        <v>65</v>
      </c>
      <c r="BO3" s="2658" t="s">
        <v>66</v>
      </c>
      <c r="BP3" s="2658" t="s">
        <v>67</v>
      </c>
      <c r="BQ3" s="2658" t="s">
        <v>68</v>
      </c>
      <c r="BR3" s="2658" t="s">
        <v>69</v>
      </c>
      <c r="BS3" s="2658" t="s">
        <v>70</v>
      </c>
      <c r="BT3" s="2658" t="s">
        <v>71</v>
      </c>
      <c r="BU3" s="2658" t="s">
        <v>72</v>
      </c>
      <c r="BV3" s="2658" t="s">
        <v>73</v>
      </c>
      <c r="BW3" s="2658" t="s">
        <v>74</v>
      </c>
      <c r="BX3" s="2658" t="s">
        <v>75</v>
      </c>
      <c r="BY3" s="2658" t="s">
        <v>76</v>
      </c>
      <c r="BZ3" s="2658" t="s">
        <v>77</v>
      </c>
      <c r="CA3" s="2658" t="s">
        <v>78</v>
      </c>
      <c r="CB3" s="2658" t="s">
        <v>79</v>
      </c>
      <c r="CC3" s="2658" t="s">
        <v>80</v>
      </c>
      <c r="CD3" s="2658" t="s">
        <v>81</v>
      </c>
      <c r="CE3" s="2658" t="s">
        <v>82</v>
      </c>
      <c r="CF3" s="2658" t="s">
        <v>83</v>
      </c>
      <c r="CG3" s="2658" t="s">
        <v>84</v>
      </c>
      <c r="CH3" s="2658" t="s">
        <v>85</v>
      </c>
      <c r="CI3" s="2658" t="s">
        <v>86</v>
      </c>
      <c r="CJ3" s="2658" t="s">
        <v>87</v>
      </c>
      <c r="CK3" s="2658" t="s">
        <v>88</v>
      </c>
      <c r="CL3" s="2658" t="s">
        <v>89</v>
      </c>
      <c r="CM3" s="2658" t="s">
        <v>90</v>
      </c>
      <c r="CN3" s="2658" t="s">
        <v>91</v>
      </c>
      <c r="CO3" s="2658" t="s">
        <v>92</v>
      </c>
      <c r="CP3" s="2658" t="s">
        <v>93</v>
      </c>
      <c r="CQ3" s="2658" t="s">
        <v>94</v>
      </c>
      <c r="CR3" s="2658" t="s">
        <v>95</v>
      </c>
      <c r="CS3" s="2658" t="s">
        <v>96</v>
      </c>
      <c r="CT3" s="2658" t="s">
        <v>97</v>
      </c>
      <c r="CU3" s="2658" t="s">
        <v>98</v>
      </c>
      <c r="CV3" s="2658" t="s">
        <v>99</v>
      </c>
      <c r="CW3" s="2658" t="s">
        <v>100</v>
      </c>
      <c r="CX3" s="2658" t="s">
        <v>101</v>
      </c>
      <c r="CY3" s="2658" t="s">
        <v>102</v>
      </c>
      <c r="CZ3" s="2658" t="s">
        <v>103</v>
      </c>
      <c r="DA3" s="2658" t="s">
        <v>104</v>
      </c>
      <c r="DB3" s="2658" t="s">
        <v>105</v>
      </c>
      <c r="DC3" s="2658" t="s">
        <v>106</v>
      </c>
      <c r="DD3" s="2658" t="s">
        <v>107</v>
      </c>
    </row>
    <row r="4" spans="1:108" s="1" customFormat="1">
      <c r="A4" s="1">
        <v>2015</v>
      </c>
      <c r="B4" s="1">
        <v>127094745</v>
      </c>
      <c r="C4" s="1">
        <v>960800</v>
      </c>
      <c r="D4" s="1">
        <v>973941</v>
      </c>
      <c r="E4" s="1">
        <v>1010427</v>
      </c>
      <c r="F4" s="1">
        <v>1016484</v>
      </c>
      <c r="G4" s="1">
        <v>1044565</v>
      </c>
      <c r="H4" s="1">
        <v>1047783</v>
      </c>
      <c r="I4" s="1">
        <v>1058583</v>
      </c>
      <c r="J4" s="1">
        <v>1078974</v>
      </c>
      <c r="K4" s="1">
        <v>1070851</v>
      </c>
      <c r="L4" s="1">
        <v>1062970</v>
      </c>
      <c r="M4" s="1">
        <v>1064917</v>
      </c>
      <c r="N4" s="1">
        <v>1102903</v>
      </c>
      <c r="O4" s="1">
        <v>1122642</v>
      </c>
      <c r="P4" s="1">
        <v>1156486</v>
      </c>
      <c r="Q4" s="1">
        <v>1172892</v>
      </c>
      <c r="R4" s="1">
        <v>1200617</v>
      </c>
      <c r="S4" s="1">
        <v>1202017</v>
      </c>
      <c r="T4" s="1">
        <v>1220012</v>
      </c>
      <c r="U4" s="1">
        <v>1217974</v>
      </c>
      <c r="V4" s="1">
        <v>1213794</v>
      </c>
      <c r="W4" s="1">
        <v>1231415</v>
      </c>
      <c r="X4" s="1">
        <v>1224247</v>
      </c>
      <c r="Y4" s="1">
        <v>1200710</v>
      </c>
      <c r="Z4" s="1">
        <v>1218681</v>
      </c>
      <c r="AA4" s="1">
        <v>1215671</v>
      </c>
      <c r="AB4" s="1">
        <v>1238630</v>
      </c>
      <c r="AC4" s="1">
        <v>1268081</v>
      </c>
      <c r="AD4" s="1">
        <v>1309667</v>
      </c>
      <c r="AE4" s="1">
        <v>1345969</v>
      </c>
      <c r="AF4" s="1">
        <v>1370133</v>
      </c>
      <c r="AG4" s="1">
        <v>1424394</v>
      </c>
      <c r="AH4" s="1">
        <v>1470748</v>
      </c>
      <c r="AI4" s="1">
        <v>1493012</v>
      </c>
      <c r="AJ4" s="1">
        <v>1495585</v>
      </c>
      <c r="AK4" s="1">
        <v>1512396</v>
      </c>
      <c r="AL4" s="1">
        <v>1577825</v>
      </c>
      <c r="AM4" s="1">
        <v>1619198</v>
      </c>
      <c r="AN4" s="1">
        <v>1682665</v>
      </c>
      <c r="AO4" s="1">
        <v>1727243</v>
      </c>
      <c r="AP4" s="1">
        <v>1810380</v>
      </c>
      <c r="AQ4" s="1">
        <v>1890032</v>
      </c>
      <c r="AR4" s="1">
        <v>1994776</v>
      </c>
      <c r="AS4" s="1">
        <v>2029444</v>
      </c>
      <c r="AT4" s="1">
        <v>1992660</v>
      </c>
      <c r="AU4" s="1">
        <v>1939681</v>
      </c>
      <c r="AV4" s="1">
        <v>1881435</v>
      </c>
      <c r="AW4" s="1">
        <v>1852462</v>
      </c>
      <c r="AX4" s="1">
        <v>1811526</v>
      </c>
      <c r="AY4" s="1">
        <v>1808091</v>
      </c>
      <c r="AZ4" s="1">
        <v>1412853</v>
      </c>
      <c r="BA4" s="1">
        <v>1743922</v>
      </c>
      <c r="BB4" s="1">
        <v>1633651</v>
      </c>
      <c r="BC4" s="1">
        <v>1592161</v>
      </c>
      <c r="BD4" s="1">
        <v>1539228</v>
      </c>
      <c r="BE4" s="1">
        <v>1515150</v>
      </c>
      <c r="BF4" s="1">
        <v>1525255</v>
      </c>
      <c r="BG4" s="1">
        <v>1553581</v>
      </c>
      <c r="BH4" s="1">
        <v>1511071</v>
      </c>
      <c r="BI4" s="1">
        <v>1468374</v>
      </c>
      <c r="BJ4" s="1">
        <v>1542740</v>
      </c>
      <c r="BK4" s="1">
        <v>1593818</v>
      </c>
      <c r="BL4" s="1">
        <v>1592201</v>
      </c>
      <c r="BM4" s="1">
        <v>1690839</v>
      </c>
      <c r="BN4" s="1">
        <v>1787096</v>
      </c>
      <c r="BO4" s="1">
        <v>1888447</v>
      </c>
      <c r="BP4" s="1">
        <v>2022817</v>
      </c>
      <c r="BQ4" s="1">
        <v>2209834</v>
      </c>
      <c r="BR4" s="1">
        <v>2182463</v>
      </c>
      <c r="BS4" s="1">
        <v>2062400</v>
      </c>
      <c r="BT4" s="1">
        <v>1281671</v>
      </c>
      <c r="BU4" s="1">
        <v>1367406</v>
      </c>
      <c r="BV4" s="1">
        <v>1653908</v>
      </c>
      <c r="BW4" s="1">
        <v>1589222</v>
      </c>
      <c r="BX4" s="1">
        <v>1619095</v>
      </c>
      <c r="BY4" s="1">
        <v>1556916</v>
      </c>
      <c r="BZ4" s="1">
        <v>1396796</v>
      </c>
      <c r="CA4" s="1">
        <v>1198409</v>
      </c>
      <c r="CB4" s="1">
        <v>1257159</v>
      </c>
      <c r="CC4" s="1">
        <v>1264517</v>
      </c>
      <c r="CD4" s="1">
        <v>1236622</v>
      </c>
      <c r="CE4" s="1">
        <v>1148179</v>
      </c>
      <c r="CF4" s="1">
        <v>1052163</v>
      </c>
      <c r="CG4" s="1">
        <v>1014711</v>
      </c>
      <c r="CH4" s="1">
        <v>945112</v>
      </c>
      <c r="CI4" s="1">
        <v>866068</v>
      </c>
      <c r="CJ4" s="1">
        <v>770952</v>
      </c>
      <c r="CK4" s="1">
        <v>704364</v>
      </c>
      <c r="CL4" s="1">
        <v>632234</v>
      </c>
      <c r="CM4" s="1">
        <v>558349</v>
      </c>
      <c r="CN4" s="1">
        <v>490377</v>
      </c>
      <c r="CO4" s="1">
        <v>407252</v>
      </c>
      <c r="CP4" s="1">
        <v>325642</v>
      </c>
      <c r="CQ4" s="1">
        <v>265216</v>
      </c>
      <c r="CR4" s="1">
        <v>204771</v>
      </c>
      <c r="CS4" s="1">
        <v>159947</v>
      </c>
      <c r="CT4" s="1">
        <v>132300</v>
      </c>
      <c r="CU4" s="1">
        <v>82439</v>
      </c>
      <c r="CV4" s="1">
        <v>64465</v>
      </c>
      <c r="CW4" s="1">
        <v>47570</v>
      </c>
      <c r="CX4" s="1">
        <v>34740</v>
      </c>
      <c r="CY4" s="1">
        <v>22451</v>
      </c>
      <c r="CZ4" s="1">
        <v>15892</v>
      </c>
      <c r="DA4" s="1">
        <v>10253</v>
      </c>
      <c r="DB4" s="1">
        <v>6133</v>
      </c>
      <c r="DC4" s="1">
        <v>3238</v>
      </c>
      <c r="DD4" s="1">
        <v>3916</v>
      </c>
    </row>
    <row r="5" spans="1:108" s="1" customFormat="1">
      <c r="A5" s="1">
        <v>2016</v>
      </c>
      <c r="B5" s="1">
        <v>126837700</v>
      </c>
      <c r="C5" s="1">
        <v>997636</v>
      </c>
      <c r="D5" s="1">
        <v>960191</v>
      </c>
      <c r="E5" s="1">
        <v>973514</v>
      </c>
      <c r="F5" s="1">
        <v>1010151</v>
      </c>
      <c r="G5" s="1">
        <v>1016308</v>
      </c>
      <c r="H5" s="1">
        <v>1044434</v>
      </c>
      <c r="I5" s="1">
        <v>1047698</v>
      </c>
      <c r="J5" s="1">
        <v>1058592</v>
      </c>
      <c r="K5" s="1">
        <v>1079098</v>
      </c>
      <c r="L5" s="1">
        <v>1071095</v>
      </c>
      <c r="M5" s="1">
        <v>1063308</v>
      </c>
      <c r="N5" s="1">
        <v>1065310</v>
      </c>
      <c r="O5" s="1">
        <v>1103358</v>
      </c>
      <c r="P5" s="1">
        <v>1123161</v>
      </c>
      <c r="Q5" s="1">
        <v>1156868</v>
      </c>
      <c r="R5" s="1">
        <v>1173150</v>
      </c>
      <c r="S5" s="1">
        <v>1201361</v>
      </c>
      <c r="T5" s="1">
        <v>1203983</v>
      </c>
      <c r="U5" s="1">
        <v>1223199</v>
      </c>
      <c r="V5" s="1">
        <v>1222149</v>
      </c>
      <c r="W5" s="1">
        <v>1218750</v>
      </c>
      <c r="X5" s="1">
        <v>1236888</v>
      </c>
      <c r="Y5" s="1">
        <v>1230056</v>
      </c>
      <c r="Z5" s="1">
        <v>1206405</v>
      </c>
      <c r="AA5" s="1">
        <v>1223382</v>
      </c>
      <c r="AB5" s="1">
        <v>1218852</v>
      </c>
      <c r="AC5" s="1">
        <v>1240548</v>
      </c>
      <c r="AD5" s="1">
        <v>1269342</v>
      </c>
      <c r="AE5" s="1">
        <v>1310415</v>
      </c>
      <c r="AF5" s="1">
        <v>1346261</v>
      </c>
      <c r="AG5" s="1">
        <v>1370061</v>
      </c>
      <c r="AH5" s="1">
        <v>1424074</v>
      </c>
      <c r="AI5" s="1">
        <v>1470319</v>
      </c>
      <c r="AJ5" s="1">
        <v>1492493</v>
      </c>
      <c r="AK5" s="1">
        <v>1494892</v>
      </c>
      <c r="AL5" s="1">
        <v>1511446</v>
      </c>
      <c r="AM5" s="1">
        <v>1576618</v>
      </c>
      <c r="AN5" s="1">
        <v>1617903</v>
      </c>
      <c r="AO5" s="1">
        <v>1681348</v>
      </c>
      <c r="AP5" s="1">
        <v>1725902</v>
      </c>
      <c r="AQ5" s="1">
        <v>1808912</v>
      </c>
      <c r="AR5" s="1">
        <v>1888395</v>
      </c>
      <c r="AS5" s="1">
        <v>1992914</v>
      </c>
      <c r="AT5" s="1">
        <v>2027395</v>
      </c>
      <c r="AU5" s="1">
        <v>1990446</v>
      </c>
      <c r="AV5" s="1">
        <v>1937336</v>
      </c>
      <c r="AW5" s="1">
        <v>1878931</v>
      </c>
      <c r="AX5" s="1">
        <v>1849701</v>
      </c>
      <c r="AY5" s="1">
        <v>1808499</v>
      </c>
      <c r="AZ5" s="1">
        <v>1804681</v>
      </c>
      <c r="BA5" s="1">
        <v>1409860</v>
      </c>
      <c r="BB5" s="1">
        <v>1739863</v>
      </c>
      <c r="BC5" s="1">
        <v>1629463</v>
      </c>
      <c r="BD5" s="1">
        <v>1587699</v>
      </c>
      <c r="BE5" s="1">
        <v>1534559</v>
      </c>
      <c r="BF5" s="1">
        <v>1510216</v>
      </c>
      <c r="BG5" s="1">
        <v>1519902</v>
      </c>
      <c r="BH5" s="1">
        <v>1547698</v>
      </c>
      <c r="BI5" s="1">
        <v>1504884</v>
      </c>
      <c r="BJ5" s="1">
        <v>1461867</v>
      </c>
      <c r="BK5" s="1">
        <v>1535270</v>
      </c>
      <c r="BL5" s="1">
        <v>1585349</v>
      </c>
      <c r="BM5" s="1">
        <v>1582979</v>
      </c>
      <c r="BN5" s="1">
        <v>1680198</v>
      </c>
      <c r="BO5" s="1">
        <v>1774834</v>
      </c>
      <c r="BP5" s="1">
        <v>1874354</v>
      </c>
      <c r="BQ5" s="1">
        <v>2006464</v>
      </c>
      <c r="BR5" s="1">
        <v>2190340</v>
      </c>
      <c r="BS5" s="1">
        <v>2161455</v>
      </c>
      <c r="BT5" s="1">
        <v>2041050</v>
      </c>
      <c r="BU5" s="1">
        <v>1267244</v>
      </c>
      <c r="BV5" s="1">
        <v>1350483</v>
      </c>
      <c r="BW5" s="1">
        <v>1631699</v>
      </c>
      <c r="BX5" s="1">
        <v>1565866</v>
      </c>
      <c r="BY5" s="1">
        <v>1592968</v>
      </c>
      <c r="BZ5" s="1">
        <v>1529219</v>
      </c>
      <c r="CA5" s="1">
        <v>1369164</v>
      </c>
      <c r="CB5" s="1">
        <v>1171737</v>
      </c>
      <c r="CC5" s="1">
        <v>1225713</v>
      </c>
      <c r="CD5" s="1">
        <v>1228844</v>
      </c>
      <c r="CE5" s="1">
        <v>1197118</v>
      </c>
      <c r="CF5" s="1">
        <v>1106753</v>
      </c>
      <c r="CG5" s="1">
        <v>1009186</v>
      </c>
      <c r="CH5" s="1">
        <v>968008</v>
      </c>
      <c r="CI5" s="1">
        <v>895943</v>
      </c>
      <c r="CJ5" s="1">
        <v>815397</v>
      </c>
      <c r="CK5" s="1">
        <v>720203</v>
      </c>
      <c r="CL5" s="1">
        <v>652129</v>
      </c>
      <c r="CM5" s="1">
        <v>579252</v>
      </c>
      <c r="CN5" s="1">
        <v>505494</v>
      </c>
      <c r="CO5" s="1">
        <v>438081</v>
      </c>
      <c r="CP5" s="1">
        <v>358646</v>
      </c>
      <c r="CQ5" s="1">
        <v>282550</v>
      </c>
      <c r="CR5" s="1">
        <v>226505</v>
      </c>
      <c r="CS5" s="1">
        <v>171727</v>
      </c>
      <c r="CT5" s="1">
        <v>131440</v>
      </c>
      <c r="CU5" s="1">
        <v>106232</v>
      </c>
      <c r="CV5" s="1">
        <v>64504</v>
      </c>
      <c r="CW5" s="1">
        <v>49047</v>
      </c>
      <c r="CX5" s="1">
        <v>35120</v>
      </c>
      <c r="CY5" s="1">
        <v>24839</v>
      </c>
      <c r="CZ5" s="1">
        <v>15510</v>
      </c>
      <c r="DA5" s="1">
        <v>10592</v>
      </c>
      <c r="DB5" s="1">
        <v>6584</v>
      </c>
      <c r="DC5" s="1">
        <v>3792</v>
      </c>
      <c r="DD5" s="1">
        <v>4075</v>
      </c>
    </row>
    <row r="6" spans="1:108" s="1" customFormat="1">
      <c r="A6" s="1">
        <v>2017</v>
      </c>
      <c r="B6" s="1">
        <v>126532370</v>
      </c>
      <c r="C6" s="1">
        <v>972566</v>
      </c>
      <c r="D6" s="1">
        <v>997013</v>
      </c>
      <c r="E6" s="1">
        <v>959769</v>
      </c>
      <c r="F6" s="1">
        <v>973263</v>
      </c>
      <c r="G6" s="1">
        <v>1009978</v>
      </c>
      <c r="H6" s="1">
        <v>1016187</v>
      </c>
      <c r="I6" s="1">
        <v>1044354</v>
      </c>
      <c r="J6" s="1">
        <v>1047715</v>
      </c>
      <c r="K6" s="1">
        <v>1058724</v>
      </c>
      <c r="L6" s="1">
        <v>1079345</v>
      </c>
      <c r="M6" s="1">
        <v>1071436</v>
      </c>
      <c r="N6" s="1">
        <v>1063704</v>
      </c>
      <c r="O6" s="1">
        <v>1065762</v>
      </c>
      <c r="P6" s="1">
        <v>1103877</v>
      </c>
      <c r="Q6" s="1">
        <v>1123543</v>
      </c>
      <c r="R6" s="1">
        <v>1157131</v>
      </c>
      <c r="S6" s="1">
        <v>1173905</v>
      </c>
      <c r="T6" s="1">
        <v>1203335</v>
      </c>
      <c r="U6" s="1">
        <v>1207191</v>
      </c>
      <c r="V6" s="1">
        <v>1227375</v>
      </c>
      <c r="W6" s="1">
        <v>1227085</v>
      </c>
      <c r="X6" s="1">
        <v>1224243</v>
      </c>
      <c r="Y6" s="1">
        <v>1242692</v>
      </c>
      <c r="Z6" s="1">
        <v>1235741</v>
      </c>
      <c r="AA6" s="1">
        <v>1211107</v>
      </c>
      <c r="AB6" s="1">
        <v>1226560</v>
      </c>
      <c r="AC6" s="1">
        <v>1220791</v>
      </c>
      <c r="AD6" s="1">
        <v>1241844</v>
      </c>
      <c r="AE6" s="1">
        <v>1270142</v>
      </c>
      <c r="AF6" s="1">
        <v>1310755</v>
      </c>
      <c r="AG6" s="1">
        <v>1346225</v>
      </c>
      <c r="AH6" s="1">
        <v>1369794</v>
      </c>
      <c r="AI6" s="1">
        <v>1423677</v>
      </c>
      <c r="AJ6" s="1">
        <v>1469818</v>
      </c>
      <c r="AK6" s="1">
        <v>1491806</v>
      </c>
      <c r="AL6" s="1">
        <v>1493971</v>
      </c>
      <c r="AM6" s="1">
        <v>1510304</v>
      </c>
      <c r="AN6" s="1">
        <v>1575351</v>
      </c>
      <c r="AO6" s="1">
        <v>1616623</v>
      </c>
      <c r="AP6" s="1">
        <v>1680030</v>
      </c>
      <c r="AQ6" s="1">
        <v>1724515</v>
      </c>
      <c r="AR6" s="1">
        <v>1807363</v>
      </c>
      <c r="AS6" s="1">
        <v>1886640</v>
      </c>
      <c r="AT6" s="1">
        <v>1990884</v>
      </c>
      <c r="AU6" s="1">
        <v>2025132</v>
      </c>
      <c r="AV6" s="1">
        <v>1988022</v>
      </c>
      <c r="AW6" s="1">
        <v>1934746</v>
      </c>
      <c r="AX6" s="1">
        <v>1876142</v>
      </c>
      <c r="AY6" s="1">
        <v>1846614</v>
      </c>
      <c r="AZ6" s="1">
        <v>1805099</v>
      </c>
      <c r="BA6" s="1">
        <v>1800878</v>
      </c>
      <c r="BB6" s="1">
        <v>1406553</v>
      </c>
      <c r="BC6" s="1">
        <v>1735418</v>
      </c>
      <c r="BD6" s="1">
        <v>1624930</v>
      </c>
      <c r="BE6" s="1">
        <v>1582924</v>
      </c>
      <c r="BF6" s="1">
        <v>1529585</v>
      </c>
      <c r="BG6" s="1">
        <v>1504953</v>
      </c>
      <c r="BH6" s="1">
        <v>1514210</v>
      </c>
      <c r="BI6" s="1">
        <v>1541425</v>
      </c>
      <c r="BJ6" s="1">
        <v>1498229</v>
      </c>
      <c r="BK6" s="1">
        <v>1454777</v>
      </c>
      <c r="BL6" s="1">
        <v>1527147</v>
      </c>
      <c r="BM6" s="1">
        <v>1576234</v>
      </c>
      <c r="BN6" s="1">
        <v>1573098</v>
      </c>
      <c r="BO6" s="1">
        <v>1668797</v>
      </c>
      <c r="BP6" s="1">
        <v>1761721</v>
      </c>
      <c r="BQ6" s="1">
        <v>1859305</v>
      </c>
      <c r="BR6" s="1">
        <v>1989022</v>
      </c>
      <c r="BS6" s="1">
        <v>2169716</v>
      </c>
      <c r="BT6" s="1">
        <v>2139349</v>
      </c>
      <c r="BU6" s="1">
        <v>2018279</v>
      </c>
      <c r="BV6" s="1">
        <v>1251857</v>
      </c>
      <c r="BW6" s="1">
        <v>1332670</v>
      </c>
      <c r="BX6" s="1">
        <v>1608189</v>
      </c>
      <c r="BY6" s="1">
        <v>1541037</v>
      </c>
      <c r="BZ6" s="1">
        <v>1564986</v>
      </c>
      <c r="CA6" s="1">
        <v>1499242</v>
      </c>
      <c r="CB6" s="1">
        <v>1339085</v>
      </c>
      <c r="CC6" s="1">
        <v>1142779</v>
      </c>
      <c r="CD6" s="1">
        <v>1191592</v>
      </c>
      <c r="CE6" s="1">
        <v>1190142</v>
      </c>
      <c r="CF6" s="1">
        <v>1154418</v>
      </c>
      <c r="CG6" s="1">
        <v>1062122</v>
      </c>
      <c r="CH6" s="1">
        <v>963264</v>
      </c>
      <c r="CI6" s="1">
        <v>918480</v>
      </c>
      <c r="CJ6" s="1">
        <v>844360</v>
      </c>
      <c r="CK6" s="1">
        <v>762590</v>
      </c>
      <c r="CL6" s="1">
        <v>667530</v>
      </c>
      <c r="CM6" s="1">
        <v>598235</v>
      </c>
      <c r="CN6" s="1">
        <v>525151</v>
      </c>
      <c r="CO6" s="1">
        <v>452395</v>
      </c>
      <c r="CP6" s="1">
        <v>386637</v>
      </c>
      <c r="CQ6" s="1">
        <v>311853</v>
      </c>
      <c r="CR6" s="1">
        <v>241734</v>
      </c>
      <c r="CS6" s="1">
        <v>190495</v>
      </c>
      <c r="CT6" s="1">
        <v>141592</v>
      </c>
      <c r="CU6" s="1">
        <v>105953</v>
      </c>
      <c r="CV6" s="1">
        <v>83497</v>
      </c>
      <c r="CW6" s="1">
        <v>49301</v>
      </c>
      <c r="CX6" s="1">
        <v>36387</v>
      </c>
      <c r="CY6" s="1">
        <v>25243</v>
      </c>
      <c r="CZ6" s="1">
        <v>17262</v>
      </c>
      <c r="DA6" s="1">
        <v>10399</v>
      </c>
      <c r="DB6" s="1">
        <v>6843</v>
      </c>
      <c r="DC6" s="1">
        <v>4095</v>
      </c>
      <c r="DD6" s="1">
        <v>4520</v>
      </c>
    </row>
    <row r="7" spans="1:108">
      <c r="A7" s="1275">
        <v>2018</v>
      </c>
      <c r="B7" s="1275">
        <v>126177003</v>
      </c>
      <c r="C7" s="1275">
        <v>948475</v>
      </c>
      <c r="D7" s="1275">
        <v>971980</v>
      </c>
      <c r="E7" s="1275">
        <v>996568</v>
      </c>
      <c r="F7" s="1275">
        <v>959530</v>
      </c>
      <c r="G7" s="1275">
        <v>973107</v>
      </c>
      <c r="H7" s="1275">
        <v>1009861</v>
      </c>
      <c r="I7" s="1275">
        <v>1016117</v>
      </c>
      <c r="J7" s="1275">
        <v>1044374</v>
      </c>
      <c r="K7" s="1275">
        <v>1047850</v>
      </c>
      <c r="L7" s="1275">
        <v>1058974</v>
      </c>
      <c r="M7" s="1275">
        <v>1079687</v>
      </c>
      <c r="N7" s="1275">
        <v>1071834</v>
      </c>
      <c r="O7" s="1275">
        <v>1064157</v>
      </c>
      <c r="P7" s="1275">
        <v>1066276</v>
      </c>
      <c r="Q7" s="1275">
        <v>1104260</v>
      </c>
      <c r="R7" s="1275">
        <v>1123811</v>
      </c>
      <c r="S7" s="1275">
        <v>1157892</v>
      </c>
      <c r="T7" s="1275">
        <v>1175897</v>
      </c>
      <c r="U7" s="1275">
        <v>1206554</v>
      </c>
      <c r="V7" s="1275">
        <v>1211409</v>
      </c>
      <c r="W7" s="1275">
        <v>1232314</v>
      </c>
      <c r="X7" s="1275">
        <v>1232574</v>
      </c>
      <c r="Y7" s="1275">
        <v>1230068</v>
      </c>
      <c r="Z7" s="1275">
        <v>1248385</v>
      </c>
      <c r="AA7" s="1275">
        <v>1240444</v>
      </c>
      <c r="AB7" s="1275">
        <v>1214304</v>
      </c>
      <c r="AC7" s="1275">
        <v>1228501</v>
      </c>
      <c r="AD7" s="1275">
        <v>1222118</v>
      </c>
      <c r="AE7" s="1275">
        <v>1242688</v>
      </c>
      <c r="AF7" s="1275">
        <v>1270542</v>
      </c>
      <c r="AG7" s="1275">
        <v>1310769</v>
      </c>
      <c r="AH7" s="1275">
        <v>1345992</v>
      </c>
      <c r="AI7" s="1275">
        <v>1369455</v>
      </c>
      <c r="AJ7" s="1275">
        <v>1423224</v>
      </c>
      <c r="AK7" s="1275">
        <v>1469160</v>
      </c>
      <c r="AL7" s="1275">
        <v>1490897</v>
      </c>
      <c r="AM7" s="1275">
        <v>1492856</v>
      </c>
      <c r="AN7" s="1275">
        <v>1509107</v>
      </c>
      <c r="AO7" s="1275">
        <v>1574122</v>
      </c>
      <c r="AP7" s="1275">
        <v>1615376</v>
      </c>
      <c r="AQ7" s="1275">
        <v>1678702</v>
      </c>
      <c r="AR7" s="1275">
        <v>1723063</v>
      </c>
      <c r="AS7" s="1275">
        <v>1805710</v>
      </c>
      <c r="AT7" s="1275">
        <v>1884749</v>
      </c>
      <c r="AU7" s="1275">
        <v>1988690</v>
      </c>
      <c r="AV7" s="1275">
        <v>2022701</v>
      </c>
      <c r="AW7" s="1275">
        <v>1985398</v>
      </c>
      <c r="AX7" s="1275">
        <v>1931912</v>
      </c>
      <c r="AY7" s="1275">
        <v>1873051</v>
      </c>
      <c r="AZ7" s="1275">
        <v>1843187</v>
      </c>
      <c r="BA7" s="1275">
        <v>1801342</v>
      </c>
      <c r="BB7" s="1275">
        <v>1796725</v>
      </c>
      <c r="BC7" s="1275">
        <v>1402978</v>
      </c>
      <c r="BD7" s="1275">
        <v>1730657</v>
      </c>
      <c r="BE7" s="1275">
        <v>1620102</v>
      </c>
      <c r="BF7" s="1275">
        <v>1577856</v>
      </c>
      <c r="BG7" s="1275">
        <v>1524316</v>
      </c>
      <c r="BH7" s="1275">
        <v>1499375</v>
      </c>
      <c r="BI7" s="1275">
        <v>1508141</v>
      </c>
      <c r="BJ7" s="1275">
        <v>1534688</v>
      </c>
      <c r="BK7" s="1275">
        <v>1491057</v>
      </c>
      <c r="BL7" s="1275">
        <v>1447166</v>
      </c>
      <c r="BM7" s="1275">
        <v>1518473</v>
      </c>
      <c r="BN7" s="1275">
        <v>1566508</v>
      </c>
      <c r="BO7" s="1275">
        <v>1562537</v>
      </c>
      <c r="BP7" s="1275">
        <v>1656607</v>
      </c>
      <c r="BQ7" s="1275">
        <v>1747739</v>
      </c>
      <c r="BR7" s="1275">
        <v>1843311</v>
      </c>
      <c r="BS7" s="1275">
        <v>1970495</v>
      </c>
      <c r="BT7" s="1275">
        <v>2147768</v>
      </c>
      <c r="BU7" s="1275">
        <v>2115776</v>
      </c>
      <c r="BV7" s="1275">
        <v>1994007</v>
      </c>
      <c r="BW7" s="1275">
        <v>1235479</v>
      </c>
      <c r="BX7" s="1275">
        <v>1313675</v>
      </c>
      <c r="BY7" s="1275">
        <v>1583004</v>
      </c>
      <c r="BZ7" s="1275">
        <v>1514298</v>
      </c>
      <c r="CA7" s="1275">
        <v>1534722</v>
      </c>
      <c r="CB7" s="1275">
        <v>1466737</v>
      </c>
      <c r="CC7" s="1275">
        <v>1306440</v>
      </c>
      <c r="CD7" s="1275">
        <v>1111352</v>
      </c>
      <c r="CE7" s="1275">
        <v>1154585</v>
      </c>
      <c r="CF7" s="1275">
        <v>1148258</v>
      </c>
      <c r="CG7" s="1275">
        <v>1108412</v>
      </c>
      <c r="CH7" s="1275">
        <v>1014361</v>
      </c>
      <c r="CI7" s="1275">
        <v>914518</v>
      </c>
      <c r="CJ7" s="1275">
        <v>866273</v>
      </c>
      <c r="CK7" s="1275">
        <v>790266</v>
      </c>
      <c r="CL7" s="1275">
        <v>707467</v>
      </c>
      <c r="CM7" s="1275">
        <v>612959</v>
      </c>
      <c r="CN7" s="1275">
        <v>543052</v>
      </c>
      <c r="CO7" s="1275">
        <v>470611</v>
      </c>
      <c r="CP7" s="1275">
        <v>399767</v>
      </c>
      <c r="CQ7" s="1275">
        <v>336553</v>
      </c>
      <c r="CR7" s="1275">
        <v>267128</v>
      </c>
      <c r="CS7" s="1275">
        <v>203457</v>
      </c>
      <c r="CT7" s="1275">
        <v>157334</v>
      </c>
      <c r="CU7" s="1275">
        <v>114396</v>
      </c>
      <c r="CV7" s="1275">
        <v>83488</v>
      </c>
      <c r="CW7" s="1275">
        <v>64008</v>
      </c>
      <c r="CX7" s="1275">
        <v>36682</v>
      </c>
      <c r="CY7" s="1275">
        <v>26233</v>
      </c>
      <c r="CZ7" s="1275">
        <v>17599</v>
      </c>
      <c r="DA7" s="1275">
        <v>11617</v>
      </c>
      <c r="DB7" s="1275">
        <v>6742</v>
      </c>
      <c r="DC7" s="1275">
        <v>4269</v>
      </c>
      <c r="DD7" s="1275">
        <v>4969</v>
      </c>
    </row>
    <row r="8" spans="1:108">
      <c r="A8" s="1">
        <v>2019</v>
      </c>
      <c r="B8" s="1">
        <v>125772945</v>
      </c>
      <c r="C8" s="1">
        <v>925131</v>
      </c>
      <c r="D8" s="1">
        <v>947925</v>
      </c>
      <c r="E8" s="1">
        <v>971565</v>
      </c>
      <c r="F8" s="1">
        <v>996312</v>
      </c>
      <c r="G8" s="1">
        <v>959382</v>
      </c>
      <c r="H8" s="1">
        <v>973004</v>
      </c>
      <c r="I8" s="1">
        <v>1009795</v>
      </c>
      <c r="J8" s="1">
        <v>1016144</v>
      </c>
      <c r="K8" s="1">
        <v>1044511</v>
      </c>
      <c r="L8" s="1">
        <v>1048102</v>
      </c>
      <c r="M8" s="1">
        <v>1059317</v>
      </c>
      <c r="N8" s="1">
        <v>1080088</v>
      </c>
      <c r="O8" s="1">
        <v>1072290</v>
      </c>
      <c r="P8" s="1">
        <v>1064673</v>
      </c>
      <c r="Q8" s="1">
        <v>1066659</v>
      </c>
      <c r="R8" s="1">
        <v>1104532</v>
      </c>
      <c r="S8" s="1">
        <v>1124581</v>
      </c>
      <c r="T8" s="1">
        <v>1159896</v>
      </c>
      <c r="U8" s="1">
        <v>1179152</v>
      </c>
      <c r="V8" s="1">
        <v>1210785</v>
      </c>
      <c r="W8" s="1">
        <v>1216392</v>
      </c>
      <c r="X8" s="1">
        <v>1237806</v>
      </c>
      <c r="Y8" s="1">
        <v>1238403</v>
      </c>
      <c r="Z8" s="1">
        <v>1235771</v>
      </c>
      <c r="AA8" s="1">
        <v>1253094</v>
      </c>
      <c r="AB8" s="1">
        <v>1243629</v>
      </c>
      <c r="AC8" s="1">
        <v>1216268</v>
      </c>
      <c r="AD8" s="1">
        <v>1229827</v>
      </c>
      <c r="AE8" s="1">
        <v>1222992</v>
      </c>
      <c r="AF8" s="1">
        <v>1243131</v>
      </c>
      <c r="AG8" s="1">
        <v>1270612</v>
      </c>
      <c r="AH8" s="1">
        <v>1310580</v>
      </c>
      <c r="AI8" s="1">
        <v>1345684</v>
      </c>
      <c r="AJ8" s="1">
        <v>1369053</v>
      </c>
      <c r="AK8" s="1">
        <v>1422612</v>
      </c>
      <c r="AL8" s="1">
        <v>1468279</v>
      </c>
      <c r="AM8" s="1">
        <v>1489795</v>
      </c>
      <c r="AN8" s="1">
        <v>1491687</v>
      </c>
      <c r="AO8" s="1">
        <v>1507947</v>
      </c>
      <c r="AP8" s="1">
        <v>1572927</v>
      </c>
      <c r="AQ8" s="1">
        <v>1614121</v>
      </c>
      <c r="AR8" s="1">
        <v>1677311</v>
      </c>
      <c r="AS8" s="1">
        <v>1721513</v>
      </c>
      <c r="AT8" s="1">
        <v>1803928</v>
      </c>
      <c r="AU8" s="1">
        <v>1882704</v>
      </c>
      <c r="AV8" s="1">
        <v>1986332</v>
      </c>
      <c r="AW8" s="1">
        <v>2020068</v>
      </c>
      <c r="AX8" s="1">
        <v>1982526</v>
      </c>
      <c r="AY8" s="1">
        <v>1928771</v>
      </c>
      <c r="AZ8" s="1">
        <v>1869617</v>
      </c>
      <c r="BA8" s="1">
        <v>1839398</v>
      </c>
      <c r="BB8" s="1">
        <v>1797238</v>
      </c>
      <c r="BC8" s="1">
        <v>1792242</v>
      </c>
      <c r="BD8" s="1">
        <v>1399146</v>
      </c>
      <c r="BE8" s="1">
        <v>1725583</v>
      </c>
      <c r="BF8" s="1">
        <v>1614974</v>
      </c>
      <c r="BG8" s="1">
        <v>1572484</v>
      </c>
      <c r="BH8" s="1">
        <v>1518730</v>
      </c>
      <c r="BI8" s="1">
        <v>1493428</v>
      </c>
      <c r="BJ8" s="1">
        <v>1501626</v>
      </c>
      <c r="BK8" s="1">
        <v>1527429</v>
      </c>
      <c r="BL8" s="1">
        <v>1483355</v>
      </c>
      <c r="BM8" s="1">
        <v>1439038</v>
      </c>
      <c r="BN8" s="1">
        <v>1509216</v>
      </c>
      <c r="BO8" s="1">
        <v>1556111</v>
      </c>
      <c r="BP8" s="1">
        <v>1551240</v>
      </c>
      <c r="BQ8" s="1">
        <v>1643602</v>
      </c>
      <c r="BR8" s="1">
        <v>1732870</v>
      </c>
      <c r="BS8" s="1">
        <v>1826316</v>
      </c>
      <c r="BT8" s="1">
        <v>1950776</v>
      </c>
      <c r="BU8" s="1">
        <v>2124360</v>
      </c>
      <c r="BV8" s="1">
        <v>2090639</v>
      </c>
      <c r="BW8" s="1">
        <v>1968152</v>
      </c>
      <c r="BX8" s="1">
        <v>1218011</v>
      </c>
      <c r="BY8" s="1">
        <v>1293329</v>
      </c>
      <c r="BZ8" s="1">
        <v>1555885</v>
      </c>
      <c r="CA8" s="1">
        <v>1485381</v>
      </c>
      <c r="CB8" s="1">
        <v>1501902</v>
      </c>
      <c r="CC8" s="1">
        <v>1431448</v>
      </c>
      <c r="CD8" s="1">
        <v>1270996</v>
      </c>
      <c r="CE8" s="1">
        <v>1077253</v>
      </c>
      <c r="CF8" s="1">
        <v>1114510</v>
      </c>
      <c r="CG8" s="1">
        <v>1103091</v>
      </c>
      <c r="CH8" s="1">
        <v>1059125</v>
      </c>
      <c r="CI8" s="1">
        <v>963599</v>
      </c>
      <c r="CJ8" s="1">
        <v>863083</v>
      </c>
      <c r="CK8" s="1">
        <v>811471</v>
      </c>
      <c r="CL8" s="1">
        <v>733759</v>
      </c>
      <c r="CM8" s="1">
        <v>650295</v>
      </c>
      <c r="CN8" s="1">
        <v>557004</v>
      </c>
      <c r="CO8" s="1">
        <v>487309</v>
      </c>
      <c r="CP8" s="1">
        <v>416443</v>
      </c>
      <c r="CQ8" s="1">
        <v>348436</v>
      </c>
      <c r="CR8" s="1">
        <v>288612</v>
      </c>
      <c r="CS8" s="1">
        <v>225120</v>
      </c>
      <c r="CT8" s="1">
        <v>168184</v>
      </c>
      <c r="CU8" s="1">
        <v>127350</v>
      </c>
      <c r="CV8" s="1">
        <v>90360</v>
      </c>
      <c r="CW8" s="1">
        <v>64171</v>
      </c>
      <c r="CX8" s="1">
        <v>47770</v>
      </c>
      <c r="CY8" s="1">
        <v>26523</v>
      </c>
      <c r="CZ8" s="1">
        <v>18345</v>
      </c>
      <c r="DA8" s="1">
        <v>11881</v>
      </c>
      <c r="DB8" s="1">
        <v>7558</v>
      </c>
      <c r="DC8" s="1">
        <v>4221</v>
      </c>
      <c r="DD8" s="1">
        <v>5341</v>
      </c>
    </row>
    <row r="9" spans="1:108">
      <c r="A9" s="1561">
        <v>2020</v>
      </c>
      <c r="B9" s="1561">
        <v>125324842</v>
      </c>
      <c r="C9" s="1561">
        <v>905636</v>
      </c>
      <c r="D9" s="1561">
        <v>924616</v>
      </c>
      <c r="E9" s="1561">
        <v>947538</v>
      </c>
      <c r="F9" s="1561">
        <v>971328</v>
      </c>
      <c r="G9" s="1561">
        <v>996153</v>
      </c>
      <c r="H9" s="1561">
        <v>959285</v>
      </c>
      <c r="I9" s="1561">
        <v>972948</v>
      </c>
      <c r="J9" s="1561">
        <v>1009825</v>
      </c>
      <c r="K9" s="1561">
        <v>1016287</v>
      </c>
      <c r="L9" s="1561">
        <v>1044765</v>
      </c>
      <c r="M9" s="1561">
        <v>1048446</v>
      </c>
      <c r="N9" s="1561">
        <v>1059716</v>
      </c>
      <c r="O9" s="1561">
        <v>1080547</v>
      </c>
      <c r="P9" s="1561">
        <v>1072808</v>
      </c>
      <c r="Q9" s="1561">
        <v>1065058</v>
      </c>
      <c r="R9" s="1561">
        <v>1066937</v>
      </c>
      <c r="S9" s="1561">
        <v>1105308</v>
      </c>
      <c r="T9" s="1561">
        <v>1126604</v>
      </c>
      <c r="U9" s="1561">
        <v>1163176</v>
      </c>
      <c r="V9" s="1561">
        <v>1183438</v>
      </c>
      <c r="W9" s="1561">
        <v>1215780</v>
      </c>
      <c r="X9" s="1561">
        <v>1221920</v>
      </c>
      <c r="Y9" s="1561">
        <v>1243640</v>
      </c>
      <c r="Z9" s="1561">
        <v>1244117</v>
      </c>
      <c r="AA9" s="1561">
        <v>1240492</v>
      </c>
      <c r="AB9" s="1561">
        <v>1256277</v>
      </c>
      <c r="AC9" s="1561">
        <v>1245569</v>
      </c>
      <c r="AD9" s="1561">
        <v>1217617</v>
      </c>
      <c r="AE9" s="1561">
        <v>1230700</v>
      </c>
      <c r="AF9" s="1561">
        <v>1223465</v>
      </c>
      <c r="AG9" s="1561">
        <v>1243242</v>
      </c>
      <c r="AH9" s="1561">
        <v>1270475</v>
      </c>
      <c r="AI9" s="1561">
        <v>1310311</v>
      </c>
      <c r="AJ9" s="1561">
        <v>1345310</v>
      </c>
      <c r="AK9" s="1561">
        <v>1368492</v>
      </c>
      <c r="AL9" s="1561">
        <v>1421778</v>
      </c>
      <c r="AM9" s="1561">
        <v>1467207</v>
      </c>
      <c r="AN9" s="1561">
        <v>1488638</v>
      </c>
      <c r="AO9" s="1561">
        <v>1490556</v>
      </c>
      <c r="AP9" s="1561">
        <v>1506821</v>
      </c>
      <c r="AQ9" s="1561">
        <v>1571724</v>
      </c>
      <c r="AR9" s="1561">
        <v>1612805</v>
      </c>
      <c r="AS9" s="1561">
        <v>1675824</v>
      </c>
      <c r="AT9" s="1561">
        <v>1719839</v>
      </c>
      <c r="AU9" s="1561">
        <v>1801998</v>
      </c>
      <c r="AV9" s="1561">
        <v>1880504</v>
      </c>
      <c r="AW9" s="1561">
        <v>1983776</v>
      </c>
      <c r="AX9" s="1561">
        <v>2017186</v>
      </c>
      <c r="AY9" s="1561">
        <v>1979342</v>
      </c>
      <c r="AZ9" s="1561">
        <v>1925280</v>
      </c>
      <c r="BA9" s="1561">
        <v>1865819</v>
      </c>
      <c r="BB9" s="1561">
        <v>1835257</v>
      </c>
      <c r="BC9" s="1561">
        <v>1792805</v>
      </c>
      <c r="BD9" s="1561">
        <v>1787437</v>
      </c>
      <c r="BE9" s="1561">
        <v>1395064</v>
      </c>
      <c r="BF9" s="1561">
        <v>1720192</v>
      </c>
      <c r="BG9" s="1561">
        <v>1609538</v>
      </c>
      <c r="BH9" s="1561">
        <v>1566787</v>
      </c>
      <c r="BI9" s="1561">
        <v>1512775</v>
      </c>
      <c r="BJ9" s="1561">
        <v>1487044</v>
      </c>
      <c r="BK9" s="1561">
        <v>1494606</v>
      </c>
      <c r="BL9" s="1561">
        <v>1519630</v>
      </c>
      <c r="BM9" s="1561">
        <v>1475125</v>
      </c>
      <c r="BN9" s="1561">
        <v>1430361</v>
      </c>
      <c r="BO9" s="1561">
        <v>1499317</v>
      </c>
      <c r="BP9" s="1561">
        <v>1544984</v>
      </c>
      <c r="BQ9" s="1561">
        <v>1539181</v>
      </c>
      <c r="BR9" s="1561">
        <v>1629765</v>
      </c>
      <c r="BS9" s="1561">
        <v>1717065</v>
      </c>
      <c r="BT9" s="1561">
        <v>1808223</v>
      </c>
      <c r="BU9" s="1561">
        <v>1929743</v>
      </c>
      <c r="BV9" s="1561">
        <v>2099390</v>
      </c>
      <c r="BW9" s="1561">
        <v>2063850</v>
      </c>
      <c r="BX9" s="1561">
        <v>1940571</v>
      </c>
      <c r="BY9" s="1561">
        <v>1199306</v>
      </c>
      <c r="BZ9" s="1561">
        <v>1271427</v>
      </c>
      <c r="CA9" s="1561">
        <v>1526563</v>
      </c>
      <c r="CB9" s="1561">
        <v>1454021</v>
      </c>
      <c r="CC9" s="1561">
        <v>1466260</v>
      </c>
      <c r="CD9" s="1561">
        <v>1393116</v>
      </c>
      <c r="CE9" s="1561">
        <v>1232519</v>
      </c>
      <c r="CF9" s="1561">
        <v>1040305</v>
      </c>
      <c r="CG9" s="1561">
        <v>1071253</v>
      </c>
      <c r="CH9" s="1561">
        <v>1054648</v>
      </c>
      <c r="CI9" s="1561">
        <v>1006681</v>
      </c>
      <c r="CJ9" s="1561">
        <v>909981</v>
      </c>
      <c r="CK9" s="1561">
        <v>809049</v>
      </c>
      <c r="CL9" s="1561">
        <v>754171</v>
      </c>
      <c r="CM9" s="1561">
        <v>675097</v>
      </c>
      <c r="CN9" s="1561">
        <v>591589</v>
      </c>
      <c r="CO9" s="1561">
        <v>500390</v>
      </c>
      <c r="CP9" s="1561">
        <v>431828</v>
      </c>
      <c r="CQ9" s="1561">
        <v>363498</v>
      </c>
      <c r="CR9" s="1561">
        <v>299210</v>
      </c>
      <c r="CS9" s="1561">
        <v>243515</v>
      </c>
      <c r="CT9" s="1561">
        <v>186349</v>
      </c>
      <c r="CU9" s="1561">
        <v>136270</v>
      </c>
      <c r="CV9" s="1561">
        <v>100794</v>
      </c>
      <c r="CW9" s="1561">
        <v>69630</v>
      </c>
      <c r="CX9" s="1561">
        <v>48022</v>
      </c>
      <c r="CY9" s="1561">
        <v>34648</v>
      </c>
      <c r="CZ9" s="1561">
        <v>18604</v>
      </c>
      <c r="DA9" s="1561">
        <v>12423</v>
      </c>
      <c r="DB9" s="1561">
        <v>7755</v>
      </c>
      <c r="DC9" s="1561">
        <v>4748</v>
      </c>
      <c r="DD9" s="1561">
        <v>5534</v>
      </c>
    </row>
    <row r="10" spans="1:108">
      <c r="A10" s="1">
        <v>2021</v>
      </c>
      <c r="B10" s="1">
        <v>124836189</v>
      </c>
      <c r="C10" s="1">
        <v>888707</v>
      </c>
      <c r="D10" s="1">
        <v>905150</v>
      </c>
      <c r="E10" s="1">
        <v>924255</v>
      </c>
      <c r="F10" s="1">
        <v>947319</v>
      </c>
      <c r="G10" s="1">
        <v>971182</v>
      </c>
      <c r="H10" s="1">
        <v>996048</v>
      </c>
      <c r="I10" s="1">
        <v>959235</v>
      </c>
      <c r="J10" s="1">
        <v>972988</v>
      </c>
      <c r="K10" s="1">
        <v>1009971</v>
      </c>
      <c r="L10" s="1">
        <v>1016543</v>
      </c>
      <c r="M10" s="1">
        <v>1045110</v>
      </c>
      <c r="N10" s="1">
        <v>1048846</v>
      </c>
      <c r="O10" s="1">
        <v>1060173</v>
      </c>
      <c r="P10" s="1">
        <v>1081068</v>
      </c>
      <c r="Q10" s="1">
        <v>1073195</v>
      </c>
      <c r="R10" s="1">
        <v>1065337</v>
      </c>
      <c r="S10" s="1">
        <v>1067722</v>
      </c>
      <c r="T10" s="1">
        <v>1107343</v>
      </c>
      <c r="U10" s="1">
        <v>1129926</v>
      </c>
      <c r="V10" s="1">
        <v>1167498</v>
      </c>
      <c r="W10" s="1">
        <v>1188494</v>
      </c>
      <c r="X10" s="1">
        <v>1221318</v>
      </c>
      <c r="Y10" s="1">
        <v>1227774</v>
      </c>
      <c r="Z10" s="1">
        <v>1249360</v>
      </c>
      <c r="AA10" s="1">
        <v>1248843</v>
      </c>
      <c r="AB10" s="1">
        <v>1243692</v>
      </c>
      <c r="AC10" s="1">
        <v>1258213</v>
      </c>
      <c r="AD10" s="1">
        <v>1246893</v>
      </c>
      <c r="AE10" s="1">
        <v>1218513</v>
      </c>
      <c r="AF10" s="1">
        <v>1231171</v>
      </c>
      <c r="AG10" s="1">
        <v>1223603</v>
      </c>
      <c r="AH10" s="1">
        <v>1243141</v>
      </c>
      <c r="AI10" s="1">
        <v>1270251</v>
      </c>
      <c r="AJ10" s="1">
        <v>1309974</v>
      </c>
      <c r="AK10" s="1">
        <v>1344777</v>
      </c>
      <c r="AL10" s="1">
        <v>1367712</v>
      </c>
      <c r="AM10" s="1">
        <v>1420755</v>
      </c>
      <c r="AN10" s="1">
        <v>1466080</v>
      </c>
      <c r="AO10" s="1">
        <v>1487520</v>
      </c>
      <c r="AP10" s="1">
        <v>1489459</v>
      </c>
      <c r="AQ10" s="1">
        <v>1505690</v>
      </c>
      <c r="AR10" s="1">
        <v>1570463</v>
      </c>
      <c r="AS10" s="1">
        <v>1611398</v>
      </c>
      <c r="AT10" s="1">
        <v>1674219</v>
      </c>
      <c r="AU10" s="1">
        <v>1718027</v>
      </c>
      <c r="AV10" s="1">
        <v>1799920</v>
      </c>
      <c r="AW10" s="1">
        <v>1878116</v>
      </c>
      <c r="AX10" s="1">
        <v>1980978</v>
      </c>
      <c r="AY10" s="1">
        <v>2013989</v>
      </c>
      <c r="AZ10" s="1">
        <v>1975802</v>
      </c>
      <c r="BA10" s="1">
        <v>1921416</v>
      </c>
      <c r="BB10" s="1">
        <v>1861665</v>
      </c>
      <c r="BC10" s="1">
        <v>1830784</v>
      </c>
      <c r="BD10" s="1">
        <v>1788053</v>
      </c>
      <c r="BE10" s="1">
        <v>1782314</v>
      </c>
      <c r="BF10" s="1">
        <v>1390729</v>
      </c>
      <c r="BG10" s="1">
        <v>1714472</v>
      </c>
      <c r="BH10" s="1">
        <v>1603771</v>
      </c>
      <c r="BI10" s="1">
        <v>1560714</v>
      </c>
      <c r="BJ10" s="1">
        <v>1506384</v>
      </c>
      <c r="BK10" s="1">
        <v>1480166</v>
      </c>
      <c r="BL10" s="1">
        <v>1487062</v>
      </c>
      <c r="BM10" s="1">
        <v>1511291</v>
      </c>
      <c r="BN10" s="1">
        <v>1466336</v>
      </c>
      <c r="BO10" s="1">
        <v>1421081</v>
      </c>
      <c r="BP10" s="1">
        <v>1488720</v>
      </c>
      <c r="BQ10" s="1">
        <v>1533101</v>
      </c>
      <c r="BR10" s="1">
        <v>1526345</v>
      </c>
      <c r="BS10" s="1">
        <v>1615050</v>
      </c>
      <c r="BT10" s="1">
        <v>1700236</v>
      </c>
      <c r="BU10" s="1">
        <v>1788923</v>
      </c>
      <c r="BV10" s="1">
        <v>1907302</v>
      </c>
      <c r="BW10" s="1">
        <v>2072769</v>
      </c>
      <c r="BX10" s="1">
        <v>2035265</v>
      </c>
      <c r="BY10" s="1">
        <v>1911038</v>
      </c>
      <c r="BZ10" s="1">
        <v>1179176</v>
      </c>
      <c r="CA10" s="1">
        <v>1247748</v>
      </c>
      <c r="CB10" s="1">
        <v>1494759</v>
      </c>
      <c r="CC10" s="1">
        <v>1419954</v>
      </c>
      <c r="CD10" s="1">
        <v>1427528</v>
      </c>
      <c r="CE10" s="1">
        <v>1351485</v>
      </c>
      <c r="CF10" s="1">
        <v>1190802</v>
      </c>
      <c r="CG10" s="1">
        <v>1000394</v>
      </c>
      <c r="CH10" s="1">
        <v>1024808</v>
      </c>
      <c r="CI10" s="1">
        <v>1003039</v>
      </c>
      <c r="CJ10" s="1">
        <v>951230</v>
      </c>
      <c r="CK10" s="1">
        <v>853608</v>
      </c>
      <c r="CL10" s="1">
        <v>752512</v>
      </c>
      <c r="CM10" s="1">
        <v>694616</v>
      </c>
      <c r="CN10" s="1">
        <v>614782</v>
      </c>
      <c r="CO10" s="1">
        <v>532088</v>
      </c>
      <c r="CP10" s="1">
        <v>443945</v>
      </c>
      <c r="CQ10" s="1">
        <v>377484</v>
      </c>
      <c r="CR10" s="1">
        <v>312616</v>
      </c>
      <c r="CS10" s="1">
        <v>252818</v>
      </c>
      <c r="CT10" s="1">
        <v>201836</v>
      </c>
      <c r="CU10" s="1">
        <v>151217</v>
      </c>
      <c r="CV10" s="1">
        <v>107980</v>
      </c>
      <c r="CW10" s="1">
        <v>77837</v>
      </c>
      <c r="CX10" s="1">
        <v>52245</v>
      </c>
      <c r="CY10" s="1">
        <v>34927</v>
      </c>
      <c r="CZ10" s="1">
        <v>24378</v>
      </c>
      <c r="DA10" s="1">
        <v>12637</v>
      </c>
      <c r="DB10" s="1">
        <v>8134</v>
      </c>
      <c r="DC10" s="1">
        <v>4887</v>
      </c>
      <c r="DD10" s="1">
        <v>5974</v>
      </c>
    </row>
    <row r="11" spans="1:108">
      <c r="A11" s="1">
        <v>2022</v>
      </c>
      <c r="B11" s="1">
        <v>124310239</v>
      </c>
      <c r="C11" s="1">
        <v>874040</v>
      </c>
      <c r="D11" s="1">
        <v>888247</v>
      </c>
      <c r="E11" s="1">
        <v>904812</v>
      </c>
      <c r="F11" s="1">
        <v>924052</v>
      </c>
      <c r="G11" s="1">
        <v>947184</v>
      </c>
      <c r="H11" s="1">
        <v>971086</v>
      </c>
      <c r="I11" s="1">
        <v>995991</v>
      </c>
      <c r="J11" s="1">
        <v>959279</v>
      </c>
      <c r="K11" s="1">
        <v>973139</v>
      </c>
      <c r="L11" s="1">
        <v>1010228</v>
      </c>
      <c r="M11" s="1">
        <v>1016888</v>
      </c>
      <c r="N11" s="1">
        <v>1045510</v>
      </c>
      <c r="O11" s="1">
        <v>1049301</v>
      </c>
      <c r="P11" s="1">
        <v>1060692</v>
      </c>
      <c r="Q11" s="1">
        <v>1081457</v>
      </c>
      <c r="R11" s="1">
        <v>1073477</v>
      </c>
      <c r="S11" s="1">
        <v>1066125</v>
      </c>
      <c r="T11" s="1">
        <v>1069775</v>
      </c>
      <c r="U11" s="1">
        <v>1110691</v>
      </c>
      <c r="V11" s="1">
        <v>1134313</v>
      </c>
      <c r="W11" s="1">
        <v>1172592</v>
      </c>
      <c r="X11" s="1">
        <v>1194081</v>
      </c>
      <c r="Y11" s="1">
        <v>1227180</v>
      </c>
      <c r="Z11" s="1">
        <v>1233503</v>
      </c>
      <c r="AA11" s="1">
        <v>1254091</v>
      </c>
      <c r="AB11" s="1">
        <v>1252042</v>
      </c>
      <c r="AC11" s="1">
        <v>1245647</v>
      </c>
      <c r="AD11" s="1">
        <v>1259531</v>
      </c>
      <c r="AE11" s="1">
        <v>1247762</v>
      </c>
      <c r="AF11" s="1">
        <v>1219006</v>
      </c>
      <c r="AG11" s="1">
        <v>1231308</v>
      </c>
      <c r="AH11" s="1">
        <v>1223528</v>
      </c>
      <c r="AI11" s="1">
        <v>1242949</v>
      </c>
      <c r="AJ11" s="1">
        <v>1269954</v>
      </c>
      <c r="AK11" s="1">
        <v>1309477</v>
      </c>
      <c r="AL11" s="1">
        <v>1344025</v>
      </c>
      <c r="AM11" s="1">
        <v>1366743</v>
      </c>
      <c r="AN11" s="1">
        <v>1419677</v>
      </c>
      <c r="AO11" s="1">
        <v>1464992</v>
      </c>
      <c r="AP11" s="1">
        <v>1486437</v>
      </c>
      <c r="AQ11" s="1">
        <v>1488356</v>
      </c>
      <c r="AR11" s="1">
        <v>1504502</v>
      </c>
      <c r="AS11" s="1">
        <v>1569112</v>
      </c>
      <c r="AT11" s="1">
        <v>1609876</v>
      </c>
      <c r="AU11" s="1">
        <v>1672479</v>
      </c>
      <c r="AV11" s="1">
        <v>1716072</v>
      </c>
      <c r="AW11" s="1">
        <v>1797664</v>
      </c>
      <c r="AX11" s="1">
        <v>1875500</v>
      </c>
      <c r="AY11" s="1">
        <v>1977873</v>
      </c>
      <c r="AZ11" s="1">
        <v>2010432</v>
      </c>
      <c r="BA11" s="1">
        <v>1971881</v>
      </c>
      <c r="BB11" s="1">
        <v>1917190</v>
      </c>
      <c r="BC11" s="1">
        <v>1857178</v>
      </c>
      <c r="BD11" s="1">
        <v>1825986</v>
      </c>
      <c r="BE11" s="1">
        <v>1782985</v>
      </c>
      <c r="BF11" s="1">
        <v>1776866</v>
      </c>
      <c r="BG11" s="1">
        <v>1386132</v>
      </c>
      <c r="BH11" s="1">
        <v>1708403</v>
      </c>
      <c r="BI11" s="1">
        <v>1597623</v>
      </c>
      <c r="BJ11" s="1">
        <v>1554198</v>
      </c>
      <c r="BK11" s="1">
        <v>1499497</v>
      </c>
      <c r="BL11" s="1">
        <v>1472773</v>
      </c>
      <c r="BM11" s="1">
        <v>1478993</v>
      </c>
      <c r="BN11" s="1">
        <v>1502383</v>
      </c>
      <c r="BO11" s="1">
        <v>1456933</v>
      </c>
      <c r="BP11" s="1">
        <v>1411144</v>
      </c>
      <c r="BQ11" s="1">
        <v>1477397</v>
      </c>
      <c r="BR11" s="1">
        <v>1520444</v>
      </c>
      <c r="BS11" s="1">
        <v>1512690</v>
      </c>
      <c r="BT11" s="1">
        <v>1599379</v>
      </c>
      <c r="BU11" s="1">
        <v>1682282</v>
      </c>
      <c r="BV11" s="1">
        <v>1768326</v>
      </c>
      <c r="BW11" s="1">
        <v>1883367</v>
      </c>
      <c r="BX11" s="1">
        <v>2044355</v>
      </c>
      <c r="BY11" s="1">
        <v>2004657</v>
      </c>
      <c r="BZ11" s="1">
        <v>1879263</v>
      </c>
      <c r="CA11" s="1">
        <v>1157417</v>
      </c>
      <c r="CB11" s="1">
        <v>1222065</v>
      </c>
      <c r="CC11" s="1">
        <v>1460202</v>
      </c>
      <c r="CD11" s="1">
        <v>1382921</v>
      </c>
      <c r="CE11" s="1">
        <v>1385442</v>
      </c>
      <c r="CF11" s="1">
        <v>1306322</v>
      </c>
      <c r="CG11" s="1">
        <v>1145703</v>
      </c>
      <c r="CH11" s="1">
        <v>957499</v>
      </c>
      <c r="CI11" s="1">
        <v>975266</v>
      </c>
      <c r="CJ11" s="1">
        <v>948409</v>
      </c>
      <c r="CK11" s="1">
        <v>892883</v>
      </c>
      <c r="CL11" s="1">
        <v>794580</v>
      </c>
      <c r="CM11" s="1">
        <v>693699</v>
      </c>
      <c r="CN11" s="1">
        <v>633290</v>
      </c>
      <c r="CO11" s="1">
        <v>553555</v>
      </c>
      <c r="CP11" s="1">
        <v>472656</v>
      </c>
      <c r="CQ11" s="1">
        <v>388558</v>
      </c>
      <c r="CR11" s="1">
        <v>325144</v>
      </c>
      <c r="CS11" s="1">
        <v>264564</v>
      </c>
      <c r="CT11" s="1">
        <v>209865</v>
      </c>
      <c r="CU11" s="1">
        <v>164016</v>
      </c>
      <c r="CV11" s="1">
        <v>120024</v>
      </c>
      <c r="CW11" s="1">
        <v>83497</v>
      </c>
      <c r="CX11" s="1">
        <v>58534</v>
      </c>
      <c r="CY11" s="1">
        <v>38100</v>
      </c>
      <c r="CZ11" s="1">
        <v>24644</v>
      </c>
      <c r="DA11" s="1">
        <v>16610</v>
      </c>
      <c r="DB11" s="1">
        <v>8298</v>
      </c>
      <c r="DC11" s="1">
        <v>5142</v>
      </c>
      <c r="DD11" s="1">
        <v>6326</v>
      </c>
    </row>
    <row r="12" spans="1:108">
      <c r="A12" s="1">
        <v>2023</v>
      </c>
      <c r="B12" s="1">
        <v>123750589</v>
      </c>
      <c r="C12" s="1">
        <v>861947</v>
      </c>
      <c r="D12" s="1">
        <v>873603</v>
      </c>
      <c r="E12" s="1">
        <v>887928</v>
      </c>
      <c r="F12" s="1">
        <v>904624</v>
      </c>
      <c r="G12" s="1">
        <v>923929</v>
      </c>
      <c r="H12" s="1">
        <v>947097</v>
      </c>
      <c r="I12" s="1">
        <v>971037</v>
      </c>
      <c r="J12" s="1">
        <v>996030</v>
      </c>
      <c r="K12" s="1">
        <v>959433</v>
      </c>
      <c r="L12" s="1">
        <v>973399</v>
      </c>
      <c r="M12" s="1">
        <v>1010574</v>
      </c>
      <c r="N12" s="1">
        <v>1017285</v>
      </c>
      <c r="O12" s="1">
        <v>1045967</v>
      </c>
      <c r="P12" s="1">
        <v>1049819</v>
      </c>
      <c r="Q12" s="1">
        <v>1061081</v>
      </c>
      <c r="R12" s="1">
        <v>1081740</v>
      </c>
      <c r="S12" s="1">
        <v>1074266</v>
      </c>
      <c r="T12" s="1">
        <v>1068184</v>
      </c>
      <c r="U12" s="1">
        <v>1073169</v>
      </c>
      <c r="V12" s="1">
        <v>1115118</v>
      </c>
      <c r="W12" s="1">
        <v>1139478</v>
      </c>
      <c r="X12" s="1">
        <v>1178209</v>
      </c>
      <c r="Y12" s="1">
        <v>1199969</v>
      </c>
      <c r="Z12" s="1">
        <v>1232916</v>
      </c>
      <c r="AA12" s="1">
        <v>1238245</v>
      </c>
      <c r="AB12" s="1">
        <v>1257292</v>
      </c>
      <c r="AC12" s="1">
        <v>1253991</v>
      </c>
      <c r="AD12" s="1">
        <v>1246985</v>
      </c>
      <c r="AE12" s="1">
        <v>1260393</v>
      </c>
      <c r="AF12" s="1">
        <v>1248228</v>
      </c>
      <c r="AG12" s="1">
        <v>1219163</v>
      </c>
      <c r="AH12" s="1">
        <v>1231231</v>
      </c>
      <c r="AI12" s="1">
        <v>1223358</v>
      </c>
      <c r="AJ12" s="1">
        <v>1242682</v>
      </c>
      <c r="AK12" s="1">
        <v>1269496</v>
      </c>
      <c r="AL12" s="1">
        <v>1308761</v>
      </c>
      <c r="AM12" s="1">
        <v>1343086</v>
      </c>
      <c r="AN12" s="1">
        <v>1365719</v>
      </c>
      <c r="AO12" s="1">
        <v>1418638</v>
      </c>
      <c r="AP12" s="1">
        <v>1463939</v>
      </c>
      <c r="AQ12" s="1">
        <v>1485349</v>
      </c>
      <c r="AR12" s="1">
        <v>1487199</v>
      </c>
      <c r="AS12" s="1">
        <v>1503228</v>
      </c>
      <c r="AT12" s="1">
        <v>1567652</v>
      </c>
      <c r="AU12" s="1">
        <v>1608225</v>
      </c>
      <c r="AV12" s="1">
        <v>1670601</v>
      </c>
      <c r="AW12" s="1">
        <v>1713948</v>
      </c>
      <c r="AX12" s="1">
        <v>1795189</v>
      </c>
      <c r="AY12" s="1">
        <v>1872595</v>
      </c>
      <c r="AZ12" s="1">
        <v>1974416</v>
      </c>
      <c r="BA12" s="1">
        <v>2006492</v>
      </c>
      <c r="BB12" s="1">
        <v>1967592</v>
      </c>
      <c r="BC12" s="1">
        <v>1912622</v>
      </c>
      <c r="BD12" s="1">
        <v>1852364</v>
      </c>
      <c r="BE12" s="1">
        <v>1820868</v>
      </c>
      <c r="BF12" s="1">
        <v>1777594</v>
      </c>
      <c r="BG12" s="1">
        <v>1771081</v>
      </c>
      <c r="BH12" s="1">
        <v>1381254</v>
      </c>
      <c r="BI12" s="1">
        <v>1701934</v>
      </c>
      <c r="BJ12" s="1">
        <v>1591027</v>
      </c>
      <c r="BK12" s="1">
        <v>1547176</v>
      </c>
      <c r="BL12" s="1">
        <v>1492093</v>
      </c>
      <c r="BM12" s="1">
        <v>1464863</v>
      </c>
      <c r="BN12" s="1">
        <v>1470371</v>
      </c>
      <c r="BO12" s="1">
        <v>1492849</v>
      </c>
      <c r="BP12" s="1">
        <v>1446860</v>
      </c>
      <c r="BQ12" s="1">
        <v>1400522</v>
      </c>
      <c r="BR12" s="1">
        <v>1465332</v>
      </c>
      <c r="BS12" s="1">
        <v>1506973</v>
      </c>
      <c r="BT12" s="1">
        <v>1498143</v>
      </c>
      <c r="BU12" s="1">
        <v>1582658</v>
      </c>
      <c r="BV12" s="1">
        <v>1663116</v>
      </c>
      <c r="BW12" s="1">
        <v>1746351</v>
      </c>
      <c r="BX12" s="1">
        <v>1857814</v>
      </c>
      <c r="BY12" s="1">
        <v>2013931</v>
      </c>
      <c r="BZ12" s="1">
        <v>1971731</v>
      </c>
      <c r="CA12" s="1">
        <v>1844925</v>
      </c>
      <c r="CB12" s="1">
        <v>1133820</v>
      </c>
      <c r="CC12" s="1">
        <v>1194155</v>
      </c>
      <c r="CD12" s="1">
        <v>1422622</v>
      </c>
      <c r="CE12" s="1">
        <v>1342664</v>
      </c>
      <c r="CF12" s="1">
        <v>1339760</v>
      </c>
      <c r="CG12" s="1">
        <v>1257462</v>
      </c>
      <c r="CH12" s="1">
        <v>1097183</v>
      </c>
      <c r="CI12" s="1">
        <v>911694</v>
      </c>
      <c r="CJ12" s="1">
        <v>922764</v>
      </c>
      <c r="CK12" s="1">
        <v>890873</v>
      </c>
      <c r="CL12" s="1">
        <v>831748</v>
      </c>
      <c r="CM12" s="1">
        <v>733123</v>
      </c>
      <c r="CN12" s="1">
        <v>633067</v>
      </c>
      <c r="CO12" s="1">
        <v>570926</v>
      </c>
      <c r="CP12" s="1">
        <v>492296</v>
      </c>
      <c r="CQ12" s="1">
        <v>414228</v>
      </c>
      <c r="CR12" s="1">
        <v>335117</v>
      </c>
      <c r="CS12" s="1">
        <v>275609</v>
      </c>
      <c r="CT12" s="1">
        <v>219984</v>
      </c>
      <c r="CU12" s="1">
        <v>170821</v>
      </c>
      <c r="CV12" s="1">
        <v>130387</v>
      </c>
      <c r="CW12" s="1">
        <v>92978</v>
      </c>
      <c r="CX12" s="1">
        <v>62882</v>
      </c>
      <c r="CY12" s="1">
        <v>42786</v>
      </c>
      <c r="CZ12" s="1">
        <v>26957</v>
      </c>
      <c r="DA12" s="1">
        <v>16839</v>
      </c>
      <c r="DB12" s="1">
        <v>10942</v>
      </c>
      <c r="DC12" s="1">
        <v>5262</v>
      </c>
      <c r="DD12" s="1">
        <v>6696</v>
      </c>
    </row>
    <row r="13" spans="1:108">
      <c r="A13" s="1">
        <v>2024</v>
      </c>
      <c r="B13" s="1">
        <v>123160804</v>
      </c>
      <c r="C13" s="1">
        <v>852372</v>
      </c>
      <c r="D13" s="1">
        <v>861530</v>
      </c>
      <c r="E13" s="1">
        <v>873302</v>
      </c>
      <c r="F13" s="1">
        <v>887754</v>
      </c>
      <c r="G13" s="1">
        <v>904511</v>
      </c>
      <c r="H13" s="1">
        <v>923850</v>
      </c>
      <c r="I13" s="1">
        <v>947055</v>
      </c>
      <c r="J13" s="1">
        <v>971082</v>
      </c>
      <c r="K13" s="1">
        <v>996181</v>
      </c>
      <c r="L13" s="1">
        <v>959695</v>
      </c>
      <c r="M13" s="1">
        <v>973743</v>
      </c>
      <c r="N13" s="1">
        <v>1010972</v>
      </c>
      <c r="O13" s="1">
        <v>1017738</v>
      </c>
      <c r="P13" s="1">
        <v>1046485</v>
      </c>
      <c r="Q13" s="1">
        <v>1050210</v>
      </c>
      <c r="R13" s="1">
        <v>1061367</v>
      </c>
      <c r="S13" s="1">
        <v>1082531</v>
      </c>
      <c r="T13" s="1">
        <v>1076325</v>
      </c>
      <c r="U13" s="1">
        <v>1071585</v>
      </c>
      <c r="V13" s="1">
        <v>1077667</v>
      </c>
      <c r="W13" s="1">
        <v>1120327</v>
      </c>
      <c r="X13" s="1">
        <v>1145150</v>
      </c>
      <c r="Y13" s="1">
        <v>1184115</v>
      </c>
      <c r="Z13" s="1">
        <v>1205716</v>
      </c>
      <c r="AA13" s="1">
        <v>1237663</v>
      </c>
      <c r="AB13" s="1">
        <v>1241464</v>
      </c>
      <c r="AC13" s="1">
        <v>1259241</v>
      </c>
      <c r="AD13" s="1">
        <v>1255321</v>
      </c>
      <c r="AE13" s="1">
        <v>1247867</v>
      </c>
      <c r="AF13" s="1">
        <v>1260853</v>
      </c>
      <c r="AG13" s="1">
        <v>1248360</v>
      </c>
      <c r="AH13" s="1">
        <v>1219105</v>
      </c>
      <c r="AI13" s="1">
        <v>1231060</v>
      </c>
      <c r="AJ13" s="1">
        <v>1223111</v>
      </c>
      <c r="AK13" s="1">
        <v>1242253</v>
      </c>
      <c r="AL13" s="1">
        <v>1268822</v>
      </c>
      <c r="AM13" s="1">
        <v>1307860</v>
      </c>
      <c r="AN13" s="1">
        <v>1342092</v>
      </c>
      <c r="AO13" s="1">
        <v>1364732</v>
      </c>
      <c r="AP13" s="1">
        <v>1417634</v>
      </c>
      <c r="AQ13" s="1">
        <v>1462883</v>
      </c>
      <c r="AR13" s="1">
        <v>1484208</v>
      </c>
      <c r="AS13" s="1">
        <v>1485957</v>
      </c>
      <c r="AT13" s="1">
        <v>1501849</v>
      </c>
      <c r="AU13" s="1">
        <v>1566067</v>
      </c>
      <c r="AV13" s="1">
        <v>1606443</v>
      </c>
      <c r="AW13" s="1">
        <v>1668559</v>
      </c>
      <c r="AX13" s="1">
        <v>1711616</v>
      </c>
      <c r="AY13" s="1">
        <v>1792439</v>
      </c>
      <c r="AZ13" s="1">
        <v>1869359</v>
      </c>
      <c r="BA13" s="1">
        <v>1970584</v>
      </c>
      <c r="BB13" s="1">
        <v>2002179</v>
      </c>
      <c r="BC13" s="1">
        <v>1962955</v>
      </c>
      <c r="BD13" s="1">
        <v>1907721</v>
      </c>
      <c r="BE13" s="1">
        <v>1847226</v>
      </c>
      <c r="BF13" s="1">
        <v>1815421</v>
      </c>
      <c r="BG13" s="1">
        <v>1771867</v>
      </c>
      <c r="BH13" s="1">
        <v>1764940</v>
      </c>
      <c r="BI13" s="1">
        <v>1376053</v>
      </c>
      <c r="BJ13" s="1">
        <v>1694994</v>
      </c>
      <c r="BK13" s="1">
        <v>1583920</v>
      </c>
      <c r="BL13" s="1">
        <v>1539625</v>
      </c>
      <c r="BM13" s="1">
        <v>1484169</v>
      </c>
      <c r="BN13" s="1">
        <v>1456408</v>
      </c>
      <c r="BO13" s="1">
        <v>1461142</v>
      </c>
      <c r="BP13" s="1">
        <v>1482631</v>
      </c>
      <c r="BQ13" s="1">
        <v>1436088</v>
      </c>
      <c r="BR13" s="1">
        <v>1389197</v>
      </c>
      <c r="BS13" s="1">
        <v>1452484</v>
      </c>
      <c r="BT13" s="1">
        <v>1492619</v>
      </c>
      <c r="BU13" s="1">
        <v>1482619</v>
      </c>
      <c r="BV13" s="1">
        <v>1564805</v>
      </c>
      <c r="BW13" s="1">
        <v>1642661</v>
      </c>
      <c r="BX13" s="1">
        <v>1722884</v>
      </c>
      <c r="BY13" s="1">
        <v>1830453</v>
      </c>
      <c r="BZ13" s="1">
        <v>1981208</v>
      </c>
      <c r="CA13" s="1">
        <v>1936153</v>
      </c>
      <c r="CB13" s="1">
        <v>1807687</v>
      </c>
      <c r="CC13" s="1">
        <v>1108173</v>
      </c>
      <c r="CD13" s="1">
        <v>1163794</v>
      </c>
      <c r="CE13" s="1">
        <v>1381752</v>
      </c>
      <c r="CF13" s="1">
        <v>1298942</v>
      </c>
      <c r="CG13" s="1">
        <v>1290299</v>
      </c>
      <c r="CH13" s="1">
        <v>1204844</v>
      </c>
      <c r="CI13" s="1">
        <v>1045312</v>
      </c>
      <c r="CJ13" s="1">
        <v>863103</v>
      </c>
      <c r="CK13" s="1">
        <v>867415</v>
      </c>
      <c r="CL13" s="1">
        <v>830538</v>
      </c>
      <c r="CM13" s="1">
        <v>768045</v>
      </c>
      <c r="CN13" s="1">
        <v>669690</v>
      </c>
      <c r="CO13" s="1">
        <v>571319</v>
      </c>
      <c r="CP13" s="1">
        <v>508407</v>
      </c>
      <c r="CQ13" s="1">
        <v>431965</v>
      </c>
      <c r="CR13" s="1">
        <v>357744</v>
      </c>
      <c r="CS13" s="1">
        <v>284449</v>
      </c>
      <c r="CT13" s="1">
        <v>229556</v>
      </c>
      <c r="CU13" s="1">
        <v>179378</v>
      </c>
      <c r="CV13" s="1">
        <v>136038</v>
      </c>
      <c r="CW13" s="1">
        <v>101178</v>
      </c>
      <c r="CX13" s="1">
        <v>70157</v>
      </c>
      <c r="CY13" s="1">
        <v>46037</v>
      </c>
      <c r="CZ13" s="1">
        <v>30344</v>
      </c>
      <c r="DA13" s="1">
        <v>18471</v>
      </c>
      <c r="DB13" s="1">
        <v>11125</v>
      </c>
      <c r="DC13" s="1">
        <v>6959</v>
      </c>
      <c r="DD13" s="1">
        <v>6997</v>
      </c>
    </row>
    <row r="14" spans="1:108">
      <c r="A14" s="1275">
        <v>2025</v>
      </c>
      <c r="B14" s="1275">
        <v>122544102</v>
      </c>
      <c r="C14" s="1275">
        <v>844966</v>
      </c>
      <c r="D14" s="1275">
        <v>851973</v>
      </c>
      <c r="E14" s="1275">
        <v>861244</v>
      </c>
      <c r="F14" s="1275">
        <v>873139</v>
      </c>
      <c r="G14" s="1275">
        <v>887649</v>
      </c>
      <c r="H14" s="1275">
        <v>904438</v>
      </c>
      <c r="I14" s="1275">
        <v>923816</v>
      </c>
      <c r="J14" s="1275">
        <v>947106</v>
      </c>
      <c r="K14" s="1275">
        <v>971238</v>
      </c>
      <c r="L14" s="1275">
        <v>996443</v>
      </c>
      <c r="M14" s="1275">
        <v>960039</v>
      </c>
      <c r="N14" s="1275">
        <v>974138</v>
      </c>
      <c r="O14" s="1275">
        <v>1011424</v>
      </c>
      <c r="P14" s="1275">
        <v>1018251</v>
      </c>
      <c r="Q14" s="1275">
        <v>1046876</v>
      </c>
      <c r="R14" s="1275">
        <v>1050498</v>
      </c>
      <c r="S14" s="1275">
        <v>1062163</v>
      </c>
      <c r="T14" s="1275">
        <v>1084591</v>
      </c>
      <c r="U14" s="1275">
        <v>1079724</v>
      </c>
      <c r="V14" s="1275">
        <v>1076092</v>
      </c>
      <c r="W14" s="1275">
        <v>1082955</v>
      </c>
      <c r="X14" s="1275">
        <v>1126033</v>
      </c>
      <c r="Y14" s="1275">
        <v>1151083</v>
      </c>
      <c r="Z14" s="1275">
        <v>1189869</v>
      </c>
      <c r="AA14" s="1275">
        <v>1210476</v>
      </c>
      <c r="AB14" s="1275">
        <v>1240888</v>
      </c>
      <c r="AC14" s="1275">
        <v>1243436</v>
      </c>
      <c r="AD14" s="1275">
        <v>1260570</v>
      </c>
      <c r="AE14" s="1275">
        <v>1256196</v>
      </c>
      <c r="AF14" s="1275">
        <v>1248346</v>
      </c>
      <c r="AG14" s="1275">
        <v>1260978</v>
      </c>
      <c r="AH14" s="1275">
        <v>1248279</v>
      </c>
      <c r="AI14" s="1275">
        <v>1218952</v>
      </c>
      <c r="AJ14" s="1275">
        <v>1230814</v>
      </c>
      <c r="AK14" s="1275">
        <v>1222704</v>
      </c>
      <c r="AL14" s="1275">
        <v>1241608</v>
      </c>
      <c r="AM14" s="1275">
        <v>1267963</v>
      </c>
      <c r="AN14" s="1275">
        <v>1306903</v>
      </c>
      <c r="AO14" s="1275">
        <v>1341135</v>
      </c>
      <c r="AP14" s="1275">
        <v>1363782</v>
      </c>
      <c r="AQ14" s="1275">
        <v>1416628</v>
      </c>
      <c r="AR14" s="1275">
        <v>1461774</v>
      </c>
      <c r="AS14" s="1275">
        <v>1482983</v>
      </c>
      <c r="AT14" s="1275">
        <v>1484612</v>
      </c>
      <c r="AU14" s="1275">
        <v>1500351</v>
      </c>
      <c r="AV14" s="1275">
        <v>1564353</v>
      </c>
      <c r="AW14" s="1275">
        <v>1604502</v>
      </c>
      <c r="AX14" s="1275">
        <v>1666314</v>
      </c>
      <c r="AY14" s="1275">
        <v>1709022</v>
      </c>
      <c r="AZ14" s="1275">
        <v>1789375</v>
      </c>
      <c r="BA14" s="1275">
        <v>1865769</v>
      </c>
      <c r="BB14" s="1275">
        <v>1966387</v>
      </c>
      <c r="BC14" s="1275">
        <v>1997516</v>
      </c>
      <c r="BD14" s="1275">
        <v>1957978</v>
      </c>
      <c r="BE14" s="1275">
        <v>1902489</v>
      </c>
      <c r="BF14" s="1275">
        <v>1841757</v>
      </c>
      <c r="BG14" s="1275">
        <v>1809634</v>
      </c>
      <c r="BH14" s="1275">
        <v>1765787</v>
      </c>
      <c r="BI14" s="1275">
        <v>1758394</v>
      </c>
      <c r="BJ14" s="1275">
        <v>1370474</v>
      </c>
      <c r="BK14" s="1275">
        <v>1687515</v>
      </c>
      <c r="BL14" s="1275">
        <v>1576274</v>
      </c>
      <c r="BM14" s="1275">
        <v>1531539</v>
      </c>
      <c r="BN14" s="1275">
        <v>1475695</v>
      </c>
      <c r="BO14" s="1275">
        <v>1447355</v>
      </c>
      <c r="BP14" s="1275">
        <v>1451248</v>
      </c>
      <c r="BQ14" s="1275">
        <v>1471699</v>
      </c>
      <c r="BR14" s="1275">
        <v>1424597</v>
      </c>
      <c r="BS14" s="1275">
        <v>1377135</v>
      </c>
      <c r="BT14" s="1275">
        <v>1438791</v>
      </c>
      <c r="BU14" s="1275">
        <v>1477298</v>
      </c>
      <c r="BV14" s="1275">
        <v>1466043</v>
      </c>
      <c r="BW14" s="1275">
        <v>1545745</v>
      </c>
      <c r="BX14" s="1275">
        <v>1620812</v>
      </c>
      <c r="BY14" s="1275">
        <v>1697757</v>
      </c>
      <c r="BZ14" s="1275">
        <v>1801028</v>
      </c>
      <c r="CA14" s="1275">
        <v>1945856</v>
      </c>
      <c r="CB14" s="1275">
        <v>1897569</v>
      </c>
      <c r="CC14" s="1275">
        <v>1767207</v>
      </c>
      <c r="CD14" s="1275">
        <v>1080269</v>
      </c>
      <c r="CE14" s="1275">
        <v>1130763</v>
      </c>
      <c r="CF14" s="1275">
        <v>1337340</v>
      </c>
      <c r="CG14" s="1275">
        <v>1251572</v>
      </c>
      <c r="CH14" s="1275">
        <v>1236983</v>
      </c>
      <c r="CI14" s="1275">
        <v>1148531</v>
      </c>
      <c r="CJ14" s="1275">
        <v>990224</v>
      </c>
      <c r="CK14" s="1275">
        <v>811834</v>
      </c>
      <c r="CL14" s="1275">
        <v>809322</v>
      </c>
      <c r="CM14" s="1275">
        <v>767611</v>
      </c>
      <c r="CN14" s="1275">
        <v>702226</v>
      </c>
      <c r="CO14" s="1275">
        <v>604998</v>
      </c>
      <c r="CP14" s="1275">
        <v>509319</v>
      </c>
      <c r="CQ14" s="1275">
        <v>446712</v>
      </c>
      <c r="CR14" s="1275">
        <v>373538</v>
      </c>
      <c r="CS14" s="1275">
        <v>304089</v>
      </c>
      <c r="CT14" s="1275">
        <v>237261</v>
      </c>
      <c r="CU14" s="1275">
        <v>187521</v>
      </c>
      <c r="CV14" s="1275">
        <v>143128</v>
      </c>
      <c r="CW14" s="1275">
        <v>105765</v>
      </c>
      <c r="CX14" s="1275">
        <v>76483</v>
      </c>
      <c r="CY14" s="1275">
        <v>51467</v>
      </c>
      <c r="CZ14" s="1275">
        <v>32706</v>
      </c>
      <c r="DA14" s="1275">
        <v>20843</v>
      </c>
      <c r="DB14" s="1275">
        <v>12236</v>
      </c>
      <c r="DC14" s="1275">
        <v>7095</v>
      </c>
      <c r="DD14" s="1275">
        <v>8225</v>
      </c>
    </row>
    <row r="15" spans="1:108">
      <c r="A15" s="1">
        <v>2026</v>
      </c>
      <c r="B15" s="1">
        <v>121903097</v>
      </c>
      <c r="C15" s="1">
        <v>839125</v>
      </c>
      <c r="D15" s="1">
        <v>844581</v>
      </c>
      <c r="E15" s="1">
        <v>851700</v>
      </c>
      <c r="F15" s="1">
        <v>861090</v>
      </c>
      <c r="G15" s="1">
        <v>873042</v>
      </c>
      <c r="H15" s="1">
        <v>887583</v>
      </c>
      <c r="I15" s="1">
        <v>904411</v>
      </c>
      <c r="J15" s="1">
        <v>923873</v>
      </c>
      <c r="K15" s="1">
        <v>947266</v>
      </c>
      <c r="L15" s="1">
        <v>971501</v>
      </c>
      <c r="M15" s="1">
        <v>996791</v>
      </c>
      <c r="N15" s="1">
        <v>960433</v>
      </c>
      <c r="O15" s="1">
        <v>974584</v>
      </c>
      <c r="P15" s="1">
        <v>1011937</v>
      </c>
      <c r="Q15" s="1">
        <v>1018642</v>
      </c>
      <c r="R15" s="1">
        <v>1047167</v>
      </c>
      <c r="S15" s="1">
        <v>1051298</v>
      </c>
      <c r="T15" s="1">
        <v>1064234</v>
      </c>
      <c r="U15" s="1">
        <v>1087985</v>
      </c>
      <c r="V15" s="1">
        <v>1084223</v>
      </c>
      <c r="W15" s="1">
        <v>1081389</v>
      </c>
      <c r="X15" s="1">
        <v>1088722</v>
      </c>
      <c r="Y15" s="1">
        <v>1131985</v>
      </c>
      <c r="Z15" s="1">
        <v>1156846</v>
      </c>
      <c r="AA15" s="1">
        <v>1194639</v>
      </c>
      <c r="AB15" s="1">
        <v>1213725</v>
      </c>
      <c r="AC15" s="1">
        <v>1242865</v>
      </c>
      <c r="AD15" s="1">
        <v>1244789</v>
      </c>
      <c r="AE15" s="1">
        <v>1261443</v>
      </c>
      <c r="AF15" s="1">
        <v>1256667</v>
      </c>
      <c r="AG15" s="1">
        <v>1248490</v>
      </c>
      <c r="AH15" s="1">
        <v>1260892</v>
      </c>
      <c r="AI15" s="1">
        <v>1248106</v>
      </c>
      <c r="AJ15" s="1">
        <v>1218721</v>
      </c>
      <c r="AK15" s="1">
        <v>1230406</v>
      </c>
      <c r="AL15" s="1">
        <v>1222080</v>
      </c>
      <c r="AM15" s="1">
        <v>1240780</v>
      </c>
      <c r="AN15" s="1">
        <v>1267048</v>
      </c>
      <c r="AO15" s="1">
        <v>1305983</v>
      </c>
      <c r="AP15" s="1">
        <v>1340214</v>
      </c>
      <c r="AQ15" s="1">
        <v>1362830</v>
      </c>
      <c r="AR15" s="1">
        <v>1415570</v>
      </c>
      <c r="AS15" s="1">
        <v>1460584</v>
      </c>
      <c r="AT15" s="1">
        <v>1481656</v>
      </c>
      <c r="AU15" s="1">
        <v>1483150</v>
      </c>
      <c r="AV15" s="1">
        <v>1498731</v>
      </c>
      <c r="AW15" s="1">
        <v>1562486</v>
      </c>
      <c r="AX15" s="1">
        <v>1602367</v>
      </c>
      <c r="AY15" s="1">
        <v>1663818</v>
      </c>
      <c r="AZ15" s="1">
        <v>1706131</v>
      </c>
      <c r="BA15" s="1">
        <v>1785972</v>
      </c>
      <c r="BB15" s="1">
        <v>1861834</v>
      </c>
      <c r="BC15" s="1">
        <v>1961847</v>
      </c>
      <c r="BD15" s="1">
        <v>1992509</v>
      </c>
      <c r="BE15" s="1">
        <v>1952664</v>
      </c>
      <c r="BF15" s="1">
        <v>1896917</v>
      </c>
      <c r="BG15" s="1">
        <v>1835943</v>
      </c>
      <c r="BH15" s="1">
        <v>1803487</v>
      </c>
      <c r="BI15" s="1">
        <v>1759304</v>
      </c>
      <c r="BJ15" s="1">
        <v>1751372</v>
      </c>
      <c r="BK15" s="1">
        <v>1364465</v>
      </c>
      <c r="BL15" s="1">
        <v>1679467</v>
      </c>
      <c r="BM15" s="1">
        <v>1568084</v>
      </c>
      <c r="BN15" s="1">
        <v>1522888</v>
      </c>
      <c r="BO15" s="1">
        <v>1466618</v>
      </c>
      <c r="BP15" s="1">
        <v>1437646</v>
      </c>
      <c r="BQ15" s="1">
        <v>1440658</v>
      </c>
      <c r="BR15" s="1">
        <v>1460032</v>
      </c>
      <c r="BS15" s="1">
        <v>1412351</v>
      </c>
      <c r="BT15" s="1">
        <v>1364275</v>
      </c>
      <c r="BU15" s="1">
        <v>1424173</v>
      </c>
      <c r="BV15" s="1">
        <v>1460934</v>
      </c>
      <c r="BW15" s="1">
        <v>1448340</v>
      </c>
      <c r="BX15" s="1">
        <v>1525380</v>
      </c>
      <c r="BY15" s="1">
        <v>1597414</v>
      </c>
      <c r="BZ15" s="1">
        <v>1670737</v>
      </c>
      <c r="CA15" s="1">
        <v>1769244</v>
      </c>
      <c r="CB15" s="1">
        <v>1907519</v>
      </c>
      <c r="CC15" s="1">
        <v>1855621</v>
      </c>
      <c r="CD15" s="1">
        <v>1723151</v>
      </c>
      <c r="CE15" s="1">
        <v>1049901</v>
      </c>
      <c r="CF15" s="1">
        <v>1094852</v>
      </c>
      <c r="CG15" s="1">
        <v>1289189</v>
      </c>
      <c r="CH15" s="1">
        <v>1200465</v>
      </c>
      <c r="CI15" s="1">
        <v>1179861</v>
      </c>
      <c r="CJ15" s="1">
        <v>1088660</v>
      </c>
      <c r="CK15" s="1">
        <v>932043</v>
      </c>
      <c r="CL15" s="1">
        <v>757986</v>
      </c>
      <c r="CM15" s="1">
        <v>748676</v>
      </c>
      <c r="CN15" s="1">
        <v>702516</v>
      </c>
      <c r="CO15" s="1">
        <v>635012</v>
      </c>
      <c r="CP15" s="1">
        <v>539939</v>
      </c>
      <c r="CQ15" s="1">
        <v>448034</v>
      </c>
      <c r="CR15" s="1">
        <v>386843</v>
      </c>
      <c r="CS15" s="1">
        <v>317939</v>
      </c>
      <c r="CT15" s="1">
        <v>254027</v>
      </c>
      <c r="CU15" s="1">
        <v>194117</v>
      </c>
      <c r="CV15" s="1">
        <v>149916</v>
      </c>
      <c r="CW15" s="1">
        <v>111506</v>
      </c>
      <c r="CX15" s="1">
        <v>80112</v>
      </c>
      <c r="CY15" s="1">
        <v>56215</v>
      </c>
      <c r="CZ15" s="1">
        <v>36640</v>
      </c>
      <c r="DA15" s="1">
        <v>22506</v>
      </c>
      <c r="DB15" s="1">
        <v>13842</v>
      </c>
      <c r="DC15" s="1">
        <v>7826</v>
      </c>
      <c r="DD15" s="1">
        <v>9048</v>
      </c>
    </row>
    <row r="16" spans="1:108">
      <c r="A16" s="1">
        <v>2027</v>
      </c>
      <c r="B16" s="1">
        <v>121239693</v>
      </c>
      <c r="C16" s="1">
        <v>834142</v>
      </c>
      <c r="D16" s="1">
        <v>838753</v>
      </c>
      <c r="E16" s="1">
        <v>844320</v>
      </c>
      <c r="F16" s="1">
        <v>851554</v>
      </c>
      <c r="G16" s="1">
        <v>861000</v>
      </c>
      <c r="H16" s="1">
        <v>872981</v>
      </c>
      <c r="I16" s="1">
        <v>887560</v>
      </c>
      <c r="J16" s="1">
        <v>904472</v>
      </c>
      <c r="K16" s="1">
        <v>924036</v>
      </c>
      <c r="L16" s="1">
        <v>947531</v>
      </c>
      <c r="M16" s="1">
        <v>971848</v>
      </c>
      <c r="N16" s="1">
        <v>997190</v>
      </c>
      <c r="O16" s="1">
        <v>960878</v>
      </c>
      <c r="P16" s="1">
        <v>975091</v>
      </c>
      <c r="Q16" s="1">
        <v>1012329</v>
      </c>
      <c r="R16" s="1">
        <v>1018936</v>
      </c>
      <c r="S16" s="1">
        <v>1047969</v>
      </c>
      <c r="T16" s="1">
        <v>1053376</v>
      </c>
      <c r="U16" s="1">
        <v>1067654</v>
      </c>
      <c r="V16" s="1">
        <v>1092475</v>
      </c>
      <c r="W16" s="1">
        <v>1089510</v>
      </c>
      <c r="X16" s="1">
        <v>1087164</v>
      </c>
      <c r="Y16" s="1">
        <v>1094703</v>
      </c>
      <c r="Z16" s="1">
        <v>1137756</v>
      </c>
      <c r="AA16" s="1">
        <v>1161629</v>
      </c>
      <c r="AB16" s="1">
        <v>1197904</v>
      </c>
      <c r="AC16" s="1">
        <v>1215736</v>
      </c>
      <c r="AD16" s="1">
        <v>1244224</v>
      </c>
      <c r="AE16" s="1">
        <v>1245686</v>
      </c>
      <c r="AF16" s="1">
        <v>1261912</v>
      </c>
      <c r="AG16" s="1">
        <v>1256804</v>
      </c>
      <c r="AH16" s="1">
        <v>1248420</v>
      </c>
      <c r="AI16" s="1">
        <v>1260714</v>
      </c>
      <c r="AJ16" s="1">
        <v>1247859</v>
      </c>
      <c r="AK16" s="1">
        <v>1218329</v>
      </c>
      <c r="AL16" s="1">
        <v>1229783</v>
      </c>
      <c r="AM16" s="1">
        <v>1221274</v>
      </c>
      <c r="AN16" s="1">
        <v>1239896</v>
      </c>
      <c r="AO16" s="1">
        <v>1266170</v>
      </c>
      <c r="AP16" s="1">
        <v>1305100</v>
      </c>
      <c r="AQ16" s="1">
        <v>1339292</v>
      </c>
      <c r="AR16" s="1">
        <v>1361828</v>
      </c>
      <c r="AS16" s="1">
        <v>1414434</v>
      </c>
      <c r="AT16" s="1">
        <v>1459294</v>
      </c>
      <c r="AU16" s="1">
        <v>1480213</v>
      </c>
      <c r="AV16" s="1">
        <v>1481568</v>
      </c>
      <c r="AW16" s="1">
        <v>1496962</v>
      </c>
      <c r="AX16" s="1">
        <v>1560431</v>
      </c>
      <c r="AY16" s="1">
        <v>1599991</v>
      </c>
      <c r="AZ16" s="1">
        <v>1661033</v>
      </c>
      <c r="BA16" s="1">
        <v>1702918</v>
      </c>
      <c r="BB16" s="1">
        <v>1782240</v>
      </c>
      <c r="BC16" s="1">
        <v>1857574</v>
      </c>
      <c r="BD16" s="1">
        <v>1956971</v>
      </c>
      <c r="BE16" s="1">
        <v>1987162</v>
      </c>
      <c r="BF16" s="1">
        <v>1947002</v>
      </c>
      <c r="BG16" s="1">
        <v>1890992</v>
      </c>
      <c r="BH16" s="1">
        <v>1829767</v>
      </c>
      <c r="BI16" s="1">
        <v>1796934</v>
      </c>
      <c r="BJ16" s="1">
        <v>1752352</v>
      </c>
      <c r="BK16" s="1">
        <v>1743805</v>
      </c>
      <c r="BL16" s="1">
        <v>1358004</v>
      </c>
      <c r="BM16" s="1">
        <v>1670841</v>
      </c>
      <c r="BN16" s="1">
        <v>1559319</v>
      </c>
      <c r="BO16" s="1">
        <v>1513620</v>
      </c>
      <c r="BP16" s="1">
        <v>1456882</v>
      </c>
      <c r="BQ16" s="1">
        <v>1427251</v>
      </c>
      <c r="BR16" s="1">
        <v>1429350</v>
      </c>
      <c r="BS16" s="1">
        <v>1447592</v>
      </c>
      <c r="BT16" s="1">
        <v>1399291</v>
      </c>
      <c r="BU16" s="1">
        <v>1350544</v>
      </c>
      <c r="BV16" s="1">
        <v>1408557</v>
      </c>
      <c r="BW16" s="1">
        <v>1443453</v>
      </c>
      <c r="BX16" s="1">
        <v>1429421</v>
      </c>
      <c r="BY16" s="1">
        <v>1503570</v>
      </c>
      <c r="BZ16" s="1">
        <v>1572257</v>
      </c>
      <c r="CA16" s="1">
        <v>1641555</v>
      </c>
      <c r="CB16" s="1">
        <v>1734779</v>
      </c>
      <c r="CC16" s="1">
        <v>1865834</v>
      </c>
      <c r="CD16" s="1">
        <v>1809953</v>
      </c>
      <c r="CE16" s="1">
        <v>1675191</v>
      </c>
      <c r="CF16" s="1">
        <v>1016873</v>
      </c>
      <c r="CG16" s="1">
        <v>1055892</v>
      </c>
      <c r="CH16" s="1">
        <v>1237193</v>
      </c>
      <c r="CI16" s="1">
        <v>1145651</v>
      </c>
      <c r="CJ16" s="1">
        <v>1119060</v>
      </c>
      <c r="CK16" s="1">
        <v>1025367</v>
      </c>
      <c r="CL16" s="1">
        <v>870883</v>
      </c>
      <c r="CM16" s="1">
        <v>701728</v>
      </c>
      <c r="CN16" s="1">
        <v>685866</v>
      </c>
      <c r="CO16" s="1">
        <v>635947</v>
      </c>
      <c r="CP16" s="1">
        <v>567315</v>
      </c>
      <c r="CQ16" s="1">
        <v>475521</v>
      </c>
      <c r="CR16" s="1">
        <v>388461</v>
      </c>
      <c r="CS16" s="1">
        <v>329756</v>
      </c>
      <c r="CT16" s="1">
        <v>265972</v>
      </c>
      <c r="CU16" s="1">
        <v>208170</v>
      </c>
      <c r="CV16" s="1">
        <v>155450</v>
      </c>
      <c r="CW16" s="1">
        <v>117035</v>
      </c>
      <c r="CX16" s="1">
        <v>84642</v>
      </c>
      <c r="CY16" s="1">
        <v>59006</v>
      </c>
      <c r="CZ16" s="1">
        <v>40101</v>
      </c>
      <c r="DA16" s="1">
        <v>25268</v>
      </c>
      <c r="DB16" s="1">
        <v>14975</v>
      </c>
      <c r="DC16" s="1">
        <v>8876</v>
      </c>
      <c r="DD16" s="1">
        <v>9990</v>
      </c>
    </row>
    <row r="17" spans="1:108">
      <c r="A17" s="1">
        <v>2028</v>
      </c>
      <c r="B17" s="1">
        <v>120555142</v>
      </c>
      <c r="C17" s="1">
        <v>829396</v>
      </c>
      <c r="D17" s="1">
        <v>833782</v>
      </c>
      <c r="E17" s="1">
        <v>838500</v>
      </c>
      <c r="F17" s="1">
        <v>844181</v>
      </c>
      <c r="G17" s="1">
        <v>851469</v>
      </c>
      <c r="H17" s="1">
        <v>860944</v>
      </c>
      <c r="I17" s="1">
        <v>872963</v>
      </c>
      <c r="J17" s="1">
        <v>887626</v>
      </c>
      <c r="K17" s="1">
        <v>904639</v>
      </c>
      <c r="L17" s="1">
        <v>924302</v>
      </c>
      <c r="M17" s="1">
        <v>947877</v>
      </c>
      <c r="N17" s="1">
        <v>972245</v>
      </c>
      <c r="O17" s="1">
        <v>997641</v>
      </c>
      <c r="P17" s="1">
        <v>961384</v>
      </c>
      <c r="Q17" s="1">
        <v>975482</v>
      </c>
      <c r="R17" s="1">
        <v>1012624</v>
      </c>
      <c r="S17" s="1">
        <v>1019744</v>
      </c>
      <c r="T17" s="1">
        <v>1050052</v>
      </c>
      <c r="U17" s="1">
        <v>1056812</v>
      </c>
      <c r="V17" s="1">
        <v>1072185</v>
      </c>
      <c r="W17" s="1">
        <v>1097752</v>
      </c>
      <c r="X17" s="1">
        <v>1095278</v>
      </c>
      <c r="Y17" s="1">
        <v>1093150</v>
      </c>
      <c r="Z17" s="1">
        <v>1100481</v>
      </c>
      <c r="AA17" s="1">
        <v>1142548</v>
      </c>
      <c r="AB17" s="1">
        <v>1164923</v>
      </c>
      <c r="AC17" s="1">
        <v>1199936</v>
      </c>
      <c r="AD17" s="1">
        <v>1217129</v>
      </c>
      <c r="AE17" s="1">
        <v>1245127</v>
      </c>
      <c r="AF17" s="1">
        <v>1246179</v>
      </c>
      <c r="AG17" s="1">
        <v>1262048</v>
      </c>
      <c r="AH17" s="1">
        <v>1256729</v>
      </c>
      <c r="AI17" s="1">
        <v>1248258</v>
      </c>
      <c r="AJ17" s="1">
        <v>1260464</v>
      </c>
      <c r="AK17" s="1">
        <v>1247451</v>
      </c>
      <c r="AL17" s="1">
        <v>1217722</v>
      </c>
      <c r="AM17" s="1">
        <v>1228977</v>
      </c>
      <c r="AN17" s="1">
        <v>1220412</v>
      </c>
      <c r="AO17" s="1">
        <v>1239047</v>
      </c>
      <c r="AP17" s="1">
        <v>1265328</v>
      </c>
      <c r="AQ17" s="1">
        <v>1304215</v>
      </c>
      <c r="AR17" s="1">
        <v>1338320</v>
      </c>
      <c r="AS17" s="1">
        <v>1360749</v>
      </c>
      <c r="AT17" s="1">
        <v>1413201</v>
      </c>
      <c r="AU17" s="1">
        <v>1457891</v>
      </c>
      <c r="AV17" s="1">
        <v>1478652</v>
      </c>
      <c r="AW17" s="1">
        <v>1479840</v>
      </c>
      <c r="AX17" s="1">
        <v>1495014</v>
      </c>
      <c r="AY17" s="1">
        <v>1558143</v>
      </c>
      <c r="AZ17" s="1">
        <v>1597340</v>
      </c>
      <c r="BA17" s="1">
        <v>1657937</v>
      </c>
      <c r="BB17" s="1">
        <v>1699391</v>
      </c>
      <c r="BC17" s="1">
        <v>1778196</v>
      </c>
      <c r="BD17" s="1">
        <v>1852998</v>
      </c>
      <c r="BE17" s="1">
        <v>1951763</v>
      </c>
      <c r="BF17" s="1">
        <v>1981463</v>
      </c>
      <c r="BG17" s="1">
        <v>1940979</v>
      </c>
      <c r="BH17" s="1">
        <v>1884696</v>
      </c>
      <c r="BI17" s="1">
        <v>1823182</v>
      </c>
      <c r="BJ17" s="1">
        <v>1789906</v>
      </c>
      <c r="BK17" s="1">
        <v>1744859</v>
      </c>
      <c r="BL17" s="1">
        <v>1735659</v>
      </c>
      <c r="BM17" s="1">
        <v>1351083</v>
      </c>
      <c r="BN17" s="1">
        <v>1661606</v>
      </c>
      <c r="BO17" s="1">
        <v>1549925</v>
      </c>
      <c r="BP17" s="1">
        <v>1503675</v>
      </c>
      <c r="BQ17" s="1">
        <v>1446453</v>
      </c>
      <c r="BR17" s="1">
        <v>1416146</v>
      </c>
      <c r="BS17" s="1">
        <v>1417288</v>
      </c>
      <c r="BT17" s="1">
        <v>1434320</v>
      </c>
      <c r="BU17" s="1">
        <v>1385344</v>
      </c>
      <c r="BV17" s="1">
        <v>1335873</v>
      </c>
      <c r="BW17" s="1">
        <v>1391871</v>
      </c>
      <c r="BX17" s="1">
        <v>1424766</v>
      </c>
      <c r="BY17" s="1">
        <v>1409157</v>
      </c>
      <c r="BZ17" s="1">
        <v>1480122</v>
      </c>
      <c r="CA17" s="1">
        <v>1545091</v>
      </c>
      <c r="CB17" s="1">
        <v>1609915</v>
      </c>
      <c r="CC17" s="1">
        <v>1697302</v>
      </c>
      <c r="CD17" s="1">
        <v>1820442</v>
      </c>
      <c r="CE17" s="1">
        <v>1760218</v>
      </c>
      <c r="CF17" s="1">
        <v>1623012</v>
      </c>
      <c r="CG17" s="1">
        <v>981024</v>
      </c>
      <c r="CH17" s="1">
        <v>1013786</v>
      </c>
      <c r="CI17" s="1">
        <v>1181367</v>
      </c>
      <c r="CJ17" s="1">
        <v>1087246</v>
      </c>
      <c r="CK17" s="1">
        <v>1054719</v>
      </c>
      <c r="CL17" s="1">
        <v>958779</v>
      </c>
      <c r="CM17" s="1">
        <v>806929</v>
      </c>
      <c r="CN17" s="1">
        <v>643407</v>
      </c>
      <c r="CO17" s="1">
        <v>621540</v>
      </c>
      <c r="CP17" s="1">
        <v>568790</v>
      </c>
      <c r="CQ17" s="1">
        <v>500182</v>
      </c>
      <c r="CR17" s="1">
        <v>412797</v>
      </c>
      <c r="CS17" s="1">
        <v>331559</v>
      </c>
      <c r="CT17" s="1">
        <v>276291</v>
      </c>
      <c r="CU17" s="1">
        <v>218289</v>
      </c>
      <c r="CV17" s="1">
        <v>166993</v>
      </c>
      <c r="CW17" s="1">
        <v>121574</v>
      </c>
      <c r="CX17" s="1">
        <v>89031</v>
      </c>
      <c r="CY17" s="1">
        <v>62482</v>
      </c>
      <c r="CZ17" s="1">
        <v>42183</v>
      </c>
      <c r="DA17" s="1">
        <v>27712</v>
      </c>
      <c r="DB17" s="1">
        <v>16851</v>
      </c>
      <c r="DC17" s="1">
        <v>9621</v>
      </c>
      <c r="DD17" s="1">
        <v>11200</v>
      </c>
    </row>
    <row r="18" spans="1:108">
      <c r="A18" s="1">
        <v>2029</v>
      </c>
      <c r="B18" s="1">
        <v>119850168</v>
      </c>
      <c r="C18" s="1">
        <v>824403</v>
      </c>
      <c r="D18" s="1">
        <v>829047</v>
      </c>
      <c r="E18" s="1">
        <v>833538</v>
      </c>
      <c r="F18" s="1">
        <v>838367</v>
      </c>
      <c r="G18" s="1">
        <v>844099</v>
      </c>
      <c r="H18" s="1">
        <v>851417</v>
      </c>
      <c r="I18" s="1">
        <v>860930</v>
      </c>
      <c r="J18" s="1">
        <v>873033</v>
      </c>
      <c r="K18" s="1">
        <v>887796</v>
      </c>
      <c r="L18" s="1">
        <v>904906</v>
      </c>
      <c r="M18" s="1">
        <v>924648</v>
      </c>
      <c r="N18" s="1">
        <v>948272</v>
      </c>
      <c r="O18" s="1">
        <v>972693</v>
      </c>
      <c r="P18" s="1">
        <v>998155</v>
      </c>
      <c r="Q18" s="1">
        <v>961775</v>
      </c>
      <c r="R18" s="1">
        <v>975782</v>
      </c>
      <c r="S18" s="1">
        <v>1013436</v>
      </c>
      <c r="T18" s="1">
        <v>1021840</v>
      </c>
      <c r="U18" s="1">
        <v>1053494</v>
      </c>
      <c r="V18" s="1">
        <v>1061366</v>
      </c>
      <c r="W18" s="1">
        <v>1077505</v>
      </c>
      <c r="X18" s="1">
        <v>1103514</v>
      </c>
      <c r="Y18" s="1">
        <v>1101264</v>
      </c>
      <c r="Z18" s="1">
        <v>1098934</v>
      </c>
      <c r="AA18" s="1">
        <v>1105286</v>
      </c>
      <c r="AB18" s="1">
        <v>1145859</v>
      </c>
      <c r="AC18" s="1">
        <v>1166994</v>
      </c>
      <c r="AD18" s="1">
        <v>1201351</v>
      </c>
      <c r="AE18" s="1">
        <v>1218068</v>
      </c>
      <c r="AF18" s="1">
        <v>1245625</v>
      </c>
      <c r="AG18" s="1">
        <v>1246338</v>
      </c>
      <c r="AH18" s="1">
        <v>1261972</v>
      </c>
      <c r="AI18" s="1">
        <v>1256564</v>
      </c>
      <c r="AJ18" s="1">
        <v>1248022</v>
      </c>
      <c r="AK18" s="1">
        <v>1260053</v>
      </c>
      <c r="AL18" s="1">
        <v>1246828</v>
      </c>
      <c r="AM18" s="1">
        <v>1216933</v>
      </c>
      <c r="AN18" s="1">
        <v>1228116</v>
      </c>
      <c r="AO18" s="1">
        <v>1219586</v>
      </c>
      <c r="AP18" s="1">
        <v>1238235</v>
      </c>
      <c r="AQ18" s="1">
        <v>1264484</v>
      </c>
      <c r="AR18" s="1">
        <v>1303282</v>
      </c>
      <c r="AS18" s="1">
        <v>1337274</v>
      </c>
      <c r="AT18" s="1">
        <v>1359578</v>
      </c>
      <c r="AU18" s="1">
        <v>1411859</v>
      </c>
      <c r="AV18" s="1">
        <v>1456371</v>
      </c>
      <c r="AW18" s="1">
        <v>1476945</v>
      </c>
      <c r="AX18" s="1">
        <v>1477936</v>
      </c>
      <c r="AY18" s="1">
        <v>1492843</v>
      </c>
      <c r="AZ18" s="1">
        <v>1555587</v>
      </c>
      <c r="BA18" s="1">
        <v>1594390</v>
      </c>
      <c r="BB18" s="1">
        <v>1654535</v>
      </c>
      <c r="BC18" s="1">
        <v>1695567</v>
      </c>
      <c r="BD18" s="1">
        <v>1773852</v>
      </c>
      <c r="BE18" s="1">
        <v>1848108</v>
      </c>
      <c r="BF18" s="1">
        <v>1946211</v>
      </c>
      <c r="BG18" s="1">
        <v>1975399</v>
      </c>
      <c r="BH18" s="1">
        <v>1934578</v>
      </c>
      <c r="BI18" s="1">
        <v>1877983</v>
      </c>
      <c r="BJ18" s="1">
        <v>1816120</v>
      </c>
      <c r="BK18" s="1">
        <v>1782332</v>
      </c>
      <c r="BL18" s="1">
        <v>1736794</v>
      </c>
      <c r="BM18" s="1">
        <v>1726923</v>
      </c>
      <c r="BN18" s="1">
        <v>1343675</v>
      </c>
      <c r="BO18" s="1">
        <v>1651704</v>
      </c>
      <c r="BP18" s="1">
        <v>1539842</v>
      </c>
      <c r="BQ18" s="1">
        <v>1493016</v>
      </c>
      <c r="BR18" s="1">
        <v>1435306</v>
      </c>
      <c r="BS18" s="1">
        <v>1404296</v>
      </c>
      <c r="BT18" s="1">
        <v>1404417</v>
      </c>
      <c r="BU18" s="1">
        <v>1420143</v>
      </c>
      <c r="BV18" s="1">
        <v>1370438</v>
      </c>
      <c r="BW18" s="1">
        <v>1320192</v>
      </c>
      <c r="BX18" s="1">
        <v>1374026</v>
      </c>
      <c r="BY18" s="1">
        <v>1404748</v>
      </c>
      <c r="BZ18" s="1">
        <v>1387373</v>
      </c>
      <c r="CA18" s="1">
        <v>1454805</v>
      </c>
      <c r="CB18" s="1">
        <v>1515639</v>
      </c>
      <c r="CC18" s="1">
        <v>1575508</v>
      </c>
      <c r="CD18" s="1">
        <v>1656483</v>
      </c>
      <c r="CE18" s="1">
        <v>1770991</v>
      </c>
      <c r="CF18" s="1">
        <v>1706083</v>
      </c>
      <c r="CG18" s="1">
        <v>1566348</v>
      </c>
      <c r="CH18" s="1">
        <v>942256</v>
      </c>
      <c r="CI18" s="1">
        <v>968537</v>
      </c>
      <c r="CJ18" s="1">
        <v>1121819</v>
      </c>
      <c r="CK18" s="1">
        <v>1025383</v>
      </c>
      <c r="CL18" s="1">
        <v>986968</v>
      </c>
      <c r="CM18" s="1">
        <v>889089</v>
      </c>
      <c r="CN18" s="1">
        <v>740556</v>
      </c>
      <c r="CO18" s="1">
        <v>583605</v>
      </c>
      <c r="CP18" s="1">
        <v>556539</v>
      </c>
      <c r="CQ18" s="1">
        <v>502077</v>
      </c>
      <c r="CR18" s="1">
        <v>434705</v>
      </c>
      <c r="CS18" s="1">
        <v>352780</v>
      </c>
      <c r="CT18" s="1">
        <v>278178</v>
      </c>
      <c r="CU18" s="1">
        <v>227137</v>
      </c>
      <c r="CV18" s="1">
        <v>175398</v>
      </c>
      <c r="CW18" s="1">
        <v>130846</v>
      </c>
      <c r="CX18" s="1">
        <v>92662</v>
      </c>
      <c r="CY18" s="1">
        <v>65869</v>
      </c>
      <c r="CZ18" s="1">
        <v>44770</v>
      </c>
      <c r="DA18" s="1">
        <v>29217</v>
      </c>
      <c r="DB18" s="1">
        <v>18520</v>
      </c>
      <c r="DC18" s="1">
        <v>10851</v>
      </c>
      <c r="DD18" s="1">
        <v>12384</v>
      </c>
    </row>
    <row r="19" spans="1:108">
      <c r="A19" s="1275">
        <v>2030</v>
      </c>
      <c r="B19" s="1275">
        <v>119125137</v>
      </c>
      <c r="C19" s="1275">
        <v>818848</v>
      </c>
      <c r="D19" s="1275">
        <v>824065</v>
      </c>
      <c r="E19" s="1275">
        <v>828811</v>
      </c>
      <c r="F19" s="1275">
        <v>833410</v>
      </c>
      <c r="G19" s="1275">
        <v>838290</v>
      </c>
      <c r="H19" s="1275">
        <v>844051</v>
      </c>
      <c r="I19" s="1275">
        <v>851407</v>
      </c>
      <c r="J19" s="1275">
        <v>861003</v>
      </c>
      <c r="K19" s="1275">
        <v>873205</v>
      </c>
      <c r="L19" s="1275">
        <v>888065</v>
      </c>
      <c r="M19" s="1275">
        <v>905252</v>
      </c>
      <c r="N19" s="1275">
        <v>925040</v>
      </c>
      <c r="O19" s="1275">
        <v>948716</v>
      </c>
      <c r="P19" s="1275">
        <v>973202</v>
      </c>
      <c r="Q19" s="1275">
        <v>998549</v>
      </c>
      <c r="R19" s="1275">
        <v>962076</v>
      </c>
      <c r="S19" s="1275">
        <v>976599</v>
      </c>
      <c r="T19" s="1275">
        <v>1015536</v>
      </c>
      <c r="U19" s="1275">
        <v>1025316</v>
      </c>
      <c r="V19" s="1275">
        <v>1058058</v>
      </c>
      <c r="W19" s="1275">
        <v>1066712</v>
      </c>
      <c r="X19" s="1275">
        <v>1083300</v>
      </c>
      <c r="Y19" s="1275">
        <v>1109498</v>
      </c>
      <c r="Z19" s="1275">
        <v>1107049</v>
      </c>
      <c r="AA19" s="1275">
        <v>1103742</v>
      </c>
      <c r="AB19" s="1275">
        <v>1108629</v>
      </c>
      <c r="AC19" s="1275">
        <v>1147955</v>
      </c>
      <c r="AD19" s="1275">
        <v>1168450</v>
      </c>
      <c r="AE19" s="1275">
        <v>1202311</v>
      </c>
      <c r="AF19" s="1275">
        <v>1218602</v>
      </c>
      <c r="AG19" s="1275">
        <v>1245789</v>
      </c>
      <c r="AH19" s="1275">
        <v>1246283</v>
      </c>
      <c r="AI19" s="1275">
        <v>1261807</v>
      </c>
      <c r="AJ19" s="1275">
        <v>1256326</v>
      </c>
      <c r="AK19" s="1275">
        <v>1247626</v>
      </c>
      <c r="AL19" s="1275">
        <v>1259427</v>
      </c>
      <c r="AM19" s="1275">
        <v>1246022</v>
      </c>
      <c r="AN19" s="1275">
        <v>1216088</v>
      </c>
      <c r="AO19" s="1275">
        <v>1227291</v>
      </c>
      <c r="AP19" s="1275">
        <v>1218796</v>
      </c>
      <c r="AQ19" s="1275">
        <v>1237422</v>
      </c>
      <c r="AR19" s="1275">
        <v>1263595</v>
      </c>
      <c r="AS19" s="1275">
        <v>1302277</v>
      </c>
      <c r="AT19" s="1275">
        <v>1336138</v>
      </c>
      <c r="AU19" s="1275">
        <v>1358301</v>
      </c>
      <c r="AV19" s="1275">
        <v>1410404</v>
      </c>
      <c r="AW19" s="1275">
        <v>1454710</v>
      </c>
      <c r="AX19" s="1275">
        <v>1475064</v>
      </c>
      <c r="AY19" s="1275">
        <v>1475813</v>
      </c>
      <c r="AZ19" s="1275">
        <v>1490418</v>
      </c>
      <c r="BA19" s="1275">
        <v>1552742</v>
      </c>
      <c r="BB19" s="1275">
        <v>1591146</v>
      </c>
      <c r="BC19" s="1275">
        <v>1650846</v>
      </c>
      <c r="BD19" s="1275">
        <v>1691457</v>
      </c>
      <c r="BE19" s="1275">
        <v>1769209</v>
      </c>
      <c r="BF19" s="1275">
        <v>1842896</v>
      </c>
      <c r="BG19" s="1275">
        <v>1940301</v>
      </c>
      <c r="BH19" s="1275">
        <v>1968952</v>
      </c>
      <c r="BI19" s="1275">
        <v>1927751</v>
      </c>
      <c r="BJ19" s="1275">
        <v>1870783</v>
      </c>
      <c r="BK19" s="1275">
        <v>1808509</v>
      </c>
      <c r="BL19" s="1275">
        <v>1774177</v>
      </c>
      <c r="BM19" s="1275">
        <v>1728142</v>
      </c>
      <c r="BN19" s="1275">
        <v>1717564</v>
      </c>
      <c r="BO19" s="1275">
        <v>1335734</v>
      </c>
      <c r="BP19" s="1275">
        <v>1641070</v>
      </c>
      <c r="BQ19" s="1275">
        <v>1529030</v>
      </c>
      <c r="BR19" s="1275">
        <v>1481619</v>
      </c>
      <c r="BS19" s="1275">
        <v>1423407</v>
      </c>
      <c r="BT19" s="1275">
        <v>1391646</v>
      </c>
      <c r="BU19" s="1275">
        <v>1390664</v>
      </c>
      <c r="BV19" s="1275">
        <v>1404989</v>
      </c>
      <c r="BW19" s="1275">
        <v>1354501</v>
      </c>
      <c r="BX19" s="1275">
        <v>1303419</v>
      </c>
      <c r="BY19" s="1275">
        <v>1354909</v>
      </c>
      <c r="BZ19" s="1275">
        <v>1383230</v>
      </c>
      <c r="CA19" s="1275">
        <v>1363858</v>
      </c>
      <c r="CB19" s="1275">
        <v>1427361</v>
      </c>
      <c r="CC19" s="1275">
        <v>1483609</v>
      </c>
      <c r="CD19" s="1275">
        <v>1538027</v>
      </c>
      <c r="CE19" s="1275">
        <v>1611999</v>
      </c>
      <c r="CF19" s="1275">
        <v>1717142</v>
      </c>
      <c r="CG19" s="1275">
        <v>1647258</v>
      </c>
      <c r="CH19" s="1275">
        <v>1505030</v>
      </c>
      <c r="CI19" s="1275">
        <v>900559</v>
      </c>
      <c r="CJ19" s="1275">
        <v>920222</v>
      </c>
      <c r="CK19" s="1275">
        <v>1058682</v>
      </c>
      <c r="CL19" s="1275">
        <v>960185</v>
      </c>
      <c r="CM19" s="1275">
        <v>915995</v>
      </c>
      <c r="CN19" s="1275">
        <v>816688</v>
      </c>
      <c r="CO19" s="1275">
        <v>672406</v>
      </c>
      <c r="CP19" s="1275">
        <v>523092</v>
      </c>
      <c r="CQ19" s="1275">
        <v>491854</v>
      </c>
      <c r="CR19" s="1275">
        <v>436896</v>
      </c>
      <c r="CS19" s="1275">
        <v>371955</v>
      </c>
      <c r="CT19" s="1275">
        <v>296382</v>
      </c>
      <c r="CU19" s="1275">
        <v>229019</v>
      </c>
      <c r="CV19" s="1275">
        <v>182834</v>
      </c>
      <c r="CW19" s="1275">
        <v>137673</v>
      </c>
      <c r="CX19" s="1275">
        <v>99925</v>
      </c>
      <c r="CY19" s="1275">
        <v>68693</v>
      </c>
      <c r="CZ19" s="1275">
        <v>47306</v>
      </c>
      <c r="DA19" s="1275">
        <v>31081</v>
      </c>
      <c r="DB19" s="1275">
        <v>19571</v>
      </c>
      <c r="DC19" s="1275">
        <v>11952</v>
      </c>
      <c r="DD19" s="1275">
        <v>13852</v>
      </c>
    </row>
    <row r="20" spans="1:108">
      <c r="A20" s="1">
        <v>2031</v>
      </c>
      <c r="B20" s="1">
        <v>118380325</v>
      </c>
      <c r="C20" s="1">
        <v>812629</v>
      </c>
      <c r="D20" s="1">
        <v>818521</v>
      </c>
      <c r="E20" s="1">
        <v>823837</v>
      </c>
      <c r="F20" s="1">
        <v>828687</v>
      </c>
      <c r="G20" s="1">
        <v>833336</v>
      </c>
      <c r="H20" s="1">
        <v>838244</v>
      </c>
      <c r="I20" s="1">
        <v>844044</v>
      </c>
      <c r="J20" s="1">
        <v>851483</v>
      </c>
      <c r="K20" s="1">
        <v>861177</v>
      </c>
      <c r="L20" s="1">
        <v>873475</v>
      </c>
      <c r="M20" s="1">
        <v>888410</v>
      </c>
      <c r="N20" s="1">
        <v>905642</v>
      </c>
      <c r="O20" s="1">
        <v>925481</v>
      </c>
      <c r="P20" s="1">
        <v>949221</v>
      </c>
      <c r="Q20" s="1">
        <v>973596</v>
      </c>
      <c r="R20" s="1">
        <v>998850</v>
      </c>
      <c r="S20" s="1">
        <v>962897</v>
      </c>
      <c r="T20" s="1">
        <v>978716</v>
      </c>
      <c r="U20" s="1">
        <v>1019022</v>
      </c>
      <c r="V20" s="1">
        <v>1029932</v>
      </c>
      <c r="W20" s="1">
        <v>1063415</v>
      </c>
      <c r="X20" s="1">
        <v>1072526</v>
      </c>
      <c r="Y20" s="1">
        <v>1089301</v>
      </c>
      <c r="Z20" s="1">
        <v>1115286</v>
      </c>
      <c r="AA20" s="1">
        <v>1111859</v>
      </c>
      <c r="AB20" s="1">
        <v>1107089</v>
      </c>
      <c r="AC20" s="1">
        <v>1110768</v>
      </c>
      <c r="AD20" s="1">
        <v>1149436</v>
      </c>
      <c r="AE20" s="1">
        <v>1169453</v>
      </c>
      <c r="AF20" s="1">
        <v>1202867</v>
      </c>
      <c r="AG20" s="1">
        <v>1218799</v>
      </c>
      <c r="AH20" s="1">
        <v>1245738</v>
      </c>
      <c r="AI20" s="1">
        <v>1246136</v>
      </c>
      <c r="AJ20" s="1">
        <v>1261569</v>
      </c>
      <c r="AK20" s="1">
        <v>1255928</v>
      </c>
      <c r="AL20" s="1">
        <v>1247015</v>
      </c>
      <c r="AM20" s="1">
        <v>1258619</v>
      </c>
      <c r="AN20" s="1">
        <v>1245162</v>
      </c>
      <c r="AO20" s="1">
        <v>1215280</v>
      </c>
      <c r="AP20" s="1">
        <v>1226503</v>
      </c>
      <c r="AQ20" s="1">
        <v>1218006</v>
      </c>
      <c r="AR20" s="1">
        <v>1236564</v>
      </c>
      <c r="AS20" s="1">
        <v>1262634</v>
      </c>
      <c r="AT20" s="1">
        <v>1301184</v>
      </c>
      <c r="AU20" s="1">
        <v>1334898</v>
      </c>
      <c r="AV20" s="1">
        <v>1356916</v>
      </c>
      <c r="AW20" s="1">
        <v>1408811</v>
      </c>
      <c r="AX20" s="1">
        <v>1452877</v>
      </c>
      <c r="AY20" s="1">
        <v>1472967</v>
      </c>
      <c r="AZ20" s="1">
        <v>1473440</v>
      </c>
      <c r="BA20" s="1">
        <v>1487717</v>
      </c>
      <c r="BB20" s="1">
        <v>1549612</v>
      </c>
      <c r="BC20" s="1">
        <v>1587626</v>
      </c>
      <c r="BD20" s="1">
        <v>1646879</v>
      </c>
      <c r="BE20" s="1">
        <v>1687065</v>
      </c>
      <c r="BF20" s="1">
        <v>1764260</v>
      </c>
      <c r="BG20" s="1">
        <v>1837349</v>
      </c>
      <c r="BH20" s="1">
        <v>1934017</v>
      </c>
      <c r="BI20" s="1">
        <v>1962076</v>
      </c>
      <c r="BJ20" s="1">
        <v>1920430</v>
      </c>
      <c r="BK20" s="1">
        <v>1863024</v>
      </c>
      <c r="BL20" s="1">
        <v>1800314</v>
      </c>
      <c r="BM20" s="1">
        <v>1765427</v>
      </c>
      <c r="BN20" s="1">
        <v>1718870</v>
      </c>
      <c r="BO20" s="1">
        <v>1707523</v>
      </c>
      <c r="BP20" s="1">
        <v>1327206</v>
      </c>
      <c r="BQ20" s="1">
        <v>1629665</v>
      </c>
      <c r="BR20" s="1">
        <v>1517465</v>
      </c>
      <c r="BS20" s="1">
        <v>1469447</v>
      </c>
      <c r="BT20" s="1">
        <v>1410699</v>
      </c>
      <c r="BU20" s="1">
        <v>1378127</v>
      </c>
      <c r="BV20" s="1">
        <v>1375961</v>
      </c>
      <c r="BW20" s="1">
        <v>1388782</v>
      </c>
      <c r="BX20" s="1">
        <v>1337448</v>
      </c>
      <c r="BY20" s="1">
        <v>1285446</v>
      </c>
      <c r="BZ20" s="1">
        <v>1334359</v>
      </c>
      <c r="CA20" s="1">
        <v>1360004</v>
      </c>
      <c r="CB20" s="1">
        <v>1338369</v>
      </c>
      <c r="CC20" s="1">
        <v>1397514</v>
      </c>
      <c r="CD20" s="1">
        <v>1448712</v>
      </c>
      <c r="CE20" s="1">
        <v>1497169</v>
      </c>
      <c r="CF20" s="1">
        <v>1563540</v>
      </c>
      <c r="CG20" s="1">
        <v>1658597</v>
      </c>
      <c r="CH20" s="1">
        <v>1583551</v>
      </c>
      <c r="CI20" s="1">
        <v>1439027</v>
      </c>
      <c r="CJ20" s="1">
        <v>856002</v>
      </c>
      <c r="CK20" s="1">
        <v>868948</v>
      </c>
      <c r="CL20" s="1">
        <v>992082</v>
      </c>
      <c r="CM20" s="1">
        <v>891830</v>
      </c>
      <c r="CN20" s="1">
        <v>842180</v>
      </c>
      <c r="CO20" s="1">
        <v>742253</v>
      </c>
      <c r="CP20" s="1">
        <v>603338</v>
      </c>
      <c r="CQ20" s="1">
        <v>462782</v>
      </c>
      <c r="CR20" s="1">
        <v>428540</v>
      </c>
      <c r="CS20" s="1">
        <v>374316</v>
      </c>
      <c r="CT20" s="1">
        <v>312892</v>
      </c>
      <c r="CU20" s="1">
        <v>244358</v>
      </c>
      <c r="CV20" s="1">
        <v>184636</v>
      </c>
      <c r="CW20" s="1">
        <v>143783</v>
      </c>
      <c r="CX20" s="1">
        <v>105334</v>
      </c>
      <c r="CY20" s="1">
        <v>74229</v>
      </c>
      <c r="CZ20" s="1">
        <v>49436</v>
      </c>
      <c r="DA20" s="1">
        <v>32918</v>
      </c>
      <c r="DB20" s="1">
        <v>20869</v>
      </c>
      <c r="DC20" s="1">
        <v>12659</v>
      </c>
      <c r="DD20" s="1">
        <v>15415</v>
      </c>
    </row>
    <row r="21" spans="1:108">
      <c r="A21" s="1">
        <v>2032</v>
      </c>
      <c r="B21" s="1">
        <v>117616161</v>
      </c>
      <c r="C21" s="1">
        <v>805808</v>
      </c>
      <c r="D21" s="1">
        <v>812313</v>
      </c>
      <c r="E21" s="1">
        <v>818301</v>
      </c>
      <c r="F21" s="1">
        <v>823718</v>
      </c>
      <c r="G21" s="1">
        <v>828617</v>
      </c>
      <c r="H21" s="1">
        <v>833293</v>
      </c>
      <c r="I21" s="1">
        <v>838239</v>
      </c>
      <c r="J21" s="1">
        <v>844122</v>
      </c>
      <c r="K21" s="1">
        <v>851659</v>
      </c>
      <c r="L21" s="1">
        <v>861448</v>
      </c>
      <c r="M21" s="1">
        <v>873820</v>
      </c>
      <c r="N21" s="1">
        <v>888798</v>
      </c>
      <c r="O21" s="1">
        <v>906079</v>
      </c>
      <c r="P21" s="1">
        <v>925982</v>
      </c>
      <c r="Q21" s="1">
        <v>949614</v>
      </c>
      <c r="R21" s="1">
        <v>973899</v>
      </c>
      <c r="S21" s="1">
        <v>999668</v>
      </c>
      <c r="T21" s="1">
        <v>965021</v>
      </c>
      <c r="U21" s="1">
        <v>982243</v>
      </c>
      <c r="V21" s="1">
        <v>1023653</v>
      </c>
      <c r="W21" s="1">
        <v>1035347</v>
      </c>
      <c r="X21" s="1">
        <v>1069239</v>
      </c>
      <c r="Y21" s="1">
        <v>1078538</v>
      </c>
      <c r="Z21" s="1">
        <v>1095095</v>
      </c>
      <c r="AA21" s="1">
        <v>1120098</v>
      </c>
      <c r="AB21" s="1">
        <v>1115204</v>
      </c>
      <c r="AC21" s="1">
        <v>1109234</v>
      </c>
      <c r="AD21" s="1">
        <v>1112295</v>
      </c>
      <c r="AE21" s="1">
        <v>1150465</v>
      </c>
      <c r="AF21" s="1">
        <v>1170050</v>
      </c>
      <c r="AG21" s="1">
        <v>1203086</v>
      </c>
      <c r="AH21" s="1">
        <v>1218779</v>
      </c>
      <c r="AI21" s="1">
        <v>1245596</v>
      </c>
      <c r="AJ21" s="1">
        <v>1245915</v>
      </c>
      <c r="AK21" s="1">
        <v>1261172</v>
      </c>
      <c r="AL21" s="1">
        <v>1255316</v>
      </c>
      <c r="AM21" s="1">
        <v>1246222</v>
      </c>
      <c r="AN21" s="1">
        <v>1257755</v>
      </c>
      <c r="AO21" s="1">
        <v>1244338</v>
      </c>
      <c r="AP21" s="1">
        <v>1214509</v>
      </c>
      <c r="AQ21" s="1">
        <v>1225715</v>
      </c>
      <c r="AR21" s="1">
        <v>1217172</v>
      </c>
      <c r="AS21" s="1">
        <v>1235636</v>
      </c>
      <c r="AT21" s="1">
        <v>1261589</v>
      </c>
      <c r="AU21" s="1">
        <v>1299990</v>
      </c>
      <c r="AV21" s="1">
        <v>1333552</v>
      </c>
      <c r="AW21" s="1">
        <v>1355398</v>
      </c>
      <c r="AX21" s="1">
        <v>1407053</v>
      </c>
      <c r="AY21" s="1">
        <v>1450831</v>
      </c>
      <c r="AZ21" s="1">
        <v>1470621</v>
      </c>
      <c r="BA21" s="1">
        <v>1470796</v>
      </c>
      <c r="BB21" s="1">
        <v>1484741</v>
      </c>
      <c r="BC21" s="1">
        <v>1546213</v>
      </c>
      <c r="BD21" s="1">
        <v>1583840</v>
      </c>
      <c r="BE21" s="1">
        <v>1642639</v>
      </c>
      <c r="BF21" s="1">
        <v>1682383</v>
      </c>
      <c r="BG21" s="1">
        <v>1758992</v>
      </c>
      <c r="BH21" s="1">
        <v>1831448</v>
      </c>
      <c r="BI21" s="1">
        <v>1927314</v>
      </c>
      <c r="BJ21" s="1">
        <v>1954703</v>
      </c>
      <c r="BK21" s="1">
        <v>1912540</v>
      </c>
      <c r="BL21" s="1">
        <v>1854668</v>
      </c>
      <c r="BM21" s="1">
        <v>1791519</v>
      </c>
      <c r="BN21" s="1">
        <v>1756047</v>
      </c>
      <c r="BO21" s="1">
        <v>1708920</v>
      </c>
      <c r="BP21" s="1">
        <v>1696733</v>
      </c>
      <c r="BQ21" s="1">
        <v>1318060</v>
      </c>
      <c r="BR21" s="1">
        <v>1617458</v>
      </c>
      <c r="BS21" s="1">
        <v>1505108</v>
      </c>
      <c r="BT21" s="1">
        <v>1456444</v>
      </c>
      <c r="BU21" s="1">
        <v>1397116</v>
      </c>
      <c r="BV21" s="1">
        <v>1363672</v>
      </c>
      <c r="BW21" s="1">
        <v>1360232</v>
      </c>
      <c r="BX21" s="1">
        <v>1371436</v>
      </c>
      <c r="BY21" s="1">
        <v>1319173</v>
      </c>
      <c r="BZ21" s="1">
        <v>1266126</v>
      </c>
      <c r="CA21" s="1">
        <v>1312181</v>
      </c>
      <c r="CB21" s="1">
        <v>1334832</v>
      </c>
      <c r="CC21" s="1">
        <v>1310650</v>
      </c>
      <c r="CD21" s="1">
        <v>1364991</v>
      </c>
      <c r="CE21" s="1">
        <v>1410659</v>
      </c>
      <c r="CF21" s="1">
        <v>1452642</v>
      </c>
      <c r="CG21" s="1">
        <v>1510827</v>
      </c>
      <c r="CH21" s="1">
        <v>1595150</v>
      </c>
      <c r="CI21" s="1">
        <v>1514913</v>
      </c>
      <c r="CJ21" s="1">
        <v>1368436</v>
      </c>
      <c r="CK21" s="1">
        <v>808680</v>
      </c>
      <c r="CL21" s="1">
        <v>814818</v>
      </c>
      <c r="CM21" s="1">
        <v>922194</v>
      </c>
      <c r="CN21" s="1">
        <v>820668</v>
      </c>
      <c r="CO21" s="1">
        <v>766193</v>
      </c>
      <c r="CP21" s="1">
        <v>666706</v>
      </c>
      <c r="CQ21" s="1">
        <v>534388</v>
      </c>
      <c r="CR21" s="1">
        <v>403658</v>
      </c>
      <c r="CS21" s="1">
        <v>367643</v>
      </c>
      <c r="CT21" s="1">
        <v>315311</v>
      </c>
      <c r="CU21" s="1">
        <v>258323</v>
      </c>
      <c r="CV21" s="1">
        <v>197308</v>
      </c>
      <c r="CW21" s="1">
        <v>145444</v>
      </c>
      <c r="CX21" s="1">
        <v>110230</v>
      </c>
      <c r="CY21" s="1">
        <v>78400</v>
      </c>
      <c r="CZ21" s="1">
        <v>53533</v>
      </c>
      <c r="DA21" s="1">
        <v>34474</v>
      </c>
      <c r="DB21" s="1">
        <v>22155</v>
      </c>
      <c r="DC21" s="1">
        <v>13531</v>
      </c>
      <c r="DD21" s="1">
        <v>16790</v>
      </c>
    </row>
    <row r="22" spans="1:108">
      <c r="A22" s="1">
        <v>2033</v>
      </c>
      <c r="B22" s="1">
        <v>116833337</v>
      </c>
      <c r="C22" s="1">
        <v>798528</v>
      </c>
      <c r="D22" s="1">
        <v>805504</v>
      </c>
      <c r="E22" s="1">
        <v>812102</v>
      </c>
      <c r="F22" s="1">
        <v>818187</v>
      </c>
      <c r="G22" s="1">
        <v>823650</v>
      </c>
      <c r="H22" s="1">
        <v>828576</v>
      </c>
      <c r="I22" s="1">
        <v>833290</v>
      </c>
      <c r="J22" s="1">
        <v>838319</v>
      </c>
      <c r="K22" s="1">
        <v>844300</v>
      </c>
      <c r="L22" s="1">
        <v>851931</v>
      </c>
      <c r="M22" s="1">
        <v>861793</v>
      </c>
      <c r="N22" s="1">
        <v>874207</v>
      </c>
      <c r="O22" s="1">
        <v>889233</v>
      </c>
      <c r="P22" s="1">
        <v>906578</v>
      </c>
      <c r="Q22" s="1">
        <v>926375</v>
      </c>
      <c r="R22" s="1">
        <v>949921</v>
      </c>
      <c r="S22" s="1">
        <v>974722</v>
      </c>
      <c r="T22" s="1">
        <v>1001781</v>
      </c>
      <c r="U22" s="1">
        <v>968564</v>
      </c>
      <c r="V22" s="1">
        <v>986942</v>
      </c>
      <c r="W22" s="1">
        <v>1029083</v>
      </c>
      <c r="X22" s="1">
        <v>1041216</v>
      </c>
      <c r="Y22" s="1">
        <v>1075256</v>
      </c>
      <c r="Z22" s="1">
        <v>1084335</v>
      </c>
      <c r="AA22" s="1">
        <v>1099914</v>
      </c>
      <c r="AB22" s="1">
        <v>1123440</v>
      </c>
      <c r="AC22" s="1">
        <v>1117344</v>
      </c>
      <c r="AD22" s="1">
        <v>1110766</v>
      </c>
      <c r="AE22" s="1">
        <v>1113370</v>
      </c>
      <c r="AF22" s="1">
        <v>1151088</v>
      </c>
      <c r="AG22" s="1">
        <v>1170308</v>
      </c>
      <c r="AH22" s="1">
        <v>1203086</v>
      </c>
      <c r="AI22" s="1">
        <v>1218665</v>
      </c>
      <c r="AJ22" s="1">
        <v>1245381</v>
      </c>
      <c r="AK22" s="1">
        <v>1245536</v>
      </c>
      <c r="AL22" s="1">
        <v>1260561</v>
      </c>
      <c r="AM22" s="1">
        <v>1254522</v>
      </c>
      <c r="AN22" s="1">
        <v>1245375</v>
      </c>
      <c r="AO22" s="1">
        <v>1256930</v>
      </c>
      <c r="AP22" s="1">
        <v>1243553</v>
      </c>
      <c r="AQ22" s="1">
        <v>1213739</v>
      </c>
      <c r="AR22" s="1">
        <v>1224883</v>
      </c>
      <c r="AS22" s="1">
        <v>1216269</v>
      </c>
      <c r="AT22" s="1">
        <v>1234625</v>
      </c>
      <c r="AU22" s="1">
        <v>1260446</v>
      </c>
      <c r="AV22" s="1">
        <v>1298693</v>
      </c>
      <c r="AW22" s="1">
        <v>1332076</v>
      </c>
      <c r="AX22" s="1">
        <v>1353720</v>
      </c>
      <c r="AY22" s="1">
        <v>1405091</v>
      </c>
      <c r="AZ22" s="1">
        <v>1448543</v>
      </c>
      <c r="BA22" s="1">
        <v>1468005</v>
      </c>
      <c r="BB22" s="1">
        <v>1467882</v>
      </c>
      <c r="BC22" s="1">
        <v>1481509</v>
      </c>
      <c r="BD22" s="1">
        <v>1542557</v>
      </c>
      <c r="BE22" s="1">
        <v>1579793</v>
      </c>
      <c r="BF22" s="1">
        <v>1638119</v>
      </c>
      <c r="BG22" s="1">
        <v>1677399</v>
      </c>
      <c r="BH22" s="1">
        <v>1753387</v>
      </c>
      <c r="BI22" s="1">
        <v>1825153</v>
      </c>
      <c r="BJ22" s="1">
        <v>1920126</v>
      </c>
      <c r="BK22" s="1">
        <v>1946756</v>
      </c>
      <c r="BL22" s="1">
        <v>1904042</v>
      </c>
      <c r="BM22" s="1">
        <v>1845697</v>
      </c>
      <c r="BN22" s="1">
        <v>1782087</v>
      </c>
      <c r="BO22" s="1">
        <v>1745978</v>
      </c>
      <c r="BP22" s="1">
        <v>1698226</v>
      </c>
      <c r="BQ22" s="1">
        <v>1685152</v>
      </c>
      <c r="BR22" s="1">
        <v>1308271</v>
      </c>
      <c r="BS22" s="1">
        <v>1604409</v>
      </c>
      <c r="BT22" s="1">
        <v>1491903</v>
      </c>
      <c r="BU22" s="1">
        <v>1442541</v>
      </c>
      <c r="BV22" s="1">
        <v>1382588</v>
      </c>
      <c r="BW22" s="1">
        <v>1348204</v>
      </c>
      <c r="BX22" s="1">
        <v>1343393</v>
      </c>
      <c r="BY22" s="1">
        <v>1352844</v>
      </c>
      <c r="BZ22" s="1">
        <v>1299529</v>
      </c>
      <c r="CA22" s="1">
        <v>1245278</v>
      </c>
      <c r="CB22" s="1">
        <v>1288147</v>
      </c>
      <c r="CC22" s="1">
        <v>1307459</v>
      </c>
      <c r="CD22" s="1">
        <v>1280442</v>
      </c>
      <c r="CE22" s="1">
        <v>1329517</v>
      </c>
      <c r="CF22" s="1">
        <v>1369174</v>
      </c>
      <c r="CG22" s="1">
        <v>1404184</v>
      </c>
      <c r="CH22" s="1">
        <v>1453661</v>
      </c>
      <c r="CI22" s="1">
        <v>1526733</v>
      </c>
      <c r="CJ22" s="1">
        <v>1441428</v>
      </c>
      <c r="CK22" s="1">
        <v>1293407</v>
      </c>
      <c r="CL22" s="1">
        <v>758692</v>
      </c>
      <c r="CM22" s="1">
        <v>757969</v>
      </c>
      <c r="CN22" s="1">
        <v>849361</v>
      </c>
      <c r="CO22" s="1">
        <v>747322</v>
      </c>
      <c r="CP22" s="1">
        <v>688950</v>
      </c>
      <c r="CQ22" s="1">
        <v>591167</v>
      </c>
      <c r="CR22" s="1">
        <v>466678</v>
      </c>
      <c r="CS22" s="1">
        <v>346701</v>
      </c>
      <c r="CT22" s="1">
        <v>310121</v>
      </c>
      <c r="CU22" s="1">
        <v>260701</v>
      </c>
      <c r="CV22" s="1">
        <v>208893</v>
      </c>
      <c r="CW22" s="1">
        <v>155686</v>
      </c>
      <c r="CX22" s="1">
        <v>111703</v>
      </c>
      <c r="CY22" s="1">
        <v>82215</v>
      </c>
      <c r="CZ22" s="1">
        <v>56656</v>
      </c>
      <c r="DA22" s="1">
        <v>37412</v>
      </c>
      <c r="DB22" s="1">
        <v>23253</v>
      </c>
      <c r="DC22" s="1">
        <v>14400</v>
      </c>
      <c r="DD22" s="1">
        <v>18160</v>
      </c>
    </row>
    <row r="23" spans="1:108">
      <c r="A23" s="1">
        <v>2034</v>
      </c>
      <c r="B23" s="1">
        <v>116032798</v>
      </c>
      <c r="C23" s="1">
        <v>790954</v>
      </c>
      <c r="D23" s="1">
        <v>798237</v>
      </c>
      <c r="E23" s="1">
        <v>805302</v>
      </c>
      <c r="F23" s="1">
        <v>811993</v>
      </c>
      <c r="G23" s="1">
        <v>818123</v>
      </c>
      <c r="H23" s="1">
        <v>823612</v>
      </c>
      <c r="I23" s="1">
        <v>828575</v>
      </c>
      <c r="J23" s="1">
        <v>833372</v>
      </c>
      <c r="K23" s="1">
        <v>838498</v>
      </c>
      <c r="L23" s="1">
        <v>844572</v>
      </c>
      <c r="M23" s="1">
        <v>852275</v>
      </c>
      <c r="N23" s="1">
        <v>862180</v>
      </c>
      <c r="O23" s="1">
        <v>874640</v>
      </c>
      <c r="P23" s="1">
        <v>889729</v>
      </c>
      <c r="Q23" s="1">
        <v>906970</v>
      </c>
      <c r="R23" s="1">
        <v>926684</v>
      </c>
      <c r="S23" s="1">
        <v>950748</v>
      </c>
      <c r="T23" s="1">
        <v>976846</v>
      </c>
      <c r="U23" s="1">
        <v>1005292</v>
      </c>
      <c r="V23" s="1">
        <v>973287</v>
      </c>
      <c r="W23" s="1">
        <v>992446</v>
      </c>
      <c r="X23" s="1">
        <v>1034965</v>
      </c>
      <c r="Y23" s="1">
        <v>1047255</v>
      </c>
      <c r="Z23" s="1">
        <v>1081057</v>
      </c>
      <c r="AA23" s="1">
        <v>1089160</v>
      </c>
      <c r="AB23" s="1">
        <v>1103274</v>
      </c>
      <c r="AC23" s="1">
        <v>1125574</v>
      </c>
      <c r="AD23" s="1">
        <v>1118871</v>
      </c>
      <c r="AE23" s="1">
        <v>1111847</v>
      </c>
      <c r="AF23" s="1">
        <v>1114039</v>
      </c>
      <c r="AG23" s="1">
        <v>1151370</v>
      </c>
      <c r="AH23" s="1">
        <v>1170343</v>
      </c>
      <c r="AI23" s="1">
        <v>1202989</v>
      </c>
      <c r="AJ23" s="1">
        <v>1218475</v>
      </c>
      <c r="AK23" s="1">
        <v>1245006</v>
      </c>
      <c r="AL23" s="1">
        <v>1244943</v>
      </c>
      <c r="AM23" s="1">
        <v>1259768</v>
      </c>
      <c r="AN23" s="1">
        <v>1253674</v>
      </c>
      <c r="AO23" s="1">
        <v>1244565</v>
      </c>
      <c r="AP23" s="1">
        <v>1256143</v>
      </c>
      <c r="AQ23" s="1">
        <v>1242768</v>
      </c>
      <c r="AR23" s="1">
        <v>1212925</v>
      </c>
      <c r="AS23" s="1">
        <v>1223983</v>
      </c>
      <c r="AT23" s="1">
        <v>1215285</v>
      </c>
      <c r="AU23" s="1">
        <v>1233520</v>
      </c>
      <c r="AV23" s="1">
        <v>1259202</v>
      </c>
      <c r="AW23" s="1">
        <v>1297269</v>
      </c>
      <c r="AX23" s="1">
        <v>1330444</v>
      </c>
      <c r="AY23" s="1">
        <v>1351847</v>
      </c>
      <c r="AZ23" s="1">
        <v>1402894</v>
      </c>
      <c r="BA23" s="1">
        <v>1445990</v>
      </c>
      <c r="BB23" s="1">
        <v>1465122</v>
      </c>
      <c r="BC23" s="1">
        <v>1464715</v>
      </c>
      <c r="BD23" s="1">
        <v>1478029</v>
      </c>
      <c r="BE23" s="1">
        <v>1538648</v>
      </c>
      <c r="BF23" s="1">
        <v>1575479</v>
      </c>
      <c r="BG23" s="1">
        <v>1633307</v>
      </c>
      <c r="BH23" s="1">
        <v>1672095</v>
      </c>
      <c r="BI23" s="1">
        <v>1747407</v>
      </c>
      <c r="BJ23" s="1">
        <v>1818402</v>
      </c>
      <c r="BK23" s="1">
        <v>1912380</v>
      </c>
      <c r="BL23" s="1">
        <v>1938197</v>
      </c>
      <c r="BM23" s="1">
        <v>1894916</v>
      </c>
      <c r="BN23" s="1">
        <v>1836075</v>
      </c>
      <c r="BO23" s="1">
        <v>1771960</v>
      </c>
      <c r="BP23" s="1">
        <v>1735153</v>
      </c>
      <c r="BQ23" s="1">
        <v>1686743</v>
      </c>
      <c r="BR23" s="1">
        <v>1672747</v>
      </c>
      <c r="BS23" s="1">
        <v>1297806</v>
      </c>
      <c r="BT23" s="1">
        <v>1590460</v>
      </c>
      <c r="BU23" s="1">
        <v>1477780</v>
      </c>
      <c r="BV23" s="1">
        <v>1427668</v>
      </c>
      <c r="BW23" s="1">
        <v>1367040</v>
      </c>
      <c r="BX23" s="1">
        <v>1331641</v>
      </c>
      <c r="BY23" s="1">
        <v>1325340</v>
      </c>
      <c r="BZ23" s="1">
        <v>1332857</v>
      </c>
      <c r="CA23" s="1">
        <v>1278332</v>
      </c>
      <c r="CB23" s="1">
        <v>1222689</v>
      </c>
      <c r="CC23" s="1">
        <v>1262010</v>
      </c>
      <c r="CD23" s="1">
        <v>1277623</v>
      </c>
      <c r="CE23" s="1">
        <v>1247486</v>
      </c>
      <c r="CF23" s="1">
        <v>1290830</v>
      </c>
      <c r="CG23" s="1">
        <v>1324003</v>
      </c>
      <c r="CH23" s="1">
        <v>1351599</v>
      </c>
      <c r="CI23" s="1">
        <v>1391966</v>
      </c>
      <c r="CJ23" s="1">
        <v>1453416</v>
      </c>
      <c r="CK23" s="1">
        <v>1363245</v>
      </c>
      <c r="CL23" s="1">
        <v>1214098</v>
      </c>
      <c r="CM23" s="1">
        <v>706164</v>
      </c>
      <c r="CN23" s="1">
        <v>698671</v>
      </c>
      <c r="CO23" s="1">
        <v>774197</v>
      </c>
      <c r="CP23" s="1">
        <v>672660</v>
      </c>
      <c r="CQ23" s="1">
        <v>611588</v>
      </c>
      <c r="CR23" s="1">
        <v>516863</v>
      </c>
      <c r="CS23" s="1">
        <v>401335</v>
      </c>
      <c r="CT23" s="1">
        <v>292815</v>
      </c>
      <c r="CU23" s="1">
        <v>256788</v>
      </c>
      <c r="CV23" s="1">
        <v>211146</v>
      </c>
      <c r="CW23" s="1">
        <v>165089</v>
      </c>
      <c r="CX23" s="1">
        <v>119781</v>
      </c>
      <c r="CY23" s="1">
        <v>83470</v>
      </c>
      <c r="CZ23" s="1">
        <v>59541</v>
      </c>
      <c r="DA23" s="1">
        <v>39677</v>
      </c>
      <c r="DB23" s="1">
        <v>25291</v>
      </c>
      <c r="DC23" s="1">
        <v>15146</v>
      </c>
      <c r="DD23" s="1">
        <v>19530</v>
      </c>
    </row>
    <row r="24" spans="1:108">
      <c r="A24" s="1275">
        <v>2035</v>
      </c>
      <c r="B24" s="1275">
        <v>115215698</v>
      </c>
      <c r="C24" s="1275">
        <v>783239</v>
      </c>
      <c r="D24" s="1275">
        <v>790674</v>
      </c>
      <c r="E24" s="1275">
        <v>798043</v>
      </c>
      <c r="F24" s="1275">
        <v>805198</v>
      </c>
      <c r="G24" s="1275">
        <v>811933</v>
      </c>
      <c r="H24" s="1275">
        <v>818087</v>
      </c>
      <c r="I24" s="1275">
        <v>823614</v>
      </c>
      <c r="J24" s="1275">
        <v>828659</v>
      </c>
      <c r="K24" s="1275">
        <v>833552</v>
      </c>
      <c r="L24" s="1275">
        <v>838772</v>
      </c>
      <c r="M24" s="1275">
        <v>844917</v>
      </c>
      <c r="N24" s="1275">
        <v>852661</v>
      </c>
      <c r="O24" s="1275">
        <v>862610</v>
      </c>
      <c r="P24" s="1275">
        <v>875133</v>
      </c>
      <c r="Q24" s="1275">
        <v>890121</v>
      </c>
      <c r="R24" s="1275">
        <v>907281</v>
      </c>
      <c r="S24" s="1275">
        <v>927516</v>
      </c>
      <c r="T24" s="1275">
        <v>952883</v>
      </c>
      <c r="U24" s="1275">
        <v>980385</v>
      </c>
      <c r="V24" s="1275">
        <v>1009959</v>
      </c>
      <c r="W24" s="1275">
        <v>978819</v>
      </c>
      <c r="X24" s="1275">
        <v>998384</v>
      </c>
      <c r="Y24" s="1275">
        <v>1041011</v>
      </c>
      <c r="Z24" s="1275">
        <v>1053062</v>
      </c>
      <c r="AA24" s="1275">
        <v>1085886</v>
      </c>
      <c r="AB24" s="1275">
        <v>1092531</v>
      </c>
      <c r="AC24" s="1275">
        <v>1105433</v>
      </c>
      <c r="AD24" s="1275">
        <v>1127095</v>
      </c>
      <c r="AE24" s="1275">
        <v>1119945</v>
      </c>
      <c r="AF24" s="1275">
        <v>1112522</v>
      </c>
      <c r="AG24" s="1275">
        <v>1114365</v>
      </c>
      <c r="AH24" s="1275">
        <v>1151428</v>
      </c>
      <c r="AI24" s="1275">
        <v>1170278</v>
      </c>
      <c r="AJ24" s="1275">
        <v>1202814</v>
      </c>
      <c r="AK24" s="1275">
        <v>1218125</v>
      </c>
      <c r="AL24" s="1275">
        <v>1244419</v>
      </c>
      <c r="AM24" s="1275">
        <v>1244168</v>
      </c>
      <c r="AN24" s="1275">
        <v>1258922</v>
      </c>
      <c r="AO24" s="1275">
        <v>1252865</v>
      </c>
      <c r="AP24" s="1275">
        <v>1243794</v>
      </c>
      <c r="AQ24" s="1275">
        <v>1255357</v>
      </c>
      <c r="AR24" s="1275">
        <v>1241940</v>
      </c>
      <c r="AS24" s="1275">
        <v>1212043</v>
      </c>
      <c r="AT24" s="1275">
        <v>1223002</v>
      </c>
      <c r="AU24" s="1275">
        <v>1214208</v>
      </c>
      <c r="AV24" s="1275">
        <v>1232316</v>
      </c>
      <c r="AW24" s="1275">
        <v>1257836</v>
      </c>
      <c r="AX24" s="1275">
        <v>1295693</v>
      </c>
      <c r="AY24" s="1275">
        <v>1328620</v>
      </c>
      <c r="AZ24" s="1275">
        <v>1349748</v>
      </c>
      <c r="BA24" s="1275">
        <v>1400441</v>
      </c>
      <c r="BB24" s="1275">
        <v>1443175</v>
      </c>
      <c r="BC24" s="1275">
        <v>1461986</v>
      </c>
      <c r="BD24" s="1275">
        <v>1461305</v>
      </c>
      <c r="BE24" s="1275">
        <v>1474310</v>
      </c>
      <c r="BF24" s="1275">
        <v>1534481</v>
      </c>
      <c r="BG24" s="1275">
        <v>1570885</v>
      </c>
      <c r="BH24" s="1275">
        <v>1628185</v>
      </c>
      <c r="BI24" s="1275">
        <v>1666435</v>
      </c>
      <c r="BJ24" s="1275">
        <v>1740994</v>
      </c>
      <c r="BK24" s="1275">
        <v>1811129</v>
      </c>
      <c r="BL24" s="1275">
        <v>1904035</v>
      </c>
      <c r="BM24" s="1275">
        <v>1929003</v>
      </c>
      <c r="BN24" s="1275">
        <v>1885125</v>
      </c>
      <c r="BO24" s="1275">
        <v>1825741</v>
      </c>
      <c r="BP24" s="1275">
        <v>1761069</v>
      </c>
      <c r="BQ24" s="1275">
        <v>1723525</v>
      </c>
      <c r="BR24" s="1275">
        <v>1674439</v>
      </c>
      <c r="BS24" s="1275">
        <v>1659476</v>
      </c>
      <c r="BT24" s="1275">
        <v>1286616</v>
      </c>
      <c r="BU24" s="1275">
        <v>1575536</v>
      </c>
      <c r="BV24" s="1275">
        <v>1462668</v>
      </c>
      <c r="BW24" s="1275">
        <v>1411747</v>
      </c>
      <c r="BX24" s="1275">
        <v>1350385</v>
      </c>
      <c r="BY24" s="1275">
        <v>1313880</v>
      </c>
      <c r="BZ24" s="1275">
        <v>1305934</v>
      </c>
      <c r="CA24" s="1275">
        <v>1311294</v>
      </c>
      <c r="CB24" s="1275">
        <v>1255367</v>
      </c>
      <c r="CC24" s="1275">
        <v>1198124</v>
      </c>
      <c r="CD24" s="1275">
        <v>1233519</v>
      </c>
      <c r="CE24" s="1275">
        <v>1245067</v>
      </c>
      <c r="CF24" s="1275">
        <v>1211535</v>
      </c>
      <c r="CG24" s="1275">
        <v>1248687</v>
      </c>
      <c r="CH24" s="1275">
        <v>1274955</v>
      </c>
      <c r="CI24" s="1275">
        <v>1294805</v>
      </c>
      <c r="CJ24" s="1275">
        <v>1325793</v>
      </c>
      <c r="CK24" s="1275">
        <v>1375343</v>
      </c>
      <c r="CL24" s="1275">
        <v>1280525</v>
      </c>
      <c r="CM24" s="1275">
        <v>1130709</v>
      </c>
      <c r="CN24" s="1275">
        <v>651337</v>
      </c>
      <c r="CO24" s="1275">
        <v>637408</v>
      </c>
      <c r="CP24" s="1275">
        <v>697574</v>
      </c>
      <c r="CQ24" s="1275">
        <v>597767</v>
      </c>
      <c r="CR24" s="1275">
        <v>535361</v>
      </c>
      <c r="CS24" s="1275">
        <v>445036</v>
      </c>
      <c r="CT24" s="1275">
        <v>339409</v>
      </c>
      <c r="CU24" s="1275">
        <v>242777</v>
      </c>
      <c r="CV24" s="1275">
        <v>208305</v>
      </c>
      <c r="CW24" s="1275">
        <v>167150</v>
      </c>
      <c r="CX24" s="1275">
        <v>127232</v>
      </c>
      <c r="CY24" s="1275">
        <v>89673</v>
      </c>
      <c r="CZ24" s="1275">
        <v>60567</v>
      </c>
      <c r="DA24" s="1275">
        <v>41789</v>
      </c>
      <c r="DB24" s="1275">
        <v>26879</v>
      </c>
      <c r="DC24" s="1275">
        <v>16511</v>
      </c>
      <c r="DD24" s="1275">
        <v>20830</v>
      </c>
    </row>
    <row r="25" spans="1:108">
      <c r="A25" s="1">
        <v>2036</v>
      </c>
      <c r="B25" s="1">
        <v>114382596</v>
      </c>
      <c r="C25" s="1">
        <v>775480</v>
      </c>
      <c r="D25" s="1">
        <v>782967</v>
      </c>
      <c r="E25" s="1">
        <v>790486</v>
      </c>
      <c r="F25" s="1">
        <v>797942</v>
      </c>
      <c r="G25" s="1">
        <v>805139</v>
      </c>
      <c r="H25" s="1">
        <v>811898</v>
      </c>
      <c r="I25" s="1">
        <v>818090</v>
      </c>
      <c r="J25" s="1">
        <v>823697</v>
      </c>
      <c r="K25" s="1">
        <v>828839</v>
      </c>
      <c r="L25" s="1">
        <v>833825</v>
      </c>
      <c r="M25" s="1">
        <v>839115</v>
      </c>
      <c r="N25" s="1">
        <v>845300</v>
      </c>
      <c r="O25" s="1">
        <v>853087</v>
      </c>
      <c r="P25" s="1">
        <v>863097</v>
      </c>
      <c r="Q25" s="1">
        <v>875519</v>
      </c>
      <c r="R25" s="1">
        <v>890427</v>
      </c>
      <c r="S25" s="1">
        <v>908097</v>
      </c>
      <c r="T25" s="1">
        <v>929600</v>
      </c>
      <c r="U25" s="1">
        <v>956338</v>
      </c>
      <c r="V25" s="1">
        <v>984942</v>
      </c>
      <c r="W25" s="1">
        <v>1015700</v>
      </c>
      <c r="X25" s="1">
        <v>984680</v>
      </c>
      <c r="Y25" s="1">
        <v>1004220</v>
      </c>
      <c r="Z25" s="1">
        <v>1046786</v>
      </c>
      <c r="AA25" s="1">
        <v>1057766</v>
      </c>
      <c r="AB25" s="1">
        <v>1089249</v>
      </c>
      <c r="AC25" s="1">
        <v>1094672</v>
      </c>
      <c r="AD25" s="1">
        <v>1106931</v>
      </c>
      <c r="AE25" s="1">
        <v>1128181</v>
      </c>
      <c r="AF25" s="1">
        <v>1120628</v>
      </c>
      <c r="AG25" s="1">
        <v>1112851</v>
      </c>
      <c r="AH25" s="1">
        <v>1114426</v>
      </c>
      <c r="AI25" s="1">
        <v>1151367</v>
      </c>
      <c r="AJ25" s="1">
        <v>1170113</v>
      </c>
      <c r="AK25" s="1">
        <v>1202474</v>
      </c>
      <c r="AL25" s="1">
        <v>1217556</v>
      </c>
      <c r="AM25" s="1">
        <v>1243650</v>
      </c>
      <c r="AN25" s="1">
        <v>1243339</v>
      </c>
      <c r="AO25" s="1">
        <v>1258115</v>
      </c>
      <c r="AP25" s="1">
        <v>1252097</v>
      </c>
      <c r="AQ25" s="1">
        <v>1243024</v>
      </c>
      <c r="AR25" s="1">
        <v>1254529</v>
      </c>
      <c r="AS25" s="1">
        <v>1241047</v>
      </c>
      <c r="AT25" s="1">
        <v>1211081</v>
      </c>
      <c r="AU25" s="1">
        <v>1221928</v>
      </c>
      <c r="AV25" s="1">
        <v>1213033</v>
      </c>
      <c r="AW25" s="1">
        <v>1230991</v>
      </c>
      <c r="AX25" s="1">
        <v>1256323</v>
      </c>
      <c r="AY25" s="1">
        <v>1293932</v>
      </c>
      <c r="AZ25" s="1">
        <v>1326577</v>
      </c>
      <c r="BA25" s="1">
        <v>1347407</v>
      </c>
      <c r="BB25" s="1">
        <v>1397737</v>
      </c>
      <c r="BC25" s="1">
        <v>1440114</v>
      </c>
      <c r="BD25" s="1">
        <v>1458611</v>
      </c>
      <c r="BE25" s="1">
        <v>1457662</v>
      </c>
      <c r="BF25" s="1">
        <v>1470351</v>
      </c>
      <c r="BG25" s="1">
        <v>1530046</v>
      </c>
      <c r="BH25" s="1">
        <v>1565999</v>
      </c>
      <c r="BI25" s="1">
        <v>1622722</v>
      </c>
      <c r="BJ25" s="1">
        <v>1660372</v>
      </c>
      <c r="BK25" s="1">
        <v>1734091</v>
      </c>
      <c r="BL25" s="1">
        <v>1803302</v>
      </c>
      <c r="BM25" s="1">
        <v>1895074</v>
      </c>
      <c r="BN25" s="1">
        <v>1919135</v>
      </c>
      <c r="BO25" s="1">
        <v>1874602</v>
      </c>
      <c r="BP25" s="1">
        <v>1814620</v>
      </c>
      <c r="BQ25" s="1">
        <v>1749366</v>
      </c>
      <c r="BR25" s="1">
        <v>1711060</v>
      </c>
      <c r="BS25" s="1">
        <v>1661271</v>
      </c>
      <c r="BT25" s="1">
        <v>1645267</v>
      </c>
      <c r="BU25" s="1">
        <v>1274652</v>
      </c>
      <c r="BV25" s="1">
        <v>1559563</v>
      </c>
      <c r="BW25" s="1">
        <v>1446487</v>
      </c>
      <c r="BX25" s="1">
        <v>1394686</v>
      </c>
      <c r="BY25" s="1">
        <v>1332522</v>
      </c>
      <c r="BZ25" s="1">
        <v>1294787</v>
      </c>
      <c r="CA25" s="1">
        <v>1284998</v>
      </c>
      <c r="CB25" s="1">
        <v>1287935</v>
      </c>
      <c r="CC25" s="1">
        <v>1230394</v>
      </c>
      <c r="CD25" s="1">
        <v>1171344</v>
      </c>
      <c r="CE25" s="1">
        <v>1202424</v>
      </c>
      <c r="CF25" s="1">
        <v>1209541</v>
      </c>
      <c r="CG25" s="1">
        <v>1172356</v>
      </c>
      <c r="CH25" s="1">
        <v>1202900</v>
      </c>
      <c r="CI25" s="1">
        <v>1221939</v>
      </c>
      <c r="CJ25" s="1">
        <v>1233836</v>
      </c>
      <c r="CK25" s="1">
        <v>1255264</v>
      </c>
      <c r="CL25" s="1">
        <v>1292672</v>
      </c>
      <c r="CM25" s="1">
        <v>1193474</v>
      </c>
      <c r="CN25" s="1">
        <v>1043608</v>
      </c>
      <c r="CO25" s="1">
        <v>594647</v>
      </c>
      <c r="CP25" s="1">
        <v>574872</v>
      </c>
      <c r="CQ25" s="1">
        <v>620592</v>
      </c>
      <c r="CR25" s="1">
        <v>523853</v>
      </c>
      <c r="CS25" s="1">
        <v>461544</v>
      </c>
      <c r="CT25" s="1">
        <v>376850</v>
      </c>
      <c r="CU25" s="1">
        <v>281805</v>
      </c>
      <c r="CV25" s="1">
        <v>197217</v>
      </c>
      <c r="CW25" s="1">
        <v>165179</v>
      </c>
      <c r="CX25" s="1">
        <v>129048</v>
      </c>
      <c r="CY25" s="1">
        <v>95421</v>
      </c>
      <c r="CZ25" s="1">
        <v>65194</v>
      </c>
      <c r="DA25" s="1">
        <v>42595</v>
      </c>
      <c r="DB25" s="1">
        <v>28373</v>
      </c>
      <c r="DC25" s="1">
        <v>17586</v>
      </c>
      <c r="DD25" s="1">
        <v>22481</v>
      </c>
    </row>
    <row r="26" spans="1:108">
      <c r="A26" s="1">
        <v>2037</v>
      </c>
      <c r="B26" s="1">
        <v>113534843</v>
      </c>
      <c r="C26" s="1">
        <v>767694</v>
      </c>
      <c r="D26" s="1">
        <v>775216</v>
      </c>
      <c r="E26" s="1">
        <v>782783</v>
      </c>
      <c r="F26" s="1">
        <v>790388</v>
      </c>
      <c r="G26" s="1">
        <v>797885</v>
      </c>
      <c r="H26" s="1">
        <v>805106</v>
      </c>
      <c r="I26" s="1">
        <v>811902</v>
      </c>
      <c r="J26" s="1">
        <v>818174</v>
      </c>
      <c r="K26" s="1">
        <v>823877</v>
      </c>
      <c r="L26" s="1">
        <v>829111</v>
      </c>
      <c r="M26" s="1">
        <v>834166</v>
      </c>
      <c r="N26" s="1">
        <v>839496</v>
      </c>
      <c r="O26" s="1">
        <v>845723</v>
      </c>
      <c r="P26" s="1">
        <v>853570</v>
      </c>
      <c r="Q26" s="1">
        <v>863479</v>
      </c>
      <c r="R26" s="1">
        <v>875822</v>
      </c>
      <c r="S26" s="1">
        <v>891229</v>
      </c>
      <c r="T26" s="1">
        <v>910139</v>
      </c>
      <c r="U26" s="1">
        <v>932973</v>
      </c>
      <c r="V26" s="1">
        <v>960786</v>
      </c>
      <c r="W26" s="1">
        <v>990544</v>
      </c>
      <c r="X26" s="1">
        <v>1021782</v>
      </c>
      <c r="Y26" s="1">
        <v>990438</v>
      </c>
      <c r="Z26" s="1">
        <v>1009793</v>
      </c>
      <c r="AA26" s="1">
        <v>1051463</v>
      </c>
      <c r="AB26" s="1">
        <v>1061044</v>
      </c>
      <c r="AC26" s="1">
        <v>1091387</v>
      </c>
      <c r="AD26" s="1">
        <v>1096159</v>
      </c>
      <c r="AE26" s="1">
        <v>1108001</v>
      </c>
      <c r="AF26" s="1">
        <v>1128872</v>
      </c>
      <c r="AG26" s="1">
        <v>1120963</v>
      </c>
      <c r="AH26" s="1">
        <v>1112915</v>
      </c>
      <c r="AI26" s="1">
        <v>1114372</v>
      </c>
      <c r="AJ26" s="1">
        <v>1151210</v>
      </c>
      <c r="AK26" s="1">
        <v>1169786</v>
      </c>
      <c r="AL26" s="1">
        <v>1201918</v>
      </c>
      <c r="AM26" s="1">
        <v>1216811</v>
      </c>
      <c r="AN26" s="1">
        <v>1242826</v>
      </c>
      <c r="AO26" s="1">
        <v>1242549</v>
      </c>
      <c r="AP26" s="1">
        <v>1257349</v>
      </c>
      <c r="AQ26" s="1">
        <v>1251330</v>
      </c>
      <c r="AR26" s="1">
        <v>1242212</v>
      </c>
      <c r="AS26" s="1">
        <v>1253636</v>
      </c>
      <c r="AT26" s="1">
        <v>1240071</v>
      </c>
      <c r="AU26" s="1">
        <v>1210028</v>
      </c>
      <c r="AV26" s="1">
        <v>1220756</v>
      </c>
      <c r="AW26" s="1">
        <v>1211741</v>
      </c>
      <c r="AX26" s="1">
        <v>1229523</v>
      </c>
      <c r="AY26" s="1">
        <v>1254631</v>
      </c>
      <c r="AZ26" s="1">
        <v>1291959</v>
      </c>
      <c r="BA26" s="1">
        <v>1324297</v>
      </c>
      <c r="BB26" s="1">
        <v>1344824</v>
      </c>
      <c r="BC26" s="1">
        <v>1394796</v>
      </c>
      <c r="BD26" s="1">
        <v>1436817</v>
      </c>
      <c r="BE26" s="1">
        <v>1455002</v>
      </c>
      <c r="BF26" s="1">
        <v>1453782</v>
      </c>
      <c r="BG26" s="1">
        <v>1466136</v>
      </c>
      <c r="BH26" s="1">
        <v>1525329</v>
      </c>
      <c r="BI26" s="1">
        <v>1560788</v>
      </c>
      <c r="BJ26" s="1">
        <v>1616870</v>
      </c>
      <c r="BK26" s="1">
        <v>1653847</v>
      </c>
      <c r="BL26" s="1">
        <v>1726664</v>
      </c>
      <c r="BM26" s="1">
        <v>1794897</v>
      </c>
      <c r="BN26" s="1">
        <v>1885453</v>
      </c>
      <c r="BO26" s="1">
        <v>1908528</v>
      </c>
      <c r="BP26" s="1">
        <v>1863277</v>
      </c>
      <c r="BQ26" s="1">
        <v>1802667</v>
      </c>
      <c r="BR26" s="1">
        <v>1736816</v>
      </c>
      <c r="BS26" s="1">
        <v>1697715</v>
      </c>
      <c r="BT26" s="1">
        <v>1647168</v>
      </c>
      <c r="BU26" s="1">
        <v>1630070</v>
      </c>
      <c r="BV26" s="1">
        <v>1261842</v>
      </c>
      <c r="BW26" s="1">
        <v>1542454</v>
      </c>
      <c r="BX26" s="1">
        <v>1429144</v>
      </c>
      <c r="BY26" s="1">
        <v>1376385</v>
      </c>
      <c r="BZ26" s="1">
        <v>1313318</v>
      </c>
      <c r="CA26" s="1">
        <v>1274191</v>
      </c>
      <c r="CB26" s="1">
        <v>1262320</v>
      </c>
      <c r="CC26" s="1">
        <v>1262536</v>
      </c>
      <c r="CD26" s="1">
        <v>1203166</v>
      </c>
      <c r="CE26" s="1">
        <v>1142110</v>
      </c>
      <c r="CF26" s="1">
        <v>1168480</v>
      </c>
      <c r="CG26" s="1">
        <v>1170810</v>
      </c>
      <c r="CH26" s="1">
        <v>1129767</v>
      </c>
      <c r="CI26" s="1">
        <v>1153373</v>
      </c>
      <c r="CJ26" s="1">
        <v>1164976</v>
      </c>
      <c r="CK26" s="1">
        <v>1168798</v>
      </c>
      <c r="CL26" s="1">
        <v>1180520</v>
      </c>
      <c r="CM26" s="1">
        <v>1205604</v>
      </c>
      <c r="CN26" s="1">
        <v>1102458</v>
      </c>
      <c r="CO26" s="1">
        <v>953471</v>
      </c>
      <c r="CP26" s="1">
        <v>536722</v>
      </c>
      <c r="CQ26" s="1">
        <v>511952</v>
      </c>
      <c r="CR26" s="1">
        <v>544488</v>
      </c>
      <c r="CS26" s="1">
        <v>452159</v>
      </c>
      <c r="CT26" s="1">
        <v>391346</v>
      </c>
      <c r="CU26" s="1">
        <v>313318</v>
      </c>
      <c r="CV26" s="1">
        <v>229266</v>
      </c>
      <c r="CW26" s="1">
        <v>156624</v>
      </c>
      <c r="CX26" s="1">
        <v>127755</v>
      </c>
      <c r="CY26" s="1">
        <v>96964</v>
      </c>
      <c r="CZ26" s="1">
        <v>69502</v>
      </c>
      <c r="DA26" s="1">
        <v>45940</v>
      </c>
      <c r="DB26" s="1">
        <v>28980</v>
      </c>
      <c r="DC26" s="1">
        <v>18605</v>
      </c>
      <c r="DD26" s="1">
        <v>24169</v>
      </c>
    </row>
    <row r="27" spans="1:108">
      <c r="A27" s="1">
        <v>2038</v>
      </c>
      <c r="B27" s="1">
        <v>112673863</v>
      </c>
      <c r="C27" s="1">
        <v>759855</v>
      </c>
      <c r="D27" s="1">
        <v>767438</v>
      </c>
      <c r="E27" s="1">
        <v>775038</v>
      </c>
      <c r="F27" s="1">
        <v>782688</v>
      </c>
      <c r="G27" s="1">
        <v>790332</v>
      </c>
      <c r="H27" s="1">
        <v>797853</v>
      </c>
      <c r="I27" s="1">
        <v>805111</v>
      </c>
      <c r="J27" s="1">
        <v>811986</v>
      </c>
      <c r="K27" s="1">
        <v>818353</v>
      </c>
      <c r="L27" s="1">
        <v>824148</v>
      </c>
      <c r="M27" s="1">
        <v>829451</v>
      </c>
      <c r="N27" s="1">
        <v>834545</v>
      </c>
      <c r="O27" s="1">
        <v>839916</v>
      </c>
      <c r="P27" s="1">
        <v>846202</v>
      </c>
      <c r="Q27" s="1">
        <v>853948</v>
      </c>
      <c r="R27" s="1">
        <v>863778</v>
      </c>
      <c r="S27" s="1">
        <v>876612</v>
      </c>
      <c r="T27" s="1">
        <v>893235</v>
      </c>
      <c r="U27" s="1">
        <v>913445</v>
      </c>
      <c r="V27" s="1">
        <v>937316</v>
      </c>
      <c r="W27" s="1">
        <v>966255</v>
      </c>
      <c r="X27" s="1">
        <v>996480</v>
      </c>
      <c r="Y27" s="1">
        <v>1027759</v>
      </c>
      <c r="Z27" s="1">
        <v>995936</v>
      </c>
      <c r="AA27" s="1">
        <v>1014309</v>
      </c>
      <c r="AB27" s="1">
        <v>1054723</v>
      </c>
      <c r="AC27" s="1">
        <v>1063129</v>
      </c>
      <c r="AD27" s="1">
        <v>1092872</v>
      </c>
      <c r="AE27" s="1">
        <v>1097223</v>
      </c>
      <c r="AF27" s="1">
        <v>1108683</v>
      </c>
      <c r="AG27" s="1">
        <v>1129212</v>
      </c>
      <c r="AH27" s="1">
        <v>1121031</v>
      </c>
      <c r="AI27" s="1">
        <v>1112865</v>
      </c>
      <c r="AJ27" s="1">
        <v>1114223</v>
      </c>
      <c r="AK27" s="1">
        <v>1150894</v>
      </c>
      <c r="AL27" s="1">
        <v>1169250</v>
      </c>
      <c r="AM27" s="1">
        <v>1201187</v>
      </c>
      <c r="AN27" s="1">
        <v>1216013</v>
      </c>
      <c r="AO27" s="1">
        <v>1242042</v>
      </c>
      <c r="AP27" s="1">
        <v>1241800</v>
      </c>
      <c r="AQ27" s="1">
        <v>1256585</v>
      </c>
      <c r="AR27" s="1">
        <v>1250522</v>
      </c>
      <c r="AS27" s="1">
        <v>1241336</v>
      </c>
      <c r="AT27" s="1">
        <v>1252661</v>
      </c>
      <c r="AU27" s="1">
        <v>1239002</v>
      </c>
      <c r="AV27" s="1">
        <v>1208879</v>
      </c>
      <c r="AW27" s="1">
        <v>1219466</v>
      </c>
      <c r="AX27" s="1">
        <v>1210308</v>
      </c>
      <c r="AY27" s="1">
        <v>1227882</v>
      </c>
      <c r="AZ27" s="1">
        <v>1252736</v>
      </c>
      <c r="BA27" s="1">
        <v>1289756</v>
      </c>
      <c r="BB27" s="1">
        <v>1321780</v>
      </c>
      <c r="BC27" s="1">
        <v>1342015</v>
      </c>
      <c r="BD27" s="1">
        <v>1391629</v>
      </c>
      <c r="BE27" s="1">
        <v>1433293</v>
      </c>
      <c r="BF27" s="1">
        <v>1451160</v>
      </c>
      <c r="BG27" s="1">
        <v>1449652</v>
      </c>
      <c r="BH27" s="1">
        <v>1461652</v>
      </c>
      <c r="BI27" s="1">
        <v>1520296</v>
      </c>
      <c r="BJ27" s="1">
        <v>1555206</v>
      </c>
      <c r="BK27" s="1">
        <v>1610572</v>
      </c>
      <c r="BL27" s="1">
        <v>1646825</v>
      </c>
      <c r="BM27" s="1">
        <v>1718686</v>
      </c>
      <c r="BN27" s="1">
        <v>1785870</v>
      </c>
      <c r="BO27" s="1">
        <v>1875110</v>
      </c>
      <c r="BP27" s="1">
        <v>1897109</v>
      </c>
      <c r="BQ27" s="1">
        <v>1851100</v>
      </c>
      <c r="BR27" s="1">
        <v>1789844</v>
      </c>
      <c r="BS27" s="1">
        <v>1723375</v>
      </c>
      <c r="BT27" s="1">
        <v>1683418</v>
      </c>
      <c r="BU27" s="1">
        <v>1632080</v>
      </c>
      <c r="BV27" s="1">
        <v>1613797</v>
      </c>
      <c r="BW27" s="1">
        <v>1248120</v>
      </c>
      <c r="BX27" s="1">
        <v>1524113</v>
      </c>
      <c r="BY27" s="1">
        <v>1410535</v>
      </c>
      <c r="BZ27" s="1">
        <v>1356708</v>
      </c>
      <c r="CA27" s="1">
        <v>1292604</v>
      </c>
      <c r="CB27" s="1">
        <v>1251885</v>
      </c>
      <c r="CC27" s="1">
        <v>1237663</v>
      </c>
      <c r="CD27" s="1">
        <v>1234842</v>
      </c>
      <c r="CE27" s="1">
        <v>1173438</v>
      </c>
      <c r="CF27" s="1">
        <v>1110189</v>
      </c>
      <c r="CG27" s="1">
        <v>1131458</v>
      </c>
      <c r="CH27" s="1">
        <v>1128685</v>
      </c>
      <c r="CI27" s="1">
        <v>1083669</v>
      </c>
      <c r="CJ27" s="1">
        <v>1100114</v>
      </c>
      <c r="CK27" s="1">
        <v>1104157</v>
      </c>
      <c r="CL27" s="1">
        <v>1099820</v>
      </c>
      <c r="CM27" s="1">
        <v>1101739</v>
      </c>
      <c r="CN27" s="1">
        <v>1114494</v>
      </c>
      <c r="CO27" s="1">
        <v>1008158</v>
      </c>
      <c r="CP27" s="1">
        <v>861275</v>
      </c>
      <c r="CQ27" s="1">
        <v>478374</v>
      </c>
      <c r="CR27" s="1">
        <v>449655</v>
      </c>
      <c r="CS27" s="1">
        <v>470544</v>
      </c>
      <c r="CT27" s="1">
        <v>383868</v>
      </c>
      <c r="CU27" s="1">
        <v>325827</v>
      </c>
      <c r="CV27" s="1">
        <v>255275</v>
      </c>
      <c r="CW27" s="1">
        <v>182370</v>
      </c>
      <c r="CX27" s="1">
        <v>121335</v>
      </c>
      <c r="CY27" s="1">
        <v>96172</v>
      </c>
      <c r="CZ27" s="1">
        <v>70762</v>
      </c>
      <c r="DA27" s="1">
        <v>49070</v>
      </c>
      <c r="DB27" s="1">
        <v>31319</v>
      </c>
      <c r="DC27" s="1">
        <v>19042</v>
      </c>
      <c r="DD27" s="1">
        <v>25848</v>
      </c>
    </row>
    <row r="28" spans="1:108">
      <c r="A28" s="1">
        <v>2039</v>
      </c>
      <c r="B28" s="1">
        <v>111801214</v>
      </c>
      <c r="C28" s="1">
        <v>751922</v>
      </c>
      <c r="D28" s="1">
        <v>759605</v>
      </c>
      <c r="E28" s="1">
        <v>767264</v>
      </c>
      <c r="F28" s="1">
        <v>774945</v>
      </c>
      <c r="G28" s="1">
        <v>782634</v>
      </c>
      <c r="H28" s="1">
        <v>790301</v>
      </c>
      <c r="I28" s="1">
        <v>797858</v>
      </c>
      <c r="J28" s="1">
        <v>805195</v>
      </c>
      <c r="K28" s="1">
        <v>812164</v>
      </c>
      <c r="L28" s="1">
        <v>818623</v>
      </c>
      <c r="M28" s="1">
        <v>824486</v>
      </c>
      <c r="N28" s="1">
        <v>829828</v>
      </c>
      <c r="O28" s="1">
        <v>834964</v>
      </c>
      <c r="P28" s="1">
        <v>840392</v>
      </c>
      <c r="Q28" s="1">
        <v>846577</v>
      </c>
      <c r="R28" s="1">
        <v>854244</v>
      </c>
      <c r="S28" s="1">
        <v>864558</v>
      </c>
      <c r="T28" s="1">
        <v>878586</v>
      </c>
      <c r="U28" s="1">
        <v>896481</v>
      </c>
      <c r="V28" s="1">
        <v>917700</v>
      </c>
      <c r="W28" s="1">
        <v>942655</v>
      </c>
      <c r="X28" s="1">
        <v>972048</v>
      </c>
      <c r="Y28" s="1">
        <v>1002312</v>
      </c>
      <c r="Z28" s="1">
        <v>1033468</v>
      </c>
      <c r="AA28" s="1">
        <v>1000390</v>
      </c>
      <c r="AB28" s="1">
        <v>1017458</v>
      </c>
      <c r="AC28" s="1">
        <v>1056799</v>
      </c>
      <c r="AD28" s="1">
        <v>1064580</v>
      </c>
      <c r="AE28" s="1">
        <v>1093936</v>
      </c>
      <c r="AF28" s="1">
        <v>1097902</v>
      </c>
      <c r="AG28" s="1">
        <v>1109021</v>
      </c>
      <c r="AH28" s="1">
        <v>1129284</v>
      </c>
      <c r="AI28" s="1">
        <v>1120983</v>
      </c>
      <c r="AJ28" s="1">
        <v>1112720</v>
      </c>
      <c r="AK28" s="1">
        <v>1113922</v>
      </c>
      <c r="AL28" s="1">
        <v>1150372</v>
      </c>
      <c r="AM28" s="1">
        <v>1168545</v>
      </c>
      <c r="AN28" s="1">
        <v>1200405</v>
      </c>
      <c r="AO28" s="1">
        <v>1215253</v>
      </c>
      <c r="AP28" s="1">
        <v>1241300</v>
      </c>
      <c r="AQ28" s="1">
        <v>1241054</v>
      </c>
      <c r="AR28" s="1">
        <v>1255781</v>
      </c>
      <c r="AS28" s="1">
        <v>1249650</v>
      </c>
      <c r="AT28" s="1">
        <v>1240379</v>
      </c>
      <c r="AU28" s="1">
        <v>1251592</v>
      </c>
      <c r="AV28" s="1">
        <v>1237837</v>
      </c>
      <c r="AW28" s="1">
        <v>1207613</v>
      </c>
      <c r="AX28" s="1">
        <v>1218037</v>
      </c>
      <c r="AY28" s="1">
        <v>1208706</v>
      </c>
      <c r="AZ28" s="1">
        <v>1226043</v>
      </c>
      <c r="BA28" s="1">
        <v>1250618</v>
      </c>
      <c r="BB28" s="1">
        <v>1287324</v>
      </c>
      <c r="BC28" s="1">
        <v>1319043</v>
      </c>
      <c r="BD28" s="1">
        <v>1338989</v>
      </c>
      <c r="BE28" s="1">
        <v>1388242</v>
      </c>
      <c r="BF28" s="1">
        <v>1429539</v>
      </c>
      <c r="BG28" s="1">
        <v>1447068</v>
      </c>
      <c r="BH28" s="1">
        <v>1445257</v>
      </c>
      <c r="BI28" s="1">
        <v>1456868</v>
      </c>
      <c r="BJ28" s="1">
        <v>1514905</v>
      </c>
      <c r="BK28" s="1">
        <v>1549198</v>
      </c>
      <c r="BL28" s="1">
        <v>1603796</v>
      </c>
      <c r="BM28" s="1">
        <v>1639283</v>
      </c>
      <c r="BN28" s="1">
        <v>1710117</v>
      </c>
      <c r="BO28" s="1">
        <v>1776163</v>
      </c>
      <c r="BP28" s="1">
        <v>1863971</v>
      </c>
      <c r="BQ28" s="1">
        <v>1884828</v>
      </c>
      <c r="BR28" s="1">
        <v>1838034</v>
      </c>
      <c r="BS28" s="1">
        <v>1776107</v>
      </c>
      <c r="BT28" s="1">
        <v>1708971</v>
      </c>
      <c r="BU28" s="1">
        <v>1668119</v>
      </c>
      <c r="BV28" s="1">
        <v>1615922</v>
      </c>
      <c r="BW28" s="1">
        <v>1596361</v>
      </c>
      <c r="BX28" s="1">
        <v>1233405</v>
      </c>
      <c r="BY28" s="1">
        <v>1504428</v>
      </c>
      <c r="BZ28" s="1">
        <v>1390526</v>
      </c>
      <c r="CA28" s="1">
        <v>1335485</v>
      </c>
      <c r="CB28" s="1">
        <v>1270172</v>
      </c>
      <c r="CC28" s="1">
        <v>1227633</v>
      </c>
      <c r="CD28" s="1">
        <v>1210777</v>
      </c>
      <c r="CE28" s="1">
        <v>1204600</v>
      </c>
      <c r="CF28" s="1">
        <v>1140969</v>
      </c>
      <c r="CG28" s="1">
        <v>1075360</v>
      </c>
      <c r="CH28" s="1">
        <v>1091171</v>
      </c>
      <c r="CI28" s="1">
        <v>1083059</v>
      </c>
      <c r="CJ28" s="1">
        <v>1034060</v>
      </c>
      <c r="CK28" s="1">
        <v>1043203</v>
      </c>
      <c r="CL28" s="1">
        <v>1039602</v>
      </c>
      <c r="CM28" s="1">
        <v>1027064</v>
      </c>
      <c r="CN28" s="1">
        <v>1019230</v>
      </c>
      <c r="CO28" s="1">
        <v>1020001</v>
      </c>
      <c r="CP28" s="1">
        <v>911573</v>
      </c>
      <c r="CQ28" s="1">
        <v>768297</v>
      </c>
      <c r="CR28" s="1">
        <v>420533</v>
      </c>
      <c r="CS28" s="1">
        <v>389030</v>
      </c>
      <c r="CT28" s="1">
        <v>399989</v>
      </c>
      <c r="CU28" s="1">
        <v>320023</v>
      </c>
      <c r="CV28" s="1">
        <v>265863</v>
      </c>
      <c r="CW28" s="1">
        <v>203376</v>
      </c>
      <c r="CX28" s="1">
        <v>141522</v>
      </c>
      <c r="CY28" s="1">
        <v>91495</v>
      </c>
      <c r="CZ28" s="1">
        <v>70320</v>
      </c>
      <c r="DA28" s="1">
        <v>50059</v>
      </c>
      <c r="DB28" s="1">
        <v>33519</v>
      </c>
      <c r="DC28" s="1">
        <v>20622</v>
      </c>
      <c r="DD28" s="1">
        <v>27154</v>
      </c>
    </row>
    <row r="29" spans="1:108">
      <c r="A29" s="1275">
        <v>2040</v>
      </c>
      <c r="B29" s="1275">
        <v>110918554</v>
      </c>
      <c r="C29" s="1275">
        <v>743841</v>
      </c>
      <c r="D29" s="1275">
        <v>751680</v>
      </c>
      <c r="E29" s="1275">
        <v>759436</v>
      </c>
      <c r="F29" s="1275">
        <v>767173</v>
      </c>
      <c r="G29" s="1275">
        <v>774892</v>
      </c>
      <c r="H29" s="1275">
        <v>782604</v>
      </c>
      <c r="I29" s="1275">
        <v>790307</v>
      </c>
      <c r="J29" s="1275">
        <v>797943</v>
      </c>
      <c r="K29" s="1275">
        <v>805373</v>
      </c>
      <c r="L29" s="1275">
        <v>812432</v>
      </c>
      <c r="M29" s="1275">
        <v>818959</v>
      </c>
      <c r="N29" s="1275">
        <v>824862</v>
      </c>
      <c r="O29" s="1275">
        <v>830245</v>
      </c>
      <c r="P29" s="1275">
        <v>835437</v>
      </c>
      <c r="Q29" s="1275">
        <v>840765</v>
      </c>
      <c r="R29" s="1275">
        <v>846872</v>
      </c>
      <c r="S29" s="1275">
        <v>855017</v>
      </c>
      <c r="T29" s="1275">
        <v>866507</v>
      </c>
      <c r="U29" s="1275">
        <v>881782</v>
      </c>
      <c r="V29" s="1275">
        <v>900660</v>
      </c>
      <c r="W29" s="1275">
        <v>922930</v>
      </c>
      <c r="X29" s="1275">
        <v>948310</v>
      </c>
      <c r="Y29" s="1275">
        <v>977740</v>
      </c>
      <c r="Z29" s="1275">
        <v>1007881</v>
      </c>
      <c r="AA29" s="1275">
        <v>1038096</v>
      </c>
      <c r="AB29" s="1275">
        <v>1003496</v>
      </c>
      <c r="AC29" s="1275">
        <v>1019465</v>
      </c>
      <c r="AD29" s="1275">
        <v>1058244</v>
      </c>
      <c r="AE29" s="1275">
        <v>1065620</v>
      </c>
      <c r="AF29" s="1275">
        <v>1094616</v>
      </c>
      <c r="AG29" s="1275">
        <v>1098241</v>
      </c>
      <c r="AH29" s="1275">
        <v>1109096</v>
      </c>
      <c r="AI29" s="1275">
        <v>1129239</v>
      </c>
      <c r="AJ29" s="1275">
        <v>1120842</v>
      </c>
      <c r="AK29" s="1275">
        <v>1112424</v>
      </c>
      <c r="AL29" s="1275">
        <v>1113421</v>
      </c>
      <c r="AM29" s="1275">
        <v>1149683</v>
      </c>
      <c r="AN29" s="1275">
        <v>1167789</v>
      </c>
      <c r="AO29" s="1275">
        <v>1199661</v>
      </c>
      <c r="AP29" s="1275">
        <v>1214535</v>
      </c>
      <c r="AQ29" s="1275">
        <v>1240560</v>
      </c>
      <c r="AR29" s="1275">
        <v>1240267</v>
      </c>
      <c r="AS29" s="1275">
        <v>1254913</v>
      </c>
      <c r="AT29" s="1275">
        <v>1248697</v>
      </c>
      <c r="AU29" s="1275">
        <v>1239330</v>
      </c>
      <c r="AV29" s="1275">
        <v>1250425</v>
      </c>
      <c r="AW29" s="1275">
        <v>1236552</v>
      </c>
      <c r="AX29" s="1275">
        <v>1206210</v>
      </c>
      <c r="AY29" s="1275">
        <v>1216437</v>
      </c>
      <c r="AZ29" s="1275">
        <v>1206910</v>
      </c>
      <c r="BA29" s="1275">
        <v>1223988</v>
      </c>
      <c r="BB29" s="1275">
        <v>1248280</v>
      </c>
      <c r="BC29" s="1275">
        <v>1284678</v>
      </c>
      <c r="BD29" s="1275">
        <v>1316093</v>
      </c>
      <c r="BE29" s="1275">
        <v>1335752</v>
      </c>
      <c r="BF29" s="1275">
        <v>1384634</v>
      </c>
      <c r="BG29" s="1275">
        <v>1425541</v>
      </c>
      <c r="BH29" s="1275">
        <v>1442713</v>
      </c>
      <c r="BI29" s="1275">
        <v>1440567</v>
      </c>
      <c r="BJ29" s="1275">
        <v>1451743</v>
      </c>
      <c r="BK29" s="1275">
        <v>1509104</v>
      </c>
      <c r="BL29" s="1275">
        <v>1542733</v>
      </c>
      <c r="BM29" s="1275">
        <v>1596515</v>
      </c>
      <c r="BN29" s="1275">
        <v>1631180</v>
      </c>
      <c r="BO29" s="1275">
        <v>1700901</v>
      </c>
      <c r="BP29" s="1275">
        <v>1765708</v>
      </c>
      <c r="BQ29" s="1275">
        <v>1851987</v>
      </c>
      <c r="BR29" s="1275">
        <v>1871646</v>
      </c>
      <c r="BS29" s="1275">
        <v>1824031</v>
      </c>
      <c r="BT29" s="1275">
        <v>1761380</v>
      </c>
      <c r="BU29" s="1275">
        <v>1693553</v>
      </c>
      <c r="BV29" s="1275">
        <v>1651730</v>
      </c>
      <c r="BW29" s="1275">
        <v>1598605</v>
      </c>
      <c r="BX29" s="1275">
        <v>1577660</v>
      </c>
      <c r="BY29" s="1275">
        <v>1217609</v>
      </c>
      <c r="BZ29" s="1275">
        <v>1483261</v>
      </c>
      <c r="CA29" s="1275">
        <v>1368946</v>
      </c>
      <c r="CB29" s="1275">
        <v>1312505</v>
      </c>
      <c r="CC29" s="1275">
        <v>1245785</v>
      </c>
      <c r="CD29" s="1275">
        <v>1201189</v>
      </c>
      <c r="CE29" s="1275">
        <v>1181412</v>
      </c>
      <c r="CF29" s="1275">
        <v>1171562</v>
      </c>
      <c r="CG29" s="1275">
        <v>1105528</v>
      </c>
      <c r="CH29" s="1275">
        <v>1037440</v>
      </c>
      <c r="CI29" s="1275">
        <v>1047504</v>
      </c>
      <c r="CJ29" s="1275">
        <v>1033921</v>
      </c>
      <c r="CK29" s="1275">
        <v>981008</v>
      </c>
      <c r="CL29" s="1275">
        <v>982748</v>
      </c>
      <c r="CM29" s="1275">
        <v>971456</v>
      </c>
      <c r="CN29" s="1275">
        <v>950805</v>
      </c>
      <c r="CO29" s="1275">
        <v>933572</v>
      </c>
      <c r="CP29" s="1275">
        <v>923102</v>
      </c>
      <c r="CQ29" s="1275">
        <v>814022</v>
      </c>
      <c r="CR29" s="1275">
        <v>676012</v>
      </c>
      <c r="CS29" s="1275">
        <v>364174</v>
      </c>
      <c r="CT29" s="1275">
        <v>331091</v>
      </c>
      <c r="CU29" s="1275">
        <v>333916</v>
      </c>
      <c r="CV29" s="1275">
        <v>261497</v>
      </c>
      <c r="CW29" s="1275">
        <v>212149</v>
      </c>
      <c r="CX29" s="1275">
        <v>158085</v>
      </c>
      <c r="CY29" s="1275">
        <v>106909</v>
      </c>
      <c r="CZ29" s="1275">
        <v>67020</v>
      </c>
      <c r="DA29" s="1275">
        <v>49845</v>
      </c>
      <c r="DB29" s="1275">
        <v>34264</v>
      </c>
      <c r="DC29" s="1275">
        <v>22115</v>
      </c>
      <c r="DD29" s="1275">
        <v>28961</v>
      </c>
    </row>
    <row r="30" spans="1:108">
      <c r="A30" s="1">
        <v>2041</v>
      </c>
      <c r="B30" s="1">
        <v>110027686</v>
      </c>
      <c r="C30" s="1">
        <v>735591</v>
      </c>
      <c r="D30" s="1">
        <v>743606</v>
      </c>
      <c r="E30" s="1">
        <v>751515</v>
      </c>
      <c r="F30" s="1">
        <v>759348</v>
      </c>
      <c r="G30" s="1">
        <v>767122</v>
      </c>
      <c r="H30" s="1">
        <v>774864</v>
      </c>
      <c r="I30" s="1">
        <v>782611</v>
      </c>
      <c r="J30" s="1">
        <v>790392</v>
      </c>
      <c r="K30" s="1">
        <v>798119</v>
      </c>
      <c r="L30" s="1">
        <v>805639</v>
      </c>
      <c r="M30" s="1">
        <v>812767</v>
      </c>
      <c r="N30" s="1">
        <v>819333</v>
      </c>
      <c r="O30" s="1">
        <v>825276</v>
      </c>
      <c r="P30" s="1">
        <v>830716</v>
      </c>
      <c r="Q30" s="1">
        <v>835809</v>
      </c>
      <c r="R30" s="1">
        <v>841059</v>
      </c>
      <c r="S30" s="1">
        <v>847639</v>
      </c>
      <c r="T30" s="1">
        <v>856946</v>
      </c>
      <c r="U30" s="1">
        <v>869661</v>
      </c>
      <c r="V30" s="1">
        <v>885895</v>
      </c>
      <c r="W30" s="1">
        <v>905797</v>
      </c>
      <c r="X30" s="1">
        <v>928469</v>
      </c>
      <c r="Y30" s="1">
        <v>953865</v>
      </c>
      <c r="Z30" s="1">
        <v>983174</v>
      </c>
      <c r="AA30" s="1">
        <v>1012396</v>
      </c>
      <c r="AB30" s="1">
        <v>1041325</v>
      </c>
      <c r="AC30" s="1">
        <v>1005476</v>
      </c>
      <c r="AD30" s="1">
        <v>1020863</v>
      </c>
      <c r="AE30" s="1">
        <v>1059280</v>
      </c>
      <c r="AF30" s="1">
        <v>1066287</v>
      </c>
      <c r="AG30" s="1">
        <v>1094957</v>
      </c>
      <c r="AH30" s="1">
        <v>1098318</v>
      </c>
      <c r="AI30" s="1">
        <v>1109056</v>
      </c>
      <c r="AJ30" s="1">
        <v>1129100</v>
      </c>
      <c r="AK30" s="1">
        <v>1120546</v>
      </c>
      <c r="AL30" s="1">
        <v>1111928</v>
      </c>
      <c r="AM30" s="1">
        <v>1112760</v>
      </c>
      <c r="AN30" s="1">
        <v>1148946</v>
      </c>
      <c r="AO30" s="1">
        <v>1167071</v>
      </c>
      <c r="AP30" s="1">
        <v>1198959</v>
      </c>
      <c r="AQ30" s="1">
        <v>1213819</v>
      </c>
      <c r="AR30" s="1">
        <v>1239780</v>
      </c>
      <c r="AS30" s="1">
        <v>1239419</v>
      </c>
      <c r="AT30" s="1">
        <v>1253964</v>
      </c>
      <c r="AU30" s="1">
        <v>1247653</v>
      </c>
      <c r="AV30" s="1">
        <v>1238185</v>
      </c>
      <c r="AW30" s="1">
        <v>1249140</v>
      </c>
      <c r="AX30" s="1">
        <v>1235128</v>
      </c>
      <c r="AY30" s="1">
        <v>1204640</v>
      </c>
      <c r="AZ30" s="1">
        <v>1214644</v>
      </c>
      <c r="BA30" s="1">
        <v>1204902</v>
      </c>
      <c r="BB30" s="1">
        <v>1221718</v>
      </c>
      <c r="BC30" s="1">
        <v>1245735</v>
      </c>
      <c r="BD30" s="1">
        <v>1281825</v>
      </c>
      <c r="BE30" s="1">
        <v>1312937</v>
      </c>
      <c r="BF30" s="1">
        <v>1332303</v>
      </c>
      <c r="BG30" s="1">
        <v>1380791</v>
      </c>
      <c r="BH30" s="1">
        <v>1421286</v>
      </c>
      <c r="BI30" s="1">
        <v>1438065</v>
      </c>
      <c r="BJ30" s="1">
        <v>1435542</v>
      </c>
      <c r="BK30" s="1">
        <v>1446228</v>
      </c>
      <c r="BL30" s="1">
        <v>1502861</v>
      </c>
      <c r="BM30" s="1">
        <v>1535788</v>
      </c>
      <c r="BN30" s="1">
        <v>1588693</v>
      </c>
      <c r="BO30" s="1">
        <v>1622463</v>
      </c>
      <c r="BP30" s="1">
        <v>1690971</v>
      </c>
      <c r="BQ30" s="1">
        <v>1754457</v>
      </c>
      <c r="BR30" s="1">
        <v>1839121</v>
      </c>
      <c r="BS30" s="1">
        <v>1857514</v>
      </c>
      <c r="BT30" s="1">
        <v>1809014</v>
      </c>
      <c r="BU30" s="1">
        <v>1745614</v>
      </c>
      <c r="BV30" s="1">
        <v>1677035</v>
      </c>
      <c r="BW30" s="1">
        <v>1634164</v>
      </c>
      <c r="BX30" s="1">
        <v>1580026</v>
      </c>
      <c r="BY30" s="1">
        <v>1557580</v>
      </c>
      <c r="BZ30" s="1">
        <v>1200620</v>
      </c>
      <c r="CA30" s="1">
        <v>1460431</v>
      </c>
      <c r="CB30" s="1">
        <v>1345581</v>
      </c>
      <c r="CC30" s="1">
        <v>1287523</v>
      </c>
      <c r="CD30" s="1">
        <v>1219193</v>
      </c>
      <c r="CE30" s="1">
        <v>1172304</v>
      </c>
      <c r="CF30" s="1">
        <v>1149324</v>
      </c>
      <c r="CG30" s="1">
        <v>1135490</v>
      </c>
      <c r="CH30" s="1">
        <v>1066922</v>
      </c>
      <c r="CI30" s="1">
        <v>996312</v>
      </c>
      <c r="CJ30" s="1">
        <v>1000438</v>
      </c>
      <c r="CK30" s="1">
        <v>981331</v>
      </c>
      <c r="CL30" s="1">
        <v>924614</v>
      </c>
      <c r="CM30" s="1">
        <v>918885</v>
      </c>
      <c r="CN30" s="1">
        <v>899971</v>
      </c>
      <c r="CO30" s="1">
        <v>871563</v>
      </c>
      <c r="CP30" s="1">
        <v>845630</v>
      </c>
      <c r="CQ30" s="1">
        <v>825103</v>
      </c>
      <c r="CR30" s="1">
        <v>717042</v>
      </c>
      <c r="CS30" s="1">
        <v>585974</v>
      </c>
      <c r="CT30" s="1">
        <v>310244</v>
      </c>
      <c r="CU30" s="1">
        <v>276749</v>
      </c>
      <c r="CV30" s="1">
        <v>273243</v>
      </c>
      <c r="CW30" s="1">
        <v>208981</v>
      </c>
      <c r="CX30" s="1">
        <v>165183</v>
      </c>
      <c r="CY30" s="1">
        <v>119629</v>
      </c>
      <c r="CZ30" s="1">
        <v>78456</v>
      </c>
      <c r="DA30" s="1">
        <v>47594</v>
      </c>
      <c r="DB30" s="1">
        <v>34187</v>
      </c>
      <c r="DC30" s="1">
        <v>22653</v>
      </c>
      <c r="DD30" s="1">
        <v>31030</v>
      </c>
    </row>
    <row r="31" spans="1:108">
      <c r="A31" s="1">
        <v>2042</v>
      </c>
      <c r="B31" s="1">
        <v>109130562</v>
      </c>
      <c r="C31" s="1">
        <v>727195</v>
      </c>
      <c r="D31" s="1">
        <v>735362</v>
      </c>
      <c r="E31" s="1">
        <v>743445</v>
      </c>
      <c r="F31" s="1">
        <v>751429</v>
      </c>
      <c r="G31" s="1">
        <v>759298</v>
      </c>
      <c r="H31" s="1">
        <v>767095</v>
      </c>
      <c r="I31" s="1">
        <v>774871</v>
      </c>
      <c r="J31" s="1">
        <v>782695</v>
      </c>
      <c r="K31" s="1">
        <v>790567</v>
      </c>
      <c r="L31" s="1">
        <v>798384</v>
      </c>
      <c r="M31" s="1">
        <v>805971</v>
      </c>
      <c r="N31" s="1">
        <v>813138</v>
      </c>
      <c r="O31" s="1">
        <v>819745</v>
      </c>
      <c r="P31" s="1">
        <v>825745</v>
      </c>
      <c r="Q31" s="1">
        <v>831086</v>
      </c>
      <c r="R31" s="1">
        <v>836102</v>
      </c>
      <c r="S31" s="1">
        <v>841822</v>
      </c>
      <c r="T31" s="1">
        <v>849553</v>
      </c>
      <c r="U31" s="1">
        <v>860067</v>
      </c>
      <c r="V31" s="1">
        <v>873721</v>
      </c>
      <c r="W31" s="1">
        <v>890951</v>
      </c>
      <c r="X31" s="1">
        <v>911236</v>
      </c>
      <c r="Y31" s="1">
        <v>933910</v>
      </c>
      <c r="Z31" s="1">
        <v>959169</v>
      </c>
      <c r="AA31" s="1">
        <v>987581</v>
      </c>
      <c r="AB31" s="1">
        <v>1015548</v>
      </c>
      <c r="AC31" s="1">
        <v>1043385</v>
      </c>
      <c r="AD31" s="1">
        <v>1006856</v>
      </c>
      <c r="AE31" s="1">
        <v>1021868</v>
      </c>
      <c r="AF31" s="1">
        <v>1059946</v>
      </c>
      <c r="AG31" s="1">
        <v>1066623</v>
      </c>
      <c r="AH31" s="1">
        <v>1095037</v>
      </c>
      <c r="AI31" s="1">
        <v>1098282</v>
      </c>
      <c r="AJ31" s="1">
        <v>1108923</v>
      </c>
      <c r="AK31" s="1">
        <v>1128806</v>
      </c>
      <c r="AL31" s="1">
        <v>1120050</v>
      </c>
      <c r="AM31" s="1">
        <v>1111272</v>
      </c>
      <c r="AN31" s="1">
        <v>1112051</v>
      </c>
      <c r="AO31" s="1">
        <v>1148246</v>
      </c>
      <c r="AP31" s="1">
        <v>1166394</v>
      </c>
      <c r="AQ31" s="1">
        <v>1198259</v>
      </c>
      <c r="AR31" s="1">
        <v>1213066</v>
      </c>
      <c r="AS31" s="1">
        <v>1238939</v>
      </c>
      <c r="AT31" s="1">
        <v>1238491</v>
      </c>
      <c r="AU31" s="1">
        <v>1252924</v>
      </c>
      <c r="AV31" s="1">
        <v>1246513</v>
      </c>
      <c r="AW31" s="1">
        <v>1236923</v>
      </c>
      <c r="AX31" s="1">
        <v>1247714</v>
      </c>
      <c r="AY31" s="1">
        <v>1233533</v>
      </c>
      <c r="AZ31" s="1">
        <v>1202878</v>
      </c>
      <c r="BA31" s="1">
        <v>1212638</v>
      </c>
      <c r="BB31" s="1">
        <v>1202683</v>
      </c>
      <c r="BC31" s="1">
        <v>1219247</v>
      </c>
      <c r="BD31" s="1">
        <v>1242991</v>
      </c>
      <c r="BE31" s="1">
        <v>1278774</v>
      </c>
      <c r="BF31" s="1">
        <v>1309574</v>
      </c>
      <c r="BG31" s="1">
        <v>1328629</v>
      </c>
      <c r="BH31" s="1">
        <v>1376699</v>
      </c>
      <c r="BI31" s="1">
        <v>1416743</v>
      </c>
      <c r="BJ31" s="1">
        <v>1433086</v>
      </c>
      <c r="BK31" s="1">
        <v>1430135</v>
      </c>
      <c r="BL31" s="1">
        <v>1440293</v>
      </c>
      <c r="BM31" s="1">
        <v>1496154</v>
      </c>
      <c r="BN31" s="1">
        <v>1528324</v>
      </c>
      <c r="BO31" s="1">
        <v>1580276</v>
      </c>
      <c r="BP31" s="1">
        <v>1613069</v>
      </c>
      <c r="BQ31" s="1">
        <v>1680283</v>
      </c>
      <c r="BR31" s="1">
        <v>1742375</v>
      </c>
      <c r="BS31" s="1">
        <v>1825324</v>
      </c>
      <c r="BT31" s="1">
        <v>1842355</v>
      </c>
      <c r="BU31" s="1">
        <v>1792934</v>
      </c>
      <c r="BV31" s="1">
        <v>1728719</v>
      </c>
      <c r="BW31" s="1">
        <v>1659326</v>
      </c>
      <c r="BX31" s="1">
        <v>1615312</v>
      </c>
      <c r="BY31" s="1">
        <v>1560073</v>
      </c>
      <c r="BZ31" s="1">
        <v>1535983</v>
      </c>
      <c r="CA31" s="1">
        <v>1182298</v>
      </c>
      <c r="CB31" s="1">
        <v>1435716</v>
      </c>
      <c r="CC31" s="1">
        <v>1320184</v>
      </c>
      <c r="CD31" s="1">
        <v>1260281</v>
      </c>
      <c r="CE31" s="1">
        <v>1190142</v>
      </c>
      <c r="CF31" s="1">
        <v>1140732</v>
      </c>
      <c r="CG31" s="1">
        <v>1114277</v>
      </c>
      <c r="CH31" s="1">
        <v>1096178</v>
      </c>
      <c r="CI31" s="1">
        <v>1025026</v>
      </c>
      <c r="CJ31" s="1">
        <v>951950</v>
      </c>
      <c r="CK31" s="1">
        <v>950025</v>
      </c>
      <c r="CL31" s="1">
        <v>925387</v>
      </c>
      <c r="CM31" s="1">
        <v>865001</v>
      </c>
      <c r="CN31" s="1">
        <v>851841</v>
      </c>
      <c r="CO31" s="1">
        <v>825618</v>
      </c>
      <c r="CP31" s="1">
        <v>790119</v>
      </c>
      <c r="CQ31" s="1">
        <v>756571</v>
      </c>
      <c r="CR31" s="1">
        <v>727537</v>
      </c>
      <c r="CS31" s="1">
        <v>622267</v>
      </c>
      <c r="CT31" s="1">
        <v>499702</v>
      </c>
      <c r="CU31" s="1">
        <v>259596</v>
      </c>
      <c r="CV31" s="1">
        <v>226769</v>
      </c>
      <c r="CW31" s="1">
        <v>218705</v>
      </c>
      <c r="CX31" s="1">
        <v>162978</v>
      </c>
      <c r="CY31" s="1">
        <v>125222</v>
      </c>
      <c r="CZ31" s="1">
        <v>87950</v>
      </c>
      <c r="DA31" s="1">
        <v>55822</v>
      </c>
      <c r="DB31" s="1">
        <v>32705</v>
      </c>
      <c r="DC31" s="1">
        <v>22649</v>
      </c>
      <c r="DD31" s="1">
        <v>32654</v>
      </c>
    </row>
    <row r="32" spans="1:108">
      <c r="A32" s="1">
        <v>2043</v>
      </c>
      <c r="B32" s="1">
        <v>108229194</v>
      </c>
      <c r="C32" s="1">
        <v>718679</v>
      </c>
      <c r="D32" s="1">
        <v>726973</v>
      </c>
      <c r="E32" s="1">
        <v>735206</v>
      </c>
      <c r="F32" s="1">
        <v>743362</v>
      </c>
      <c r="G32" s="1">
        <v>751381</v>
      </c>
      <c r="H32" s="1">
        <v>759272</v>
      </c>
      <c r="I32" s="1">
        <v>767103</v>
      </c>
      <c r="J32" s="1">
        <v>774955</v>
      </c>
      <c r="K32" s="1">
        <v>782870</v>
      </c>
      <c r="L32" s="1">
        <v>790829</v>
      </c>
      <c r="M32" s="1">
        <v>798713</v>
      </c>
      <c r="N32" s="1">
        <v>806339</v>
      </c>
      <c r="O32" s="1">
        <v>813547</v>
      </c>
      <c r="P32" s="1">
        <v>820211</v>
      </c>
      <c r="Q32" s="1">
        <v>826114</v>
      </c>
      <c r="R32" s="1">
        <v>831378</v>
      </c>
      <c r="S32" s="1">
        <v>836861</v>
      </c>
      <c r="T32" s="1">
        <v>843724</v>
      </c>
      <c r="U32" s="1">
        <v>852649</v>
      </c>
      <c r="V32" s="1">
        <v>864084</v>
      </c>
      <c r="W32" s="1">
        <v>878709</v>
      </c>
      <c r="X32" s="1">
        <v>896303</v>
      </c>
      <c r="Y32" s="1">
        <v>916579</v>
      </c>
      <c r="Z32" s="1">
        <v>939105</v>
      </c>
      <c r="AA32" s="1">
        <v>963469</v>
      </c>
      <c r="AB32" s="1">
        <v>990658</v>
      </c>
      <c r="AC32" s="1">
        <v>1017560</v>
      </c>
      <c r="AD32" s="1">
        <v>1044822</v>
      </c>
      <c r="AE32" s="1">
        <v>1007849</v>
      </c>
      <c r="AF32" s="1">
        <v>1022515</v>
      </c>
      <c r="AG32" s="1">
        <v>1060283</v>
      </c>
      <c r="AH32" s="1">
        <v>1066705</v>
      </c>
      <c r="AI32" s="1">
        <v>1095004</v>
      </c>
      <c r="AJ32" s="1">
        <v>1098153</v>
      </c>
      <c r="AK32" s="1">
        <v>1108638</v>
      </c>
      <c r="AL32" s="1">
        <v>1128311</v>
      </c>
      <c r="AM32" s="1">
        <v>1119393</v>
      </c>
      <c r="AN32" s="1">
        <v>1110568</v>
      </c>
      <c r="AO32" s="1">
        <v>1111378</v>
      </c>
      <c r="AP32" s="1">
        <v>1147586</v>
      </c>
      <c r="AQ32" s="1">
        <v>1165720</v>
      </c>
      <c r="AR32" s="1">
        <v>1197523</v>
      </c>
      <c r="AS32" s="1">
        <v>1212253</v>
      </c>
      <c r="AT32" s="1">
        <v>1238020</v>
      </c>
      <c r="AU32" s="1">
        <v>1237474</v>
      </c>
      <c r="AV32" s="1">
        <v>1251789</v>
      </c>
      <c r="AW32" s="1">
        <v>1245256</v>
      </c>
      <c r="AX32" s="1">
        <v>1235523</v>
      </c>
      <c r="AY32" s="1">
        <v>1246117</v>
      </c>
      <c r="AZ32" s="1">
        <v>1231744</v>
      </c>
      <c r="BA32" s="1">
        <v>1200907</v>
      </c>
      <c r="BB32" s="1">
        <v>1210421</v>
      </c>
      <c r="BC32" s="1">
        <v>1200267</v>
      </c>
      <c r="BD32" s="1">
        <v>1216581</v>
      </c>
      <c r="BE32" s="1">
        <v>1240056</v>
      </c>
      <c r="BF32" s="1">
        <v>1275521</v>
      </c>
      <c r="BG32" s="1">
        <v>1305991</v>
      </c>
      <c r="BH32" s="1">
        <v>1324716</v>
      </c>
      <c r="BI32" s="1">
        <v>1372330</v>
      </c>
      <c r="BJ32" s="1">
        <v>1411876</v>
      </c>
      <c r="BK32" s="1">
        <v>1427727</v>
      </c>
      <c r="BL32" s="1">
        <v>1424318</v>
      </c>
      <c r="BM32" s="1">
        <v>1433916</v>
      </c>
      <c r="BN32" s="1">
        <v>1488945</v>
      </c>
      <c r="BO32" s="1">
        <v>1520291</v>
      </c>
      <c r="BP32" s="1">
        <v>1571204</v>
      </c>
      <c r="BQ32" s="1">
        <v>1602956</v>
      </c>
      <c r="BR32" s="1">
        <v>1668802</v>
      </c>
      <c r="BS32" s="1">
        <v>1729414</v>
      </c>
      <c r="BT32" s="1">
        <v>1810520</v>
      </c>
      <c r="BU32" s="1">
        <v>1826118</v>
      </c>
      <c r="BV32" s="1">
        <v>1775699</v>
      </c>
      <c r="BW32" s="1">
        <v>1710603</v>
      </c>
      <c r="BX32" s="1">
        <v>1640317</v>
      </c>
      <c r="BY32" s="1">
        <v>1595063</v>
      </c>
      <c r="BZ32" s="1">
        <v>1538610</v>
      </c>
      <c r="CA32" s="1">
        <v>1512691</v>
      </c>
      <c r="CB32" s="1">
        <v>1162463</v>
      </c>
      <c r="CC32" s="1">
        <v>1408852</v>
      </c>
      <c r="CD32" s="1">
        <v>1292488</v>
      </c>
      <c r="CE32" s="1">
        <v>1230517</v>
      </c>
      <c r="CF32" s="1">
        <v>1158382</v>
      </c>
      <c r="CG32" s="1">
        <v>1106240</v>
      </c>
      <c r="CH32" s="1">
        <v>1076065</v>
      </c>
      <c r="CI32" s="1">
        <v>1053492</v>
      </c>
      <c r="CJ32" s="1">
        <v>979800</v>
      </c>
      <c r="CK32" s="1">
        <v>904397</v>
      </c>
      <c r="CL32" s="1">
        <v>896353</v>
      </c>
      <c r="CM32" s="1">
        <v>866210</v>
      </c>
      <c r="CN32" s="1">
        <v>802377</v>
      </c>
      <c r="CO32" s="1">
        <v>782044</v>
      </c>
      <c r="CP32" s="1">
        <v>749109</v>
      </c>
      <c r="CQ32" s="1">
        <v>707537</v>
      </c>
      <c r="CR32" s="1">
        <v>667778</v>
      </c>
      <c r="CS32" s="1">
        <v>632047</v>
      </c>
      <c r="CT32" s="1">
        <v>531305</v>
      </c>
      <c r="CU32" s="1">
        <v>418575</v>
      </c>
      <c r="CV32" s="1">
        <v>212956</v>
      </c>
      <c r="CW32" s="1">
        <v>181769</v>
      </c>
      <c r="CX32" s="1">
        <v>170840</v>
      </c>
      <c r="CY32" s="1">
        <v>123760</v>
      </c>
      <c r="CZ32" s="1">
        <v>92232</v>
      </c>
      <c r="DA32" s="1">
        <v>62694</v>
      </c>
      <c r="DB32" s="1">
        <v>38434</v>
      </c>
      <c r="DC32" s="1">
        <v>21708</v>
      </c>
      <c r="DD32" s="1">
        <v>33656</v>
      </c>
    </row>
    <row r="33" spans="1:108">
      <c r="A33" s="1">
        <v>2044</v>
      </c>
      <c r="B33" s="1">
        <v>107325504</v>
      </c>
      <c r="C33" s="1">
        <v>710073</v>
      </c>
      <c r="D33" s="1">
        <v>718463</v>
      </c>
      <c r="E33" s="1">
        <v>726820</v>
      </c>
      <c r="F33" s="1">
        <v>735124</v>
      </c>
      <c r="G33" s="1">
        <v>743315</v>
      </c>
      <c r="H33" s="1">
        <v>751356</v>
      </c>
      <c r="I33" s="1">
        <v>759281</v>
      </c>
      <c r="J33" s="1">
        <v>767186</v>
      </c>
      <c r="K33" s="1">
        <v>775128</v>
      </c>
      <c r="L33" s="1">
        <v>783130</v>
      </c>
      <c r="M33" s="1">
        <v>791156</v>
      </c>
      <c r="N33" s="1">
        <v>799079</v>
      </c>
      <c r="O33" s="1">
        <v>806746</v>
      </c>
      <c r="P33" s="1">
        <v>814010</v>
      </c>
      <c r="Q33" s="1">
        <v>820578</v>
      </c>
      <c r="R33" s="1">
        <v>826404</v>
      </c>
      <c r="S33" s="1">
        <v>832134</v>
      </c>
      <c r="T33" s="1">
        <v>838753</v>
      </c>
      <c r="U33" s="1">
        <v>846801</v>
      </c>
      <c r="V33" s="1">
        <v>856634</v>
      </c>
      <c r="W33" s="1">
        <v>869021</v>
      </c>
      <c r="X33" s="1">
        <v>883991</v>
      </c>
      <c r="Y33" s="1">
        <v>901560</v>
      </c>
      <c r="Z33" s="1">
        <v>921679</v>
      </c>
      <c r="AA33" s="1">
        <v>943318</v>
      </c>
      <c r="AB33" s="1">
        <v>966473</v>
      </c>
      <c r="AC33" s="1">
        <v>992623</v>
      </c>
      <c r="AD33" s="1">
        <v>1018964</v>
      </c>
      <c r="AE33" s="1">
        <v>1045855</v>
      </c>
      <c r="AF33" s="1">
        <v>1008489</v>
      </c>
      <c r="AG33" s="1">
        <v>1022844</v>
      </c>
      <c r="AH33" s="1">
        <v>1060368</v>
      </c>
      <c r="AI33" s="1">
        <v>1066677</v>
      </c>
      <c r="AJ33" s="1">
        <v>1094880</v>
      </c>
      <c r="AK33" s="1">
        <v>1097875</v>
      </c>
      <c r="AL33" s="1">
        <v>1108155</v>
      </c>
      <c r="AM33" s="1">
        <v>1127653</v>
      </c>
      <c r="AN33" s="1">
        <v>1118689</v>
      </c>
      <c r="AO33" s="1">
        <v>1109902</v>
      </c>
      <c r="AP33" s="1">
        <v>1110744</v>
      </c>
      <c r="AQ33" s="1">
        <v>1146930</v>
      </c>
      <c r="AR33" s="1">
        <v>1165010</v>
      </c>
      <c r="AS33" s="1">
        <v>1196728</v>
      </c>
      <c r="AT33" s="1">
        <v>1211363</v>
      </c>
      <c r="AU33" s="1">
        <v>1237012</v>
      </c>
      <c r="AV33" s="1">
        <v>1236362</v>
      </c>
      <c r="AW33" s="1">
        <v>1250536</v>
      </c>
      <c r="AX33" s="1">
        <v>1243860</v>
      </c>
      <c r="AY33" s="1">
        <v>1233954</v>
      </c>
      <c r="AZ33" s="1">
        <v>1244324</v>
      </c>
      <c r="BA33" s="1">
        <v>1229741</v>
      </c>
      <c r="BB33" s="1">
        <v>1198729</v>
      </c>
      <c r="BC33" s="1">
        <v>1208007</v>
      </c>
      <c r="BD33" s="1">
        <v>1197661</v>
      </c>
      <c r="BE33" s="1">
        <v>1213729</v>
      </c>
      <c r="BF33" s="1">
        <v>1236926</v>
      </c>
      <c r="BG33" s="1">
        <v>1272055</v>
      </c>
      <c r="BH33" s="1">
        <v>1302174</v>
      </c>
      <c r="BI33" s="1">
        <v>1320537</v>
      </c>
      <c r="BJ33" s="1">
        <v>1367649</v>
      </c>
      <c r="BK33" s="1">
        <v>1406638</v>
      </c>
      <c r="BL33" s="1">
        <v>1421961</v>
      </c>
      <c r="BM33" s="1">
        <v>1418066</v>
      </c>
      <c r="BN33" s="1">
        <v>1427061</v>
      </c>
      <c r="BO33" s="1">
        <v>1481184</v>
      </c>
      <c r="BP33" s="1">
        <v>1511630</v>
      </c>
      <c r="BQ33" s="1">
        <v>1561434</v>
      </c>
      <c r="BR33" s="1">
        <v>1592088</v>
      </c>
      <c r="BS33" s="1">
        <v>1656482</v>
      </c>
      <c r="BT33" s="1">
        <v>1715502</v>
      </c>
      <c r="BU33" s="1">
        <v>1794659</v>
      </c>
      <c r="BV33" s="1">
        <v>1808712</v>
      </c>
      <c r="BW33" s="1">
        <v>1757215</v>
      </c>
      <c r="BX33" s="1">
        <v>1691153</v>
      </c>
      <c r="BY33" s="1">
        <v>1619894</v>
      </c>
      <c r="BZ33" s="1">
        <v>1573277</v>
      </c>
      <c r="CA33" s="1">
        <v>1515463</v>
      </c>
      <c r="CB33" s="1">
        <v>1487480</v>
      </c>
      <c r="CC33" s="1">
        <v>1140905</v>
      </c>
      <c r="CD33" s="1">
        <v>1379557</v>
      </c>
      <c r="CE33" s="1">
        <v>1262226</v>
      </c>
      <c r="CF33" s="1">
        <v>1197972</v>
      </c>
      <c r="CG33" s="1">
        <v>1123673</v>
      </c>
      <c r="CH33" s="1">
        <v>1068618</v>
      </c>
      <c r="CI33" s="1">
        <v>1034548</v>
      </c>
      <c r="CJ33" s="1">
        <v>1007385</v>
      </c>
      <c r="CK33" s="1">
        <v>931284</v>
      </c>
      <c r="CL33" s="1">
        <v>853731</v>
      </c>
      <c r="CM33" s="1">
        <v>839535</v>
      </c>
      <c r="CN33" s="1">
        <v>803999</v>
      </c>
      <c r="CO33" s="1">
        <v>737130</v>
      </c>
      <c r="CP33" s="1">
        <v>710148</v>
      </c>
      <c r="CQ33" s="1">
        <v>671433</v>
      </c>
      <c r="CR33" s="1">
        <v>625092</v>
      </c>
      <c r="CS33" s="1">
        <v>580746</v>
      </c>
      <c r="CT33" s="1">
        <v>540262</v>
      </c>
      <c r="CU33" s="1">
        <v>445626</v>
      </c>
      <c r="CV33" s="1">
        <v>343769</v>
      </c>
      <c r="CW33" s="1">
        <v>170907</v>
      </c>
      <c r="CX33" s="1">
        <v>142207</v>
      </c>
      <c r="CY33" s="1">
        <v>129953</v>
      </c>
      <c r="CZ33" s="1">
        <v>91315</v>
      </c>
      <c r="DA33" s="1">
        <v>65871</v>
      </c>
      <c r="DB33" s="1">
        <v>43248</v>
      </c>
      <c r="DC33" s="1">
        <v>25562</v>
      </c>
      <c r="DD33" s="1">
        <v>33683</v>
      </c>
    </row>
    <row r="34" spans="1:108">
      <c r="A34" s="1">
        <v>2045</v>
      </c>
      <c r="B34" s="1">
        <v>106421184</v>
      </c>
      <c r="C34" s="1">
        <v>701392</v>
      </c>
      <c r="D34" s="1">
        <v>709863</v>
      </c>
      <c r="E34" s="1">
        <v>718315</v>
      </c>
      <c r="F34" s="1">
        <v>726741</v>
      </c>
      <c r="G34" s="1">
        <v>735079</v>
      </c>
      <c r="H34" s="1">
        <v>743291</v>
      </c>
      <c r="I34" s="1">
        <v>751365</v>
      </c>
      <c r="J34" s="1">
        <v>759364</v>
      </c>
      <c r="K34" s="1">
        <v>767359</v>
      </c>
      <c r="L34" s="1">
        <v>775386</v>
      </c>
      <c r="M34" s="1">
        <v>783454</v>
      </c>
      <c r="N34" s="1">
        <v>791519</v>
      </c>
      <c r="O34" s="1">
        <v>799482</v>
      </c>
      <c r="P34" s="1">
        <v>807205</v>
      </c>
      <c r="Q34" s="1">
        <v>814375</v>
      </c>
      <c r="R34" s="1">
        <v>820867</v>
      </c>
      <c r="S34" s="1">
        <v>827157</v>
      </c>
      <c r="T34" s="1">
        <v>834017</v>
      </c>
      <c r="U34" s="1">
        <v>841814</v>
      </c>
      <c r="V34" s="1">
        <v>850761</v>
      </c>
      <c r="W34" s="1">
        <v>861531</v>
      </c>
      <c r="X34" s="1">
        <v>874247</v>
      </c>
      <c r="Y34" s="1">
        <v>889178</v>
      </c>
      <c r="Z34" s="1">
        <v>906579</v>
      </c>
      <c r="AA34" s="1">
        <v>925815</v>
      </c>
      <c r="AB34" s="1">
        <v>946261</v>
      </c>
      <c r="AC34" s="1">
        <v>968393</v>
      </c>
      <c r="AD34" s="1">
        <v>993996</v>
      </c>
      <c r="AE34" s="1">
        <v>1019976</v>
      </c>
      <c r="AF34" s="1">
        <v>1046523</v>
      </c>
      <c r="AG34" s="1">
        <v>1008815</v>
      </c>
      <c r="AH34" s="1">
        <v>1022929</v>
      </c>
      <c r="AI34" s="1">
        <v>1060343</v>
      </c>
      <c r="AJ34" s="1">
        <v>1066560</v>
      </c>
      <c r="AK34" s="1">
        <v>1094606</v>
      </c>
      <c r="AL34" s="1">
        <v>1097401</v>
      </c>
      <c r="AM34" s="1">
        <v>1107513</v>
      </c>
      <c r="AN34" s="1">
        <v>1126948</v>
      </c>
      <c r="AO34" s="1">
        <v>1118021</v>
      </c>
      <c r="AP34" s="1">
        <v>1109274</v>
      </c>
      <c r="AQ34" s="1">
        <v>1110114</v>
      </c>
      <c r="AR34" s="1">
        <v>1146239</v>
      </c>
      <c r="AS34" s="1">
        <v>1164243</v>
      </c>
      <c r="AT34" s="1">
        <v>1195858</v>
      </c>
      <c r="AU34" s="1">
        <v>1210387</v>
      </c>
      <c r="AV34" s="1">
        <v>1235910</v>
      </c>
      <c r="AW34" s="1">
        <v>1235136</v>
      </c>
      <c r="AX34" s="1">
        <v>1249145</v>
      </c>
      <c r="AY34" s="1">
        <v>1242296</v>
      </c>
      <c r="AZ34" s="1">
        <v>1232193</v>
      </c>
      <c r="BA34" s="1">
        <v>1242317</v>
      </c>
      <c r="BB34" s="1">
        <v>1227527</v>
      </c>
      <c r="BC34" s="1">
        <v>1196355</v>
      </c>
      <c r="BD34" s="1">
        <v>1205401</v>
      </c>
      <c r="BE34" s="1">
        <v>1194871</v>
      </c>
      <c r="BF34" s="1">
        <v>1210688</v>
      </c>
      <c r="BG34" s="1">
        <v>1233590</v>
      </c>
      <c r="BH34" s="1">
        <v>1268361</v>
      </c>
      <c r="BI34" s="1">
        <v>1298097</v>
      </c>
      <c r="BJ34" s="1">
        <v>1316060</v>
      </c>
      <c r="BK34" s="1">
        <v>1362612</v>
      </c>
      <c r="BL34" s="1">
        <v>1401003</v>
      </c>
      <c r="BM34" s="1">
        <v>1415765</v>
      </c>
      <c r="BN34" s="1">
        <v>1411345</v>
      </c>
      <c r="BO34" s="1">
        <v>1419681</v>
      </c>
      <c r="BP34" s="1">
        <v>1472816</v>
      </c>
      <c r="BQ34" s="1">
        <v>1502302</v>
      </c>
      <c r="BR34" s="1">
        <v>1550934</v>
      </c>
      <c r="BS34" s="1">
        <v>1580424</v>
      </c>
      <c r="BT34" s="1">
        <v>1643255</v>
      </c>
      <c r="BU34" s="1">
        <v>1700594</v>
      </c>
      <c r="BV34" s="1">
        <v>1777652</v>
      </c>
      <c r="BW34" s="1">
        <v>1790040</v>
      </c>
      <c r="BX34" s="1">
        <v>1737366</v>
      </c>
      <c r="BY34" s="1">
        <v>1670251</v>
      </c>
      <c r="BZ34" s="1">
        <v>1597919</v>
      </c>
      <c r="CA34" s="1">
        <v>1549783</v>
      </c>
      <c r="CB34" s="1">
        <v>1490409</v>
      </c>
      <c r="CC34" s="1">
        <v>1460082</v>
      </c>
      <c r="CD34" s="1">
        <v>1117397</v>
      </c>
      <c r="CE34" s="1">
        <v>1347543</v>
      </c>
      <c r="CF34" s="1">
        <v>1229129</v>
      </c>
      <c r="CG34" s="1">
        <v>1162394</v>
      </c>
      <c r="CH34" s="1">
        <v>1085800</v>
      </c>
      <c r="CI34" s="1">
        <v>1027722</v>
      </c>
      <c r="CJ34" s="1">
        <v>989673</v>
      </c>
      <c r="CK34" s="1">
        <v>957888</v>
      </c>
      <c r="CL34" s="1">
        <v>879553</v>
      </c>
      <c r="CM34" s="1">
        <v>800060</v>
      </c>
      <c r="CN34" s="1">
        <v>779758</v>
      </c>
      <c r="CO34" s="1">
        <v>739130</v>
      </c>
      <c r="CP34" s="1">
        <v>669858</v>
      </c>
      <c r="CQ34" s="1">
        <v>637067</v>
      </c>
      <c r="CR34" s="1">
        <v>593777</v>
      </c>
      <c r="CS34" s="1">
        <v>544169</v>
      </c>
      <c r="CT34" s="1">
        <v>496964</v>
      </c>
      <c r="CU34" s="1">
        <v>453677</v>
      </c>
      <c r="CV34" s="1">
        <v>366490</v>
      </c>
      <c r="CW34" s="1">
        <v>276235</v>
      </c>
      <c r="CX34" s="1">
        <v>133887</v>
      </c>
      <c r="CY34" s="1">
        <v>108348</v>
      </c>
      <c r="CZ34" s="1">
        <v>96057</v>
      </c>
      <c r="DA34" s="1">
        <v>65335</v>
      </c>
      <c r="DB34" s="1">
        <v>45527</v>
      </c>
      <c r="DC34" s="1">
        <v>28820</v>
      </c>
      <c r="DD34" s="1">
        <v>36193</v>
      </c>
    </row>
    <row r="35" spans="1:108">
      <c r="A35" s="1">
        <v>2046</v>
      </c>
      <c r="B35" s="1">
        <v>105517577</v>
      </c>
      <c r="C35" s="1">
        <v>692615</v>
      </c>
      <c r="D35" s="1">
        <v>701188</v>
      </c>
      <c r="E35" s="1">
        <v>709719</v>
      </c>
      <c r="F35" s="1">
        <v>718238</v>
      </c>
      <c r="G35" s="1">
        <v>726697</v>
      </c>
      <c r="H35" s="1">
        <v>735056</v>
      </c>
      <c r="I35" s="1">
        <v>743301</v>
      </c>
      <c r="J35" s="1">
        <v>751448</v>
      </c>
      <c r="K35" s="1">
        <v>759535</v>
      </c>
      <c r="L35" s="1">
        <v>767615</v>
      </c>
      <c r="M35" s="1">
        <v>775708</v>
      </c>
      <c r="N35" s="1">
        <v>783813</v>
      </c>
      <c r="O35" s="1">
        <v>791918</v>
      </c>
      <c r="P35" s="1">
        <v>799938</v>
      </c>
      <c r="Q35" s="1">
        <v>807567</v>
      </c>
      <c r="R35" s="1">
        <v>814663</v>
      </c>
      <c r="S35" s="1">
        <v>821616</v>
      </c>
      <c r="T35" s="1">
        <v>829030</v>
      </c>
      <c r="U35" s="1">
        <v>837062</v>
      </c>
      <c r="V35" s="1">
        <v>845753</v>
      </c>
      <c r="W35" s="1">
        <v>855626</v>
      </c>
      <c r="X35" s="1">
        <v>866714</v>
      </c>
      <c r="Y35" s="1">
        <v>879379</v>
      </c>
      <c r="Z35" s="1">
        <v>894129</v>
      </c>
      <c r="AA35" s="1">
        <v>910649</v>
      </c>
      <c r="AB35" s="1">
        <v>928706</v>
      </c>
      <c r="AC35" s="1">
        <v>948143</v>
      </c>
      <c r="AD35" s="1">
        <v>969735</v>
      </c>
      <c r="AE35" s="1">
        <v>994985</v>
      </c>
      <c r="AF35" s="1">
        <v>1020630</v>
      </c>
      <c r="AG35" s="1">
        <v>1046865</v>
      </c>
      <c r="AH35" s="1">
        <v>1008902</v>
      </c>
      <c r="AI35" s="1">
        <v>1022908</v>
      </c>
      <c r="AJ35" s="1">
        <v>1060230</v>
      </c>
      <c r="AK35" s="1">
        <v>1066297</v>
      </c>
      <c r="AL35" s="1">
        <v>1094137</v>
      </c>
      <c r="AM35" s="1">
        <v>1096769</v>
      </c>
      <c r="AN35" s="1">
        <v>1106825</v>
      </c>
      <c r="AO35" s="1">
        <v>1126280</v>
      </c>
      <c r="AP35" s="1">
        <v>1117394</v>
      </c>
      <c r="AQ35" s="1">
        <v>1108651</v>
      </c>
      <c r="AR35" s="1">
        <v>1109451</v>
      </c>
      <c r="AS35" s="1">
        <v>1145493</v>
      </c>
      <c r="AT35" s="1">
        <v>1163405</v>
      </c>
      <c r="AU35" s="1">
        <v>1194903</v>
      </c>
      <c r="AV35" s="1">
        <v>1209321</v>
      </c>
      <c r="AW35" s="1">
        <v>1234694</v>
      </c>
      <c r="AX35" s="1">
        <v>1233775</v>
      </c>
      <c r="AY35" s="1">
        <v>1247586</v>
      </c>
      <c r="AZ35" s="1">
        <v>1240538</v>
      </c>
      <c r="BA35" s="1">
        <v>1230220</v>
      </c>
      <c r="BB35" s="1">
        <v>1240097</v>
      </c>
      <c r="BC35" s="1">
        <v>1225113</v>
      </c>
      <c r="BD35" s="1">
        <v>1193794</v>
      </c>
      <c r="BE35" s="1">
        <v>1202613</v>
      </c>
      <c r="BF35" s="1">
        <v>1191897</v>
      </c>
      <c r="BG35" s="1">
        <v>1207446</v>
      </c>
      <c r="BH35" s="1">
        <v>1230034</v>
      </c>
      <c r="BI35" s="1">
        <v>1264416</v>
      </c>
      <c r="BJ35" s="1">
        <v>1293729</v>
      </c>
      <c r="BK35" s="1">
        <v>1311242</v>
      </c>
      <c r="BL35" s="1">
        <v>1357192</v>
      </c>
      <c r="BM35" s="1">
        <v>1394946</v>
      </c>
      <c r="BN35" s="1">
        <v>1409103</v>
      </c>
      <c r="BO35" s="1">
        <v>1404107</v>
      </c>
      <c r="BP35" s="1">
        <v>1411720</v>
      </c>
      <c r="BQ35" s="1">
        <v>1463801</v>
      </c>
      <c r="BR35" s="1">
        <v>1492273</v>
      </c>
      <c r="BS35" s="1">
        <v>1539660</v>
      </c>
      <c r="BT35" s="1">
        <v>1567897</v>
      </c>
      <c r="BU35" s="1">
        <v>1629078</v>
      </c>
      <c r="BV35" s="1">
        <v>1684606</v>
      </c>
      <c r="BW35" s="1">
        <v>1759407</v>
      </c>
      <c r="BX35" s="1">
        <v>1769986</v>
      </c>
      <c r="BY35" s="1">
        <v>1716030</v>
      </c>
      <c r="BZ35" s="1">
        <v>1647757</v>
      </c>
      <c r="CA35" s="1">
        <v>1574220</v>
      </c>
      <c r="CB35" s="1">
        <v>1524355</v>
      </c>
      <c r="CC35" s="1">
        <v>1463184</v>
      </c>
      <c r="CD35" s="1">
        <v>1430206</v>
      </c>
      <c r="CE35" s="1">
        <v>1091703</v>
      </c>
      <c r="CF35" s="1">
        <v>1312524</v>
      </c>
      <c r="CG35" s="1">
        <v>1192938</v>
      </c>
      <c r="CH35" s="1">
        <v>1123556</v>
      </c>
      <c r="CI35" s="1">
        <v>1044608</v>
      </c>
      <c r="CJ35" s="1">
        <v>983490</v>
      </c>
      <c r="CK35" s="1">
        <v>941462</v>
      </c>
      <c r="CL35" s="1">
        <v>905078</v>
      </c>
      <c r="CM35" s="1">
        <v>824715</v>
      </c>
      <c r="CN35" s="1">
        <v>743551</v>
      </c>
      <c r="CO35" s="1">
        <v>717372</v>
      </c>
      <c r="CP35" s="1">
        <v>672183</v>
      </c>
      <c r="CQ35" s="1">
        <v>601403</v>
      </c>
      <c r="CR35" s="1">
        <v>563909</v>
      </c>
      <c r="CS35" s="1">
        <v>517443</v>
      </c>
      <c r="CT35" s="1">
        <v>466157</v>
      </c>
      <c r="CU35" s="1">
        <v>417810</v>
      </c>
      <c r="CV35" s="1">
        <v>373583</v>
      </c>
      <c r="CW35" s="1">
        <v>294925</v>
      </c>
      <c r="CX35" s="1">
        <v>216690</v>
      </c>
      <c r="CY35" s="1">
        <v>102154</v>
      </c>
      <c r="CZ35" s="1">
        <v>80223</v>
      </c>
      <c r="DA35" s="1">
        <v>68853</v>
      </c>
      <c r="DB35" s="1">
        <v>45241</v>
      </c>
      <c r="DC35" s="1">
        <v>30398</v>
      </c>
      <c r="DD35" s="1">
        <v>39884</v>
      </c>
    </row>
    <row r="36" spans="1:108">
      <c r="A36" s="1">
        <v>2047</v>
      </c>
      <c r="B36" s="1">
        <v>104615644</v>
      </c>
      <c r="C36" s="1">
        <v>683734</v>
      </c>
      <c r="D36" s="1">
        <v>692417</v>
      </c>
      <c r="E36" s="1">
        <v>701048</v>
      </c>
      <c r="F36" s="1">
        <v>709644</v>
      </c>
      <c r="G36" s="1">
        <v>718195</v>
      </c>
      <c r="H36" s="1">
        <v>726675</v>
      </c>
      <c r="I36" s="1">
        <v>735066</v>
      </c>
      <c r="J36" s="1">
        <v>743383</v>
      </c>
      <c r="K36" s="1">
        <v>751618</v>
      </c>
      <c r="L36" s="1">
        <v>759789</v>
      </c>
      <c r="M36" s="1">
        <v>767933</v>
      </c>
      <c r="N36" s="1">
        <v>776064</v>
      </c>
      <c r="O36" s="1">
        <v>784209</v>
      </c>
      <c r="P36" s="1">
        <v>792370</v>
      </c>
      <c r="Q36" s="1">
        <v>800297</v>
      </c>
      <c r="R36" s="1">
        <v>807853</v>
      </c>
      <c r="S36" s="1">
        <v>815406</v>
      </c>
      <c r="T36" s="1">
        <v>823477</v>
      </c>
      <c r="U36" s="1">
        <v>832058</v>
      </c>
      <c r="V36" s="1">
        <v>840981</v>
      </c>
      <c r="W36" s="1">
        <v>850592</v>
      </c>
      <c r="X36" s="1">
        <v>860777</v>
      </c>
      <c r="Y36" s="1">
        <v>871803</v>
      </c>
      <c r="Z36" s="1">
        <v>884277</v>
      </c>
      <c r="AA36" s="1">
        <v>898145</v>
      </c>
      <c r="AB36" s="1">
        <v>913494</v>
      </c>
      <c r="AC36" s="1">
        <v>930555</v>
      </c>
      <c r="AD36" s="1">
        <v>949459</v>
      </c>
      <c r="AE36" s="1">
        <v>970702</v>
      </c>
      <c r="AF36" s="1">
        <v>995626</v>
      </c>
      <c r="AG36" s="1">
        <v>1020967</v>
      </c>
      <c r="AH36" s="1">
        <v>1046958</v>
      </c>
      <c r="AI36" s="1">
        <v>1008884</v>
      </c>
      <c r="AJ36" s="1">
        <v>1022802</v>
      </c>
      <c r="AK36" s="1">
        <v>1059972</v>
      </c>
      <c r="AL36" s="1">
        <v>1065845</v>
      </c>
      <c r="AM36" s="1">
        <v>1093511</v>
      </c>
      <c r="AN36" s="1">
        <v>1096091</v>
      </c>
      <c r="AO36" s="1">
        <v>1106174</v>
      </c>
      <c r="AP36" s="1">
        <v>1125653</v>
      </c>
      <c r="AQ36" s="1">
        <v>1116770</v>
      </c>
      <c r="AR36" s="1">
        <v>1107995</v>
      </c>
      <c r="AS36" s="1">
        <v>1108735</v>
      </c>
      <c r="AT36" s="1">
        <v>1144676</v>
      </c>
      <c r="AU36" s="1">
        <v>1162484</v>
      </c>
      <c r="AV36" s="1">
        <v>1193860</v>
      </c>
      <c r="AW36" s="1">
        <v>1208143</v>
      </c>
      <c r="AX36" s="1">
        <v>1233344</v>
      </c>
      <c r="AY36" s="1">
        <v>1232247</v>
      </c>
      <c r="AZ36" s="1">
        <v>1245833</v>
      </c>
      <c r="BA36" s="1">
        <v>1238568</v>
      </c>
      <c r="BB36" s="1">
        <v>1228037</v>
      </c>
      <c r="BC36" s="1">
        <v>1237677</v>
      </c>
      <c r="BD36" s="1">
        <v>1222508</v>
      </c>
      <c r="BE36" s="1">
        <v>1191051</v>
      </c>
      <c r="BF36" s="1">
        <v>1199639</v>
      </c>
      <c r="BG36" s="1">
        <v>1188725</v>
      </c>
      <c r="BH36" s="1">
        <v>1203990</v>
      </c>
      <c r="BI36" s="1">
        <v>1226236</v>
      </c>
      <c r="BJ36" s="1">
        <v>1260188</v>
      </c>
      <c r="BK36" s="1">
        <v>1289028</v>
      </c>
      <c r="BL36" s="1">
        <v>1306057</v>
      </c>
      <c r="BM36" s="1">
        <v>1351366</v>
      </c>
      <c r="BN36" s="1">
        <v>1388434</v>
      </c>
      <c r="BO36" s="1">
        <v>1401927</v>
      </c>
      <c r="BP36" s="1">
        <v>1396299</v>
      </c>
      <c r="BQ36" s="1">
        <v>1403142</v>
      </c>
      <c r="BR36" s="1">
        <v>1454106</v>
      </c>
      <c r="BS36" s="1">
        <v>1481503</v>
      </c>
      <c r="BT36" s="1">
        <v>1527549</v>
      </c>
      <c r="BU36" s="1">
        <v>1554467</v>
      </c>
      <c r="BV36" s="1">
        <v>1613870</v>
      </c>
      <c r="BW36" s="1">
        <v>1667450</v>
      </c>
      <c r="BX36" s="1">
        <v>1739806</v>
      </c>
      <c r="BY36" s="1">
        <v>1748424</v>
      </c>
      <c r="BZ36" s="1">
        <v>1693067</v>
      </c>
      <c r="CA36" s="1">
        <v>1623497</v>
      </c>
      <c r="CB36" s="1">
        <v>1548573</v>
      </c>
      <c r="CC36" s="1">
        <v>1496725</v>
      </c>
      <c r="CD36" s="1">
        <v>1433498</v>
      </c>
      <c r="CE36" s="1">
        <v>1397552</v>
      </c>
      <c r="CF36" s="1">
        <v>1063593</v>
      </c>
      <c r="CG36" s="1">
        <v>1274221</v>
      </c>
      <c r="CH36" s="1">
        <v>1153417</v>
      </c>
      <c r="CI36" s="1">
        <v>1081294</v>
      </c>
      <c r="CJ36" s="1">
        <v>1000027</v>
      </c>
      <c r="CK36" s="1">
        <v>935939</v>
      </c>
      <c r="CL36" s="1">
        <v>889987</v>
      </c>
      <c r="CM36" s="1">
        <v>849060</v>
      </c>
      <c r="CN36" s="1">
        <v>766936</v>
      </c>
      <c r="CO36" s="1">
        <v>684528</v>
      </c>
      <c r="CP36" s="1">
        <v>652919</v>
      </c>
      <c r="CQ36" s="1">
        <v>603982</v>
      </c>
      <c r="CR36" s="1">
        <v>532794</v>
      </c>
      <c r="CS36" s="1">
        <v>491897</v>
      </c>
      <c r="CT36" s="1">
        <v>443746</v>
      </c>
      <c r="CU36" s="1">
        <v>392349</v>
      </c>
      <c r="CV36" s="1">
        <v>344481</v>
      </c>
      <c r="CW36" s="1">
        <v>301040</v>
      </c>
      <c r="CX36" s="1">
        <v>231712</v>
      </c>
      <c r="CY36" s="1">
        <v>165568</v>
      </c>
      <c r="CZ36" s="1">
        <v>75750</v>
      </c>
      <c r="DA36" s="1">
        <v>57604</v>
      </c>
      <c r="DB36" s="1">
        <v>47767</v>
      </c>
      <c r="DC36" s="1">
        <v>30264</v>
      </c>
      <c r="DD36" s="1">
        <v>43212</v>
      </c>
    </row>
    <row r="37" spans="1:108">
      <c r="A37" s="1">
        <v>2048</v>
      </c>
      <c r="B37" s="1">
        <v>103715933</v>
      </c>
      <c r="C37" s="1">
        <v>674758</v>
      </c>
      <c r="D37" s="1">
        <v>683543</v>
      </c>
      <c r="E37" s="1">
        <v>692281</v>
      </c>
      <c r="F37" s="1">
        <v>700975</v>
      </c>
      <c r="G37" s="1">
        <v>709603</v>
      </c>
      <c r="H37" s="1">
        <v>718174</v>
      </c>
      <c r="I37" s="1">
        <v>726686</v>
      </c>
      <c r="J37" s="1">
        <v>735149</v>
      </c>
      <c r="K37" s="1">
        <v>743552</v>
      </c>
      <c r="L37" s="1">
        <v>751869</v>
      </c>
      <c r="M37" s="1">
        <v>760104</v>
      </c>
      <c r="N37" s="1">
        <v>768285</v>
      </c>
      <c r="O37" s="1">
        <v>776456</v>
      </c>
      <c r="P37" s="1">
        <v>784657</v>
      </c>
      <c r="Q37" s="1">
        <v>792726</v>
      </c>
      <c r="R37" s="1">
        <v>800581</v>
      </c>
      <c r="S37" s="1">
        <v>808592</v>
      </c>
      <c r="T37" s="1">
        <v>817255</v>
      </c>
      <c r="U37" s="1">
        <v>826487</v>
      </c>
      <c r="V37" s="1">
        <v>835956</v>
      </c>
      <c r="W37" s="1">
        <v>845794</v>
      </c>
      <c r="X37" s="1">
        <v>855714</v>
      </c>
      <c r="Y37" s="1">
        <v>865833</v>
      </c>
      <c r="Z37" s="1">
        <v>876661</v>
      </c>
      <c r="AA37" s="1">
        <v>888250</v>
      </c>
      <c r="AB37" s="1">
        <v>900953</v>
      </c>
      <c r="AC37" s="1">
        <v>915315</v>
      </c>
      <c r="AD37" s="1">
        <v>931849</v>
      </c>
      <c r="AE37" s="1">
        <v>950409</v>
      </c>
      <c r="AF37" s="1">
        <v>971330</v>
      </c>
      <c r="AG37" s="1">
        <v>995957</v>
      </c>
      <c r="AH37" s="1">
        <v>1021060</v>
      </c>
      <c r="AI37" s="1">
        <v>1046942</v>
      </c>
      <c r="AJ37" s="1">
        <v>1008782</v>
      </c>
      <c r="AK37" s="1">
        <v>1022556</v>
      </c>
      <c r="AL37" s="1">
        <v>1059526</v>
      </c>
      <c r="AM37" s="1">
        <v>1065240</v>
      </c>
      <c r="AN37" s="1">
        <v>1092840</v>
      </c>
      <c r="AO37" s="1">
        <v>1095451</v>
      </c>
      <c r="AP37" s="1">
        <v>1105563</v>
      </c>
      <c r="AQ37" s="1">
        <v>1125031</v>
      </c>
      <c r="AR37" s="1">
        <v>1116115</v>
      </c>
      <c r="AS37" s="1">
        <v>1107286</v>
      </c>
      <c r="AT37" s="1">
        <v>1107951</v>
      </c>
      <c r="AU37" s="1">
        <v>1143779</v>
      </c>
      <c r="AV37" s="1">
        <v>1161478</v>
      </c>
      <c r="AW37" s="1">
        <v>1192707</v>
      </c>
      <c r="AX37" s="1">
        <v>1206834</v>
      </c>
      <c r="AY37" s="1">
        <v>1231828</v>
      </c>
      <c r="AZ37" s="1">
        <v>1230529</v>
      </c>
      <c r="BA37" s="1">
        <v>1243869</v>
      </c>
      <c r="BB37" s="1">
        <v>1236388</v>
      </c>
      <c r="BC37" s="1">
        <v>1225657</v>
      </c>
      <c r="BD37" s="1">
        <v>1235065</v>
      </c>
      <c r="BE37" s="1">
        <v>1219720</v>
      </c>
      <c r="BF37" s="1">
        <v>1188127</v>
      </c>
      <c r="BG37" s="1">
        <v>1196467</v>
      </c>
      <c r="BH37" s="1">
        <v>1185344</v>
      </c>
      <c r="BI37" s="1">
        <v>1200298</v>
      </c>
      <c r="BJ37" s="1">
        <v>1222166</v>
      </c>
      <c r="BK37" s="1">
        <v>1255638</v>
      </c>
      <c r="BL37" s="1">
        <v>1283969</v>
      </c>
      <c r="BM37" s="1">
        <v>1300484</v>
      </c>
      <c r="BN37" s="1">
        <v>1345102</v>
      </c>
      <c r="BO37" s="1">
        <v>1381418</v>
      </c>
      <c r="BP37" s="1">
        <v>1394184</v>
      </c>
      <c r="BQ37" s="1">
        <v>1387884</v>
      </c>
      <c r="BR37" s="1">
        <v>1393916</v>
      </c>
      <c r="BS37" s="1">
        <v>1443692</v>
      </c>
      <c r="BT37" s="1">
        <v>1469930</v>
      </c>
      <c r="BU37" s="1">
        <v>1514562</v>
      </c>
      <c r="BV37" s="1">
        <v>1540059</v>
      </c>
      <c r="BW37" s="1">
        <v>1597549</v>
      </c>
      <c r="BX37" s="1">
        <v>1649017</v>
      </c>
      <c r="BY37" s="1">
        <v>1718729</v>
      </c>
      <c r="BZ37" s="1">
        <v>1725213</v>
      </c>
      <c r="CA37" s="1">
        <v>1668301</v>
      </c>
      <c r="CB37" s="1">
        <v>1597245</v>
      </c>
      <c r="CC37" s="1">
        <v>1520707</v>
      </c>
      <c r="CD37" s="1">
        <v>1466597</v>
      </c>
      <c r="CE37" s="1">
        <v>1401048</v>
      </c>
      <c r="CF37" s="1">
        <v>1361822</v>
      </c>
      <c r="CG37" s="1">
        <v>1032837</v>
      </c>
      <c r="CH37" s="1">
        <v>1232378</v>
      </c>
      <c r="CI37" s="1">
        <v>1110390</v>
      </c>
      <c r="CJ37" s="1">
        <v>1035528</v>
      </c>
      <c r="CK37" s="1">
        <v>952069</v>
      </c>
      <c r="CL37" s="1">
        <v>885136</v>
      </c>
      <c r="CM37" s="1">
        <v>835347</v>
      </c>
      <c r="CN37" s="1">
        <v>790003</v>
      </c>
      <c r="CO37" s="1">
        <v>706537</v>
      </c>
      <c r="CP37" s="1">
        <v>623492</v>
      </c>
      <c r="CQ37" s="1">
        <v>587180</v>
      </c>
      <c r="CR37" s="1">
        <v>535546</v>
      </c>
      <c r="CS37" s="1">
        <v>465176</v>
      </c>
      <c r="CT37" s="1">
        <v>422276</v>
      </c>
      <c r="CU37" s="1">
        <v>373918</v>
      </c>
      <c r="CV37" s="1">
        <v>323875</v>
      </c>
      <c r="CW37" s="1">
        <v>277962</v>
      </c>
      <c r="CX37" s="1">
        <v>236858</v>
      </c>
      <c r="CY37" s="1">
        <v>177337</v>
      </c>
      <c r="CZ37" s="1">
        <v>122958</v>
      </c>
      <c r="DA37" s="1">
        <v>54477</v>
      </c>
      <c r="DB37" s="1">
        <v>40035</v>
      </c>
      <c r="DC37" s="1">
        <v>32014</v>
      </c>
      <c r="DD37" s="1">
        <v>45189</v>
      </c>
    </row>
    <row r="38" spans="1:108">
      <c r="A38" s="1">
        <v>2049</v>
      </c>
      <c r="B38" s="1">
        <v>102818538</v>
      </c>
      <c r="C38" s="1">
        <v>665695</v>
      </c>
      <c r="D38" s="1">
        <v>674572</v>
      </c>
      <c r="E38" s="1">
        <v>683410</v>
      </c>
      <c r="F38" s="1">
        <v>692209</v>
      </c>
      <c r="G38" s="1">
        <v>700935</v>
      </c>
      <c r="H38" s="1">
        <v>709582</v>
      </c>
      <c r="I38" s="1">
        <v>718185</v>
      </c>
      <c r="J38" s="1">
        <v>726768</v>
      </c>
      <c r="K38" s="1">
        <v>735315</v>
      </c>
      <c r="L38" s="1">
        <v>743801</v>
      </c>
      <c r="M38" s="1">
        <v>752182</v>
      </c>
      <c r="N38" s="1">
        <v>760453</v>
      </c>
      <c r="O38" s="1">
        <v>768674</v>
      </c>
      <c r="P38" s="1">
        <v>776900</v>
      </c>
      <c r="Q38" s="1">
        <v>785010</v>
      </c>
      <c r="R38" s="1">
        <v>793008</v>
      </c>
      <c r="S38" s="1">
        <v>801313</v>
      </c>
      <c r="T38" s="1">
        <v>810426</v>
      </c>
      <c r="U38" s="1">
        <v>820243</v>
      </c>
      <c r="V38" s="1">
        <v>830360</v>
      </c>
      <c r="W38" s="1">
        <v>840743</v>
      </c>
      <c r="X38" s="1">
        <v>850890</v>
      </c>
      <c r="Y38" s="1">
        <v>860742</v>
      </c>
      <c r="Z38" s="1">
        <v>870658</v>
      </c>
      <c r="AA38" s="1">
        <v>880601</v>
      </c>
      <c r="AB38" s="1">
        <v>891029</v>
      </c>
      <c r="AC38" s="1">
        <v>902752</v>
      </c>
      <c r="AD38" s="1">
        <v>916591</v>
      </c>
      <c r="AE38" s="1">
        <v>932784</v>
      </c>
      <c r="AF38" s="1">
        <v>951027</v>
      </c>
      <c r="AG38" s="1">
        <v>971656</v>
      </c>
      <c r="AH38" s="1">
        <v>996051</v>
      </c>
      <c r="AI38" s="1">
        <v>1021048</v>
      </c>
      <c r="AJ38" s="1">
        <v>1046839</v>
      </c>
      <c r="AK38" s="1">
        <v>1008543</v>
      </c>
      <c r="AL38" s="1">
        <v>1022129</v>
      </c>
      <c r="AM38" s="1">
        <v>1058929</v>
      </c>
      <c r="AN38" s="1">
        <v>1064591</v>
      </c>
      <c r="AO38" s="1">
        <v>1092206</v>
      </c>
      <c r="AP38" s="1">
        <v>1094850</v>
      </c>
      <c r="AQ38" s="1">
        <v>1104957</v>
      </c>
      <c r="AR38" s="1">
        <v>1124376</v>
      </c>
      <c r="AS38" s="1">
        <v>1115406</v>
      </c>
      <c r="AT38" s="1">
        <v>1106510</v>
      </c>
      <c r="AU38" s="1">
        <v>1107090</v>
      </c>
      <c r="AV38" s="1">
        <v>1142798</v>
      </c>
      <c r="AW38" s="1">
        <v>1160366</v>
      </c>
      <c r="AX38" s="1">
        <v>1191426</v>
      </c>
      <c r="AY38" s="1">
        <v>1205365</v>
      </c>
      <c r="AZ38" s="1">
        <v>1230123</v>
      </c>
      <c r="BA38" s="1">
        <v>1228604</v>
      </c>
      <c r="BB38" s="1">
        <v>1241693</v>
      </c>
      <c r="BC38" s="1">
        <v>1234011</v>
      </c>
      <c r="BD38" s="1">
        <v>1223088</v>
      </c>
      <c r="BE38" s="1">
        <v>1232268</v>
      </c>
      <c r="BF38" s="1">
        <v>1216745</v>
      </c>
      <c r="BG38" s="1">
        <v>1185006</v>
      </c>
      <c r="BH38" s="1">
        <v>1193085</v>
      </c>
      <c r="BI38" s="1">
        <v>1181730</v>
      </c>
      <c r="BJ38" s="1">
        <v>1196341</v>
      </c>
      <c r="BK38" s="1">
        <v>1217785</v>
      </c>
      <c r="BL38" s="1">
        <v>1250742</v>
      </c>
      <c r="BM38" s="1">
        <v>1278532</v>
      </c>
      <c r="BN38" s="1">
        <v>1294490</v>
      </c>
      <c r="BO38" s="1">
        <v>1338352</v>
      </c>
      <c r="BP38" s="1">
        <v>1373847</v>
      </c>
      <c r="BQ38" s="1">
        <v>1385837</v>
      </c>
      <c r="BR38" s="1">
        <v>1378830</v>
      </c>
      <c r="BS38" s="1">
        <v>1384002</v>
      </c>
      <c r="BT38" s="1">
        <v>1432498</v>
      </c>
      <c r="BU38" s="1">
        <v>1457516</v>
      </c>
      <c r="BV38" s="1">
        <v>1500626</v>
      </c>
      <c r="BW38" s="1">
        <v>1524593</v>
      </c>
      <c r="BX38" s="1">
        <v>1580008</v>
      </c>
      <c r="BY38" s="1">
        <v>1629189</v>
      </c>
      <c r="BZ38" s="1">
        <v>1696036</v>
      </c>
      <c r="CA38" s="1">
        <v>1700178</v>
      </c>
      <c r="CB38" s="1">
        <v>1641502</v>
      </c>
      <c r="CC38" s="1">
        <v>1568724</v>
      </c>
      <c r="CD38" s="1">
        <v>1490324</v>
      </c>
      <c r="CE38" s="1">
        <v>1433664</v>
      </c>
      <c r="CF38" s="1">
        <v>1365536</v>
      </c>
      <c r="CG38" s="1">
        <v>1322722</v>
      </c>
      <c r="CH38" s="1">
        <v>999226</v>
      </c>
      <c r="CI38" s="1">
        <v>1186799</v>
      </c>
      <c r="CJ38" s="1">
        <v>1063767</v>
      </c>
      <c r="CK38" s="1">
        <v>986260</v>
      </c>
      <c r="CL38" s="1">
        <v>900795</v>
      </c>
      <c r="CM38" s="1">
        <v>831178</v>
      </c>
      <c r="CN38" s="1">
        <v>777702</v>
      </c>
      <c r="CO38" s="1">
        <v>728224</v>
      </c>
      <c r="CP38" s="1">
        <v>644017</v>
      </c>
      <c r="CQ38" s="1">
        <v>561169</v>
      </c>
      <c r="CR38" s="1">
        <v>521128</v>
      </c>
      <c r="CS38" s="1">
        <v>468010</v>
      </c>
      <c r="CT38" s="1">
        <v>399719</v>
      </c>
      <c r="CU38" s="1">
        <v>356217</v>
      </c>
      <c r="CV38" s="1">
        <v>309040</v>
      </c>
      <c r="CW38" s="1">
        <v>261670</v>
      </c>
      <c r="CX38" s="1">
        <v>219013</v>
      </c>
      <c r="CY38" s="1">
        <v>181552</v>
      </c>
      <c r="CZ38" s="1">
        <v>131922</v>
      </c>
      <c r="DA38" s="1">
        <v>88568</v>
      </c>
      <c r="DB38" s="1">
        <v>37923</v>
      </c>
      <c r="DC38" s="1">
        <v>26881</v>
      </c>
      <c r="DD38" s="1">
        <v>47537</v>
      </c>
    </row>
    <row r="39" spans="1:108">
      <c r="A39" s="1">
        <v>2050</v>
      </c>
      <c r="B39" s="1">
        <v>101923106</v>
      </c>
      <c r="C39" s="1">
        <v>656604</v>
      </c>
      <c r="D39" s="1">
        <v>665514</v>
      </c>
      <c r="E39" s="1">
        <v>674442</v>
      </c>
      <c r="F39" s="1">
        <v>683340</v>
      </c>
      <c r="G39" s="1">
        <v>692170</v>
      </c>
      <c r="H39" s="1">
        <v>700915</v>
      </c>
      <c r="I39" s="1">
        <v>709594</v>
      </c>
      <c r="J39" s="1">
        <v>718266</v>
      </c>
      <c r="K39" s="1">
        <v>726933</v>
      </c>
      <c r="L39" s="1">
        <v>735562</v>
      </c>
      <c r="M39" s="1">
        <v>744110</v>
      </c>
      <c r="N39" s="1">
        <v>752528</v>
      </c>
      <c r="O39" s="1">
        <v>760839</v>
      </c>
      <c r="P39" s="1">
        <v>769114</v>
      </c>
      <c r="Q39" s="1">
        <v>777250</v>
      </c>
      <c r="R39" s="1">
        <v>785290</v>
      </c>
      <c r="S39" s="1">
        <v>793735</v>
      </c>
      <c r="T39" s="1">
        <v>803132</v>
      </c>
      <c r="U39" s="1">
        <v>813391</v>
      </c>
      <c r="V39" s="1">
        <v>824089</v>
      </c>
      <c r="W39" s="1">
        <v>835117</v>
      </c>
      <c r="X39" s="1">
        <v>845810</v>
      </c>
      <c r="Y39" s="1">
        <v>855891</v>
      </c>
      <c r="Z39" s="1">
        <v>865541</v>
      </c>
      <c r="AA39" s="1">
        <v>874573</v>
      </c>
      <c r="AB39" s="1">
        <v>883358</v>
      </c>
      <c r="AC39" s="1">
        <v>892810</v>
      </c>
      <c r="AD39" s="1">
        <v>904011</v>
      </c>
      <c r="AE39" s="1">
        <v>917512</v>
      </c>
      <c r="AF39" s="1">
        <v>933392</v>
      </c>
      <c r="AG39" s="1">
        <v>951348</v>
      </c>
      <c r="AH39" s="1">
        <v>971750</v>
      </c>
      <c r="AI39" s="1">
        <v>996041</v>
      </c>
      <c r="AJ39" s="1">
        <v>1020950</v>
      </c>
      <c r="AK39" s="1">
        <v>1046593</v>
      </c>
      <c r="AL39" s="1">
        <v>1008126</v>
      </c>
      <c r="AM39" s="1">
        <v>1021557</v>
      </c>
      <c r="AN39" s="1">
        <v>1058288</v>
      </c>
      <c r="AO39" s="1">
        <v>1063978</v>
      </c>
      <c r="AP39" s="1">
        <v>1091612</v>
      </c>
      <c r="AQ39" s="1">
        <v>1094254</v>
      </c>
      <c r="AR39" s="1">
        <v>1104319</v>
      </c>
      <c r="AS39" s="1">
        <v>1123669</v>
      </c>
      <c r="AT39" s="1">
        <v>1114630</v>
      </c>
      <c r="AU39" s="1">
        <v>1105657</v>
      </c>
      <c r="AV39" s="1">
        <v>1106147</v>
      </c>
      <c r="AW39" s="1">
        <v>1141714</v>
      </c>
      <c r="AX39" s="1">
        <v>1159129</v>
      </c>
      <c r="AY39" s="1">
        <v>1189986</v>
      </c>
      <c r="AZ39" s="1">
        <v>1203711</v>
      </c>
      <c r="BA39" s="1">
        <v>1228211</v>
      </c>
      <c r="BB39" s="1">
        <v>1226471</v>
      </c>
      <c r="BC39" s="1">
        <v>1239321</v>
      </c>
      <c r="BD39" s="1">
        <v>1231444</v>
      </c>
      <c r="BE39" s="1">
        <v>1220336</v>
      </c>
      <c r="BF39" s="1">
        <v>1229284</v>
      </c>
      <c r="BG39" s="1">
        <v>1213571</v>
      </c>
      <c r="BH39" s="1">
        <v>1181679</v>
      </c>
      <c r="BI39" s="1">
        <v>1189470</v>
      </c>
      <c r="BJ39" s="1">
        <v>1177857</v>
      </c>
      <c r="BK39" s="1">
        <v>1192081</v>
      </c>
      <c r="BL39" s="1">
        <v>1213071</v>
      </c>
      <c r="BM39" s="1">
        <v>1245480</v>
      </c>
      <c r="BN39" s="1">
        <v>1272683</v>
      </c>
      <c r="BO39" s="1">
        <v>1288030</v>
      </c>
      <c r="BP39" s="1">
        <v>1331066</v>
      </c>
      <c r="BQ39" s="1">
        <v>1365682</v>
      </c>
      <c r="BR39" s="1">
        <v>1376855</v>
      </c>
      <c r="BS39" s="1">
        <v>1369099</v>
      </c>
      <c r="BT39" s="1">
        <v>1373344</v>
      </c>
      <c r="BU39" s="1">
        <v>1420490</v>
      </c>
      <c r="BV39" s="1">
        <v>1444194</v>
      </c>
      <c r="BW39" s="1">
        <v>1485664</v>
      </c>
      <c r="BX39" s="1">
        <v>1507968</v>
      </c>
      <c r="BY39" s="1">
        <v>1561138</v>
      </c>
      <c r="BZ39" s="1">
        <v>1607838</v>
      </c>
      <c r="CA39" s="1">
        <v>1671559</v>
      </c>
      <c r="CB39" s="1">
        <v>1673089</v>
      </c>
      <c r="CC39" s="1">
        <v>1612390</v>
      </c>
      <c r="CD39" s="1">
        <v>1537627</v>
      </c>
      <c r="CE39" s="1">
        <v>1457110</v>
      </c>
      <c r="CF39" s="1">
        <v>1397618</v>
      </c>
      <c r="CG39" s="1">
        <v>1326664</v>
      </c>
      <c r="CH39" s="1">
        <v>1279979</v>
      </c>
      <c r="CI39" s="1">
        <v>962596</v>
      </c>
      <c r="CJ39" s="1">
        <v>1137382</v>
      </c>
      <c r="CK39" s="1">
        <v>1013545</v>
      </c>
      <c r="CL39" s="1">
        <v>933551</v>
      </c>
      <c r="CM39" s="1">
        <v>846301</v>
      </c>
      <c r="CN39" s="1">
        <v>774218</v>
      </c>
      <c r="CO39" s="1">
        <v>717354</v>
      </c>
      <c r="CP39" s="1">
        <v>664225</v>
      </c>
      <c r="CQ39" s="1">
        <v>580110</v>
      </c>
      <c r="CR39" s="1">
        <v>498473</v>
      </c>
      <c r="CS39" s="1">
        <v>455856</v>
      </c>
      <c r="CT39" s="1">
        <v>402547</v>
      </c>
      <c r="CU39" s="1">
        <v>337531</v>
      </c>
      <c r="CV39" s="1">
        <v>294754</v>
      </c>
      <c r="CW39" s="1">
        <v>250011</v>
      </c>
      <c r="CX39" s="1">
        <v>206458</v>
      </c>
      <c r="CY39" s="1">
        <v>168128</v>
      </c>
      <c r="CZ39" s="1">
        <v>135274</v>
      </c>
      <c r="DA39" s="1">
        <v>95192</v>
      </c>
      <c r="DB39" s="1">
        <v>61755</v>
      </c>
      <c r="DC39" s="1">
        <v>25506</v>
      </c>
      <c r="DD39" s="1">
        <v>45679</v>
      </c>
    </row>
    <row r="40" spans="1:108">
      <c r="A40" s="1">
        <v>2051</v>
      </c>
      <c r="B40" s="1">
        <v>101028904</v>
      </c>
      <c r="C40" s="1">
        <v>647604</v>
      </c>
      <c r="D40" s="1">
        <v>656429</v>
      </c>
      <c r="E40" s="1">
        <v>665388</v>
      </c>
      <c r="F40" s="1">
        <v>674375</v>
      </c>
      <c r="G40" s="1">
        <v>683302</v>
      </c>
      <c r="H40" s="1">
        <v>692152</v>
      </c>
      <c r="I40" s="1">
        <v>700927</v>
      </c>
      <c r="J40" s="1">
        <v>709675</v>
      </c>
      <c r="K40" s="1">
        <v>718430</v>
      </c>
      <c r="L40" s="1">
        <v>727177</v>
      </c>
      <c r="M40" s="1">
        <v>735869</v>
      </c>
      <c r="N40" s="1">
        <v>744453</v>
      </c>
      <c r="O40" s="1">
        <v>752909</v>
      </c>
      <c r="P40" s="1">
        <v>761274</v>
      </c>
      <c r="Q40" s="1">
        <v>769461</v>
      </c>
      <c r="R40" s="1">
        <v>777528</v>
      </c>
      <c r="S40" s="1">
        <v>786010</v>
      </c>
      <c r="T40" s="1">
        <v>795538</v>
      </c>
      <c r="U40" s="1">
        <v>806072</v>
      </c>
      <c r="V40" s="1">
        <v>817206</v>
      </c>
      <c r="W40" s="1">
        <v>828813</v>
      </c>
      <c r="X40" s="1">
        <v>840152</v>
      </c>
      <c r="Y40" s="1">
        <v>850783</v>
      </c>
      <c r="Z40" s="1">
        <v>860664</v>
      </c>
      <c r="AA40" s="1">
        <v>869434</v>
      </c>
      <c r="AB40" s="1">
        <v>877313</v>
      </c>
      <c r="AC40" s="1">
        <v>885126</v>
      </c>
      <c r="AD40" s="1">
        <v>894058</v>
      </c>
      <c r="AE40" s="1">
        <v>904923</v>
      </c>
      <c r="AF40" s="1">
        <v>918113</v>
      </c>
      <c r="AG40" s="1">
        <v>933710</v>
      </c>
      <c r="AH40" s="1">
        <v>951443</v>
      </c>
      <c r="AI40" s="1">
        <v>971744</v>
      </c>
      <c r="AJ40" s="1">
        <v>995949</v>
      </c>
      <c r="AK40" s="1">
        <v>1020713</v>
      </c>
      <c r="AL40" s="1">
        <v>1046162</v>
      </c>
      <c r="AM40" s="1">
        <v>1007565</v>
      </c>
      <c r="AN40" s="1">
        <v>1020942</v>
      </c>
      <c r="AO40" s="1">
        <v>1057683</v>
      </c>
      <c r="AP40" s="1">
        <v>1063405</v>
      </c>
      <c r="AQ40" s="1">
        <v>1091023</v>
      </c>
      <c r="AR40" s="1">
        <v>1093628</v>
      </c>
      <c r="AS40" s="1">
        <v>1103630</v>
      </c>
      <c r="AT40" s="1">
        <v>1122894</v>
      </c>
      <c r="AU40" s="1">
        <v>1113778</v>
      </c>
      <c r="AV40" s="1">
        <v>1104724</v>
      </c>
      <c r="AW40" s="1">
        <v>1105106</v>
      </c>
      <c r="AX40" s="1">
        <v>1140507</v>
      </c>
      <c r="AY40" s="1">
        <v>1157739</v>
      </c>
      <c r="AZ40" s="1">
        <v>1188366</v>
      </c>
      <c r="BA40" s="1">
        <v>1201856</v>
      </c>
      <c r="BB40" s="1">
        <v>1226093</v>
      </c>
      <c r="BC40" s="1">
        <v>1224145</v>
      </c>
      <c r="BD40" s="1">
        <v>1236759</v>
      </c>
      <c r="BE40" s="1">
        <v>1228694</v>
      </c>
      <c r="BF40" s="1">
        <v>1217400</v>
      </c>
      <c r="BG40" s="1">
        <v>1226099</v>
      </c>
      <c r="BH40" s="1">
        <v>1210185</v>
      </c>
      <c r="BI40" s="1">
        <v>1178123</v>
      </c>
      <c r="BJ40" s="1">
        <v>1185596</v>
      </c>
      <c r="BK40" s="1">
        <v>1173689</v>
      </c>
      <c r="BL40" s="1">
        <v>1187499</v>
      </c>
      <c r="BM40" s="1">
        <v>1208004</v>
      </c>
      <c r="BN40" s="1">
        <v>1239818</v>
      </c>
      <c r="BO40" s="1">
        <v>1266379</v>
      </c>
      <c r="BP40" s="1">
        <v>1281056</v>
      </c>
      <c r="BQ40" s="1">
        <v>1323208</v>
      </c>
      <c r="BR40" s="1">
        <v>1356895</v>
      </c>
      <c r="BS40" s="1">
        <v>1367199</v>
      </c>
      <c r="BT40" s="1">
        <v>1358635</v>
      </c>
      <c r="BU40" s="1">
        <v>1361906</v>
      </c>
      <c r="BV40" s="1">
        <v>1407598</v>
      </c>
      <c r="BW40" s="1">
        <v>1429888</v>
      </c>
      <c r="BX40" s="1">
        <v>1469579</v>
      </c>
      <c r="BY40" s="1">
        <v>1490078</v>
      </c>
      <c r="BZ40" s="1">
        <v>1540814</v>
      </c>
      <c r="CA40" s="1">
        <v>1584807</v>
      </c>
      <c r="CB40" s="1">
        <v>1645076</v>
      </c>
      <c r="CC40" s="1">
        <v>1643662</v>
      </c>
      <c r="CD40" s="1">
        <v>1580650</v>
      </c>
      <c r="CE40" s="1">
        <v>1503631</v>
      </c>
      <c r="CF40" s="1">
        <v>1420752</v>
      </c>
      <c r="CG40" s="1">
        <v>1358153</v>
      </c>
      <c r="CH40" s="1">
        <v>1284157</v>
      </c>
      <c r="CI40" s="1">
        <v>1233380</v>
      </c>
      <c r="CJ40" s="1">
        <v>922858</v>
      </c>
      <c r="CK40" s="1">
        <v>1084115</v>
      </c>
      <c r="CL40" s="1">
        <v>959779</v>
      </c>
      <c r="CM40" s="1">
        <v>877495</v>
      </c>
      <c r="CN40" s="1">
        <v>788738</v>
      </c>
      <c r="CO40" s="1">
        <v>714549</v>
      </c>
      <c r="CP40" s="1">
        <v>654780</v>
      </c>
      <c r="CQ40" s="1">
        <v>598744</v>
      </c>
      <c r="CR40" s="1">
        <v>515743</v>
      </c>
      <c r="CS40" s="1">
        <v>436438</v>
      </c>
      <c r="CT40" s="1">
        <v>392497</v>
      </c>
      <c r="CU40" s="1">
        <v>340271</v>
      </c>
      <c r="CV40" s="1">
        <v>279595</v>
      </c>
      <c r="CW40" s="1">
        <v>238752</v>
      </c>
      <c r="CX40" s="1">
        <v>197535</v>
      </c>
      <c r="CY40" s="1">
        <v>158720</v>
      </c>
      <c r="CZ40" s="1">
        <v>125469</v>
      </c>
      <c r="DA40" s="1">
        <v>97771</v>
      </c>
      <c r="DB40" s="1">
        <v>66493</v>
      </c>
      <c r="DC40" s="1">
        <v>41603</v>
      </c>
      <c r="DD40" s="1">
        <v>43629</v>
      </c>
    </row>
    <row r="41" spans="1:108">
      <c r="A41" s="1">
        <v>2052</v>
      </c>
      <c r="B41" s="1">
        <v>100134894</v>
      </c>
      <c r="C41" s="1">
        <v>638830</v>
      </c>
      <c r="D41" s="1">
        <v>647434</v>
      </c>
      <c r="E41" s="1">
        <v>656306</v>
      </c>
      <c r="F41" s="1">
        <v>665323</v>
      </c>
      <c r="G41" s="1">
        <v>674338</v>
      </c>
      <c r="H41" s="1">
        <v>683284</v>
      </c>
      <c r="I41" s="1">
        <v>692164</v>
      </c>
      <c r="J41" s="1">
        <v>701007</v>
      </c>
      <c r="K41" s="1">
        <v>709837</v>
      </c>
      <c r="L41" s="1">
        <v>718672</v>
      </c>
      <c r="M41" s="1">
        <v>727481</v>
      </c>
      <c r="N41" s="1">
        <v>736208</v>
      </c>
      <c r="O41" s="1">
        <v>744830</v>
      </c>
      <c r="P41" s="1">
        <v>753340</v>
      </c>
      <c r="Q41" s="1">
        <v>761618</v>
      </c>
      <c r="R41" s="1">
        <v>769737</v>
      </c>
      <c r="S41" s="1">
        <v>778241</v>
      </c>
      <c r="T41" s="1">
        <v>787796</v>
      </c>
      <c r="U41" s="1">
        <v>798451</v>
      </c>
      <c r="V41" s="1">
        <v>809855</v>
      </c>
      <c r="W41" s="1">
        <v>821892</v>
      </c>
      <c r="X41" s="1">
        <v>833811</v>
      </c>
      <c r="Y41" s="1">
        <v>845094</v>
      </c>
      <c r="Z41" s="1">
        <v>855529</v>
      </c>
      <c r="AA41" s="1">
        <v>864537</v>
      </c>
      <c r="AB41" s="1">
        <v>872160</v>
      </c>
      <c r="AC41" s="1">
        <v>879070</v>
      </c>
      <c r="AD41" s="1">
        <v>886365</v>
      </c>
      <c r="AE41" s="1">
        <v>894961</v>
      </c>
      <c r="AF41" s="1">
        <v>905517</v>
      </c>
      <c r="AG41" s="1">
        <v>918428</v>
      </c>
      <c r="AH41" s="1">
        <v>933805</v>
      </c>
      <c r="AI41" s="1">
        <v>951439</v>
      </c>
      <c r="AJ41" s="1">
        <v>971656</v>
      </c>
      <c r="AK41" s="1">
        <v>995721</v>
      </c>
      <c r="AL41" s="1">
        <v>1020296</v>
      </c>
      <c r="AM41" s="1">
        <v>1045582</v>
      </c>
      <c r="AN41" s="1">
        <v>1006963</v>
      </c>
      <c r="AO41" s="1">
        <v>1020361</v>
      </c>
      <c r="AP41" s="1">
        <v>1057118</v>
      </c>
      <c r="AQ41" s="1">
        <v>1062837</v>
      </c>
      <c r="AR41" s="1">
        <v>1090404</v>
      </c>
      <c r="AS41" s="1">
        <v>1092951</v>
      </c>
      <c r="AT41" s="1">
        <v>1102875</v>
      </c>
      <c r="AU41" s="1">
        <v>1122042</v>
      </c>
      <c r="AV41" s="1">
        <v>1112845</v>
      </c>
      <c r="AW41" s="1">
        <v>1103692</v>
      </c>
      <c r="AX41" s="1">
        <v>1103946</v>
      </c>
      <c r="AY41" s="1">
        <v>1139151</v>
      </c>
      <c r="AZ41" s="1">
        <v>1156174</v>
      </c>
      <c r="BA41" s="1">
        <v>1186548</v>
      </c>
      <c r="BB41" s="1">
        <v>1199801</v>
      </c>
      <c r="BC41" s="1">
        <v>1223782</v>
      </c>
      <c r="BD41" s="1">
        <v>1221631</v>
      </c>
      <c r="BE41" s="1">
        <v>1234014</v>
      </c>
      <c r="BF41" s="1">
        <v>1225760</v>
      </c>
      <c r="BG41" s="1">
        <v>1214267</v>
      </c>
      <c r="BH41" s="1">
        <v>1222703</v>
      </c>
      <c r="BI41" s="1">
        <v>1206566</v>
      </c>
      <c r="BJ41" s="1">
        <v>1174310</v>
      </c>
      <c r="BK41" s="1">
        <v>1181425</v>
      </c>
      <c r="BL41" s="1">
        <v>1169203</v>
      </c>
      <c r="BM41" s="1">
        <v>1182572</v>
      </c>
      <c r="BN41" s="1">
        <v>1202552</v>
      </c>
      <c r="BO41" s="1">
        <v>1233714</v>
      </c>
      <c r="BP41" s="1">
        <v>1259572</v>
      </c>
      <c r="BQ41" s="1">
        <v>1273533</v>
      </c>
      <c r="BR41" s="1">
        <v>1314748</v>
      </c>
      <c r="BS41" s="1">
        <v>1347446</v>
      </c>
      <c r="BT41" s="1">
        <v>1356812</v>
      </c>
      <c r="BU41" s="1">
        <v>1347404</v>
      </c>
      <c r="BV41" s="1">
        <v>1349626</v>
      </c>
      <c r="BW41" s="1">
        <v>1393754</v>
      </c>
      <c r="BX41" s="1">
        <v>1414505</v>
      </c>
      <c r="BY41" s="1">
        <v>1452266</v>
      </c>
      <c r="BZ41" s="1">
        <v>1470808</v>
      </c>
      <c r="CA41" s="1">
        <v>1518889</v>
      </c>
      <c r="CB41" s="1">
        <v>1559889</v>
      </c>
      <c r="CC41" s="1">
        <v>1616311</v>
      </c>
      <c r="CD41" s="1">
        <v>1611580</v>
      </c>
      <c r="CE41" s="1">
        <v>1545951</v>
      </c>
      <c r="CF41" s="1">
        <v>1466412</v>
      </c>
      <c r="CG41" s="1">
        <v>1380937</v>
      </c>
      <c r="CH41" s="1">
        <v>1314983</v>
      </c>
      <c r="CI41" s="1">
        <v>1237794</v>
      </c>
      <c r="CJ41" s="1">
        <v>1182802</v>
      </c>
      <c r="CK41" s="1">
        <v>879994</v>
      </c>
      <c r="CL41" s="1">
        <v>1027051</v>
      </c>
      <c r="CM41" s="1">
        <v>902565</v>
      </c>
      <c r="CN41" s="1">
        <v>818245</v>
      </c>
      <c r="CO41" s="1">
        <v>728392</v>
      </c>
      <c r="CP41" s="1">
        <v>652630</v>
      </c>
      <c r="CQ41" s="1">
        <v>590688</v>
      </c>
      <c r="CR41" s="1">
        <v>532720</v>
      </c>
      <c r="CS41" s="1">
        <v>451972</v>
      </c>
      <c r="CT41" s="1">
        <v>376142</v>
      </c>
      <c r="CU41" s="1">
        <v>332137</v>
      </c>
      <c r="CV41" s="1">
        <v>282175</v>
      </c>
      <c r="CW41" s="1">
        <v>226737</v>
      </c>
      <c r="CX41" s="1">
        <v>188891</v>
      </c>
      <c r="CY41" s="1">
        <v>152084</v>
      </c>
      <c r="CZ41" s="1">
        <v>118629</v>
      </c>
      <c r="DA41" s="1">
        <v>90834</v>
      </c>
      <c r="DB41" s="1">
        <v>68410</v>
      </c>
      <c r="DC41" s="1">
        <v>44877</v>
      </c>
      <c r="DD41" s="1">
        <v>52870</v>
      </c>
    </row>
    <row r="42" spans="1:108">
      <c r="A42" s="1">
        <v>2053</v>
      </c>
      <c r="B42" s="1">
        <v>99239815</v>
      </c>
      <c r="C42" s="1">
        <v>630407</v>
      </c>
      <c r="D42" s="1">
        <v>638665</v>
      </c>
      <c r="E42" s="1">
        <v>647315</v>
      </c>
      <c r="F42" s="1">
        <v>656242</v>
      </c>
      <c r="G42" s="1">
        <v>665287</v>
      </c>
      <c r="H42" s="1">
        <v>674321</v>
      </c>
      <c r="I42" s="1">
        <v>683297</v>
      </c>
      <c r="J42" s="1">
        <v>692244</v>
      </c>
      <c r="K42" s="1">
        <v>701168</v>
      </c>
      <c r="L42" s="1">
        <v>710076</v>
      </c>
      <c r="M42" s="1">
        <v>718972</v>
      </c>
      <c r="N42" s="1">
        <v>727816</v>
      </c>
      <c r="O42" s="1">
        <v>736581</v>
      </c>
      <c r="P42" s="1">
        <v>745257</v>
      </c>
      <c r="Q42" s="1">
        <v>753681</v>
      </c>
      <c r="R42" s="1">
        <v>761891</v>
      </c>
      <c r="S42" s="1">
        <v>770444</v>
      </c>
      <c r="T42" s="1">
        <v>780011</v>
      </c>
      <c r="U42" s="1">
        <v>790683</v>
      </c>
      <c r="V42" s="1">
        <v>802200</v>
      </c>
      <c r="W42" s="1">
        <v>814500</v>
      </c>
      <c r="X42" s="1">
        <v>826851</v>
      </c>
      <c r="Y42" s="1">
        <v>838717</v>
      </c>
      <c r="Z42" s="1">
        <v>849809</v>
      </c>
      <c r="AA42" s="1">
        <v>859381</v>
      </c>
      <c r="AB42" s="1">
        <v>867249</v>
      </c>
      <c r="AC42" s="1">
        <v>873908</v>
      </c>
      <c r="AD42" s="1">
        <v>880303</v>
      </c>
      <c r="AE42" s="1">
        <v>887263</v>
      </c>
      <c r="AF42" s="1">
        <v>895551</v>
      </c>
      <c r="AG42" s="1">
        <v>905830</v>
      </c>
      <c r="AH42" s="1">
        <v>918524</v>
      </c>
      <c r="AI42" s="1">
        <v>933804</v>
      </c>
      <c r="AJ42" s="1">
        <v>951355</v>
      </c>
      <c r="AK42" s="1">
        <v>971436</v>
      </c>
      <c r="AL42" s="1">
        <v>995317</v>
      </c>
      <c r="AM42" s="1">
        <v>1019734</v>
      </c>
      <c r="AN42" s="1">
        <v>1044959</v>
      </c>
      <c r="AO42" s="1">
        <v>1006395</v>
      </c>
      <c r="AP42" s="1">
        <v>1019820</v>
      </c>
      <c r="AQ42" s="1">
        <v>1056558</v>
      </c>
      <c r="AR42" s="1">
        <v>1062240</v>
      </c>
      <c r="AS42" s="1">
        <v>1089735</v>
      </c>
      <c r="AT42" s="1">
        <v>1092209</v>
      </c>
      <c r="AU42" s="1">
        <v>1102046</v>
      </c>
      <c r="AV42" s="1">
        <v>1121110</v>
      </c>
      <c r="AW42" s="1">
        <v>1111813</v>
      </c>
      <c r="AX42" s="1">
        <v>1102543</v>
      </c>
      <c r="AY42" s="1">
        <v>1102643</v>
      </c>
      <c r="AZ42" s="1">
        <v>1137624</v>
      </c>
      <c r="BA42" s="1">
        <v>1154418</v>
      </c>
      <c r="BB42" s="1">
        <v>1184533</v>
      </c>
      <c r="BC42" s="1">
        <v>1197557</v>
      </c>
      <c r="BD42" s="1">
        <v>1221286</v>
      </c>
      <c r="BE42" s="1">
        <v>1218939</v>
      </c>
      <c r="BF42" s="1">
        <v>1231085</v>
      </c>
      <c r="BG42" s="1">
        <v>1222628</v>
      </c>
      <c r="BH42" s="1">
        <v>1210924</v>
      </c>
      <c r="BI42" s="1">
        <v>1219071</v>
      </c>
      <c r="BJ42" s="1">
        <v>1202686</v>
      </c>
      <c r="BK42" s="1">
        <v>1170206</v>
      </c>
      <c r="BL42" s="1">
        <v>1176937</v>
      </c>
      <c r="BM42" s="1">
        <v>1164381</v>
      </c>
      <c r="BN42" s="1">
        <v>1177271</v>
      </c>
      <c r="BO42" s="1">
        <v>1196674</v>
      </c>
      <c r="BP42" s="1">
        <v>1227121</v>
      </c>
      <c r="BQ42" s="1">
        <v>1252227</v>
      </c>
      <c r="BR42" s="1">
        <v>1265432</v>
      </c>
      <c r="BS42" s="1">
        <v>1305649</v>
      </c>
      <c r="BT42" s="1">
        <v>1337280</v>
      </c>
      <c r="BU42" s="1">
        <v>1345661</v>
      </c>
      <c r="BV42" s="1">
        <v>1335342</v>
      </c>
      <c r="BW42" s="1">
        <v>1336436</v>
      </c>
      <c r="BX42" s="1">
        <v>1378864</v>
      </c>
      <c r="BY42" s="1">
        <v>1397945</v>
      </c>
      <c r="BZ42" s="1">
        <v>1433613</v>
      </c>
      <c r="CA42" s="1">
        <v>1450018</v>
      </c>
      <c r="CB42" s="1">
        <v>1495168</v>
      </c>
      <c r="CC42" s="1">
        <v>1532825</v>
      </c>
      <c r="CD42" s="1">
        <v>1584952</v>
      </c>
      <c r="CE42" s="1">
        <v>1576505</v>
      </c>
      <c r="CF42" s="1">
        <v>1507959</v>
      </c>
      <c r="CG42" s="1">
        <v>1425647</v>
      </c>
      <c r="CH42" s="1">
        <v>1337373</v>
      </c>
      <c r="CI42" s="1">
        <v>1267878</v>
      </c>
      <c r="CJ42" s="1">
        <v>1187444</v>
      </c>
      <c r="CK42" s="1">
        <v>1128217</v>
      </c>
      <c r="CL42" s="1">
        <v>834043</v>
      </c>
      <c r="CM42" s="1">
        <v>966287</v>
      </c>
      <c r="CN42" s="1">
        <v>842054</v>
      </c>
      <c r="CO42" s="1">
        <v>756089</v>
      </c>
      <c r="CP42" s="1">
        <v>665721</v>
      </c>
      <c r="CQ42" s="1">
        <v>589154</v>
      </c>
      <c r="CR42" s="1">
        <v>525991</v>
      </c>
      <c r="CS42" s="1">
        <v>467234</v>
      </c>
      <c r="CT42" s="1">
        <v>389907</v>
      </c>
      <c r="CU42" s="1">
        <v>318624</v>
      </c>
      <c r="CV42" s="1">
        <v>275749</v>
      </c>
      <c r="CW42" s="1">
        <v>229099</v>
      </c>
      <c r="CX42" s="1">
        <v>179609</v>
      </c>
      <c r="CY42" s="1">
        <v>145635</v>
      </c>
      <c r="CZ42" s="1">
        <v>113845</v>
      </c>
      <c r="DA42" s="1">
        <v>86017</v>
      </c>
      <c r="DB42" s="1">
        <v>63663</v>
      </c>
      <c r="DC42" s="1">
        <v>46251</v>
      </c>
      <c r="DD42" s="1">
        <v>60905</v>
      </c>
    </row>
    <row r="43" spans="1:108">
      <c r="A43" s="1">
        <v>2054</v>
      </c>
      <c r="B43" s="1">
        <v>98342296</v>
      </c>
      <c r="C43" s="1">
        <v>622426</v>
      </c>
      <c r="D43" s="1">
        <v>630246</v>
      </c>
      <c r="E43" s="1">
        <v>638549</v>
      </c>
      <c r="F43" s="1">
        <v>647252</v>
      </c>
      <c r="G43" s="1">
        <v>656208</v>
      </c>
      <c r="H43" s="1">
        <v>665271</v>
      </c>
      <c r="I43" s="1">
        <v>674334</v>
      </c>
      <c r="J43" s="1">
        <v>683376</v>
      </c>
      <c r="K43" s="1">
        <v>692403</v>
      </c>
      <c r="L43" s="1">
        <v>701405</v>
      </c>
      <c r="M43" s="1">
        <v>710373</v>
      </c>
      <c r="N43" s="1">
        <v>719304</v>
      </c>
      <c r="O43" s="1">
        <v>728186</v>
      </c>
      <c r="P43" s="1">
        <v>737004</v>
      </c>
      <c r="Q43" s="1">
        <v>745595</v>
      </c>
      <c r="R43" s="1">
        <v>753952</v>
      </c>
      <c r="S43" s="1">
        <v>762592</v>
      </c>
      <c r="T43" s="1">
        <v>772197</v>
      </c>
      <c r="U43" s="1">
        <v>782870</v>
      </c>
      <c r="V43" s="1">
        <v>794397</v>
      </c>
      <c r="W43" s="1">
        <v>806803</v>
      </c>
      <c r="X43" s="1">
        <v>819416</v>
      </c>
      <c r="Y43" s="1">
        <v>831717</v>
      </c>
      <c r="Z43" s="1">
        <v>843399</v>
      </c>
      <c r="AA43" s="1">
        <v>853637</v>
      </c>
      <c r="AB43" s="1">
        <v>862078</v>
      </c>
      <c r="AC43" s="1">
        <v>868990</v>
      </c>
      <c r="AD43" s="1">
        <v>875136</v>
      </c>
      <c r="AE43" s="1">
        <v>881196</v>
      </c>
      <c r="AF43" s="1">
        <v>887850</v>
      </c>
      <c r="AG43" s="1">
        <v>895863</v>
      </c>
      <c r="AH43" s="1">
        <v>905927</v>
      </c>
      <c r="AI43" s="1">
        <v>918524</v>
      </c>
      <c r="AJ43" s="1">
        <v>933724</v>
      </c>
      <c r="AK43" s="1">
        <v>951143</v>
      </c>
      <c r="AL43" s="1">
        <v>971045</v>
      </c>
      <c r="AM43" s="1">
        <v>994772</v>
      </c>
      <c r="AN43" s="1">
        <v>1019130</v>
      </c>
      <c r="AO43" s="1">
        <v>1044373</v>
      </c>
      <c r="AP43" s="1">
        <v>1005866</v>
      </c>
      <c r="AQ43" s="1">
        <v>1019283</v>
      </c>
      <c r="AR43" s="1">
        <v>1055970</v>
      </c>
      <c r="AS43" s="1">
        <v>1061594</v>
      </c>
      <c r="AT43" s="1">
        <v>1089002</v>
      </c>
      <c r="AU43" s="1">
        <v>1091394</v>
      </c>
      <c r="AV43" s="1">
        <v>1101137</v>
      </c>
      <c r="AW43" s="1">
        <v>1120079</v>
      </c>
      <c r="AX43" s="1">
        <v>1110664</v>
      </c>
      <c r="AY43" s="1">
        <v>1101251</v>
      </c>
      <c r="AZ43" s="1">
        <v>1101174</v>
      </c>
      <c r="BA43" s="1">
        <v>1135909</v>
      </c>
      <c r="BB43" s="1">
        <v>1152470</v>
      </c>
      <c r="BC43" s="1">
        <v>1182333</v>
      </c>
      <c r="BD43" s="1">
        <v>1195132</v>
      </c>
      <c r="BE43" s="1">
        <v>1218611</v>
      </c>
      <c r="BF43" s="1">
        <v>1216066</v>
      </c>
      <c r="BG43" s="1">
        <v>1227958</v>
      </c>
      <c r="BH43" s="1">
        <v>1219287</v>
      </c>
      <c r="BI43" s="1">
        <v>1207349</v>
      </c>
      <c r="BJ43" s="1">
        <v>1215176</v>
      </c>
      <c r="BK43" s="1">
        <v>1198509</v>
      </c>
      <c r="BL43" s="1">
        <v>1165790</v>
      </c>
      <c r="BM43" s="1">
        <v>1172113</v>
      </c>
      <c r="BN43" s="1">
        <v>1159192</v>
      </c>
      <c r="BO43" s="1">
        <v>1171554</v>
      </c>
      <c r="BP43" s="1">
        <v>1190324</v>
      </c>
      <c r="BQ43" s="1">
        <v>1220007</v>
      </c>
      <c r="BR43" s="1">
        <v>1244316</v>
      </c>
      <c r="BS43" s="1">
        <v>1256717</v>
      </c>
      <c r="BT43" s="1">
        <v>1295857</v>
      </c>
      <c r="BU43" s="1">
        <v>1326364</v>
      </c>
      <c r="BV43" s="1">
        <v>1333685</v>
      </c>
      <c r="BW43" s="1">
        <v>1322385</v>
      </c>
      <c r="BX43" s="1">
        <v>1322247</v>
      </c>
      <c r="BY43" s="1">
        <v>1362832</v>
      </c>
      <c r="BZ43" s="1">
        <v>1380101</v>
      </c>
      <c r="CA43" s="1">
        <v>1413488</v>
      </c>
      <c r="CB43" s="1">
        <v>1427526</v>
      </c>
      <c r="CC43" s="1">
        <v>1469407</v>
      </c>
      <c r="CD43" s="1">
        <v>1503322</v>
      </c>
      <c r="CE43" s="1">
        <v>1550669</v>
      </c>
      <c r="CF43" s="1">
        <v>1538095</v>
      </c>
      <c r="CG43" s="1">
        <v>1466339</v>
      </c>
      <c r="CH43" s="1">
        <v>1381028</v>
      </c>
      <c r="CI43" s="1">
        <v>1289819</v>
      </c>
      <c r="CJ43" s="1">
        <v>1216694</v>
      </c>
      <c r="CK43" s="1">
        <v>1133070</v>
      </c>
      <c r="CL43" s="1">
        <v>1069670</v>
      </c>
      <c r="CM43" s="1">
        <v>785081</v>
      </c>
      <c r="CN43" s="1">
        <v>901981</v>
      </c>
      <c r="CO43" s="1">
        <v>778532</v>
      </c>
      <c r="CP43" s="1">
        <v>691483</v>
      </c>
      <c r="CQ43" s="1">
        <v>601409</v>
      </c>
      <c r="CR43" s="1">
        <v>525013</v>
      </c>
      <c r="CS43" s="1">
        <v>461741</v>
      </c>
      <c r="CT43" s="1">
        <v>403425</v>
      </c>
      <c r="CU43" s="1">
        <v>330622</v>
      </c>
      <c r="CV43" s="1">
        <v>264819</v>
      </c>
      <c r="CW43" s="1">
        <v>224158</v>
      </c>
      <c r="CX43" s="1">
        <v>181710</v>
      </c>
      <c r="CY43" s="1">
        <v>138663</v>
      </c>
      <c r="CZ43" s="1">
        <v>109179</v>
      </c>
      <c r="DA43" s="1">
        <v>82681</v>
      </c>
      <c r="DB43" s="1">
        <v>60386</v>
      </c>
      <c r="DC43" s="1">
        <v>43115</v>
      </c>
      <c r="DD43" s="1">
        <v>66817</v>
      </c>
    </row>
    <row r="44" spans="1:108">
      <c r="A44" s="1">
        <v>2055</v>
      </c>
      <c r="B44" s="1">
        <v>97440952</v>
      </c>
      <c r="C44" s="1">
        <v>614940</v>
      </c>
      <c r="D44" s="1">
        <v>622270</v>
      </c>
      <c r="E44" s="1">
        <v>630133</v>
      </c>
      <c r="F44" s="1">
        <v>638488</v>
      </c>
      <c r="G44" s="1">
        <v>647219</v>
      </c>
      <c r="H44" s="1">
        <v>656192</v>
      </c>
      <c r="I44" s="1">
        <v>665284</v>
      </c>
      <c r="J44" s="1">
        <v>674412</v>
      </c>
      <c r="K44" s="1">
        <v>683534</v>
      </c>
      <c r="L44" s="1">
        <v>692637</v>
      </c>
      <c r="M44" s="1">
        <v>701698</v>
      </c>
      <c r="N44" s="1">
        <v>710701</v>
      </c>
      <c r="O44" s="1">
        <v>719669</v>
      </c>
      <c r="P44" s="1">
        <v>728603</v>
      </c>
      <c r="Q44" s="1">
        <v>737338</v>
      </c>
      <c r="R44" s="1">
        <v>745863</v>
      </c>
      <c r="S44" s="1">
        <v>754646</v>
      </c>
      <c r="T44" s="1">
        <v>764328</v>
      </c>
      <c r="U44" s="1">
        <v>775028</v>
      </c>
      <c r="V44" s="1">
        <v>786549</v>
      </c>
      <c r="W44" s="1">
        <v>798957</v>
      </c>
      <c r="X44" s="1">
        <v>811674</v>
      </c>
      <c r="Y44" s="1">
        <v>824240</v>
      </c>
      <c r="Z44" s="1">
        <v>836361</v>
      </c>
      <c r="AA44" s="1">
        <v>847198</v>
      </c>
      <c r="AB44" s="1">
        <v>856317</v>
      </c>
      <c r="AC44" s="1">
        <v>863809</v>
      </c>
      <c r="AD44" s="1">
        <v>870212</v>
      </c>
      <c r="AE44" s="1">
        <v>876026</v>
      </c>
      <c r="AF44" s="1">
        <v>881782</v>
      </c>
      <c r="AG44" s="1">
        <v>888161</v>
      </c>
      <c r="AH44" s="1">
        <v>895961</v>
      </c>
      <c r="AI44" s="1">
        <v>905930</v>
      </c>
      <c r="AJ44" s="1">
        <v>918448</v>
      </c>
      <c r="AK44" s="1">
        <v>933518</v>
      </c>
      <c r="AL44" s="1">
        <v>950762</v>
      </c>
      <c r="AM44" s="1">
        <v>970516</v>
      </c>
      <c r="AN44" s="1">
        <v>994186</v>
      </c>
      <c r="AO44" s="1">
        <v>1018561</v>
      </c>
      <c r="AP44" s="1">
        <v>1043825</v>
      </c>
      <c r="AQ44" s="1">
        <v>1005342</v>
      </c>
      <c r="AR44" s="1">
        <v>1018719</v>
      </c>
      <c r="AS44" s="1">
        <v>1055333</v>
      </c>
      <c r="AT44" s="1">
        <v>1060887</v>
      </c>
      <c r="AU44" s="1">
        <v>1088195</v>
      </c>
      <c r="AV44" s="1">
        <v>1090501</v>
      </c>
      <c r="AW44" s="1">
        <v>1100132</v>
      </c>
      <c r="AX44" s="1">
        <v>1118930</v>
      </c>
      <c r="AY44" s="1">
        <v>1109371</v>
      </c>
      <c r="AZ44" s="1">
        <v>1099795</v>
      </c>
      <c r="BA44" s="1">
        <v>1099525</v>
      </c>
      <c r="BB44" s="1">
        <v>1134007</v>
      </c>
      <c r="BC44" s="1">
        <v>1150344</v>
      </c>
      <c r="BD44" s="1">
        <v>1179955</v>
      </c>
      <c r="BE44" s="1">
        <v>1192534</v>
      </c>
      <c r="BF44" s="1">
        <v>1215755</v>
      </c>
      <c r="BG44" s="1">
        <v>1212998</v>
      </c>
      <c r="BH44" s="1">
        <v>1224621</v>
      </c>
      <c r="BI44" s="1">
        <v>1215713</v>
      </c>
      <c r="BJ44" s="1">
        <v>1203516</v>
      </c>
      <c r="BK44" s="1">
        <v>1210985</v>
      </c>
      <c r="BL44" s="1">
        <v>1194015</v>
      </c>
      <c r="BM44" s="1">
        <v>1161042</v>
      </c>
      <c r="BN44" s="1">
        <v>1166920</v>
      </c>
      <c r="BO44" s="1">
        <v>1153595</v>
      </c>
      <c r="BP44" s="1">
        <v>1165377</v>
      </c>
      <c r="BQ44" s="1">
        <v>1183470</v>
      </c>
      <c r="BR44" s="1">
        <v>1212343</v>
      </c>
      <c r="BS44" s="1">
        <v>1235804</v>
      </c>
      <c r="BT44" s="1">
        <v>1247335</v>
      </c>
      <c r="BU44" s="1">
        <v>1285341</v>
      </c>
      <c r="BV44" s="1">
        <v>1314636</v>
      </c>
      <c r="BW44" s="1">
        <v>1320816</v>
      </c>
      <c r="BX44" s="1">
        <v>1308444</v>
      </c>
      <c r="BY44" s="1">
        <v>1306967</v>
      </c>
      <c r="BZ44" s="1">
        <v>1345552</v>
      </c>
      <c r="CA44" s="1">
        <v>1360846</v>
      </c>
      <c r="CB44" s="1">
        <v>1391715</v>
      </c>
      <c r="CC44" s="1">
        <v>1403100</v>
      </c>
      <c r="CD44" s="1">
        <v>1441324</v>
      </c>
      <c r="CE44" s="1">
        <v>1471065</v>
      </c>
      <c r="CF44" s="1">
        <v>1513124</v>
      </c>
      <c r="CG44" s="1">
        <v>1496009</v>
      </c>
      <c r="CH44" s="1">
        <v>1420773</v>
      </c>
      <c r="CI44" s="1">
        <v>1332304</v>
      </c>
      <c r="CJ44" s="1">
        <v>1238123</v>
      </c>
      <c r="CK44" s="1">
        <v>1161389</v>
      </c>
      <c r="CL44" s="1">
        <v>1074712</v>
      </c>
      <c r="CM44" s="1">
        <v>1007253</v>
      </c>
      <c r="CN44" s="1">
        <v>733228</v>
      </c>
      <c r="CO44" s="1">
        <v>834427</v>
      </c>
      <c r="CP44" s="1">
        <v>712456</v>
      </c>
      <c r="CQ44" s="1">
        <v>625125</v>
      </c>
      <c r="CR44" s="1">
        <v>536353</v>
      </c>
      <c r="CS44" s="1">
        <v>461246</v>
      </c>
      <c r="CT44" s="1">
        <v>399056</v>
      </c>
      <c r="CU44" s="1">
        <v>342402</v>
      </c>
      <c r="CV44" s="1">
        <v>275090</v>
      </c>
      <c r="CW44" s="1">
        <v>215525</v>
      </c>
      <c r="CX44" s="1">
        <v>178025</v>
      </c>
      <c r="CY44" s="1">
        <v>140473</v>
      </c>
      <c r="CZ44" s="1">
        <v>104098</v>
      </c>
      <c r="DA44" s="1">
        <v>79415</v>
      </c>
      <c r="DB44" s="1">
        <v>58139</v>
      </c>
      <c r="DC44" s="1">
        <v>40964</v>
      </c>
      <c r="DD44" s="1">
        <v>68398</v>
      </c>
    </row>
    <row r="45" spans="1:108">
      <c r="A45" s="1">
        <v>2056</v>
      </c>
      <c r="B45" s="1">
        <v>96534489</v>
      </c>
      <c r="C45" s="1">
        <v>607954</v>
      </c>
      <c r="D45" s="1">
        <v>614788</v>
      </c>
      <c r="E45" s="1">
        <v>622160</v>
      </c>
      <c r="F45" s="1">
        <v>630074</v>
      </c>
      <c r="G45" s="1">
        <v>638456</v>
      </c>
      <c r="H45" s="1">
        <v>647204</v>
      </c>
      <c r="I45" s="1">
        <v>656206</v>
      </c>
      <c r="J45" s="1">
        <v>665362</v>
      </c>
      <c r="K45" s="1">
        <v>674568</v>
      </c>
      <c r="L45" s="1">
        <v>683765</v>
      </c>
      <c r="M45" s="1">
        <v>692927</v>
      </c>
      <c r="N45" s="1">
        <v>702022</v>
      </c>
      <c r="O45" s="1">
        <v>711062</v>
      </c>
      <c r="P45" s="1">
        <v>720083</v>
      </c>
      <c r="Q45" s="1">
        <v>728934</v>
      </c>
      <c r="R45" s="1">
        <v>737604</v>
      </c>
      <c r="S45" s="1">
        <v>746551</v>
      </c>
      <c r="T45" s="1">
        <v>756365</v>
      </c>
      <c r="U45" s="1">
        <v>767132</v>
      </c>
      <c r="V45" s="1">
        <v>778672</v>
      </c>
      <c r="W45" s="1">
        <v>791066</v>
      </c>
      <c r="X45" s="1">
        <v>803782</v>
      </c>
      <c r="Y45" s="1">
        <v>816454</v>
      </c>
      <c r="Z45" s="1">
        <v>828844</v>
      </c>
      <c r="AA45" s="1">
        <v>840130</v>
      </c>
      <c r="AB45" s="1">
        <v>849860</v>
      </c>
      <c r="AC45" s="1">
        <v>858039</v>
      </c>
      <c r="AD45" s="1">
        <v>865026</v>
      </c>
      <c r="AE45" s="1">
        <v>871099</v>
      </c>
      <c r="AF45" s="1">
        <v>876609</v>
      </c>
      <c r="AG45" s="1">
        <v>882092</v>
      </c>
      <c r="AH45" s="1">
        <v>888259</v>
      </c>
      <c r="AI45" s="1">
        <v>895965</v>
      </c>
      <c r="AJ45" s="1">
        <v>905857</v>
      </c>
      <c r="AK45" s="1">
        <v>918248</v>
      </c>
      <c r="AL45" s="1">
        <v>933147</v>
      </c>
      <c r="AM45" s="1">
        <v>950247</v>
      </c>
      <c r="AN45" s="1">
        <v>969947</v>
      </c>
      <c r="AO45" s="1">
        <v>993634</v>
      </c>
      <c r="AP45" s="1">
        <v>1018032</v>
      </c>
      <c r="AQ45" s="1">
        <v>1043284</v>
      </c>
      <c r="AR45" s="1">
        <v>1004791</v>
      </c>
      <c r="AS45" s="1">
        <v>1018109</v>
      </c>
      <c r="AT45" s="1">
        <v>1054636</v>
      </c>
      <c r="AU45" s="1">
        <v>1060108</v>
      </c>
      <c r="AV45" s="1">
        <v>1087312</v>
      </c>
      <c r="AW45" s="1">
        <v>1089512</v>
      </c>
      <c r="AX45" s="1">
        <v>1099011</v>
      </c>
      <c r="AY45" s="1">
        <v>1117637</v>
      </c>
      <c r="AZ45" s="1">
        <v>1107914</v>
      </c>
      <c r="BA45" s="1">
        <v>1098159</v>
      </c>
      <c r="BB45" s="1">
        <v>1097695</v>
      </c>
      <c r="BC45" s="1">
        <v>1131929</v>
      </c>
      <c r="BD45" s="1">
        <v>1148045</v>
      </c>
      <c r="BE45" s="1">
        <v>1177407</v>
      </c>
      <c r="BF45" s="1">
        <v>1189761</v>
      </c>
      <c r="BG45" s="1">
        <v>1212706</v>
      </c>
      <c r="BH45" s="1">
        <v>1209723</v>
      </c>
      <c r="BI45" s="1">
        <v>1221052</v>
      </c>
      <c r="BJ45" s="1">
        <v>1211881</v>
      </c>
      <c r="BK45" s="1">
        <v>1199389</v>
      </c>
      <c r="BL45" s="1">
        <v>1206474</v>
      </c>
      <c r="BM45" s="1">
        <v>1189183</v>
      </c>
      <c r="BN45" s="1">
        <v>1155932</v>
      </c>
      <c r="BO45" s="1">
        <v>1161319</v>
      </c>
      <c r="BP45" s="1">
        <v>1147546</v>
      </c>
      <c r="BQ45" s="1">
        <v>1158709</v>
      </c>
      <c r="BR45" s="1">
        <v>1176085</v>
      </c>
      <c r="BS45" s="1">
        <v>1204095</v>
      </c>
      <c r="BT45" s="1">
        <v>1226640</v>
      </c>
      <c r="BU45" s="1">
        <v>1237258</v>
      </c>
      <c r="BV45" s="1">
        <v>1274041</v>
      </c>
      <c r="BW45" s="1">
        <v>1302034</v>
      </c>
      <c r="BX45" s="1">
        <v>1306969</v>
      </c>
      <c r="BY45" s="1">
        <v>1293428</v>
      </c>
      <c r="BZ45" s="1">
        <v>1290496</v>
      </c>
      <c r="CA45" s="1">
        <v>1326906</v>
      </c>
      <c r="CB45" s="1">
        <v>1340015</v>
      </c>
      <c r="CC45" s="1">
        <v>1368071</v>
      </c>
      <c r="CD45" s="1">
        <v>1376474</v>
      </c>
      <c r="CE45" s="1">
        <v>1410621</v>
      </c>
      <c r="CF45" s="1">
        <v>1435735</v>
      </c>
      <c r="CG45" s="1">
        <v>1471980</v>
      </c>
      <c r="CH45" s="1">
        <v>1449918</v>
      </c>
      <c r="CI45" s="1">
        <v>1370998</v>
      </c>
      <c r="CJ45" s="1">
        <v>1279310</v>
      </c>
      <c r="CK45" s="1">
        <v>1182232</v>
      </c>
      <c r="CL45" s="1">
        <v>1101996</v>
      </c>
      <c r="CM45" s="1">
        <v>1012459</v>
      </c>
      <c r="CN45" s="1">
        <v>941120</v>
      </c>
      <c r="CO45" s="1">
        <v>678718</v>
      </c>
      <c r="CP45" s="1">
        <v>764100</v>
      </c>
      <c r="CQ45" s="1">
        <v>644527</v>
      </c>
      <c r="CR45" s="1">
        <v>557929</v>
      </c>
      <c r="CS45" s="1">
        <v>471603</v>
      </c>
      <c r="CT45" s="1">
        <v>398962</v>
      </c>
      <c r="CU45" s="1">
        <v>339030</v>
      </c>
      <c r="CV45" s="1">
        <v>285173</v>
      </c>
      <c r="CW45" s="1">
        <v>224145</v>
      </c>
      <c r="CX45" s="1">
        <v>171382</v>
      </c>
      <c r="CY45" s="1">
        <v>137816</v>
      </c>
      <c r="CZ45" s="1">
        <v>105607</v>
      </c>
      <c r="DA45" s="1">
        <v>75830</v>
      </c>
      <c r="DB45" s="1">
        <v>55931</v>
      </c>
      <c r="DC45" s="1">
        <v>39506</v>
      </c>
      <c r="DD45" s="1">
        <v>67897</v>
      </c>
    </row>
    <row r="46" spans="1:108">
      <c r="A46" s="1">
        <v>2057</v>
      </c>
      <c r="B46" s="1">
        <v>95621796</v>
      </c>
      <c r="C46" s="1">
        <v>601423</v>
      </c>
      <c r="D46" s="1">
        <v>607806</v>
      </c>
      <c r="E46" s="1">
        <v>614681</v>
      </c>
      <c r="F46" s="1">
        <v>622102</v>
      </c>
      <c r="G46" s="1">
        <v>630043</v>
      </c>
      <c r="H46" s="1">
        <v>638442</v>
      </c>
      <c r="I46" s="1">
        <v>647218</v>
      </c>
      <c r="J46" s="1">
        <v>656283</v>
      </c>
      <c r="K46" s="1">
        <v>665516</v>
      </c>
      <c r="L46" s="1">
        <v>674797</v>
      </c>
      <c r="M46" s="1">
        <v>684051</v>
      </c>
      <c r="N46" s="1">
        <v>693247</v>
      </c>
      <c r="O46" s="1">
        <v>702379</v>
      </c>
      <c r="P46" s="1">
        <v>711471</v>
      </c>
      <c r="Q46" s="1">
        <v>720410</v>
      </c>
      <c r="R46" s="1">
        <v>729198</v>
      </c>
      <c r="S46" s="1">
        <v>738284</v>
      </c>
      <c r="T46" s="1">
        <v>748252</v>
      </c>
      <c r="U46" s="1">
        <v>759141</v>
      </c>
      <c r="V46" s="1">
        <v>770740</v>
      </c>
      <c r="W46" s="1">
        <v>783145</v>
      </c>
      <c r="X46" s="1">
        <v>795845</v>
      </c>
      <c r="Y46" s="1">
        <v>808517</v>
      </c>
      <c r="Z46" s="1">
        <v>821015</v>
      </c>
      <c r="AA46" s="1">
        <v>832580</v>
      </c>
      <c r="AB46" s="1">
        <v>842771</v>
      </c>
      <c r="AC46" s="1">
        <v>851570</v>
      </c>
      <c r="AD46" s="1">
        <v>859249</v>
      </c>
      <c r="AE46" s="1">
        <v>865909</v>
      </c>
      <c r="AF46" s="1">
        <v>871681</v>
      </c>
      <c r="AG46" s="1">
        <v>876920</v>
      </c>
      <c r="AH46" s="1">
        <v>882192</v>
      </c>
      <c r="AI46" s="1">
        <v>888266</v>
      </c>
      <c r="AJ46" s="1">
        <v>895896</v>
      </c>
      <c r="AK46" s="1">
        <v>905662</v>
      </c>
      <c r="AL46" s="1">
        <v>917886</v>
      </c>
      <c r="AM46" s="1">
        <v>932644</v>
      </c>
      <c r="AN46" s="1">
        <v>949693</v>
      </c>
      <c r="AO46" s="1">
        <v>969413</v>
      </c>
      <c r="AP46" s="1">
        <v>993121</v>
      </c>
      <c r="AQ46" s="1">
        <v>1017508</v>
      </c>
      <c r="AR46" s="1">
        <v>1042716</v>
      </c>
      <c r="AS46" s="1">
        <v>1004196</v>
      </c>
      <c r="AT46" s="1">
        <v>1017441</v>
      </c>
      <c r="AU46" s="1">
        <v>1053868</v>
      </c>
      <c r="AV46" s="1">
        <v>1059255</v>
      </c>
      <c r="AW46" s="1">
        <v>1086334</v>
      </c>
      <c r="AX46" s="1">
        <v>1088410</v>
      </c>
      <c r="AY46" s="1">
        <v>1097750</v>
      </c>
      <c r="AZ46" s="1">
        <v>1116179</v>
      </c>
      <c r="BA46" s="1">
        <v>1106276</v>
      </c>
      <c r="BB46" s="1">
        <v>1096344</v>
      </c>
      <c r="BC46" s="1">
        <v>1095696</v>
      </c>
      <c r="BD46" s="1">
        <v>1129683</v>
      </c>
      <c r="BE46" s="1">
        <v>1145582</v>
      </c>
      <c r="BF46" s="1">
        <v>1174687</v>
      </c>
      <c r="BG46" s="1">
        <v>1186800</v>
      </c>
      <c r="BH46" s="1">
        <v>1209452</v>
      </c>
      <c r="BI46" s="1">
        <v>1206221</v>
      </c>
      <c r="BJ46" s="1">
        <v>1217225</v>
      </c>
      <c r="BK46" s="1">
        <v>1207756</v>
      </c>
      <c r="BL46" s="1">
        <v>1194950</v>
      </c>
      <c r="BM46" s="1">
        <v>1201625</v>
      </c>
      <c r="BN46" s="1">
        <v>1183982</v>
      </c>
      <c r="BO46" s="1">
        <v>1150418</v>
      </c>
      <c r="BP46" s="1">
        <v>1155265</v>
      </c>
      <c r="BQ46" s="1">
        <v>1141015</v>
      </c>
      <c r="BR46" s="1">
        <v>1151523</v>
      </c>
      <c r="BS46" s="1">
        <v>1168136</v>
      </c>
      <c r="BT46" s="1">
        <v>1195212</v>
      </c>
      <c r="BU46" s="1">
        <v>1216793</v>
      </c>
      <c r="BV46" s="1">
        <v>1226428</v>
      </c>
      <c r="BW46" s="1">
        <v>1261896</v>
      </c>
      <c r="BX46" s="1">
        <v>1288471</v>
      </c>
      <c r="BY46" s="1">
        <v>1292051</v>
      </c>
      <c r="BZ46" s="1">
        <v>1277238</v>
      </c>
      <c r="CA46" s="1">
        <v>1272719</v>
      </c>
      <c r="CB46" s="1">
        <v>1306732</v>
      </c>
      <c r="CC46" s="1">
        <v>1317396</v>
      </c>
      <c r="CD46" s="1">
        <v>1342299</v>
      </c>
      <c r="CE46" s="1">
        <v>1347364</v>
      </c>
      <c r="CF46" s="1">
        <v>1376990</v>
      </c>
      <c r="CG46" s="1">
        <v>1397012</v>
      </c>
      <c r="CH46" s="1">
        <v>1426912</v>
      </c>
      <c r="CI46" s="1">
        <v>1399548</v>
      </c>
      <c r="CJ46" s="1">
        <v>1316835</v>
      </c>
      <c r="CK46" s="1">
        <v>1221983</v>
      </c>
      <c r="CL46" s="1">
        <v>1122177</v>
      </c>
      <c r="CM46" s="1">
        <v>1038600</v>
      </c>
      <c r="CN46" s="1">
        <v>946457</v>
      </c>
      <c r="CO46" s="1">
        <v>871562</v>
      </c>
      <c r="CP46" s="1">
        <v>621923</v>
      </c>
      <c r="CQ46" s="1">
        <v>691733</v>
      </c>
      <c r="CR46" s="1">
        <v>575670</v>
      </c>
      <c r="CS46" s="1">
        <v>490973</v>
      </c>
      <c r="CT46" s="1">
        <v>408281</v>
      </c>
      <c r="CU46" s="1">
        <v>339252</v>
      </c>
      <c r="CV46" s="1">
        <v>282662</v>
      </c>
      <c r="CW46" s="1">
        <v>232607</v>
      </c>
      <c r="CX46" s="1">
        <v>178458</v>
      </c>
      <c r="CY46" s="1">
        <v>132850</v>
      </c>
      <c r="CZ46" s="1">
        <v>103761</v>
      </c>
      <c r="DA46" s="1">
        <v>77042</v>
      </c>
      <c r="DB46" s="1">
        <v>53487</v>
      </c>
      <c r="DC46" s="1">
        <v>38067</v>
      </c>
      <c r="DD46" s="1">
        <v>66604</v>
      </c>
    </row>
    <row r="47" spans="1:108">
      <c r="A47" s="1">
        <v>2058</v>
      </c>
      <c r="B47" s="1">
        <v>94702025</v>
      </c>
      <c r="C47" s="1">
        <v>595274</v>
      </c>
      <c r="D47" s="1">
        <v>601279</v>
      </c>
      <c r="E47" s="1">
        <v>607701</v>
      </c>
      <c r="F47" s="1">
        <v>614624</v>
      </c>
      <c r="G47" s="1">
        <v>622072</v>
      </c>
      <c r="H47" s="1">
        <v>630029</v>
      </c>
      <c r="I47" s="1">
        <v>638456</v>
      </c>
      <c r="J47" s="1">
        <v>647294</v>
      </c>
      <c r="K47" s="1">
        <v>656435</v>
      </c>
      <c r="L47" s="1">
        <v>665742</v>
      </c>
      <c r="M47" s="1">
        <v>675080</v>
      </c>
      <c r="N47" s="1">
        <v>684368</v>
      </c>
      <c r="O47" s="1">
        <v>693600</v>
      </c>
      <c r="P47" s="1">
        <v>702783</v>
      </c>
      <c r="Q47" s="1">
        <v>711794</v>
      </c>
      <c r="R47" s="1">
        <v>720671</v>
      </c>
      <c r="S47" s="1">
        <v>729871</v>
      </c>
      <c r="T47" s="1">
        <v>739967</v>
      </c>
      <c r="U47" s="1">
        <v>750999</v>
      </c>
      <c r="V47" s="1">
        <v>762713</v>
      </c>
      <c r="W47" s="1">
        <v>775169</v>
      </c>
      <c r="X47" s="1">
        <v>787878</v>
      </c>
      <c r="Y47" s="1">
        <v>800535</v>
      </c>
      <c r="Z47" s="1">
        <v>813035</v>
      </c>
      <c r="AA47" s="1">
        <v>824718</v>
      </c>
      <c r="AB47" s="1">
        <v>835199</v>
      </c>
      <c r="AC47" s="1">
        <v>844469</v>
      </c>
      <c r="AD47" s="1">
        <v>852773</v>
      </c>
      <c r="AE47" s="1">
        <v>860128</v>
      </c>
      <c r="AF47" s="1">
        <v>866489</v>
      </c>
      <c r="AG47" s="1">
        <v>871991</v>
      </c>
      <c r="AH47" s="1">
        <v>877021</v>
      </c>
      <c r="AI47" s="1">
        <v>882201</v>
      </c>
      <c r="AJ47" s="1">
        <v>888199</v>
      </c>
      <c r="AK47" s="1">
        <v>895705</v>
      </c>
      <c r="AL47" s="1">
        <v>905307</v>
      </c>
      <c r="AM47" s="1">
        <v>917394</v>
      </c>
      <c r="AN47" s="1">
        <v>932104</v>
      </c>
      <c r="AO47" s="1">
        <v>949173</v>
      </c>
      <c r="AP47" s="1">
        <v>968915</v>
      </c>
      <c r="AQ47" s="1">
        <v>992614</v>
      </c>
      <c r="AR47" s="1">
        <v>1016957</v>
      </c>
      <c r="AS47" s="1">
        <v>1042101</v>
      </c>
      <c r="AT47" s="1">
        <v>1003542</v>
      </c>
      <c r="AU47" s="1">
        <v>1016705</v>
      </c>
      <c r="AV47" s="1">
        <v>1053027</v>
      </c>
      <c r="AW47" s="1">
        <v>1058310</v>
      </c>
      <c r="AX47" s="1">
        <v>1085243</v>
      </c>
      <c r="AY47" s="1">
        <v>1087169</v>
      </c>
      <c r="AZ47" s="1">
        <v>1096327</v>
      </c>
      <c r="BA47" s="1">
        <v>1114540</v>
      </c>
      <c r="BB47" s="1">
        <v>1104457</v>
      </c>
      <c r="BC47" s="1">
        <v>1094360</v>
      </c>
      <c r="BD47" s="1">
        <v>1093535</v>
      </c>
      <c r="BE47" s="1">
        <v>1127276</v>
      </c>
      <c r="BF47" s="1">
        <v>1142951</v>
      </c>
      <c r="BG47" s="1">
        <v>1171781</v>
      </c>
      <c r="BH47" s="1">
        <v>1183638</v>
      </c>
      <c r="BI47" s="1">
        <v>1205970</v>
      </c>
      <c r="BJ47" s="1">
        <v>1202464</v>
      </c>
      <c r="BK47" s="1">
        <v>1213105</v>
      </c>
      <c r="BL47" s="1">
        <v>1203318</v>
      </c>
      <c r="BM47" s="1">
        <v>1190176</v>
      </c>
      <c r="BN47" s="1">
        <v>1196405</v>
      </c>
      <c r="BO47" s="1">
        <v>1178370</v>
      </c>
      <c r="BP47" s="1">
        <v>1144459</v>
      </c>
      <c r="BQ47" s="1">
        <v>1148727</v>
      </c>
      <c r="BR47" s="1">
        <v>1133976</v>
      </c>
      <c r="BS47" s="1">
        <v>1143787</v>
      </c>
      <c r="BT47" s="1">
        <v>1159573</v>
      </c>
      <c r="BU47" s="1">
        <v>1185666</v>
      </c>
      <c r="BV47" s="1">
        <v>1206209</v>
      </c>
      <c r="BW47" s="1">
        <v>1214787</v>
      </c>
      <c r="BX47" s="1">
        <v>1248824</v>
      </c>
      <c r="BY47" s="1">
        <v>1273857</v>
      </c>
      <c r="BZ47" s="1">
        <v>1275964</v>
      </c>
      <c r="CA47" s="1">
        <v>1259764</v>
      </c>
      <c r="CB47" s="1">
        <v>1253487</v>
      </c>
      <c r="CC47" s="1">
        <v>1284828</v>
      </c>
      <c r="CD47" s="1">
        <v>1292742</v>
      </c>
      <c r="CE47" s="1">
        <v>1314121</v>
      </c>
      <c r="CF47" s="1">
        <v>1315475</v>
      </c>
      <c r="CG47" s="1">
        <v>1340122</v>
      </c>
      <c r="CH47" s="1">
        <v>1354583</v>
      </c>
      <c r="CI47" s="1">
        <v>1377644</v>
      </c>
      <c r="CJ47" s="1">
        <v>1344710</v>
      </c>
      <c r="CK47" s="1">
        <v>1258215</v>
      </c>
      <c r="CL47" s="1">
        <v>1160347</v>
      </c>
      <c r="CM47" s="1">
        <v>1058038</v>
      </c>
      <c r="CN47" s="1">
        <v>971349</v>
      </c>
      <c r="CO47" s="1">
        <v>876991</v>
      </c>
      <c r="CP47" s="1">
        <v>799045</v>
      </c>
      <c r="CQ47" s="1">
        <v>563425</v>
      </c>
      <c r="CR47" s="1">
        <v>618302</v>
      </c>
      <c r="CS47" s="1">
        <v>506984</v>
      </c>
      <c r="CT47" s="1">
        <v>425417</v>
      </c>
      <c r="CU47" s="1">
        <v>347502</v>
      </c>
      <c r="CV47" s="1">
        <v>283117</v>
      </c>
      <c r="CW47" s="1">
        <v>230818</v>
      </c>
      <c r="CX47" s="1">
        <v>185407</v>
      </c>
      <c r="CY47" s="1">
        <v>138517</v>
      </c>
      <c r="CZ47" s="1">
        <v>100161</v>
      </c>
      <c r="DA47" s="1">
        <v>75811</v>
      </c>
      <c r="DB47" s="1">
        <v>54425</v>
      </c>
      <c r="DC47" s="1">
        <v>36461</v>
      </c>
      <c r="DD47" s="1">
        <v>64892</v>
      </c>
    </row>
    <row r="48" spans="1:108">
      <c r="A48" s="1">
        <v>2059</v>
      </c>
      <c r="B48" s="1">
        <v>93774678</v>
      </c>
      <c r="C48" s="1">
        <v>589431</v>
      </c>
      <c r="D48" s="1">
        <v>595133</v>
      </c>
      <c r="E48" s="1">
        <v>601177</v>
      </c>
      <c r="F48" s="1">
        <v>607646</v>
      </c>
      <c r="G48" s="1">
        <v>614595</v>
      </c>
      <c r="H48" s="1">
        <v>622058</v>
      </c>
      <c r="I48" s="1">
        <v>630043</v>
      </c>
      <c r="J48" s="1">
        <v>638531</v>
      </c>
      <c r="K48" s="1">
        <v>647445</v>
      </c>
      <c r="L48" s="1">
        <v>656658</v>
      </c>
      <c r="M48" s="1">
        <v>666021</v>
      </c>
      <c r="N48" s="1">
        <v>675392</v>
      </c>
      <c r="O48" s="1">
        <v>684717</v>
      </c>
      <c r="P48" s="1">
        <v>693999</v>
      </c>
      <c r="Q48" s="1">
        <v>703103</v>
      </c>
      <c r="R48" s="1">
        <v>712053</v>
      </c>
      <c r="S48" s="1">
        <v>721336</v>
      </c>
      <c r="T48" s="1">
        <v>731535</v>
      </c>
      <c r="U48" s="1">
        <v>742685</v>
      </c>
      <c r="V48" s="1">
        <v>754534</v>
      </c>
      <c r="W48" s="1">
        <v>767098</v>
      </c>
      <c r="X48" s="1">
        <v>779856</v>
      </c>
      <c r="Y48" s="1">
        <v>792522</v>
      </c>
      <c r="Z48" s="1">
        <v>805009</v>
      </c>
      <c r="AA48" s="1">
        <v>816703</v>
      </c>
      <c r="AB48" s="1">
        <v>827313</v>
      </c>
      <c r="AC48" s="1">
        <v>836883</v>
      </c>
      <c r="AD48" s="1">
        <v>845663</v>
      </c>
      <c r="AE48" s="1">
        <v>853647</v>
      </c>
      <c r="AF48" s="1">
        <v>860706</v>
      </c>
      <c r="AG48" s="1">
        <v>866800</v>
      </c>
      <c r="AH48" s="1">
        <v>872094</v>
      </c>
      <c r="AI48" s="1">
        <v>877032</v>
      </c>
      <c r="AJ48" s="1">
        <v>882136</v>
      </c>
      <c r="AK48" s="1">
        <v>888012</v>
      </c>
      <c r="AL48" s="1">
        <v>895356</v>
      </c>
      <c r="AM48" s="1">
        <v>904824</v>
      </c>
      <c r="AN48" s="1">
        <v>916865</v>
      </c>
      <c r="AO48" s="1">
        <v>931596</v>
      </c>
      <c r="AP48" s="1">
        <v>948689</v>
      </c>
      <c r="AQ48" s="1">
        <v>968425</v>
      </c>
      <c r="AR48" s="1">
        <v>992081</v>
      </c>
      <c r="AS48" s="1">
        <v>1016362</v>
      </c>
      <c r="AT48" s="1">
        <v>1041426</v>
      </c>
      <c r="AU48" s="1">
        <v>1002823</v>
      </c>
      <c r="AV48" s="1">
        <v>1015898</v>
      </c>
      <c r="AW48" s="1">
        <v>1052094</v>
      </c>
      <c r="AX48" s="1">
        <v>1057255</v>
      </c>
      <c r="AY48" s="1">
        <v>1084015</v>
      </c>
      <c r="AZ48" s="1">
        <v>1085769</v>
      </c>
      <c r="BA48" s="1">
        <v>1094727</v>
      </c>
      <c r="BB48" s="1">
        <v>1112719</v>
      </c>
      <c r="BC48" s="1">
        <v>1102470</v>
      </c>
      <c r="BD48" s="1">
        <v>1092215</v>
      </c>
      <c r="BE48" s="1">
        <v>1091218</v>
      </c>
      <c r="BF48" s="1">
        <v>1124705</v>
      </c>
      <c r="BG48" s="1">
        <v>1140142</v>
      </c>
      <c r="BH48" s="1">
        <v>1168679</v>
      </c>
      <c r="BI48" s="1">
        <v>1180255</v>
      </c>
      <c r="BJ48" s="1">
        <v>1202235</v>
      </c>
      <c r="BK48" s="1">
        <v>1198420</v>
      </c>
      <c r="BL48" s="1">
        <v>1208671</v>
      </c>
      <c r="BM48" s="1">
        <v>1198546</v>
      </c>
      <c r="BN48" s="1">
        <v>1185037</v>
      </c>
      <c r="BO48" s="1">
        <v>1190772</v>
      </c>
      <c r="BP48" s="1">
        <v>1172303</v>
      </c>
      <c r="BQ48" s="1">
        <v>1138021</v>
      </c>
      <c r="BR48" s="1">
        <v>1141678</v>
      </c>
      <c r="BS48" s="1">
        <v>1126396</v>
      </c>
      <c r="BT48" s="1">
        <v>1135451</v>
      </c>
      <c r="BU48" s="1">
        <v>1150369</v>
      </c>
      <c r="BV48" s="1">
        <v>1175404</v>
      </c>
      <c r="BW48" s="1">
        <v>1194830</v>
      </c>
      <c r="BX48" s="1">
        <v>1202255</v>
      </c>
      <c r="BY48" s="1">
        <v>1234735</v>
      </c>
      <c r="BZ48" s="1">
        <v>1258094</v>
      </c>
      <c r="CA48" s="1">
        <v>1258599</v>
      </c>
      <c r="CB48" s="1">
        <v>1240858</v>
      </c>
      <c r="CC48" s="1">
        <v>1232606</v>
      </c>
      <c r="CD48" s="1">
        <v>1260954</v>
      </c>
      <c r="CE48" s="1">
        <v>1265786</v>
      </c>
      <c r="CF48" s="1">
        <v>1283252</v>
      </c>
      <c r="CG48" s="1">
        <v>1280511</v>
      </c>
      <c r="CH48" s="1">
        <v>1299717</v>
      </c>
      <c r="CI48" s="1">
        <v>1308184</v>
      </c>
      <c r="CJ48" s="1">
        <v>1323987</v>
      </c>
      <c r="CK48" s="1">
        <v>1285323</v>
      </c>
      <c r="CL48" s="1">
        <v>1195154</v>
      </c>
      <c r="CM48" s="1">
        <v>1094482</v>
      </c>
      <c r="CN48" s="1">
        <v>989963</v>
      </c>
      <c r="CO48" s="1">
        <v>900524</v>
      </c>
      <c r="CP48" s="1">
        <v>804515</v>
      </c>
      <c r="CQ48" s="1">
        <v>724300</v>
      </c>
      <c r="CR48" s="1">
        <v>504002</v>
      </c>
      <c r="CS48" s="1">
        <v>544969</v>
      </c>
      <c r="CT48" s="1">
        <v>439658</v>
      </c>
      <c r="CU48" s="1">
        <v>362418</v>
      </c>
      <c r="CV48" s="1">
        <v>290291</v>
      </c>
      <c r="CW48" s="1">
        <v>231426</v>
      </c>
      <c r="CX48" s="1">
        <v>184203</v>
      </c>
      <c r="CY48" s="1">
        <v>144086</v>
      </c>
      <c r="CZ48" s="1">
        <v>104579</v>
      </c>
      <c r="DA48" s="1">
        <v>73287</v>
      </c>
      <c r="DB48" s="1">
        <v>53639</v>
      </c>
      <c r="DC48" s="1">
        <v>37158</v>
      </c>
      <c r="DD48" s="1">
        <v>62849</v>
      </c>
    </row>
    <row r="49" spans="1:108">
      <c r="A49" s="1">
        <v>2060</v>
      </c>
      <c r="B49" s="1">
        <v>92839672</v>
      </c>
      <c r="C49" s="1">
        <v>583835</v>
      </c>
      <c r="D49" s="1">
        <v>589294</v>
      </c>
      <c r="E49" s="1">
        <v>595033</v>
      </c>
      <c r="F49" s="1">
        <v>601123</v>
      </c>
      <c r="G49" s="1">
        <v>607618</v>
      </c>
      <c r="H49" s="1">
        <v>614582</v>
      </c>
      <c r="I49" s="1">
        <v>622073</v>
      </c>
      <c r="J49" s="1">
        <v>630118</v>
      </c>
      <c r="K49" s="1">
        <v>638680</v>
      </c>
      <c r="L49" s="1">
        <v>647665</v>
      </c>
      <c r="M49" s="1">
        <v>656934</v>
      </c>
      <c r="N49" s="1">
        <v>666329</v>
      </c>
      <c r="O49" s="1">
        <v>675736</v>
      </c>
      <c r="P49" s="1">
        <v>685111</v>
      </c>
      <c r="Q49" s="1">
        <v>694315</v>
      </c>
      <c r="R49" s="1">
        <v>703359</v>
      </c>
      <c r="S49" s="1">
        <v>712711</v>
      </c>
      <c r="T49" s="1">
        <v>722982</v>
      </c>
      <c r="U49" s="1">
        <v>734224</v>
      </c>
      <c r="V49" s="1">
        <v>746183</v>
      </c>
      <c r="W49" s="1">
        <v>758874</v>
      </c>
      <c r="X49" s="1">
        <v>771736</v>
      </c>
      <c r="Y49" s="1">
        <v>784454</v>
      </c>
      <c r="Z49" s="1">
        <v>796953</v>
      </c>
      <c r="AA49" s="1">
        <v>808642</v>
      </c>
      <c r="AB49" s="1">
        <v>819275</v>
      </c>
      <c r="AC49" s="1">
        <v>828983</v>
      </c>
      <c r="AD49" s="1">
        <v>838068</v>
      </c>
      <c r="AE49" s="1">
        <v>846531</v>
      </c>
      <c r="AF49" s="1">
        <v>854223</v>
      </c>
      <c r="AG49" s="1">
        <v>861017</v>
      </c>
      <c r="AH49" s="1">
        <v>866904</v>
      </c>
      <c r="AI49" s="1">
        <v>872106</v>
      </c>
      <c r="AJ49" s="1">
        <v>876969</v>
      </c>
      <c r="AK49" s="1">
        <v>881953</v>
      </c>
      <c r="AL49" s="1">
        <v>887669</v>
      </c>
      <c r="AM49" s="1">
        <v>894881</v>
      </c>
      <c r="AN49" s="1">
        <v>904305</v>
      </c>
      <c r="AO49" s="1">
        <v>916369</v>
      </c>
      <c r="AP49" s="1">
        <v>931125</v>
      </c>
      <c r="AQ49" s="1">
        <v>948212</v>
      </c>
      <c r="AR49" s="1">
        <v>967908</v>
      </c>
      <c r="AS49" s="1">
        <v>991505</v>
      </c>
      <c r="AT49" s="1">
        <v>1015709</v>
      </c>
      <c r="AU49" s="1">
        <v>1040683</v>
      </c>
      <c r="AV49" s="1">
        <v>1002035</v>
      </c>
      <c r="AW49" s="1">
        <v>1015004</v>
      </c>
      <c r="AX49" s="1">
        <v>1051054</v>
      </c>
      <c r="AY49" s="1">
        <v>1056067</v>
      </c>
      <c r="AZ49" s="1">
        <v>1082628</v>
      </c>
      <c r="BA49" s="1">
        <v>1084194</v>
      </c>
      <c r="BB49" s="1">
        <v>1092950</v>
      </c>
      <c r="BC49" s="1">
        <v>1110730</v>
      </c>
      <c r="BD49" s="1">
        <v>1100321</v>
      </c>
      <c r="BE49" s="1">
        <v>1089915</v>
      </c>
      <c r="BF49" s="1">
        <v>1088744</v>
      </c>
      <c r="BG49" s="1">
        <v>1121959</v>
      </c>
      <c r="BH49" s="1">
        <v>1137141</v>
      </c>
      <c r="BI49" s="1">
        <v>1165359</v>
      </c>
      <c r="BJ49" s="1">
        <v>1176627</v>
      </c>
      <c r="BK49" s="1">
        <v>1198214</v>
      </c>
      <c r="BL49" s="1">
        <v>1194069</v>
      </c>
      <c r="BM49" s="1">
        <v>1203905</v>
      </c>
      <c r="BN49" s="1">
        <v>1193409</v>
      </c>
      <c r="BO49" s="1">
        <v>1179491</v>
      </c>
      <c r="BP49" s="1">
        <v>1184681</v>
      </c>
      <c r="BQ49" s="1">
        <v>1165748</v>
      </c>
      <c r="BR49" s="1">
        <v>1131080</v>
      </c>
      <c r="BS49" s="1">
        <v>1134086</v>
      </c>
      <c r="BT49" s="1">
        <v>1118226</v>
      </c>
      <c r="BU49" s="1">
        <v>1126490</v>
      </c>
      <c r="BV49" s="1">
        <v>1140473</v>
      </c>
      <c r="BW49" s="1">
        <v>1164370</v>
      </c>
      <c r="BX49" s="1">
        <v>1182579</v>
      </c>
      <c r="BY49" s="1">
        <v>1188747</v>
      </c>
      <c r="BZ49" s="1">
        <v>1219538</v>
      </c>
      <c r="CA49" s="1">
        <v>1241077</v>
      </c>
      <c r="CB49" s="1">
        <v>1239812</v>
      </c>
      <c r="CC49" s="1">
        <v>1220331</v>
      </c>
      <c r="CD49" s="1">
        <v>1209849</v>
      </c>
      <c r="CE49" s="1">
        <v>1234852</v>
      </c>
      <c r="CF49" s="1">
        <v>1236255</v>
      </c>
      <c r="CG49" s="1">
        <v>1249401</v>
      </c>
      <c r="CH49" s="1">
        <v>1242185</v>
      </c>
      <c r="CI49" s="1">
        <v>1255516</v>
      </c>
      <c r="CJ49" s="1">
        <v>1257626</v>
      </c>
      <c r="CK49" s="1">
        <v>1265853</v>
      </c>
      <c r="CL49" s="1">
        <v>1221397</v>
      </c>
      <c r="CM49" s="1">
        <v>1127732</v>
      </c>
      <c r="CN49" s="1">
        <v>1024533</v>
      </c>
      <c r="CO49" s="1">
        <v>918229</v>
      </c>
      <c r="CP49" s="1">
        <v>826578</v>
      </c>
      <c r="CQ49" s="1">
        <v>729747</v>
      </c>
      <c r="CR49" s="1">
        <v>648313</v>
      </c>
      <c r="CS49" s="1">
        <v>444592</v>
      </c>
      <c r="CT49" s="1">
        <v>473005</v>
      </c>
      <c r="CU49" s="1">
        <v>374882</v>
      </c>
      <c r="CV49" s="1">
        <v>303046</v>
      </c>
      <c r="CW49" s="1">
        <v>237543</v>
      </c>
      <c r="CX49" s="1">
        <v>184890</v>
      </c>
      <c r="CY49" s="1">
        <v>143334</v>
      </c>
      <c r="CZ49" s="1">
        <v>108924</v>
      </c>
      <c r="DA49" s="1">
        <v>76630</v>
      </c>
      <c r="DB49" s="1">
        <v>51931</v>
      </c>
      <c r="DC49" s="1">
        <v>36679</v>
      </c>
      <c r="DD49" s="1">
        <v>62139</v>
      </c>
    </row>
    <row r="50" spans="1:108">
      <c r="A50" s="1">
        <v>2061</v>
      </c>
      <c r="B50" s="1">
        <v>91897360</v>
      </c>
      <c r="C50" s="1">
        <v>578433</v>
      </c>
      <c r="D50" s="1">
        <v>583701</v>
      </c>
      <c r="E50" s="1">
        <v>589196</v>
      </c>
      <c r="F50" s="1">
        <v>594980</v>
      </c>
      <c r="G50" s="1">
        <v>601095</v>
      </c>
      <c r="H50" s="1">
        <v>607605</v>
      </c>
      <c r="I50" s="1">
        <v>614597</v>
      </c>
      <c r="J50" s="1">
        <v>622147</v>
      </c>
      <c r="K50" s="1">
        <v>630265</v>
      </c>
      <c r="L50" s="1">
        <v>638897</v>
      </c>
      <c r="M50" s="1">
        <v>647937</v>
      </c>
      <c r="N50" s="1">
        <v>657238</v>
      </c>
      <c r="O50" s="1">
        <v>666669</v>
      </c>
      <c r="P50" s="1">
        <v>676126</v>
      </c>
      <c r="Q50" s="1">
        <v>685423</v>
      </c>
      <c r="R50" s="1">
        <v>694568</v>
      </c>
      <c r="S50" s="1">
        <v>704010</v>
      </c>
      <c r="T50" s="1">
        <v>714338</v>
      </c>
      <c r="U50" s="1">
        <v>725640</v>
      </c>
      <c r="V50" s="1">
        <v>737683</v>
      </c>
      <c r="W50" s="1">
        <v>750476</v>
      </c>
      <c r="X50" s="1">
        <v>763464</v>
      </c>
      <c r="Y50" s="1">
        <v>776288</v>
      </c>
      <c r="Z50" s="1">
        <v>788841</v>
      </c>
      <c r="AA50" s="1">
        <v>800551</v>
      </c>
      <c r="AB50" s="1">
        <v>811190</v>
      </c>
      <c r="AC50" s="1">
        <v>820929</v>
      </c>
      <c r="AD50" s="1">
        <v>830158</v>
      </c>
      <c r="AE50" s="1">
        <v>838930</v>
      </c>
      <c r="AF50" s="1">
        <v>847104</v>
      </c>
      <c r="AG50" s="1">
        <v>854532</v>
      </c>
      <c r="AH50" s="1">
        <v>861121</v>
      </c>
      <c r="AI50" s="1">
        <v>866918</v>
      </c>
      <c r="AJ50" s="1">
        <v>872046</v>
      </c>
      <c r="AK50" s="1">
        <v>876789</v>
      </c>
      <c r="AL50" s="1">
        <v>881614</v>
      </c>
      <c r="AM50" s="1">
        <v>887200</v>
      </c>
      <c r="AN50" s="1">
        <v>894371</v>
      </c>
      <c r="AO50" s="1">
        <v>903819</v>
      </c>
      <c r="AP50" s="1">
        <v>915908</v>
      </c>
      <c r="AQ50" s="1">
        <v>930660</v>
      </c>
      <c r="AR50" s="1">
        <v>947711</v>
      </c>
      <c r="AS50" s="1">
        <v>967350</v>
      </c>
      <c r="AT50" s="1">
        <v>990872</v>
      </c>
      <c r="AU50" s="1">
        <v>1014990</v>
      </c>
      <c r="AV50" s="1">
        <v>1039869</v>
      </c>
      <c r="AW50" s="1">
        <v>1001160</v>
      </c>
      <c r="AX50" s="1">
        <v>1014006</v>
      </c>
      <c r="AY50" s="1">
        <v>1049881</v>
      </c>
      <c r="AZ50" s="1">
        <v>1054726</v>
      </c>
      <c r="BA50" s="1">
        <v>1081068</v>
      </c>
      <c r="BB50" s="1">
        <v>1082444</v>
      </c>
      <c r="BC50" s="1">
        <v>1091008</v>
      </c>
      <c r="BD50" s="1">
        <v>1108578</v>
      </c>
      <c r="BE50" s="1">
        <v>1098017</v>
      </c>
      <c r="BF50" s="1">
        <v>1087459</v>
      </c>
      <c r="BG50" s="1">
        <v>1086100</v>
      </c>
      <c r="BH50" s="1">
        <v>1119027</v>
      </c>
      <c r="BI50" s="1">
        <v>1133931</v>
      </c>
      <c r="BJ50" s="1">
        <v>1161799</v>
      </c>
      <c r="BK50" s="1">
        <v>1172720</v>
      </c>
      <c r="BL50" s="1">
        <v>1193888</v>
      </c>
      <c r="BM50" s="1">
        <v>1189391</v>
      </c>
      <c r="BN50" s="1">
        <v>1198774</v>
      </c>
      <c r="BO50" s="1">
        <v>1187865</v>
      </c>
      <c r="BP50" s="1">
        <v>1173493</v>
      </c>
      <c r="BQ50" s="1">
        <v>1178100</v>
      </c>
      <c r="BR50" s="1">
        <v>1158679</v>
      </c>
      <c r="BS50" s="1">
        <v>1123602</v>
      </c>
      <c r="BT50" s="1">
        <v>1125903</v>
      </c>
      <c r="BU50" s="1">
        <v>1109443</v>
      </c>
      <c r="BV50" s="1">
        <v>1116853</v>
      </c>
      <c r="BW50" s="1">
        <v>1129830</v>
      </c>
      <c r="BX50" s="1">
        <v>1152488</v>
      </c>
      <c r="BY50" s="1">
        <v>1169371</v>
      </c>
      <c r="BZ50" s="1">
        <v>1174173</v>
      </c>
      <c r="CA50" s="1">
        <v>1203129</v>
      </c>
      <c r="CB50" s="1">
        <v>1222666</v>
      </c>
      <c r="CC50" s="1">
        <v>1219416</v>
      </c>
      <c r="CD50" s="1">
        <v>1197962</v>
      </c>
      <c r="CE50" s="1">
        <v>1184968</v>
      </c>
      <c r="CF50" s="1">
        <v>1206253</v>
      </c>
      <c r="CG50" s="1">
        <v>1203866</v>
      </c>
      <c r="CH50" s="1">
        <v>1212284</v>
      </c>
      <c r="CI50" s="1">
        <v>1200243</v>
      </c>
      <c r="CJ50" s="1">
        <v>1207332</v>
      </c>
      <c r="CK50" s="1">
        <v>1202819</v>
      </c>
      <c r="CL50" s="1">
        <v>1203245</v>
      </c>
      <c r="CM50" s="1">
        <v>1153006</v>
      </c>
      <c r="CN50" s="1">
        <v>1056093</v>
      </c>
      <c r="CO50" s="1">
        <v>950781</v>
      </c>
      <c r="CP50" s="1">
        <v>843286</v>
      </c>
      <c r="CQ50" s="1">
        <v>750231</v>
      </c>
      <c r="CR50" s="1">
        <v>653660</v>
      </c>
      <c r="CS50" s="1">
        <v>572272</v>
      </c>
      <c r="CT50" s="1">
        <v>386219</v>
      </c>
      <c r="CU50" s="1">
        <v>403683</v>
      </c>
      <c r="CV50" s="1">
        <v>313765</v>
      </c>
      <c r="CW50" s="1">
        <v>248238</v>
      </c>
      <c r="CX50" s="1">
        <v>189994</v>
      </c>
      <c r="CY50" s="1">
        <v>144037</v>
      </c>
      <c r="CZ50" s="1">
        <v>108501</v>
      </c>
      <c r="DA50" s="1">
        <v>79922</v>
      </c>
      <c r="DB50" s="1">
        <v>54381</v>
      </c>
      <c r="DC50" s="1">
        <v>35566</v>
      </c>
      <c r="DD50" s="1">
        <v>61517</v>
      </c>
    </row>
    <row r="51" spans="1:108">
      <c r="A51" s="1">
        <v>2062</v>
      </c>
      <c r="B51" s="1">
        <v>90948523</v>
      </c>
      <c r="C51" s="1">
        <v>573172</v>
      </c>
      <c r="D51" s="1">
        <v>578302</v>
      </c>
      <c r="E51" s="1">
        <v>583605</v>
      </c>
      <c r="F51" s="1">
        <v>589144</v>
      </c>
      <c r="G51" s="1">
        <v>594953</v>
      </c>
      <c r="H51" s="1">
        <v>601083</v>
      </c>
      <c r="I51" s="1">
        <v>607620</v>
      </c>
      <c r="J51" s="1">
        <v>614670</v>
      </c>
      <c r="K51" s="1">
        <v>622293</v>
      </c>
      <c r="L51" s="1">
        <v>630480</v>
      </c>
      <c r="M51" s="1">
        <v>639166</v>
      </c>
      <c r="N51" s="1">
        <v>648237</v>
      </c>
      <c r="O51" s="1">
        <v>657574</v>
      </c>
      <c r="P51" s="1">
        <v>667053</v>
      </c>
      <c r="Q51" s="1">
        <v>676434</v>
      </c>
      <c r="R51" s="1">
        <v>685673</v>
      </c>
      <c r="S51" s="1">
        <v>695211</v>
      </c>
      <c r="T51" s="1">
        <v>705617</v>
      </c>
      <c r="U51" s="1">
        <v>716965</v>
      </c>
      <c r="V51" s="1">
        <v>729060</v>
      </c>
      <c r="W51" s="1">
        <v>741928</v>
      </c>
      <c r="X51" s="1">
        <v>755017</v>
      </c>
      <c r="Y51" s="1">
        <v>767968</v>
      </c>
      <c r="Z51" s="1">
        <v>780630</v>
      </c>
      <c r="AA51" s="1">
        <v>792403</v>
      </c>
      <c r="AB51" s="1">
        <v>803074</v>
      </c>
      <c r="AC51" s="1">
        <v>812829</v>
      </c>
      <c r="AD51" s="1">
        <v>822094</v>
      </c>
      <c r="AE51" s="1">
        <v>831013</v>
      </c>
      <c r="AF51" s="1">
        <v>839499</v>
      </c>
      <c r="AG51" s="1">
        <v>847412</v>
      </c>
      <c r="AH51" s="1">
        <v>854638</v>
      </c>
      <c r="AI51" s="1">
        <v>861137</v>
      </c>
      <c r="AJ51" s="1">
        <v>866860</v>
      </c>
      <c r="AK51" s="1">
        <v>871869</v>
      </c>
      <c r="AL51" s="1">
        <v>876455</v>
      </c>
      <c r="AM51" s="1">
        <v>881151</v>
      </c>
      <c r="AN51" s="1">
        <v>886697</v>
      </c>
      <c r="AO51" s="1">
        <v>893892</v>
      </c>
      <c r="AP51" s="1">
        <v>903367</v>
      </c>
      <c r="AQ51" s="1">
        <v>915454</v>
      </c>
      <c r="AR51" s="1">
        <v>930171</v>
      </c>
      <c r="AS51" s="1">
        <v>947168</v>
      </c>
      <c r="AT51" s="1">
        <v>966738</v>
      </c>
      <c r="AU51" s="1">
        <v>990176</v>
      </c>
      <c r="AV51" s="1">
        <v>1014202</v>
      </c>
      <c r="AW51" s="1">
        <v>1038966</v>
      </c>
      <c r="AX51" s="1">
        <v>1000184</v>
      </c>
      <c r="AY51" s="1">
        <v>1012881</v>
      </c>
      <c r="AZ51" s="1">
        <v>1048557</v>
      </c>
      <c r="BA51" s="1">
        <v>1053217</v>
      </c>
      <c r="BB51" s="1">
        <v>1079334</v>
      </c>
      <c r="BC51" s="1">
        <v>1080531</v>
      </c>
      <c r="BD51" s="1">
        <v>1088906</v>
      </c>
      <c r="BE51" s="1">
        <v>1106271</v>
      </c>
      <c r="BF51" s="1">
        <v>1095557</v>
      </c>
      <c r="BG51" s="1">
        <v>1084834</v>
      </c>
      <c r="BH51" s="1">
        <v>1083277</v>
      </c>
      <c r="BI51" s="1">
        <v>1115888</v>
      </c>
      <c r="BJ51" s="1">
        <v>1130486</v>
      </c>
      <c r="BK51" s="1">
        <v>1157965</v>
      </c>
      <c r="BL51" s="1">
        <v>1168517</v>
      </c>
      <c r="BM51" s="1">
        <v>1189238</v>
      </c>
      <c r="BN51" s="1">
        <v>1184354</v>
      </c>
      <c r="BO51" s="1">
        <v>1193235</v>
      </c>
      <c r="BP51" s="1">
        <v>1181868</v>
      </c>
      <c r="BQ51" s="1">
        <v>1167011</v>
      </c>
      <c r="BR51" s="1">
        <v>1171001</v>
      </c>
      <c r="BS51" s="1">
        <v>1151062</v>
      </c>
      <c r="BT51" s="1">
        <v>1115540</v>
      </c>
      <c r="BU51" s="1">
        <v>1117102</v>
      </c>
      <c r="BV51" s="1">
        <v>1099995</v>
      </c>
      <c r="BW51" s="1">
        <v>1106487</v>
      </c>
      <c r="BX51" s="1">
        <v>1118368</v>
      </c>
      <c r="BY51" s="1">
        <v>1139676</v>
      </c>
      <c r="BZ51" s="1">
        <v>1155118</v>
      </c>
      <c r="CA51" s="1">
        <v>1158436</v>
      </c>
      <c r="CB51" s="1">
        <v>1185376</v>
      </c>
      <c r="CC51" s="1">
        <v>1202680</v>
      </c>
      <c r="CD51" s="1">
        <v>1197190</v>
      </c>
      <c r="CE51" s="1">
        <v>1173504</v>
      </c>
      <c r="CF51" s="1">
        <v>1157705</v>
      </c>
      <c r="CG51" s="1">
        <v>1174882</v>
      </c>
      <c r="CH51" s="1">
        <v>1168346</v>
      </c>
      <c r="CI51" s="1">
        <v>1171653</v>
      </c>
      <c r="CJ51" s="1">
        <v>1154503</v>
      </c>
      <c r="CK51" s="1">
        <v>1155074</v>
      </c>
      <c r="CL51" s="1">
        <v>1143760</v>
      </c>
      <c r="CM51" s="1">
        <v>1136234</v>
      </c>
      <c r="CN51" s="1">
        <v>1080290</v>
      </c>
      <c r="CO51" s="1">
        <v>980518</v>
      </c>
      <c r="CP51" s="1">
        <v>873675</v>
      </c>
      <c r="CQ51" s="1">
        <v>765851</v>
      </c>
      <c r="CR51" s="1">
        <v>672466</v>
      </c>
      <c r="CS51" s="1">
        <v>577438</v>
      </c>
      <c r="CT51" s="1">
        <v>497489</v>
      </c>
      <c r="CU51" s="1">
        <v>329921</v>
      </c>
      <c r="CV51" s="1">
        <v>338197</v>
      </c>
      <c r="CW51" s="1">
        <v>257279</v>
      </c>
      <c r="CX51" s="1">
        <v>198770</v>
      </c>
      <c r="CY51" s="1">
        <v>148193</v>
      </c>
      <c r="CZ51" s="1">
        <v>109169</v>
      </c>
      <c r="DA51" s="1">
        <v>79723</v>
      </c>
      <c r="DB51" s="1">
        <v>56796</v>
      </c>
      <c r="DC51" s="1">
        <v>37301</v>
      </c>
      <c r="DD51" s="1">
        <v>60517</v>
      </c>
    </row>
    <row r="52" spans="1:108">
      <c r="A52" s="1">
        <v>2063</v>
      </c>
      <c r="B52" s="1">
        <v>89994346</v>
      </c>
      <c r="C52" s="1">
        <v>567996</v>
      </c>
      <c r="D52" s="1">
        <v>573044</v>
      </c>
      <c r="E52" s="1">
        <v>578208</v>
      </c>
      <c r="F52" s="1">
        <v>583555</v>
      </c>
      <c r="G52" s="1">
        <v>589118</v>
      </c>
      <c r="H52" s="1">
        <v>594942</v>
      </c>
      <c r="I52" s="1">
        <v>601098</v>
      </c>
      <c r="J52" s="1">
        <v>607693</v>
      </c>
      <c r="K52" s="1">
        <v>614814</v>
      </c>
      <c r="L52" s="1">
        <v>622505</v>
      </c>
      <c r="M52" s="1">
        <v>630745</v>
      </c>
      <c r="N52" s="1">
        <v>639463</v>
      </c>
      <c r="O52" s="1">
        <v>648568</v>
      </c>
      <c r="P52" s="1">
        <v>657953</v>
      </c>
      <c r="Q52" s="1">
        <v>667358</v>
      </c>
      <c r="R52" s="1">
        <v>676681</v>
      </c>
      <c r="S52" s="1">
        <v>686309</v>
      </c>
      <c r="T52" s="1">
        <v>696800</v>
      </c>
      <c r="U52" s="1">
        <v>708213</v>
      </c>
      <c r="V52" s="1">
        <v>720345</v>
      </c>
      <c r="W52" s="1">
        <v>733258</v>
      </c>
      <c r="X52" s="1">
        <v>746419</v>
      </c>
      <c r="Y52" s="1">
        <v>759472</v>
      </c>
      <c r="Z52" s="1">
        <v>772265</v>
      </c>
      <c r="AA52" s="1">
        <v>784156</v>
      </c>
      <c r="AB52" s="1">
        <v>794901</v>
      </c>
      <c r="AC52" s="1">
        <v>804699</v>
      </c>
      <c r="AD52" s="1">
        <v>813984</v>
      </c>
      <c r="AE52" s="1">
        <v>822943</v>
      </c>
      <c r="AF52" s="1">
        <v>831578</v>
      </c>
      <c r="AG52" s="1">
        <v>839806</v>
      </c>
      <c r="AH52" s="1">
        <v>847519</v>
      </c>
      <c r="AI52" s="1">
        <v>854655</v>
      </c>
      <c r="AJ52" s="1">
        <v>861081</v>
      </c>
      <c r="AK52" s="1">
        <v>866685</v>
      </c>
      <c r="AL52" s="1">
        <v>871538</v>
      </c>
      <c r="AM52" s="1">
        <v>875996</v>
      </c>
      <c r="AN52" s="1">
        <v>880653</v>
      </c>
      <c r="AO52" s="1">
        <v>886225</v>
      </c>
      <c r="AP52" s="1">
        <v>893448</v>
      </c>
      <c r="AQ52" s="1">
        <v>902923</v>
      </c>
      <c r="AR52" s="1">
        <v>914977</v>
      </c>
      <c r="AS52" s="1">
        <v>929643</v>
      </c>
      <c r="AT52" s="1">
        <v>946573</v>
      </c>
      <c r="AU52" s="1">
        <v>966063</v>
      </c>
      <c r="AV52" s="1">
        <v>989412</v>
      </c>
      <c r="AW52" s="1">
        <v>1013327</v>
      </c>
      <c r="AX52" s="1">
        <v>1037957</v>
      </c>
      <c r="AY52" s="1">
        <v>999083</v>
      </c>
      <c r="AZ52" s="1">
        <v>1011611</v>
      </c>
      <c r="BA52" s="1">
        <v>1047066</v>
      </c>
      <c r="BB52" s="1">
        <v>1051539</v>
      </c>
      <c r="BC52" s="1">
        <v>1077438</v>
      </c>
      <c r="BD52" s="1">
        <v>1078462</v>
      </c>
      <c r="BE52" s="1">
        <v>1086653</v>
      </c>
      <c r="BF52" s="1">
        <v>1103806</v>
      </c>
      <c r="BG52" s="1">
        <v>1092927</v>
      </c>
      <c r="BH52" s="1">
        <v>1082031</v>
      </c>
      <c r="BI52" s="1">
        <v>1080255</v>
      </c>
      <c r="BJ52" s="1">
        <v>1112520</v>
      </c>
      <c r="BK52" s="1">
        <v>1126778</v>
      </c>
      <c r="BL52" s="1">
        <v>1153840</v>
      </c>
      <c r="BM52" s="1">
        <v>1163999</v>
      </c>
      <c r="BN52" s="1">
        <v>1184230</v>
      </c>
      <c r="BO52" s="1">
        <v>1178917</v>
      </c>
      <c r="BP52" s="1">
        <v>1187242</v>
      </c>
      <c r="BQ52" s="1">
        <v>1175386</v>
      </c>
      <c r="BR52" s="1">
        <v>1160019</v>
      </c>
      <c r="BS52" s="1">
        <v>1163350</v>
      </c>
      <c r="BT52" s="1">
        <v>1142849</v>
      </c>
      <c r="BU52" s="1">
        <v>1106869</v>
      </c>
      <c r="BV52" s="1">
        <v>1107635</v>
      </c>
      <c r="BW52" s="1">
        <v>1089832</v>
      </c>
      <c r="BX52" s="1">
        <v>1095322</v>
      </c>
      <c r="BY52" s="1">
        <v>1106007</v>
      </c>
      <c r="BZ52" s="1">
        <v>1125849</v>
      </c>
      <c r="CA52" s="1">
        <v>1139727</v>
      </c>
      <c r="CB52" s="1">
        <v>1141411</v>
      </c>
      <c r="CC52" s="1">
        <v>1166105</v>
      </c>
      <c r="CD52" s="1">
        <v>1180900</v>
      </c>
      <c r="CE52" s="1">
        <v>1172890</v>
      </c>
      <c r="CF52" s="1">
        <v>1146703</v>
      </c>
      <c r="CG52" s="1">
        <v>1127797</v>
      </c>
      <c r="CH52" s="1">
        <v>1140470</v>
      </c>
      <c r="CI52" s="1">
        <v>1129451</v>
      </c>
      <c r="CJ52" s="1">
        <v>1127325</v>
      </c>
      <c r="CK52" s="1">
        <v>1104870</v>
      </c>
      <c r="CL52" s="1">
        <v>1098730</v>
      </c>
      <c r="CM52" s="1">
        <v>1080509</v>
      </c>
      <c r="CN52" s="1">
        <v>1064956</v>
      </c>
      <c r="CO52" s="1">
        <v>1003528</v>
      </c>
      <c r="CP52" s="1">
        <v>901459</v>
      </c>
      <c r="CQ52" s="1">
        <v>793942</v>
      </c>
      <c r="CR52" s="1">
        <v>686910</v>
      </c>
      <c r="CS52" s="1">
        <v>594486</v>
      </c>
      <c r="CT52" s="1">
        <v>502393</v>
      </c>
      <c r="CU52" s="1">
        <v>425294</v>
      </c>
      <c r="CV52" s="1">
        <v>276672</v>
      </c>
      <c r="CW52" s="1">
        <v>277599</v>
      </c>
      <c r="CX52" s="1">
        <v>206232</v>
      </c>
      <c r="CY52" s="1">
        <v>155223</v>
      </c>
      <c r="CZ52" s="1">
        <v>112463</v>
      </c>
      <c r="DA52" s="1">
        <v>80319</v>
      </c>
      <c r="DB52" s="1">
        <v>56737</v>
      </c>
      <c r="DC52" s="1">
        <v>39013</v>
      </c>
      <c r="DD52" s="1">
        <v>61148</v>
      </c>
    </row>
    <row r="53" spans="1:108">
      <c r="A53" s="1">
        <v>2064</v>
      </c>
      <c r="B53" s="1">
        <v>89036383</v>
      </c>
      <c r="C53" s="1">
        <v>562851</v>
      </c>
      <c r="D53" s="1">
        <v>567871</v>
      </c>
      <c r="E53" s="1">
        <v>572952</v>
      </c>
      <c r="F53" s="1">
        <v>578159</v>
      </c>
      <c r="G53" s="1">
        <v>583529</v>
      </c>
      <c r="H53" s="1">
        <v>589107</v>
      </c>
      <c r="I53" s="1">
        <v>594957</v>
      </c>
      <c r="J53" s="1">
        <v>601171</v>
      </c>
      <c r="K53" s="1">
        <v>607836</v>
      </c>
      <c r="L53" s="1">
        <v>615024</v>
      </c>
      <c r="M53" s="1">
        <v>622767</v>
      </c>
      <c r="N53" s="1">
        <v>631038</v>
      </c>
      <c r="O53" s="1">
        <v>639789</v>
      </c>
      <c r="P53" s="1">
        <v>648943</v>
      </c>
      <c r="Q53" s="1">
        <v>658254</v>
      </c>
      <c r="R53" s="1">
        <v>667602</v>
      </c>
      <c r="S53" s="1">
        <v>677309</v>
      </c>
      <c r="T53" s="1">
        <v>687877</v>
      </c>
      <c r="U53" s="1">
        <v>699364</v>
      </c>
      <c r="V53" s="1">
        <v>711554</v>
      </c>
      <c r="W53" s="1">
        <v>724494</v>
      </c>
      <c r="X53" s="1">
        <v>737697</v>
      </c>
      <c r="Y53" s="1">
        <v>750824</v>
      </c>
      <c r="Z53" s="1">
        <v>763722</v>
      </c>
      <c r="AA53" s="1">
        <v>775754</v>
      </c>
      <c r="AB53" s="1">
        <v>786630</v>
      </c>
      <c r="AC53" s="1">
        <v>796511</v>
      </c>
      <c r="AD53" s="1">
        <v>805844</v>
      </c>
      <c r="AE53" s="1">
        <v>814826</v>
      </c>
      <c r="AF53" s="1">
        <v>823504</v>
      </c>
      <c r="AG53" s="1">
        <v>831884</v>
      </c>
      <c r="AH53" s="1">
        <v>839913</v>
      </c>
      <c r="AI53" s="1">
        <v>847538</v>
      </c>
      <c r="AJ53" s="1">
        <v>854601</v>
      </c>
      <c r="AK53" s="1">
        <v>860910</v>
      </c>
      <c r="AL53" s="1">
        <v>866359</v>
      </c>
      <c r="AM53" s="1">
        <v>871085</v>
      </c>
      <c r="AN53" s="1">
        <v>875504</v>
      </c>
      <c r="AO53" s="1">
        <v>880187</v>
      </c>
      <c r="AP53" s="1">
        <v>885788</v>
      </c>
      <c r="AQ53" s="1">
        <v>893012</v>
      </c>
      <c r="AR53" s="1">
        <v>902455</v>
      </c>
      <c r="AS53" s="1">
        <v>914461</v>
      </c>
      <c r="AT53" s="1">
        <v>929062</v>
      </c>
      <c r="AU53" s="1">
        <v>945917</v>
      </c>
      <c r="AV53" s="1">
        <v>965323</v>
      </c>
      <c r="AW53" s="1">
        <v>988564</v>
      </c>
      <c r="AX53" s="1">
        <v>1012350</v>
      </c>
      <c r="AY53" s="1">
        <v>1036820</v>
      </c>
      <c r="AZ53" s="1">
        <v>997839</v>
      </c>
      <c r="BA53" s="1">
        <v>1010180</v>
      </c>
      <c r="BB53" s="1">
        <v>1045408</v>
      </c>
      <c r="BC53" s="1">
        <v>1049704</v>
      </c>
      <c r="BD53" s="1">
        <v>1075387</v>
      </c>
      <c r="BE53" s="1">
        <v>1076242</v>
      </c>
      <c r="BF53" s="1">
        <v>1084246</v>
      </c>
      <c r="BG53" s="1">
        <v>1101172</v>
      </c>
      <c r="BH53" s="1">
        <v>1090118</v>
      </c>
      <c r="BI53" s="1">
        <v>1079030</v>
      </c>
      <c r="BJ53" s="1">
        <v>1077012</v>
      </c>
      <c r="BK53" s="1">
        <v>1108894</v>
      </c>
      <c r="BL53" s="1">
        <v>1122788</v>
      </c>
      <c r="BM53" s="1">
        <v>1149407</v>
      </c>
      <c r="BN53" s="1">
        <v>1159134</v>
      </c>
      <c r="BO53" s="1">
        <v>1178823</v>
      </c>
      <c r="BP53" s="1">
        <v>1173034</v>
      </c>
      <c r="BQ53" s="1">
        <v>1180765</v>
      </c>
      <c r="BR53" s="1">
        <v>1168393</v>
      </c>
      <c r="BS53" s="1">
        <v>1152481</v>
      </c>
      <c r="BT53" s="1">
        <v>1155099</v>
      </c>
      <c r="BU53" s="1">
        <v>1134012</v>
      </c>
      <c r="BV53" s="1">
        <v>1097539</v>
      </c>
      <c r="BW53" s="1">
        <v>1097450</v>
      </c>
      <c r="BX53" s="1">
        <v>1078883</v>
      </c>
      <c r="BY53" s="1">
        <v>1083279</v>
      </c>
      <c r="BZ53" s="1">
        <v>1092664</v>
      </c>
      <c r="CA53" s="1">
        <v>1110916</v>
      </c>
      <c r="CB53" s="1">
        <v>1123075</v>
      </c>
      <c r="CC53" s="1">
        <v>1122931</v>
      </c>
      <c r="CD53" s="1">
        <v>1145106</v>
      </c>
      <c r="CE53" s="1">
        <v>1157089</v>
      </c>
      <c r="CF53" s="1">
        <v>1146262</v>
      </c>
      <c r="CG53" s="1">
        <v>1117298</v>
      </c>
      <c r="CH53" s="1">
        <v>1094984</v>
      </c>
      <c r="CI53" s="1">
        <v>1102778</v>
      </c>
      <c r="CJ53" s="1">
        <v>1087000</v>
      </c>
      <c r="CK53" s="1">
        <v>1079199</v>
      </c>
      <c r="CL53" s="1">
        <v>1051329</v>
      </c>
      <c r="CM53" s="1">
        <v>1038355</v>
      </c>
      <c r="CN53" s="1">
        <v>1013190</v>
      </c>
      <c r="CO53" s="1">
        <v>989678</v>
      </c>
      <c r="CP53" s="1">
        <v>923167</v>
      </c>
      <c r="CQ53" s="1">
        <v>819649</v>
      </c>
      <c r="CR53" s="1">
        <v>712584</v>
      </c>
      <c r="CS53" s="1">
        <v>607675</v>
      </c>
      <c r="CT53" s="1">
        <v>517627</v>
      </c>
      <c r="CU53" s="1">
        <v>429860</v>
      </c>
      <c r="CV53" s="1">
        <v>356942</v>
      </c>
      <c r="CW53" s="1">
        <v>227336</v>
      </c>
      <c r="CX53" s="1">
        <v>222766</v>
      </c>
      <c r="CY53" s="1">
        <v>161237</v>
      </c>
      <c r="CZ53" s="1">
        <v>117946</v>
      </c>
      <c r="DA53" s="1">
        <v>82853</v>
      </c>
      <c r="DB53" s="1">
        <v>57239</v>
      </c>
      <c r="DC53" s="1">
        <v>39031</v>
      </c>
      <c r="DD53" s="1">
        <v>62803</v>
      </c>
    </row>
    <row r="54" spans="1:108">
      <c r="A54" s="1">
        <v>2065</v>
      </c>
      <c r="B54" s="1">
        <v>88076506</v>
      </c>
      <c r="C54" s="1">
        <v>557695</v>
      </c>
      <c r="D54" s="1">
        <v>562729</v>
      </c>
      <c r="E54" s="1">
        <v>567780</v>
      </c>
      <c r="F54" s="1">
        <v>572904</v>
      </c>
      <c r="G54" s="1">
        <v>578134</v>
      </c>
      <c r="H54" s="1">
        <v>583518</v>
      </c>
      <c r="I54" s="1">
        <v>589122</v>
      </c>
      <c r="J54" s="1">
        <v>595029</v>
      </c>
      <c r="K54" s="1">
        <v>601312</v>
      </c>
      <c r="L54" s="1">
        <v>608044</v>
      </c>
      <c r="M54" s="1">
        <v>615283</v>
      </c>
      <c r="N54" s="1">
        <v>623056</v>
      </c>
      <c r="O54" s="1">
        <v>631361</v>
      </c>
      <c r="P54" s="1">
        <v>640159</v>
      </c>
      <c r="Q54" s="1">
        <v>649240</v>
      </c>
      <c r="R54" s="1">
        <v>658495</v>
      </c>
      <c r="S54" s="1">
        <v>668222</v>
      </c>
      <c r="T54" s="1">
        <v>678858</v>
      </c>
      <c r="U54" s="1">
        <v>690410</v>
      </c>
      <c r="V54" s="1">
        <v>702664</v>
      </c>
      <c r="W54" s="1">
        <v>715653</v>
      </c>
      <c r="X54" s="1">
        <v>728882</v>
      </c>
      <c r="Y54" s="1">
        <v>742052</v>
      </c>
      <c r="Z54" s="1">
        <v>755027</v>
      </c>
      <c r="AA54" s="1">
        <v>767174</v>
      </c>
      <c r="AB54" s="1">
        <v>778203</v>
      </c>
      <c r="AC54" s="1">
        <v>788224</v>
      </c>
      <c r="AD54" s="1">
        <v>797645</v>
      </c>
      <c r="AE54" s="1">
        <v>806678</v>
      </c>
      <c r="AF54" s="1">
        <v>815383</v>
      </c>
      <c r="AG54" s="1">
        <v>823809</v>
      </c>
      <c r="AH54" s="1">
        <v>831992</v>
      </c>
      <c r="AI54" s="1">
        <v>839933</v>
      </c>
      <c r="AJ54" s="1">
        <v>847486</v>
      </c>
      <c r="AK54" s="1">
        <v>854433</v>
      </c>
      <c r="AL54" s="1">
        <v>860587</v>
      </c>
      <c r="AM54" s="1">
        <v>865910</v>
      </c>
      <c r="AN54" s="1">
        <v>870597</v>
      </c>
      <c r="AO54" s="1">
        <v>875043</v>
      </c>
      <c r="AP54" s="1">
        <v>879756</v>
      </c>
      <c r="AQ54" s="1">
        <v>885358</v>
      </c>
      <c r="AR54" s="1">
        <v>892553</v>
      </c>
      <c r="AS54" s="1">
        <v>901950</v>
      </c>
      <c r="AT54" s="1">
        <v>913894</v>
      </c>
      <c r="AU54" s="1">
        <v>928423</v>
      </c>
      <c r="AV54" s="1">
        <v>945197</v>
      </c>
      <c r="AW54" s="1">
        <v>964502</v>
      </c>
      <c r="AX54" s="1">
        <v>987617</v>
      </c>
      <c r="AY54" s="1">
        <v>1011247</v>
      </c>
      <c r="AZ54" s="1">
        <v>1035535</v>
      </c>
      <c r="BA54" s="1">
        <v>996437</v>
      </c>
      <c r="BB54" s="1">
        <v>1008589</v>
      </c>
      <c r="BC54" s="1">
        <v>1043594</v>
      </c>
      <c r="BD54" s="1">
        <v>1047718</v>
      </c>
      <c r="BE54" s="1">
        <v>1073187</v>
      </c>
      <c r="BF54" s="1">
        <v>1073871</v>
      </c>
      <c r="BG54" s="1">
        <v>1081673</v>
      </c>
      <c r="BH54" s="1">
        <v>1098358</v>
      </c>
      <c r="BI54" s="1">
        <v>1087110</v>
      </c>
      <c r="BJ54" s="1">
        <v>1075810</v>
      </c>
      <c r="BK54" s="1">
        <v>1073521</v>
      </c>
      <c r="BL54" s="1">
        <v>1104994</v>
      </c>
      <c r="BM54" s="1">
        <v>1118499</v>
      </c>
      <c r="BN54" s="1">
        <v>1144632</v>
      </c>
      <c r="BO54" s="1">
        <v>1153881</v>
      </c>
      <c r="BP54" s="1">
        <v>1172972</v>
      </c>
      <c r="BQ54" s="1">
        <v>1166674</v>
      </c>
      <c r="BR54" s="1">
        <v>1173775</v>
      </c>
      <c r="BS54" s="1">
        <v>1160853</v>
      </c>
      <c r="BT54" s="1">
        <v>1144350</v>
      </c>
      <c r="BU54" s="1">
        <v>1146220</v>
      </c>
      <c r="BV54" s="1">
        <v>1124504</v>
      </c>
      <c r="BW54" s="1">
        <v>1087499</v>
      </c>
      <c r="BX54" s="1">
        <v>1086475</v>
      </c>
      <c r="BY54" s="1">
        <v>1067072</v>
      </c>
      <c r="BZ54" s="1">
        <v>1070278</v>
      </c>
      <c r="CA54" s="1">
        <v>1078253</v>
      </c>
      <c r="CB54" s="1">
        <v>1094759</v>
      </c>
      <c r="CC54" s="1">
        <v>1105001</v>
      </c>
      <c r="CD54" s="1">
        <v>1102797</v>
      </c>
      <c r="CE54" s="1">
        <v>1122150</v>
      </c>
      <c r="CF54" s="1">
        <v>1130996</v>
      </c>
      <c r="CG54" s="1">
        <v>1117044</v>
      </c>
      <c r="CH54" s="1">
        <v>1085030</v>
      </c>
      <c r="CI54" s="1">
        <v>1059032</v>
      </c>
      <c r="CJ54" s="1">
        <v>1061623</v>
      </c>
      <c r="CK54" s="1">
        <v>1040891</v>
      </c>
      <c r="CL54" s="1">
        <v>1027255</v>
      </c>
      <c r="CM54" s="1">
        <v>993927</v>
      </c>
      <c r="CN54" s="1">
        <v>974063</v>
      </c>
      <c r="CO54" s="1">
        <v>942049</v>
      </c>
      <c r="CP54" s="1">
        <v>910831</v>
      </c>
      <c r="CQ54" s="1">
        <v>839937</v>
      </c>
      <c r="CR54" s="1">
        <v>736105</v>
      </c>
      <c r="CS54" s="1">
        <v>630841</v>
      </c>
      <c r="CT54" s="1">
        <v>529501</v>
      </c>
      <c r="CU54" s="1">
        <v>443260</v>
      </c>
      <c r="CV54" s="1">
        <v>361108</v>
      </c>
      <c r="CW54" s="1">
        <v>293548</v>
      </c>
      <c r="CX54" s="1">
        <v>182635</v>
      </c>
      <c r="CY54" s="1">
        <v>174369</v>
      </c>
      <c r="CZ54" s="1">
        <v>122666</v>
      </c>
      <c r="DA54" s="1">
        <v>87007</v>
      </c>
      <c r="DB54" s="1">
        <v>59127</v>
      </c>
      <c r="DC54" s="1">
        <v>39431</v>
      </c>
      <c r="DD54" s="1">
        <v>63966</v>
      </c>
    </row>
    <row r="55" spans="1:108">
      <c r="A55" s="1">
        <v>2066</v>
      </c>
      <c r="B55" s="1">
        <v>87110298</v>
      </c>
      <c r="C55" s="1">
        <v>552488</v>
      </c>
      <c r="D55" s="1">
        <v>557574</v>
      </c>
      <c r="E55" s="1">
        <v>562640</v>
      </c>
      <c r="F55" s="1">
        <v>567733</v>
      </c>
      <c r="G55" s="1">
        <v>572879</v>
      </c>
      <c r="H55" s="1">
        <v>578123</v>
      </c>
      <c r="I55" s="1">
        <v>583533</v>
      </c>
      <c r="J55" s="1">
        <v>589194</v>
      </c>
      <c r="K55" s="1">
        <v>595169</v>
      </c>
      <c r="L55" s="1">
        <v>601518</v>
      </c>
      <c r="M55" s="1">
        <v>608300</v>
      </c>
      <c r="N55" s="1">
        <v>615569</v>
      </c>
      <c r="O55" s="1">
        <v>623375</v>
      </c>
      <c r="P55" s="1">
        <v>631725</v>
      </c>
      <c r="Q55" s="1">
        <v>640452</v>
      </c>
      <c r="R55" s="1">
        <v>649477</v>
      </c>
      <c r="S55" s="1">
        <v>659106</v>
      </c>
      <c r="T55" s="1">
        <v>669750</v>
      </c>
      <c r="U55" s="1">
        <v>681357</v>
      </c>
      <c r="V55" s="1">
        <v>693668</v>
      </c>
      <c r="W55" s="1">
        <v>706713</v>
      </c>
      <c r="X55" s="1">
        <v>719988</v>
      </c>
      <c r="Y55" s="1">
        <v>733185</v>
      </c>
      <c r="Z55" s="1">
        <v>746206</v>
      </c>
      <c r="AA55" s="1">
        <v>758440</v>
      </c>
      <c r="AB55" s="1">
        <v>769596</v>
      </c>
      <c r="AC55" s="1">
        <v>779780</v>
      </c>
      <c r="AD55" s="1">
        <v>789348</v>
      </c>
      <c r="AE55" s="1">
        <v>798472</v>
      </c>
      <c r="AF55" s="1">
        <v>807230</v>
      </c>
      <c r="AG55" s="1">
        <v>815685</v>
      </c>
      <c r="AH55" s="1">
        <v>823916</v>
      </c>
      <c r="AI55" s="1">
        <v>832012</v>
      </c>
      <c r="AJ55" s="1">
        <v>839883</v>
      </c>
      <c r="AK55" s="1">
        <v>847320</v>
      </c>
      <c r="AL55" s="1">
        <v>854114</v>
      </c>
      <c r="AM55" s="1">
        <v>860142</v>
      </c>
      <c r="AN55" s="1">
        <v>865426</v>
      </c>
      <c r="AO55" s="1">
        <v>870140</v>
      </c>
      <c r="AP55" s="1">
        <v>874615</v>
      </c>
      <c r="AQ55" s="1">
        <v>879330</v>
      </c>
      <c r="AR55" s="1">
        <v>884904</v>
      </c>
      <c r="AS55" s="1">
        <v>892054</v>
      </c>
      <c r="AT55" s="1">
        <v>901392</v>
      </c>
      <c r="AU55" s="1">
        <v>913266</v>
      </c>
      <c r="AV55" s="1">
        <v>927718</v>
      </c>
      <c r="AW55" s="1">
        <v>944394</v>
      </c>
      <c r="AX55" s="1">
        <v>963579</v>
      </c>
      <c r="AY55" s="1">
        <v>986544</v>
      </c>
      <c r="AZ55" s="1">
        <v>1009996</v>
      </c>
      <c r="BA55" s="1">
        <v>1034080</v>
      </c>
      <c r="BB55" s="1">
        <v>994871</v>
      </c>
      <c r="BC55" s="1">
        <v>1006840</v>
      </c>
      <c r="BD55" s="1">
        <v>1041623</v>
      </c>
      <c r="BE55" s="1">
        <v>1045579</v>
      </c>
      <c r="BF55" s="1">
        <v>1070826</v>
      </c>
      <c r="BG55" s="1">
        <v>1071325</v>
      </c>
      <c r="BH55" s="1">
        <v>1078912</v>
      </c>
      <c r="BI55" s="1">
        <v>1095332</v>
      </c>
      <c r="BJ55" s="1">
        <v>1083869</v>
      </c>
      <c r="BK55" s="1">
        <v>1072328</v>
      </c>
      <c r="BL55" s="1">
        <v>1069749</v>
      </c>
      <c r="BM55" s="1">
        <v>1100783</v>
      </c>
      <c r="BN55" s="1">
        <v>1113860</v>
      </c>
      <c r="BO55" s="1">
        <v>1139454</v>
      </c>
      <c r="BP55" s="1">
        <v>1148172</v>
      </c>
      <c r="BQ55" s="1">
        <v>1166619</v>
      </c>
      <c r="BR55" s="1">
        <v>1159779</v>
      </c>
      <c r="BS55" s="1">
        <v>1166205</v>
      </c>
      <c r="BT55" s="1">
        <v>1152684</v>
      </c>
      <c r="BU55" s="1">
        <v>1135563</v>
      </c>
      <c r="BV55" s="1">
        <v>1136624</v>
      </c>
      <c r="BW55" s="1">
        <v>1114228</v>
      </c>
      <c r="BX55" s="1">
        <v>1076636</v>
      </c>
      <c r="BY55" s="1">
        <v>1074586</v>
      </c>
      <c r="BZ55" s="1">
        <v>1054266</v>
      </c>
      <c r="CA55" s="1">
        <v>1056175</v>
      </c>
      <c r="CB55" s="1">
        <v>1062593</v>
      </c>
      <c r="CC55" s="1">
        <v>1077146</v>
      </c>
      <c r="CD55" s="1">
        <v>1085220</v>
      </c>
      <c r="CE55" s="1">
        <v>1080684</v>
      </c>
      <c r="CF55" s="1">
        <v>1096869</v>
      </c>
      <c r="CG55" s="1">
        <v>1102217</v>
      </c>
      <c r="CH55" s="1">
        <v>1084812</v>
      </c>
      <c r="CI55" s="1">
        <v>1049482</v>
      </c>
      <c r="CJ55" s="1">
        <v>1019563</v>
      </c>
      <c r="CK55" s="1">
        <v>1016675</v>
      </c>
      <c r="CL55" s="1">
        <v>990854</v>
      </c>
      <c r="CM55" s="1">
        <v>971262</v>
      </c>
      <c r="CN55" s="1">
        <v>932471</v>
      </c>
      <c r="CO55" s="1">
        <v>905757</v>
      </c>
      <c r="CP55" s="1">
        <v>867129</v>
      </c>
      <c r="CQ55" s="1">
        <v>828742</v>
      </c>
      <c r="CR55" s="1">
        <v>754478</v>
      </c>
      <c r="CS55" s="1">
        <v>651730</v>
      </c>
      <c r="CT55" s="1">
        <v>549779</v>
      </c>
      <c r="CU55" s="1">
        <v>453491</v>
      </c>
      <c r="CV55" s="1">
        <v>372432</v>
      </c>
      <c r="CW55" s="1">
        <v>297042</v>
      </c>
      <c r="CX55" s="1">
        <v>235857</v>
      </c>
      <c r="CY55" s="1">
        <v>142998</v>
      </c>
      <c r="CZ55" s="1">
        <v>132695</v>
      </c>
      <c r="DA55" s="1">
        <v>90514</v>
      </c>
      <c r="DB55" s="1">
        <v>62110</v>
      </c>
      <c r="DC55" s="1">
        <v>40745</v>
      </c>
      <c r="DD55" s="1">
        <v>64965</v>
      </c>
    </row>
    <row r="56" spans="1:108">
      <c r="A56" s="1">
        <v>2067</v>
      </c>
      <c r="B56" s="1">
        <v>86138651</v>
      </c>
      <c r="C56" s="1">
        <v>547204</v>
      </c>
      <c r="D56" s="1">
        <v>552368</v>
      </c>
      <c r="E56" s="1">
        <v>557486</v>
      </c>
      <c r="F56" s="1">
        <v>562593</v>
      </c>
      <c r="G56" s="1">
        <v>567708</v>
      </c>
      <c r="H56" s="1">
        <v>572869</v>
      </c>
      <c r="I56" s="1">
        <v>578138</v>
      </c>
      <c r="J56" s="1">
        <v>583605</v>
      </c>
      <c r="K56" s="1">
        <v>589332</v>
      </c>
      <c r="L56" s="1">
        <v>595372</v>
      </c>
      <c r="M56" s="1">
        <v>601771</v>
      </c>
      <c r="N56" s="1">
        <v>608583</v>
      </c>
      <c r="O56" s="1">
        <v>615884</v>
      </c>
      <c r="P56" s="1">
        <v>623735</v>
      </c>
      <c r="Q56" s="1">
        <v>632014</v>
      </c>
      <c r="R56" s="1">
        <v>640686</v>
      </c>
      <c r="S56" s="1">
        <v>650080</v>
      </c>
      <c r="T56" s="1">
        <v>660614</v>
      </c>
      <c r="U56" s="1">
        <v>672217</v>
      </c>
      <c r="V56" s="1">
        <v>684573</v>
      </c>
      <c r="W56" s="1">
        <v>697665</v>
      </c>
      <c r="X56" s="1">
        <v>710994</v>
      </c>
      <c r="Y56" s="1">
        <v>724239</v>
      </c>
      <c r="Z56" s="1">
        <v>737290</v>
      </c>
      <c r="AA56" s="1">
        <v>749579</v>
      </c>
      <c r="AB56" s="1">
        <v>760835</v>
      </c>
      <c r="AC56" s="1">
        <v>771156</v>
      </c>
      <c r="AD56" s="1">
        <v>780892</v>
      </c>
      <c r="AE56" s="1">
        <v>790166</v>
      </c>
      <c r="AF56" s="1">
        <v>799019</v>
      </c>
      <c r="AG56" s="1">
        <v>807529</v>
      </c>
      <c r="AH56" s="1">
        <v>815791</v>
      </c>
      <c r="AI56" s="1">
        <v>823936</v>
      </c>
      <c r="AJ56" s="1">
        <v>831962</v>
      </c>
      <c r="AK56" s="1">
        <v>839718</v>
      </c>
      <c r="AL56" s="1">
        <v>847003</v>
      </c>
      <c r="AM56" s="1">
        <v>853672</v>
      </c>
      <c r="AN56" s="1">
        <v>859662</v>
      </c>
      <c r="AO56" s="1">
        <v>864971</v>
      </c>
      <c r="AP56" s="1">
        <v>869714</v>
      </c>
      <c r="AQ56" s="1">
        <v>874191</v>
      </c>
      <c r="AR56" s="1">
        <v>878879</v>
      </c>
      <c r="AS56" s="1">
        <v>884409</v>
      </c>
      <c r="AT56" s="1">
        <v>891502</v>
      </c>
      <c r="AU56" s="1">
        <v>900772</v>
      </c>
      <c r="AV56" s="1">
        <v>912572</v>
      </c>
      <c r="AW56" s="1">
        <v>926930</v>
      </c>
      <c r="AX56" s="1">
        <v>943491</v>
      </c>
      <c r="AY56" s="1">
        <v>962531</v>
      </c>
      <c r="AZ56" s="1">
        <v>985323</v>
      </c>
      <c r="BA56" s="1">
        <v>1008577</v>
      </c>
      <c r="BB56" s="1">
        <v>1032453</v>
      </c>
      <c r="BC56" s="1">
        <v>993149</v>
      </c>
      <c r="BD56" s="1">
        <v>1004938</v>
      </c>
      <c r="BE56" s="1">
        <v>1039497</v>
      </c>
      <c r="BF56" s="1">
        <v>1043281</v>
      </c>
      <c r="BG56" s="1">
        <v>1068289</v>
      </c>
      <c r="BH56" s="1">
        <v>1068591</v>
      </c>
      <c r="BI56" s="1">
        <v>1075939</v>
      </c>
      <c r="BJ56" s="1">
        <v>1092067</v>
      </c>
      <c r="BK56" s="1">
        <v>1080359</v>
      </c>
      <c r="BL56" s="1">
        <v>1068561</v>
      </c>
      <c r="BM56" s="1">
        <v>1065671</v>
      </c>
      <c r="BN56" s="1">
        <v>1096221</v>
      </c>
      <c r="BO56" s="1">
        <v>1108821</v>
      </c>
      <c r="BP56" s="1">
        <v>1133817</v>
      </c>
      <c r="BQ56" s="1">
        <v>1141961</v>
      </c>
      <c r="BR56" s="1">
        <v>1159721</v>
      </c>
      <c r="BS56" s="1">
        <v>1152302</v>
      </c>
      <c r="BT56" s="1">
        <v>1157990</v>
      </c>
      <c r="BU56" s="1">
        <v>1143841</v>
      </c>
      <c r="BV56" s="1">
        <v>1126052</v>
      </c>
      <c r="BW56" s="1">
        <v>1126239</v>
      </c>
      <c r="BX56" s="1">
        <v>1103092</v>
      </c>
      <c r="BY56" s="1">
        <v>1064850</v>
      </c>
      <c r="BZ56" s="1">
        <v>1061677</v>
      </c>
      <c r="CA56" s="1">
        <v>1040356</v>
      </c>
      <c r="CB56" s="1">
        <v>1040830</v>
      </c>
      <c r="CC56" s="1">
        <v>1045497</v>
      </c>
      <c r="CD56" s="1">
        <v>1057841</v>
      </c>
      <c r="CE56" s="1">
        <v>1063458</v>
      </c>
      <c r="CF56" s="1">
        <v>1056291</v>
      </c>
      <c r="CG56" s="1">
        <v>1068939</v>
      </c>
      <c r="CH56" s="1">
        <v>1070412</v>
      </c>
      <c r="CI56" s="1">
        <v>1049240</v>
      </c>
      <c r="CJ56" s="1">
        <v>1010383</v>
      </c>
      <c r="CK56" s="1">
        <v>976376</v>
      </c>
      <c r="CL56" s="1">
        <v>967804</v>
      </c>
      <c r="CM56" s="1">
        <v>936817</v>
      </c>
      <c r="CN56" s="1">
        <v>911205</v>
      </c>
      <c r="CO56" s="1">
        <v>867061</v>
      </c>
      <c r="CP56" s="1">
        <v>833694</v>
      </c>
      <c r="CQ56" s="1">
        <v>788984</v>
      </c>
      <c r="CR56" s="1">
        <v>744321</v>
      </c>
      <c r="CS56" s="1">
        <v>668013</v>
      </c>
      <c r="CT56" s="1">
        <v>567928</v>
      </c>
      <c r="CU56" s="1">
        <v>470836</v>
      </c>
      <c r="CV56" s="1">
        <v>380991</v>
      </c>
      <c r="CW56" s="1">
        <v>306335</v>
      </c>
      <c r="CX56" s="1">
        <v>238654</v>
      </c>
      <c r="CY56" s="1">
        <v>184638</v>
      </c>
      <c r="CZ56" s="1">
        <v>108820</v>
      </c>
      <c r="DA56" s="1">
        <v>97909</v>
      </c>
      <c r="DB56" s="1">
        <v>64609</v>
      </c>
      <c r="DC56" s="1">
        <v>42798</v>
      </c>
      <c r="DD56" s="1">
        <v>66434</v>
      </c>
    </row>
    <row r="57" spans="1:108">
      <c r="A57" s="1">
        <v>2068</v>
      </c>
      <c r="B57" s="1">
        <v>85165143</v>
      </c>
      <c r="C57" s="1">
        <v>541833</v>
      </c>
      <c r="D57" s="1">
        <v>547086</v>
      </c>
      <c r="E57" s="1">
        <v>552280</v>
      </c>
      <c r="F57" s="1">
        <v>557439</v>
      </c>
      <c r="G57" s="1">
        <v>562568</v>
      </c>
      <c r="H57" s="1">
        <v>567698</v>
      </c>
      <c r="I57" s="1">
        <v>572883</v>
      </c>
      <c r="J57" s="1">
        <v>578209</v>
      </c>
      <c r="K57" s="1">
        <v>583742</v>
      </c>
      <c r="L57" s="1">
        <v>589534</v>
      </c>
      <c r="M57" s="1">
        <v>595623</v>
      </c>
      <c r="N57" s="1">
        <v>602051</v>
      </c>
      <c r="O57" s="1">
        <v>608894</v>
      </c>
      <c r="P57" s="1">
        <v>616239</v>
      </c>
      <c r="Q57" s="1">
        <v>624020</v>
      </c>
      <c r="R57" s="1">
        <v>632246</v>
      </c>
      <c r="S57" s="1">
        <v>641281</v>
      </c>
      <c r="T57" s="1">
        <v>651567</v>
      </c>
      <c r="U57" s="1">
        <v>663047</v>
      </c>
      <c r="V57" s="1">
        <v>675390</v>
      </c>
      <c r="W57" s="1">
        <v>688518</v>
      </c>
      <c r="X57" s="1">
        <v>701892</v>
      </c>
      <c r="Y57" s="1">
        <v>715192</v>
      </c>
      <c r="Z57" s="1">
        <v>728293</v>
      </c>
      <c r="AA57" s="1">
        <v>740622</v>
      </c>
      <c r="AB57" s="1">
        <v>751946</v>
      </c>
      <c r="AC57" s="1">
        <v>762377</v>
      </c>
      <c r="AD57" s="1">
        <v>772256</v>
      </c>
      <c r="AE57" s="1">
        <v>781702</v>
      </c>
      <c r="AF57" s="1">
        <v>790707</v>
      </c>
      <c r="AG57" s="1">
        <v>799315</v>
      </c>
      <c r="AH57" s="1">
        <v>807635</v>
      </c>
      <c r="AI57" s="1">
        <v>815811</v>
      </c>
      <c r="AJ57" s="1">
        <v>823887</v>
      </c>
      <c r="AK57" s="1">
        <v>831799</v>
      </c>
      <c r="AL57" s="1">
        <v>839404</v>
      </c>
      <c r="AM57" s="1">
        <v>846565</v>
      </c>
      <c r="AN57" s="1">
        <v>853195</v>
      </c>
      <c r="AO57" s="1">
        <v>859210</v>
      </c>
      <c r="AP57" s="1">
        <v>864548</v>
      </c>
      <c r="AQ57" s="1">
        <v>869293</v>
      </c>
      <c r="AR57" s="1">
        <v>873743</v>
      </c>
      <c r="AS57" s="1">
        <v>878387</v>
      </c>
      <c r="AT57" s="1">
        <v>883862</v>
      </c>
      <c r="AU57" s="1">
        <v>890889</v>
      </c>
      <c r="AV57" s="1">
        <v>900088</v>
      </c>
      <c r="AW57" s="1">
        <v>911797</v>
      </c>
      <c r="AX57" s="1">
        <v>926043</v>
      </c>
      <c r="AY57" s="1">
        <v>942465</v>
      </c>
      <c r="AZ57" s="1">
        <v>961340</v>
      </c>
      <c r="BA57" s="1">
        <v>983939</v>
      </c>
      <c r="BB57" s="1">
        <v>1006990</v>
      </c>
      <c r="BC57" s="1">
        <v>1030663</v>
      </c>
      <c r="BD57" s="1">
        <v>991274</v>
      </c>
      <c r="BE57" s="1">
        <v>1002885</v>
      </c>
      <c r="BF57" s="1">
        <v>1037213</v>
      </c>
      <c r="BG57" s="1">
        <v>1040810</v>
      </c>
      <c r="BH57" s="1">
        <v>1065562</v>
      </c>
      <c r="BI57" s="1">
        <v>1065646</v>
      </c>
      <c r="BJ57" s="1">
        <v>1072732</v>
      </c>
      <c r="BK57" s="1">
        <v>1088531</v>
      </c>
      <c r="BL57" s="1">
        <v>1076562</v>
      </c>
      <c r="BM57" s="1">
        <v>1064487</v>
      </c>
      <c r="BN57" s="1">
        <v>1061252</v>
      </c>
      <c r="BO57" s="1">
        <v>1091266</v>
      </c>
      <c r="BP57" s="1">
        <v>1103335</v>
      </c>
      <c r="BQ57" s="1">
        <v>1127685</v>
      </c>
      <c r="BR57" s="1">
        <v>1135219</v>
      </c>
      <c r="BS57" s="1">
        <v>1152239</v>
      </c>
      <c r="BT57" s="1">
        <v>1144187</v>
      </c>
      <c r="BU57" s="1">
        <v>1149099</v>
      </c>
      <c r="BV57" s="1">
        <v>1134270</v>
      </c>
      <c r="BW57" s="1">
        <v>1115758</v>
      </c>
      <c r="BX57" s="1">
        <v>1114985</v>
      </c>
      <c r="BY57" s="1">
        <v>1091011</v>
      </c>
      <c r="BZ57" s="1">
        <v>1052052</v>
      </c>
      <c r="CA57" s="1">
        <v>1047654</v>
      </c>
      <c r="CB57" s="1">
        <v>1025220</v>
      </c>
      <c r="CC57" s="1">
        <v>1024076</v>
      </c>
      <c r="CD57" s="1">
        <v>1026758</v>
      </c>
      <c r="CE57" s="1">
        <v>1036603</v>
      </c>
      <c r="CF57" s="1">
        <v>1039453</v>
      </c>
      <c r="CG57" s="1">
        <v>1029342</v>
      </c>
      <c r="CH57" s="1">
        <v>1038072</v>
      </c>
      <c r="CI57" s="1">
        <v>1035312</v>
      </c>
      <c r="CJ57" s="1">
        <v>1010115</v>
      </c>
      <c r="CK57" s="1">
        <v>967600</v>
      </c>
      <c r="CL57" s="1">
        <v>929422</v>
      </c>
      <c r="CM57" s="1">
        <v>915028</v>
      </c>
      <c r="CN57" s="1">
        <v>878863</v>
      </c>
      <c r="CO57" s="1">
        <v>847284</v>
      </c>
      <c r="CP57" s="1">
        <v>798057</v>
      </c>
      <c r="CQ57" s="1">
        <v>758534</v>
      </c>
      <c r="CR57" s="1">
        <v>708618</v>
      </c>
      <c r="CS57" s="1">
        <v>658927</v>
      </c>
      <c r="CT57" s="1">
        <v>582131</v>
      </c>
      <c r="CU57" s="1">
        <v>486329</v>
      </c>
      <c r="CV57" s="1">
        <v>395544</v>
      </c>
      <c r="CW57" s="1">
        <v>313346</v>
      </c>
      <c r="CX57" s="1">
        <v>246103</v>
      </c>
      <c r="CY57" s="1">
        <v>186820</v>
      </c>
      <c r="CZ57" s="1">
        <v>140484</v>
      </c>
      <c r="DA57" s="1">
        <v>80291</v>
      </c>
      <c r="DB57" s="1">
        <v>69885</v>
      </c>
      <c r="DC57" s="1">
        <v>44517</v>
      </c>
      <c r="DD57" s="1">
        <v>68695</v>
      </c>
    </row>
    <row r="58" spans="1:108">
      <c r="A58" s="1">
        <v>2069</v>
      </c>
      <c r="B58" s="1">
        <v>84193323</v>
      </c>
      <c r="C58" s="1">
        <v>536364</v>
      </c>
      <c r="D58" s="1">
        <v>541715</v>
      </c>
      <c r="E58" s="1">
        <v>546999</v>
      </c>
      <c r="F58" s="1">
        <v>552234</v>
      </c>
      <c r="G58" s="1">
        <v>557415</v>
      </c>
      <c r="H58" s="1">
        <v>562558</v>
      </c>
      <c r="I58" s="1">
        <v>567713</v>
      </c>
      <c r="J58" s="1">
        <v>572953</v>
      </c>
      <c r="K58" s="1">
        <v>578345</v>
      </c>
      <c r="L58" s="1">
        <v>583941</v>
      </c>
      <c r="M58" s="1">
        <v>589782</v>
      </c>
      <c r="N58" s="1">
        <v>595900</v>
      </c>
      <c r="O58" s="1">
        <v>602358</v>
      </c>
      <c r="P58" s="1">
        <v>609245</v>
      </c>
      <c r="Q58" s="1">
        <v>616521</v>
      </c>
      <c r="R58" s="1">
        <v>624249</v>
      </c>
      <c r="S58" s="1">
        <v>632833</v>
      </c>
      <c r="T58" s="1">
        <v>642748</v>
      </c>
      <c r="U58" s="1">
        <v>653967</v>
      </c>
      <c r="V58" s="1">
        <v>666176</v>
      </c>
      <c r="W58" s="1">
        <v>679282</v>
      </c>
      <c r="X58" s="1">
        <v>692689</v>
      </c>
      <c r="Y58" s="1">
        <v>706036</v>
      </c>
      <c r="Z58" s="1">
        <v>719195</v>
      </c>
      <c r="AA58" s="1">
        <v>731585</v>
      </c>
      <c r="AB58" s="1">
        <v>742961</v>
      </c>
      <c r="AC58" s="1">
        <v>753470</v>
      </c>
      <c r="AD58" s="1">
        <v>763464</v>
      </c>
      <c r="AE58" s="1">
        <v>773057</v>
      </c>
      <c r="AF58" s="1">
        <v>782237</v>
      </c>
      <c r="AG58" s="1">
        <v>791000</v>
      </c>
      <c r="AH58" s="1">
        <v>799419</v>
      </c>
      <c r="AI58" s="1">
        <v>807655</v>
      </c>
      <c r="AJ58" s="1">
        <v>815762</v>
      </c>
      <c r="AK58" s="1">
        <v>823725</v>
      </c>
      <c r="AL58" s="1">
        <v>831488</v>
      </c>
      <c r="AM58" s="1">
        <v>838970</v>
      </c>
      <c r="AN58" s="1">
        <v>846092</v>
      </c>
      <c r="AO58" s="1">
        <v>852746</v>
      </c>
      <c r="AP58" s="1">
        <v>858790</v>
      </c>
      <c r="AQ58" s="1">
        <v>864130</v>
      </c>
      <c r="AR58" s="1">
        <v>868847</v>
      </c>
      <c r="AS58" s="1">
        <v>873254</v>
      </c>
      <c r="AT58" s="1">
        <v>877844</v>
      </c>
      <c r="AU58" s="1">
        <v>883254</v>
      </c>
      <c r="AV58" s="1">
        <v>890213</v>
      </c>
      <c r="AW58" s="1">
        <v>899323</v>
      </c>
      <c r="AX58" s="1">
        <v>910925</v>
      </c>
      <c r="AY58" s="1">
        <v>925036</v>
      </c>
      <c r="AZ58" s="1">
        <v>941299</v>
      </c>
      <c r="BA58" s="1">
        <v>959990</v>
      </c>
      <c r="BB58" s="1">
        <v>982390</v>
      </c>
      <c r="BC58" s="1">
        <v>1005244</v>
      </c>
      <c r="BD58" s="1">
        <v>1028714</v>
      </c>
      <c r="BE58" s="1">
        <v>989251</v>
      </c>
      <c r="BF58" s="1">
        <v>1000680</v>
      </c>
      <c r="BG58" s="1">
        <v>1034758</v>
      </c>
      <c r="BH58" s="1">
        <v>1038156</v>
      </c>
      <c r="BI58" s="1">
        <v>1062627</v>
      </c>
      <c r="BJ58" s="1">
        <v>1062468</v>
      </c>
      <c r="BK58" s="1">
        <v>1069258</v>
      </c>
      <c r="BL58" s="1">
        <v>1084706</v>
      </c>
      <c r="BM58" s="1">
        <v>1072456</v>
      </c>
      <c r="BN58" s="1">
        <v>1060075</v>
      </c>
      <c r="BO58" s="1">
        <v>1056453</v>
      </c>
      <c r="BP58" s="1">
        <v>1085872</v>
      </c>
      <c r="BQ58" s="1">
        <v>1097368</v>
      </c>
      <c r="BR58" s="1">
        <v>1121028</v>
      </c>
      <c r="BS58" s="1">
        <v>1127906</v>
      </c>
      <c r="BT58" s="1">
        <v>1144120</v>
      </c>
      <c r="BU58" s="1">
        <v>1135404</v>
      </c>
      <c r="BV58" s="1">
        <v>1139475</v>
      </c>
      <c r="BW58" s="1">
        <v>1123912</v>
      </c>
      <c r="BX58" s="1">
        <v>1104603</v>
      </c>
      <c r="BY58" s="1">
        <v>1102774</v>
      </c>
      <c r="BZ58" s="1">
        <v>1077893</v>
      </c>
      <c r="CA58" s="1">
        <v>1038151</v>
      </c>
      <c r="CB58" s="1">
        <v>1032396</v>
      </c>
      <c r="CC58" s="1">
        <v>1008695</v>
      </c>
      <c r="CD58" s="1">
        <v>1005712</v>
      </c>
      <c r="CE58" s="1">
        <v>1006143</v>
      </c>
      <c r="CF58" s="1">
        <v>1013177</v>
      </c>
      <c r="CG58" s="1">
        <v>1012933</v>
      </c>
      <c r="CH58" s="1">
        <v>999563</v>
      </c>
      <c r="CI58" s="1">
        <v>1004008</v>
      </c>
      <c r="CJ58" s="1">
        <v>996706</v>
      </c>
      <c r="CK58" s="1">
        <v>967307</v>
      </c>
      <c r="CL58" s="1">
        <v>921084</v>
      </c>
      <c r="CM58" s="1">
        <v>878718</v>
      </c>
      <c r="CN58" s="1">
        <v>858425</v>
      </c>
      <c r="CO58" s="1">
        <v>817182</v>
      </c>
      <c r="CP58" s="1">
        <v>779851</v>
      </c>
      <c r="CQ58" s="1">
        <v>726091</v>
      </c>
      <c r="CR58" s="1">
        <v>681244</v>
      </c>
      <c r="CS58" s="1">
        <v>627325</v>
      </c>
      <c r="CT58" s="1">
        <v>574129</v>
      </c>
      <c r="CU58" s="1">
        <v>498503</v>
      </c>
      <c r="CV58" s="1">
        <v>408518</v>
      </c>
      <c r="CW58" s="1">
        <v>325299</v>
      </c>
      <c r="CX58" s="1">
        <v>251711</v>
      </c>
      <c r="CY58" s="1">
        <v>192638</v>
      </c>
      <c r="CZ58" s="1">
        <v>142139</v>
      </c>
      <c r="DA58" s="1">
        <v>103638</v>
      </c>
      <c r="DB58" s="1">
        <v>57309</v>
      </c>
      <c r="DC58" s="1">
        <v>48150</v>
      </c>
      <c r="DD58" s="1">
        <v>71233</v>
      </c>
    </row>
    <row r="59" spans="1:108">
      <c r="A59" s="1">
        <v>2070</v>
      </c>
      <c r="B59" s="1">
        <v>83226594</v>
      </c>
      <c r="C59" s="1">
        <v>530796</v>
      </c>
      <c r="D59" s="1">
        <v>536248</v>
      </c>
      <c r="E59" s="1">
        <v>541630</v>
      </c>
      <c r="F59" s="1">
        <v>546954</v>
      </c>
      <c r="G59" s="1">
        <v>552210</v>
      </c>
      <c r="H59" s="1">
        <v>557405</v>
      </c>
      <c r="I59" s="1">
        <v>562573</v>
      </c>
      <c r="J59" s="1">
        <v>567782</v>
      </c>
      <c r="K59" s="1">
        <v>573088</v>
      </c>
      <c r="L59" s="1">
        <v>578542</v>
      </c>
      <c r="M59" s="1">
        <v>584187</v>
      </c>
      <c r="N59" s="1">
        <v>590056</v>
      </c>
      <c r="O59" s="1">
        <v>596204</v>
      </c>
      <c r="P59" s="1">
        <v>602706</v>
      </c>
      <c r="Q59" s="1">
        <v>609524</v>
      </c>
      <c r="R59" s="1">
        <v>616747</v>
      </c>
      <c r="S59" s="1">
        <v>624828</v>
      </c>
      <c r="T59" s="1">
        <v>634280</v>
      </c>
      <c r="U59" s="1">
        <v>645115</v>
      </c>
      <c r="V59" s="1">
        <v>657054</v>
      </c>
      <c r="W59" s="1">
        <v>670016</v>
      </c>
      <c r="X59" s="1">
        <v>683397</v>
      </c>
      <c r="Y59" s="1">
        <v>696779</v>
      </c>
      <c r="Z59" s="1">
        <v>709988</v>
      </c>
      <c r="AA59" s="1">
        <v>722446</v>
      </c>
      <c r="AB59" s="1">
        <v>733895</v>
      </c>
      <c r="AC59" s="1">
        <v>744467</v>
      </c>
      <c r="AD59" s="1">
        <v>754545</v>
      </c>
      <c r="AE59" s="1">
        <v>764256</v>
      </c>
      <c r="AF59" s="1">
        <v>773586</v>
      </c>
      <c r="AG59" s="1">
        <v>782527</v>
      </c>
      <c r="AH59" s="1">
        <v>791104</v>
      </c>
      <c r="AI59" s="1">
        <v>799439</v>
      </c>
      <c r="AJ59" s="1">
        <v>807606</v>
      </c>
      <c r="AK59" s="1">
        <v>815602</v>
      </c>
      <c r="AL59" s="1">
        <v>823417</v>
      </c>
      <c r="AM59" s="1">
        <v>831059</v>
      </c>
      <c r="AN59" s="1">
        <v>838502</v>
      </c>
      <c r="AO59" s="1">
        <v>845647</v>
      </c>
      <c r="AP59" s="1">
        <v>852329</v>
      </c>
      <c r="AQ59" s="1">
        <v>858373</v>
      </c>
      <c r="AR59" s="1">
        <v>863686</v>
      </c>
      <c r="AS59" s="1">
        <v>868361</v>
      </c>
      <c r="AT59" s="1">
        <v>872714</v>
      </c>
      <c r="AU59" s="1">
        <v>877240</v>
      </c>
      <c r="AV59" s="1">
        <v>882583</v>
      </c>
      <c r="AW59" s="1">
        <v>889456</v>
      </c>
      <c r="AX59" s="1">
        <v>898463</v>
      </c>
      <c r="AY59" s="1">
        <v>909934</v>
      </c>
      <c r="AZ59" s="1">
        <v>923891</v>
      </c>
      <c r="BA59" s="1">
        <v>939976</v>
      </c>
      <c r="BB59" s="1">
        <v>958479</v>
      </c>
      <c r="BC59" s="1">
        <v>980687</v>
      </c>
      <c r="BD59" s="1">
        <v>1003343</v>
      </c>
      <c r="BE59" s="1">
        <v>1026613</v>
      </c>
      <c r="BF59" s="1">
        <v>987078</v>
      </c>
      <c r="BG59" s="1">
        <v>998310</v>
      </c>
      <c r="BH59" s="1">
        <v>1032119</v>
      </c>
      <c r="BI59" s="1">
        <v>1035298</v>
      </c>
      <c r="BJ59" s="1">
        <v>1059458</v>
      </c>
      <c r="BK59" s="1">
        <v>1059027</v>
      </c>
      <c r="BL59" s="1">
        <v>1065500</v>
      </c>
      <c r="BM59" s="1">
        <v>1080570</v>
      </c>
      <c r="BN59" s="1">
        <v>1068008</v>
      </c>
      <c r="BO59" s="1">
        <v>1055282</v>
      </c>
      <c r="BP59" s="1">
        <v>1051229</v>
      </c>
      <c r="BQ59" s="1">
        <v>1080005</v>
      </c>
      <c r="BR59" s="1">
        <v>1090890</v>
      </c>
      <c r="BS59" s="1">
        <v>1113809</v>
      </c>
      <c r="BT59" s="1">
        <v>1119971</v>
      </c>
      <c r="BU59" s="1">
        <v>1135332</v>
      </c>
      <c r="BV59" s="1">
        <v>1125897</v>
      </c>
      <c r="BW59" s="1">
        <v>1129059</v>
      </c>
      <c r="BX59" s="1">
        <v>1112687</v>
      </c>
      <c r="BY59" s="1">
        <v>1092500</v>
      </c>
      <c r="BZ59" s="1">
        <v>1089516</v>
      </c>
      <c r="CA59" s="1">
        <v>1063644</v>
      </c>
      <c r="CB59" s="1">
        <v>1023025</v>
      </c>
      <c r="CC59" s="1">
        <v>1015739</v>
      </c>
      <c r="CD59" s="1">
        <v>990584</v>
      </c>
      <c r="CE59" s="1">
        <v>985510</v>
      </c>
      <c r="CF59" s="1">
        <v>983404</v>
      </c>
      <c r="CG59" s="1">
        <v>987298</v>
      </c>
      <c r="CH59" s="1">
        <v>983628</v>
      </c>
      <c r="CI59" s="1">
        <v>966703</v>
      </c>
      <c r="CJ59" s="1">
        <v>966543</v>
      </c>
      <c r="CK59" s="1">
        <v>954465</v>
      </c>
      <c r="CL59" s="1">
        <v>920766</v>
      </c>
      <c r="CM59" s="1">
        <v>870850</v>
      </c>
      <c r="CN59" s="1">
        <v>824339</v>
      </c>
      <c r="CO59" s="1">
        <v>798182</v>
      </c>
      <c r="CP59" s="1">
        <v>752118</v>
      </c>
      <c r="CQ59" s="1">
        <v>709524</v>
      </c>
      <c r="CR59" s="1">
        <v>652088</v>
      </c>
      <c r="CS59" s="1">
        <v>603067</v>
      </c>
      <c r="CT59" s="1">
        <v>546598</v>
      </c>
      <c r="CU59" s="1">
        <v>491578</v>
      </c>
      <c r="CV59" s="1">
        <v>418754</v>
      </c>
      <c r="CW59" s="1">
        <v>335933</v>
      </c>
      <c r="CX59" s="1">
        <v>261299</v>
      </c>
      <c r="CY59" s="1">
        <v>197009</v>
      </c>
      <c r="CZ59" s="1">
        <v>146555</v>
      </c>
      <c r="DA59" s="1">
        <v>104855</v>
      </c>
      <c r="DB59" s="1">
        <v>73962</v>
      </c>
      <c r="DC59" s="1">
        <v>39485</v>
      </c>
      <c r="DD59" s="1">
        <v>75204</v>
      </c>
    </row>
    <row r="60" spans="1:108">
      <c r="A60" s="1">
        <v>2071</v>
      </c>
      <c r="B60" s="1">
        <v>82268088</v>
      </c>
      <c r="C60" s="1">
        <v>525131</v>
      </c>
      <c r="D60" s="1">
        <v>530681</v>
      </c>
      <c r="E60" s="1">
        <v>536163</v>
      </c>
      <c r="F60" s="1">
        <v>541585</v>
      </c>
      <c r="G60" s="1">
        <v>546930</v>
      </c>
      <c r="H60" s="1">
        <v>552200</v>
      </c>
      <c r="I60" s="1">
        <v>557420</v>
      </c>
      <c r="J60" s="1">
        <v>562641</v>
      </c>
      <c r="K60" s="1">
        <v>567915</v>
      </c>
      <c r="L60" s="1">
        <v>573284</v>
      </c>
      <c r="M60" s="1">
        <v>578786</v>
      </c>
      <c r="N60" s="1">
        <v>584459</v>
      </c>
      <c r="O60" s="1">
        <v>590358</v>
      </c>
      <c r="P60" s="1">
        <v>596548</v>
      </c>
      <c r="Q60" s="1">
        <v>602982</v>
      </c>
      <c r="R60" s="1">
        <v>609747</v>
      </c>
      <c r="S60" s="1">
        <v>617320</v>
      </c>
      <c r="T60" s="1">
        <v>626258</v>
      </c>
      <c r="U60" s="1">
        <v>636617</v>
      </c>
      <c r="V60" s="1">
        <v>648161</v>
      </c>
      <c r="W60" s="1">
        <v>660842</v>
      </c>
      <c r="X60" s="1">
        <v>674076</v>
      </c>
      <c r="Y60" s="1">
        <v>687433</v>
      </c>
      <c r="Z60" s="1">
        <v>700680</v>
      </c>
      <c r="AA60" s="1">
        <v>713197</v>
      </c>
      <c r="AB60" s="1">
        <v>724727</v>
      </c>
      <c r="AC60" s="1">
        <v>735383</v>
      </c>
      <c r="AD60" s="1">
        <v>745529</v>
      </c>
      <c r="AE60" s="1">
        <v>755328</v>
      </c>
      <c r="AF60" s="1">
        <v>764780</v>
      </c>
      <c r="AG60" s="1">
        <v>773873</v>
      </c>
      <c r="AH60" s="1">
        <v>782630</v>
      </c>
      <c r="AI60" s="1">
        <v>791123</v>
      </c>
      <c r="AJ60" s="1">
        <v>799391</v>
      </c>
      <c r="AK60" s="1">
        <v>807448</v>
      </c>
      <c r="AL60" s="1">
        <v>815298</v>
      </c>
      <c r="AM60" s="1">
        <v>822992</v>
      </c>
      <c r="AN60" s="1">
        <v>830594</v>
      </c>
      <c r="AO60" s="1">
        <v>838061</v>
      </c>
      <c r="AP60" s="1">
        <v>845234</v>
      </c>
      <c r="AQ60" s="1">
        <v>851917</v>
      </c>
      <c r="AR60" s="1">
        <v>857933</v>
      </c>
      <c r="AS60" s="1">
        <v>863203</v>
      </c>
      <c r="AT60" s="1">
        <v>867823</v>
      </c>
      <c r="AU60" s="1">
        <v>872114</v>
      </c>
      <c r="AV60" s="1">
        <v>876574</v>
      </c>
      <c r="AW60" s="1">
        <v>881833</v>
      </c>
      <c r="AX60" s="1">
        <v>888605</v>
      </c>
      <c r="AY60" s="1">
        <v>897486</v>
      </c>
      <c r="AZ60" s="1">
        <v>908808</v>
      </c>
      <c r="BA60" s="1">
        <v>922593</v>
      </c>
      <c r="BB60" s="1">
        <v>938497</v>
      </c>
      <c r="BC60" s="1">
        <v>956817</v>
      </c>
      <c r="BD60" s="1">
        <v>978833</v>
      </c>
      <c r="BE60" s="1">
        <v>1001294</v>
      </c>
      <c r="BF60" s="1">
        <v>1024354</v>
      </c>
      <c r="BG60" s="1">
        <v>984742</v>
      </c>
      <c r="BH60" s="1">
        <v>995763</v>
      </c>
      <c r="BI60" s="1">
        <v>1029278</v>
      </c>
      <c r="BJ60" s="1">
        <v>1032213</v>
      </c>
      <c r="BK60" s="1">
        <v>1056028</v>
      </c>
      <c r="BL60" s="1">
        <v>1055303</v>
      </c>
      <c r="BM60" s="1">
        <v>1061436</v>
      </c>
      <c r="BN60" s="1">
        <v>1076089</v>
      </c>
      <c r="BO60" s="1">
        <v>1063176</v>
      </c>
      <c r="BP60" s="1">
        <v>1050064</v>
      </c>
      <c r="BQ60" s="1">
        <v>1045546</v>
      </c>
      <c r="BR60" s="1">
        <v>1073635</v>
      </c>
      <c r="BS60" s="1">
        <v>1083864</v>
      </c>
      <c r="BT60" s="1">
        <v>1105973</v>
      </c>
      <c r="BU60" s="1">
        <v>1111381</v>
      </c>
      <c r="BV60" s="1">
        <v>1125820</v>
      </c>
      <c r="BW60" s="1">
        <v>1115609</v>
      </c>
      <c r="BX60" s="1">
        <v>1117772</v>
      </c>
      <c r="BY60" s="1">
        <v>1100507</v>
      </c>
      <c r="BZ60" s="1">
        <v>1079359</v>
      </c>
      <c r="CA60" s="1">
        <v>1075115</v>
      </c>
      <c r="CB60" s="1">
        <v>1048139</v>
      </c>
      <c r="CC60" s="1">
        <v>1006513</v>
      </c>
      <c r="CD60" s="1">
        <v>997483</v>
      </c>
      <c r="CE60" s="1">
        <v>970661</v>
      </c>
      <c r="CF60" s="1">
        <v>963228</v>
      </c>
      <c r="CG60" s="1">
        <v>958285</v>
      </c>
      <c r="CH60" s="1">
        <v>958702</v>
      </c>
      <c r="CI60" s="1">
        <v>951291</v>
      </c>
      <c r="CJ60" s="1">
        <v>930565</v>
      </c>
      <c r="CK60" s="1">
        <v>925552</v>
      </c>
      <c r="CL60" s="1">
        <v>908542</v>
      </c>
      <c r="CM60" s="1">
        <v>870511</v>
      </c>
      <c r="CN60" s="1">
        <v>816975</v>
      </c>
      <c r="CO60" s="1">
        <v>766466</v>
      </c>
      <c r="CP60" s="1">
        <v>734634</v>
      </c>
      <c r="CQ60" s="1">
        <v>684265</v>
      </c>
      <c r="CR60" s="1">
        <v>637207</v>
      </c>
      <c r="CS60" s="1">
        <v>577240</v>
      </c>
      <c r="CT60" s="1">
        <v>525440</v>
      </c>
      <c r="CU60" s="1">
        <v>468009</v>
      </c>
      <c r="CV60" s="1">
        <v>412874</v>
      </c>
      <c r="CW60" s="1">
        <v>344360</v>
      </c>
      <c r="CX60" s="1">
        <v>269814</v>
      </c>
      <c r="CY60" s="1">
        <v>204504</v>
      </c>
      <c r="CZ60" s="1">
        <v>149867</v>
      </c>
      <c r="DA60" s="1">
        <v>108106</v>
      </c>
      <c r="DB60" s="1">
        <v>74828</v>
      </c>
      <c r="DC60" s="1">
        <v>50952</v>
      </c>
      <c r="DD60" s="1">
        <v>71912</v>
      </c>
    </row>
    <row r="61" spans="1:108">
      <c r="A61" s="1">
        <v>2072</v>
      </c>
      <c r="B61" s="1">
        <v>81320558</v>
      </c>
      <c r="C61" s="1">
        <v>519376</v>
      </c>
      <c r="D61" s="1">
        <v>525017</v>
      </c>
      <c r="E61" s="1">
        <v>530597</v>
      </c>
      <c r="F61" s="1">
        <v>536118</v>
      </c>
      <c r="G61" s="1">
        <v>541561</v>
      </c>
      <c r="H61" s="1">
        <v>546920</v>
      </c>
      <c r="I61" s="1">
        <v>552215</v>
      </c>
      <c r="J61" s="1">
        <v>557488</v>
      </c>
      <c r="K61" s="1">
        <v>562774</v>
      </c>
      <c r="L61" s="1">
        <v>568109</v>
      </c>
      <c r="M61" s="1">
        <v>573525</v>
      </c>
      <c r="N61" s="1">
        <v>579055</v>
      </c>
      <c r="O61" s="1">
        <v>584757</v>
      </c>
      <c r="P61" s="1">
        <v>590698</v>
      </c>
      <c r="Q61" s="1">
        <v>596821</v>
      </c>
      <c r="R61" s="1">
        <v>603203</v>
      </c>
      <c r="S61" s="1">
        <v>610313</v>
      </c>
      <c r="T61" s="1">
        <v>618732</v>
      </c>
      <c r="U61" s="1">
        <v>628565</v>
      </c>
      <c r="V61" s="1">
        <v>639623</v>
      </c>
      <c r="W61" s="1">
        <v>651897</v>
      </c>
      <c r="X61" s="1">
        <v>664846</v>
      </c>
      <c r="Y61" s="1">
        <v>678056</v>
      </c>
      <c r="Z61" s="1">
        <v>691281</v>
      </c>
      <c r="AA61" s="1">
        <v>703847</v>
      </c>
      <c r="AB61" s="1">
        <v>715449</v>
      </c>
      <c r="AC61" s="1">
        <v>726197</v>
      </c>
      <c r="AD61" s="1">
        <v>736432</v>
      </c>
      <c r="AE61" s="1">
        <v>746303</v>
      </c>
      <c r="AF61" s="1">
        <v>755846</v>
      </c>
      <c r="AG61" s="1">
        <v>765064</v>
      </c>
      <c r="AH61" s="1">
        <v>773975</v>
      </c>
      <c r="AI61" s="1">
        <v>782649</v>
      </c>
      <c r="AJ61" s="1">
        <v>791076</v>
      </c>
      <c r="AK61" s="1">
        <v>799235</v>
      </c>
      <c r="AL61" s="1">
        <v>807147</v>
      </c>
      <c r="AM61" s="1">
        <v>814877</v>
      </c>
      <c r="AN61" s="1">
        <v>822532</v>
      </c>
      <c r="AO61" s="1">
        <v>830158</v>
      </c>
      <c r="AP61" s="1">
        <v>837651</v>
      </c>
      <c r="AQ61" s="1">
        <v>844824</v>
      </c>
      <c r="AR61" s="1">
        <v>851480</v>
      </c>
      <c r="AS61" s="1">
        <v>857454</v>
      </c>
      <c r="AT61" s="1">
        <v>862669</v>
      </c>
      <c r="AU61" s="1">
        <v>867227</v>
      </c>
      <c r="AV61" s="1">
        <v>871452</v>
      </c>
      <c r="AW61" s="1">
        <v>875829</v>
      </c>
      <c r="AX61" s="1">
        <v>880990</v>
      </c>
      <c r="AY61" s="1">
        <v>887639</v>
      </c>
      <c r="AZ61" s="1">
        <v>896375</v>
      </c>
      <c r="BA61" s="1">
        <v>907532</v>
      </c>
      <c r="BB61" s="1">
        <v>921142</v>
      </c>
      <c r="BC61" s="1">
        <v>936870</v>
      </c>
      <c r="BD61" s="1">
        <v>955009</v>
      </c>
      <c r="BE61" s="1">
        <v>976833</v>
      </c>
      <c r="BF61" s="1">
        <v>999091</v>
      </c>
      <c r="BG61" s="1">
        <v>1021927</v>
      </c>
      <c r="BH61" s="1">
        <v>982232</v>
      </c>
      <c r="BI61" s="1">
        <v>993021</v>
      </c>
      <c r="BJ61" s="1">
        <v>1026213</v>
      </c>
      <c r="BK61" s="1">
        <v>1028873</v>
      </c>
      <c r="BL61" s="1">
        <v>1052316</v>
      </c>
      <c r="BM61" s="1">
        <v>1051277</v>
      </c>
      <c r="BN61" s="1">
        <v>1057034</v>
      </c>
      <c r="BO61" s="1">
        <v>1071221</v>
      </c>
      <c r="BP61" s="1">
        <v>1057916</v>
      </c>
      <c r="BQ61" s="1">
        <v>1044389</v>
      </c>
      <c r="BR61" s="1">
        <v>1039377</v>
      </c>
      <c r="BS61" s="1">
        <v>1066726</v>
      </c>
      <c r="BT61" s="1">
        <v>1076240</v>
      </c>
      <c r="BU61" s="1">
        <v>1097493</v>
      </c>
      <c r="BV61" s="1">
        <v>1102084</v>
      </c>
      <c r="BW61" s="1">
        <v>1115525</v>
      </c>
      <c r="BX61" s="1">
        <v>1104459</v>
      </c>
      <c r="BY61" s="1">
        <v>1105526</v>
      </c>
      <c r="BZ61" s="1">
        <v>1087283</v>
      </c>
      <c r="CA61" s="1">
        <v>1065085</v>
      </c>
      <c r="CB61" s="1">
        <v>1059445</v>
      </c>
      <c r="CC61" s="1">
        <v>1031214</v>
      </c>
      <c r="CD61" s="1">
        <v>988416</v>
      </c>
      <c r="CE61" s="1">
        <v>977401</v>
      </c>
      <c r="CF61" s="1">
        <v>948686</v>
      </c>
      <c r="CG61" s="1">
        <v>938613</v>
      </c>
      <c r="CH61" s="1">
        <v>930528</v>
      </c>
      <c r="CI61" s="1">
        <v>927149</v>
      </c>
      <c r="CJ61" s="1">
        <v>915728</v>
      </c>
      <c r="CK61" s="1">
        <v>891032</v>
      </c>
      <c r="CL61" s="1">
        <v>880991</v>
      </c>
      <c r="CM61" s="1">
        <v>858952</v>
      </c>
      <c r="CN61" s="1">
        <v>816615</v>
      </c>
      <c r="CO61" s="1">
        <v>759636</v>
      </c>
      <c r="CP61" s="1">
        <v>705421</v>
      </c>
      <c r="CQ61" s="1">
        <v>668361</v>
      </c>
      <c r="CR61" s="1">
        <v>614497</v>
      </c>
      <c r="CS61" s="1">
        <v>564065</v>
      </c>
      <c r="CT61" s="1">
        <v>502922</v>
      </c>
      <c r="CU61" s="1">
        <v>449874</v>
      </c>
      <c r="CV61" s="1">
        <v>393082</v>
      </c>
      <c r="CW61" s="1">
        <v>339471</v>
      </c>
      <c r="CX61" s="1">
        <v>276588</v>
      </c>
      <c r="CY61" s="1">
        <v>211146</v>
      </c>
      <c r="CZ61" s="1">
        <v>155561</v>
      </c>
      <c r="DA61" s="1">
        <v>110539</v>
      </c>
      <c r="DB61" s="1">
        <v>77143</v>
      </c>
      <c r="DC61" s="1">
        <v>51546</v>
      </c>
      <c r="DD61" s="1">
        <v>77314</v>
      </c>
    </row>
    <row r="62" spans="1:108">
      <c r="A62" s="1">
        <v>2073</v>
      </c>
      <c r="B62" s="1">
        <v>80386293</v>
      </c>
      <c r="C62" s="1">
        <v>513543</v>
      </c>
      <c r="D62" s="1">
        <v>519264</v>
      </c>
      <c r="E62" s="1">
        <v>524934</v>
      </c>
      <c r="F62" s="1">
        <v>530553</v>
      </c>
      <c r="G62" s="1">
        <v>536095</v>
      </c>
      <c r="H62" s="1">
        <v>541552</v>
      </c>
      <c r="I62" s="1">
        <v>546934</v>
      </c>
      <c r="J62" s="1">
        <v>552282</v>
      </c>
      <c r="K62" s="1">
        <v>557619</v>
      </c>
      <c r="L62" s="1">
        <v>562966</v>
      </c>
      <c r="M62" s="1">
        <v>568349</v>
      </c>
      <c r="N62" s="1">
        <v>573792</v>
      </c>
      <c r="O62" s="1">
        <v>579351</v>
      </c>
      <c r="P62" s="1">
        <v>585095</v>
      </c>
      <c r="Q62" s="1">
        <v>590969</v>
      </c>
      <c r="R62" s="1">
        <v>597040</v>
      </c>
      <c r="S62" s="1">
        <v>603763</v>
      </c>
      <c r="T62" s="1">
        <v>611709</v>
      </c>
      <c r="U62" s="1">
        <v>621011</v>
      </c>
      <c r="V62" s="1">
        <v>631533</v>
      </c>
      <c r="W62" s="1">
        <v>643310</v>
      </c>
      <c r="X62" s="1">
        <v>655848</v>
      </c>
      <c r="Y62" s="1">
        <v>668772</v>
      </c>
      <c r="Z62" s="1">
        <v>681851</v>
      </c>
      <c r="AA62" s="1">
        <v>694405</v>
      </c>
      <c r="AB62" s="1">
        <v>706069</v>
      </c>
      <c r="AC62" s="1">
        <v>716900</v>
      </c>
      <c r="AD62" s="1">
        <v>727233</v>
      </c>
      <c r="AE62" s="1">
        <v>737197</v>
      </c>
      <c r="AF62" s="1">
        <v>746815</v>
      </c>
      <c r="AG62" s="1">
        <v>756127</v>
      </c>
      <c r="AH62" s="1">
        <v>765164</v>
      </c>
      <c r="AI62" s="1">
        <v>773994</v>
      </c>
      <c r="AJ62" s="1">
        <v>782603</v>
      </c>
      <c r="AK62" s="1">
        <v>790921</v>
      </c>
      <c r="AL62" s="1">
        <v>798936</v>
      </c>
      <c r="AM62" s="1">
        <v>806730</v>
      </c>
      <c r="AN62" s="1">
        <v>814422</v>
      </c>
      <c r="AO62" s="1">
        <v>822100</v>
      </c>
      <c r="AP62" s="1">
        <v>829752</v>
      </c>
      <c r="AQ62" s="1">
        <v>837245</v>
      </c>
      <c r="AR62" s="1">
        <v>844391</v>
      </c>
      <c r="AS62" s="1">
        <v>851004</v>
      </c>
      <c r="AT62" s="1">
        <v>856923</v>
      </c>
      <c r="AU62" s="1">
        <v>862076</v>
      </c>
      <c r="AV62" s="1">
        <v>866568</v>
      </c>
      <c r="AW62" s="1">
        <v>870711</v>
      </c>
      <c r="AX62" s="1">
        <v>874991</v>
      </c>
      <c r="AY62" s="1">
        <v>880032</v>
      </c>
      <c r="AZ62" s="1">
        <v>886540</v>
      </c>
      <c r="BA62" s="1">
        <v>895116</v>
      </c>
      <c r="BB62" s="1">
        <v>906104</v>
      </c>
      <c r="BC62" s="1">
        <v>919545</v>
      </c>
      <c r="BD62" s="1">
        <v>935099</v>
      </c>
      <c r="BE62" s="1">
        <v>953057</v>
      </c>
      <c r="BF62" s="1">
        <v>974685</v>
      </c>
      <c r="BG62" s="1">
        <v>996724</v>
      </c>
      <c r="BH62" s="1">
        <v>1019319</v>
      </c>
      <c r="BI62" s="1">
        <v>979530</v>
      </c>
      <c r="BJ62" s="1">
        <v>990061</v>
      </c>
      <c r="BK62" s="1">
        <v>1022893</v>
      </c>
      <c r="BL62" s="1">
        <v>1025260</v>
      </c>
      <c r="BM62" s="1">
        <v>1048302</v>
      </c>
      <c r="BN62" s="1">
        <v>1046916</v>
      </c>
      <c r="BO62" s="1">
        <v>1052252</v>
      </c>
      <c r="BP62" s="1">
        <v>1065923</v>
      </c>
      <c r="BQ62" s="1">
        <v>1052195</v>
      </c>
      <c r="BR62" s="1">
        <v>1038227</v>
      </c>
      <c r="BS62" s="1">
        <v>1032685</v>
      </c>
      <c r="BT62" s="1">
        <v>1059229</v>
      </c>
      <c r="BU62" s="1">
        <v>1067987</v>
      </c>
      <c r="BV62" s="1">
        <v>1088314</v>
      </c>
      <c r="BW62" s="1">
        <v>1092022</v>
      </c>
      <c r="BX62" s="1">
        <v>1104370</v>
      </c>
      <c r="BY62" s="1">
        <v>1092362</v>
      </c>
      <c r="BZ62" s="1">
        <v>1092229</v>
      </c>
      <c r="CA62" s="1">
        <v>1072919</v>
      </c>
      <c r="CB62" s="1">
        <v>1049554</v>
      </c>
      <c r="CC62" s="1">
        <v>1042340</v>
      </c>
      <c r="CD62" s="1">
        <v>1012665</v>
      </c>
      <c r="CE62" s="1">
        <v>968509</v>
      </c>
      <c r="CF62" s="1">
        <v>955252</v>
      </c>
      <c r="CG62" s="1">
        <v>924412</v>
      </c>
      <c r="CH62" s="1">
        <v>911414</v>
      </c>
      <c r="CI62" s="1">
        <v>899901</v>
      </c>
      <c r="CJ62" s="1">
        <v>892452</v>
      </c>
      <c r="CK62" s="1">
        <v>876824</v>
      </c>
      <c r="CL62" s="1">
        <v>848060</v>
      </c>
      <c r="CM62" s="1">
        <v>832875</v>
      </c>
      <c r="CN62" s="1">
        <v>805772</v>
      </c>
      <c r="CO62" s="1">
        <v>759261</v>
      </c>
      <c r="CP62" s="1">
        <v>699151</v>
      </c>
      <c r="CQ62" s="1">
        <v>641763</v>
      </c>
      <c r="CR62" s="1">
        <v>600218</v>
      </c>
      <c r="CS62" s="1">
        <v>543939</v>
      </c>
      <c r="CT62" s="1">
        <v>491442</v>
      </c>
      <c r="CU62" s="1">
        <v>430581</v>
      </c>
      <c r="CV62" s="1">
        <v>377834</v>
      </c>
      <c r="CW62" s="1">
        <v>323201</v>
      </c>
      <c r="CX62" s="1">
        <v>272620</v>
      </c>
      <c r="CY62" s="1">
        <v>216453</v>
      </c>
      <c r="CZ62" s="1">
        <v>160598</v>
      </c>
      <c r="DA62" s="1">
        <v>114734</v>
      </c>
      <c r="DB62" s="1">
        <v>78873</v>
      </c>
      <c r="DC62" s="1">
        <v>53138</v>
      </c>
      <c r="DD62" s="1">
        <v>81152</v>
      </c>
    </row>
    <row r="63" spans="1:108">
      <c r="A63" s="1">
        <v>2074</v>
      </c>
      <c r="B63" s="1">
        <v>79467057</v>
      </c>
      <c r="C63" s="1">
        <v>507643</v>
      </c>
      <c r="D63" s="1">
        <v>513432</v>
      </c>
      <c r="E63" s="1">
        <v>519182</v>
      </c>
      <c r="F63" s="1">
        <v>524890</v>
      </c>
      <c r="G63" s="1">
        <v>530530</v>
      </c>
      <c r="H63" s="1">
        <v>536086</v>
      </c>
      <c r="I63" s="1">
        <v>541566</v>
      </c>
      <c r="J63" s="1">
        <v>547001</v>
      </c>
      <c r="K63" s="1">
        <v>552412</v>
      </c>
      <c r="L63" s="1">
        <v>557809</v>
      </c>
      <c r="M63" s="1">
        <v>563203</v>
      </c>
      <c r="N63" s="1">
        <v>568613</v>
      </c>
      <c r="O63" s="1">
        <v>574085</v>
      </c>
      <c r="P63" s="1">
        <v>579685</v>
      </c>
      <c r="Q63" s="1">
        <v>585362</v>
      </c>
      <c r="R63" s="1">
        <v>591185</v>
      </c>
      <c r="S63" s="1">
        <v>597594</v>
      </c>
      <c r="T63" s="1">
        <v>605144</v>
      </c>
      <c r="U63" s="1">
        <v>613963</v>
      </c>
      <c r="V63" s="1">
        <v>623944</v>
      </c>
      <c r="W63" s="1">
        <v>635174</v>
      </c>
      <c r="X63" s="1">
        <v>647208</v>
      </c>
      <c r="Y63" s="1">
        <v>659720</v>
      </c>
      <c r="Z63" s="1">
        <v>672515</v>
      </c>
      <c r="AA63" s="1">
        <v>684933</v>
      </c>
      <c r="AB63" s="1">
        <v>696598</v>
      </c>
      <c r="AC63" s="1">
        <v>707502</v>
      </c>
      <c r="AD63" s="1">
        <v>717923</v>
      </c>
      <c r="AE63" s="1">
        <v>727988</v>
      </c>
      <c r="AF63" s="1">
        <v>737703</v>
      </c>
      <c r="AG63" s="1">
        <v>747093</v>
      </c>
      <c r="AH63" s="1">
        <v>756226</v>
      </c>
      <c r="AI63" s="1">
        <v>765184</v>
      </c>
      <c r="AJ63" s="1">
        <v>773948</v>
      </c>
      <c r="AK63" s="1">
        <v>782449</v>
      </c>
      <c r="AL63" s="1">
        <v>790626</v>
      </c>
      <c r="AM63" s="1">
        <v>798524</v>
      </c>
      <c r="AN63" s="1">
        <v>806279</v>
      </c>
      <c r="AO63" s="1">
        <v>813994</v>
      </c>
      <c r="AP63" s="1">
        <v>821698</v>
      </c>
      <c r="AQ63" s="1">
        <v>829350</v>
      </c>
      <c r="AR63" s="1">
        <v>836816</v>
      </c>
      <c r="AS63" s="1">
        <v>843919</v>
      </c>
      <c r="AT63" s="1">
        <v>850477</v>
      </c>
      <c r="AU63" s="1">
        <v>856334</v>
      </c>
      <c r="AV63" s="1">
        <v>861421</v>
      </c>
      <c r="AW63" s="1">
        <v>865832</v>
      </c>
      <c r="AX63" s="1">
        <v>869878</v>
      </c>
      <c r="AY63" s="1">
        <v>874040</v>
      </c>
      <c r="AZ63" s="1">
        <v>878942</v>
      </c>
      <c r="BA63" s="1">
        <v>885295</v>
      </c>
      <c r="BB63" s="1">
        <v>893708</v>
      </c>
      <c r="BC63" s="1">
        <v>904533</v>
      </c>
      <c r="BD63" s="1">
        <v>917806</v>
      </c>
      <c r="BE63" s="1">
        <v>933189</v>
      </c>
      <c r="BF63" s="1">
        <v>950961</v>
      </c>
      <c r="BG63" s="1">
        <v>972375</v>
      </c>
      <c r="BH63" s="1">
        <v>994180</v>
      </c>
      <c r="BI63" s="1">
        <v>1016510</v>
      </c>
      <c r="BJ63" s="1">
        <v>976614</v>
      </c>
      <c r="BK63" s="1">
        <v>986856</v>
      </c>
      <c r="BL63" s="1">
        <v>1019302</v>
      </c>
      <c r="BM63" s="1">
        <v>1021352</v>
      </c>
      <c r="BN63" s="1">
        <v>1043955</v>
      </c>
      <c r="BO63" s="1">
        <v>1042178</v>
      </c>
      <c r="BP63" s="1">
        <v>1047046</v>
      </c>
      <c r="BQ63" s="1">
        <v>1060159</v>
      </c>
      <c r="BR63" s="1">
        <v>1045984</v>
      </c>
      <c r="BS63" s="1">
        <v>1031544</v>
      </c>
      <c r="BT63" s="1">
        <v>1025424</v>
      </c>
      <c r="BU63" s="1">
        <v>1051115</v>
      </c>
      <c r="BV63" s="1">
        <v>1059055</v>
      </c>
      <c r="BW63" s="1">
        <v>1078379</v>
      </c>
      <c r="BX63" s="1">
        <v>1081118</v>
      </c>
      <c r="BY63" s="1">
        <v>1092266</v>
      </c>
      <c r="BZ63" s="1">
        <v>1079227</v>
      </c>
      <c r="CA63" s="1">
        <v>1077786</v>
      </c>
      <c r="CB63" s="1">
        <v>1057289</v>
      </c>
      <c r="CC63" s="1">
        <v>1032599</v>
      </c>
      <c r="CD63" s="1">
        <v>1023592</v>
      </c>
      <c r="CE63" s="1">
        <v>992261</v>
      </c>
      <c r="CF63" s="1">
        <v>946554</v>
      </c>
      <c r="CG63" s="1">
        <v>930786</v>
      </c>
      <c r="CH63" s="1">
        <v>897591</v>
      </c>
      <c r="CI63" s="1">
        <v>881403</v>
      </c>
      <c r="CJ63" s="1">
        <v>866222</v>
      </c>
      <c r="CK63" s="1">
        <v>854497</v>
      </c>
      <c r="CL63" s="1">
        <v>834536</v>
      </c>
      <c r="CM63" s="1">
        <v>801667</v>
      </c>
      <c r="CN63" s="1">
        <v>781277</v>
      </c>
      <c r="CO63" s="1">
        <v>749178</v>
      </c>
      <c r="CP63" s="1">
        <v>698765</v>
      </c>
      <c r="CQ63" s="1">
        <v>636075</v>
      </c>
      <c r="CR63" s="1">
        <v>576312</v>
      </c>
      <c r="CS63" s="1">
        <v>531302</v>
      </c>
      <c r="CT63" s="1">
        <v>473886</v>
      </c>
      <c r="CU63" s="1">
        <v>420751</v>
      </c>
      <c r="CV63" s="1">
        <v>361619</v>
      </c>
      <c r="CW63" s="1">
        <v>310650</v>
      </c>
      <c r="CX63" s="1">
        <v>259556</v>
      </c>
      <c r="CY63" s="1">
        <v>213315</v>
      </c>
      <c r="CZ63" s="1">
        <v>164638</v>
      </c>
      <c r="DA63" s="1">
        <v>118438</v>
      </c>
      <c r="DB63" s="1">
        <v>81863</v>
      </c>
      <c r="DC63" s="1">
        <v>54326</v>
      </c>
      <c r="DD63" s="1">
        <v>84571</v>
      </c>
    </row>
    <row r="64" spans="1:108">
      <c r="A64" s="1">
        <v>2075</v>
      </c>
      <c r="B64" s="1">
        <v>78564059</v>
      </c>
      <c r="C64" s="1">
        <v>501691</v>
      </c>
      <c r="D64" s="1">
        <v>507533</v>
      </c>
      <c r="E64" s="1">
        <v>513351</v>
      </c>
      <c r="F64" s="1">
        <v>519139</v>
      </c>
      <c r="G64" s="1">
        <v>524868</v>
      </c>
      <c r="H64" s="1">
        <v>530521</v>
      </c>
      <c r="I64" s="1">
        <v>536100</v>
      </c>
      <c r="J64" s="1">
        <v>541632</v>
      </c>
      <c r="K64" s="1">
        <v>547130</v>
      </c>
      <c r="L64" s="1">
        <v>552601</v>
      </c>
      <c r="M64" s="1">
        <v>558044</v>
      </c>
      <c r="N64" s="1">
        <v>563465</v>
      </c>
      <c r="O64" s="1">
        <v>568903</v>
      </c>
      <c r="P64" s="1">
        <v>574416</v>
      </c>
      <c r="Q64" s="1">
        <v>579950</v>
      </c>
      <c r="R64" s="1">
        <v>585577</v>
      </c>
      <c r="S64" s="1">
        <v>591734</v>
      </c>
      <c r="T64" s="1">
        <v>598961</v>
      </c>
      <c r="U64" s="1">
        <v>607373</v>
      </c>
      <c r="V64" s="1">
        <v>616862</v>
      </c>
      <c r="W64" s="1">
        <v>627541</v>
      </c>
      <c r="X64" s="1">
        <v>639023</v>
      </c>
      <c r="Y64" s="1">
        <v>651030</v>
      </c>
      <c r="Z64" s="1">
        <v>663413</v>
      </c>
      <c r="AA64" s="1">
        <v>675555</v>
      </c>
      <c r="AB64" s="1">
        <v>687096</v>
      </c>
      <c r="AC64" s="1">
        <v>698011</v>
      </c>
      <c r="AD64" s="1">
        <v>708511</v>
      </c>
      <c r="AE64" s="1">
        <v>718669</v>
      </c>
      <c r="AF64" s="1">
        <v>728488</v>
      </c>
      <c r="AG64" s="1">
        <v>737977</v>
      </c>
      <c r="AH64" s="1">
        <v>747191</v>
      </c>
      <c r="AI64" s="1">
        <v>756245</v>
      </c>
      <c r="AJ64" s="1">
        <v>765139</v>
      </c>
      <c r="AK64" s="1">
        <v>773797</v>
      </c>
      <c r="AL64" s="1">
        <v>782158</v>
      </c>
      <c r="AM64" s="1">
        <v>790218</v>
      </c>
      <c r="AN64" s="1">
        <v>798078</v>
      </c>
      <c r="AO64" s="1">
        <v>805855</v>
      </c>
      <c r="AP64" s="1">
        <v>813596</v>
      </c>
      <c r="AQ64" s="1">
        <v>821300</v>
      </c>
      <c r="AR64" s="1">
        <v>828925</v>
      </c>
      <c r="AS64" s="1">
        <v>836348</v>
      </c>
      <c r="AT64" s="1">
        <v>843397</v>
      </c>
      <c r="AU64" s="1">
        <v>849892</v>
      </c>
      <c r="AV64" s="1">
        <v>855683</v>
      </c>
      <c r="AW64" s="1">
        <v>860689</v>
      </c>
      <c r="AX64" s="1">
        <v>865003</v>
      </c>
      <c r="AY64" s="1">
        <v>868932</v>
      </c>
      <c r="AZ64" s="1">
        <v>872958</v>
      </c>
      <c r="BA64" s="1">
        <v>877708</v>
      </c>
      <c r="BB64" s="1">
        <v>883902</v>
      </c>
      <c r="BC64" s="1">
        <v>892158</v>
      </c>
      <c r="BD64" s="1">
        <v>902823</v>
      </c>
      <c r="BE64" s="1">
        <v>915931</v>
      </c>
      <c r="BF64" s="1">
        <v>931136</v>
      </c>
      <c r="BG64" s="1">
        <v>948708</v>
      </c>
      <c r="BH64" s="1">
        <v>969893</v>
      </c>
      <c r="BI64" s="1">
        <v>991440</v>
      </c>
      <c r="BJ64" s="1">
        <v>1013479</v>
      </c>
      <c r="BK64" s="1">
        <v>973456</v>
      </c>
      <c r="BL64" s="1">
        <v>983389</v>
      </c>
      <c r="BM64" s="1">
        <v>1015419</v>
      </c>
      <c r="BN64" s="1">
        <v>1017120</v>
      </c>
      <c r="BO64" s="1">
        <v>1039232</v>
      </c>
      <c r="BP64" s="1">
        <v>1037021</v>
      </c>
      <c r="BQ64" s="1">
        <v>1041384</v>
      </c>
      <c r="BR64" s="1">
        <v>1053902</v>
      </c>
      <c r="BS64" s="1">
        <v>1039247</v>
      </c>
      <c r="BT64" s="1">
        <v>1024292</v>
      </c>
      <c r="BU64" s="1">
        <v>1017564</v>
      </c>
      <c r="BV64" s="1">
        <v>1042331</v>
      </c>
      <c r="BW64" s="1">
        <v>1049387</v>
      </c>
      <c r="BX64" s="1">
        <v>1067613</v>
      </c>
      <c r="BY64" s="1">
        <v>1069287</v>
      </c>
      <c r="BZ64" s="1">
        <v>1079125</v>
      </c>
      <c r="CA64" s="1">
        <v>1064960</v>
      </c>
      <c r="CB64" s="1">
        <v>1062071</v>
      </c>
      <c r="CC64" s="1">
        <v>1040226</v>
      </c>
      <c r="CD64" s="1">
        <v>1014018</v>
      </c>
      <c r="CE64" s="1">
        <v>1002970</v>
      </c>
      <c r="CF64" s="1">
        <v>969757</v>
      </c>
      <c r="CG64" s="1">
        <v>922302</v>
      </c>
      <c r="CH64" s="1">
        <v>903755</v>
      </c>
      <c r="CI64" s="1">
        <v>868000</v>
      </c>
      <c r="CJ64" s="1">
        <v>848402</v>
      </c>
      <c r="CK64" s="1">
        <v>829380</v>
      </c>
      <c r="CL64" s="1">
        <v>813243</v>
      </c>
      <c r="CM64" s="1">
        <v>788882</v>
      </c>
      <c r="CN64" s="1">
        <v>751925</v>
      </c>
      <c r="CO64" s="1">
        <v>726372</v>
      </c>
      <c r="CP64" s="1">
        <v>689485</v>
      </c>
      <c r="CQ64" s="1">
        <v>635685</v>
      </c>
      <c r="CR64" s="1">
        <v>571219</v>
      </c>
      <c r="CS64" s="1">
        <v>510122</v>
      </c>
      <c r="CT64" s="1">
        <v>462879</v>
      </c>
      <c r="CU64" s="1">
        <v>405701</v>
      </c>
      <c r="CV64" s="1">
        <v>353361</v>
      </c>
      <c r="CW64" s="1">
        <v>297309</v>
      </c>
      <c r="CX64" s="1">
        <v>249466</v>
      </c>
      <c r="CY64" s="1">
        <v>203095</v>
      </c>
      <c r="CZ64" s="1">
        <v>162228</v>
      </c>
      <c r="DA64" s="1">
        <v>121420</v>
      </c>
      <c r="DB64" s="1">
        <v>84497</v>
      </c>
      <c r="DC64" s="1">
        <v>56383</v>
      </c>
      <c r="DD64" s="1">
        <v>87431</v>
      </c>
    </row>
    <row r="65" spans="1:108">
      <c r="A65" s="1">
        <v>2076</v>
      </c>
      <c r="B65" s="1">
        <v>77677958</v>
      </c>
      <c r="C65" s="1">
        <v>495703</v>
      </c>
      <c r="D65" s="1">
        <v>501582</v>
      </c>
      <c r="E65" s="1">
        <v>507453</v>
      </c>
      <c r="F65" s="1">
        <v>513308</v>
      </c>
      <c r="G65" s="1">
        <v>519116</v>
      </c>
      <c r="H65" s="1">
        <v>524859</v>
      </c>
      <c r="I65" s="1">
        <v>530534</v>
      </c>
      <c r="J65" s="1">
        <v>536165</v>
      </c>
      <c r="K65" s="1">
        <v>541759</v>
      </c>
      <c r="L65" s="1">
        <v>547317</v>
      </c>
      <c r="M65" s="1">
        <v>552834</v>
      </c>
      <c r="N65" s="1">
        <v>558303</v>
      </c>
      <c r="O65" s="1">
        <v>563752</v>
      </c>
      <c r="P65" s="1">
        <v>569231</v>
      </c>
      <c r="Q65" s="1">
        <v>574679</v>
      </c>
      <c r="R65" s="1">
        <v>580163</v>
      </c>
      <c r="S65" s="1">
        <v>586120</v>
      </c>
      <c r="T65" s="1">
        <v>593087</v>
      </c>
      <c r="U65" s="1">
        <v>601168</v>
      </c>
      <c r="V65" s="1">
        <v>610242</v>
      </c>
      <c r="W65" s="1">
        <v>620419</v>
      </c>
      <c r="X65" s="1">
        <v>631344</v>
      </c>
      <c r="Y65" s="1">
        <v>642796</v>
      </c>
      <c r="Z65" s="1">
        <v>654674</v>
      </c>
      <c r="AA65" s="1">
        <v>666411</v>
      </c>
      <c r="AB65" s="1">
        <v>677688</v>
      </c>
      <c r="AC65" s="1">
        <v>688490</v>
      </c>
      <c r="AD65" s="1">
        <v>699007</v>
      </c>
      <c r="AE65" s="1">
        <v>709247</v>
      </c>
      <c r="AF65" s="1">
        <v>719162</v>
      </c>
      <c r="AG65" s="1">
        <v>728759</v>
      </c>
      <c r="AH65" s="1">
        <v>738074</v>
      </c>
      <c r="AI65" s="1">
        <v>747210</v>
      </c>
      <c r="AJ65" s="1">
        <v>756201</v>
      </c>
      <c r="AK65" s="1">
        <v>764989</v>
      </c>
      <c r="AL65" s="1">
        <v>773508</v>
      </c>
      <c r="AM65" s="1">
        <v>781754</v>
      </c>
      <c r="AN65" s="1">
        <v>789777</v>
      </c>
      <c r="AO65" s="1">
        <v>797659</v>
      </c>
      <c r="AP65" s="1">
        <v>805462</v>
      </c>
      <c r="AQ65" s="1">
        <v>813202</v>
      </c>
      <c r="AR65" s="1">
        <v>820879</v>
      </c>
      <c r="AS65" s="1">
        <v>828461</v>
      </c>
      <c r="AT65" s="1">
        <v>835830</v>
      </c>
      <c r="AU65" s="1">
        <v>842817</v>
      </c>
      <c r="AV65" s="1">
        <v>849247</v>
      </c>
      <c r="AW65" s="1">
        <v>854956</v>
      </c>
      <c r="AX65" s="1">
        <v>859866</v>
      </c>
      <c r="AY65" s="1">
        <v>864063</v>
      </c>
      <c r="AZ65" s="1">
        <v>867856</v>
      </c>
      <c r="BA65" s="1">
        <v>871732</v>
      </c>
      <c r="BB65" s="1">
        <v>876327</v>
      </c>
      <c r="BC65" s="1">
        <v>882370</v>
      </c>
      <c r="BD65" s="1">
        <v>890472</v>
      </c>
      <c r="BE65" s="1">
        <v>900978</v>
      </c>
      <c r="BF65" s="1">
        <v>913917</v>
      </c>
      <c r="BG65" s="1">
        <v>928930</v>
      </c>
      <c r="BH65" s="1">
        <v>946286</v>
      </c>
      <c r="BI65" s="1">
        <v>967221</v>
      </c>
      <c r="BJ65" s="1">
        <v>988484</v>
      </c>
      <c r="BK65" s="1">
        <v>1010197</v>
      </c>
      <c r="BL65" s="1">
        <v>970039</v>
      </c>
      <c r="BM65" s="1">
        <v>979640</v>
      </c>
      <c r="BN65" s="1">
        <v>1011212</v>
      </c>
      <c r="BO65" s="1">
        <v>1012522</v>
      </c>
      <c r="BP65" s="1">
        <v>1034090</v>
      </c>
      <c r="BQ65" s="1">
        <v>1031411</v>
      </c>
      <c r="BR65" s="1">
        <v>1035237</v>
      </c>
      <c r="BS65" s="1">
        <v>1047116</v>
      </c>
      <c r="BT65" s="1">
        <v>1031937</v>
      </c>
      <c r="BU65" s="1">
        <v>1016443</v>
      </c>
      <c r="BV65" s="1">
        <v>1009057</v>
      </c>
      <c r="BW65" s="1">
        <v>1032825</v>
      </c>
      <c r="BX65" s="1">
        <v>1038910</v>
      </c>
      <c r="BY65" s="1">
        <v>1055932</v>
      </c>
      <c r="BZ65" s="1">
        <v>1056441</v>
      </c>
      <c r="CA65" s="1">
        <v>1064850</v>
      </c>
      <c r="CB65" s="1">
        <v>1049436</v>
      </c>
      <c r="CC65" s="1">
        <v>1044916</v>
      </c>
      <c r="CD65" s="1">
        <v>1021526</v>
      </c>
      <c r="CE65" s="1">
        <v>993579</v>
      </c>
      <c r="CF65" s="1">
        <v>980226</v>
      </c>
      <c r="CG65" s="1">
        <v>944900</v>
      </c>
      <c r="CH65" s="1">
        <v>895508</v>
      </c>
      <c r="CI65" s="1">
        <v>873932</v>
      </c>
      <c r="CJ65" s="1">
        <v>835462</v>
      </c>
      <c r="CK65" s="1">
        <v>812304</v>
      </c>
      <c r="CL65" s="1">
        <v>789337</v>
      </c>
      <c r="CM65" s="1">
        <v>768710</v>
      </c>
      <c r="CN65" s="1">
        <v>739933</v>
      </c>
      <c r="CO65" s="1">
        <v>699005</v>
      </c>
      <c r="CP65" s="1">
        <v>668466</v>
      </c>
      <c r="CQ65" s="1">
        <v>627241</v>
      </c>
      <c r="CR65" s="1">
        <v>570832</v>
      </c>
      <c r="CS65" s="1">
        <v>505628</v>
      </c>
      <c r="CT65" s="1">
        <v>444411</v>
      </c>
      <c r="CU65" s="1">
        <v>396281</v>
      </c>
      <c r="CV65" s="1">
        <v>340706</v>
      </c>
      <c r="CW65" s="1">
        <v>290518</v>
      </c>
      <c r="CX65" s="1">
        <v>238745</v>
      </c>
      <c r="CY65" s="1">
        <v>195191</v>
      </c>
      <c r="CZ65" s="1">
        <v>154456</v>
      </c>
      <c r="DA65" s="1">
        <v>119626</v>
      </c>
      <c r="DB65" s="1">
        <v>86627</v>
      </c>
      <c r="DC65" s="1">
        <v>58193</v>
      </c>
      <c r="DD65" s="1">
        <v>90504</v>
      </c>
    </row>
    <row r="66" spans="1:108">
      <c r="A66" s="1">
        <v>2077</v>
      </c>
      <c r="B66" s="1">
        <v>76808898</v>
      </c>
      <c r="C66" s="1">
        <v>489695</v>
      </c>
      <c r="D66" s="1">
        <v>495595</v>
      </c>
      <c r="E66" s="1">
        <v>501504</v>
      </c>
      <c r="F66" s="1">
        <v>507411</v>
      </c>
      <c r="G66" s="1">
        <v>513286</v>
      </c>
      <c r="H66" s="1">
        <v>519107</v>
      </c>
      <c r="I66" s="1">
        <v>524872</v>
      </c>
      <c r="J66" s="1">
        <v>530599</v>
      </c>
      <c r="K66" s="1">
        <v>536291</v>
      </c>
      <c r="L66" s="1">
        <v>541944</v>
      </c>
      <c r="M66" s="1">
        <v>547547</v>
      </c>
      <c r="N66" s="1">
        <v>553090</v>
      </c>
      <c r="O66" s="1">
        <v>558589</v>
      </c>
      <c r="P66" s="1">
        <v>564078</v>
      </c>
      <c r="Q66" s="1">
        <v>569492</v>
      </c>
      <c r="R66" s="1">
        <v>574889</v>
      </c>
      <c r="S66" s="1">
        <v>580701</v>
      </c>
      <c r="T66" s="1">
        <v>587461</v>
      </c>
      <c r="U66" s="1">
        <v>595273</v>
      </c>
      <c r="V66" s="1">
        <v>604007</v>
      </c>
      <c r="W66" s="1">
        <v>613761</v>
      </c>
      <c r="X66" s="1">
        <v>624179</v>
      </c>
      <c r="Y66" s="1">
        <v>635072</v>
      </c>
      <c r="Z66" s="1">
        <v>646394</v>
      </c>
      <c r="AA66" s="1">
        <v>657633</v>
      </c>
      <c r="AB66" s="1">
        <v>668516</v>
      </c>
      <c r="AC66" s="1">
        <v>679063</v>
      </c>
      <c r="AD66" s="1">
        <v>689473</v>
      </c>
      <c r="AE66" s="1">
        <v>699734</v>
      </c>
      <c r="AF66" s="1">
        <v>709734</v>
      </c>
      <c r="AG66" s="1">
        <v>719430</v>
      </c>
      <c r="AH66" s="1">
        <v>728855</v>
      </c>
      <c r="AI66" s="1">
        <v>738093</v>
      </c>
      <c r="AJ66" s="1">
        <v>747166</v>
      </c>
      <c r="AK66" s="1">
        <v>756053</v>
      </c>
      <c r="AL66" s="1">
        <v>764704</v>
      </c>
      <c r="AM66" s="1">
        <v>773109</v>
      </c>
      <c r="AN66" s="1">
        <v>781317</v>
      </c>
      <c r="AO66" s="1">
        <v>789362</v>
      </c>
      <c r="AP66" s="1">
        <v>797269</v>
      </c>
      <c r="AQ66" s="1">
        <v>805071</v>
      </c>
      <c r="AR66" s="1">
        <v>812785</v>
      </c>
      <c r="AS66" s="1">
        <v>820420</v>
      </c>
      <c r="AT66" s="1">
        <v>827948</v>
      </c>
      <c r="AU66" s="1">
        <v>835256</v>
      </c>
      <c r="AV66" s="1">
        <v>842177</v>
      </c>
      <c r="AW66" s="1">
        <v>848525</v>
      </c>
      <c r="AX66" s="1">
        <v>854138</v>
      </c>
      <c r="AY66" s="1">
        <v>858931</v>
      </c>
      <c r="AZ66" s="1">
        <v>862993</v>
      </c>
      <c r="BA66" s="1">
        <v>866637</v>
      </c>
      <c r="BB66" s="1">
        <v>870360</v>
      </c>
      <c r="BC66" s="1">
        <v>874808</v>
      </c>
      <c r="BD66" s="1">
        <v>880702</v>
      </c>
      <c r="BE66" s="1">
        <v>888653</v>
      </c>
      <c r="BF66" s="1">
        <v>898997</v>
      </c>
      <c r="BG66" s="1">
        <v>911751</v>
      </c>
      <c r="BH66" s="1">
        <v>926559</v>
      </c>
      <c r="BI66" s="1">
        <v>943679</v>
      </c>
      <c r="BJ66" s="1">
        <v>964337</v>
      </c>
      <c r="BK66" s="1">
        <v>985283</v>
      </c>
      <c r="BL66" s="1">
        <v>1006646</v>
      </c>
      <c r="BM66" s="1">
        <v>966345</v>
      </c>
      <c r="BN66" s="1">
        <v>975578</v>
      </c>
      <c r="BO66" s="1">
        <v>1006643</v>
      </c>
      <c r="BP66" s="1">
        <v>1007517</v>
      </c>
      <c r="BQ66" s="1">
        <v>1028498</v>
      </c>
      <c r="BR66" s="1">
        <v>1025320</v>
      </c>
      <c r="BS66" s="1">
        <v>1028570</v>
      </c>
      <c r="BT66" s="1">
        <v>1039751</v>
      </c>
      <c r="BU66" s="1">
        <v>1024024</v>
      </c>
      <c r="BV66" s="1">
        <v>1007946</v>
      </c>
      <c r="BW66" s="1">
        <v>999850</v>
      </c>
      <c r="BX66" s="1">
        <v>1022523</v>
      </c>
      <c r="BY66" s="1">
        <v>1027543</v>
      </c>
      <c r="BZ66" s="1">
        <v>1043250</v>
      </c>
      <c r="CA66" s="1">
        <v>1042487</v>
      </c>
      <c r="CB66" s="1">
        <v>1049318</v>
      </c>
      <c r="CC66" s="1">
        <v>1032489</v>
      </c>
      <c r="CD66" s="1">
        <v>1026115</v>
      </c>
      <c r="CE66" s="1">
        <v>1000955</v>
      </c>
      <c r="CF66" s="1">
        <v>971038</v>
      </c>
      <c r="CG66" s="1">
        <v>955103</v>
      </c>
      <c r="CH66" s="1">
        <v>917437</v>
      </c>
      <c r="CI66" s="1">
        <v>865946</v>
      </c>
      <c r="CJ66" s="1">
        <v>841142</v>
      </c>
      <c r="CK66" s="1">
        <v>799873</v>
      </c>
      <c r="CL66" s="1">
        <v>773070</v>
      </c>
      <c r="CM66" s="1">
        <v>746111</v>
      </c>
      <c r="CN66" s="1">
        <v>720968</v>
      </c>
      <c r="CO66" s="1">
        <v>687856</v>
      </c>
      <c r="CP66" s="1">
        <v>643204</v>
      </c>
      <c r="CQ66" s="1">
        <v>608089</v>
      </c>
      <c r="CR66" s="1">
        <v>563249</v>
      </c>
      <c r="CS66" s="1">
        <v>505251</v>
      </c>
      <c r="CT66" s="1">
        <v>440508</v>
      </c>
      <c r="CU66" s="1">
        <v>380455</v>
      </c>
      <c r="CV66" s="1">
        <v>332797</v>
      </c>
      <c r="CW66" s="1">
        <v>280101</v>
      </c>
      <c r="CX66" s="1">
        <v>233291</v>
      </c>
      <c r="CY66" s="1">
        <v>186796</v>
      </c>
      <c r="CZ66" s="1">
        <v>148439</v>
      </c>
      <c r="DA66" s="1">
        <v>113896</v>
      </c>
      <c r="DB66" s="1">
        <v>85336</v>
      </c>
      <c r="DC66" s="1">
        <v>59661</v>
      </c>
      <c r="DD66" s="1">
        <v>93557</v>
      </c>
    </row>
    <row r="67" spans="1:108">
      <c r="A67" s="1">
        <v>2078</v>
      </c>
      <c r="B67" s="1">
        <v>75956581</v>
      </c>
      <c r="C67" s="1">
        <v>483686</v>
      </c>
      <c r="D67" s="1">
        <v>489589</v>
      </c>
      <c r="E67" s="1">
        <v>495517</v>
      </c>
      <c r="F67" s="1">
        <v>501462</v>
      </c>
      <c r="G67" s="1">
        <v>507389</v>
      </c>
      <c r="H67" s="1">
        <v>513277</v>
      </c>
      <c r="I67" s="1">
        <v>519121</v>
      </c>
      <c r="J67" s="1">
        <v>524936</v>
      </c>
      <c r="K67" s="1">
        <v>530724</v>
      </c>
      <c r="L67" s="1">
        <v>536475</v>
      </c>
      <c r="M67" s="1">
        <v>542173</v>
      </c>
      <c r="N67" s="1">
        <v>547802</v>
      </c>
      <c r="O67" s="1">
        <v>553373</v>
      </c>
      <c r="P67" s="1">
        <v>558911</v>
      </c>
      <c r="Q67" s="1">
        <v>564336</v>
      </c>
      <c r="R67" s="1">
        <v>569700</v>
      </c>
      <c r="S67" s="1">
        <v>575423</v>
      </c>
      <c r="T67" s="1">
        <v>582030</v>
      </c>
      <c r="U67" s="1">
        <v>589626</v>
      </c>
      <c r="V67" s="1">
        <v>598084</v>
      </c>
      <c r="W67" s="1">
        <v>607491</v>
      </c>
      <c r="X67" s="1">
        <v>617480</v>
      </c>
      <c r="Y67" s="1">
        <v>627865</v>
      </c>
      <c r="Z67" s="1">
        <v>638627</v>
      </c>
      <c r="AA67" s="1">
        <v>649315</v>
      </c>
      <c r="AB67" s="1">
        <v>659710</v>
      </c>
      <c r="AC67" s="1">
        <v>669872</v>
      </c>
      <c r="AD67" s="1">
        <v>680033</v>
      </c>
      <c r="AE67" s="1">
        <v>690190</v>
      </c>
      <c r="AF67" s="1">
        <v>700214</v>
      </c>
      <c r="AG67" s="1">
        <v>709999</v>
      </c>
      <c r="AH67" s="1">
        <v>719525</v>
      </c>
      <c r="AI67" s="1">
        <v>728874</v>
      </c>
      <c r="AJ67" s="1">
        <v>738050</v>
      </c>
      <c r="AK67" s="1">
        <v>747020</v>
      </c>
      <c r="AL67" s="1">
        <v>755771</v>
      </c>
      <c r="AM67" s="1">
        <v>764309</v>
      </c>
      <c r="AN67" s="1">
        <v>772677</v>
      </c>
      <c r="AO67" s="1">
        <v>780907</v>
      </c>
      <c r="AP67" s="1">
        <v>788976</v>
      </c>
      <c r="AQ67" s="1">
        <v>796883</v>
      </c>
      <c r="AR67" s="1">
        <v>804659</v>
      </c>
      <c r="AS67" s="1">
        <v>812330</v>
      </c>
      <c r="AT67" s="1">
        <v>819912</v>
      </c>
      <c r="AU67" s="1">
        <v>827380</v>
      </c>
      <c r="AV67" s="1">
        <v>834621</v>
      </c>
      <c r="AW67" s="1">
        <v>841461</v>
      </c>
      <c r="AX67" s="1">
        <v>847713</v>
      </c>
      <c r="AY67" s="1">
        <v>853209</v>
      </c>
      <c r="AZ67" s="1">
        <v>857868</v>
      </c>
      <c r="BA67" s="1">
        <v>861781</v>
      </c>
      <c r="BB67" s="1">
        <v>865274</v>
      </c>
      <c r="BC67" s="1">
        <v>868851</v>
      </c>
      <c r="BD67" s="1">
        <v>873154</v>
      </c>
      <c r="BE67" s="1">
        <v>878902</v>
      </c>
      <c r="BF67" s="1">
        <v>886698</v>
      </c>
      <c r="BG67" s="1">
        <v>896866</v>
      </c>
      <c r="BH67" s="1">
        <v>909424</v>
      </c>
      <c r="BI67" s="1">
        <v>924006</v>
      </c>
      <c r="BJ67" s="1">
        <v>940865</v>
      </c>
      <c r="BK67" s="1">
        <v>961214</v>
      </c>
      <c r="BL67" s="1">
        <v>981819</v>
      </c>
      <c r="BM67" s="1">
        <v>1002806</v>
      </c>
      <c r="BN67" s="1">
        <v>962344</v>
      </c>
      <c r="BO67" s="1">
        <v>971166</v>
      </c>
      <c r="BP67" s="1">
        <v>1001668</v>
      </c>
      <c r="BQ67" s="1">
        <v>1002073</v>
      </c>
      <c r="BR67" s="1">
        <v>1022426</v>
      </c>
      <c r="BS67" s="1">
        <v>1018715</v>
      </c>
      <c r="BT67" s="1">
        <v>1021334</v>
      </c>
      <c r="BU67" s="1">
        <v>1031780</v>
      </c>
      <c r="BV67" s="1">
        <v>1015459</v>
      </c>
      <c r="BW67" s="1">
        <v>998751</v>
      </c>
      <c r="BX67" s="1">
        <v>989872</v>
      </c>
      <c r="BY67" s="1">
        <v>1011346</v>
      </c>
      <c r="BZ67" s="1">
        <v>1015201</v>
      </c>
      <c r="CA67" s="1">
        <v>1029473</v>
      </c>
      <c r="CB67" s="1">
        <v>1027304</v>
      </c>
      <c r="CC67" s="1">
        <v>1032364</v>
      </c>
      <c r="CD67" s="1">
        <v>1013916</v>
      </c>
      <c r="CE67" s="1">
        <v>1005434</v>
      </c>
      <c r="CF67" s="1">
        <v>978267</v>
      </c>
      <c r="CG67" s="1">
        <v>946139</v>
      </c>
      <c r="CH67" s="1">
        <v>927347</v>
      </c>
      <c r="CI67" s="1">
        <v>887140</v>
      </c>
      <c r="CJ67" s="1">
        <v>833445</v>
      </c>
      <c r="CK67" s="1">
        <v>805279</v>
      </c>
      <c r="CL67" s="1">
        <v>761196</v>
      </c>
      <c r="CM67" s="1">
        <v>730718</v>
      </c>
      <c r="CN67" s="1">
        <v>699771</v>
      </c>
      <c r="CO67" s="1">
        <v>670180</v>
      </c>
      <c r="CP67" s="1">
        <v>632943</v>
      </c>
      <c r="CQ67" s="1">
        <v>585035</v>
      </c>
      <c r="CR67" s="1">
        <v>546022</v>
      </c>
      <c r="CS67" s="1">
        <v>498539</v>
      </c>
      <c r="CT67" s="1">
        <v>440149</v>
      </c>
      <c r="CU67" s="1">
        <v>377125</v>
      </c>
      <c r="CV67" s="1">
        <v>319494</v>
      </c>
      <c r="CW67" s="1">
        <v>273600</v>
      </c>
      <c r="CX67" s="1">
        <v>224915</v>
      </c>
      <c r="CY67" s="1">
        <v>182529</v>
      </c>
      <c r="CZ67" s="1">
        <v>142051</v>
      </c>
      <c r="DA67" s="1">
        <v>109454</v>
      </c>
      <c r="DB67" s="1">
        <v>81249</v>
      </c>
      <c r="DC67" s="1">
        <v>58764</v>
      </c>
      <c r="DD67" s="1">
        <v>96373</v>
      </c>
    </row>
    <row r="68" spans="1:108">
      <c r="A68" s="1">
        <v>2079</v>
      </c>
      <c r="B68" s="1">
        <v>75120345</v>
      </c>
      <c r="C68" s="1">
        <v>477696</v>
      </c>
      <c r="D68" s="1">
        <v>483581</v>
      </c>
      <c r="E68" s="1">
        <v>489512</v>
      </c>
      <c r="F68" s="1">
        <v>495476</v>
      </c>
      <c r="G68" s="1">
        <v>501440</v>
      </c>
      <c r="H68" s="1">
        <v>507380</v>
      </c>
      <c r="I68" s="1">
        <v>513290</v>
      </c>
      <c r="J68" s="1">
        <v>519184</v>
      </c>
      <c r="K68" s="1">
        <v>525060</v>
      </c>
      <c r="L68" s="1">
        <v>530905</v>
      </c>
      <c r="M68" s="1">
        <v>536701</v>
      </c>
      <c r="N68" s="1">
        <v>542424</v>
      </c>
      <c r="O68" s="1">
        <v>548081</v>
      </c>
      <c r="P68" s="1">
        <v>553692</v>
      </c>
      <c r="Q68" s="1">
        <v>559166</v>
      </c>
      <c r="R68" s="1">
        <v>564542</v>
      </c>
      <c r="S68" s="1">
        <v>570229</v>
      </c>
      <c r="T68" s="1">
        <v>576739</v>
      </c>
      <c r="U68" s="1">
        <v>584174</v>
      </c>
      <c r="V68" s="1">
        <v>592411</v>
      </c>
      <c r="W68" s="1">
        <v>601533</v>
      </c>
      <c r="X68" s="1">
        <v>611172</v>
      </c>
      <c r="Y68" s="1">
        <v>621127</v>
      </c>
      <c r="Z68" s="1">
        <v>631379</v>
      </c>
      <c r="AA68" s="1">
        <v>641513</v>
      </c>
      <c r="AB68" s="1">
        <v>651366</v>
      </c>
      <c r="AC68" s="1">
        <v>661049</v>
      </c>
      <c r="AD68" s="1">
        <v>670829</v>
      </c>
      <c r="AE68" s="1">
        <v>680739</v>
      </c>
      <c r="AF68" s="1">
        <v>690664</v>
      </c>
      <c r="AG68" s="1">
        <v>700476</v>
      </c>
      <c r="AH68" s="1">
        <v>710093</v>
      </c>
      <c r="AI68" s="1">
        <v>719544</v>
      </c>
      <c r="AJ68" s="1">
        <v>728831</v>
      </c>
      <c r="AK68" s="1">
        <v>737906</v>
      </c>
      <c r="AL68" s="1">
        <v>746741</v>
      </c>
      <c r="AM68" s="1">
        <v>755381</v>
      </c>
      <c r="AN68" s="1">
        <v>763882</v>
      </c>
      <c r="AO68" s="1">
        <v>772272</v>
      </c>
      <c r="AP68" s="1">
        <v>780525</v>
      </c>
      <c r="AQ68" s="1">
        <v>788594</v>
      </c>
      <c r="AR68" s="1">
        <v>796474</v>
      </c>
      <c r="AS68" s="1">
        <v>804209</v>
      </c>
      <c r="AT68" s="1">
        <v>811827</v>
      </c>
      <c r="AU68" s="1">
        <v>819349</v>
      </c>
      <c r="AV68" s="1">
        <v>826751</v>
      </c>
      <c r="AW68" s="1">
        <v>833912</v>
      </c>
      <c r="AX68" s="1">
        <v>840656</v>
      </c>
      <c r="AY68" s="1">
        <v>846791</v>
      </c>
      <c r="AZ68" s="1">
        <v>852153</v>
      </c>
      <c r="BA68" s="1">
        <v>856663</v>
      </c>
      <c r="BB68" s="1">
        <v>860425</v>
      </c>
      <c r="BC68" s="1">
        <v>863774</v>
      </c>
      <c r="BD68" s="1">
        <v>867209</v>
      </c>
      <c r="BE68" s="1">
        <v>871370</v>
      </c>
      <c r="BF68" s="1">
        <v>876969</v>
      </c>
      <c r="BG68" s="1">
        <v>884597</v>
      </c>
      <c r="BH68" s="1">
        <v>894577</v>
      </c>
      <c r="BI68" s="1">
        <v>906918</v>
      </c>
      <c r="BJ68" s="1">
        <v>921250</v>
      </c>
      <c r="BK68" s="1">
        <v>937818</v>
      </c>
      <c r="BL68" s="1">
        <v>957835</v>
      </c>
      <c r="BM68" s="1">
        <v>978074</v>
      </c>
      <c r="BN68" s="1">
        <v>998646</v>
      </c>
      <c r="BO68" s="1">
        <v>957997</v>
      </c>
      <c r="BP68" s="1">
        <v>966363</v>
      </c>
      <c r="BQ68" s="1">
        <v>996258</v>
      </c>
      <c r="BR68" s="1">
        <v>996163</v>
      </c>
      <c r="BS68" s="1">
        <v>1015841</v>
      </c>
      <c r="BT68" s="1">
        <v>1011546</v>
      </c>
      <c r="BU68" s="1">
        <v>1013503</v>
      </c>
      <c r="BV68" s="1">
        <v>1023152</v>
      </c>
      <c r="BW68" s="1">
        <v>1006190</v>
      </c>
      <c r="BX68" s="1">
        <v>988786</v>
      </c>
      <c r="BY68" s="1">
        <v>979046</v>
      </c>
      <c r="BZ68" s="1">
        <v>999209</v>
      </c>
      <c r="CA68" s="1">
        <v>1001794</v>
      </c>
      <c r="CB68" s="1">
        <v>1014482</v>
      </c>
      <c r="CC68" s="1">
        <v>1010729</v>
      </c>
      <c r="CD68" s="1">
        <v>1013782</v>
      </c>
      <c r="CE68" s="1">
        <v>993486</v>
      </c>
      <c r="CF68" s="1">
        <v>982625</v>
      </c>
      <c r="CG68" s="1">
        <v>953206</v>
      </c>
      <c r="CH68" s="1">
        <v>918631</v>
      </c>
      <c r="CI68" s="1">
        <v>896725</v>
      </c>
      <c r="CJ68" s="1">
        <v>853829</v>
      </c>
      <c r="CK68" s="1">
        <v>797898</v>
      </c>
      <c r="CL68" s="1">
        <v>766307</v>
      </c>
      <c r="CM68" s="1">
        <v>719450</v>
      </c>
      <c r="CN68" s="1">
        <v>685317</v>
      </c>
      <c r="CO68" s="1">
        <v>650474</v>
      </c>
      <c r="CP68" s="1">
        <v>616634</v>
      </c>
      <c r="CQ68" s="1">
        <v>575701</v>
      </c>
      <c r="CR68" s="1">
        <v>525251</v>
      </c>
      <c r="CS68" s="1">
        <v>483266</v>
      </c>
      <c r="CT68" s="1">
        <v>434301</v>
      </c>
      <c r="CU68" s="1">
        <v>376790</v>
      </c>
      <c r="CV68" s="1">
        <v>316707</v>
      </c>
      <c r="CW68" s="1">
        <v>262653</v>
      </c>
      <c r="CX68" s="1">
        <v>219696</v>
      </c>
      <c r="CY68" s="1">
        <v>175967</v>
      </c>
      <c r="CZ68" s="1">
        <v>138805</v>
      </c>
      <c r="DA68" s="1">
        <v>104741</v>
      </c>
      <c r="DB68" s="1">
        <v>78078</v>
      </c>
      <c r="DC68" s="1">
        <v>55951</v>
      </c>
      <c r="DD68" s="1">
        <v>97467</v>
      </c>
    </row>
    <row r="69" spans="1:108">
      <c r="A69" s="1">
        <v>2080</v>
      </c>
      <c r="B69" s="1">
        <v>74299269</v>
      </c>
      <c r="C69" s="1">
        <v>471749</v>
      </c>
      <c r="D69" s="1">
        <v>477593</v>
      </c>
      <c r="E69" s="1">
        <v>483505</v>
      </c>
      <c r="F69" s="1">
        <v>489471</v>
      </c>
      <c r="G69" s="1">
        <v>495455</v>
      </c>
      <c r="H69" s="1">
        <v>501431</v>
      </c>
      <c r="I69" s="1">
        <v>507393</v>
      </c>
      <c r="J69" s="1">
        <v>513353</v>
      </c>
      <c r="K69" s="1">
        <v>519306</v>
      </c>
      <c r="L69" s="1">
        <v>525239</v>
      </c>
      <c r="M69" s="1">
        <v>531129</v>
      </c>
      <c r="N69" s="1">
        <v>536950</v>
      </c>
      <c r="O69" s="1">
        <v>542701</v>
      </c>
      <c r="P69" s="1">
        <v>548397</v>
      </c>
      <c r="Q69" s="1">
        <v>553945</v>
      </c>
      <c r="R69" s="1">
        <v>559371</v>
      </c>
      <c r="S69" s="1">
        <v>565066</v>
      </c>
      <c r="T69" s="1">
        <v>571534</v>
      </c>
      <c r="U69" s="1">
        <v>578865</v>
      </c>
      <c r="V69" s="1">
        <v>586934</v>
      </c>
      <c r="W69" s="1">
        <v>595827</v>
      </c>
      <c r="X69" s="1">
        <v>605179</v>
      </c>
      <c r="Y69" s="1">
        <v>614781</v>
      </c>
      <c r="Z69" s="1">
        <v>624603</v>
      </c>
      <c r="AA69" s="1">
        <v>634233</v>
      </c>
      <c r="AB69" s="1">
        <v>643539</v>
      </c>
      <c r="AC69" s="1">
        <v>652688</v>
      </c>
      <c r="AD69" s="1">
        <v>661993</v>
      </c>
      <c r="AE69" s="1">
        <v>671527</v>
      </c>
      <c r="AF69" s="1">
        <v>681207</v>
      </c>
      <c r="AG69" s="1">
        <v>690921</v>
      </c>
      <c r="AH69" s="1">
        <v>700568</v>
      </c>
      <c r="AI69" s="1">
        <v>710111</v>
      </c>
      <c r="AJ69" s="1">
        <v>719502</v>
      </c>
      <c r="AK69" s="1">
        <v>728689</v>
      </c>
      <c r="AL69" s="1">
        <v>737631</v>
      </c>
      <c r="AM69" s="1">
        <v>746356</v>
      </c>
      <c r="AN69" s="1">
        <v>754959</v>
      </c>
      <c r="AO69" s="1">
        <v>763481</v>
      </c>
      <c r="AP69" s="1">
        <v>771894</v>
      </c>
      <c r="AQ69" s="1">
        <v>780147</v>
      </c>
      <c r="AR69" s="1">
        <v>788189</v>
      </c>
      <c r="AS69" s="1">
        <v>796028</v>
      </c>
      <c r="AT69" s="1">
        <v>803711</v>
      </c>
      <c r="AU69" s="1">
        <v>811269</v>
      </c>
      <c r="AV69" s="1">
        <v>818726</v>
      </c>
      <c r="AW69" s="1">
        <v>826048</v>
      </c>
      <c r="AX69" s="1">
        <v>833114</v>
      </c>
      <c r="AY69" s="1">
        <v>839741</v>
      </c>
      <c r="AZ69" s="1">
        <v>845743</v>
      </c>
      <c r="BA69" s="1">
        <v>850956</v>
      </c>
      <c r="BB69" s="1">
        <v>855315</v>
      </c>
      <c r="BC69" s="1">
        <v>858934</v>
      </c>
      <c r="BD69" s="1">
        <v>862141</v>
      </c>
      <c r="BE69" s="1">
        <v>865437</v>
      </c>
      <c r="BF69" s="1">
        <v>869454</v>
      </c>
      <c r="BG69" s="1">
        <v>874891</v>
      </c>
      <c r="BH69" s="1">
        <v>882339</v>
      </c>
      <c r="BI69" s="1">
        <v>892112</v>
      </c>
      <c r="BJ69" s="1">
        <v>904214</v>
      </c>
      <c r="BK69" s="1">
        <v>918267</v>
      </c>
      <c r="BL69" s="1">
        <v>934521</v>
      </c>
      <c r="BM69" s="1">
        <v>954181</v>
      </c>
      <c r="BN69" s="1">
        <v>974017</v>
      </c>
      <c r="BO69" s="1">
        <v>994127</v>
      </c>
      <c r="BP69" s="1">
        <v>953265</v>
      </c>
      <c r="BQ69" s="1">
        <v>961139</v>
      </c>
      <c r="BR69" s="1">
        <v>990384</v>
      </c>
      <c r="BS69" s="1">
        <v>989752</v>
      </c>
      <c r="BT69" s="1">
        <v>1008695</v>
      </c>
      <c r="BU69" s="1">
        <v>1003787</v>
      </c>
      <c r="BV69" s="1">
        <v>1005027</v>
      </c>
      <c r="BW69" s="1">
        <v>1013814</v>
      </c>
      <c r="BX69" s="1">
        <v>996145</v>
      </c>
      <c r="BY69" s="1">
        <v>977974</v>
      </c>
      <c r="BZ69" s="1">
        <v>967292</v>
      </c>
      <c r="CA69" s="1">
        <v>986026</v>
      </c>
      <c r="CB69" s="1">
        <v>987206</v>
      </c>
      <c r="CC69" s="1">
        <v>998117</v>
      </c>
      <c r="CD69" s="1">
        <v>992563</v>
      </c>
      <c r="CE69" s="1">
        <v>993343</v>
      </c>
      <c r="CF69" s="1">
        <v>970954</v>
      </c>
      <c r="CG69" s="1">
        <v>957431</v>
      </c>
      <c r="CH69" s="1">
        <v>925518</v>
      </c>
      <c r="CI69" s="1">
        <v>888283</v>
      </c>
      <c r="CJ69" s="1">
        <v>863058</v>
      </c>
      <c r="CK69" s="1">
        <v>817399</v>
      </c>
      <c r="CL69" s="1">
        <v>759271</v>
      </c>
      <c r="CM69" s="1">
        <v>724246</v>
      </c>
      <c r="CN69" s="1">
        <v>674703</v>
      </c>
      <c r="CO69" s="1">
        <v>637022</v>
      </c>
      <c r="CP69" s="1">
        <v>598501</v>
      </c>
      <c r="CQ69" s="1">
        <v>560824</v>
      </c>
      <c r="CR69" s="1">
        <v>516870</v>
      </c>
      <c r="CS69" s="1">
        <v>464817</v>
      </c>
      <c r="CT69" s="1">
        <v>420972</v>
      </c>
      <c r="CU69" s="1">
        <v>371783</v>
      </c>
      <c r="CV69" s="1">
        <v>316403</v>
      </c>
      <c r="CW69" s="1">
        <v>260370</v>
      </c>
      <c r="CX69" s="1">
        <v>210898</v>
      </c>
      <c r="CY69" s="1">
        <v>171885</v>
      </c>
      <c r="CZ69" s="1">
        <v>133809</v>
      </c>
      <c r="DA69" s="1">
        <v>102347</v>
      </c>
      <c r="DB69" s="1">
        <v>74713</v>
      </c>
      <c r="DC69" s="1">
        <v>53765</v>
      </c>
      <c r="DD69" s="1">
        <v>96198</v>
      </c>
    </row>
    <row r="70" spans="1:108">
      <c r="A70" s="1">
        <v>2081</v>
      </c>
      <c r="B70" s="1">
        <v>73492258</v>
      </c>
      <c r="C70" s="1">
        <v>465869</v>
      </c>
      <c r="D70" s="1">
        <v>471647</v>
      </c>
      <c r="E70" s="1">
        <v>477518</v>
      </c>
      <c r="F70" s="1">
        <v>483465</v>
      </c>
      <c r="G70" s="1">
        <v>489450</v>
      </c>
      <c r="H70" s="1">
        <v>495446</v>
      </c>
      <c r="I70" s="1">
        <v>501445</v>
      </c>
      <c r="J70" s="1">
        <v>507455</v>
      </c>
      <c r="K70" s="1">
        <v>513473</v>
      </c>
      <c r="L70" s="1">
        <v>519484</v>
      </c>
      <c r="M70" s="1">
        <v>525460</v>
      </c>
      <c r="N70" s="1">
        <v>531375</v>
      </c>
      <c r="O70" s="1">
        <v>537224</v>
      </c>
      <c r="P70" s="1">
        <v>543014</v>
      </c>
      <c r="Q70" s="1">
        <v>548648</v>
      </c>
      <c r="R70" s="1">
        <v>554148</v>
      </c>
      <c r="S70" s="1">
        <v>559891</v>
      </c>
      <c r="T70" s="1">
        <v>566359</v>
      </c>
      <c r="U70" s="1">
        <v>573640</v>
      </c>
      <c r="V70" s="1">
        <v>581599</v>
      </c>
      <c r="W70" s="1">
        <v>590319</v>
      </c>
      <c r="X70" s="1">
        <v>599439</v>
      </c>
      <c r="Y70" s="1">
        <v>608753</v>
      </c>
      <c r="Z70" s="1">
        <v>618223</v>
      </c>
      <c r="AA70" s="1">
        <v>627426</v>
      </c>
      <c r="AB70" s="1">
        <v>636236</v>
      </c>
      <c r="AC70" s="1">
        <v>644846</v>
      </c>
      <c r="AD70" s="1">
        <v>653620</v>
      </c>
      <c r="AE70" s="1">
        <v>662681</v>
      </c>
      <c r="AF70" s="1">
        <v>671988</v>
      </c>
      <c r="AG70" s="1">
        <v>681462</v>
      </c>
      <c r="AH70" s="1">
        <v>691013</v>
      </c>
      <c r="AI70" s="1">
        <v>700587</v>
      </c>
      <c r="AJ70" s="1">
        <v>710070</v>
      </c>
      <c r="AK70" s="1">
        <v>719361</v>
      </c>
      <c r="AL70" s="1">
        <v>728417</v>
      </c>
      <c r="AM70" s="1">
        <v>737250</v>
      </c>
      <c r="AN70" s="1">
        <v>745939</v>
      </c>
      <c r="AO70" s="1">
        <v>754563</v>
      </c>
      <c r="AP70" s="1">
        <v>763108</v>
      </c>
      <c r="AQ70" s="1">
        <v>771520</v>
      </c>
      <c r="AR70" s="1">
        <v>779747</v>
      </c>
      <c r="AS70" s="1">
        <v>787749</v>
      </c>
      <c r="AT70" s="1">
        <v>795536</v>
      </c>
      <c r="AU70" s="1">
        <v>803159</v>
      </c>
      <c r="AV70" s="1">
        <v>810653</v>
      </c>
      <c r="AW70" s="1">
        <v>818030</v>
      </c>
      <c r="AX70" s="1">
        <v>825258</v>
      </c>
      <c r="AY70" s="1">
        <v>832208</v>
      </c>
      <c r="AZ70" s="1">
        <v>838702</v>
      </c>
      <c r="BA70" s="1">
        <v>844555</v>
      </c>
      <c r="BB70" s="1">
        <v>849617</v>
      </c>
      <c r="BC70" s="1">
        <v>853832</v>
      </c>
      <c r="BD70" s="1">
        <v>857310</v>
      </c>
      <c r="BE70" s="1">
        <v>860380</v>
      </c>
      <c r="BF70" s="1">
        <v>863534</v>
      </c>
      <c r="BG70" s="1">
        <v>867393</v>
      </c>
      <c r="BH70" s="1">
        <v>872658</v>
      </c>
      <c r="BI70" s="1">
        <v>879908</v>
      </c>
      <c r="BJ70" s="1">
        <v>889452</v>
      </c>
      <c r="BK70" s="1">
        <v>901286</v>
      </c>
      <c r="BL70" s="1">
        <v>915039</v>
      </c>
      <c r="BM70" s="1">
        <v>930957</v>
      </c>
      <c r="BN70" s="1">
        <v>950223</v>
      </c>
      <c r="BO70" s="1">
        <v>969610</v>
      </c>
      <c r="BP70" s="1">
        <v>989208</v>
      </c>
      <c r="BQ70" s="1">
        <v>948119</v>
      </c>
      <c r="BR70" s="1">
        <v>955468</v>
      </c>
      <c r="BS70" s="1">
        <v>984014</v>
      </c>
      <c r="BT70" s="1">
        <v>982796</v>
      </c>
      <c r="BU70" s="1">
        <v>1000961</v>
      </c>
      <c r="BV70" s="1">
        <v>995389</v>
      </c>
      <c r="BW70" s="1">
        <v>995853</v>
      </c>
      <c r="BX70" s="1">
        <v>1003695</v>
      </c>
      <c r="BY70" s="1">
        <v>985246</v>
      </c>
      <c r="BZ70" s="1">
        <v>966234</v>
      </c>
      <c r="CA70" s="1">
        <v>954523</v>
      </c>
      <c r="CB70" s="1">
        <v>971680</v>
      </c>
      <c r="CC70" s="1">
        <v>971281</v>
      </c>
      <c r="CD70" s="1">
        <v>980180</v>
      </c>
      <c r="CE70" s="1">
        <v>972580</v>
      </c>
      <c r="CF70" s="1">
        <v>970801</v>
      </c>
      <c r="CG70" s="1">
        <v>946065</v>
      </c>
      <c r="CH70" s="1">
        <v>929596</v>
      </c>
      <c r="CI70" s="1">
        <v>894970</v>
      </c>
      <c r="CJ70" s="1">
        <v>854919</v>
      </c>
      <c r="CK70" s="1">
        <v>826237</v>
      </c>
      <c r="CL70" s="1">
        <v>777812</v>
      </c>
      <c r="CM70" s="1">
        <v>717583</v>
      </c>
      <c r="CN70" s="1">
        <v>679165</v>
      </c>
      <c r="CO70" s="1">
        <v>627110</v>
      </c>
      <c r="CP70" s="1">
        <v>586107</v>
      </c>
      <c r="CQ70" s="1">
        <v>544330</v>
      </c>
      <c r="CR70" s="1">
        <v>503472</v>
      </c>
      <c r="CS70" s="1">
        <v>457400</v>
      </c>
      <c r="CT70" s="1">
        <v>404844</v>
      </c>
      <c r="CU70" s="1">
        <v>360353</v>
      </c>
      <c r="CV70" s="1">
        <v>312198</v>
      </c>
      <c r="CW70" s="1">
        <v>260101</v>
      </c>
      <c r="CX70" s="1">
        <v>209070</v>
      </c>
      <c r="CY70" s="1">
        <v>164995</v>
      </c>
      <c r="CZ70" s="1">
        <v>130706</v>
      </c>
      <c r="DA70" s="1">
        <v>98659</v>
      </c>
      <c r="DB70" s="1">
        <v>73005</v>
      </c>
      <c r="DC70" s="1">
        <v>51447</v>
      </c>
      <c r="DD70" s="1">
        <v>93867</v>
      </c>
    </row>
    <row r="71" spans="1:108">
      <c r="A71" s="1">
        <v>2082</v>
      </c>
      <c r="B71" s="1">
        <v>72698135</v>
      </c>
      <c r="C71" s="1">
        <v>460081</v>
      </c>
      <c r="D71" s="1">
        <v>465768</v>
      </c>
      <c r="E71" s="1">
        <v>471573</v>
      </c>
      <c r="F71" s="1">
        <v>477478</v>
      </c>
      <c r="G71" s="1">
        <v>483444</v>
      </c>
      <c r="H71" s="1">
        <v>489442</v>
      </c>
      <c r="I71" s="1">
        <v>495459</v>
      </c>
      <c r="J71" s="1">
        <v>501506</v>
      </c>
      <c r="K71" s="1">
        <v>507575</v>
      </c>
      <c r="L71" s="1">
        <v>513649</v>
      </c>
      <c r="M71" s="1">
        <v>519702</v>
      </c>
      <c r="N71" s="1">
        <v>525704</v>
      </c>
      <c r="O71" s="1">
        <v>531647</v>
      </c>
      <c r="P71" s="1">
        <v>537534</v>
      </c>
      <c r="Q71" s="1">
        <v>543263</v>
      </c>
      <c r="R71" s="1">
        <v>548849</v>
      </c>
      <c r="S71" s="1">
        <v>554663</v>
      </c>
      <c r="T71" s="1">
        <v>561171</v>
      </c>
      <c r="U71" s="1">
        <v>568446</v>
      </c>
      <c r="V71" s="1">
        <v>576350</v>
      </c>
      <c r="W71" s="1">
        <v>584953</v>
      </c>
      <c r="X71" s="1">
        <v>593897</v>
      </c>
      <c r="Y71" s="1">
        <v>602979</v>
      </c>
      <c r="Z71" s="1">
        <v>612160</v>
      </c>
      <c r="AA71" s="1">
        <v>621017</v>
      </c>
      <c r="AB71" s="1">
        <v>629408</v>
      </c>
      <c r="AC71" s="1">
        <v>637527</v>
      </c>
      <c r="AD71" s="1">
        <v>645767</v>
      </c>
      <c r="AE71" s="1">
        <v>654300</v>
      </c>
      <c r="AF71" s="1">
        <v>663137</v>
      </c>
      <c r="AG71" s="1">
        <v>672239</v>
      </c>
      <c r="AH71" s="1">
        <v>681552</v>
      </c>
      <c r="AI71" s="1">
        <v>691031</v>
      </c>
      <c r="AJ71" s="1">
        <v>700545</v>
      </c>
      <c r="AK71" s="1">
        <v>709931</v>
      </c>
      <c r="AL71" s="1">
        <v>719093</v>
      </c>
      <c r="AM71" s="1">
        <v>728042</v>
      </c>
      <c r="AN71" s="1">
        <v>736839</v>
      </c>
      <c r="AO71" s="1">
        <v>745548</v>
      </c>
      <c r="AP71" s="1">
        <v>754194</v>
      </c>
      <c r="AQ71" s="1">
        <v>762738</v>
      </c>
      <c r="AR71" s="1">
        <v>771125</v>
      </c>
      <c r="AS71" s="1">
        <v>779311</v>
      </c>
      <c r="AT71" s="1">
        <v>787261</v>
      </c>
      <c r="AU71" s="1">
        <v>794989</v>
      </c>
      <c r="AV71" s="1">
        <v>802548</v>
      </c>
      <c r="AW71" s="1">
        <v>809964</v>
      </c>
      <c r="AX71" s="1">
        <v>817247</v>
      </c>
      <c r="AY71" s="1">
        <v>824360</v>
      </c>
      <c r="AZ71" s="1">
        <v>831178</v>
      </c>
      <c r="BA71" s="1">
        <v>837524</v>
      </c>
      <c r="BB71" s="1">
        <v>843226</v>
      </c>
      <c r="BC71" s="1">
        <v>848144</v>
      </c>
      <c r="BD71" s="1">
        <v>852218</v>
      </c>
      <c r="BE71" s="1">
        <v>855558</v>
      </c>
      <c r="BF71" s="1">
        <v>858487</v>
      </c>
      <c r="BG71" s="1">
        <v>861487</v>
      </c>
      <c r="BH71" s="1">
        <v>865179</v>
      </c>
      <c r="BI71" s="1">
        <v>870254</v>
      </c>
      <c r="BJ71" s="1">
        <v>877284</v>
      </c>
      <c r="BK71" s="1">
        <v>886572</v>
      </c>
      <c r="BL71" s="1">
        <v>898117</v>
      </c>
      <c r="BM71" s="1">
        <v>911549</v>
      </c>
      <c r="BN71" s="1">
        <v>927095</v>
      </c>
      <c r="BO71" s="1">
        <v>945923</v>
      </c>
      <c r="BP71" s="1">
        <v>964812</v>
      </c>
      <c r="BQ71" s="1">
        <v>983857</v>
      </c>
      <c r="BR71" s="1">
        <v>942531</v>
      </c>
      <c r="BS71" s="1">
        <v>949317</v>
      </c>
      <c r="BT71" s="1">
        <v>977100</v>
      </c>
      <c r="BU71" s="1">
        <v>975266</v>
      </c>
      <c r="BV71" s="1">
        <v>992589</v>
      </c>
      <c r="BW71" s="1">
        <v>986300</v>
      </c>
      <c r="BX71" s="1">
        <v>985911</v>
      </c>
      <c r="BY71" s="1">
        <v>992715</v>
      </c>
      <c r="BZ71" s="1">
        <v>973412</v>
      </c>
      <c r="CA71" s="1">
        <v>953482</v>
      </c>
      <c r="CB71" s="1">
        <v>940629</v>
      </c>
      <c r="CC71" s="1">
        <v>956019</v>
      </c>
      <c r="CD71" s="1">
        <v>953827</v>
      </c>
      <c r="CE71" s="1">
        <v>960450</v>
      </c>
      <c r="CF71" s="1">
        <v>950540</v>
      </c>
      <c r="CG71" s="1">
        <v>945902</v>
      </c>
      <c r="CH71" s="1">
        <v>918567</v>
      </c>
      <c r="CI71" s="1">
        <v>898889</v>
      </c>
      <c r="CJ71" s="1">
        <v>861384</v>
      </c>
      <c r="CK71" s="1">
        <v>818430</v>
      </c>
      <c r="CL71" s="1">
        <v>786226</v>
      </c>
      <c r="CM71" s="1">
        <v>735090</v>
      </c>
      <c r="CN71" s="1">
        <v>672902</v>
      </c>
      <c r="CO71" s="1">
        <v>631221</v>
      </c>
      <c r="CP71" s="1">
        <v>576941</v>
      </c>
      <c r="CQ71" s="1">
        <v>533042</v>
      </c>
      <c r="CR71" s="1">
        <v>488664</v>
      </c>
      <c r="CS71" s="1">
        <v>445506</v>
      </c>
      <c r="CT71" s="1">
        <v>398382</v>
      </c>
      <c r="CU71" s="1">
        <v>346496</v>
      </c>
      <c r="CV71" s="1">
        <v>302582</v>
      </c>
      <c r="CW71" s="1">
        <v>256644</v>
      </c>
      <c r="CX71" s="1">
        <v>208839</v>
      </c>
      <c r="CY71" s="1">
        <v>163570</v>
      </c>
      <c r="CZ71" s="1">
        <v>125461</v>
      </c>
      <c r="DA71" s="1">
        <v>96372</v>
      </c>
      <c r="DB71" s="1">
        <v>70372</v>
      </c>
      <c r="DC71" s="1">
        <v>50271</v>
      </c>
      <c r="DD71" s="1">
        <v>90827</v>
      </c>
    </row>
    <row r="72" spans="1:108">
      <c r="A72" s="1">
        <v>2083</v>
      </c>
      <c r="B72" s="1">
        <v>71915706</v>
      </c>
      <c r="C72" s="1">
        <v>454409</v>
      </c>
      <c r="D72" s="1">
        <v>459981</v>
      </c>
      <c r="E72" s="1">
        <v>465695</v>
      </c>
      <c r="F72" s="1">
        <v>471534</v>
      </c>
      <c r="G72" s="1">
        <v>477458</v>
      </c>
      <c r="H72" s="1">
        <v>483436</v>
      </c>
      <c r="I72" s="1">
        <v>489454</v>
      </c>
      <c r="J72" s="1">
        <v>495520</v>
      </c>
      <c r="K72" s="1">
        <v>501624</v>
      </c>
      <c r="L72" s="1">
        <v>507748</v>
      </c>
      <c r="M72" s="1">
        <v>513865</v>
      </c>
      <c r="N72" s="1">
        <v>519944</v>
      </c>
      <c r="O72" s="1">
        <v>525973</v>
      </c>
      <c r="P72" s="1">
        <v>531953</v>
      </c>
      <c r="Q72" s="1">
        <v>537779</v>
      </c>
      <c r="R72" s="1">
        <v>543462</v>
      </c>
      <c r="S72" s="1">
        <v>549359</v>
      </c>
      <c r="T72" s="1">
        <v>555931</v>
      </c>
      <c r="U72" s="1">
        <v>563240</v>
      </c>
      <c r="V72" s="1">
        <v>571132</v>
      </c>
      <c r="W72" s="1">
        <v>579674</v>
      </c>
      <c r="X72" s="1">
        <v>588499</v>
      </c>
      <c r="Y72" s="1">
        <v>597404</v>
      </c>
      <c r="Z72" s="1">
        <v>606353</v>
      </c>
      <c r="AA72" s="1">
        <v>614927</v>
      </c>
      <c r="AB72" s="1">
        <v>622978</v>
      </c>
      <c r="AC72" s="1">
        <v>630685</v>
      </c>
      <c r="AD72" s="1">
        <v>638438</v>
      </c>
      <c r="AE72" s="1">
        <v>646438</v>
      </c>
      <c r="AF72" s="1">
        <v>654750</v>
      </c>
      <c r="AG72" s="1">
        <v>663384</v>
      </c>
      <c r="AH72" s="1">
        <v>672328</v>
      </c>
      <c r="AI72" s="1">
        <v>681570</v>
      </c>
      <c r="AJ72" s="1">
        <v>690991</v>
      </c>
      <c r="AK72" s="1">
        <v>700409</v>
      </c>
      <c r="AL72" s="1">
        <v>709667</v>
      </c>
      <c r="AM72" s="1">
        <v>718722</v>
      </c>
      <c r="AN72" s="1">
        <v>727635</v>
      </c>
      <c r="AO72" s="1">
        <v>736452</v>
      </c>
      <c r="AP72" s="1">
        <v>745183</v>
      </c>
      <c r="AQ72" s="1">
        <v>753829</v>
      </c>
      <c r="AR72" s="1">
        <v>762347</v>
      </c>
      <c r="AS72" s="1">
        <v>770693</v>
      </c>
      <c r="AT72" s="1">
        <v>778829</v>
      </c>
      <c r="AU72" s="1">
        <v>786720</v>
      </c>
      <c r="AV72" s="1">
        <v>794385</v>
      </c>
      <c r="AW72" s="1">
        <v>801866</v>
      </c>
      <c r="AX72" s="1">
        <v>809189</v>
      </c>
      <c r="AY72" s="1">
        <v>816358</v>
      </c>
      <c r="AZ72" s="1">
        <v>823340</v>
      </c>
      <c r="BA72" s="1">
        <v>830010</v>
      </c>
      <c r="BB72" s="1">
        <v>836206</v>
      </c>
      <c r="BC72" s="1">
        <v>841764</v>
      </c>
      <c r="BD72" s="1">
        <v>846541</v>
      </c>
      <c r="BE72" s="1">
        <v>850477</v>
      </c>
      <c r="BF72" s="1">
        <v>853677</v>
      </c>
      <c r="BG72" s="1">
        <v>856453</v>
      </c>
      <c r="BH72" s="1">
        <v>859288</v>
      </c>
      <c r="BI72" s="1">
        <v>862795</v>
      </c>
      <c r="BJ72" s="1">
        <v>867659</v>
      </c>
      <c r="BK72" s="1">
        <v>874443</v>
      </c>
      <c r="BL72" s="1">
        <v>883455</v>
      </c>
      <c r="BM72" s="1">
        <v>894691</v>
      </c>
      <c r="BN72" s="1">
        <v>907767</v>
      </c>
      <c r="BO72" s="1">
        <v>922900</v>
      </c>
      <c r="BP72" s="1">
        <v>941243</v>
      </c>
      <c r="BQ72" s="1">
        <v>959593</v>
      </c>
      <c r="BR72" s="1">
        <v>978048</v>
      </c>
      <c r="BS72" s="1">
        <v>936471</v>
      </c>
      <c r="BT72" s="1">
        <v>942641</v>
      </c>
      <c r="BU72" s="1">
        <v>969617</v>
      </c>
      <c r="BV72" s="1">
        <v>967117</v>
      </c>
      <c r="BW72" s="1">
        <v>983528</v>
      </c>
      <c r="BX72" s="1">
        <v>976450</v>
      </c>
      <c r="BY72" s="1">
        <v>975124</v>
      </c>
      <c r="BZ72" s="1">
        <v>980794</v>
      </c>
      <c r="CA72" s="1">
        <v>960557</v>
      </c>
      <c r="CB72" s="1">
        <v>939606</v>
      </c>
      <c r="CC72" s="1">
        <v>925462</v>
      </c>
      <c r="CD72" s="1">
        <v>938854</v>
      </c>
      <c r="CE72" s="1">
        <v>934627</v>
      </c>
      <c r="CF72" s="1">
        <v>938689</v>
      </c>
      <c r="CG72" s="1">
        <v>926195</v>
      </c>
      <c r="CH72" s="1">
        <v>918394</v>
      </c>
      <c r="CI72" s="1">
        <v>888231</v>
      </c>
      <c r="CJ72" s="1">
        <v>865128</v>
      </c>
      <c r="CK72" s="1">
        <v>824650</v>
      </c>
      <c r="CL72" s="1">
        <v>778781</v>
      </c>
      <c r="CM72" s="1">
        <v>743046</v>
      </c>
      <c r="CN72" s="1">
        <v>689304</v>
      </c>
      <c r="CO72" s="1">
        <v>625387</v>
      </c>
      <c r="CP72" s="1">
        <v>580687</v>
      </c>
      <c r="CQ72" s="1">
        <v>524661</v>
      </c>
      <c r="CR72" s="1">
        <v>478515</v>
      </c>
      <c r="CS72" s="1">
        <v>432400</v>
      </c>
      <c r="CT72" s="1">
        <v>387989</v>
      </c>
      <c r="CU72" s="1">
        <v>340965</v>
      </c>
      <c r="CV72" s="1">
        <v>290903</v>
      </c>
      <c r="CW72" s="1">
        <v>248724</v>
      </c>
      <c r="CX72" s="1">
        <v>206063</v>
      </c>
      <c r="CY72" s="1">
        <v>163377</v>
      </c>
      <c r="CZ72" s="1">
        <v>124382</v>
      </c>
      <c r="DA72" s="1">
        <v>92502</v>
      </c>
      <c r="DB72" s="1">
        <v>68741</v>
      </c>
      <c r="DC72" s="1">
        <v>48456</v>
      </c>
      <c r="DD72" s="1">
        <v>88140</v>
      </c>
    </row>
    <row r="73" spans="1:108">
      <c r="A73" s="1">
        <v>2084</v>
      </c>
      <c r="B73" s="1">
        <v>71143821</v>
      </c>
      <c r="C73" s="1">
        <v>448876</v>
      </c>
      <c r="D73" s="1">
        <v>454311</v>
      </c>
      <c r="E73" s="1">
        <v>459909</v>
      </c>
      <c r="F73" s="1">
        <v>465656</v>
      </c>
      <c r="G73" s="1">
        <v>471514</v>
      </c>
      <c r="H73" s="1">
        <v>477449</v>
      </c>
      <c r="I73" s="1">
        <v>483448</v>
      </c>
      <c r="J73" s="1">
        <v>489514</v>
      </c>
      <c r="K73" s="1">
        <v>495636</v>
      </c>
      <c r="L73" s="1">
        <v>501795</v>
      </c>
      <c r="M73" s="1">
        <v>507962</v>
      </c>
      <c r="N73" s="1">
        <v>514104</v>
      </c>
      <c r="O73" s="1">
        <v>520209</v>
      </c>
      <c r="P73" s="1">
        <v>526276</v>
      </c>
      <c r="Q73" s="1">
        <v>532197</v>
      </c>
      <c r="R73" s="1">
        <v>537976</v>
      </c>
      <c r="S73" s="1">
        <v>543966</v>
      </c>
      <c r="T73" s="1">
        <v>550615</v>
      </c>
      <c r="U73" s="1">
        <v>557980</v>
      </c>
      <c r="V73" s="1">
        <v>565900</v>
      </c>
      <c r="W73" s="1">
        <v>574426</v>
      </c>
      <c r="X73" s="1">
        <v>583188</v>
      </c>
      <c r="Y73" s="1">
        <v>591974</v>
      </c>
      <c r="Z73" s="1">
        <v>600748</v>
      </c>
      <c r="AA73" s="1">
        <v>609094</v>
      </c>
      <c r="AB73" s="1">
        <v>616869</v>
      </c>
      <c r="AC73" s="1">
        <v>624243</v>
      </c>
      <c r="AD73" s="1">
        <v>631586</v>
      </c>
      <c r="AE73" s="1">
        <v>639102</v>
      </c>
      <c r="AF73" s="1">
        <v>646883</v>
      </c>
      <c r="AG73" s="1">
        <v>654995</v>
      </c>
      <c r="AH73" s="1">
        <v>663472</v>
      </c>
      <c r="AI73" s="1">
        <v>672346</v>
      </c>
      <c r="AJ73" s="1">
        <v>681530</v>
      </c>
      <c r="AK73" s="1">
        <v>690856</v>
      </c>
      <c r="AL73" s="1">
        <v>700148</v>
      </c>
      <c r="AM73" s="1">
        <v>709301</v>
      </c>
      <c r="AN73" s="1">
        <v>718321</v>
      </c>
      <c r="AO73" s="1">
        <v>727253</v>
      </c>
      <c r="AP73" s="1">
        <v>736092</v>
      </c>
      <c r="AQ73" s="1">
        <v>744823</v>
      </c>
      <c r="AR73" s="1">
        <v>753442</v>
      </c>
      <c r="AS73" s="1">
        <v>761921</v>
      </c>
      <c r="AT73" s="1">
        <v>770216</v>
      </c>
      <c r="AU73" s="1">
        <v>778293</v>
      </c>
      <c r="AV73" s="1">
        <v>786122</v>
      </c>
      <c r="AW73" s="1">
        <v>793710</v>
      </c>
      <c r="AX73" s="1">
        <v>801099</v>
      </c>
      <c r="AY73" s="1">
        <v>808309</v>
      </c>
      <c r="AZ73" s="1">
        <v>815348</v>
      </c>
      <c r="BA73" s="1">
        <v>822183</v>
      </c>
      <c r="BB73" s="1">
        <v>828705</v>
      </c>
      <c r="BC73" s="1">
        <v>834757</v>
      </c>
      <c r="BD73" s="1">
        <v>840173</v>
      </c>
      <c r="BE73" s="1">
        <v>844812</v>
      </c>
      <c r="BF73" s="1">
        <v>848606</v>
      </c>
      <c r="BG73" s="1">
        <v>851654</v>
      </c>
      <c r="BH73" s="1">
        <v>854267</v>
      </c>
      <c r="BI73" s="1">
        <v>856921</v>
      </c>
      <c r="BJ73" s="1">
        <v>860223</v>
      </c>
      <c r="BK73" s="1">
        <v>864849</v>
      </c>
      <c r="BL73" s="1">
        <v>871369</v>
      </c>
      <c r="BM73" s="1">
        <v>880085</v>
      </c>
      <c r="BN73" s="1">
        <v>890980</v>
      </c>
      <c r="BO73" s="1">
        <v>903660</v>
      </c>
      <c r="BP73" s="1">
        <v>918333</v>
      </c>
      <c r="BQ73" s="1">
        <v>936151</v>
      </c>
      <c r="BR73" s="1">
        <v>953927</v>
      </c>
      <c r="BS73" s="1">
        <v>971748</v>
      </c>
      <c r="BT73" s="1">
        <v>929895</v>
      </c>
      <c r="BU73" s="1">
        <v>935416</v>
      </c>
      <c r="BV73" s="1">
        <v>961518</v>
      </c>
      <c r="BW73" s="1">
        <v>958296</v>
      </c>
      <c r="BX73" s="1">
        <v>973709</v>
      </c>
      <c r="BY73" s="1">
        <v>965763</v>
      </c>
      <c r="BZ73" s="1">
        <v>963412</v>
      </c>
      <c r="CA73" s="1">
        <v>967844</v>
      </c>
      <c r="CB73" s="1">
        <v>946570</v>
      </c>
      <c r="CC73" s="1">
        <v>924457</v>
      </c>
      <c r="CD73" s="1">
        <v>908838</v>
      </c>
      <c r="CE73" s="1">
        <v>919972</v>
      </c>
      <c r="CF73" s="1">
        <v>913450</v>
      </c>
      <c r="CG73" s="1">
        <v>914651</v>
      </c>
      <c r="CH73" s="1">
        <v>899296</v>
      </c>
      <c r="CI73" s="1">
        <v>888047</v>
      </c>
      <c r="CJ73" s="1">
        <v>854879</v>
      </c>
      <c r="CK73" s="1">
        <v>828206</v>
      </c>
      <c r="CL73" s="1">
        <v>784732</v>
      </c>
      <c r="CM73" s="1">
        <v>735992</v>
      </c>
      <c r="CN73" s="1">
        <v>696768</v>
      </c>
      <c r="CO73" s="1">
        <v>640614</v>
      </c>
      <c r="CP73" s="1">
        <v>575307</v>
      </c>
      <c r="CQ73" s="1">
        <v>528034</v>
      </c>
      <c r="CR73" s="1">
        <v>470950</v>
      </c>
      <c r="CS73" s="1">
        <v>423406</v>
      </c>
      <c r="CT73" s="1">
        <v>376574</v>
      </c>
      <c r="CU73" s="1">
        <v>332040</v>
      </c>
      <c r="CV73" s="1">
        <v>286258</v>
      </c>
      <c r="CW73" s="1">
        <v>239087</v>
      </c>
      <c r="CX73" s="1">
        <v>199692</v>
      </c>
      <c r="CY73" s="1">
        <v>161205</v>
      </c>
      <c r="CZ73" s="1">
        <v>124226</v>
      </c>
      <c r="DA73" s="1">
        <v>91708</v>
      </c>
      <c r="DB73" s="1">
        <v>65978</v>
      </c>
      <c r="DC73" s="1">
        <v>47333</v>
      </c>
      <c r="DD73" s="1">
        <v>85290</v>
      </c>
    </row>
    <row r="74" spans="1:108">
      <c r="A74" s="1">
        <v>2085</v>
      </c>
      <c r="B74" s="1">
        <v>70381400</v>
      </c>
      <c r="C74" s="1">
        <v>443499</v>
      </c>
      <c r="D74" s="1">
        <v>448779</v>
      </c>
      <c r="E74" s="1">
        <v>454240</v>
      </c>
      <c r="F74" s="1">
        <v>459871</v>
      </c>
      <c r="G74" s="1">
        <v>465636</v>
      </c>
      <c r="H74" s="1">
        <v>471505</v>
      </c>
      <c r="I74" s="1">
        <v>477462</v>
      </c>
      <c r="J74" s="1">
        <v>483507</v>
      </c>
      <c r="K74" s="1">
        <v>489629</v>
      </c>
      <c r="L74" s="1">
        <v>495806</v>
      </c>
      <c r="M74" s="1">
        <v>502007</v>
      </c>
      <c r="N74" s="1">
        <v>508198</v>
      </c>
      <c r="O74" s="1">
        <v>514366</v>
      </c>
      <c r="P74" s="1">
        <v>520509</v>
      </c>
      <c r="Q74" s="1">
        <v>526517</v>
      </c>
      <c r="R74" s="1">
        <v>532391</v>
      </c>
      <c r="S74" s="1">
        <v>538476</v>
      </c>
      <c r="T74" s="1">
        <v>545211</v>
      </c>
      <c r="U74" s="1">
        <v>552645</v>
      </c>
      <c r="V74" s="1">
        <v>560616</v>
      </c>
      <c r="W74" s="1">
        <v>569165</v>
      </c>
      <c r="X74" s="1">
        <v>577908</v>
      </c>
      <c r="Y74" s="1">
        <v>586632</v>
      </c>
      <c r="Z74" s="1">
        <v>595288</v>
      </c>
      <c r="AA74" s="1">
        <v>603463</v>
      </c>
      <c r="AB74" s="1">
        <v>611018</v>
      </c>
      <c r="AC74" s="1">
        <v>618121</v>
      </c>
      <c r="AD74" s="1">
        <v>625135</v>
      </c>
      <c r="AE74" s="1">
        <v>632244</v>
      </c>
      <c r="AF74" s="1">
        <v>639542</v>
      </c>
      <c r="AG74" s="1">
        <v>647125</v>
      </c>
      <c r="AH74" s="1">
        <v>655082</v>
      </c>
      <c r="AI74" s="1">
        <v>663490</v>
      </c>
      <c r="AJ74" s="1">
        <v>672307</v>
      </c>
      <c r="AK74" s="1">
        <v>681397</v>
      </c>
      <c r="AL74" s="1">
        <v>690599</v>
      </c>
      <c r="AM74" s="1">
        <v>699787</v>
      </c>
      <c r="AN74" s="1">
        <v>708905</v>
      </c>
      <c r="AO74" s="1">
        <v>717944</v>
      </c>
      <c r="AP74" s="1">
        <v>726898</v>
      </c>
      <c r="AQ74" s="1">
        <v>735736</v>
      </c>
      <c r="AR74" s="1">
        <v>744441</v>
      </c>
      <c r="AS74" s="1">
        <v>753021</v>
      </c>
      <c r="AT74" s="1">
        <v>761449</v>
      </c>
      <c r="AU74" s="1">
        <v>769687</v>
      </c>
      <c r="AV74" s="1">
        <v>777702</v>
      </c>
      <c r="AW74" s="1">
        <v>785454</v>
      </c>
      <c r="AX74" s="1">
        <v>792950</v>
      </c>
      <c r="AY74" s="1">
        <v>800227</v>
      </c>
      <c r="AZ74" s="1">
        <v>807308</v>
      </c>
      <c r="BA74" s="1">
        <v>814203</v>
      </c>
      <c r="BB74" s="1">
        <v>820890</v>
      </c>
      <c r="BC74" s="1">
        <v>827268</v>
      </c>
      <c r="BD74" s="1">
        <v>833179</v>
      </c>
      <c r="BE74" s="1">
        <v>838457</v>
      </c>
      <c r="BF74" s="1">
        <v>842954</v>
      </c>
      <c r="BG74" s="1">
        <v>846595</v>
      </c>
      <c r="BH74" s="1">
        <v>849480</v>
      </c>
      <c r="BI74" s="1">
        <v>851913</v>
      </c>
      <c r="BJ74" s="1">
        <v>854365</v>
      </c>
      <c r="BK74" s="1">
        <v>857437</v>
      </c>
      <c r="BL74" s="1">
        <v>861809</v>
      </c>
      <c r="BM74" s="1">
        <v>868045</v>
      </c>
      <c r="BN74" s="1">
        <v>876434</v>
      </c>
      <c r="BO74" s="1">
        <v>886948</v>
      </c>
      <c r="BP74" s="1">
        <v>899188</v>
      </c>
      <c r="BQ74" s="1">
        <v>913366</v>
      </c>
      <c r="BR74" s="1">
        <v>930624</v>
      </c>
      <c r="BS74" s="1">
        <v>947782</v>
      </c>
      <c r="BT74" s="1">
        <v>964911</v>
      </c>
      <c r="BU74" s="1">
        <v>922776</v>
      </c>
      <c r="BV74" s="1">
        <v>927596</v>
      </c>
      <c r="BW74" s="1">
        <v>952751</v>
      </c>
      <c r="BX74" s="1">
        <v>948737</v>
      </c>
      <c r="BY74" s="1">
        <v>963055</v>
      </c>
      <c r="BZ74" s="1">
        <v>954159</v>
      </c>
      <c r="CA74" s="1">
        <v>950690</v>
      </c>
      <c r="CB74" s="1">
        <v>953753</v>
      </c>
      <c r="CC74" s="1">
        <v>931300</v>
      </c>
      <c r="CD74" s="1">
        <v>907854</v>
      </c>
      <c r="CE74" s="1">
        <v>890551</v>
      </c>
      <c r="CF74" s="1">
        <v>899145</v>
      </c>
      <c r="CG74" s="1">
        <v>890059</v>
      </c>
      <c r="CH74" s="1">
        <v>888093</v>
      </c>
      <c r="CI74" s="1">
        <v>869620</v>
      </c>
      <c r="CJ74" s="1">
        <v>854684</v>
      </c>
      <c r="CK74" s="1">
        <v>818402</v>
      </c>
      <c r="CL74" s="1">
        <v>788086</v>
      </c>
      <c r="CM74" s="1">
        <v>741651</v>
      </c>
      <c r="CN74" s="1">
        <v>690136</v>
      </c>
      <c r="CO74" s="1">
        <v>647555</v>
      </c>
      <c r="CP74" s="1">
        <v>589298</v>
      </c>
      <c r="CQ74" s="1">
        <v>523129</v>
      </c>
      <c r="CR74" s="1">
        <v>473944</v>
      </c>
      <c r="CS74" s="1">
        <v>416674</v>
      </c>
      <c r="CT74" s="1">
        <v>368729</v>
      </c>
      <c r="CU74" s="1">
        <v>322270</v>
      </c>
      <c r="CV74" s="1">
        <v>278740</v>
      </c>
      <c r="CW74" s="1">
        <v>235269</v>
      </c>
      <c r="CX74" s="1">
        <v>191926</v>
      </c>
      <c r="CY74" s="1">
        <v>156212</v>
      </c>
      <c r="CZ74" s="1">
        <v>122574</v>
      </c>
      <c r="DA74" s="1">
        <v>91587</v>
      </c>
      <c r="DB74" s="1">
        <v>65414</v>
      </c>
      <c r="DC74" s="1">
        <v>45429</v>
      </c>
      <c r="DD74" s="1">
        <v>82810</v>
      </c>
    </row>
    <row r="75" spans="1:108">
      <c r="A75" s="1">
        <v>2086</v>
      </c>
      <c r="B75" s="1">
        <v>69627463</v>
      </c>
      <c r="C75" s="1">
        <v>438291</v>
      </c>
      <c r="D75" s="1">
        <v>443404</v>
      </c>
      <c r="E75" s="1">
        <v>448709</v>
      </c>
      <c r="F75" s="1">
        <v>454202</v>
      </c>
      <c r="G75" s="1">
        <v>459851</v>
      </c>
      <c r="H75" s="1">
        <v>465628</v>
      </c>
      <c r="I75" s="1">
        <v>471518</v>
      </c>
      <c r="J75" s="1">
        <v>477520</v>
      </c>
      <c r="K75" s="1">
        <v>483621</v>
      </c>
      <c r="L75" s="1">
        <v>489797</v>
      </c>
      <c r="M75" s="1">
        <v>496015</v>
      </c>
      <c r="N75" s="1">
        <v>502239</v>
      </c>
      <c r="O75" s="1">
        <v>508457</v>
      </c>
      <c r="P75" s="1">
        <v>514663</v>
      </c>
      <c r="Q75" s="1">
        <v>520747</v>
      </c>
      <c r="R75" s="1">
        <v>526709</v>
      </c>
      <c r="S75" s="1">
        <v>532886</v>
      </c>
      <c r="T75" s="1">
        <v>539708</v>
      </c>
      <c r="U75" s="1">
        <v>547220</v>
      </c>
      <c r="V75" s="1">
        <v>555256</v>
      </c>
      <c r="W75" s="1">
        <v>563850</v>
      </c>
      <c r="X75" s="1">
        <v>572615</v>
      </c>
      <c r="Y75" s="1">
        <v>581321</v>
      </c>
      <c r="Z75" s="1">
        <v>589915</v>
      </c>
      <c r="AA75" s="1">
        <v>597978</v>
      </c>
      <c r="AB75" s="1">
        <v>605369</v>
      </c>
      <c r="AC75" s="1">
        <v>612258</v>
      </c>
      <c r="AD75" s="1">
        <v>619005</v>
      </c>
      <c r="AE75" s="1">
        <v>625785</v>
      </c>
      <c r="AF75" s="1">
        <v>632679</v>
      </c>
      <c r="AG75" s="1">
        <v>639781</v>
      </c>
      <c r="AH75" s="1">
        <v>647211</v>
      </c>
      <c r="AI75" s="1">
        <v>655099</v>
      </c>
      <c r="AJ75" s="1">
        <v>663451</v>
      </c>
      <c r="AK75" s="1">
        <v>672176</v>
      </c>
      <c r="AL75" s="1">
        <v>681143</v>
      </c>
      <c r="AM75" s="1">
        <v>690243</v>
      </c>
      <c r="AN75" s="1">
        <v>699397</v>
      </c>
      <c r="AO75" s="1">
        <v>708533</v>
      </c>
      <c r="AP75" s="1">
        <v>717594</v>
      </c>
      <c r="AQ75" s="1">
        <v>726546</v>
      </c>
      <c r="AR75" s="1">
        <v>735358</v>
      </c>
      <c r="AS75" s="1">
        <v>744024</v>
      </c>
      <c r="AT75" s="1">
        <v>752555</v>
      </c>
      <c r="AU75" s="1">
        <v>760926</v>
      </c>
      <c r="AV75" s="1">
        <v>769102</v>
      </c>
      <c r="AW75" s="1">
        <v>777041</v>
      </c>
      <c r="AX75" s="1">
        <v>784702</v>
      </c>
      <c r="AY75" s="1">
        <v>792088</v>
      </c>
      <c r="AZ75" s="1">
        <v>799237</v>
      </c>
      <c r="BA75" s="1">
        <v>806174</v>
      </c>
      <c r="BB75" s="1">
        <v>812922</v>
      </c>
      <c r="BC75" s="1">
        <v>819466</v>
      </c>
      <c r="BD75" s="1">
        <v>825704</v>
      </c>
      <c r="BE75" s="1">
        <v>831477</v>
      </c>
      <c r="BF75" s="1">
        <v>836613</v>
      </c>
      <c r="BG75" s="1">
        <v>840956</v>
      </c>
      <c r="BH75" s="1">
        <v>844435</v>
      </c>
      <c r="BI75" s="1">
        <v>847139</v>
      </c>
      <c r="BJ75" s="1">
        <v>849373</v>
      </c>
      <c r="BK75" s="1">
        <v>851599</v>
      </c>
      <c r="BL75" s="1">
        <v>854423</v>
      </c>
      <c r="BM75" s="1">
        <v>858521</v>
      </c>
      <c r="BN75" s="1">
        <v>864444</v>
      </c>
      <c r="BO75" s="1">
        <v>872468</v>
      </c>
      <c r="BP75" s="1">
        <v>882559</v>
      </c>
      <c r="BQ75" s="1">
        <v>894324</v>
      </c>
      <c r="BR75" s="1">
        <v>907973</v>
      </c>
      <c r="BS75" s="1">
        <v>924629</v>
      </c>
      <c r="BT75" s="1">
        <v>941114</v>
      </c>
      <c r="BU75" s="1">
        <v>957511</v>
      </c>
      <c r="BV75" s="1">
        <v>915072</v>
      </c>
      <c r="BW75" s="1">
        <v>919131</v>
      </c>
      <c r="BX75" s="1">
        <v>943252</v>
      </c>
      <c r="BY75" s="1">
        <v>938366</v>
      </c>
      <c r="BZ75" s="1">
        <v>951487</v>
      </c>
      <c r="CA75" s="1">
        <v>941555</v>
      </c>
      <c r="CB75" s="1">
        <v>936846</v>
      </c>
      <c r="CC75" s="1">
        <v>938370</v>
      </c>
      <c r="CD75" s="1">
        <v>914565</v>
      </c>
      <c r="CE75" s="1">
        <v>889590</v>
      </c>
      <c r="CF75" s="1">
        <v>870381</v>
      </c>
      <c r="CG75" s="1">
        <v>876139</v>
      </c>
      <c r="CH75" s="1">
        <v>864214</v>
      </c>
      <c r="CI75" s="1">
        <v>858792</v>
      </c>
      <c r="CJ75" s="1">
        <v>836992</v>
      </c>
      <c r="CK75" s="1">
        <v>818197</v>
      </c>
      <c r="CL75" s="1">
        <v>778766</v>
      </c>
      <c r="CM75" s="1">
        <v>744789</v>
      </c>
      <c r="CN75" s="1">
        <v>695478</v>
      </c>
      <c r="CO75" s="1">
        <v>641374</v>
      </c>
      <c r="CP75" s="1">
        <v>595688</v>
      </c>
      <c r="CQ75" s="1">
        <v>535835</v>
      </c>
      <c r="CR75" s="1">
        <v>469530</v>
      </c>
      <c r="CS75" s="1">
        <v>419293</v>
      </c>
      <c r="CT75" s="1">
        <v>362831</v>
      </c>
      <c r="CU75" s="1">
        <v>315545</v>
      </c>
      <c r="CV75" s="1">
        <v>270537</v>
      </c>
      <c r="CW75" s="1">
        <v>229069</v>
      </c>
      <c r="CX75" s="1">
        <v>188861</v>
      </c>
      <c r="CY75" s="1">
        <v>150115</v>
      </c>
      <c r="CZ75" s="1">
        <v>118771</v>
      </c>
      <c r="DA75" s="1">
        <v>90370</v>
      </c>
      <c r="DB75" s="1">
        <v>65324</v>
      </c>
      <c r="DC75" s="1">
        <v>45041</v>
      </c>
      <c r="DD75" s="1">
        <v>80054</v>
      </c>
    </row>
    <row r="76" spans="1:108">
      <c r="A76" s="1">
        <v>2087</v>
      </c>
      <c r="B76" s="1">
        <v>68881144</v>
      </c>
      <c r="C76" s="1">
        <v>433257</v>
      </c>
      <c r="D76" s="1">
        <v>438196</v>
      </c>
      <c r="E76" s="1">
        <v>443334</v>
      </c>
      <c r="F76" s="1">
        <v>448672</v>
      </c>
      <c r="G76" s="1">
        <v>454183</v>
      </c>
      <c r="H76" s="1">
        <v>459844</v>
      </c>
      <c r="I76" s="1">
        <v>465641</v>
      </c>
      <c r="J76" s="1">
        <v>471576</v>
      </c>
      <c r="K76" s="1">
        <v>477633</v>
      </c>
      <c r="L76" s="1">
        <v>483786</v>
      </c>
      <c r="M76" s="1">
        <v>490003</v>
      </c>
      <c r="N76" s="1">
        <v>496245</v>
      </c>
      <c r="O76" s="1">
        <v>502496</v>
      </c>
      <c r="P76" s="1">
        <v>508750</v>
      </c>
      <c r="Q76" s="1">
        <v>514898</v>
      </c>
      <c r="R76" s="1">
        <v>520938</v>
      </c>
      <c r="S76" s="1">
        <v>527199</v>
      </c>
      <c r="T76" s="1">
        <v>534105</v>
      </c>
      <c r="U76" s="1">
        <v>541697</v>
      </c>
      <c r="V76" s="1">
        <v>549806</v>
      </c>
      <c r="W76" s="1">
        <v>558459</v>
      </c>
      <c r="X76" s="1">
        <v>567268</v>
      </c>
      <c r="Y76" s="1">
        <v>575996</v>
      </c>
      <c r="Z76" s="1">
        <v>584574</v>
      </c>
      <c r="AA76" s="1">
        <v>592581</v>
      </c>
      <c r="AB76" s="1">
        <v>599867</v>
      </c>
      <c r="AC76" s="1">
        <v>606598</v>
      </c>
      <c r="AD76" s="1">
        <v>613133</v>
      </c>
      <c r="AE76" s="1">
        <v>619649</v>
      </c>
      <c r="AF76" s="1">
        <v>626216</v>
      </c>
      <c r="AG76" s="1">
        <v>632915</v>
      </c>
      <c r="AH76" s="1">
        <v>639866</v>
      </c>
      <c r="AI76" s="1">
        <v>647228</v>
      </c>
      <c r="AJ76" s="1">
        <v>655061</v>
      </c>
      <c r="AK76" s="1">
        <v>663322</v>
      </c>
      <c r="AL76" s="1">
        <v>671925</v>
      </c>
      <c r="AM76" s="1">
        <v>680792</v>
      </c>
      <c r="AN76" s="1">
        <v>689858</v>
      </c>
      <c r="AO76" s="1">
        <v>699029</v>
      </c>
      <c r="AP76" s="1">
        <v>708187</v>
      </c>
      <c r="AQ76" s="1">
        <v>717246</v>
      </c>
      <c r="AR76" s="1">
        <v>726173</v>
      </c>
      <c r="AS76" s="1">
        <v>734947</v>
      </c>
      <c r="AT76" s="1">
        <v>743564</v>
      </c>
      <c r="AU76" s="1">
        <v>752038</v>
      </c>
      <c r="AV76" s="1">
        <v>760348</v>
      </c>
      <c r="AW76" s="1">
        <v>768448</v>
      </c>
      <c r="AX76" s="1">
        <v>776297</v>
      </c>
      <c r="AY76" s="1">
        <v>783849</v>
      </c>
      <c r="AZ76" s="1">
        <v>791107</v>
      </c>
      <c r="BA76" s="1">
        <v>798114</v>
      </c>
      <c r="BB76" s="1">
        <v>804906</v>
      </c>
      <c r="BC76" s="1">
        <v>811512</v>
      </c>
      <c r="BD76" s="1">
        <v>817917</v>
      </c>
      <c r="BE76" s="1">
        <v>824017</v>
      </c>
      <c r="BF76" s="1">
        <v>829648</v>
      </c>
      <c r="BG76" s="1">
        <v>834630</v>
      </c>
      <c r="BH76" s="1">
        <v>838810</v>
      </c>
      <c r="BI76" s="1">
        <v>842108</v>
      </c>
      <c r="BJ76" s="1">
        <v>844613</v>
      </c>
      <c r="BK76" s="1">
        <v>846622</v>
      </c>
      <c r="BL76" s="1">
        <v>848605</v>
      </c>
      <c r="BM76" s="1">
        <v>851163</v>
      </c>
      <c r="BN76" s="1">
        <v>854960</v>
      </c>
      <c r="BO76" s="1">
        <v>860533</v>
      </c>
      <c r="BP76" s="1">
        <v>868151</v>
      </c>
      <c r="BQ76" s="1">
        <v>877785</v>
      </c>
      <c r="BR76" s="1">
        <v>889044</v>
      </c>
      <c r="BS76" s="1">
        <v>902124</v>
      </c>
      <c r="BT76" s="1">
        <v>918124</v>
      </c>
      <c r="BU76" s="1">
        <v>933896</v>
      </c>
      <c r="BV76" s="1">
        <v>949501</v>
      </c>
      <c r="BW76" s="1">
        <v>906733</v>
      </c>
      <c r="BX76" s="1">
        <v>909959</v>
      </c>
      <c r="BY76" s="1">
        <v>932944</v>
      </c>
      <c r="BZ76" s="1">
        <v>927105</v>
      </c>
      <c r="CA76" s="1">
        <v>938922</v>
      </c>
      <c r="CB76" s="1">
        <v>927840</v>
      </c>
      <c r="CC76" s="1">
        <v>921734</v>
      </c>
      <c r="CD76" s="1">
        <v>921511</v>
      </c>
      <c r="CE76" s="1">
        <v>896156</v>
      </c>
      <c r="CF76" s="1">
        <v>869445</v>
      </c>
      <c r="CG76" s="1">
        <v>848101</v>
      </c>
      <c r="CH76" s="1">
        <v>850720</v>
      </c>
      <c r="CI76" s="1">
        <v>835700</v>
      </c>
      <c r="CJ76" s="1">
        <v>826575</v>
      </c>
      <c r="CK76" s="1">
        <v>801306</v>
      </c>
      <c r="CL76" s="1">
        <v>778550</v>
      </c>
      <c r="CM76" s="1">
        <v>735990</v>
      </c>
      <c r="CN76" s="1">
        <v>698387</v>
      </c>
      <c r="CO76" s="1">
        <v>646373</v>
      </c>
      <c r="CP76" s="1">
        <v>589984</v>
      </c>
      <c r="CQ76" s="1">
        <v>541649</v>
      </c>
      <c r="CR76" s="1">
        <v>480920</v>
      </c>
      <c r="CS76" s="1">
        <v>415376</v>
      </c>
      <c r="CT76" s="1">
        <v>365085</v>
      </c>
      <c r="CU76" s="1">
        <v>310467</v>
      </c>
      <c r="CV76" s="1">
        <v>264882</v>
      </c>
      <c r="CW76" s="1">
        <v>222327</v>
      </c>
      <c r="CX76" s="1">
        <v>183867</v>
      </c>
      <c r="CY76" s="1">
        <v>147717</v>
      </c>
      <c r="CZ76" s="1">
        <v>114118</v>
      </c>
      <c r="DA76" s="1">
        <v>87561</v>
      </c>
      <c r="DB76" s="1">
        <v>64455</v>
      </c>
      <c r="DC76" s="1">
        <v>44977</v>
      </c>
      <c r="DD76" s="1">
        <v>78127</v>
      </c>
    </row>
    <row r="77" spans="1:108">
      <c r="A77" s="1">
        <v>2088</v>
      </c>
      <c r="B77" s="1">
        <v>68141702</v>
      </c>
      <c r="C77" s="1">
        <v>428399</v>
      </c>
      <c r="D77" s="1">
        <v>433164</v>
      </c>
      <c r="E77" s="1">
        <v>438128</v>
      </c>
      <c r="F77" s="1">
        <v>443298</v>
      </c>
      <c r="G77" s="1">
        <v>448653</v>
      </c>
      <c r="H77" s="1">
        <v>454175</v>
      </c>
      <c r="I77" s="1">
        <v>459856</v>
      </c>
      <c r="J77" s="1">
        <v>465698</v>
      </c>
      <c r="K77" s="1">
        <v>471686</v>
      </c>
      <c r="L77" s="1">
        <v>477796</v>
      </c>
      <c r="M77" s="1">
        <v>483990</v>
      </c>
      <c r="N77" s="1">
        <v>490230</v>
      </c>
      <c r="O77" s="1">
        <v>496498</v>
      </c>
      <c r="P77" s="1">
        <v>502785</v>
      </c>
      <c r="Q77" s="1">
        <v>508983</v>
      </c>
      <c r="R77" s="1">
        <v>515087</v>
      </c>
      <c r="S77" s="1">
        <v>521421</v>
      </c>
      <c r="T77" s="1">
        <v>528405</v>
      </c>
      <c r="U77" s="1">
        <v>536074</v>
      </c>
      <c r="V77" s="1">
        <v>544257</v>
      </c>
      <c r="W77" s="1">
        <v>552977</v>
      </c>
      <c r="X77" s="1">
        <v>561844</v>
      </c>
      <c r="Y77" s="1">
        <v>570618</v>
      </c>
      <c r="Z77" s="1">
        <v>579220</v>
      </c>
      <c r="AA77" s="1">
        <v>587216</v>
      </c>
      <c r="AB77" s="1">
        <v>594453</v>
      </c>
      <c r="AC77" s="1">
        <v>601085</v>
      </c>
      <c r="AD77" s="1">
        <v>607465</v>
      </c>
      <c r="AE77" s="1">
        <v>613771</v>
      </c>
      <c r="AF77" s="1">
        <v>620075</v>
      </c>
      <c r="AG77" s="1">
        <v>626450</v>
      </c>
      <c r="AH77" s="1">
        <v>633000</v>
      </c>
      <c r="AI77" s="1">
        <v>639883</v>
      </c>
      <c r="AJ77" s="1">
        <v>647190</v>
      </c>
      <c r="AK77" s="1">
        <v>654933</v>
      </c>
      <c r="AL77" s="1">
        <v>663075</v>
      </c>
      <c r="AM77" s="1">
        <v>671579</v>
      </c>
      <c r="AN77" s="1">
        <v>680413</v>
      </c>
      <c r="AO77" s="1">
        <v>689496</v>
      </c>
      <c r="AP77" s="1">
        <v>698688</v>
      </c>
      <c r="AQ77" s="1">
        <v>707844</v>
      </c>
      <c r="AR77" s="1">
        <v>716878</v>
      </c>
      <c r="AS77" s="1">
        <v>725767</v>
      </c>
      <c r="AT77" s="1">
        <v>734492</v>
      </c>
      <c r="AU77" s="1">
        <v>743053</v>
      </c>
      <c r="AV77" s="1">
        <v>751466</v>
      </c>
      <c r="AW77" s="1">
        <v>759701</v>
      </c>
      <c r="AX77" s="1">
        <v>767713</v>
      </c>
      <c r="AY77" s="1">
        <v>775453</v>
      </c>
      <c r="AZ77" s="1">
        <v>782878</v>
      </c>
      <c r="BA77" s="1">
        <v>789996</v>
      </c>
      <c r="BB77" s="1">
        <v>796859</v>
      </c>
      <c r="BC77" s="1">
        <v>803510</v>
      </c>
      <c r="BD77" s="1">
        <v>809978</v>
      </c>
      <c r="BE77" s="1">
        <v>816247</v>
      </c>
      <c r="BF77" s="1">
        <v>822205</v>
      </c>
      <c r="BG77" s="1">
        <v>827682</v>
      </c>
      <c r="BH77" s="1">
        <v>832500</v>
      </c>
      <c r="BI77" s="1">
        <v>836498</v>
      </c>
      <c r="BJ77" s="1">
        <v>839597</v>
      </c>
      <c r="BK77" s="1">
        <v>841878</v>
      </c>
      <c r="BL77" s="1">
        <v>843646</v>
      </c>
      <c r="BM77" s="1">
        <v>845368</v>
      </c>
      <c r="BN77" s="1">
        <v>847632</v>
      </c>
      <c r="BO77" s="1">
        <v>851091</v>
      </c>
      <c r="BP77" s="1">
        <v>856274</v>
      </c>
      <c r="BQ77" s="1">
        <v>863455</v>
      </c>
      <c r="BR77" s="1">
        <v>872602</v>
      </c>
      <c r="BS77" s="1">
        <v>883317</v>
      </c>
      <c r="BT77" s="1">
        <v>895776</v>
      </c>
      <c r="BU77" s="1">
        <v>911082</v>
      </c>
      <c r="BV77" s="1">
        <v>926083</v>
      </c>
      <c r="BW77" s="1">
        <v>940831</v>
      </c>
      <c r="BX77" s="1">
        <v>897696</v>
      </c>
      <c r="BY77" s="1">
        <v>900007</v>
      </c>
      <c r="BZ77" s="1">
        <v>921752</v>
      </c>
      <c r="CA77" s="1">
        <v>914872</v>
      </c>
      <c r="CB77" s="1">
        <v>925250</v>
      </c>
      <c r="CC77" s="1">
        <v>912868</v>
      </c>
      <c r="CD77" s="1">
        <v>905171</v>
      </c>
      <c r="CE77" s="1">
        <v>902965</v>
      </c>
      <c r="CF77" s="1">
        <v>875851</v>
      </c>
      <c r="CG77" s="1">
        <v>847193</v>
      </c>
      <c r="CH77" s="1">
        <v>823485</v>
      </c>
      <c r="CI77" s="1">
        <v>822674</v>
      </c>
      <c r="CJ77" s="1">
        <v>804349</v>
      </c>
      <c r="CK77" s="1">
        <v>791338</v>
      </c>
      <c r="CL77" s="1">
        <v>762526</v>
      </c>
      <c r="CM77" s="1">
        <v>735766</v>
      </c>
      <c r="CN77" s="1">
        <v>690146</v>
      </c>
      <c r="CO77" s="1">
        <v>649045</v>
      </c>
      <c r="CP77" s="1">
        <v>594618</v>
      </c>
      <c r="CQ77" s="1">
        <v>536446</v>
      </c>
      <c r="CR77" s="1">
        <v>486141</v>
      </c>
      <c r="CS77" s="1">
        <v>425439</v>
      </c>
      <c r="CT77" s="1">
        <v>361664</v>
      </c>
      <c r="CU77" s="1">
        <v>312372</v>
      </c>
      <c r="CV77" s="1">
        <v>260593</v>
      </c>
      <c r="CW77" s="1">
        <v>217672</v>
      </c>
      <c r="CX77" s="1">
        <v>178454</v>
      </c>
      <c r="CY77" s="1">
        <v>143798</v>
      </c>
      <c r="CZ77" s="1">
        <v>112296</v>
      </c>
      <c r="DA77" s="1">
        <v>84119</v>
      </c>
      <c r="DB77" s="1">
        <v>62448</v>
      </c>
      <c r="DC77" s="1">
        <v>44378</v>
      </c>
      <c r="DD77" s="1">
        <v>76943</v>
      </c>
    </row>
    <row r="78" spans="1:108">
      <c r="A78" s="1">
        <v>2089</v>
      </c>
      <c r="B78" s="1">
        <v>67408528</v>
      </c>
      <c r="C78" s="1">
        <v>423709</v>
      </c>
      <c r="D78" s="1">
        <v>428306</v>
      </c>
      <c r="E78" s="1">
        <v>433096</v>
      </c>
      <c r="F78" s="1">
        <v>438092</v>
      </c>
      <c r="G78" s="1">
        <v>443279</v>
      </c>
      <c r="H78" s="1">
        <v>448645</v>
      </c>
      <c r="I78" s="1">
        <v>454187</v>
      </c>
      <c r="J78" s="1">
        <v>459912</v>
      </c>
      <c r="K78" s="1">
        <v>465807</v>
      </c>
      <c r="L78" s="1">
        <v>471848</v>
      </c>
      <c r="M78" s="1">
        <v>477997</v>
      </c>
      <c r="N78" s="1">
        <v>484215</v>
      </c>
      <c r="O78" s="1">
        <v>490480</v>
      </c>
      <c r="P78" s="1">
        <v>496784</v>
      </c>
      <c r="Q78" s="1">
        <v>503015</v>
      </c>
      <c r="R78" s="1">
        <v>509169</v>
      </c>
      <c r="S78" s="1">
        <v>515565</v>
      </c>
      <c r="T78" s="1">
        <v>522614</v>
      </c>
      <c r="U78" s="1">
        <v>530352</v>
      </c>
      <c r="V78" s="1">
        <v>538607</v>
      </c>
      <c r="W78" s="1">
        <v>547396</v>
      </c>
      <c r="X78" s="1">
        <v>556329</v>
      </c>
      <c r="Y78" s="1">
        <v>565162</v>
      </c>
      <c r="Z78" s="1">
        <v>573812</v>
      </c>
      <c r="AA78" s="1">
        <v>581838</v>
      </c>
      <c r="AB78" s="1">
        <v>589071</v>
      </c>
      <c r="AC78" s="1">
        <v>595660</v>
      </c>
      <c r="AD78" s="1">
        <v>601944</v>
      </c>
      <c r="AE78" s="1">
        <v>608097</v>
      </c>
      <c r="AF78" s="1">
        <v>614194</v>
      </c>
      <c r="AG78" s="1">
        <v>620307</v>
      </c>
      <c r="AH78" s="1">
        <v>626534</v>
      </c>
      <c r="AI78" s="1">
        <v>633017</v>
      </c>
      <c r="AJ78" s="1">
        <v>639846</v>
      </c>
      <c r="AK78" s="1">
        <v>647064</v>
      </c>
      <c r="AL78" s="1">
        <v>654690</v>
      </c>
      <c r="AM78" s="1">
        <v>662733</v>
      </c>
      <c r="AN78" s="1">
        <v>671205</v>
      </c>
      <c r="AO78" s="1">
        <v>680055</v>
      </c>
      <c r="AP78" s="1">
        <v>689159</v>
      </c>
      <c r="AQ78" s="1">
        <v>698350</v>
      </c>
      <c r="AR78" s="1">
        <v>707481</v>
      </c>
      <c r="AS78" s="1">
        <v>716477</v>
      </c>
      <c r="AT78" s="1">
        <v>725318</v>
      </c>
      <c r="AU78" s="1">
        <v>733987</v>
      </c>
      <c r="AV78" s="1">
        <v>742488</v>
      </c>
      <c r="AW78" s="1">
        <v>750827</v>
      </c>
      <c r="AX78" s="1">
        <v>758974</v>
      </c>
      <c r="AY78" s="1">
        <v>766878</v>
      </c>
      <c r="AZ78" s="1">
        <v>774493</v>
      </c>
      <c r="BA78" s="1">
        <v>781779</v>
      </c>
      <c r="BB78" s="1">
        <v>788753</v>
      </c>
      <c r="BC78" s="1">
        <v>795477</v>
      </c>
      <c r="BD78" s="1">
        <v>801992</v>
      </c>
      <c r="BE78" s="1">
        <v>808324</v>
      </c>
      <c r="BF78" s="1">
        <v>814451</v>
      </c>
      <c r="BG78" s="1">
        <v>820256</v>
      </c>
      <c r="BH78" s="1">
        <v>825569</v>
      </c>
      <c r="BI78" s="1">
        <v>830206</v>
      </c>
      <c r="BJ78" s="1">
        <v>834004</v>
      </c>
      <c r="BK78" s="1">
        <v>836878</v>
      </c>
      <c r="BL78" s="1">
        <v>838918</v>
      </c>
      <c r="BM78" s="1">
        <v>840428</v>
      </c>
      <c r="BN78" s="1">
        <v>841861</v>
      </c>
      <c r="BO78" s="1">
        <v>843797</v>
      </c>
      <c r="BP78" s="1">
        <v>846879</v>
      </c>
      <c r="BQ78" s="1">
        <v>851642</v>
      </c>
      <c r="BR78" s="1">
        <v>858357</v>
      </c>
      <c r="BS78" s="1">
        <v>866981</v>
      </c>
      <c r="BT78" s="1">
        <v>877101</v>
      </c>
      <c r="BU78" s="1">
        <v>888906</v>
      </c>
      <c r="BV78" s="1">
        <v>903460</v>
      </c>
      <c r="BW78" s="1">
        <v>917628</v>
      </c>
      <c r="BX78" s="1">
        <v>931437</v>
      </c>
      <c r="BY78" s="1">
        <v>887891</v>
      </c>
      <c r="BZ78" s="1">
        <v>889201</v>
      </c>
      <c r="CA78" s="1">
        <v>909595</v>
      </c>
      <c r="CB78" s="1">
        <v>901561</v>
      </c>
      <c r="CC78" s="1">
        <v>910324</v>
      </c>
      <c r="CD78" s="1">
        <v>896459</v>
      </c>
      <c r="CE78" s="1">
        <v>886951</v>
      </c>
      <c r="CF78" s="1">
        <v>882510</v>
      </c>
      <c r="CG78" s="1">
        <v>853423</v>
      </c>
      <c r="CH78" s="1">
        <v>822606</v>
      </c>
      <c r="CI78" s="1">
        <v>796325</v>
      </c>
      <c r="CJ78" s="1">
        <v>791836</v>
      </c>
      <c r="CK78" s="1">
        <v>770060</v>
      </c>
      <c r="CL78" s="1">
        <v>753047</v>
      </c>
      <c r="CM78" s="1">
        <v>720671</v>
      </c>
      <c r="CN78" s="1">
        <v>689914</v>
      </c>
      <c r="CO78" s="1">
        <v>641395</v>
      </c>
      <c r="CP78" s="1">
        <v>597043</v>
      </c>
      <c r="CQ78" s="1">
        <v>540693</v>
      </c>
      <c r="CR78" s="1">
        <v>481456</v>
      </c>
      <c r="CS78" s="1">
        <v>430062</v>
      </c>
      <c r="CT78" s="1">
        <v>370414</v>
      </c>
      <c r="CU78" s="1">
        <v>309436</v>
      </c>
      <c r="CV78" s="1">
        <v>262172</v>
      </c>
      <c r="CW78" s="1">
        <v>214126</v>
      </c>
      <c r="CX78" s="1">
        <v>174712</v>
      </c>
      <c r="CY78" s="1">
        <v>139564</v>
      </c>
      <c r="CZ78" s="1">
        <v>109306</v>
      </c>
      <c r="DA78" s="1">
        <v>82775</v>
      </c>
      <c r="DB78" s="1">
        <v>59986</v>
      </c>
      <c r="DC78" s="1">
        <v>42995</v>
      </c>
      <c r="DD78" s="1">
        <v>75867</v>
      </c>
    </row>
    <row r="79" spans="1:108">
      <c r="A79" s="1">
        <v>2090</v>
      </c>
      <c r="B79" s="1">
        <v>66681157</v>
      </c>
      <c r="C79" s="1">
        <v>419179</v>
      </c>
      <c r="D79" s="1">
        <v>423618</v>
      </c>
      <c r="E79" s="1">
        <v>428239</v>
      </c>
      <c r="F79" s="1">
        <v>433060</v>
      </c>
      <c r="G79" s="1">
        <v>438073</v>
      </c>
      <c r="H79" s="1">
        <v>443271</v>
      </c>
      <c r="I79" s="1">
        <v>448657</v>
      </c>
      <c r="J79" s="1">
        <v>454243</v>
      </c>
      <c r="K79" s="1">
        <v>460020</v>
      </c>
      <c r="L79" s="1">
        <v>465966</v>
      </c>
      <c r="M79" s="1">
        <v>472046</v>
      </c>
      <c r="N79" s="1">
        <v>478219</v>
      </c>
      <c r="O79" s="1">
        <v>484462</v>
      </c>
      <c r="P79" s="1">
        <v>490763</v>
      </c>
      <c r="Q79" s="1">
        <v>497011</v>
      </c>
      <c r="R79" s="1">
        <v>503200</v>
      </c>
      <c r="S79" s="1">
        <v>509642</v>
      </c>
      <c r="T79" s="1">
        <v>516744</v>
      </c>
      <c r="U79" s="1">
        <v>524541</v>
      </c>
      <c r="V79" s="1">
        <v>532858</v>
      </c>
      <c r="W79" s="1">
        <v>541714</v>
      </c>
      <c r="X79" s="1">
        <v>550715</v>
      </c>
      <c r="Y79" s="1">
        <v>559615</v>
      </c>
      <c r="Z79" s="1">
        <v>568325</v>
      </c>
      <c r="AA79" s="1">
        <v>576405</v>
      </c>
      <c r="AB79" s="1">
        <v>583676</v>
      </c>
      <c r="AC79" s="1">
        <v>590267</v>
      </c>
      <c r="AD79" s="1">
        <v>596511</v>
      </c>
      <c r="AE79" s="1">
        <v>602570</v>
      </c>
      <c r="AF79" s="1">
        <v>608516</v>
      </c>
      <c r="AG79" s="1">
        <v>614424</v>
      </c>
      <c r="AH79" s="1">
        <v>620390</v>
      </c>
      <c r="AI79" s="1">
        <v>626551</v>
      </c>
      <c r="AJ79" s="1">
        <v>632980</v>
      </c>
      <c r="AK79" s="1">
        <v>639721</v>
      </c>
      <c r="AL79" s="1">
        <v>646824</v>
      </c>
      <c r="AM79" s="1">
        <v>654352</v>
      </c>
      <c r="AN79" s="1">
        <v>662364</v>
      </c>
      <c r="AO79" s="1">
        <v>670852</v>
      </c>
      <c r="AP79" s="1">
        <v>679723</v>
      </c>
      <c r="AQ79" s="1">
        <v>688825</v>
      </c>
      <c r="AR79" s="1">
        <v>697992</v>
      </c>
      <c r="AS79" s="1">
        <v>707085</v>
      </c>
      <c r="AT79" s="1">
        <v>716034</v>
      </c>
      <c r="AU79" s="1">
        <v>724820</v>
      </c>
      <c r="AV79" s="1">
        <v>733429</v>
      </c>
      <c r="AW79" s="1">
        <v>741857</v>
      </c>
      <c r="AX79" s="1">
        <v>750108</v>
      </c>
      <c r="AY79" s="1">
        <v>758149</v>
      </c>
      <c r="AZ79" s="1">
        <v>765928</v>
      </c>
      <c r="BA79" s="1">
        <v>773405</v>
      </c>
      <c r="BB79" s="1">
        <v>780549</v>
      </c>
      <c r="BC79" s="1">
        <v>787386</v>
      </c>
      <c r="BD79" s="1">
        <v>793973</v>
      </c>
      <c r="BE79" s="1">
        <v>800353</v>
      </c>
      <c r="BF79" s="1">
        <v>806546</v>
      </c>
      <c r="BG79" s="1">
        <v>812521</v>
      </c>
      <c r="BH79" s="1">
        <v>818163</v>
      </c>
      <c r="BI79" s="1">
        <v>823294</v>
      </c>
      <c r="BJ79" s="1">
        <v>827730</v>
      </c>
      <c r="BK79" s="1">
        <v>831303</v>
      </c>
      <c r="BL79" s="1">
        <v>833936</v>
      </c>
      <c r="BM79" s="1">
        <v>835718</v>
      </c>
      <c r="BN79" s="1">
        <v>836941</v>
      </c>
      <c r="BO79" s="1">
        <v>838051</v>
      </c>
      <c r="BP79" s="1">
        <v>839621</v>
      </c>
      <c r="BQ79" s="1">
        <v>842298</v>
      </c>
      <c r="BR79" s="1">
        <v>846614</v>
      </c>
      <c r="BS79" s="1">
        <v>852827</v>
      </c>
      <c r="BT79" s="1">
        <v>860881</v>
      </c>
      <c r="BU79" s="1">
        <v>870374</v>
      </c>
      <c r="BV79" s="1">
        <v>881470</v>
      </c>
      <c r="BW79" s="1">
        <v>895211</v>
      </c>
      <c r="BX79" s="1">
        <v>908465</v>
      </c>
      <c r="BY79" s="1">
        <v>921244</v>
      </c>
      <c r="BZ79" s="1">
        <v>877244</v>
      </c>
      <c r="CA79" s="1">
        <v>877463</v>
      </c>
      <c r="CB79" s="1">
        <v>896366</v>
      </c>
      <c r="CC79" s="1">
        <v>887030</v>
      </c>
      <c r="CD79" s="1">
        <v>893965</v>
      </c>
      <c r="CE79" s="1">
        <v>878408</v>
      </c>
      <c r="CF79" s="1">
        <v>866856</v>
      </c>
      <c r="CG79" s="1">
        <v>859915</v>
      </c>
      <c r="CH79" s="1">
        <v>828643</v>
      </c>
      <c r="CI79" s="1">
        <v>795480</v>
      </c>
      <c r="CJ79" s="1">
        <v>766463</v>
      </c>
      <c r="CK79" s="1">
        <v>758107</v>
      </c>
      <c r="CL79" s="1">
        <v>732797</v>
      </c>
      <c r="CM79" s="1">
        <v>711719</v>
      </c>
      <c r="CN79" s="1">
        <v>675812</v>
      </c>
      <c r="CO79" s="1">
        <v>641158</v>
      </c>
      <c r="CP79" s="1">
        <v>590016</v>
      </c>
      <c r="CQ79" s="1">
        <v>542867</v>
      </c>
      <c r="CR79" s="1">
        <v>485299</v>
      </c>
      <c r="CS79" s="1">
        <v>425902</v>
      </c>
      <c r="CT79" s="1">
        <v>374441</v>
      </c>
      <c r="CU79" s="1">
        <v>316911</v>
      </c>
      <c r="CV79" s="1">
        <v>259700</v>
      </c>
      <c r="CW79" s="1">
        <v>215406</v>
      </c>
      <c r="CX79" s="1">
        <v>171848</v>
      </c>
      <c r="CY79" s="1">
        <v>136632</v>
      </c>
      <c r="CZ79" s="1">
        <v>106088</v>
      </c>
      <c r="DA79" s="1">
        <v>80565</v>
      </c>
      <c r="DB79" s="1">
        <v>59027</v>
      </c>
      <c r="DC79" s="1">
        <v>41295</v>
      </c>
      <c r="DD79" s="1">
        <v>74320</v>
      </c>
    </row>
    <row r="80" spans="1:108">
      <c r="A80" s="1">
        <v>2091</v>
      </c>
      <c r="B80" s="1">
        <v>65959269</v>
      </c>
      <c r="C80" s="1">
        <v>414794</v>
      </c>
      <c r="D80" s="1">
        <v>419089</v>
      </c>
      <c r="E80" s="1">
        <v>423552</v>
      </c>
      <c r="F80" s="1">
        <v>428204</v>
      </c>
      <c r="G80" s="1">
        <v>433042</v>
      </c>
      <c r="H80" s="1">
        <v>438065</v>
      </c>
      <c r="I80" s="1">
        <v>443283</v>
      </c>
      <c r="J80" s="1">
        <v>448712</v>
      </c>
      <c r="K80" s="1">
        <v>454349</v>
      </c>
      <c r="L80" s="1">
        <v>460177</v>
      </c>
      <c r="M80" s="1">
        <v>466163</v>
      </c>
      <c r="N80" s="1">
        <v>472265</v>
      </c>
      <c r="O80" s="1">
        <v>478463</v>
      </c>
      <c r="P80" s="1">
        <v>484741</v>
      </c>
      <c r="Q80" s="1">
        <v>490988</v>
      </c>
      <c r="R80" s="1">
        <v>497193</v>
      </c>
      <c r="S80" s="1">
        <v>503667</v>
      </c>
      <c r="T80" s="1">
        <v>510808</v>
      </c>
      <c r="U80" s="1">
        <v>518649</v>
      </c>
      <c r="V80" s="1">
        <v>527019</v>
      </c>
      <c r="W80" s="1">
        <v>535933</v>
      </c>
      <c r="X80" s="1">
        <v>544998</v>
      </c>
      <c r="Y80" s="1">
        <v>553967</v>
      </c>
      <c r="Z80" s="1">
        <v>562747</v>
      </c>
      <c r="AA80" s="1">
        <v>570894</v>
      </c>
      <c r="AB80" s="1">
        <v>578226</v>
      </c>
      <c r="AC80" s="1">
        <v>584861</v>
      </c>
      <c r="AD80" s="1">
        <v>591111</v>
      </c>
      <c r="AE80" s="1">
        <v>597132</v>
      </c>
      <c r="AF80" s="1">
        <v>602985</v>
      </c>
      <c r="AG80" s="1">
        <v>608744</v>
      </c>
      <c r="AH80" s="1">
        <v>614506</v>
      </c>
      <c r="AI80" s="1">
        <v>620407</v>
      </c>
      <c r="AJ80" s="1">
        <v>626514</v>
      </c>
      <c r="AK80" s="1">
        <v>632856</v>
      </c>
      <c r="AL80" s="1">
        <v>639483</v>
      </c>
      <c r="AM80" s="1">
        <v>646490</v>
      </c>
      <c r="AN80" s="1">
        <v>653987</v>
      </c>
      <c r="AO80" s="1">
        <v>662016</v>
      </c>
      <c r="AP80" s="1">
        <v>670525</v>
      </c>
      <c r="AQ80" s="1">
        <v>679394</v>
      </c>
      <c r="AR80" s="1">
        <v>688472</v>
      </c>
      <c r="AS80" s="1">
        <v>697601</v>
      </c>
      <c r="AT80" s="1">
        <v>706647</v>
      </c>
      <c r="AU80" s="1">
        <v>715542</v>
      </c>
      <c r="AV80" s="1">
        <v>724269</v>
      </c>
      <c r="AW80" s="1">
        <v>732806</v>
      </c>
      <c r="AX80" s="1">
        <v>741147</v>
      </c>
      <c r="AY80" s="1">
        <v>749293</v>
      </c>
      <c r="AZ80" s="1">
        <v>757210</v>
      </c>
      <c r="BA80" s="1">
        <v>764853</v>
      </c>
      <c r="BB80" s="1">
        <v>772188</v>
      </c>
      <c r="BC80" s="1">
        <v>779196</v>
      </c>
      <c r="BD80" s="1">
        <v>785897</v>
      </c>
      <c r="BE80" s="1">
        <v>792351</v>
      </c>
      <c r="BF80" s="1">
        <v>798593</v>
      </c>
      <c r="BG80" s="1">
        <v>804635</v>
      </c>
      <c r="BH80" s="1">
        <v>810447</v>
      </c>
      <c r="BI80" s="1">
        <v>815908</v>
      </c>
      <c r="BJ80" s="1">
        <v>820839</v>
      </c>
      <c r="BK80" s="1">
        <v>825050</v>
      </c>
      <c r="BL80" s="1">
        <v>828381</v>
      </c>
      <c r="BM80" s="1">
        <v>830754</v>
      </c>
      <c r="BN80" s="1">
        <v>832251</v>
      </c>
      <c r="BO80" s="1">
        <v>833154</v>
      </c>
      <c r="BP80" s="1">
        <v>833904</v>
      </c>
      <c r="BQ80" s="1">
        <v>835079</v>
      </c>
      <c r="BR80" s="1">
        <v>837325</v>
      </c>
      <c r="BS80" s="1">
        <v>841160</v>
      </c>
      <c r="BT80" s="1">
        <v>846826</v>
      </c>
      <c r="BU80" s="1">
        <v>854278</v>
      </c>
      <c r="BV80" s="1">
        <v>863093</v>
      </c>
      <c r="BW80" s="1">
        <v>873422</v>
      </c>
      <c r="BX80" s="1">
        <v>886272</v>
      </c>
      <c r="BY80" s="1">
        <v>898524</v>
      </c>
      <c r="BZ80" s="1">
        <v>910177</v>
      </c>
      <c r="CA80" s="1">
        <v>865679</v>
      </c>
      <c r="CB80" s="1">
        <v>864691</v>
      </c>
      <c r="CC80" s="1">
        <v>881923</v>
      </c>
      <c r="CD80" s="1">
        <v>871103</v>
      </c>
      <c r="CE80" s="1">
        <v>875970</v>
      </c>
      <c r="CF80" s="1">
        <v>858500</v>
      </c>
      <c r="CG80" s="1">
        <v>844658</v>
      </c>
      <c r="CH80" s="1">
        <v>834950</v>
      </c>
      <c r="CI80" s="1">
        <v>801303</v>
      </c>
      <c r="CJ80" s="1">
        <v>765654</v>
      </c>
      <c r="CK80" s="1">
        <v>733800</v>
      </c>
      <c r="CL80" s="1">
        <v>721450</v>
      </c>
      <c r="CM80" s="1">
        <v>692580</v>
      </c>
      <c r="CN80" s="1">
        <v>667423</v>
      </c>
      <c r="CO80" s="1">
        <v>628104</v>
      </c>
      <c r="CP80" s="1">
        <v>589777</v>
      </c>
      <c r="CQ80" s="1">
        <v>536486</v>
      </c>
      <c r="CR80" s="1">
        <v>487221</v>
      </c>
      <c r="CS80" s="1">
        <v>429332</v>
      </c>
      <c r="CT80" s="1">
        <v>370807</v>
      </c>
      <c r="CU80" s="1">
        <v>320360</v>
      </c>
      <c r="CV80" s="1">
        <v>265965</v>
      </c>
      <c r="CW80" s="1">
        <v>213369</v>
      </c>
      <c r="CX80" s="1">
        <v>172862</v>
      </c>
      <c r="CY80" s="1">
        <v>134379</v>
      </c>
      <c r="CZ80" s="1">
        <v>103856</v>
      </c>
      <c r="DA80" s="1">
        <v>78193</v>
      </c>
      <c r="DB80" s="1">
        <v>57447</v>
      </c>
      <c r="DC80" s="1">
        <v>40635</v>
      </c>
      <c r="DD80" s="1">
        <v>72247</v>
      </c>
    </row>
    <row r="81" spans="1:108">
      <c r="A81" s="1">
        <v>2092</v>
      </c>
      <c r="B81" s="1">
        <v>65242695</v>
      </c>
      <c r="C81" s="1">
        <v>410535</v>
      </c>
      <c r="D81" s="1">
        <v>414705</v>
      </c>
      <c r="E81" s="1">
        <v>419023</v>
      </c>
      <c r="F81" s="1">
        <v>423517</v>
      </c>
      <c r="G81" s="1">
        <v>428185</v>
      </c>
      <c r="H81" s="1">
        <v>433034</v>
      </c>
      <c r="I81" s="1">
        <v>438077</v>
      </c>
      <c r="J81" s="1">
        <v>443337</v>
      </c>
      <c r="K81" s="1">
        <v>448817</v>
      </c>
      <c r="L81" s="1">
        <v>454505</v>
      </c>
      <c r="M81" s="1">
        <v>460371</v>
      </c>
      <c r="N81" s="1">
        <v>466379</v>
      </c>
      <c r="O81" s="1">
        <v>472506</v>
      </c>
      <c r="P81" s="1">
        <v>478739</v>
      </c>
      <c r="Q81" s="1">
        <v>484963</v>
      </c>
      <c r="R81" s="1">
        <v>491167</v>
      </c>
      <c r="S81" s="1">
        <v>497655</v>
      </c>
      <c r="T81" s="1">
        <v>504819</v>
      </c>
      <c r="U81" s="1">
        <v>512691</v>
      </c>
      <c r="V81" s="1">
        <v>521100</v>
      </c>
      <c r="W81" s="1">
        <v>530060</v>
      </c>
      <c r="X81" s="1">
        <v>539182</v>
      </c>
      <c r="Y81" s="1">
        <v>548216</v>
      </c>
      <c r="Z81" s="1">
        <v>557068</v>
      </c>
      <c r="AA81" s="1">
        <v>565290</v>
      </c>
      <c r="AB81" s="1">
        <v>572697</v>
      </c>
      <c r="AC81" s="1">
        <v>579400</v>
      </c>
      <c r="AD81" s="1">
        <v>585697</v>
      </c>
      <c r="AE81" s="1">
        <v>591726</v>
      </c>
      <c r="AF81" s="1">
        <v>597543</v>
      </c>
      <c r="AG81" s="1">
        <v>603211</v>
      </c>
      <c r="AH81" s="1">
        <v>608825</v>
      </c>
      <c r="AI81" s="1">
        <v>614522</v>
      </c>
      <c r="AJ81" s="1">
        <v>620371</v>
      </c>
      <c r="AK81" s="1">
        <v>626392</v>
      </c>
      <c r="AL81" s="1">
        <v>632621</v>
      </c>
      <c r="AM81" s="1">
        <v>639154</v>
      </c>
      <c r="AN81" s="1">
        <v>646130</v>
      </c>
      <c r="AO81" s="1">
        <v>653644</v>
      </c>
      <c r="AP81" s="1">
        <v>661693</v>
      </c>
      <c r="AQ81" s="1">
        <v>670200</v>
      </c>
      <c r="AR81" s="1">
        <v>679046</v>
      </c>
      <c r="AS81" s="1">
        <v>688087</v>
      </c>
      <c r="AT81" s="1">
        <v>697169</v>
      </c>
      <c r="AU81" s="1">
        <v>706162</v>
      </c>
      <c r="AV81" s="1">
        <v>714998</v>
      </c>
      <c r="AW81" s="1">
        <v>723653</v>
      </c>
      <c r="AX81" s="1">
        <v>732104</v>
      </c>
      <c r="AY81" s="1">
        <v>740340</v>
      </c>
      <c r="AZ81" s="1">
        <v>748365</v>
      </c>
      <c r="BA81" s="1">
        <v>756147</v>
      </c>
      <c r="BB81" s="1">
        <v>763650</v>
      </c>
      <c r="BC81" s="1">
        <v>770850</v>
      </c>
      <c r="BD81" s="1">
        <v>777723</v>
      </c>
      <c r="BE81" s="1">
        <v>784292</v>
      </c>
      <c r="BF81" s="1">
        <v>790609</v>
      </c>
      <c r="BG81" s="1">
        <v>796700</v>
      </c>
      <c r="BH81" s="1">
        <v>802581</v>
      </c>
      <c r="BI81" s="1">
        <v>808214</v>
      </c>
      <c r="BJ81" s="1">
        <v>813475</v>
      </c>
      <c r="BK81" s="1">
        <v>818181</v>
      </c>
      <c r="BL81" s="1">
        <v>822149</v>
      </c>
      <c r="BM81" s="1">
        <v>825221</v>
      </c>
      <c r="BN81" s="1">
        <v>827308</v>
      </c>
      <c r="BO81" s="1">
        <v>828485</v>
      </c>
      <c r="BP81" s="1">
        <v>829031</v>
      </c>
      <c r="BQ81" s="1">
        <v>829393</v>
      </c>
      <c r="BR81" s="1">
        <v>830148</v>
      </c>
      <c r="BS81" s="1">
        <v>831931</v>
      </c>
      <c r="BT81" s="1">
        <v>835241</v>
      </c>
      <c r="BU81" s="1">
        <v>840331</v>
      </c>
      <c r="BV81" s="1">
        <v>847132</v>
      </c>
      <c r="BW81" s="1">
        <v>855213</v>
      </c>
      <c r="BX81" s="1">
        <v>864700</v>
      </c>
      <c r="BY81" s="1">
        <v>876574</v>
      </c>
      <c r="BZ81" s="1">
        <v>887729</v>
      </c>
      <c r="CA81" s="1">
        <v>898155</v>
      </c>
      <c r="CB81" s="1">
        <v>853094</v>
      </c>
      <c r="CC81" s="1">
        <v>850747</v>
      </c>
      <c r="CD81" s="1">
        <v>866094</v>
      </c>
      <c r="CE81" s="1">
        <v>853583</v>
      </c>
      <c r="CF81" s="1">
        <v>856123</v>
      </c>
      <c r="CG81" s="1">
        <v>836510</v>
      </c>
      <c r="CH81" s="1">
        <v>820133</v>
      </c>
      <c r="CI81" s="1">
        <v>807407</v>
      </c>
      <c r="CJ81" s="1">
        <v>771243</v>
      </c>
      <c r="CK81" s="1">
        <v>733031</v>
      </c>
      <c r="CL81" s="1">
        <v>698305</v>
      </c>
      <c r="CM81" s="1">
        <v>681885</v>
      </c>
      <c r="CN81" s="1">
        <v>649475</v>
      </c>
      <c r="CO81" s="1">
        <v>620314</v>
      </c>
      <c r="CP81" s="1">
        <v>577820</v>
      </c>
      <c r="CQ81" s="1">
        <v>536249</v>
      </c>
      <c r="CR81" s="1">
        <v>481503</v>
      </c>
      <c r="CS81" s="1">
        <v>431005</v>
      </c>
      <c r="CT81" s="1">
        <v>373819</v>
      </c>
      <c r="CU81" s="1">
        <v>317239</v>
      </c>
      <c r="CV81" s="1">
        <v>268861</v>
      </c>
      <c r="CW81" s="1">
        <v>218508</v>
      </c>
      <c r="CX81" s="1">
        <v>171222</v>
      </c>
      <c r="CY81" s="1">
        <v>135161</v>
      </c>
      <c r="CZ81" s="1">
        <v>102133</v>
      </c>
      <c r="DA81" s="1">
        <v>76545</v>
      </c>
      <c r="DB81" s="1">
        <v>55755</v>
      </c>
      <c r="DC81" s="1">
        <v>39544</v>
      </c>
      <c r="DD81" s="1">
        <v>70532</v>
      </c>
    </row>
    <row r="82" spans="1:108">
      <c r="A82" s="1">
        <v>2093</v>
      </c>
      <c r="B82" s="1">
        <v>64531410</v>
      </c>
      <c r="C82" s="1">
        <v>406384</v>
      </c>
      <c r="D82" s="1">
        <v>410447</v>
      </c>
      <c r="E82" s="1">
        <v>414640</v>
      </c>
      <c r="F82" s="1">
        <v>418989</v>
      </c>
      <c r="G82" s="1">
        <v>423499</v>
      </c>
      <c r="H82" s="1">
        <v>428178</v>
      </c>
      <c r="I82" s="1">
        <v>433046</v>
      </c>
      <c r="J82" s="1">
        <v>438130</v>
      </c>
      <c r="K82" s="1">
        <v>443441</v>
      </c>
      <c r="L82" s="1">
        <v>448971</v>
      </c>
      <c r="M82" s="1">
        <v>454696</v>
      </c>
      <c r="N82" s="1">
        <v>460585</v>
      </c>
      <c r="O82" s="1">
        <v>466617</v>
      </c>
      <c r="P82" s="1">
        <v>472779</v>
      </c>
      <c r="Q82" s="1">
        <v>478957</v>
      </c>
      <c r="R82" s="1">
        <v>485140</v>
      </c>
      <c r="S82" s="1">
        <v>491623</v>
      </c>
      <c r="T82" s="1">
        <v>498794</v>
      </c>
      <c r="U82" s="1">
        <v>506680</v>
      </c>
      <c r="V82" s="1">
        <v>515114</v>
      </c>
      <c r="W82" s="1">
        <v>524107</v>
      </c>
      <c r="X82" s="1">
        <v>533273</v>
      </c>
      <c r="Y82" s="1">
        <v>542366</v>
      </c>
      <c r="Z82" s="1">
        <v>551285</v>
      </c>
      <c r="AA82" s="1">
        <v>559585</v>
      </c>
      <c r="AB82" s="1">
        <v>567076</v>
      </c>
      <c r="AC82" s="1">
        <v>573860</v>
      </c>
      <c r="AD82" s="1">
        <v>580229</v>
      </c>
      <c r="AE82" s="1">
        <v>586307</v>
      </c>
      <c r="AF82" s="1">
        <v>592134</v>
      </c>
      <c r="AG82" s="1">
        <v>597767</v>
      </c>
      <c r="AH82" s="1">
        <v>603292</v>
      </c>
      <c r="AI82" s="1">
        <v>608842</v>
      </c>
      <c r="AJ82" s="1">
        <v>614487</v>
      </c>
      <c r="AK82" s="1">
        <v>620250</v>
      </c>
      <c r="AL82" s="1">
        <v>626159</v>
      </c>
      <c r="AM82" s="1">
        <v>632295</v>
      </c>
      <c r="AN82" s="1">
        <v>638798</v>
      </c>
      <c r="AO82" s="1">
        <v>645791</v>
      </c>
      <c r="AP82" s="1">
        <v>653325</v>
      </c>
      <c r="AQ82" s="1">
        <v>661373</v>
      </c>
      <c r="AR82" s="1">
        <v>669856</v>
      </c>
      <c r="AS82" s="1">
        <v>678666</v>
      </c>
      <c r="AT82" s="1">
        <v>687661</v>
      </c>
      <c r="AU82" s="1">
        <v>696690</v>
      </c>
      <c r="AV82" s="1">
        <v>705625</v>
      </c>
      <c r="AW82" s="1">
        <v>714390</v>
      </c>
      <c r="AX82" s="1">
        <v>722960</v>
      </c>
      <c r="AY82" s="1">
        <v>731308</v>
      </c>
      <c r="AZ82" s="1">
        <v>739424</v>
      </c>
      <c r="BA82" s="1">
        <v>747314</v>
      </c>
      <c r="BB82" s="1">
        <v>754957</v>
      </c>
      <c r="BC82" s="1">
        <v>762326</v>
      </c>
      <c r="BD82" s="1">
        <v>769393</v>
      </c>
      <c r="BE82" s="1">
        <v>776134</v>
      </c>
      <c r="BF82" s="1">
        <v>782567</v>
      </c>
      <c r="BG82" s="1">
        <v>788735</v>
      </c>
      <c r="BH82" s="1">
        <v>794667</v>
      </c>
      <c r="BI82" s="1">
        <v>800369</v>
      </c>
      <c r="BJ82" s="1">
        <v>805804</v>
      </c>
      <c r="BK82" s="1">
        <v>810841</v>
      </c>
      <c r="BL82" s="1">
        <v>815305</v>
      </c>
      <c r="BM82" s="1">
        <v>819013</v>
      </c>
      <c r="BN82" s="1">
        <v>821797</v>
      </c>
      <c r="BO82" s="1">
        <v>823564</v>
      </c>
      <c r="BP82" s="1">
        <v>824385</v>
      </c>
      <c r="BQ82" s="1">
        <v>824546</v>
      </c>
      <c r="BR82" s="1">
        <v>824496</v>
      </c>
      <c r="BS82" s="1">
        <v>824801</v>
      </c>
      <c r="BT82" s="1">
        <v>826077</v>
      </c>
      <c r="BU82" s="1">
        <v>828835</v>
      </c>
      <c r="BV82" s="1">
        <v>833301</v>
      </c>
      <c r="BW82" s="1">
        <v>839397</v>
      </c>
      <c r="BX82" s="1">
        <v>846673</v>
      </c>
      <c r="BY82" s="1">
        <v>855237</v>
      </c>
      <c r="BZ82" s="1">
        <v>866043</v>
      </c>
      <c r="CA82" s="1">
        <v>876004</v>
      </c>
      <c r="CB82" s="1">
        <v>885074</v>
      </c>
      <c r="CC82" s="1">
        <v>839355</v>
      </c>
      <c r="CD82" s="1">
        <v>835465</v>
      </c>
      <c r="CE82" s="1">
        <v>848680</v>
      </c>
      <c r="CF82" s="1">
        <v>834259</v>
      </c>
      <c r="CG82" s="1">
        <v>834200</v>
      </c>
      <c r="CH82" s="1">
        <v>812213</v>
      </c>
      <c r="CI82" s="1">
        <v>793074</v>
      </c>
      <c r="CJ82" s="1">
        <v>777122</v>
      </c>
      <c r="CK82" s="1">
        <v>738366</v>
      </c>
      <c r="CL82" s="1">
        <v>697578</v>
      </c>
      <c r="CM82" s="1">
        <v>659994</v>
      </c>
      <c r="CN82" s="1">
        <v>639475</v>
      </c>
      <c r="CO82" s="1">
        <v>603632</v>
      </c>
      <c r="CP82" s="1">
        <v>570660</v>
      </c>
      <c r="CQ82" s="1">
        <v>525426</v>
      </c>
      <c r="CR82" s="1">
        <v>481270</v>
      </c>
      <c r="CS82" s="1">
        <v>425954</v>
      </c>
      <c r="CT82" s="1">
        <v>375251</v>
      </c>
      <c r="CU82" s="1">
        <v>319839</v>
      </c>
      <c r="CV82" s="1">
        <v>266232</v>
      </c>
      <c r="CW82" s="1">
        <v>220890</v>
      </c>
      <c r="CX82" s="1">
        <v>175340</v>
      </c>
      <c r="CY82" s="1">
        <v>133875</v>
      </c>
      <c r="CZ82" s="1">
        <v>102720</v>
      </c>
      <c r="DA82" s="1">
        <v>75268</v>
      </c>
      <c r="DB82" s="1">
        <v>54578</v>
      </c>
      <c r="DC82" s="1">
        <v>38379</v>
      </c>
      <c r="DD82" s="1">
        <v>68768</v>
      </c>
    </row>
    <row r="83" spans="1:108">
      <c r="A83" s="1">
        <v>2094</v>
      </c>
      <c r="B83" s="1">
        <v>63825516</v>
      </c>
      <c r="C83" s="1">
        <v>402320</v>
      </c>
      <c r="D83" s="1">
        <v>406297</v>
      </c>
      <c r="E83" s="1">
        <v>410383</v>
      </c>
      <c r="F83" s="1">
        <v>414605</v>
      </c>
      <c r="G83" s="1">
        <v>418971</v>
      </c>
      <c r="H83" s="1">
        <v>423492</v>
      </c>
      <c r="I83" s="1">
        <v>428190</v>
      </c>
      <c r="J83" s="1">
        <v>433099</v>
      </c>
      <c r="K83" s="1">
        <v>438233</v>
      </c>
      <c r="L83" s="1">
        <v>443593</v>
      </c>
      <c r="M83" s="1">
        <v>449160</v>
      </c>
      <c r="N83" s="1">
        <v>454907</v>
      </c>
      <c r="O83" s="1">
        <v>460820</v>
      </c>
      <c r="P83" s="1">
        <v>466886</v>
      </c>
      <c r="Q83" s="1">
        <v>472995</v>
      </c>
      <c r="R83" s="1">
        <v>479133</v>
      </c>
      <c r="S83" s="1">
        <v>485591</v>
      </c>
      <c r="T83" s="1">
        <v>492748</v>
      </c>
      <c r="U83" s="1">
        <v>500632</v>
      </c>
      <c r="V83" s="1">
        <v>509075</v>
      </c>
      <c r="W83" s="1">
        <v>518086</v>
      </c>
      <c r="X83" s="1">
        <v>527284</v>
      </c>
      <c r="Y83" s="1">
        <v>536423</v>
      </c>
      <c r="Z83" s="1">
        <v>545401</v>
      </c>
      <c r="AA83" s="1">
        <v>553776</v>
      </c>
      <c r="AB83" s="1">
        <v>561353</v>
      </c>
      <c r="AC83" s="1">
        <v>568228</v>
      </c>
      <c r="AD83" s="1">
        <v>574681</v>
      </c>
      <c r="AE83" s="1">
        <v>580833</v>
      </c>
      <c r="AF83" s="1">
        <v>586711</v>
      </c>
      <c r="AG83" s="1">
        <v>592356</v>
      </c>
      <c r="AH83" s="1">
        <v>597847</v>
      </c>
      <c r="AI83" s="1">
        <v>603308</v>
      </c>
      <c r="AJ83" s="1">
        <v>608806</v>
      </c>
      <c r="AK83" s="1">
        <v>614367</v>
      </c>
      <c r="AL83" s="1">
        <v>620020</v>
      </c>
      <c r="AM83" s="1">
        <v>625837</v>
      </c>
      <c r="AN83" s="1">
        <v>631943</v>
      </c>
      <c r="AO83" s="1">
        <v>638463</v>
      </c>
      <c r="AP83" s="1">
        <v>645476</v>
      </c>
      <c r="AQ83" s="1">
        <v>653009</v>
      </c>
      <c r="AR83" s="1">
        <v>661034</v>
      </c>
      <c r="AS83" s="1">
        <v>669482</v>
      </c>
      <c r="AT83" s="1">
        <v>678246</v>
      </c>
      <c r="AU83" s="1">
        <v>687188</v>
      </c>
      <c r="AV83" s="1">
        <v>696161</v>
      </c>
      <c r="AW83" s="1">
        <v>705025</v>
      </c>
      <c r="AX83" s="1">
        <v>713706</v>
      </c>
      <c r="AY83" s="1">
        <v>722174</v>
      </c>
      <c r="AZ83" s="1">
        <v>730403</v>
      </c>
      <c r="BA83" s="1">
        <v>738386</v>
      </c>
      <c r="BB83" s="1">
        <v>746138</v>
      </c>
      <c r="BC83" s="1">
        <v>753648</v>
      </c>
      <c r="BD83" s="1">
        <v>760885</v>
      </c>
      <c r="BE83" s="1">
        <v>767821</v>
      </c>
      <c r="BF83" s="1">
        <v>774427</v>
      </c>
      <c r="BG83" s="1">
        <v>780712</v>
      </c>
      <c r="BH83" s="1">
        <v>786722</v>
      </c>
      <c r="BI83" s="1">
        <v>792477</v>
      </c>
      <c r="BJ83" s="1">
        <v>797983</v>
      </c>
      <c r="BK83" s="1">
        <v>803195</v>
      </c>
      <c r="BL83" s="1">
        <v>807991</v>
      </c>
      <c r="BM83" s="1">
        <v>812195</v>
      </c>
      <c r="BN83" s="1">
        <v>815615</v>
      </c>
      <c r="BO83" s="1">
        <v>818078</v>
      </c>
      <c r="BP83" s="1">
        <v>819489</v>
      </c>
      <c r="BQ83" s="1">
        <v>819926</v>
      </c>
      <c r="BR83" s="1">
        <v>819678</v>
      </c>
      <c r="BS83" s="1">
        <v>819184</v>
      </c>
      <c r="BT83" s="1">
        <v>818997</v>
      </c>
      <c r="BU83" s="1">
        <v>819741</v>
      </c>
      <c r="BV83" s="1">
        <v>821901</v>
      </c>
      <c r="BW83" s="1">
        <v>825693</v>
      </c>
      <c r="BX83" s="1">
        <v>831015</v>
      </c>
      <c r="BY83" s="1">
        <v>837407</v>
      </c>
      <c r="BZ83" s="1">
        <v>844963</v>
      </c>
      <c r="CA83" s="1">
        <v>854604</v>
      </c>
      <c r="CB83" s="1">
        <v>863245</v>
      </c>
      <c r="CC83" s="1">
        <v>870793</v>
      </c>
      <c r="CD83" s="1">
        <v>824296</v>
      </c>
      <c r="CE83" s="1">
        <v>818654</v>
      </c>
      <c r="CF83" s="1">
        <v>829474</v>
      </c>
      <c r="CG83" s="1">
        <v>812913</v>
      </c>
      <c r="CH83" s="1">
        <v>809977</v>
      </c>
      <c r="CI83" s="1">
        <v>785408</v>
      </c>
      <c r="CJ83" s="1">
        <v>763324</v>
      </c>
      <c r="CK83" s="1">
        <v>744000</v>
      </c>
      <c r="CL83" s="1">
        <v>702637</v>
      </c>
      <c r="CM83" s="1">
        <v>659313</v>
      </c>
      <c r="CN83" s="1">
        <v>618931</v>
      </c>
      <c r="CO83" s="1">
        <v>594367</v>
      </c>
      <c r="CP83" s="1">
        <v>555313</v>
      </c>
      <c r="CQ83" s="1">
        <v>518921</v>
      </c>
      <c r="CR83" s="1">
        <v>471603</v>
      </c>
      <c r="CS83" s="1">
        <v>425730</v>
      </c>
      <c r="CT83" s="1">
        <v>370861</v>
      </c>
      <c r="CU83" s="1">
        <v>321043</v>
      </c>
      <c r="CV83" s="1">
        <v>268434</v>
      </c>
      <c r="CW83" s="1">
        <v>218721</v>
      </c>
      <c r="CX83" s="1">
        <v>177252</v>
      </c>
      <c r="CY83" s="1">
        <v>137090</v>
      </c>
      <c r="CZ83" s="1">
        <v>101740</v>
      </c>
      <c r="DA83" s="1">
        <v>75695</v>
      </c>
      <c r="DB83" s="1">
        <v>53663</v>
      </c>
      <c r="DC83" s="1">
        <v>37568</v>
      </c>
      <c r="DD83" s="1">
        <v>66927</v>
      </c>
    </row>
    <row r="84" spans="1:108">
      <c r="A84" s="1">
        <v>2095</v>
      </c>
      <c r="B84" s="1">
        <v>63125217</v>
      </c>
      <c r="C84" s="1">
        <v>398322</v>
      </c>
      <c r="D84" s="1">
        <v>402233</v>
      </c>
      <c r="E84" s="1">
        <v>406233</v>
      </c>
      <c r="F84" s="1">
        <v>410349</v>
      </c>
      <c r="G84" s="1">
        <v>414588</v>
      </c>
      <c r="H84" s="1">
        <v>418964</v>
      </c>
      <c r="I84" s="1">
        <v>423503</v>
      </c>
      <c r="J84" s="1">
        <v>428242</v>
      </c>
      <c r="K84" s="1">
        <v>433201</v>
      </c>
      <c r="L84" s="1">
        <v>438383</v>
      </c>
      <c r="M84" s="1">
        <v>443779</v>
      </c>
      <c r="N84" s="1">
        <v>449368</v>
      </c>
      <c r="O84" s="1">
        <v>455139</v>
      </c>
      <c r="P84" s="1">
        <v>461085</v>
      </c>
      <c r="Q84" s="1">
        <v>467099</v>
      </c>
      <c r="R84" s="1">
        <v>473168</v>
      </c>
      <c r="S84" s="1">
        <v>479578</v>
      </c>
      <c r="T84" s="1">
        <v>486702</v>
      </c>
      <c r="U84" s="1">
        <v>494565</v>
      </c>
      <c r="V84" s="1">
        <v>502998</v>
      </c>
      <c r="W84" s="1">
        <v>512012</v>
      </c>
      <c r="X84" s="1">
        <v>521227</v>
      </c>
      <c r="Y84" s="1">
        <v>530398</v>
      </c>
      <c r="Z84" s="1">
        <v>539425</v>
      </c>
      <c r="AA84" s="1">
        <v>547866</v>
      </c>
      <c r="AB84" s="1">
        <v>555525</v>
      </c>
      <c r="AC84" s="1">
        <v>562493</v>
      </c>
      <c r="AD84" s="1">
        <v>569040</v>
      </c>
      <c r="AE84" s="1">
        <v>575279</v>
      </c>
      <c r="AF84" s="1">
        <v>581233</v>
      </c>
      <c r="AG84" s="1">
        <v>586931</v>
      </c>
      <c r="AH84" s="1">
        <v>592435</v>
      </c>
      <c r="AI84" s="1">
        <v>597864</v>
      </c>
      <c r="AJ84" s="1">
        <v>603273</v>
      </c>
      <c r="AK84" s="1">
        <v>608688</v>
      </c>
      <c r="AL84" s="1">
        <v>614139</v>
      </c>
      <c r="AM84" s="1">
        <v>619700</v>
      </c>
      <c r="AN84" s="1">
        <v>625488</v>
      </c>
      <c r="AO84" s="1">
        <v>631611</v>
      </c>
      <c r="AP84" s="1">
        <v>638151</v>
      </c>
      <c r="AQ84" s="1">
        <v>645163</v>
      </c>
      <c r="AR84" s="1">
        <v>652674</v>
      </c>
      <c r="AS84" s="1">
        <v>660664</v>
      </c>
      <c r="AT84" s="1">
        <v>669067</v>
      </c>
      <c r="AU84" s="1">
        <v>677780</v>
      </c>
      <c r="AV84" s="1">
        <v>686666</v>
      </c>
      <c r="AW84" s="1">
        <v>695569</v>
      </c>
      <c r="AX84" s="1">
        <v>704350</v>
      </c>
      <c r="AY84" s="1">
        <v>712930</v>
      </c>
      <c r="AZ84" s="1">
        <v>721280</v>
      </c>
      <c r="BA84" s="1">
        <v>729377</v>
      </c>
      <c r="BB84" s="1">
        <v>737224</v>
      </c>
      <c r="BC84" s="1">
        <v>744845</v>
      </c>
      <c r="BD84" s="1">
        <v>752224</v>
      </c>
      <c r="BE84" s="1">
        <v>759330</v>
      </c>
      <c r="BF84" s="1">
        <v>766132</v>
      </c>
      <c r="BG84" s="1">
        <v>772592</v>
      </c>
      <c r="BH84" s="1">
        <v>778720</v>
      </c>
      <c r="BI84" s="1">
        <v>784554</v>
      </c>
      <c r="BJ84" s="1">
        <v>790114</v>
      </c>
      <c r="BK84" s="1">
        <v>795398</v>
      </c>
      <c r="BL84" s="1">
        <v>800371</v>
      </c>
      <c r="BM84" s="1">
        <v>804908</v>
      </c>
      <c r="BN84" s="1">
        <v>808825</v>
      </c>
      <c r="BO84" s="1">
        <v>811924</v>
      </c>
      <c r="BP84" s="1">
        <v>814030</v>
      </c>
      <c r="BQ84" s="1">
        <v>815056</v>
      </c>
      <c r="BR84" s="1">
        <v>815084</v>
      </c>
      <c r="BS84" s="1">
        <v>814397</v>
      </c>
      <c r="BT84" s="1">
        <v>813420</v>
      </c>
      <c r="BU84" s="1">
        <v>812715</v>
      </c>
      <c r="BV84" s="1">
        <v>812883</v>
      </c>
      <c r="BW84" s="1">
        <v>814397</v>
      </c>
      <c r="BX84" s="1">
        <v>817448</v>
      </c>
      <c r="BY84" s="1">
        <v>821921</v>
      </c>
      <c r="BZ84" s="1">
        <v>827347</v>
      </c>
      <c r="CA84" s="1">
        <v>833802</v>
      </c>
      <c r="CB84" s="1">
        <v>842157</v>
      </c>
      <c r="CC84" s="1">
        <v>849317</v>
      </c>
      <c r="CD84" s="1">
        <v>855142</v>
      </c>
      <c r="CE84" s="1">
        <v>807731</v>
      </c>
      <c r="CF84" s="1">
        <v>800113</v>
      </c>
      <c r="CG84" s="1">
        <v>808258</v>
      </c>
      <c r="CH84" s="1">
        <v>789327</v>
      </c>
      <c r="CI84" s="1">
        <v>783253</v>
      </c>
      <c r="CJ84" s="1">
        <v>755936</v>
      </c>
      <c r="CK84" s="1">
        <v>730784</v>
      </c>
      <c r="CL84" s="1">
        <v>708004</v>
      </c>
      <c r="CM84" s="1">
        <v>664077</v>
      </c>
      <c r="CN84" s="1">
        <v>618297</v>
      </c>
      <c r="CO84" s="1">
        <v>575258</v>
      </c>
      <c r="CP84" s="1">
        <v>546819</v>
      </c>
      <c r="CQ84" s="1">
        <v>504965</v>
      </c>
      <c r="CR84" s="1">
        <v>465771</v>
      </c>
      <c r="CS84" s="1">
        <v>417222</v>
      </c>
      <c r="CT84" s="1">
        <v>370650</v>
      </c>
      <c r="CU84" s="1">
        <v>317293</v>
      </c>
      <c r="CV84" s="1">
        <v>269426</v>
      </c>
      <c r="CW84" s="1">
        <v>220547</v>
      </c>
      <c r="CX84" s="1">
        <v>175506</v>
      </c>
      <c r="CY84" s="1">
        <v>138587</v>
      </c>
      <c r="CZ84" s="1">
        <v>104179</v>
      </c>
      <c r="DA84" s="1">
        <v>74971</v>
      </c>
      <c r="DB84" s="1">
        <v>53964</v>
      </c>
      <c r="DC84" s="1">
        <v>36935</v>
      </c>
      <c r="DD84" s="1">
        <v>65272</v>
      </c>
    </row>
    <row r="85" spans="1:108">
      <c r="A85" s="1">
        <v>2096</v>
      </c>
      <c r="B85" s="1">
        <v>62430786</v>
      </c>
      <c r="C85" s="1">
        <v>394369</v>
      </c>
      <c r="D85" s="1">
        <v>398236</v>
      </c>
      <c r="E85" s="1">
        <v>402170</v>
      </c>
      <c r="F85" s="1">
        <v>406200</v>
      </c>
      <c r="G85" s="1">
        <v>410331</v>
      </c>
      <c r="H85" s="1">
        <v>414581</v>
      </c>
      <c r="I85" s="1">
        <v>418975</v>
      </c>
      <c r="J85" s="1">
        <v>423555</v>
      </c>
      <c r="K85" s="1">
        <v>428343</v>
      </c>
      <c r="L85" s="1">
        <v>433349</v>
      </c>
      <c r="M85" s="1">
        <v>438568</v>
      </c>
      <c r="N85" s="1">
        <v>443985</v>
      </c>
      <c r="O85" s="1">
        <v>449597</v>
      </c>
      <c r="P85" s="1">
        <v>455401</v>
      </c>
      <c r="Q85" s="1">
        <v>461296</v>
      </c>
      <c r="R85" s="1">
        <v>467270</v>
      </c>
      <c r="S85" s="1">
        <v>473607</v>
      </c>
      <c r="T85" s="1">
        <v>480675</v>
      </c>
      <c r="U85" s="1">
        <v>488496</v>
      </c>
      <c r="V85" s="1">
        <v>496902</v>
      </c>
      <c r="W85" s="1">
        <v>505901</v>
      </c>
      <c r="X85" s="1">
        <v>515116</v>
      </c>
      <c r="Y85" s="1">
        <v>524305</v>
      </c>
      <c r="Z85" s="1">
        <v>533367</v>
      </c>
      <c r="AA85" s="1">
        <v>541863</v>
      </c>
      <c r="AB85" s="1">
        <v>549597</v>
      </c>
      <c r="AC85" s="1">
        <v>556654</v>
      </c>
      <c r="AD85" s="1">
        <v>563297</v>
      </c>
      <c r="AE85" s="1">
        <v>569633</v>
      </c>
      <c r="AF85" s="1">
        <v>575676</v>
      </c>
      <c r="AG85" s="1">
        <v>581451</v>
      </c>
      <c r="AH85" s="1">
        <v>587009</v>
      </c>
      <c r="AI85" s="1">
        <v>592451</v>
      </c>
      <c r="AJ85" s="1">
        <v>597829</v>
      </c>
      <c r="AK85" s="1">
        <v>603156</v>
      </c>
      <c r="AL85" s="1">
        <v>608461</v>
      </c>
      <c r="AM85" s="1">
        <v>613822</v>
      </c>
      <c r="AN85" s="1">
        <v>619355</v>
      </c>
      <c r="AO85" s="1">
        <v>625160</v>
      </c>
      <c r="AP85" s="1">
        <v>631303</v>
      </c>
      <c r="AQ85" s="1">
        <v>637842</v>
      </c>
      <c r="AR85" s="1">
        <v>644832</v>
      </c>
      <c r="AS85" s="1">
        <v>652309</v>
      </c>
      <c r="AT85" s="1">
        <v>660255</v>
      </c>
      <c r="AU85" s="1">
        <v>668608</v>
      </c>
      <c r="AV85" s="1">
        <v>677265</v>
      </c>
      <c r="AW85" s="1">
        <v>686082</v>
      </c>
      <c r="AX85" s="1">
        <v>694903</v>
      </c>
      <c r="AY85" s="1">
        <v>703584</v>
      </c>
      <c r="AZ85" s="1">
        <v>712047</v>
      </c>
      <c r="BA85" s="1">
        <v>720267</v>
      </c>
      <c r="BB85" s="1">
        <v>728230</v>
      </c>
      <c r="BC85" s="1">
        <v>735946</v>
      </c>
      <c r="BD85" s="1">
        <v>743437</v>
      </c>
      <c r="BE85" s="1">
        <v>750687</v>
      </c>
      <c r="BF85" s="1">
        <v>757660</v>
      </c>
      <c r="BG85" s="1">
        <v>764316</v>
      </c>
      <c r="BH85" s="1">
        <v>770620</v>
      </c>
      <c r="BI85" s="1">
        <v>776574</v>
      </c>
      <c r="BJ85" s="1">
        <v>782215</v>
      </c>
      <c r="BK85" s="1">
        <v>787555</v>
      </c>
      <c r="BL85" s="1">
        <v>792602</v>
      </c>
      <c r="BM85" s="1">
        <v>797318</v>
      </c>
      <c r="BN85" s="1">
        <v>801569</v>
      </c>
      <c r="BO85" s="1">
        <v>805165</v>
      </c>
      <c r="BP85" s="1">
        <v>807906</v>
      </c>
      <c r="BQ85" s="1">
        <v>809626</v>
      </c>
      <c r="BR85" s="1">
        <v>810243</v>
      </c>
      <c r="BS85" s="1">
        <v>809833</v>
      </c>
      <c r="BT85" s="1">
        <v>808666</v>
      </c>
      <c r="BU85" s="1">
        <v>807181</v>
      </c>
      <c r="BV85" s="1">
        <v>805916</v>
      </c>
      <c r="BW85" s="1">
        <v>805461</v>
      </c>
      <c r="BX85" s="1">
        <v>806264</v>
      </c>
      <c r="BY85" s="1">
        <v>808502</v>
      </c>
      <c r="BZ85" s="1">
        <v>812046</v>
      </c>
      <c r="CA85" s="1">
        <v>816419</v>
      </c>
      <c r="CB85" s="1">
        <v>821658</v>
      </c>
      <c r="CC85" s="1">
        <v>828569</v>
      </c>
      <c r="CD85" s="1">
        <v>834052</v>
      </c>
      <c r="CE85" s="1">
        <v>837926</v>
      </c>
      <c r="CF85" s="1">
        <v>789459</v>
      </c>
      <c r="CG85" s="1">
        <v>779632</v>
      </c>
      <c r="CH85" s="1">
        <v>784815</v>
      </c>
      <c r="CI85" s="1">
        <v>763305</v>
      </c>
      <c r="CJ85" s="1">
        <v>753870</v>
      </c>
      <c r="CK85" s="1">
        <v>723702</v>
      </c>
      <c r="CL85" s="1">
        <v>695424</v>
      </c>
      <c r="CM85" s="1">
        <v>669154</v>
      </c>
      <c r="CN85" s="1">
        <v>622746</v>
      </c>
      <c r="CO85" s="1">
        <v>574674</v>
      </c>
      <c r="CP85" s="1">
        <v>529223</v>
      </c>
      <c r="CQ85" s="1">
        <v>497270</v>
      </c>
      <c r="CR85" s="1">
        <v>453244</v>
      </c>
      <c r="CS85" s="1">
        <v>412067</v>
      </c>
      <c r="CT85" s="1">
        <v>363281</v>
      </c>
      <c r="CU85" s="1">
        <v>317099</v>
      </c>
      <c r="CV85" s="1">
        <v>266284</v>
      </c>
      <c r="CW85" s="1">
        <v>221347</v>
      </c>
      <c r="CX85" s="1">
        <v>176984</v>
      </c>
      <c r="CY85" s="1">
        <v>137216</v>
      </c>
      <c r="CZ85" s="1">
        <v>105317</v>
      </c>
      <c r="DA85" s="1">
        <v>76766</v>
      </c>
      <c r="DB85" s="1">
        <v>53446</v>
      </c>
      <c r="DC85" s="1">
        <v>37140</v>
      </c>
      <c r="DD85" s="1">
        <v>63853</v>
      </c>
    </row>
    <row r="86" spans="1:108">
      <c r="A86" s="1">
        <v>2097</v>
      </c>
      <c r="B86" s="1">
        <v>61742526</v>
      </c>
      <c r="C86" s="1">
        <v>390443</v>
      </c>
      <c r="D86" s="1">
        <v>394284</v>
      </c>
      <c r="E86" s="1">
        <v>398174</v>
      </c>
      <c r="F86" s="1">
        <v>402137</v>
      </c>
      <c r="G86" s="1">
        <v>406182</v>
      </c>
      <c r="H86" s="1">
        <v>410324</v>
      </c>
      <c r="I86" s="1">
        <v>414592</v>
      </c>
      <c r="J86" s="1">
        <v>419026</v>
      </c>
      <c r="K86" s="1">
        <v>423654</v>
      </c>
      <c r="L86" s="1">
        <v>428489</v>
      </c>
      <c r="M86" s="1">
        <v>433531</v>
      </c>
      <c r="N86" s="1">
        <v>438771</v>
      </c>
      <c r="O86" s="1">
        <v>444212</v>
      </c>
      <c r="P86" s="1">
        <v>449856</v>
      </c>
      <c r="Q86" s="1">
        <v>455610</v>
      </c>
      <c r="R86" s="1">
        <v>461465</v>
      </c>
      <c r="S86" s="1">
        <v>467704</v>
      </c>
      <c r="T86" s="1">
        <v>474691</v>
      </c>
      <c r="U86" s="1">
        <v>482447</v>
      </c>
      <c r="V86" s="1">
        <v>490805</v>
      </c>
      <c r="W86" s="1">
        <v>499769</v>
      </c>
      <c r="X86" s="1">
        <v>508968</v>
      </c>
      <c r="Y86" s="1">
        <v>518158</v>
      </c>
      <c r="Z86" s="1">
        <v>527240</v>
      </c>
      <c r="AA86" s="1">
        <v>535777</v>
      </c>
      <c r="AB86" s="1">
        <v>543575</v>
      </c>
      <c r="AC86" s="1">
        <v>550713</v>
      </c>
      <c r="AD86" s="1">
        <v>557450</v>
      </c>
      <c r="AE86" s="1">
        <v>563884</v>
      </c>
      <c r="AF86" s="1">
        <v>570025</v>
      </c>
      <c r="AG86" s="1">
        <v>575891</v>
      </c>
      <c r="AH86" s="1">
        <v>581529</v>
      </c>
      <c r="AI86" s="1">
        <v>587025</v>
      </c>
      <c r="AJ86" s="1">
        <v>592417</v>
      </c>
      <c r="AK86" s="1">
        <v>597713</v>
      </c>
      <c r="AL86" s="1">
        <v>602932</v>
      </c>
      <c r="AM86" s="1">
        <v>608148</v>
      </c>
      <c r="AN86" s="1">
        <v>613480</v>
      </c>
      <c r="AO86" s="1">
        <v>619030</v>
      </c>
      <c r="AP86" s="1">
        <v>624854</v>
      </c>
      <c r="AQ86" s="1">
        <v>630997</v>
      </c>
      <c r="AR86" s="1">
        <v>637515</v>
      </c>
      <c r="AS86" s="1">
        <v>644472</v>
      </c>
      <c r="AT86" s="1">
        <v>651905</v>
      </c>
      <c r="AU86" s="1">
        <v>659801</v>
      </c>
      <c r="AV86" s="1">
        <v>668099</v>
      </c>
      <c r="AW86" s="1">
        <v>676689</v>
      </c>
      <c r="AX86" s="1">
        <v>685425</v>
      </c>
      <c r="AY86" s="1">
        <v>694147</v>
      </c>
      <c r="AZ86" s="1">
        <v>702713</v>
      </c>
      <c r="BA86" s="1">
        <v>711047</v>
      </c>
      <c r="BB86" s="1">
        <v>719134</v>
      </c>
      <c r="BC86" s="1">
        <v>726967</v>
      </c>
      <c r="BD86" s="1">
        <v>734555</v>
      </c>
      <c r="BE86" s="1">
        <v>741918</v>
      </c>
      <c r="BF86" s="1">
        <v>749036</v>
      </c>
      <c r="BG86" s="1">
        <v>755865</v>
      </c>
      <c r="BH86" s="1">
        <v>762366</v>
      </c>
      <c r="BI86" s="1">
        <v>768496</v>
      </c>
      <c r="BJ86" s="1">
        <v>774258</v>
      </c>
      <c r="BK86" s="1">
        <v>779681</v>
      </c>
      <c r="BL86" s="1">
        <v>784787</v>
      </c>
      <c r="BM86" s="1">
        <v>789579</v>
      </c>
      <c r="BN86" s="1">
        <v>794010</v>
      </c>
      <c r="BO86" s="1">
        <v>797942</v>
      </c>
      <c r="BP86" s="1">
        <v>801180</v>
      </c>
      <c r="BQ86" s="1">
        <v>803536</v>
      </c>
      <c r="BR86" s="1">
        <v>804846</v>
      </c>
      <c r="BS86" s="1">
        <v>805023</v>
      </c>
      <c r="BT86" s="1">
        <v>804135</v>
      </c>
      <c r="BU86" s="1">
        <v>802464</v>
      </c>
      <c r="BV86" s="1">
        <v>800428</v>
      </c>
      <c r="BW86" s="1">
        <v>798557</v>
      </c>
      <c r="BX86" s="1">
        <v>797418</v>
      </c>
      <c r="BY86" s="1">
        <v>797441</v>
      </c>
      <c r="BZ86" s="1">
        <v>798788</v>
      </c>
      <c r="CA86" s="1">
        <v>801320</v>
      </c>
      <c r="CB86" s="1">
        <v>804528</v>
      </c>
      <c r="CC86" s="1">
        <v>808401</v>
      </c>
      <c r="CD86" s="1">
        <v>813677</v>
      </c>
      <c r="CE86" s="1">
        <v>817261</v>
      </c>
      <c r="CF86" s="1">
        <v>818938</v>
      </c>
      <c r="CG86" s="1">
        <v>769274</v>
      </c>
      <c r="CH86" s="1">
        <v>757002</v>
      </c>
      <c r="CI86" s="1">
        <v>758950</v>
      </c>
      <c r="CJ86" s="1">
        <v>734692</v>
      </c>
      <c r="CK86" s="1">
        <v>721733</v>
      </c>
      <c r="CL86" s="1">
        <v>688675</v>
      </c>
      <c r="CM86" s="1">
        <v>657259</v>
      </c>
      <c r="CN86" s="1">
        <v>627514</v>
      </c>
      <c r="CO86" s="1">
        <v>578791</v>
      </c>
      <c r="CP86" s="1">
        <v>528691</v>
      </c>
      <c r="CQ86" s="1">
        <v>481254</v>
      </c>
      <c r="CR86" s="1">
        <v>446363</v>
      </c>
      <c r="CS86" s="1">
        <v>400984</v>
      </c>
      <c r="CT86" s="1">
        <v>358798</v>
      </c>
      <c r="CU86" s="1">
        <v>310828</v>
      </c>
      <c r="CV86" s="1">
        <v>266109</v>
      </c>
      <c r="CW86" s="1">
        <v>218770</v>
      </c>
      <c r="CX86" s="1">
        <v>177613</v>
      </c>
      <c r="CY86" s="1">
        <v>138382</v>
      </c>
      <c r="CZ86" s="1">
        <v>104272</v>
      </c>
      <c r="DA86" s="1">
        <v>77605</v>
      </c>
      <c r="DB86" s="1">
        <v>54725</v>
      </c>
      <c r="DC86" s="1">
        <v>36783</v>
      </c>
      <c r="DD86" s="1">
        <v>63139</v>
      </c>
    </row>
    <row r="87" spans="1:108">
      <c r="A87" s="1">
        <v>2098</v>
      </c>
      <c r="B87" s="1">
        <v>61060735</v>
      </c>
      <c r="C87" s="1">
        <v>386528</v>
      </c>
      <c r="D87" s="1">
        <v>390359</v>
      </c>
      <c r="E87" s="1">
        <v>394222</v>
      </c>
      <c r="F87" s="1">
        <v>398141</v>
      </c>
      <c r="G87" s="1">
        <v>402120</v>
      </c>
      <c r="H87" s="1">
        <v>406176</v>
      </c>
      <c r="I87" s="1">
        <v>410335</v>
      </c>
      <c r="J87" s="1">
        <v>414642</v>
      </c>
      <c r="K87" s="1">
        <v>419125</v>
      </c>
      <c r="L87" s="1">
        <v>423799</v>
      </c>
      <c r="M87" s="1">
        <v>428669</v>
      </c>
      <c r="N87" s="1">
        <v>433732</v>
      </c>
      <c r="O87" s="1">
        <v>438995</v>
      </c>
      <c r="P87" s="1">
        <v>444468</v>
      </c>
      <c r="Q87" s="1">
        <v>450062</v>
      </c>
      <c r="R87" s="1">
        <v>455776</v>
      </c>
      <c r="S87" s="1">
        <v>461893</v>
      </c>
      <c r="T87" s="1">
        <v>468774</v>
      </c>
      <c r="U87" s="1">
        <v>476441</v>
      </c>
      <c r="V87" s="1">
        <v>484727</v>
      </c>
      <c r="W87" s="1">
        <v>493637</v>
      </c>
      <c r="X87" s="1">
        <v>502800</v>
      </c>
      <c r="Y87" s="1">
        <v>511974</v>
      </c>
      <c r="Z87" s="1">
        <v>521058</v>
      </c>
      <c r="AA87" s="1">
        <v>529622</v>
      </c>
      <c r="AB87" s="1">
        <v>537470</v>
      </c>
      <c r="AC87" s="1">
        <v>544679</v>
      </c>
      <c r="AD87" s="1">
        <v>551501</v>
      </c>
      <c r="AE87" s="1">
        <v>558030</v>
      </c>
      <c r="AF87" s="1">
        <v>564272</v>
      </c>
      <c r="AG87" s="1">
        <v>570239</v>
      </c>
      <c r="AH87" s="1">
        <v>575968</v>
      </c>
      <c r="AI87" s="1">
        <v>581545</v>
      </c>
      <c r="AJ87" s="1">
        <v>586991</v>
      </c>
      <c r="AK87" s="1">
        <v>592302</v>
      </c>
      <c r="AL87" s="1">
        <v>597490</v>
      </c>
      <c r="AM87" s="1">
        <v>602621</v>
      </c>
      <c r="AN87" s="1">
        <v>607809</v>
      </c>
      <c r="AO87" s="1">
        <v>613158</v>
      </c>
      <c r="AP87" s="1">
        <v>618728</v>
      </c>
      <c r="AQ87" s="1">
        <v>624552</v>
      </c>
      <c r="AR87" s="1">
        <v>630674</v>
      </c>
      <c r="AS87" s="1">
        <v>637158</v>
      </c>
      <c r="AT87" s="1">
        <v>644073</v>
      </c>
      <c r="AU87" s="1">
        <v>651457</v>
      </c>
      <c r="AV87" s="1">
        <v>659300</v>
      </c>
      <c r="AW87" s="1">
        <v>667531</v>
      </c>
      <c r="AX87" s="1">
        <v>676041</v>
      </c>
      <c r="AY87" s="1">
        <v>684680</v>
      </c>
      <c r="AZ87" s="1">
        <v>693288</v>
      </c>
      <c r="BA87" s="1">
        <v>701726</v>
      </c>
      <c r="BB87" s="1">
        <v>709929</v>
      </c>
      <c r="BC87" s="1">
        <v>717887</v>
      </c>
      <c r="BD87" s="1">
        <v>725593</v>
      </c>
      <c r="BE87" s="1">
        <v>733054</v>
      </c>
      <c r="BF87" s="1">
        <v>740286</v>
      </c>
      <c r="BG87" s="1">
        <v>747261</v>
      </c>
      <c r="BH87" s="1">
        <v>753935</v>
      </c>
      <c r="BI87" s="1">
        <v>760265</v>
      </c>
      <c r="BJ87" s="1">
        <v>766205</v>
      </c>
      <c r="BK87" s="1">
        <v>771751</v>
      </c>
      <c r="BL87" s="1">
        <v>776941</v>
      </c>
      <c r="BM87" s="1">
        <v>781793</v>
      </c>
      <c r="BN87" s="1">
        <v>786303</v>
      </c>
      <c r="BO87" s="1">
        <v>790417</v>
      </c>
      <c r="BP87" s="1">
        <v>793993</v>
      </c>
      <c r="BQ87" s="1">
        <v>796846</v>
      </c>
      <c r="BR87" s="1">
        <v>798791</v>
      </c>
      <c r="BS87" s="1">
        <v>799660</v>
      </c>
      <c r="BT87" s="1">
        <v>799358</v>
      </c>
      <c r="BU87" s="1">
        <v>797967</v>
      </c>
      <c r="BV87" s="1">
        <v>795751</v>
      </c>
      <c r="BW87" s="1">
        <v>793120</v>
      </c>
      <c r="BX87" s="1">
        <v>790583</v>
      </c>
      <c r="BY87" s="1">
        <v>788691</v>
      </c>
      <c r="BZ87" s="1">
        <v>787860</v>
      </c>
      <c r="CA87" s="1">
        <v>788237</v>
      </c>
      <c r="CB87" s="1">
        <v>789649</v>
      </c>
      <c r="CC87" s="1">
        <v>791547</v>
      </c>
      <c r="CD87" s="1">
        <v>793871</v>
      </c>
      <c r="CE87" s="1">
        <v>797295</v>
      </c>
      <c r="CF87" s="1">
        <v>798741</v>
      </c>
      <c r="CG87" s="1">
        <v>797963</v>
      </c>
      <c r="CH87" s="1">
        <v>746972</v>
      </c>
      <c r="CI87" s="1">
        <v>732035</v>
      </c>
      <c r="CJ87" s="1">
        <v>730510</v>
      </c>
      <c r="CK87" s="1">
        <v>703395</v>
      </c>
      <c r="CL87" s="1">
        <v>686809</v>
      </c>
      <c r="CM87" s="1">
        <v>650870</v>
      </c>
      <c r="CN87" s="1">
        <v>616354</v>
      </c>
      <c r="CO87" s="1">
        <v>583228</v>
      </c>
      <c r="CP87" s="1">
        <v>532460</v>
      </c>
      <c r="CQ87" s="1">
        <v>480776</v>
      </c>
      <c r="CR87" s="1">
        <v>431973</v>
      </c>
      <c r="CS87" s="1">
        <v>394921</v>
      </c>
      <c r="CT87" s="1">
        <v>349147</v>
      </c>
      <c r="CU87" s="1">
        <v>306996</v>
      </c>
      <c r="CV87" s="1">
        <v>260876</v>
      </c>
      <c r="CW87" s="1">
        <v>218616</v>
      </c>
      <c r="CX87" s="1">
        <v>175549</v>
      </c>
      <c r="CY87" s="1">
        <v>138865</v>
      </c>
      <c r="CZ87" s="1">
        <v>105166</v>
      </c>
      <c r="DA87" s="1">
        <v>76832</v>
      </c>
      <c r="DB87" s="1">
        <v>55323</v>
      </c>
      <c r="DC87" s="1">
        <v>37661</v>
      </c>
      <c r="DD87" s="1">
        <v>62498</v>
      </c>
    </row>
    <row r="88" spans="1:108">
      <c r="A88" s="1">
        <v>2099</v>
      </c>
      <c r="B88" s="1">
        <v>60385682</v>
      </c>
      <c r="C88" s="1">
        <v>382609</v>
      </c>
      <c r="D88" s="1">
        <v>386445</v>
      </c>
      <c r="E88" s="1">
        <v>390298</v>
      </c>
      <c r="F88" s="1">
        <v>394190</v>
      </c>
      <c r="G88" s="1">
        <v>398124</v>
      </c>
      <c r="H88" s="1">
        <v>402113</v>
      </c>
      <c r="I88" s="1">
        <v>406186</v>
      </c>
      <c r="J88" s="1">
        <v>410385</v>
      </c>
      <c r="K88" s="1">
        <v>414740</v>
      </c>
      <c r="L88" s="1">
        <v>419268</v>
      </c>
      <c r="M88" s="1">
        <v>423977</v>
      </c>
      <c r="N88" s="1">
        <v>428868</v>
      </c>
      <c r="O88" s="1">
        <v>433953</v>
      </c>
      <c r="P88" s="1">
        <v>439248</v>
      </c>
      <c r="Q88" s="1">
        <v>444671</v>
      </c>
      <c r="R88" s="1">
        <v>450227</v>
      </c>
      <c r="S88" s="1">
        <v>456200</v>
      </c>
      <c r="T88" s="1">
        <v>462950</v>
      </c>
      <c r="U88" s="1">
        <v>470502</v>
      </c>
      <c r="V88" s="1">
        <v>478693</v>
      </c>
      <c r="W88" s="1">
        <v>487524</v>
      </c>
      <c r="X88" s="1">
        <v>496630</v>
      </c>
      <c r="Y88" s="1">
        <v>505769</v>
      </c>
      <c r="Z88" s="1">
        <v>514839</v>
      </c>
      <c r="AA88" s="1">
        <v>523413</v>
      </c>
      <c r="AB88" s="1">
        <v>531295</v>
      </c>
      <c r="AC88" s="1">
        <v>538561</v>
      </c>
      <c r="AD88" s="1">
        <v>545458</v>
      </c>
      <c r="AE88" s="1">
        <v>552075</v>
      </c>
      <c r="AF88" s="1">
        <v>558415</v>
      </c>
      <c r="AG88" s="1">
        <v>564484</v>
      </c>
      <c r="AH88" s="1">
        <v>570315</v>
      </c>
      <c r="AI88" s="1">
        <v>575984</v>
      </c>
      <c r="AJ88" s="1">
        <v>581511</v>
      </c>
      <c r="AK88" s="1">
        <v>586877</v>
      </c>
      <c r="AL88" s="1">
        <v>592082</v>
      </c>
      <c r="AM88" s="1">
        <v>597183</v>
      </c>
      <c r="AN88" s="1">
        <v>602285</v>
      </c>
      <c r="AO88" s="1">
        <v>607490</v>
      </c>
      <c r="AP88" s="1">
        <v>612859</v>
      </c>
      <c r="AQ88" s="1">
        <v>618428</v>
      </c>
      <c r="AR88" s="1">
        <v>624232</v>
      </c>
      <c r="AS88" s="1">
        <v>630321</v>
      </c>
      <c r="AT88" s="1">
        <v>636764</v>
      </c>
      <c r="AU88" s="1">
        <v>643630</v>
      </c>
      <c r="AV88" s="1">
        <v>650962</v>
      </c>
      <c r="AW88" s="1">
        <v>658739</v>
      </c>
      <c r="AX88" s="1">
        <v>666892</v>
      </c>
      <c r="AY88" s="1">
        <v>675306</v>
      </c>
      <c r="AZ88" s="1">
        <v>683832</v>
      </c>
      <c r="BA88" s="1">
        <v>692314</v>
      </c>
      <c r="BB88" s="1">
        <v>700622</v>
      </c>
      <c r="BC88" s="1">
        <v>708698</v>
      </c>
      <c r="BD88" s="1">
        <v>716530</v>
      </c>
      <c r="BE88" s="1">
        <v>724111</v>
      </c>
      <c r="BF88" s="1">
        <v>731442</v>
      </c>
      <c r="BG88" s="1">
        <v>738532</v>
      </c>
      <c r="BH88" s="1">
        <v>745354</v>
      </c>
      <c r="BI88" s="1">
        <v>751858</v>
      </c>
      <c r="BJ88" s="1">
        <v>757998</v>
      </c>
      <c r="BK88" s="1">
        <v>763723</v>
      </c>
      <c r="BL88" s="1">
        <v>769038</v>
      </c>
      <c r="BM88" s="1">
        <v>773977</v>
      </c>
      <c r="BN88" s="1">
        <v>778550</v>
      </c>
      <c r="BO88" s="1">
        <v>782745</v>
      </c>
      <c r="BP88" s="1">
        <v>786505</v>
      </c>
      <c r="BQ88" s="1">
        <v>789698</v>
      </c>
      <c r="BR88" s="1">
        <v>792141</v>
      </c>
      <c r="BS88" s="1">
        <v>793645</v>
      </c>
      <c r="BT88" s="1">
        <v>794034</v>
      </c>
      <c r="BU88" s="1">
        <v>793227</v>
      </c>
      <c r="BV88" s="1">
        <v>791291</v>
      </c>
      <c r="BW88" s="1">
        <v>788485</v>
      </c>
      <c r="BX88" s="1">
        <v>785200</v>
      </c>
      <c r="BY88" s="1">
        <v>781931</v>
      </c>
      <c r="BZ88" s="1">
        <v>779215</v>
      </c>
      <c r="CA88" s="1">
        <v>777453</v>
      </c>
      <c r="CB88" s="1">
        <v>776757</v>
      </c>
      <c r="CC88" s="1">
        <v>776908</v>
      </c>
      <c r="CD88" s="1">
        <v>777320</v>
      </c>
      <c r="CE88" s="1">
        <v>777889</v>
      </c>
      <c r="CF88" s="1">
        <v>779228</v>
      </c>
      <c r="CG88" s="1">
        <v>778283</v>
      </c>
      <c r="CH88" s="1">
        <v>774789</v>
      </c>
      <c r="CI88" s="1">
        <v>722364</v>
      </c>
      <c r="CJ88" s="1">
        <v>704583</v>
      </c>
      <c r="CK88" s="1">
        <v>699401</v>
      </c>
      <c r="CL88" s="1">
        <v>669384</v>
      </c>
      <c r="CM88" s="1">
        <v>649116</v>
      </c>
      <c r="CN88" s="1">
        <v>610352</v>
      </c>
      <c r="CO88" s="1">
        <v>572850</v>
      </c>
      <c r="CP88" s="1">
        <v>536548</v>
      </c>
      <c r="CQ88" s="1">
        <v>484186</v>
      </c>
      <c r="CR88" s="1">
        <v>431549</v>
      </c>
      <c r="CS88" s="1">
        <v>382177</v>
      </c>
      <c r="CT88" s="1">
        <v>343890</v>
      </c>
      <c r="CU88" s="1">
        <v>298739</v>
      </c>
      <c r="CV88" s="1">
        <v>257664</v>
      </c>
      <c r="CW88" s="1">
        <v>214341</v>
      </c>
      <c r="CX88" s="1">
        <v>175418</v>
      </c>
      <c r="CY88" s="1">
        <v>137254</v>
      </c>
      <c r="CZ88" s="1">
        <v>105526</v>
      </c>
      <c r="DA88" s="1">
        <v>77496</v>
      </c>
      <c r="DB88" s="1">
        <v>54771</v>
      </c>
      <c r="DC88" s="1">
        <v>38074</v>
      </c>
      <c r="DD88" s="1">
        <v>62708</v>
      </c>
    </row>
    <row r="89" spans="1:108">
      <c r="A89" s="1">
        <v>2100</v>
      </c>
      <c r="B89" s="1">
        <v>59717581</v>
      </c>
      <c r="C89" s="1">
        <v>378677</v>
      </c>
      <c r="D89" s="1">
        <v>382527</v>
      </c>
      <c r="E89" s="1">
        <v>386384</v>
      </c>
      <c r="F89" s="1">
        <v>390266</v>
      </c>
      <c r="G89" s="1">
        <v>394173</v>
      </c>
      <c r="H89" s="1">
        <v>398117</v>
      </c>
      <c r="I89" s="1">
        <v>402124</v>
      </c>
      <c r="J89" s="1">
        <v>406236</v>
      </c>
      <c r="K89" s="1">
        <v>410482</v>
      </c>
      <c r="L89" s="1">
        <v>414882</v>
      </c>
      <c r="M89" s="1">
        <v>419444</v>
      </c>
      <c r="N89" s="1">
        <v>424174</v>
      </c>
      <c r="O89" s="1">
        <v>429087</v>
      </c>
      <c r="P89" s="1">
        <v>434203</v>
      </c>
      <c r="Q89" s="1">
        <v>439449</v>
      </c>
      <c r="R89" s="1">
        <v>444834</v>
      </c>
      <c r="S89" s="1">
        <v>450645</v>
      </c>
      <c r="T89" s="1">
        <v>457243</v>
      </c>
      <c r="U89" s="1">
        <v>464657</v>
      </c>
      <c r="V89" s="1">
        <v>472726</v>
      </c>
      <c r="W89" s="1">
        <v>481455</v>
      </c>
      <c r="X89" s="1">
        <v>490481</v>
      </c>
      <c r="Y89" s="1">
        <v>499563</v>
      </c>
      <c r="Z89" s="1">
        <v>508600</v>
      </c>
      <c r="AA89" s="1">
        <v>517166</v>
      </c>
      <c r="AB89" s="1">
        <v>525067</v>
      </c>
      <c r="AC89" s="1">
        <v>532375</v>
      </c>
      <c r="AD89" s="1">
        <v>539332</v>
      </c>
      <c r="AE89" s="1">
        <v>546026</v>
      </c>
      <c r="AF89" s="1">
        <v>552456</v>
      </c>
      <c r="AG89" s="1">
        <v>558625</v>
      </c>
      <c r="AH89" s="1">
        <v>564560</v>
      </c>
      <c r="AI89" s="1">
        <v>570331</v>
      </c>
      <c r="AJ89" s="1">
        <v>575951</v>
      </c>
      <c r="AK89" s="1">
        <v>581398</v>
      </c>
      <c r="AL89" s="1">
        <v>586659</v>
      </c>
      <c r="AM89" s="1">
        <v>591777</v>
      </c>
      <c r="AN89" s="1">
        <v>596850</v>
      </c>
      <c r="AO89" s="1">
        <v>601969</v>
      </c>
      <c r="AP89" s="1">
        <v>607194</v>
      </c>
      <c r="AQ89" s="1">
        <v>612562</v>
      </c>
      <c r="AR89" s="1">
        <v>618111</v>
      </c>
      <c r="AS89" s="1">
        <v>623882</v>
      </c>
      <c r="AT89" s="1">
        <v>629931</v>
      </c>
      <c r="AU89" s="1">
        <v>636326</v>
      </c>
      <c r="AV89" s="1">
        <v>643141</v>
      </c>
      <c r="AW89" s="1">
        <v>650408</v>
      </c>
      <c r="AX89" s="1">
        <v>658108</v>
      </c>
      <c r="AY89" s="1">
        <v>666167</v>
      </c>
      <c r="AZ89" s="1">
        <v>674470</v>
      </c>
      <c r="BA89" s="1">
        <v>682872</v>
      </c>
      <c r="BB89" s="1">
        <v>691225</v>
      </c>
      <c r="BC89" s="1">
        <v>699408</v>
      </c>
      <c r="BD89" s="1">
        <v>707358</v>
      </c>
      <c r="BE89" s="1">
        <v>715066</v>
      </c>
      <c r="BF89" s="1">
        <v>722518</v>
      </c>
      <c r="BG89" s="1">
        <v>729709</v>
      </c>
      <c r="BH89" s="1">
        <v>736647</v>
      </c>
      <c r="BI89" s="1">
        <v>743300</v>
      </c>
      <c r="BJ89" s="1">
        <v>749616</v>
      </c>
      <c r="BK89" s="1">
        <v>755543</v>
      </c>
      <c r="BL89" s="1">
        <v>761039</v>
      </c>
      <c r="BM89" s="1">
        <v>766104</v>
      </c>
      <c r="BN89" s="1">
        <v>770766</v>
      </c>
      <c r="BO89" s="1">
        <v>775026</v>
      </c>
      <c r="BP89" s="1">
        <v>778871</v>
      </c>
      <c r="BQ89" s="1">
        <v>782250</v>
      </c>
      <c r="BR89" s="1">
        <v>785034</v>
      </c>
      <c r="BS89" s="1">
        <v>787038</v>
      </c>
      <c r="BT89" s="1">
        <v>788060</v>
      </c>
      <c r="BU89" s="1">
        <v>787943</v>
      </c>
      <c r="BV89" s="1">
        <v>786591</v>
      </c>
      <c r="BW89" s="1">
        <v>784066</v>
      </c>
      <c r="BX89" s="1">
        <v>780611</v>
      </c>
      <c r="BY89" s="1">
        <v>776606</v>
      </c>
      <c r="BZ89" s="1">
        <v>772537</v>
      </c>
      <c r="CA89" s="1">
        <v>768922</v>
      </c>
      <c r="CB89" s="1">
        <v>766130</v>
      </c>
      <c r="CC89" s="1">
        <v>764224</v>
      </c>
      <c r="CD89" s="1">
        <v>762944</v>
      </c>
      <c r="CE89" s="1">
        <v>761670</v>
      </c>
      <c r="CF89" s="1">
        <v>760261</v>
      </c>
      <c r="CG89" s="1">
        <v>759270</v>
      </c>
      <c r="CH89" s="1">
        <v>755681</v>
      </c>
      <c r="CI89" s="1">
        <v>749222</v>
      </c>
      <c r="CJ89" s="1">
        <v>695305</v>
      </c>
      <c r="CK89" s="1">
        <v>674558</v>
      </c>
      <c r="CL89" s="1">
        <v>665593</v>
      </c>
      <c r="CM89" s="1">
        <v>632673</v>
      </c>
      <c r="CN89" s="1">
        <v>608717</v>
      </c>
      <c r="CO89" s="1">
        <v>567262</v>
      </c>
      <c r="CP89" s="1">
        <v>526996</v>
      </c>
      <c r="CQ89" s="1">
        <v>487908</v>
      </c>
      <c r="CR89" s="1">
        <v>434593</v>
      </c>
      <c r="CS89" s="1">
        <v>381807</v>
      </c>
      <c r="CT89" s="1">
        <v>332782</v>
      </c>
      <c r="CU89" s="1">
        <v>294260</v>
      </c>
      <c r="CV89" s="1">
        <v>250733</v>
      </c>
      <c r="CW89" s="1">
        <v>211705</v>
      </c>
      <c r="CX89" s="1">
        <v>172007</v>
      </c>
      <c r="CY89" s="1">
        <v>137145</v>
      </c>
      <c r="CZ89" s="1">
        <v>104303</v>
      </c>
      <c r="DA89" s="1">
        <v>77756</v>
      </c>
      <c r="DB89" s="1">
        <v>55247</v>
      </c>
      <c r="DC89" s="1">
        <v>37692</v>
      </c>
      <c r="DD89" s="1">
        <v>63143</v>
      </c>
    </row>
    <row r="90" spans="1:108">
      <c r="A90" s="1">
        <v>2101</v>
      </c>
      <c r="B90" s="1">
        <v>59056589</v>
      </c>
      <c r="C90" s="1">
        <v>374723</v>
      </c>
      <c r="D90" s="1">
        <v>378595</v>
      </c>
      <c r="E90" s="1">
        <v>382467</v>
      </c>
      <c r="F90" s="1">
        <v>386352</v>
      </c>
      <c r="G90" s="1">
        <v>390249</v>
      </c>
      <c r="H90" s="1">
        <v>394166</v>
      </c>
      <c r="I90" s="1">
        <v>398128</v>
      </c>
      <c r="J90" s="1">
        <v>402173</v>
      </c>
      <c r="K90" s="1">
        <v>406332</v>
      </c>
      <c r="L90" s="1">
        <v>410622</v>
      </c>
      <c r="M90" s="1">
        <v>415056</v>
      </c>
      <c r="N90" s="1">
        <v>419639</v>
      </c>
      <c r="O90" s="1">
        <v>424390</v>
      </c>
      <c r="P90" s="1">
        <v>429334</v>
      </c>
      <c r="Q90" s="1">
        <v>434402</v>
      </c>
      <c r="R90" s="1">
        <v>439610</v>
      </c>
      <c r="S90" s="1">
        <v>445247</v>
      </c>
      <c r="T90" s="1">
        <v>451676</v>
      </c>
      <c r="U90" s="1">
        <v>458929</v>
      </c>
      <c r="V90" s="1">
        <v>466853</v>
      </c>
      <c r="W90" s="1">
        <v>475454</v>
      </c>
      <c r="X90" s="1">
        <v>484375</v>
      </c>
      <c r="Y90" s="1">
        <v>493377</v>
      </c>
      <c r="Z90" s="1">
        <v>502359</v>
      </c>
      <c r="AA90" s="1">
        <v>510898</v>
      </c>
      <c r="AB90" s="1">
        <v>518800</v>
      </c>
      <c r="AC90" s="1">
        <v>526133</v>
      </c>
      <c r="AD90" s="1">
        <v>533136</v>
      </c>
      <c r="AE90" s="1">
        <v>539894</v>
      </c>
      <c r="AF90" s="1">
        <v>546402</v>
      </c>
      <c r="AG90" s="1">
        <v>552663</v>
      </c>
      <c r="AH90" s="1">
        <v>558699</v>
      </c>
      <c r="AI90" s="1">
        <v>564575</v>
      </c>
      <c r="AJ90" s="1">
        <v>570298</v>
      </c>
      <c r="AK90" s="1">
        <v>575839</v>
      </c>
      <c r="AL90" s="1">
        <v>581182</v>
      </c>
      <c r="AM90" s="1">
        <v>586357</v>
      </c>
      <c r="AN90" s="1">
        <v>591447</v>
      </c>
      <c r="AO90" s="1">
        <v>596537</v>
      </c>
      <c r="AP90" s="1">
        <v>601676</v>
      </c>
      <c r="AQ90" s="1">
        <v>606900</v>
      </c>
      <c r="AR90" s="1">
        <v>612248</v>
      </c>
      <c r="AS90" s="1">
        <v>617765</v>
      </c>
      <c r="AT90" s="1">
        <v>623496</v>
      </c>
      <c r="AU90" s="1">
        <v>629498</v>
      </c>
      <c r="AV90" s="1">
        <v>635842</v>
      </c>
      <c r="AW90" s="1">
        <v>642594</v>
      </c>
      <c r="AX90" s="1">
        <v>649786</v>
      </c>
      <c r="AY90" s="1">
        <v>657392</v>
      </c>
      <c r="AZ90" s="1">
        <v>665342</v>
      </c>
      <c r="BA90" s="1">
        <v>673522</v>
      </c>
      <c r="BB90" s="1">
        <v>681798</v>
      </c>
      <c r="BC90" s="1">
        <v>690027</v>
      </c>
      <c r="BD90" s="1">
        <v>698086</v>
      </c>
      <c r="BE90" s="1">
        <v>705913</v>
      </c>
      <c r="BF90" s="1">
        <v>713494</v>
      </c>
      <c r="BG90" s="1">
        <v>720806</v>
      </c>
      <c r="BH90" s="1">
        <v>727846</v>
      </c>
      <c r="BI90" s="1">
        <v>734617</v>
      </c>
      <c r="BJ90" s="1">
        <v>741083</v>
      </c>
      <c r="BK90" s="1">
        <v>747188</v>
      </c>
      <c r="BL90" s="1">
        <v>752887</v>
      </c>
      <c r="BM90" s="1">
        <v>758135</v>
      </c>
      <c r="BN90" s="1">
        <v>762926</v>
      </c>
      <c r="BO90" s="1">
        <v>767278</v>
      </c>
      <c r="BP90" s="1">
        <v>771191</v>
      </c>
      <c r="BQ90" s="1">
        <v>774657</v>
      </c>
      <c r="BR90" s="1">
        <v>777631</v>
      </c>
      <c r="BS90" s="1">
        <v>779977</v>
      </c>
      <c r="BT90" s="1">
        <v>781499</v>
      </c>
      <c r="BU90" s="1">
        <v>782016</v>
      </c>
      <c r="BV90" s="1">
        <v>781351</v>
      </c>
      <c r="BW90" s="1">
        <v>779408</v>
      </c>
      <c r="BX90" s="1">
        <v>776236</v>
      </c>
      <c r="BY90" s="1">
        <v>772067</v>
      </c>
      <c r="BZ90" s="1">
        <v>767276</v>
      </c>
      <c r="CA90" s="1">
        <v>762332</v>
      </c>
      <c r="CB90" s="1">
        <v>757723</v>
      </c>
      <c r="CC90" s="1">
        <v>753768</v>
      </c>
      <c r="CD90" s="1">
        <v>750488</v>
      </c>
      <c r="CE90" s="1">
        <v>747584</v>
      </c>
      <c r="CF90" s="1">
        <v>744410</v>
      </c>
      <c r="CG90" s="1">
        <v>740789</v>
      </c>
      <c r="CH90" s="1">
        <v>737220</v>
      </c>
      <c r="CI90" s="1">
        <v>730744</v>
      </c>
      <c r="CJ90" s="1">
        <v>721111</v>
      </c>
      <c r="CK90" s="1">
        <v>665708</v>
      </c>
      <c r="CL90" s="1">
        <v>641928</v>
      </c>
      <c r="CM90" s="1">
        <v>629101</v>
      </c>
      <c r="CN90" s="1">
        <v>593323</v>
      </c>
      <c r="CO90" s="1">
        <v>565751</v>
      </c>
      <c r="CP90" s="1">
        <v>521844</v>
      </c>
      <c r="CQ90" s="1">
        <v>479218</v>
      </c>
      <c r="CR90" s="1">
        <v>437939</v>
      </c>
      <c r="CS90" s="1">
        <v>384485</v>
      </c>
      <c r="CT90" s="1">
        <v>332463</v>
      </c>
      <c r="CU90" s="1">
        <v>284745</v>
      </c>
      <c r="CV90" s="1">
        <v>246991</v>
      </c>
      <c r="CW90" s="1">
        <v>206010</v>
      </c>
      <c r="CX90" s="1">
        <v>169894</v>
      </c>
      <c r="CY90" s="1">
        <v>134493</v>
      </c>
      <c r="CZ90" s="1">
        <v>104216</v>
      </c>
      <c r="DA90" s="1">
        <v>76857</v>
      </c>
      <c r="DB90" s="1">
        <v>55430</v>
      </c>
      <c r="DC90" s="1">
        <v>38023</v>
      </c>
      <c r="DD90" s="1">
        <v>63178</v>
      </c>
    </row>
    <row r="91" spans="1:108">
      <c r="A91" s="1">
        <v>2102</v>
      </c>
      <c r="B91" s="1">
        <v>58402806</v>
      </c>
      <c r="C91" s="1">
        <v>370744</v>
      </c>
      <c r="D91" s="1">
        <v>374643</v>
      </c>
      <c r="E91" s="1">
        <v>378536</v>
      </c>
      <c r="F91" s="1">
        <v>382436</v>
      </c>
      <c r="G91" s="1">
        <v>386336</v>
      </c>
      <c r="H91" s="1">
        <v>390243</v>
      </c>
      <c r="I91" s="1">
        <v>394177</v>
      </c>
      <c r="J91" s="1">
        <v>398176</v>
      </c>
      <c r="K91" s="1">
        <v>402268</v>
      </c>
      <c r="L91" s="1">
        <v>406470</v>
      </c>
      <c r="M91" s="1">
        <v>410795</v>
      </c>
      <c r="N91" s="1">
        <v>415249</v>
      </c>
      <c r="O91" s="1">
        <v>419853</v>
      </c>
      <c r="P91" s="1">
        <v>424635</v>
      </c>
      <c r="Q91" s="1">
        <v>429530</v>
      </c>
      <c r="R91" s="1">
        <v>434561</v>
      </c>
      <c r="S91" s="1">
        <v>440018</v>
      </c>
      <c r="T91" s="1">
        <v>446266</v>
      </c>
      <c r="U91" s="1">
        <v>453341</v>
      </c>
      <c r="V91" s="1">
        <v>461099</v>
      </c>
      <c r="W91" s="1">
        <v>469548</v>
      </c>
      <c r="X91" s="1">
        <v>478337</v>
      </c>
      <c r="Y91" s="1">
        <v>487235</v>
      </c>
      <c r="Z91" s="1">
        <v>496139</v>
      </c>
      <c r="AA91" s="1">
        <v>504629</v>
      </c>
      <c r="AB91" s="1">
        <v>512512</v>
      </c>
      <c r="AC91" s="1">
        <v>519854</v>
      </c>
      <c r="AD91" s="1">
        <v>526886</v>
      </c>
      <c r="AE91" s="1">
        <v>533691</v>
      </c>
      <c r="AF91" s="1">
        <v>540266</v>
      </c>
      <c r="AG91" s="1">
        <v>546607</v>
      </c>
      <c r="AH91" s="1">
        <v>552737</v>
      </c>
      <c r="AI91" s="1">
        <v>558715</v>
      </c>
      <c r="AJ91" s="1">
        <v>564543</v>
      </c>
      <c r="AK91" s="1">
        <v>570187</v>
      </c>
      <c r="AL91" s="1">
        <v>575625</v>
      </c>
      <c r="AM91" s="1">
        <v>580883</v>
      </c>
      <c r="AN91" s="1">
        <v>586030</v>
      </c>
      <c r="AO91" s="1">
        <v>591137</v>
      </c>
      <c r="AP91" s="1">
        <v>596246</v>
      </c>
      <c r="AQ91" s="1">
        <v>601384</v>
      </c>
      <c r="AR91" s="1">
        <v>606589</v>
      </c>
      <c r="AS91" s="1">
        <v>611906</v>
      </c>
      <c r="AT91" s="1">
        <v>617383</v>
      </c>
      <c r="AU91" s="1">
        <v>623068</v>
      </c>
      <c r="AV91" s="1">
        <v>629019</v>
      </c>
      <c r="AW91" s="1">
        <v>635302</v>
      </c>
      <c r="AX91" s="1">
        <v>641979</v>
      </c>
      <c r="AY91" s="1">
        <v>649079</v>
      </c>
      <c r="AZ91" s="1">
        <v>656579</v>
      </c>
      <c r="BA91" s="1">
        <v>664408</v>
      </c>
      <c r="BB91" s="1">
        <v>672463</v>
      </c>
      <c r="BC91" s="1">
        <v>680616</v>
      </c>
      <c r="BD91" s="1">
        <v>688722</v>
      </c>
      <c r="BE91" s="1">
        <v>696660</v>
      </c>
      <c r="BF91" s="1">
        <v>704361</v>
      </c>
      <c r="BG91" s="1">
        <v>711803</v>
      </c>
      <c r="BH91" s="1">
        <v>718966</v>
      </c>
      <c r="BI91" s="1">
        <v>725840</v>
      </c>
      <c r="BJ91" s="1">
        <v>732427</v>
      </c>
      <c r="BK91" s="1">
        <v>738683</v>
      </c>
      <c r="BL91" s="1">
        <v>744562</v>
      </c>
      <c r="BM91" s="1">
        <v>750015</v>
      </c>
      <c r="BN91" s="1">
        <v>754990</v>
      </c>
      <c r="BO91" s="1">
        <v>759473</v>
      </c>
      <c r="BP91" s="1">
        <v>763480</v>
      </c>
      <c r="BQ91" s="1">
        <v>767019</v>
      </c>
      <c r="BR91" s="1">
        <v>770083</v>
      </c>
      <c r="BS91" s="1">
        <v>772621</v>
      </c>
      <c r="BT91" s="1">
        <v>774488</v>
      </c>
      <c r="BU91" s="1">
        <v>775505</v>
      </c>
      <c r="BV91" s="1">
        <v>775473</v>
      </c>
      <c r="BW91" s="1">
        <v>774216</v>
      </c>
      <c r="BX91" s="1">
        <v>771625</v>
      </c>
      <c r="BY91" s="1">
        <v>767741</v>
      </c>
      <c r="BZ91" s="1">
        <v>762791</v>
      </c>
      <c r="CA91" s="1">
        <v>757141</v>
      </c>
      <c r="CB91" s="1">
        <v>751229</v>
      </c>
      <c r="CC91" s="1">
        <v>745497</v>
      </c>
      <c r="CD91" s="1">
        <v>740220</v>
      </c>
      <c r="CE91" s="1">
        <v>735378</v>
      </c>
      <c r="CF91" s="1">
        <v>730642</v>
      </c>
      <c r="CG91" s="1">
        <v>725344</v>
      </c>
      <c r="CH91" s="1">
        <v>719275</v>
      </c>
      <c r="CI91" s="1">
        <v>712892</v>
      </c>
      <c r="CJ91" s="1">
        <v>703327</v>
      </c>
      <c r="CK91" s="1">
        <v>690366</v>
      </c>
      <c r="CL91" s="1">
        <v>633540</v>
      </c>
      <c r="CM91" s="1">
        <v>606710</v>
      </c>
      <c r="CN91" s="1">
        <v>589984</v>
      </c>
      <c r="CO91" s="1">
        <v>551470</v>
      </c>
      <c r="CP91" s="1">
        <v>520464</v>
      </c>
      <c r="CQ91" s="1">
        <v>474523</v>
      </c>
      <c r="CR91" s="1">
        <v>430135</v>
      </c>
      <c r="CS91" s="1">
        <v>387450</v>
      </c>
      <c r="CT91" s="1">
        <v>334781</v>
      </c>
      <c r="CU91" s="1">
        <v>284476</v>
      </c>
      <c r="CV91" s="1">
        <v>238995</v>
      </c>
      <c r="CW91" s="1">
        <v>202949</v>
      </c>
      <c r="CX91" s="1">
        <v>165323</v>
      </c>
      <c r="CY91" s="1">
        <v>132842</v>
      </c>
      <c r="CZ91" s="1">
        <v>102212</v>
      </c>
      <c r="DA91" s="1">
        <v>76789</v>
      </c>
      <c r="DB91" s="1">
        <v>54789</v>
      </c>
      <c r="DC91" s="1">
        <v>38146</v>
      </c>
      <c r="DD91" s="1">
        <v>63418</v>
      </c>
    </row>
    <row r="92" spans="1:108">
      <c r="A92" s="1">
        <v>2103</v>
      </c>
      <c r="B92" s="1">
        <v>57756282</v>
      </c>
      <c r="C92" s="1">
        <v>366737</v>
      </c>
      <c r="D92" s="1">
        <v>370664</v>
      </c>
      <c r="E92" s="1">
        <v>374584</v>
      </c>
      <c r="F92" s="1">
        <v>378505</v>
      </c>
      <c r="G92" s="1">
        <v>382419</v>
      </c>
      <c r="H92" s="1">
        <v>386329</v>
      </c>
      <c r="I92" s="1">
        <v>390253</v>
      </c>
      <c r="J92" s="1">
        <v>394225</v>
      </c>
      <c r="K92" s="1">
        <v>398270</v>
      </c>
      <c r="L92" s="1">
        <v>402405</v>
      </c>
      <c r="M92" s="1">
        <v>406642</v>
      </c>
      <c r="N92" s="1">
        <v>410986</v>
      </c>
      <c r="O92" s="1">
        <v>415461</v>
      </c>
      <c r="P92" s="1">
        <v>420095</v>
      </c>
      <c r="Q92" s="1">
        <v>424829</v>
      </c>
      <c r="R92" s="1">
        <v>429688</v>
      </c>
      <c r="S92" s="1">
        <v>434964</v>
      </c>
      <c r="T92" s="1">
        <v>441025</v>
      </c>
      <c r="U92" s="1">
        <v>447911</v>
      </c>
      <c r="V92" s="1">
        <v>455484</v>
      </c>
      <c r="W92" s="1">
        <v>463760</v>
      </c>
      <c r="X92" s="1">
        <v>472395</v>
      </c>
      <c r="Y92" s="1">
        <v>481162</v>
      </c>
      <c r="Z92" s="1">
        <v>489962</v>
      </c>
      <c r="AA92" s="1">
        <v>498381</v>
      </c>
      <c r="AB92" s="1">
        <v>506223</v>
      </c>
      <c r="AC92" s="1">
        <v>513553</v>
      </c>
      <c r="AD92" s="1">
        <v>520597</v>
      </c>
      <c r="AE92" s="1">
        <v>527435</v>
      </c>
      <c r="AF92" s="1">
        <v>534059</v>
      </c>
      <c r="AG92" s="1">
        <v>540469</v>
      </c>
      <c r="AH92" s="1">
        <v>546681</v>
      </c>
      <c r="AI92" s="1">
        <v>552752</v>
      </c>
      <c r="AJ92" s="1">
        <v>558682</v>
      </c>
      <c r="AK92" s="1">
        <v>564433</v>
      </c>
      <c r="AL92" s="1">
        <v>569975</v>
      </c>
      <c r="AM92" s="1">
        <v>575329</v>
      </c>
      <c r="AN92" s="1">
        <v>580559</v>
      </c>
      <c r="AO92" s="1">
        <v>585723</v>
      </c>
      <c r="AP92" s="1">
        <v>590848</v>
      </c>
      <c r="AQ92" s="1">
        <v>595957</v>
      </c>
      <c r="AR92" s="1">
        <v>601076</v>
      </c>
      <c r="AS92" s="1">
        <v>606249</v>
      </c>
      <c r="AT92" s="1">
        <v>611527</v>
      </c>
      <c r="AU92" s="1">
        <v>616959</v>
      </c>
      <c r="AV92" s="1">
        <v>622594</v>
      </c>
      <c r="AW92" s="1">
        <v>628484</v>
      </c>
      <c r="AX92" s="1">
        <v>634694</v>
      </c>
      <c r="AY92" s="1">
        <v>641280</v>
      </c>
      <c r="AZ92" s="1">
        <v>648275</v>
      </c>
      <c r="BA92" s="1">
        <v>655657</v>
      </c>
      <c r="BB92" s="1">
        <v>663363</v>
      </c>
      <c r="BC92" s="1">
        <v>671297</v>
      </c>
      <c r="BD92" s="1">
        <v>679329</v>
      </c>
      <c r="BE92" s="1">
        <v>687315</v>
      </c>
      <c r="BF92" s="1">
        <v>695127</v>
      </c>
      <c r="BG92" s="1">
        <v>702692</v>
      </c>
      <c r="BH92" s="1">
        <v>709986</v>
      </c>
      <c r="BI92" s="1">
        <v>716985</v>
      </c>
      <c r="BJ92" s="1">
        <v>723676</v>
      </c>
      <c r="BK92" s="1">
        <v>730055</v>
      </c>
      <c r="BL92" s="1">
        <v>736087</v>
      </c>
      <c r="BM92" s="1">
        <v>741721</v>
      </c>
      <c r="BN92" s="1">
        <v>746903</v>
      </c>
      <c r="BO92" s="1">
        <v>751573</v>
      </c>
      <c r="BP92" s="1">
        <v>755714</v>
      </c>
      <c r="BQ92" s="1">
        <v>759350</v>
      </c>
      <c r="BR92" s="1">
        <v>762490</v>
      </c>
      <c r="BS92" s="1">
        <v>765122</v>
      </c>
      <c r="BT92" s="1">
        <v>767185</v>
      </c>
      <c r="BU92" s="1">
        <v>768548</v>
      </c>
      <c r="BV92" s="1">
        <v>769017</v>
      </c>
      <c r="BW92" s="1">
        <v>768392</v>
      </c>
      <c r="BX92" s="1">
        <v>766485</v>
      </c>
      <c r="BY92" s="1">
        <v>763180</v>
      </c>
      <c r="BZ92" s="1">
        <v>758517</v>
      </c>
      <c r="CA92" s="1">
        <v>752715</v>
      </c>
      <c r="CB92" s="1">
        <v>746113</v>
      </c>
      <c r="CC92" s="1">
        <v>739107</v>
      </c>
      <c r="CD92" s="1">
        <v>732097</v>
      </c>
      <c r="CE92" s="1">
        <v>725317</v>
      </c>
      <c r="CF92" s="1">
        <v>718713</v>
      </c>
      <c r="CG92" s="1">
        <v>711929</v>
      </c>
      <c r="CH92" s="1">
        <v>704278</v>
      </c>
      <c r="CI92" s="1">
        <v>695539</v>
      </c>
      <c r="CJ92" s="1">
        <v>686145</v>
      </c>
      <c r="CK92" s="1">
        <v>673339</v>
      </c>
      <c r="CL92" s="1">
        <v>656955</v>
      </c>
      <c r="CM92" s="1">
        <v>598818</v>
      </c>
      <c r="CN92" s="1">
        <v>568961</v>
      </c>
      <c r="CO92" s="1">
        <v>548378</v>
      </c>
      <c r="CP92" s="1">
        <v>507353</v>
      </c>
      <c r="CQ92" s="1">
        <v>473276</v>
      </c>
      <c r="CR92" s="1">
        <v>425911</v>
      </c>
      <c r="CS92" s="1">
        <v>380541</v>
      </c>
      <c r="CT92" s="1">
        <v>337367</v>
      </c>
      <c r="CU92" s="1">
        <v>286447</v>
      </c>
      <c r="CV92" s="1">
        <v>238773</v>
      </c>
      <c r="CW92" s="1">
        <v>196372</v>
      </c>
      <c r="CX92" s="1">
        <v>162878</v>
      </c>
      <c r="CY92" s="1">
        <v>129269</v>
      </c>
      <c r="CZ92" s="1">
        <v>100959</v>
      </c>
      <c r="DA92" s="1">
        <v>75321</v>
      </c>
      <c r="DB92" s="1">
        <v>54739</v>
      </c>
      <c r="DC92" s="1">
        <v>37706</v>
      </c>
      <c r="DD92" s="1">
        <v>63648</v>
      </c>
    </row>
    <row r="93" spans="1:108">
      <c r="A93" s="1">
        <v>2104</v>
      </c>
      <c r="B93" s="1">
        <v>57117023</v>
      </c>
      <c r="C93" s="1">
        <v>362705</v>
      </c>
      <c r="D93" s="1">
        <v>366658</v>
      </c>
      <c r="E93" s="1">
        <v>370606</v>
      </c>
      <c r="F93" s="1">
        <v>374553</v>
      </c>
      <c r="G93" s="1">
        <v>378489</v>
      </c>
      <c r="H93" s="1">
        <v>382413</v>
      </c>
      <c r="I93" s="1">
        <v>386340</v>
      </c>
      <c r="J93" s="1">
        <v>390301</v>
      </c>
      <c r="K93" s="1">
        <v>394318</v>
      </c>
      <c r="L93" s="1">
        <v>398406</v>
      </c>
      <c r="M93" s="1">
        <v>402575</v>
      </c>
      <c r="N93" s="1">
        <v>406830</v>
      </c>
      <c r="O93" s="1">
        <v>411195</v>
      </c>
      <c r="P93" s="1">
        <v>415700</v>
      </c>
      <c r="Q93" s="1">
        <v>420287</v>
      </c>
      <c r="R93" s="1">
        <v>424985</v>
      </c>
      <c r="S93" s="1">
        <v>430087</v>
      </c>
      <c r="T93" s="1">
        <v>435960</v>
      </c>
      <c r="U93" s="1">
        <v>442651</v>
      </c>
      <c r="V93" s="1">
        <v>450028</v>
      </c>
      <c r="W93" s="1">
        <v>458113</v>
      </c>
      <c r="X93" s="1">
        <v>466572</v>
      </c>
      <c r="Y93" s="1">
        <v>475185</v>
      </c>
      <c r="Z93" s="1">
        <v>483855</v>
      </c>
      <c r="AA93" s="1">
        <v>492176</v>
      </c>
      <c r="AB93" s="1">
        <v>499955</v>
      </c>
      <c r="AC93" s="1">
        <v>507252</v>
      </c>
      <c r="AD93" s="1">
        <v>514288</v>
      </c>
      <c r="AE93" s="1">
        <v>521140</v>
      </c>
      <c r="AF93" s="1">
        <v>527798</v>
      </c>
      <c r="AG93" s="1">
        <v>534260</v>
      </c>
      <c r="AH93" s="1">
        <v>540541</v>
      </c>
      <c r="AI93" s="1">
        <v>546696</v>
      </c>
      <c r="AJ93" s="1">
        <v>552720</v>
      </c>
      <c r="AK93" s="1">
        <v>558574</v>
      </c>
      <c r="AL93" s="1">
        <v>564223</v>
      </c>
      <c r="AM93" s="1">
        <v>569682</v>
      </c>
      <c r="AN93" s="1">
        <v>575008</v>
      </c>
      <c r="AO93" s="1">
        <v>580254</v>
      </c>
      <c r="AP93" s="1">
        <v>585437</v>
      </c>
      <c r="AQ93" s="1">
        <v>590562</v>
      </c>
      <c r="AR93" s="1">
        <v>595651</v>
      </c>
      <c r="AS93" s="1">
        <v>600740</v>
      </c>
      <c r="AT93" s="1">
        <v>605874</v>
      </c>
      <c r="AU93" s="1">
        <v>611107</v>
      </c>
      <c r="AV93" s="1">
        <v>616490</v>
      </c>
      <c r="AW93" s="1">
        <v>622065</v>
      </c>
      <c r="AX93" s="1">
        <v>627883</v>
      </c>
      <c r="AY93" s="1">
        <v>634003</v>
      </c>
      <c r="AZ93" s="1">
        <v>640487</v>
      </c>
      <c r="BA93" s="1">
        <v>647365</v>
      </c>
      <c r="BB93" s="1">
        <v>654625</v>
      </c>
      <c r="BC93" s="1">
        <v>662213</v>
      </c>
      <c r="BD93" s="1">
        <v>670028</v>
      </c>
      <c r="BE93" s="1">
        <v>677941</v>
      </c>
      <c r="BF93" s="1">
        <v>685804</v>
      </c>
      <c r="BG93" s="1">
        <v>693480</v>
      </c>
      <c r="BH93" s="1">
        <v>700898</v>
      </c>
      <c r="BI93" s="1">
        <v>708030</v>
      </c>
      <c r="BJ93" s="1">
        <v>714847</v>
      </c>
      <c r="BK93" s="1">
        <v>721332</v>
      </c>
      <c r="BL93" s="1">
        <v>727488</v>
      </c>
      <c r="BM93" s="1">
        <v>733278</v>
      </c>
      <c r="BN93" s="1">
        <v>738644</v>
      </c>
      <c r="BO93" s="1">
        <v>743523</v>
      </c>
      <c r="BP93" s="1">
        <v>747854</v>
      </c>
      <c r="BQ93" s="1">
        <v>751626</v>
      </c>
      <c r="BR93" s="1">
        <v>754866</v>
      </c>
      <c r="BS93" s="1">
        <v>757577</v>
      </c>
      <c r="BT93" s="1">
        <v>759738</v>
      </c>
      <c r="BU93" s="1">
        <v>761300</v>
      </c>
      <c r="BV93" s="1">
        <v>762118</v>
      </c>
      <c r="BW93" s="1">
        <v>761995</v>
      </c>
      <c r="BX93" s="1">
        <v>760719</v>
      </c>
      <c r="BY93" s="1">
        <v>758096</v>
      </c>
      <c r="BZ93" s="1">
        <v>754011</v>
      </c>
      <c r="CA93" s="1">
        <v>748497</v>
      </c>
      <c r="CB93" s="1">
        <v>741752</v>
      </c>
      <c r="CC93" s="1">
        <v>734074</v>
      </c>
      <c r="CD93" s="1">
        <v>725822</v>
      </c>
      <c r="CE93" s="1">
        <v>717358</v>
      </c>
      <c r="CF93" s="1">
        <v>708880</v>
      </c>
      <c r="CG93" s="1">
        <v>700305</v>
      </c>
      <c r="CH93" s="1">
        <v>691253</v>
      </c>
      <c r="CI93" s="1">
        <v>681038</v>
      </c>
      <c r="CJ93" s="1">
        <v>669443</v>
      </c>
      <c r="CK93" s="1">
        <v>656890</v>
      </c>
      <c r="CL93" s="1">
        <v>640753</v>
      </c>
      <c r="CM93" s="1">
        <v>620896</v>
      </c>
      <c r="CN93" s="1">
        <v>561598</v>
      </c>
      <c r="CO93" s="1">
        <v>528814</v>
      </c>
      <c r="CP93" s="1">
        <v>504519</v>
      </c>
      <c r="CQ93" s="1">
        <v>461379</v>
      </c>
      <c r="CR93" s="1">
        <v>424801</v>
      </c>
      <c r="CS93" s="1">
        <v>376795</v>
      </c>
      <c r="CT93" s="1">
        <v>331347</v>
      </c>
      <c r="CU93" s="1">
        <v>288664</v>
      </c>
      <c r="CV93" s="1">
        <v>240417</v>
      </c>
      <c r="CW93" s="1">
        <v>196192</v>
      </c>
      <c r="CX93" s="1">
        <v>157594</v>
      </c>
      <c r="CY93" s="1">
        <v>127366</v>
      </c>
      <c r="CZ93" s="1">
        <v>98243</v>
      </c>
      <c r="DA93" s="1">
        <v>74398</v>
      </c>
      <c r="DB93" s="1">
        <v>53697</v>
      </c>
      <c r="DC93" s="1">
        <v>37670</v>
      </c>
      <c r="DD93" s="1">
        <v>63498</v>
      </c>
    </row>
    <row r="94" spans="1:108">
      <c r="A94" s="1">
        <v>2105</v>
      </c>
      <c r="B94" s="1">
        <v>56485008</v>
      </c>
      <c r="C94" s="1">
        <v>358650</v>
      </c>
      <c r="D94" s="1">
        <v>362627</v>
      </c>
      <c r="E94" s="1">
        <v>366601</v>
      </c>
      <c r="F94" s="1">
        <v>370576</v>
      </c>
      <c r="G94" s="1">
        <v>374537</v>
      </c>
      <c r="H94" s="1">
        <v>378483</v>
      </c>
      <c r="I94" s="1">
        <v>382423</v>
      </c>
      <c r="J94" s="1">
        <v>386387</v>
      </c>
      <c r="K94" s="1">
        <v>390392</v>
      </c>
      <c r="L94" s="1">
        <v>394452</v>
      </c>
      <c r="M94" s="1">
        <v>398574</v>
      </c>
      <c r="N94" s="1">
        <v>402761</v>
      </c>
      <c r="O94" s="1">
        <v>407038</v>
      </c>
      <c r="P94" s="1">
        <v>411432</v>
      </c>
      <c r="Q94" s="1">
        <v>415890</v>
      </c>
      <c r="R94" s="1">
        <v>420441</v>
      </c>
      <c r="S94" s="1">
        <v>425379</v>
      </c>
      <c r="T94" s="1">
        <v>431071</v>
      </c>
      <c r="U94" s="1">
        <v>437567</v>
      </c>
      <c r="V94" s="1">
        <v>444743</v>
      </c>
      <c r="W94" s="1">
        <v>452626</v>
      </c>
      <c r="X94" s="1">
        <v>460891</v>
      </c>
      <c r="Y94" s="1">
        <v>469327</v>
      </c>
      <c r="Z94" s="1">
        <v>477844</v>
      </c>
      <c r="AA94" s="1">
        <v>486042</v>
      </c>
      <c r="AB94" s="1">
        <v>493731</v>
      </c>
      <c r="AC94" s="1">
        <v>500971</v>
      </c>
      <c r="AD94" s="1">
        <v>507977</v>
      </c>
      <c r="AE94" s="1">
        <v>514824</v>
      </c>
      <c r="AF94" s="1">
        <v>521499</v>
      </c>
      <c r="AG94" s="1">
        <v>527997</v>
      </c>
      <c r="AH94" s="1">
        <v>534332</v>
      </c>
      <c r="AI94" s="1">
        <v>540556</v>
      </c>
      <c r="AJ94" s="1">
        <v>546664</v>
      </c>
      <c r="AK94" s="1">
        <v>552613</v>
      </c>
      <c r="AL94" s="1">
        <v>558366</v>
      </c>
      <c r="AM94" s="1">
        <v>563933</v>
      </c>
      <c r="AN94" s="1">
        <v>569364</v>
      </c>
      <c r="AO94" s="1">
        <v>574707</v>
      </c>
      <c r="AP94" s="1">
        <v>579971</v>
      </c>
      <c r="AQ94" s="1">
        <v>585154</v>
      </c>
      <c r="AR94" s="1">
        <v>590259</v>
      </c>
      <c r="AS94" s="1">
        <v>595318</v>
      </c>
      <c r="AT94" s="1">
        <v>600368</v>
      </c>
      <c r="AU94" s="1">
        <v>605458</v>
      </c>
      <c r="AV94" s="1">
        <v>610642</v>
      </c>
      <c r="AW94" s="1">
        <v>615965</v>
      </c>
      <c r="AX94" s="1">
        <v>621469</v>
      </c>
      <c r="AY94" s="1">
        <v>627200</v>
      </c>
      <c r="AZ94" s="1">
        <v>633218</v>
      </c>
      <c r="BA94" s="1">
        <v>639587</v>
      </c>
      <c r="BB94" s="1">
        <v>646347</v>
      </c>
      <c r="BC94" s="1">
        <v>653490</v>
      </c>
      <c r="BD94" s="1">
        <v>660961</v>
      </c>
      <c r="BE94" s="1">
        <v>668660</v>
      </c>
      <c r="BF94" s="1">
        <v>676450</v>
      </c>
      <c r="BG94" s="1">
        <v>684179</v>
      </c>
      <c r="BH94" s="1">
        <v>691710</v>
      </c>
      <c r="BI94" s="1">
        <v>698967</v>
      </c>
      <c r="BJ94" s="1">
        <v>705918</v>
      </c>
      <c r="BK94" s="1">
        <v>712532</v>
      </c>
      <c r="BL94" s="1">
        <v>718797</v>
      </c>
      <c r="BM94" s="1">
        <v>724713</v>
      </c>
      <c r="BN94" s="1">
        <v>730236</v>
      </c>
      <c r="BO94" s="1">
        <v>735301</v>
      </c>
      <c r="BP94" s="1">
        <v>739843</v>
      </c>
      <c r="BQ94" s="1">
        <v>743808</v>
      </c>
      <c r="BR94" s="1">
        <v>747188</v>
      </c>
      <c r="BS94" s="1">
        <v>750003</v>
      </c>
      <c r="BT94" s="1">
        <v>752246</v>
      </c>
      <c r="BU94" s="1">
        <v>753910</v>
      </c>
      <c r="BV94" s="1">
        <v>754931</v>
      </c>
      <c r="BW94" s="1">
        <v>755159</v>
      </c>
      <c r="BX94" s="1">
        <v>754385</v>
      </c>
      <c r="BY94" s="1">
        <v>752393</v>
      </c>
      <c r="BZ94" s="1">
        <v>748988</v>
      </c>
      <c r="CA94" s="1">
        <v>744051</v>
      </c>
      <c r="CB94" s="1">
        <v>737595</v>
      </c>
      <c r="CC94" s="1">
        <v>729783</v>
      </c>
      <c r="CD94" s="1">
        <v>720879</v>
      </c>
      <c r="CE94" s="1">
        <v>711209</v>
      </c>
      <c r="CF94" s="1">
        <v>701101</v>
      </c>
      <c r="CG94" s="1">
        <v>690724</v>
      </c>
      <c r="CH94" s="1">
        <v>679967</v>
      </c>
      <c r="CI94" s="1">
        <v>668442</v>
      </c>
      <c r="CJ94" s="1">
        <v>655485</v>
      </c>
      <c r="CK94" s="1">
        <v>640900</v>
      </c>
      <c r="CL94" s="1">
        <v>625099</v>
      </c>
      <c r="CM94" s="1">
        <v>605583</v>
      </c>
      <c r="CN94" s="1">
        <v>582248</v>
      </c>
      <c r="CO94" s="1">
        <v>522007</v>
      </c>
      <c r="CP94" s="1">
        <v>486495</v>
      </c>
      <c r="CQ94" s="1">
        <v>458813</v>
      </c>
      <c r="CR94" s="1">
        <v>414146</v>
      </c>
      <c r="CS94" s="1">
        <v>375821</v>
      </c>
      <c r="CT94" s="1">
        <v>328078</v>
      </c>
      <c r="CU94" s="1">
        <v>283510</v>
      </c>
      <c r="CV94" s="1">
        <v>242281</v>
      </c>
      <c r="CW94" s="1">
        <v>197534</v>
      </c>
      <c r="CX94" s="1">
        <v>157452</v>
      </c>
      <c r="CY94" s="1">
        <v>123229</v>
      </c>
      <c r="CZ94" s="1">
        <v>96803</v>
      </c>
      <c r="DA94" s="1">
        <v>72397</v>
      </c>
      <c r="DB94" s="1">
        <v>53040</v>
      </c>
      <c r="DC94" s="1">
        <v>36956</v>
      </c>
      <c r="DD94" s="1">
        <v>63369</v>
      </c>
    </row>
    <row r="95" spans="1:108">
      <c r="A95" s="1">
        <v>2106</v>
      </c>
      <c r="B95" s="1">
        <v>55860195</v>
      </c>
      <c r="C95" s="1">
        <v>354578</v>
      </c>
      <c r="D95" s="1">
        <v>358573</v>
      </c>
      <c r="E95" s="1">
        <v>362570</v>
      </c>
      <c r="F95" s="1">
        <v>366571</v>
      </c>
      <c r="G95" s="1">
        <v>370560</v>
      </c>
      <c r="H95" s="1">
        <v>374531</v>
      </c>
      <c r="I95" s="1">
        <v>378493</v>
      </c>
      <c r="J95" s="1">
        <v>382470</v>
      </c>
      <c r="K95" s="1">
        <v>386478</v>
      </c>
      <c r="L95" s="1">
        <v>390526</v>
      </c>
      <c r="M95" s="1">
        <v>394618</v>
      </c>
      <c r="N95" s="1">
        <v>398759</v>
      </c>
      <c r="O95" s="1">
        <v>402967</v>
      </c>
      <c r="P95" s="1">
        <v>407272</v>
      </c>
      <c r="Q95" s="1">
        <v>411620</v>
      </c>
      <c r="R95" s="1">
        <v>416042</v>
      </c>
      <c r="S95" s="1">
        <v>420831</v>
      </c>
      <c r="T95" s="1">
        <v>426352</v>
      </c>
      <c r="U95" s="1">
        <v>432660</v>
      </c>
      <c r="V95" s="1">
        <v>439636</v>
      </c>
      <c r="W95" s="1">
        <v>447310</v>
      </c>
      <c r="X95" s="1">
        <v>455370</v>
      </c>
      <c r="Y95" s="1">
        <v>463613</v>
      </c>
      <c r="Z95" s="1">
        <v>471954</v>
      </c>
      <c r="AA95" s="1">
        <v>480004</v>
      </c>
      <c r="AB95" s="1">
        <v>487577</v>
      </c>
      <c r="AC95" s="1">
        <v>494734</v>
      </c>
      <c r="AD95" s="1">
        <v>501688</v>
      </c>
      <c r="AE95" s="1">
        <v>508507</v>
      </c>
      <c r="AF95" s="1">
        <v>515179</v>
      </c>
      <c r="AG95" s="1">
        <v>521695</v>
      </c>
      <c r="AH95" s="1">
        <v>528068</v>
      </c>
      <c r="AI95" s="1">
        <v>534347</v>
      </c>
      <c r="AJ95" s="1">
        <v>540525</v>
      </c>
      <c r="AK95" s="1">
        <v>546558</v>
      </c>
      <c r="AL95" s="1">
        <v>552408</v>
      </c>
      <c r="AM95" s="1">
        <v>558079</v>
      </c>
      <c r="AN95" s="1">
        <v>563619</v>
      </c>
      <c r="AO95" s="1">
        <v>569066</v>
      </c>
      <c r="AP95" s="1">
        <v>574426</v>
      </c>
      <c r="AQ95" s="1">
        <v>579690</v>
      </c>
      <c r="AR95" s="1">
        <v>584854</v>
      </c>
      <c r="AS95" s="1">
        <v>589929</v>
      </c>
      <c r="AT95" s="1">
        <v>594950</v>
      </c>
      <c r="AU95" s="1">
        <v>599955</v>
      </c>
      <c r="AV95" s="1">
        <v>604997</v>
      </c>
      <c r="AW95" s="1">
        <v>610123</v>
      </c>
      <c r="AX95" s="1">
        <v>615376</v>
      </c>
      <c r="AY95" s="1">
        <v>620793</v>
      </c>
      <c r="AZ95" s="1">
        <v>626423</v>
      </c>
      <c r="BA95" s="1">
        <v>632329</v>
      </c>
      <c r="BB95" s="1">
        <v>638581</v>
      </c>
      <c r="BC95" s="1">
        <v>645226</v>
      </c>
      <c r="BD95" s="1">
        <v>652255</v>
      </c>
      <c r="BE95" s="1">
        <v>659611</v>
      </c>
      <c r="BF95" s="1">
        <v>667189</v>
      </c>
      <c r="BG95" s="1">
        <v>674847</v>
      </c>
      <c r="BH95" s="1">
        <v>682432</v>
      </c>
      <c r="BI95" s="1">
        <v>689804</v>
      </c>
      <c r="BJ95" s="1">
        <v>696882</v>
      </c>
      <c r="BK95" s="1">
        <v>703632</v>
      </c>
      <c r="BL95" s="1">
        <v>710027</v>
      </c>
      <c r="BM95" s="1">
        <v>716054</v>
      </c>
      <c r="BN95" s="1">
        <v>721706</v>
      </c>
      <c r="BO95" s="1">
        <v>726932</v>
      </c>
      <c r="BP95" s="1">
        <v>731662</v>
      </c>
      <c r="BQ95" s="1">
        <v>735841</v>
      </c>
      <c r="BR95" s="1">
        <v>739416</v>
      </c>
      <c r="BS95" s="1">
        <v>742374</v>
      </c>
      <c r="BT95" s="1">
        <v>744725</v>
      </c>
      <c r="BU95" s="1">
        <v>746476</v>
      </c>
      <c r="BV95" s="1">
        <v>747603</v>
      </c>
      <c r="BW95" s="1">
        <v>748037</v>
      </c>
      <c r="BX95" s="1">
        <v>747617</v>
      </c>
      <c r="BY95" s="1">
        <v>746129</v>
      </c>
      <c r="BZ95" s="1">
        <v>743353</v>
      </c>
      <c r="CA95" s="1">
        <v>739094</v>
      </c>
      <c r="CB95" s="1">
        <v>733213</v>
      </c>
      <c r="CC95" s="1">
        <v>725693</v>
      </c>
      <c r="CD95" s="1">
        <v>716666</v>
      </c>
      <c r="CE95" s="1">
        <v>706365</v>
      </c>
      <c r="CF95" s="1">
        <v>695091</v>
      </c>
      <c r="CG95" s="1">
        <v>683144</v>
      </c>
      <c r="CH95" s="1">
        <v>670663</v>
      </c>
      <c r="CI95" s="1">
        <v>657528</v>
      </c>
      <c r="CJ95" s="1">
        <v>643361</v>
      </c>
      <c r="CK95" s="1">
        <v>627537</v>
      </c>
      <c r="CL95" s="1">
        <v>609883</v>
      </c>
      <c r="CM95" s="1">
        <v>590788</v>
      </c>
      <c r="CN95" s="1">
        <v>567888</v>
      </c>
      <c r="CO95" s="1">
        <v>541145</v>
      </c>
      <c r="CP95" s="1">
        <v>480269</v>
      </c>
      <c r="CQ95" s="1">
        <v>442399</v>
      </c>
      <c r="CR95" s="1">
        <v>411853</v>
      </c>
      <c r="CS95" s="1">
        <v>366416</v>
      </c>
      <c r="CT95" s="1">
        <v>327237</v>
      </c>
      <c r="CU95" s="1">
        <v>280706</v>
      </c>
      <c r="CV95" s="1">
        <v>237952</v>
      </c>
      <c r="CW95" s="1">
        <v>199068</v>
      </c>
      <c r="CX95" s="1">
        <v>158522</v>
      </c>
      <c r="CY95" s="1">
        <v>123119</v>
      </c>
      <c r="CZ95" s="1">
        <v>93656</v>
      </c>
      <c r="DA95" s="1">
        <v>71340</v>
      </c>
      <c r="DB95" s="1">
        <v>51613</v>
      </c>
      <c r="DC95" s="1">
        <v>36505</v>
      </c>
      <c r="DD95" s="1">
        <v>62815</v>
      </c>
    </row>
    <row r="96" spans="1:108">
      <c r="A96" s="1">
        <v>2107</v>
      </c>
      <c r="B96" s="1">
        <v>55242537</v>
      </c>
      <c r="C96" s="1">
        <v>350498</v>
      </c>
      <c r="D96" s="1">
        <v>354502</v>
      </c>
      <c r="E96" s="1">
        <v>358517</v>
      </c>
      <c r="F96" s="1">
        <v>362540</v>
      </c>
      <c r="G96" s="1">
        <v>366555</v>
      </c>
      <c r="H96" s="1">
        <v>370554</v>
      </c>
      <c r="I96" s="1">
        <v>374541</v>
      </c>
      <c r="J96" s="1">
        <v>378539</v>
      </c>
      <c r="K96" s="1">
        <v>382560</v>
      </c>
      <c r="L96" s="1">
        <v>386610</v>
      </c>
      <c r="M96" s="1">
        <v>390690</v>
      </c>
      <c r="N96" s="1">
        <v>394801</v>
      </c>
      <c r="O96" s="1">
        <v>398962</v>
      </c>
      <c r="P96" s="1">
        <v>403199</v>
      </c>
      <c r="Q96" s="1">
        <v>407458</v>
      </c>
      <c r="R96" s="1">
        <v>411771</v>
      </c>
      <c r="S96" s="1">
        <v>416428</v>
      </c>
      <c r="T96" s="1">
        <v>421794</v>
      </c>
      <c r="U96" s="1">
        <v>427925</v>
      </c>
      <c r="V96" s="1">
        <v>434706</v>
      </c>
      <c r="W96" s="1">
        <v>442173</v>
      </c>
      <c r="X96" s="1">
        <v>450023</v>
      </c>
      <c r="Y96" s="1">
        <v>458060</v>
      </c>
      <c r="Z96" s="1">
        <v>466208</v>
      </c>
      <c r="AA96" s="1">
        <v>474087</v>
      </c>
      <c r="AB96" s="1">
        <v>481520</v>
      </c>
      <c r="AC96" s="1">
        <v>488568</v>
      </c>
      <c r="AD96" s="1">
        <v>495442</v>
      </c>
      <c r="AE96" s="1">
        <v>502210</v>
      </c>
      <c r="AF96" s="1">
        <v>508858</v>
      </c>
      <c r="AG96" s="1">
        <v>515372</v>
      </c>
      <c r="AH96" s="1">
        <v>521765</v>
      </c>
      <c r="AI96" s="1">
        <v>528082</v>
      </c>
      <c r="AJ96" s="1">
        <v>534316</v>
      </c>
      <c r="AK96" s="1">
        <v>540420</v>
      </c>
      <c r="AL96" s="1">
        <v>546355</v>
      </c>
      <c r="AM96" s="1">
        <v>552123</v>
      </c>
      <c r="AN96" s="1">
        <v>557768</v>
      </c>
      <c r="AO96" s="1">
        <v>563323</v>
      </c>
      <c r="AP96" s="1">
        <v>568788</v>
      </c>
      <c r="AQ96" s="1">
        <v>574148</v>
      </c>
      <c r="AR96" s="1">
        <v>579393</v>
      </c>
      <c r="AS96" s="1">
        <v>584526</v>
      </c>
      <c r="AT96" s="1">
        <v>589564</v>
      </c>
      <c r="AU96" s="1">
        <v>594541</v>
      </c>
      <c r="AV96" s="1">
        <v>599499</v>
      </c>
      <c r="AW96" s="1">
        <v>604483</v>
      </c>
      <c r="AX96" s="1">
        <v>609539</v>
      </c>
      <c r="AY96" s="1">
        <v>614706</v>
      </c>
      <c r="AZ96" s="1">
        <v>620025</v>
      </c>
      <c r="BA96" s="1">
        <v>625543</v>
      </c>
      <c r="BB96" s="1">
        <v>631334</v>
      </c>
      <c r="BC96" s="1">
        <v>637474</v>
      </c>
      <c r="BD96" s="1">
        <v>644007</v>
      </c>
      <c r="BE96" s="1">
        <v>650923</v>
      </c>
      <c r="BF96" s="1">
        <v>658160</v>
      </c>
      <c r="BG96" s="1">
        <v>665608</v>
      </c>
      <c r="BH96" s="1">
        <v>673125</v>
      </c>
      <c r="BI96" s="1">
        <v>680552</v>
      </c>
      <c r="BJ96" s="1">
        <v>687747</v>
      </c>
      <c r="BK96" s="1">
        <v>694626</v>
      </c>
      <c r="BL96" s="1">
        <v>701159</v>
      </c>
      <c r="BM96" s="1">
        <v>707318</v>
      </c>
      <c r="BN96" s="1">
        <v>713084</v>
      </c>
      <c r="BO96" s="1">
        <v>718440</v>
      </c>
      <c r="BP96" s="1">
        <v>723334</v>
      </c>
      <c r="BQ96" s="1">
        <v>727704</v>
      </c>
      <c r="BR96" s="1">
        <v>731496</v>
      </c>
      <c r="BS96" s="1">
        <v>734652</v>
      </c>
      <c r="BT96" s="1">
        <v>737150</v>
      </c>
      <c r="BU96" s="1">
        <v>739013</v>
      </c>
      <c r="BV96" s="1">
        <v>740231</v>
      </c>
      <c r="BW96" s="1">
        <v>740776</v>
      </c>
      <c r="BX96" s="1">
        <v>740567</v>
      </c>
      <c r="BY96" s="1">
        <v>739435</v>
      </c>
      <c r="BZ96" s="1">
        <v>737164</v>
      </c>
      <c r="CA96" s="1">
        <v>733534</v>
      </c>
      <c r="CB96" s="1">
        <v>728329</v>
      </c>
      <c r="CC96" s="1">
        <v>721382</v>
      </c>
      <c r="CD96" s="1">
        <v>712649</v>
      </c>
      <c r="CE96" s="1">
        <v>702237</v>
      </c>
      <c r="CF96" s="1">
        <v>690358</v>
      </c>
      <c r="CG96" s="1">
        <v>677288</v>
      </c>
      <c r="CH96" s="1">
        <v>663303</v>
      </c>
      <c r="CI96" s="1">
        <v>648531</v>
      </c>
      <c r="CJ96" s="1">
        <v>632857</v>
      </c>
      <c r="CK96" s="1">
        <v>615930</v>
      </c>
      <c r="CL96" s="1">
        <v>597167</v>
      </c>
      <c r="CM96" s="1">
        <v>576407</v>
      </c>
      <c r="CN96" s="1">
        <v>554014</v>
      </c>
      <c r="CO96" s="1">
        <v>527799</v>
      </c>
      <c r="CP96" s="1">
        <v>497823</v>
      </c>
      <c r="CQ96" s="1">
        <v>436772</v>
      </c>
      <c r="CR96" s="1">
        <v>397097</v>
      </c>
      <c r="CS96" s="1">
        <v>364397</v>
      </c>
      <c r="CT96" s="1">
        <v>319068</v>
      </c>
      <c r="CU96" s="1">
        <v>279992</v>
      </c>
      <c r="CV96" s="1">
        <v>235592</v>
      </c>
      <c r="CW96" s="1">
        <v>195509</v>
      </c>
      <c r="CX96" s="1">
        <v>159755</v>
      </c>
      <c r="CY96" s="1">
        <v>123951</v>
      </c>
      <c r="CZ96" s="1">
        <v>93573</v>
      </c>
      <c r="DA96" s="1">
        <v>69019</v>
      </c>
      <c r="DB96" s="1">
        <v>50863</v>
      </c>
      <c r="DC96" s="1">
        <v>35522</v>
      </c>
      <c r="DD96" s="1">
        <v>62164</v>
      </c>
    </row>
    <row r="97" spans="1:108">
      <c r="A97" s="1">
        <v>2108</v>
      </c>
      <c r="B97" s="1">
        <v>54631994</v>
      </c>
      <c r="C97" s="1">
        <v>346416</v>
      </c>
      <c r="D97" s="1">
        <v>350422</v>
      </c>
      <c r="E97" s="1">
        <v>354447</v>
      </c>
      <c r="F97" s="1">
        <v>358487</v>
      </c>
      <c r="G97" s="1">
        <v>362525</v>
      </c>
      <c r="H97" s="1">
        <v>366549</v>
      </c>
      <c r="I97" s="1">
        <v>370564</v>
      </c>
      <c r="J97" s="1">
        <v>374587</v>
      </c>
      <c r="K97" s="1">
        <v>378628</v>
      </c>
      <c r="L97" s="1">
        <v>382691</v>
      </c>
      <c r="M97" s="1">
        <v>386773</v>
      </c>
      <c r="N97" s="1">
        <v>390871</v>
      </c>
      <c r="O97" s="1">
        <v>395003</v>
      </c>
      <c r="P97" s="1">
        <v>399192</v>
      </c>
      <c r="Q97" s="1">
        <v>403383</v>
      </c>
      <c r="R97" s="1">
        <v>407607</v>
      </c>
      <c r="S97" s="1">
        <v>412153</v>
      </c>
      <c r="T97" s="1">
        <v>417381</v>
      </c>
      <c r="U97" s="1">
        <v>423349</v>
      </c>
      <c r="V97" s="1">
        <v>429948</v>
      </c>
      <c r="W97" s="1">
        <v>437215</v>
      </c>
      <c r="X97" s="1">
        <v>444855</v>
      </c>
      <c r="Y97" s="1">
        <v>452681</v>
      </c>
      <c r="Z97" s="1">
        <v>460623</v>
      </c>
      <c r="AA97" s="1">
        <v>468314</v>
      </c>
      <c r="AB97" s="1">
        <v>475585</v>
      </c>
      <c r="AC97" s="1">
        <v>482498</v>
      </c>
      <c r="AD97" s="1">
        <v>489267</v>
      </c>
      <c r="AE97" s="1">
        <v>495959</v>
      </c>
      <c r="AF97" s="1">
        <v>502557</v>
      </c>
      <c r="AG97" s="1">
        <v>509049</v>
      </c>
      <c r="AH97" s="1">
        <v>515442</v>
      </c>
      <c r="AI97" s="1">
        <v>521780</v>
      </c>
      <c r="AJ97" s="1">
        <v>528052</v>
      </c>
      <c r="AK97" s="1">
        <v>534212</v>
      </c>
      <c r="AL97" s="1">
        <v>540219</v>
      </c>
      <c r="AM97" s="1">
        <v>546074</v>
      </c>
      <c r="AN97" s="1">
        <v>551816</v>
      </c>
      <c r="AO97" s="1">
        <v>557476</v>
      </c>
      <c r="AP97" s="1">
        <v>563048</v>
      </c>
      <c r="AQ97" s="1">
        <v>568513</v>
      </c>
      <c r="AR97" s="1">
        <v>573854</v>
      </c>
      <c r="AS97" s="1">
        <v>579069</v>
      </c>
      <c r="AT97" s="1">
        <v>584165</v>
      </c>
      <c r="AU97" s="1">
        <v>589159</v>
      </c>
      <c r="AV97" s="1">
        <v>594089</v>
      </c>
      <c r="AW97" s="1">
        <v>598989</v>
      </c>
      <c r="AX97" s="1">
        <v>603904</v>
      </c>
      <c r="AY97" s="1">
        <v>608876</v>
      </c>
      <c r="AZ97" s="1">
        <v>613945</v>
      </c>
      <c r="BA97" s="1">
        <v>619154</v>
      </c>
      <c r="BB97" s="1">
        <v>624560</v>
      </c>
      <c r="BC97" s="1">
        <v>630240</v>
      </c>
      <c r="BD97" s="1">
        <v>636269</v>
      </c>
      <c r="BE97" s="1">
        <v>642691</v>
      </c>
      <c r="BF97" s="1">
        <v>649491</v>
      </c>
      <c r="BG97" s="1">
        <v>656600</v>
      </c>
      <c r="BH97" s="1">
        <v>663909</v>
      </c>
      <c r="BI97" s="1">
        <v>671270</v>
      </c>
      <c r="BJ97" s="1">
        <v>678523</v>
      </c>
      <c r="BK97" s="1">
        <v>685520</v>
      </c>
      <c r="BL97" s="1">
        <v>692184</v>
      </c>
      <c r="BM97" s="1">
        <v>698484</v>
      </c>
      <c r="BN97" s="1">
        <v>704384</v>
      </c>
      <c r="BO97" s="1">
        <v>709857</v>
      </c>
      <c r="BP97" s="1">
        <v>714885</v>
      </c>
      <c r="BQ97" s="1">
        <v>719421</v>
      </c>
      <c r="BR97" s="1">
        <v>723407</v>
      </c>
      <c r="BS97" s="1">
        <v>726783</v>
      </c>
      <c r="BT97" s="1">
        <v>729482</v>
      </c>
      <c r="BU97" s="1">
        <v>731496</v>
      </c>
      <c r="BV97" s="1">
        <v>732830</v>
      </c>
      <c r="BW97" s="1">
        <v>733471</v>
      </c>
      <c r="BX97" s="1">
        <v>733378</v>
      </c>
      <c r="BY97" s="1">
        <v>732461</v>
      </c>
      <c r="BZ97" s="1">
        <v>730551</v>
      </c>
      <c r="CA97" s="1">
        <v>727426</v>
      </c>
      <c r="CB97" s="1">
        <v>722849</v>
      </c>
      <c r="CC97" s="1">
        <v>716576</v>
      </c>
      <c r="CD97" s="1">
        <v>708416</v>
      </c>
      <c r="CE97" s="1">
        <v>698301</v>
      </c>
      <c r="CF97" s="1">
        <v>686322</v>
      </c>
      <c r="CG97" s="1">
        <v>672675</v>
      </c>
      <c r="CH97" s="1">
        <v>657617</v>
      </c>
      <c r="CI97" s="1">
        <v>641414</v>
      </c>
      <c r="CJ97" s="1">
        <v>624197</v>
      </c>
      <c r="CK97" s="1">
        <v>605873</v>
      </c>
      <c r="CL97" s="1">
        <v>586121</v>
      </c>
      <c r="CM97" s="1">
        <v>564389</v>
      </c>
      <c r="CN97" s="1">
        <v>540528</v>
      </c>
      <c r="CO97" s="1">
        <v>514905</v>
      </c>
      <c r="CP97" s="1">
        <v>485545</v>
      </c>
      <c r="CQ97" s="1">
        <v>452683</v>
      </c>
      <c r="CR97" s="1">
        <v>392080</v>
      </c>
      <c r="CS97" s="1">
        <v>351321</v>
      </c>
      <c r="CT97" s="1">
        <v>317318</v>
      </c>
      <c r="CU97" s="1">
        <v>273020</v>
      </c>
      <c r="CV97" s="1">
        <v>234999</v>
      </c>
      <c r="CW97" s="1">
        <v>193566</v>
      </c>
      <c r="CX97" s="1">
        <v>156897</v>
      </c>
      <c r="CY97" s="1">
        <v>124917</v>
      </c>
      <c r="CZ97" s="1">
        <v>94201</v>
      </c>
      <c r="DA97" s="1">
        <v>68959</v>
      </c>
      <c r="DB97" s="1">
        <v>49206</v>
      </c>
      <c r="DC97" s="1">
        <v>35008</v>
      </c>
      <c r="DD97" s="1">
        <v>61108</v>
      </c>
    </row>
    <row r="98" spans="1:108">
      <c r="A98" s="1">
        <v>2109</v>
      </c>
      <c r="B98" s="1">
        <v>54028536</v>
      </c>
      <c r="C98" s="1">
        <v>342344</v>
      </c>
      <c r="D98" s="1">
        <v>346342</v>
      </c>
      <c r="E98" s="1">
        <v>350368</v>
      </c>
      <c r="F98" s="1">
        <v>354418</v>
      </c>
      <c r="G98" s="1">
        <v>358472</v>
      </c>
      <c r="H98" s="1">
        <v>362519</v>
      </c>
      <c r="I98" s="1">
        <v>366559</v>
      </c>
      <c r="J98" s="1">
        <v>370609</v>
      </c>
      <c r="K98" s="1">
        <v>374675</v>
      </c>
      <c r="L98" s="1">
        <v>378757</v>
      </c>
      <c r="M98" s="1">
        <v>382852</v>
      </c>
      <c r="N98" s="1">
        <v>386952</v>
      </c>
      <c r="O98" s="1">
        <v>391071</v>
      </c>
      <c r="P98" s="1">
        <v>395230</v>
      </c>
      <c r="Q98" s="1">
        <v>399374</v>
      </c>
      <c r="R98" s="1">
        <v>403531</v>
      </c>
      <c r="S98" s="1">
        <v>407986</v>
      </c>
      <c r="T98" s="1">
        <v>413096</v>
      </c>
      <c r="U98" s="1">
        <v>418920</v>
      </c>
      <c r="V98" s="1">
        <v>425351</v>
      </c>
      <c r="W98" s="1">
        <v>432429</v>
      </c>
      <c r="X98" s="1">
        <v>439866</v>
      </c>
      <c r="Y98" s="1">
        <v>447482</v>
      </c>
      <c r="Z98" s="1">
        <v>455214</v>
      </c>
      <c r="AA98" s="1">
        <v>462705</v>
      </c>
      <c r="AB98" s="1">
        <v>469794</v>
      </c>
      <c r="AC98" s="1">
        <v>476551</v>
      </c>
      <c r="AD98" s="1">
        <v>483189</v>
      </c>
      <c r="AE98" s="1">
        <v>489777</v>
      </c>
      <c r="AF98" s="1">
        <v>496301</v>
      </c>
      <c r="AG98" s="1">
        <v>502746</v>
      </c>
      <c r="AH98" s="1">
        <v>509117</v>
      </c>
      <c r="AI98" s="1">
        <v>515456</v>
      </c>
      <c r="AJ98" s="1">
        <v>521749</v>
      </c>
      <c r="AK98" s="1">
        <v>527949</v>
      </c>
      <c r="AL98" s="1">
        <v>534014</v>
      </c>
      <c r="AM98" s="1">
        <v>539941</v>
      </c>
      <c r="AN98" s="1">
        <v>545770</v>
      </c>
      <c r="AO98" s="1">
        <v>551527</v>
      </c>
      <c r="AP98" s="1">
        <v>557203</v>
      </c>
      <c r="AQ98" s="1">
        <v>562776</v>
      </c>
      <c r="AR98" s="1">
        <v>568221</v>
      </c>
      <c r="AS98" s="1">
        <v>573533</v>
      </c>
      <c r="AT98" s="1">
        <v>578711</v>
      </c>
      <c r="AU98" s="1">
        <v>583763</v>
      </c>
      <c r="AV98" s="1">
        <v>588711</v>
      </c>
      <c r="AW98" s="1">
        <v>593584</v>
      </c>
      <c r="AX98" s="1">
        <v>598416</v>
      </c>
      <c r="AY98" s="1">
        <v>603247</v>
      </c>
      <c r="AZ98" s="1">
        <v>608122</v>
      </c>
      <c r="BA98" s="1">
        <v>613083</v>
      </c>
      <c r="BB98" s="1">
        <v>618180</v>
      </c>
      <c r="BC98" s="1">
        <v>623477</v>
      </c>
      <c r="BD98" s="1">
        <v>629049</v>
      </c>
      <c r="BE98" s="1">
        <v>634969</v>
      </c>
      <c r="BF98" s="1">
        <v>641278</v>
      </c>
      <c r="BG98" s="1">
        <v>647952</v>
      </c>
      <c r="BH98" s="1">
        <v>654925</v>
      </c>
      <c r="BI98" s="1">
        <v>662080</v>
      </c>
      <c r="BJ98" s="1">
        <v>669268</v>
      </c>
      <c r="BK98" s="1">
        <v>676325</v>
      </c>
      <c r="BL98" s="1">
        <v>683110</v>
      </c>
      <c r="BM98" s="1">
        <v>689543</v>
      </c>
      <c r="BN98" s="1">
        <v>695586</v>
      </c>
      <c r="BO98" s="1">
        <v>701196</v>
      </c>
      <c r="BP98" s="1">
        <v>706344</v>
      </c>
      <c r="BQ98" s="1">
        <v>711017</v>
      </c>
      <c r="BR98" s="1">
        <v>715172</v>
      </c>
      <c r="BS98" s="1">
        <v>718746</v>
      </c>
      <c r="BT98" s="1">
        <v>721669</v>
      </c>
      <c r="BU98" s="1">
        <v>723887</v>
      </c>
      <c r="BV98" s="1">
        <v>725375</v>
      </c>
      <c r="BW98" s="1">
        <v>726138</v>
      </c>
      <c r="BX98" s="1">
        <v>726146</v>
      </c>
      <c r="BY98" s="1">
        <v>725351</v>
      </c>
      <c r="BZ98" s="1">
        <v>723661</v>
      </c>
      <c r="CA98" s="1">
        <v>720900</v>
      </c>
      <c r="CB98" s="1">
        <v>716831</v>
      </c>
      <c r="CC98" s="1">
        <v>711185</v>
      </c>
      <c r="CD98" s="1">
        <v>703696</v>
      </c>
      <c r="CE98" s="1">
        <v>694152</v>
      </c>
      <c r="CF98" s="1">
        <v>682475</v>
      </c>
      <c r="CG98" s="1">
        <v>668743</v>
      </c>
      <c r="CH98" s="1">
        <v>653139</v>
      </c>
      <c r="CI98" s="1">
        <v>635916</v>
      </c>
      <c r="CJ98" s="1">
        <v>617347</v>
      </c>
      <c r="CK98" s="1">
        <v>597583</v>
      </c>
      <c r="CL98" s="1">
        <v>576551</v>
      </c>
      <c r="CM98" s="1">
        <v>553949</v>
      </c>
      <c r="CN98" s="1">
        <v>529257</v>
      </c>
      <c r="CO98" s="1">
        <v>502370</v>
      </c>
      <c r="CP98" s="1">
        <v>473683</v>
      </c>
      <c r="CQ98" s="1">
        <v>441518</v>
      </c>
      <c r="CR98" s="1">
        <v>406312</v>
      </c>
      <c r="CS98" s="1">
        <v>346913</v>
      </c>
      <c r="CT98" s="1">
        <v>305913</v>
      </c>
      <c r="CU98" s="1">
        <v>271530</v>
      </c>
      <c r="CV98" s="1">
        <v>229162</v>
      </c>
      <c r="CW98" s="1">
        <v>193082</v>
      </c>
      <c r="CX98" s="1">
        <v>155333</v>
      </c>
      <c r="CY98" s="1">
        <v>122681</v>
      </c>
      <c r="CZ98" s="1">
        <v>94937</v>
      </c>
      <c r="DA98" s="1">
        <v>69419</v>
      </c>
      <c r="DB98" s="1">
        <v>49164</v>
      </c>
      <c r="DC98" s="1">
        <v>33867</v>
      </c>
      <c r="DD98" s="1">
        <v>60111</v>
      </c>
    </row>
    <row r="99" spans="1:108">
      <c r="A99" s="1">
        <v>2110</v>
      </c>
      <c r="B99" s="1">
        <v>53432143</v>
      </c>
      <c r="C99" s="1">
        <v>338292</v>
      </c>
      <c r="D99" s="1">
        <v>342270</v>
      </c>
      <c r="E99" s="1">
        <v>346288</v>
      </c>
      <c r="F99" s="1">
        <v>350339</v>
      </c>
      <c r="G99" s="1">
        <v>354403</v>
      </c>
      <c r="H99" s="1">
        <v>358466</v>
      </c>
      <c r="I99" s="1">
        <v>362529</v>
      </c>
      <c r="J99" s="1">
        <v>366604</v>
      </c>
      <c r="K99" s="1">
        <v>370696</v>
      </c>
      <c r="L99" s="1">
        <v>374803</v>
      </c>
      <c r="M99" s="1">
        <v>378917</v>
      </c>
      <c r="N99" s="1">
        <v>383029</v>
      </c>
      <c r="O99" s="1">
        <v>387149</v>
      </c>
      <c r="P99" s="1">
        <v>391296</v>
      </c>
      <c r="Q99" s="1">
        <v>395411</v>
      </c>
      <c r="R99" s="1">
        <v>399520</v>
      </c>
      <c r="S99" s="1">
        <v>403906</v>
      </c>
      <c r="T99" s="1">
        <v>408919</v>
      </c>
      <c r="U99" s="1">
        <v>414620</v>
      </c>
      <c r="V99" s="1">
        <v>420901</v>
      </c>
      <c r="W99" s="1">
        <v>427806</v>
      </c>
      <c r="X99" s="1">
        <v>435052</v>
      </c>
      <c r="Y99" s="1">
        <v>442464</v>
      </c>
      <c r="Z99" s="1">
        <v>449986</v>
      </c>
      <c r="AA99" s="1">
        <v>457271</v>
      </c>
      <c r="AB99" s="1">
        <v>464167</v>
      </c>
      <c r="AC99" s="1">
        <v>470749</v>
      </c>
      <c r="AD99" s="1">
        <v>477233</v>
      </c>
      <c r="AE99" s="1">
        <v>483692</v>
      </c>
      <c r="AF99" s="1">
        <v>490115</v>
      </c>
      <c r="AG99" s="1">
        <v>496487</v>
      </c>
      <c r="AH99" s="1">
        <v>502813</v>
      </c>
      <c r="AI99" s="1">
        <v>509131</v>
      </c>
      <c r="AJ99" s="1">
        <v>515426</v>
      </c>
      <c r="AK99" s="1">
        <v>521648</v>
      </c>
      <c r="AL99" s="1">
        <v>527753</v>
      </c>
      <c r="AM99" s="1">
        <v>533739</v>
      </c>
      <c r="AN99" s="1">
        <v>539640</v>
      </c>
      <c r="AO99" s="1">
        <v>545483</v>
      </c>
      <c r="AP99" s="1">
        <v>551257</v>
      </c>
      <c r="AQ99" s="1">
        <v>556934</v>
      </c>
      <c r="AR99" s="1">
        <v>562487</v>
      </c>
      <c r="AS99" s="1">
        <v>567903</v>
      </c>
      <c r="AT99" s="1">
        <v>573178</v>
      </c>
      <c r="AU99" s="1">
        <v>578313</v>
      </c>
      <c r="AV99" s="1">
        <v>583319</v>
      </c>
      <c r="AW99" s="1">
        <v>588210</v>
      </c>
      <c r="AX99" s="1">
        <v>593015</v>
      </c>
      <c r="AY99" s="1">
        <v>597765</v>
      </c>
      <c r="AZ99" s="1">
        <v>602500</v>
      </c>
      <c r="BA99" s="1">
        <v>607268</v>
      </c>
      <c r="BB99" s="1">
        <v>612119</v>
      </c>
      <c r="BC99" s="1">
        <v>617108</v>
      </c>
      <c r="BD99" s="1">
        <v>622298</v>
      </c>
      <c r="BE99" s="1">
        <v>627764</v>
      </c>
      <c r="BF99" s="1">
        <v>633573</v>
      </c>
      <c r="BG99" s="1">
        <v>639758</v>
      </c>
      <c r="BH99" s="1">
        <v>646298</v>
      </c>
      <c r="BI99" s="1">
        <v>653120</v>
      </c>
      <c r="BJ99" s="1">
        <v>660105</v>
      </c>
      <c r="BK99" s="1">
        <v>667101</v>
      </c>
      <c r="BL99" s="1">
        <v>673948</v>
      </c>
      <c r="BM99" s="1">
        <v>680504</v>
      </c>
      <c r="BN99" s="1">
        <v>686682</v>
      </c>
      <c r="BO99" s="1">
        <v>692438</v>
      </c>
      <c r="BP99" s="1">
        <v>697726</v>
      </c>
      <c r="BQ99" s="1">
        <v>702522</v>
      </c>
      <c r="BR99" s="1">
        <v>706818</v>
      </c>
      <c r="BS99" s="1">
        <v>710565</v>
      </c>
      <c r="BT99" s="1">
        <v>713688</v>
      </c>
      <c r="BU99" s="1">
        <v>716133</v>
      </c>
      <c r="BV99" s="1">
        <v>717830</v>
      </c>
      <c r="BW99" s="1">
        <v>718752</v>
      </c>
      <c r="BX99" s="1">
        <v>718886</v>
      </c>
      <c r="BY99" s="1">
        <v>718199</v>
      </c>
      <c r="BZ99" s="1">
        <v>716636</v>
      </c>
      <c r="CA99" s="1">
        <v>714101</v>
      </c>
      <c r="CB99" s="1">
        <v>710400</v>
      </c>
      <c r="CC99" s="1">
        <v>705264</v>
      </c>
      <c r="CD99" s="1">
        <v>698402</v>
      </c>
      <c r="CE99" s="1">
        <v>689528</v>
      </c>
      <c r="CF99" s="1">
        <v>678421</v>
      </c>
      <c r="CG99" s="1">
        <v>664995</v>
      </c>
      <c r="CH99" s="1">
        <v>649321</v>
      </c>
      <c r="CI99" s="1">
        <v>631585</v>
      </c>
      <c r="CJ99" s="1">
        <v>612055</v>
      </c>
      <c r="CK99" s="1">
        <v>591025</v>
      </c>
      <c r="CL99" s="1">
        <v>568662</v>
      </c>
      <c r="CM99" s="1">
        <v>544904</v>
      </c>
      <c r="CN99" s="1">
        <v>519468</v>
      </c>
      <c r="CO99" s="1">
        <v>491895</v>
      </c>
      <c r="CP99" s="1">
        <v>462152</v>
      </c>
      <c r="CQ99" s="1">
        <v>430732</v>
      </c>
      <c r="CR99" s="1">
        <v>396291</v>
      </c>
      <c r="CS99" s="1">
        <v>359460</v>
      </c>
      <c r="CT99" s="1">
        <v>302103</v>
      </c>
      <c r="CU99" s="1">
        <v>261755</v>
      </c>
      <c r="CV99" s="1">
        <v>227917</v>
      </c>
      <c r="CW99" s="1">
        <v>188299</v>
      </c>
      <c r="CX99" s="1">
        <v>154949</v>
      </c>
      <c r="CY99" s="1">
        <v>121455</v>
      </c>
      <c r="CZ99" s="1">
        <v>93236</v>
      </c>
      <c r="DA99" s="1">
        <v>69961</v>
      </c>
      <c r="DB99" s="1">
        <v>49490</v>
      </c>
      <c r="DC99" s="1">
        <v>33838</v>
      </c>
      <c r="DD99" s="1">
        <v>58745</v>
      </c>
    </row>
    <row r="100" spans="1:108">
      <c r="A100" s="1">
        <v>2111</v>
      </c>
      <c r="B100" s="1">
        <v>52842802</v>
      </c>
      <c r="C100" s="1">
        <v>334270</v>
      </c>
      <c r="D100" s="1">
        <v>338219</v>
      </c>
      <c r="E100" s="1">
        <v>342217</v>
      </c>
      <c r="F100" s="1">
        <v>346259</v>
      </c>
      <c r="G100" s="1">
        <v>350324</v>
      </c>
      <c r="H100" s="1">
        <v>354397</v>
      </c>
      <c r="I100" s="1">
        <v>358476</v>
      </c>
      <c r="J100" s="1">
        <v>362573</v>
      </c>
      <c r="K100" s="1">
        <v>366690</v>
      </c>
      <c r="L100" s="1">
        <v>370823</v>
      </c>
      <c r="M100" s="1">
        <v>374961</v>
      </c>
      <c r="N100" s="1">
        <v>379093</v>
      </c>
      <c r="O100" s="1">
        <v>383225</v>
      </c>
      <c r="P100" s="1">
        <v>387372</v>
      </c>
      <c r="Q100" s="1">
        <v>391475</v>
      </c>
      <c r="R100" s="1">
        <v>395556</v>
      </c>
      <c r="S100" s="1">
        <v>399891</v>
      </c>
      <c r="T100" s="1">
        <v>404830</v>
      </c>
      <c r="U100" s="1">
        <v>410427</v>
      </c>
      <c r="V100" s="1">
        <v>416580</v>
      </c>
      <c r="W100" s="1">
        <v>423330</v>
      </c>
      <c r="X100" s="1">
        <v>430400</v>
      </c>
      <c r="Y100" s="1">
        <v>437621</v>
      </c>
      <c r="Z100" s="1">
        <v>444940</v>
      </c>
      <c r="AA100" s="1">
        <v>452020</v>
      </c>
      <c r="AB100" s="1">
        <v>458716</v>
      </c>
      <c r="AC100" s="1">
        <v>465110</v>
      </c>
      <c r="AD100" s="1">
        <v>471422</v>
      </c>
      <c r="AE100" s="1">
        <v>477730</v>
      </c>
      <c r="AF100" s="1">
        <v>484026</v>
      </c>
      <c r="AG100" s="1">
        <v>490299</v>
      </c>
      <c r="AH100" s="1">
        <v>496554</v>
      </c>
      <c r="AI100" s="1">
        <v>502827</v>
      </c>
      <c r="AJ100" s="1">
        <v>509102</v>
      </c>
      <c r="AK100" s="1">
        <v>515326</v>
      </c>
      <c r="AL100" s="1">
        <v>521454</v>
      </c>
      <c r="AM100" s="1">
        <v>527482</v>
      </c>
      <c r="AN100" s="1">
        <v>533441</v>
      </c>
      <c r="AO100" s="1">
        <v>539357</v>
      </c>
      <c r="AP100" s="1">
        <v>545217</v>
      </c>
      <c r="AQ100" s="1">
        <v>550990</v>
      </c>
      <c r="AR100" s="1">
        <v>556648</v>
      </c>
      <c r="AS100" s="1">
        <v>562172</v>
      </c>
      <c r="AT100" s="1">
        <v>567552</v>
      </c>
      <c r="AU100" s="1">
        <v>572784</v>
      </c>
      <c r="AV100" s="1">
        <v>577873</v>
      </c>
      <c r="AW100" s="1">
        <v>582823</v>
      </c>
      <c r="AX100" s="1">
        <v>587647</v>
      </c>
      <c r="AY100" s="1">
        <v>592370</v>
      </c>
      <c r="AZ100" s="1">
        <v>597025</v>
      </c>
      <c r="BA100" s="1">
        <v>601654</v>
      </c>
      <c r="BB100" s="1">
        <v>606313</v>
      </c>
      <c r="BC100" s="1">
        <v>611057</v>
      </c>
      <c r="BD100" s="1">
        <v>615942</v>
      </c>
      <c r="BE100" s="1">
        <v>621027</v>
      </c>
      <c r="BF100" s="1">
        <v>626383</v>
      </c>
      <c r="BG100" s="1">
        <v>632071</v>
      </c>
      <c r="BH100" s="1">
        <v>638125</v>
      </c>
      <c r="BI100" s="1">
        <v>644517</v>
      </c>
      <c r="BJ100" s="1">
        <v>651172</v>
      </c>
      <c r="BK100" s="1">
        <v>657968</v>
      </c>
      <c r="BL100" s="1">
        <v>664756</v>
      </c>
      <c r="BM100" s="1">
        <v>671377</v>
      </c>
      <c r="BN100" s="1">
        <v>677681</v>
      </c>
      <c r="BO100" s="1">
        <v>683575</v>
      </c>
      <c r="BP100" s="1">
        <v>689011</v>
      </c>
      <c r="BQ100" s="1">
        <v>693951</v>
      </c>
      <c r="BR100" s="1">
        <v>698374</v>
      </c>
      <c r="BS100" s="1">
        <v>702265</v>
      </c>
      <c r="BT100" s="1">
        <v>705565</v>
      </c>
      <c r="BU100" s="1">
        <v>708214</v>
      </c>
      <c r="BV100" s="1">
        <v>710141</v>
      </c>
      <c r="BW100" s="1">
        <v>711275</v>
      </c>
      <c r="BX100" s="1">
        <v>711574</v>
      </c>
      <c r="BY100" s="1">
        <v>711018</v>
      </c>
      <c r="BZ100" s="1">
        <v>709570</v>
      </c>
      <c r="CA100" s="1">
        <v>707170</v>
      </c>
      <c r="CB100" s="1">
        <v>703700</v>
      </c>
      <c r="CC100" s="1">
        <v>698937</v>
      </c>
      <c r="CD100" s="1">
        <v>692587</v>
      </c>
      <c r="CE100" s="1">
        <v>684340</v>
      </c>
      <c r="CF100" s="1">
        <v>673901</v>
      </c>
      <c r="CG100" s="1">
        <v>661044</v>
      </c>
      <c r="CH100" s="1">
        <v>645681</v>
      </c>
      <c r="CI100" s="1">
        <v>627892</v>
      </c>
      <c r="CJ100" s="1">
        <v>607886</v>
      </c>
      <c r="CK100" s="1">
        <v>585958</v>
      </c>
      <c r="CL100" s="1">
        <v>562421</v>
      </c>
      <c r="CM100" s="1">
        <v>537448</v>
      </c>
      <c r="CN100" s="1">
        <v>510985</v>
      </c>
      <c r="CO100" s="1">
        <v>482796</v>
      </c>
      <c r="CP100" s="1">
        <v>452515</v>
      </c>
      <c r="CQ100" s="1">
        <v>420246</v>
      </c>
      <c r="CR100" s="1">
        <v>386610</v>
      </c>
      <c r="CS100" s="1">
        <v>350594</v>
      </c>
      <c r="CT100" s="1">
        <v>312987</v>
      </c>
      <c r="CU100" s="1">
        <v>258519</v>
      </c>
      <c r="CV100" s="1">
        <v>219699</v>
      </c>
      <c r="CW100" s="1">
        <v>187282</v>
      </c>
      <c r="CX100" s="1">
        <v>151120</v>
      </c>
      <c r="CY100" s="1">
        <v>121157</v>
      </c>
      <c r="CZ100" s="1">
        <v>92302</v>
      </c>
      <c r="DA100" s="1">
        <v>68707</v>
      </c>
      <c r="DB100" s="1">
        <v>49878</v>
      </c>
      <c r="DC100" s="1">
        <v>34061</v>
      </c>
      <c r="DD100" s="1">
        <v>57885</v>
      </c>
    </row>
    <row r="101" spans="1:108">
      <c r="A101" s="1">
        <v>2112</v>
      </c>
      <c r="B101" s="1">
        <v>52260494</v>
      </c>
      <c r="C101" s="1">
        <v>330289</v>
      </c>
      <c r="D101" s="1">
        <v>334198</v>
      </c>
      <c r="E101" s="1">
        <v>338166</v>
      </c>
      <c r="F101" s="1">
        <v>342189</v>
      </c>
      <c r="G101" s="1">
        <v>346244</v>
      </c>
      <c r="H101" s="1">
        <v>350318</v>
      </c>
      <c r="I101" s="1">
        <v>354406</v>
      </c>
      <c r="J101" s="1">
        <v>358520</v>
      </c>
      <c r="K101" s="1">
        <v>362658</v>
      </c>
      <c r="L101" s="1">
        <v>366815</v>
      </c>
      <c r="M101" s="1">
        <v>370979</v>
      </c>
      <c r="N101" s="1">
        <v>375135</v>
      </c>
      <c r="O101" s="1">
        <v>379286</v>
      </c>
      <c r="P101" s="1">
        <v>383445</v>
      </c>
      <c r="Q101" s="1">
        <v>387549</v>
      </c>
      <c r="R101" s="1">
        <v>391618</v>
      </c>
      <c r="S101" s="1">
        <v>395923</v>
      </c>
      <c r="T101" s="1">
        <v>400806</v>
      </c>
      <c r="U101" s="1">
        <v>406323</v>
      </c>
      <c r="V101" s="1">
        <v>412368</v>
      </c>
      <c r="W101" s="1">
        <v>418984</v>
      </c>
      <c r="X101" s="1">
        <v>425898</v>
      </c>
      <c r="Y101" s="1">
        <v>432942</v>
      </c>
      <c r="Z101" s="1">
        <v>440070</v>
      </c>
      <c r="AA101" s="1">
        <v>446951</v>
      </c>
      <c r="AB101" s="1">
        <v>453448</v>
      </c>
      <c r="AC101" s="1">
        <v>459648</v>
      </c>
      <c r="AD101" s="1">
        <v>465775</v>
      </c>
      <c r="AE101" s="1">
        <v>471914</v>
      </c>
      <c r="AF101" s="1">
        <v>478060</v>
      </c>
      <c r="AG101" s="1">
        <v>484208</v>
      </c>
      <c r="AH101" s="1">
        <v>490365</v>
      </c>
      <c r="AI101" s="1">
        <v>496568</v>
      </c>
      <c r="AJ101" s="1">
        <v>502798</v>
      </c>
      <c r="AK101" s="1">
        <v>509003</v>
      </c>
      <c r="AL101" s="1">
        <v>515135</v>
      </c>
      <c r="AM101" s="1">
        <v>521186</v>
      </c>
      <c r="AN101" s="1">
        <v>527188</v>
      </c>
      <c r="AO101" s="1">
        <v>533162</v>
      </c>
      <c r="AP101" s="1">
        <v>539094</v>
      </c>
      <c r="AQ101" s="1">
        <v>544953</v>
      </c>
      <c r="AR101" s="1">
        <v>550708</v>
      </c>
      <c r="AS101" s="1">
        <v>556337</v>
      </c>
      <c r="AT101" s="1">
        <v>561824</v>
      </c>
      <c r="AU101" s="1">
        <v>567162</v>
      </c>
      <c r="AV101" s="1">
        <v>572348</v>
      </c>
      <c r="AW101" s="1">
        <v>577382</v>
      </c>
      <c r="AX101" s="1">
        <v>582265</v>
      </c>
      <c r="AY101" s="1">
        <v>587008</v>
      </c>
      <c r="AZ101" s="1">
        <v>591637</v>
      </c>
      <c r="BA101" s="1">
        <v>596186</v>
      </c>
      <c r="BB101" s="1">
        <v>600708</v>
      </c>
      <c r="BC101" s="1">
        <v>605262</v>
      </c>
      <c r="BD101" s="1">
        <v>609903</v>
      </c>
      <c r="BE101" s="1">
        <v>614684</v>
      </c>
      <c r="BF101" s="1">
        <v>619661</v>
      </c>
      <c r="BG101" s="1">
        <v>624899</v>
      </c>
      <c r="BH101" s="1">
        <v>630458</v>
      </c>
      <c r="BI101" s="1">
        <v>636367</v>
      </c>
      <c r="BJ101" s="1">
        <v>642595</v>
      </c>
      <c r="BK101" s="1">
        <v>649063</v>
      </c>
      <c r="BL101" s="1">
        <v>655655</v>
      </c>
      <c r="BM101" s="1">
        <v>662220</v>
      </c>
      <c r="BN101" s="1">
        <v>668591</v>
      </c>
      <c r="BO101" s="1">
        <v>674614</v>
      </c>
      <c r="BP101" s="1">
        <v>680192</v>
      </c>
      <c r="BQ101" s="1">
        <v>685284</v>
      </c>
      <c r="BR101" s="1">
        <v>689853</v>
      </c>
      <c r="BS101" s="1">
        <v>693874</v>
      </c>
      <c r="BT101" s="1">
        <v>697323</v>
      </c>
      <c r="BU101" s="1">
        <v>700152</v>
      </c>
      <c r="BV101" s="1">
        <v>702288</v>
      </c>
      <c r="BW101" s="1">
        <v>703657</v>
      </c>
      <c r="BX101" s="1">
        <v>704172</v>
      </c>
      <c r="BY101" s="1">
        <v>703786</v>
      </c>
      <c r="BZ101" s="1">
        <v>702475</v>
      </c>
      <c r="CA101" s="1">
        <v>700196</v>
      </c>
      <c r="CB101" s="1">
        <v>696869</v>
      </c>
      <c r="CC101" s="1">
        <v>692345</v>
      </c>
      <c r="CD101" s="1">
        <v>686373</v>
      </c>
      <c r="CE101" s="1">
        <v>678642</v>
      </c>
      <c r="CF101" s="1">
        <v>668831</v>
      </c>
      <c r="CG101" s="1">
        <v>656640</v>
      </c>
      <c r="CH101" s="1">
        <v>641845</v>
      </c>
      <c r="CI101" s="1">
        <v>624373</v>
      </c>
      <c r="CJ101" s="1">
        <v>604333</v>
      </c>
      <c r="CK101" s="1">
        <v>581967</v>
      </c>
      <c r="CL101" s="1">
        <v>557599</v>
      </c>
      <c r="CM101" s="1">
        <v>531549</v>
      </c>
      <c r="CN101" s="1">
        <v>503993</v>
      </c>
      <c r="CO101" s="1">
        <v>474913</v>
      </c>
      <c r="CP101" s="1">
        <v>444144</v>
      </c>
      <c r="CQ101" s="1">
        <v>411483</v>
      </c>
      <c r="CR101" s="1">
        <v>377198</v>
      </c>
      <c r="CS101" s="1">
        <v>342029</v>
      </c>
      <c r="CT101" s="1">
        <v>305268</v>
      </c>
      <c r="CU101" s="1">
        <v>267796</v>
      </c>
      <c r="CV101" s="1">
        <v>217003</v>
      </c>
      <c r="CW101" s="1">
        <v>180517</v>
      </c>
      <c r="CX101" s="1">
        <v>150308</v>
      </c>
      <c r="CY101" s="1">
        <v>118171</v>
      </c>
      <c r="CZ101" s="1">
        <v>92078</v>
      </c>
      <c r="DA101" s="1">
        <v>68018</v>
      </c>
      <c r="DB101" s="1">
        <v>48983</v>
      </c>
      <c r="DC101" s="1">
        <v>34328</v>
      </c>
      <c r="DD101" s="1">
        <v>57521</v>
      </c>
    </row>
    <row r="102" spans="1:108">
      <c r="A102" s="1">
        <v>2113</v>
      </c>
      <c r="B102" s="1">
        <v>51685179</v>
      </c>
      <c r="C102" s="1">
        <v>326361</v>
      </c>
      <c r="D102" s="1">
        <v>330218</v>
      </c>
      <c r="E102" s="1">
        <v>334146</v>
      </c>
      <c r="F102" s="1">
        <v>338138</v>
      </c>
      <c r="G102" s="1">
        <v>342174</v>
      </c>
      <c r="H102" s="1">
        <v>346239</v>
      </c>
      <c r="I102" s="1">
        <v>350327</v>
      </c>
      <c r="J102" s="1">
        <v>354450</v>
      </c>
      <c r="K102" s="1">
        <v>358604</v>
      </c>
      <c r="L102" s="1">
        <v>362782</v>
      </c>
      <c r="M102" s="1">
        <v>366970</v>
      </c>
      <c r="N102" s="1">
        <v>371151</v>
      </c>
      <c r="O102" s="1">
        <v>375326</v>
      </c>
      <c r="P102" s="1">
        <v>379504</v>
      </c>
      <c r="Q102" s="1">
        <v>383620</v>
      </c>
      <c r="R102" s="1">
        <v>387691</v>
      </c>
      <c r="S102" s="1">
        <v>391982</v>
      </c>
      <c r="T102" s="1">
        <v>396829</v>
      </c>
      <c r="U102" s="1">
        <v>402284</v>
      </c>
      <c r="V102" s="1">
        <v>408244</v>
      </c>
      <c r="W102" s="1">
        <v>414748</v>
      </c>
      <c r="X102" s="1">
        <v>421525</v>
      </c>
      <c r="Y102" s="1">
        <v>428413</v>
      </c>
      <c r="Z102" s="1">
        <v>435365</v>
      </c>
      <c r="AA102" s="1">
        <v>442059</v>
      </c>
      <c r="AB102" s="1">
        <v>448363</v>
      </c>
      <c r="AC102" s="1">
        <v>454369</v>
      </c>
      <c r="AD102" s="1">
        <v>460306</v>
      </c>
      <c r="AE102" s="1">
        <v>466261</v>
      </c>
      <c r="AF102" s="1">
        <v>472239</v>
      </c>
      <c r="AG102" s="1">
        <v>478240</v>
      </c>
      <c r="AH102" s="1">
        <v>484273</v>
      </c>
      <c r="AI102" s="1">
        <v>490379</v>
      </c>
      <c r="AJ102" s="1">
        <v>496539</v>
      </c>
      <c r="AK102" s="1">
        <v>502701</v>
      </c>
      <c r="AL102" s="1">
        <v>508814</v>
      </c>
      <c r="AM102" s="1">
        <v>514870</v>
      </c>
      <c r="AN102" s="1">
        <v>520896</v>
      </c>
      <c r="AO102" s="1">
        <v>526911</v>
      </c>
      <c r="AP102" s="1">
        <v>532901</v>
      </c>
      <c r="AQ102" s="1">
        <v>538833</v>
      </c>
      <c r="AR102" s="1">
        <v>544674</v>
      </c>
      <c r="AS102" s="1">
        <v>550400</v>
      </c>
      <c r="AT102" s="1">
        <v>555992</v>
      </c>
      <c r="AU102" s="1">
        <v>561438</v>
      </c>
      <c r="AV102" s="1">
        <v>566731</v>
      </c>
      <c r="AW102" s="1">
        <v>571861</v>
      </c>
      <c r="AX102" s="1">
        <v>576829</v>
      </c>
      <c r="AY102" s="1">
        <v>581632</v>
      </c>
      <c r="AZ102" s="1">
        <v>586281</v>
      </c>
      <c r="BA102" s="1">
        <v>590806</v>
      </c>
      <c r="BB102" s="1">
        <v>595249</v>
      </c>
      <c r="BC102" s="1">
        <v>599667</v>
      </c>
      <c r="BD102" s="1">
        <v>604118</v>
      </c>
      <c r="BE102" s="1">
        <v>608657</v>
      </c>
      <c r="BF102" s="1">
        <v>613332</v>
      </c>
      <c r="BG102" s="1">
        <v>618193</v>
      </c>
      <c r="BH102" s="1">
        <v>623304</v>
      </c>
      <c r="BI102" s="1">
        <v>628721</v>
      </c>
      <c r="BJ102" s="1">
        <v>634469</v>
      </c>
      <c r="BK102" s="1">
        <v>640514</v>
      </c>
      <c r="BL102" s="1">
        <v>646782</v>
      </c>
      <c r="BM102" s="1">
        <v>653153</v>
      </c>
      <c r="BN102" s="1">
        <v>659472</v>
      </c>
      <c r="BO102" s="1">
        <v>665565</v>
      </c>
      <c r="BP102" s="1">
        <v>671275</v>
      </c>
      <c r="BQ102" s="1">
        <v>676512</v>
      </c>
      <c r="BR102" s="1">
        <v>681237</v>
      </c>
      <c r="BS102" s="1">
        <v>685409</v>
      </c>
      <c r="BT102" s="1">
        <v>688991</v>
      </c>
      <c r="BU102" s="1">
        <v>691974</v>
      </c>
      <c r="BV102" s="1">
        <v>694294</v>
      </c>
      <c r="BW102" s="1">
        <v>695875</v>
      </c>
      <c r="BX102" s="1">
        <v>696629</v>
      </c>
      <c r="BY102" s="1">
        <v>696465</v>
      </c>
      <c r="BZ102" s="1">
        <v>695329</v>
      </c>
      <c r="CA102" s="1">
        <v>693195</v>
      </c>
      <c r="CB102" s="1">
        <v>689997</v>
      </c>
      <c r="CC102" s="1">
        <v>685624</v>
      </c>
      <c r="CD102" s="1">
        <v>679900</v>
      </c>
      <c r="CE102" s="1">
        <v>672553</v>
      </c>
      <c r="CF102" s="1">
        <v>663262</v>
      </c>
      <c r="CG102" s="1">
        <v>651700</v>
      </c>
      <c r="CH102" s="1">
        <v>637568</v>
      </c>
      <c r="CI102" s="1">
        <v>620663</v>
      </c>
      <c r="CJ102" s="1">
        <v>600945</v>
      </c>
      <c r="CK102" s="1">
        <v>578565</v>
      </c>
      <c r="CL102" s="1">
        <v>553801</v>
      </c>
      <c r="CM102" s="1">
        <v>526992</v>
      </c>
      <c r="CN102" s="1">
        <v>498461</v>
      </c>
      <c r="CO102" s="1">
        <v>468414</v>
      </c>
      <c r="CP102" s="1">
        <v>436892</v>
      </c>
      <c r="CQ102" s="1">
        <v>403871</v>
      </c>
      <c r="CR102" s="1">
        <v>369332</v>
      </c>
      <c r="CS102" s="1">
        <v>333702</v>
      </c>
      <c r="CT102" s="1">
        <v>297810</v>
      </c>
      <c r="CU102" s="1">
        <v>261191</v>
      </c>
      <c r="CV102" s="1">
        <v>224760</v>
      </c>
      <c r="CW102" s="1">
        <v>178320</v>
      </c>
      <c r="CX102" s="1">
        <v>144870</v>
      </c>
      <c r="CY102" s="1">
        <v>117539</v>
      </c>
      <c r="CZ102" s="1">
        <v>89814</v>
      </c>
      <c r="DA102" s="1">
        <v>67854</v>
      </c>
      <c r="DB102" s="1">
        <v>48490</v>
      </c>
      <c r="DC102" s="1">
        <v>33712</v>
      </c>
      <c r="DD102" s="1">
        <v>57501</v>
      </c>
    </row>
    <row r="103" spans="1:108">
      <c r="A103" s="1">
        <v>2114</v>
      </c>
      <c r="B103" s="1">
        <v>51116792</v>
      </c>
      <c r="C103" s="1">
        <v>322493</v>
      </c>
      <c r="D103" s="1">
        <v>326290</v>
      </c>
      <c r="E103" s="1">
        <v>330167</v>
      </c>
      <c r="F103" s="1">
        <v>334118</v>
      </c>
      <c r="G103" s="1">
        <v>338124</v>
      </c>
      <c r="H103" s="1">
        <v>342169</v>
      </c>
      <c r="I103" s="1">
        <v>346248</v>
      </c>
      <c r="J103" s="1">
        <v>350370</v>
      </c>
      <c r="K103" s="1">
        <v>354533</v>
      </c>
      <c r="L103" s="1">
        <v>358726</v>
      </c>
      <c r="M103" s="1">
        <v>362935</v>
      </c>
      <c r="N103" s="1">
        <v>367140</v>
      </c>
      <c r="O103" s="1">
        <v>371340</v>
      </c>
      <c r="P103" s="1">
        <v>375542</v>
      </c>
      <c r="Q103" s="1">
        <v>379678</v>
      </c>
      <c r="R103" s="1">
        <v>383761</v>
      </c>
      <c r="S103" s="1">
        <v>388051</v>
      </c>
      <c r="T103" s="1">
        <v>392879</v>
      </c>
      <c r="U103" s="1">
        <v>398292</v>
      </c>
      <c r="V103" s="1">
        <v>404186</v>
      </c>
      <c r="W103" s="1">
        <v>410600</v>
      </c>
      <c r="X103" s="1">
        <v>417263</v>
      </c>
      <c r="Y103" s="1">
        <v>424015</v>
      </c>
      <c r="Z103" s="1">
        <v>430811</v>
      </c>
      <c r="AA103" s="1">
        <v>437333</v>
      </c>
      <c r="AB103" s="1">
        <v>443456</v>
      </c>
      <c r="AC103" s="1">
        <v>449274</v>
      </c>
      <c r="AD103" s="1">
        <v>455019</v>
      </c>
      <c r="AE103" s="1">
        <v>460786</v>
      </c>
      <c r="AF103" s="1">
        <v>466583</v>
      </c>
      <c r="AG103" s="1">
        <v>472417</v>
      </c>
      <c r="AH103" s="1">
        <v>478304</v>
      </c>
      <c r="AI103" s="1">
        <v>484287</v>
      </c>
      <c r="AJ103" s="1">
        <v>490351</v>
      </c>
      <c r="AK103" s="1">
        <v>496443</v>
      </c>
      <c r="AL103" s="1">
        <v>502514</v>
      </c>
      <c r="AM103" s="1">
        <v>508553</v>
      </c>
      <c r="AN103" s="1">
        <v>514583</v>
      </c>
      <c r="AO103" s="1">
        <v>520623</v>
      </c>
      <c r="AP103" s="1">
        <v>526654</v>
      </c>
      <c r="AQ103" s="1">
        <v>532644</v>
      </c>
      <c r="AR103" s="1">
        <v>538557</v>
      </c>
      <c r="AS103" s="1">
        <v>544369</v>
      </c>
      <c r="AT103" s="1">
        <v>550059</v>
      </c>
      <c r="AU103" s="1">
        <v>555610</v>
      </c>
      <c r="AV103" s="1">
        <v>561011</v>
      </c>
      <c r="AW103" s="1">
        <v>566249</v>
      </c>
      <c r="AX103" s="1">
        <v>571314</v>
      </c>
      <c r="AY103" s="1">
        <v>576201</v>
      </c>
      <c r="AZ103" s="1">
        <v>580912</v>
      </c>
      <c r="BA103" s="1">
        <v>585458</v>
      </c>
      <c r="BB103" s="1">
        <v>589877</v>
      </c>
      <c r="BC103" s="1">
        <v>594217</v>
      </c>
      <c r="BD103" s="1">
        <v>598533</v>
      </c>
      <c r="BE103" s="1">
        <v>602884</v>
      </c>
      <c r="BF103" s="1">
        <v>607318</v>
      </c>
      <c r="BG103" s="1">
        <v>611878</v>
      </c>
      <c r="BH103" s="1">
        <v>616615</v>
      </c>
      <c r="BI103" s="1">
        <v>621586</v>
      </c>
      <c r="BJ103" s="1">
        <v>626846</v>
      </c>
      <c r="BK103" s="1">
        <v>632414</v>
      </c>
      <c r="BL103" s="1">
        <v>638263</v>
      </c>
      <c r="BM103" s="1">
        <v>644314</v>
      </c>
      <c r="BN103" s="1">
        <v>650444</v>
      </c>
      <c r="BO103" s="1">
        <v>656488</v>
      </c>
      <c r="BP103" s="1">
        <v>662271</v>
      </c>
      <c r="BQ103" s="1">
        <v>667644</v>
      </c>
      <c r="BR103" s="1">
        <v>672517</v>
      </c>
      <c r="BS103" s="1">
        <v>676848</v>
      </c>
      <c r="BT103" s="1">
        <v>680585</v>
      </c>
      <c r="BU103" s="1">
        <v>683706</v>
      </c>
      <c r="BV103" s="1">
        <v>686184</v>
      </c>
      <c r="BW103" s="1">
        <v>687954</v>
      </c>
      <c r="BX103" s="1">
        <v>688926</v>
      </c>
      <c r="BY103" s="1">
        <v>689005</v>
      </c>
      <c r="BZ103" s="1">
        <v>688097</v>
      </c>
      <c r="CA103" s="1">
        <v>686144</v>
      </c>
      <c r="CB103" s="1">
        <v>683098</v>
      </c>
      <c r="CC103" s="1">
        <v>678863</v>
      </c>
      <c r="CD103" s="1">
        <v>673300</v>
      </c>
      <c r="CE103" s="1">
        <v>666210</v>
      </c>
      <c r="CF103" s="1">
        <v>657311</v>
      </c>
      <c r="CG103" s="1">
        <v>646273</v>
      </c>
      <c r="CH103" s="1">
        <v>632772</v>
      </c>
      <c r="CI103" s="1">
        <v>616528</v>
      </c>
      <c r="CJ103" s="1">
        <v>597374</v>
      </c>
      <c r="CK103" s="1">
        <v>575321</v>
      </c>
      <c r="CL103" s="1">
        <v>550563</v>
      </c>
      <c r="CM103" s="1">
        <v>523402</v>
      </c>
      <c r="CN103" s="1">
        <v>494188</v>
      </c>
      <c r="CO103" s="1">
        <v>463272</v>
      </c>
      <c r="CP103" s="1">
        <v>430913</v>
      </c>
      <c r="CQ103" s="1">
        <v>397276</v>
      </c>
      <c r="CR103" s="1">
        <v>362500</v>
      </c>
      <c r="CS103" s="1">
        <v>326743</v>
      </c>
      <c r="CT103" s="1">
        <v>290559</v>
      </c>
      <c r="CU103" s="1">
        <v>254810</v>
      </c>
      <c r="CV103" s="1">
        <v>219216</v>
      </c>
      <c r="CW103" s="1">
        <v>184667</v>
      </c>
      <c r="CX103" s="1">
        <v>143120</v>
      </c>
      <c r="CY103" s="1">
        <v>113279</v>
      </c>
      <c r="CZ103" s="1">
        <v>89336</v>
      </c>
      <c r="DA103" s="1">
        <v>66190</v>
      </c>
      <c r="DB103" s="1">
        <v>48375</v>
      </c>
      <c r="DC103" s="1">
        <v>33372</v>
      </c>
      <c r="DD103" s="1">
        <v>57102</v>
      </c>
    </row>
    <row r="104" spans="1:108">
      <c r="A104" s="1">
        <v>2115</v>
      </c>
      <c r="B104" s="1">
        <v>50555231</v>
      </c>
      <c r="C104" s="1">
        <v>318694</v>
      </c>
      <c r="D104" s="1">
        <v>322423</v>
      </c>
      <c r="E104" s="1">
        <v>326239</v>
      </c>
      <c r="F104" s="1">
        <v>330140</v>
      </c>
      <c r="G104" s="1">
        <v>334104</v>
      </c>
      <c r="H104" s="1">
        <v>338118</v>
      </c>
      <c r="I104" s="1">
        <v>342178</v>
      </c>
      <c r="J104" s="1">
        <v>346290</v>
      </c>
      <c r="K104" s="1">
        <v>350453</v>
      </c>
      <c r="L104" s="1">
        <v>354654</v>
      </c>
      <c r="M104" s="1">
        <v>358877</v>
      </c>
      <c r="N104" s="1">
        <v>363103</v>
      </c>
      <c r="O104" s="1">
        <v>367327</v>
      </c>
      <c r="P104" s="1">
        <v>371554</v>
      </c>
      <c r="Q104" s="1">
        <v>375714</v>
      </c>
      <c r="R104" s="1">
        <v>379817</v>
      </c>
      <c r="S104" s="1">
        <v>384117</v>
      </c>
      <c r="T104" s="1">
        <v>388939</v>
      </c>
      <c r="U104" s="1">
        <v>394328</v>
      </c>
      <c r="V104" s="1">
        <v>400176</v>
      </c>
      <c r="W104" s="1">
        <v>406520</v>
      </c>
      <c r="X104" s="1">
        <v>413090</v>
      </c>
      <c r="Y104" s="1">
        <v>419728</v>
      </c>
      <c r="Z104" s="1">
        <v>426388</v>
      </c>
      <c r="AA104" s="1">
        <v>432757</v>
      </c>
      <c r="AB104" s="1">
        <v>438715</v>
      </c>
      <c r="AC104" s="1">
        <v>444357</v>
      </c>
      <c r="AD104" s="1">
        <v>449917</v>
      </c>
      <c r="AE104" s="1">
        <v>455494</v>
      </c>
      <c r="AF104" s="1">
        <v>461104</v>
      </c>
      <c r="AG104" s="1">
        <v>466758</v>
      </c>
      <c r="AH104" s="1">
        <v>472480</v>
      </c>
      <c r="AI104" s="1">
        <v>478317</v>
      </c>
      <c r="AJ104" s="1">
        <v>484259</v>
      </c>
      <c r="AK104" s="1">
        <v>490256</v>
      </c>
      <c r="AL104" s="1">
        <v>496259</v>
      </c>
      <c r="AM104" s="1">
        <v>502256</v>
      </c>
      <c r="AN104" s="1">
        <v>508269</v>
      </c>
      <c r="AO104" s="1">
        <v>514313</v>
      </c>
      <c r="AP104" s="1">
        <v>520369</v>
      </c>
      <c r="AQ104" s="1">
        <v>526399</v>
      </c>
      <c r="AR104" s="1">
        <v>532370</v>
      </c>
      <c r="AS104" s="1">
        <v>538256</v>
      </c>
      <c r="AT104" s="1">
        <v>544032</v>
      </c>
      <c r="AU104" s="1">
        <v>549681</v>
      </c>
      <c r="AV104" s="1">
        <v>555188</v>
      </c>
      <c r="AW104" s="1">
        <v>560534</v>
      </c>
      <c r="AX104" s="1">
        <v>565706</v>
      </c>
      <c r="AY104" s="1">
        <v>570692</v>
      </c>
      <c r="AZ104" s="1">
        <v>575488</v>
      </c>
      <c r="BA104" s="1">
        <v>580096</v>
      </c>
      <c r="BB104" s="1">
        <v>584537</v>
      </c>
      <c r="BC104" s="1">
        <v>588854</v>
      </c>
      <c r="BD104" s="1">
        <v>593094</v>
      </c>
      <c r="BE104" s="1">
        <v>597310</v>
      </c>
      <c r="BF104" s="1">
        <v>601558</v>
      </c>
      <c r="BG104" s="1">
        <v>605879</v>
      </c>
      <c r="BH104" s="1">
        <v>610317</v>
      </c>
      <c r="BI104" s="1">
        <v>614916</v>
      </c>
      <c r="BJ104" s="1">
        <v>619733</v>
      </c>
      <c r="BK104" s="1">
        <v>624816</v>
      </c>
      <c r="BL104" s="1">
        <v>630191</v>
      </c>
      <c r="BM104" s="1">
        <v>635828</v>
      </c>
      <c r="BN104" s="1">
        <v>641641</v>
      </c>
      <c r="BO104" s="1">
        <v>647500</v>
      </c>
      <c r="BP104" s="1">
        <v>653239</v>
      </c>
      <c r="BQ104" s="1">
        <v>658689</v>
      </c>
      <c r="BR104" s="1">
        <v>663701</v>
      </c>
      <c r="BS104" s="1">
        <v>668184</v>
      </c>
      <c r="BT104" s="1">
        <v>672085</v>
      </c>
      <c r="BU104" s="1">
        <v>675365</v>
      </c>
      <c r="BV104" s="1">
        <v>677986</v>
      </c>
      <c r="BW104" s="1">
        <v>679918</v>
      </c>
      <c r="BX104" s="1">
        <v>681084</v>
      </c>
      <c r="BY104" s="1">
        <v>681385</v>
      </c>
      <c r="BZ104" s="1">
        <v>680726</v>
      </c>
      <c r="CA104" s="1">
        <v>679007</v>
      </c>
      <c r="CB104" s="1">
        <v>676150</v>
      </c>
      <c r="CC104" s="1">
        <v>672076</v>
      </c>
      <c r="CD104" s="1">
        <v>666660</v>
      </c>
      <c r="CE104" s="1">
        <v>659743</v>
      </c>
      <c r="CF104" s="1">
        <v>651112</v>
      </c>
      <c r="CG104" s="1">
        <v>640475</v>
      </c>
      <c r="CH104" s="1">
        <v>627503</v>
      </c>
      <c r="CI104" s="1">
        <v>611889</v>
      </c>
      <c r="CJ104" s="1">
        <v>593394</v>
      </c>
      <c r="CK104" s="1">
        <v>571903</v>
      </c>
      <c r="CL104" s="1">
        <v>547477</v>
      </c>
      <c r="CM104" s="1">
        <v>520342</v>
      </c>
      <c r="CN104" s="1">
        <v>490821</v>
      </c>
      <c r="CO104" s="1">
        <v>459300</v>
      </c>
      <c r="CP104" s="1">
        <v>426183</v>
      </c>
      <c r="CQ104" s="1">
        <v>391839</v>
      </c>
      <c r="CR104" s="1">
        <v>356580</v>
      </c>
      <c r="CS104" s="1">
        <v>320699</v>
      </c>
      <c r="CT104" s="1">
        <v>284500</v>
      </c>
      <c r="CU104" s="1">
        <v>248607</v>
      </c>
      <c r="CV104" s="1">
        <v>213861</v>
      </c>
      <c r="CW104" s="1">
        <v>180113</v>
      </c>
      <c r="CX104" s="1">
        <v>148194</v>
      </c>
      <c r="CY104" s="1">
        <v>111922</v>
      </c>
      <c r="CZ104" s="1">
        <v>86094</v>
      </c>
      <c r="DA104" s="1">
        <v>65839</v>
      </c>
      <c r="DB104" s="1">
        <v>47191</v>
      </c>
      <c r="DC104" s="1">
        <v>33293</v>
      </c>
      <c r="DD104" s="1">
        <v>56634</v>
      </c>
    </row>
  </sheetData>
  <phoneticPr fontId="21"/>
  <printOptions gridLines="1"/>
  <pageMargins left="0.70866141732283472" right="0.70866141732283472" top="0.74803149606299213" bottom="0.74803149606299213" header="0.31496062992125984" footer="0.31496062992125984"/>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R146"/>
  <sheetViews>
    <sheetView topLeftCell="G3" zoomScale="70" zoomScaleNormal="70" workbookViewId="0">
      <selection activeCell="G3" sqref="G3"/>
    </sheetView>
  </sheetViews>
  <sheetFormatPr defaultRowHeight="13.5"/>
  <cols>
    <col min="1" max="5" width="0" style="5" hidden="1" customWidth="1"/>
    <col min="6" max="6" width="1.625" style="6" hidden="1" customWidth="1"/>
    <col min="7" max="7" width="1.625" style="6" customWidth="1"/>
    <col min="8" max="8" width="13.125" style="6" customWidth="1"/>
    <col min="9" max="9" width="9.625" style="6" customWidth="1"/>
    <col min="10" max="12" width="13.25" style="6" customWidth="1"/>
    <col min="13" max="13" width="13.25" style="83" customWidth="1"/>
    <col min="14" max="16" width="13.25" style="6" customWidth="1"/>
    <col min="17" max="17" width="13.25" style="83" customWidth="1"/>
    <col min="18" max="18" width="1.5" style="6" customWidth="1"/>
    <col min="19" max="256" width="9" style="6"/>
    <col min="257" max="262" width="0" style="6" hidden="1" customWidth="1"/>
    <col min="263" max="263" width="1.625" style="6" customWidth="1"/>
    <col min="264" max="264" width="13.125" style="6" customWidth="1"/>
    <col min="265" max="265" width="9.625" style="6" customWidth="1"/>
    <col min="266" max="273" width="13.25" style="6" customWidth="1"/>
    <col min="274" max="274" width="1.5" style="6" customWidth="1"/>
    <col min="275" max="512" width="9" style="6"/>
    <col min="513" max="518" width="0" style="6" hidden="1" customWidth="1"/>
    <col min="519" max="519" width="1.625" style="6" customWidth="1"/>
    <col min="520" max="520" width="13.125" style="6" customWidth="1"/>
    <col min="521" max="521" width="9.625" style="6" customWidth="1"/>
    <col min="522" max="529" width="13.25" style="6" customWidth="1"/>
    <col min="530" max="530" width="1.5" style="6" customWidth="1"/>
    <col min="531" max="768" width="9" style="6"/>
    <col min="769" max="774" width="0" style="6" hidden="1" customWidth="1"/>
    <col min="775" max="775" width="1.625" style="6" customWidth="1"/>
    <col min="776" max="776" width="13.125" style="6" customWidth="1"/>
    <col min="777" max="777" width="9.625" style="6" customWidth="1"/>
    <col min="778" max="785" width="13.25" style="6" customWidth="1"/>
    <col min="786" max="786" width="1.5" style="6" customWidth="1"/>
    <col min="787" max="1024" width="9" style="6"/>
    <col min="1025" max="1030" width="0" style="6" hidden="1" customWidth="1"/>
    <col min="1031" max="1031" width="1.625" style="6" customWidth="1"/>
    <col min="1032" max="1032" width="13.125" style="6" customWidth="1"/>
    <col min="1033" max="1033" width="9.625" style="6" customWidth="1"/>
    <col min="1034" max="1041" width="13.25" style="6" customWidth="1"/>
    <col min="1042" max="1042" width="1.5" style="6" customWidth="1"/>
    <col min="1043" max="1280" width="9" style="6"/>
    <col min="1281" max="1286" width="0" style="6" hidden="1" customWidth="1"/>
    <col min="1287" max="1287" width="1.625" style="6" customWidth="1"/>
    <col min="1288" max="1288" width="13.125" style="6" customWidth="1"/>
    <col min="1289" max="1289" width="9.625" style="6" customWidth="1"/>
    <col min="1290" max="1297" width="13.25" style="6" customWidth="1"/>
    <col min="1298" max="1298" width="1.5" style="6" customWidth="1"/>
    <col min="1299" max="1536" width="9" style="6"/>
    <col min="1537" max="1542" width="0" style="6" hidden="1" customWidth="1"/>
    <col min="1543" max="1543" width="1.625" style="6" customWidth="1"/>
    <col min="1544" max="1544" width="13.125" style="6" customWidth="1"/>
    <col min="1545" max="1545" width="9.625" style="6" customWidth="1"/>
    <col min="1546" max="1553" width="13.25" style="6" customWidth="1"/>
    <col min="1554" max="1554" width="1.5" style="6" customWidth="1"/>
    <col min="1555" max="1792" width="9" style="6"/>
    <col min="1793" max="1798" width="0" style="6" hidden="1" customWidth="1"/>
    <col min="1799" max="1799" width="1.625" style="6" customWidth="1"/>
    <col min="1800" max="1800" width="13.125" style="6" customWidth="1"/>
    <col min="1801" max="1801" width="9.625" style="6" customWidth="1"/>
    <col min="1802" max="1809" width="13.25" style="6" customWidth="1"/>
    <col min="1810" max="1810" width="1.5" style="6" customWidth="1"/>
    <col min="1811" max="2048" width="9" style="6"/>
    <col min="2049" max="2054" width="0" style="6" hidden="1" customWidth="1"/>
    <col min="2055" max="2055" width="1.625" style="6" customWidth="1"/>
    <col min="2056" max="2056" width="13.125" style="6" customWidth="1"/>
    <col min="2057" max="2057" width="9.625" style="6" customWidth="1"/>
    <col min="2058" max="2065" width="13.25" style="6" customWidth="1"/>
    <col min="2066" max="2066" width="1.5" style="6" customWidth="1"/>
    <col min="2067" max="2304" width="9" style="6"/>
    <col min="2305" max="2310" width="0" style="6" hidden="1" customWidth="1"/>
    <col min="2311" max="2311" width="1.625" style="6" customWidth="1"/>
    <col min="2312" max="2312" width="13.125" style="6" customWidth="1"/>
    <col min="2313" max="2313" width="9.625" style="6" customWidth="1"/>
    <col min="2314" max="2321" width="13.25" style="6" customWidth="1"/>
    <col min="2322" max="2322" width="1.5" style="6" customWidth="1"/>
    <col min="2323" max="2560" width="9" style="6"/>
    <col min="2561" max="2566" width="0" style="6" hidden="1" customWidth="1"/>
    <col min="2567" max="2567" width="1.625" style="6" customWidth="1"/>
    <col min="2568" max="2568" width="13.125" style="6" customWidth="1"/>
    <col min="2569" max="2569" width="9.625" style="6" customWidth="1"/>
    <col min="2570" max="2577" width="13.25" style="6" customWidth="1"/>
    <col min="2578" max="2578" width="1.5" style="6" customWidth="1"/>
    <col min="2579" max="2816" width="9" style="6"/>
    <col min="2817" max="2822" width="0" style="6" hidden="1" customWidth="1"/>
    <col min="2823" max="2823" width="1.625" style="6" customWidth="1"/>
    <col min="2824" max="2824" width="13.125" style="6" customWidth="1"/>
    <col min="2825" max="2825" width="9.625" style="6" customWidth="1"/>
    <col min="2826" max="2833" width="13.25" style="6" customWidth="1"/>
    <col min="2834" max="2834" width="1.5" style="6" customWidth="1"/>
    <col min="2835" max="3072" width="9" style="6"/>
    <col min="3073" max="3078" width="0" style="6" hidden="1" customWidth="1"/>
    <col min="3079" max="3079" width="1.625" style="6" customWidth="1"/>
    <col min="3080" max="3080" width="13.125" style="6" customWidth="1"/>
    <col min="3081" max="3081" width="9.625" style="6" customWidth="1"/>
    <col min="3082" max="3089" width="13.25" style="6" customWidth="1"/>
    <col min="3090" max="3090" width="1.5" style="6" customWidth="1"/>
    <col min="3091" max="3328" width="9" style="6"/>
    <col min="3329" max="3334" width="0" style="6" hidden="1" customWidth="1"/>
    <col min="3335" max="3335" width="1.625" style="6" customWidth="1"/>
    <col min="3336" max="3336" width="13.125" style="6" customWidth="1"/>
    <col min="3337" max="3337" width="9.625" style="6" customWidth="1"/>
    <col min="3338" max="3345" width="13.25" style="6" customWidth="1"/>
    <col min="3346" max="3346" width="1.5" style="6" customWidth="1"/>
    <col min="3347" max="3584" width="9" style="6"/>
    <col min="3585" max="3590" width="0" style="6" hidden="1" customWidth="1"/>
    <col min="3591" max="3591" width="1.625" style="6" customWidth="1"/>
    <col min="3592" max="3592" width="13.125" style="6" customWidth="1"/>
    <col min="3593" max="3593" width="9.625" style="6" customWidth="1"/>
    <col min="3594" max="3601" width="13.25" style="6" customWidth="1"/>
    <col min="3602" max="3602" width="1.5" style="6" customWidth="1"/>
    <col min="3603" max="3840" width="9" style="6"/>
    <col min="3841" max="3846" width="0" style="6" hidden="1" customWidth="1"/>
    <col min="3847" max="3847" width="1.625" style="6" customWidth="1"/>
    <col min="3848" max="3848" width="13.125" style="6" customWidth="1"/>
    <col min="3849" max="3849" width="9.625" style="6" customWidth="1"/>
    <col min="3850" max="3857" width="13.25" style="6" customWidth="1"/>
    <col min="3858" max="3858" width="1.5" style="6" customWidth="1"/>
    <col min="3859" max="4096" width="9" style="6"/>
    <col min="4097" max="4102" width="0" style="6" hidden="1" customWidth="1"/>
    <col min="4103" max="4103" width="1.625" style="6" customWidth="1"/>
    <col min="4104" max="4104" width="13.125" style="6" customWidth="1"/>
    <col min="4105" max="4105" width="9.625" style="6" customWidth="1"/>
    <col min="4106" max="4113" width="13.25" style="6" customWidth="1"/>
    <col min="4114" max="4114" width="1.5" style="6" customWidth="1"/>
    <col min="4115" max="4352" width="9" style="6"/>
    <col min="4353" max="4358" width="0" style="6" hidden="1" customWidth="1"/>
    <col min="4359" max="4359" width="1.625" style="6" customWidth="1"/>
    <col min="4360" max="4360" width="13.125" style="6" customWidth="1"/>
    <col min="4361" max="4361" width="9.625" style="6" customWidth="1"/>
    <col min="4362" max="4369" width="13.25" style="6" customWidth="1"/>
    <col min="4370" max="4370" width="1.5" style="6" customWidth="1"/>
    <col min="4371" max="4608" width="9" style="6"/>
    <col min="4609" max="4614" width="0" style="6" hidden="1" customWidth="1"/>
    <col min="4615" max="4615" width="1.625" style="6" customWidth="1"/>
    <col min="4616" max="4616" width="13.125" style="6" customWidth="1"/>
    <col min="4617" max="4617" width="9.625" style="6" customWidth="1"/>
    <col min="4618" max="4625" width="13.25" style="6" customWidth="1"/>
    <col min="4626" max="4626" width="1.5" style="6" customWidth="1"/>
    <col min="4627" max="4864" width="9" style="6"/>
    <col min="4865" max="4870" width="0" style="6" hidden="1" customWidth="1"/>
    <col min="4871" max="4871" width="1.625" style="6" customWidth="1"/>
    <col min="4872" max="4872" width="13.125" style="6" customWidth="1"/>
    <col min="4873" max="4873" width="9.625" style="6" customWidth="1"/>
    <col min="4874" max="4881" width="13.25" style="6" customWidth="1"/>
    <col min="4882" max="4882" width="1.5" style="6" customWidth="1"/>
    <col min="4883" max="5120" width="9" style="6"/>
    <col min="5121" max="5126" width="0" style="6" hidden="1" customWidth="1"/>
    <col min="5127" max="5127" width="1.625" style="6" customWidth="1"/>
    <col min="5128" max="5128" width="13.125" style="6" customWidth="1"/>
    <col min="5129" max="5129" width="9.625" style="6" customWidth="1"/>
    <col min="5130" max="5137" width="13.25" style="6" customWidth="1"/>
    <col min="5138" max="5138" width="1.5" style="6" customWidth="1"/>
    <col min="5139" max="5376" width="9" style="6"/>
    <col min="5377" max="5382" width="0" style="6" hidden="1" customWidth="1"/>
    <col min="5383" max="5383" width="1.625" style="6" customWidth="1"/>
    <col min="5384" max="5384" width="13.125" style="6" customWidth="1"/>
    <col min="5385" max="5385" width="9.625" style="6" customWidth="1"/>
    <col min="5386" max="5393" width="13.25" style="6" customWidth="1"/>
    <col min="5394" max="5394" width="1.5" style="6" customWidth="1"/>
    <col min="5395" max="5632" width="9" style="6"/>
    <col min="5633" max="5638" width="0" style="6" hidden="1" customWidth="1"/>
    <col min="5639" max="5639" width="1.625" style="6" customWidth="1"/>
    <col min="5640" max="5640" width="13.125" style="6" customWidth="1"/>
    <col min="5641" max="5641" width="9.625" style="6" customWidth="1"/>
    <col min="5642" max="5649" width="13.25" style="6" customWidth="1"/>
    <col min="5650" max="5650" width="1.5" style="6" customWidth="1"/>
    <col min="5651" max="5888" width="9" style="6"/>
    <col min="5889" max="5894" width="0" style="6" hidden="1" customWidth="1"/>
    <col min="5895" max="5895" width="1.625" style="6" customWidth="1"/>
    <col min="5896" max="5896" width="13.125" style="6" customWidth="1"/>
    <col min="5897" max="5897" width="9.625" style="6" customWidth="1"/>
    <col min="5898" max="5905" width="13.25" style="6" customWidth="1"/>
    <col min="5906" max="5906" width="1.5" style="6" customWidth="1"/>
    <col min="5907" max="6144" width="9" style="6"/>
    <col min="6145" max="6150" width="0" style="6" hidden="1" customWidth="1"/>
    <col min="6151" max="6151" width="1.625" style="6" customWidth="1"/>
    <col min="6152" max="6152" width="13.125" style="6" customWidth="1"/>
    <col min="6153" max="6153" width="9.625" style="6" customWidth="1"/>
    <col min="6154" max="6161" width="13.25" style="6" customWidth="1"/>
    <col min="6162" max="6162" width="1.5" style="6" customWidth="1"/>
    <col min="6163" max="6400" width="9" style="6"/>
    <col min="6401" max="6406" width="0" style="6" hidden="1" customWidth="1"/>
    <col min="6407" max="6407" width="1.625" style="6" customWidth="1"/>
    <col min="6408" max="6408" width="13.125" style="6" customWidth="1"/>
    <col min="6409" max="6409" width="9.625" style="6" customWidth="1"/>
    <col min="6410" max="6417" width="13.25" style="6" customWidth="1"/>
    <col min="6418" max="6418" width="1.5" style="6" customWidth="1"/>
    <col min="6419" max="6656" width="9" style="6"/>
    <col min="6657" max="6662" width="0" style="6" hidden="1" customWidth="1"/>
    <col min="6663" max="6663" width="1.625" style="6" customWidth="1"/>
    <col min="6664" max="6664" width="13.125" style="6" customWidth="1"/>
    <col min="6665" max="6665" width="9.625" style="6" customWidth="1"/>
    <col min="6666" max="6673" width="13.25" style="6" customWidth="1"/>
    <col min="6674" max="6674" width="1.5" style="6" customWidth="1"/>
    <col min="6675" max="6912" width="9" style="6"/>
    <col min="6913" max="6918" width="0" style="6" hidden="1" customWidth="1"/>
    <col min="6919" max="6919" width="1.625" style="6" customWidth="1"/>
    <col min="6920" max="6920" width="13.125" style="6" customWidth="1"/>
    <col min="6921" max="6921" width="9.625" style="6" customWidth="1"/>
    <col min="6922" max="6929" width="13.25" style="6" customWidth="1"/>
    <col min="6930" max="6930" width="1.5" style="6" customWidth="1"/>
    <col min="6931" max="7168" width="9" style="6"/>
    <col min="7169" max="7174" width="0" style="6" hidden="1" customWidth="1"/>
    <col min="7175" max="7175" width="1.625" style="6" customWidth="1"/>
    <col min="7176" max="7176" width="13.125" style="6" customWidth="1"/>
    <col min="7177" max="7177" width="9.625" style="6" customWidth="1"/>
    <col min="7178" max="7185" width="13.25" style="6" customWidth="1"/>
    <col min="7186" max="7186" width="1.5" style="6" customWidth="1"/>
    <col min="7187" max="7424" width="9" style="6"/>
    <col min="7425" max="7430" width="0" style="6" hidden="1" customWidth="1"/>
    <col min="7431" max="7431" width="1.625" style="6" customWidth="1"/>
    <col min="7432" max="7432" width="13.125" style="6" customWidth="1"/>
    <col min="7433" max="7433" width="9.625" style="6" customWidth="1"/>
    <col min="7434" max="7441" width="13.25" style="6" customWidth="1"/>
    <col min="7442" max="7442" width="1.5" style="6" customWidth="1"/>
    <col min="7443" max="7680" width="9" style="6"/>
    <col min="7681" max="7686" width="0" style="6" hidden="1" customWidth="1"/>
    <col min="7687" max="7687" width="1.625" style="6" customWidth="1"/>
    <col min="7688" max="7688" width="13.125" style="6" customWidth="1"/>
    <col min="7689" max="7689" width="9.625" style="6" customWidth="1"/>
    <col min="7690" max="7697" width="13.25" style="6" customWidth="1"/>
    <col min="7698" max="7698" width="1.5" style="6" customWidth="1"/>
    <col min="7699" max="7936" width="9" style="6"/>
    <col min="7937" max="7942" width="0" style="6" hidden="1" customWidth="1"/>
    <col min="7943" max="7943" width="1.625" style="6" customWidth="1"/>
    <col min="7944" max="7944" width="13.125" style="6" customWidth="1"/>
    <col min="7945" max="7945" width="9.625" style="6" customWidth="1"/>
    <col min="7946" max="7953" width="13.25" style="6" customWidth="1"/>
    <col min="7954" max="7954" width="1.5" style="6" customWidth="1"/>
    <col min="7955" max="8192" width="9" style="6"/>
    <col min="8193" max="8198" width="0" style="6" hidden="1" customWidth="1"/>
    <col min="8199" max="8199" width="1.625" style="6" customWidth="1"/>
    <col min="8200" max="8200" width="13.125" style="6" customWidth="1"/>
    <col min="8201" max="8201" width="9.625" style="6" customWidth="1"/>
    <col min="8202" max="8209" width="13.25" style="6" customWidth="1"/>
    <col min="8210" max="8210" width="1.5" style="6" customWidth="1"/>
    <col min="8211" max="8448" width="9" style="6"/>
    <col min="8449" max="8454" width="0" style="6" hidden="1" customWidth="1"/>
    <col min="8455" max="8455" width="1.625" style="6" customWidth="1"/>
    <col min="8456" max="8456" width="13.125" style="6" customWidth="1"/>
    <col min="8457" max="8457" width="9.625" style="6" customWidth="1"/>
    <col min="8458" max="8465" width="13.25" style="6" customWidth="1"/>
    <col min="8466" max="8466" width="1.5" style="6" customWidth="1"/>
    <col min="8467" max="8704" width="9" style="6"/>
    <col min="8705" max="8710" width="0" style="6" hidden="1" customWidth="1"/>
    <col min="8711" max="8711" width="1.625" style="6" customWidth="1"/>
    <col min="8712" max="8712" width="13.125" style="6" customWidth="1"/>
    <col min="8713" max="8713" width="9.625" style="6" customWidth="1"/>
    <col min="8714" max="8721" width="13.25" style="6" customWidth="1"/>
    <col min="8722" max="8722" width="1.5" style="6" customWidth="1"/>
    <col min="8723" max="8960" width="9" style="6"/>
    <col min="8961" max="8966" width="0" style="6" hidden="1" customWidth="1"/>
    <col min="8967" max="8967" width="1.625" style="6" customWidth="1"/>
    <col min="8968" max="8968" width="13.125" style="6" customWidth="1"/>
    <col min="8969" max="8969" width="9.625" style="6" customWidth="1"/>
    <col min="8970" max="8977" width="13.25" style="6" customWidth="1"/>
    <col min="8978" max="8978" width="1.5" style="6" customWidth="1"/>
    <col min="8979" max="9216" width="9" style="6"/>
    <col min="9217" max="9222" width="0" style="6" hidden="1" customWidth="1"/>
    <col min="9223" max="9223" width="1.625" style="6" customWidth="1"/>
    <col min="9224" max="9224" width="13.125" style="6" customWidth="1"/>
    <col min="9225" max="9225" width="9.625" style="6" customWidth="1"/>
    <col min="9226" max="9233" width="13.25" style="6" customWidth="1"/>
    <col min="9234" max="9234" width="1.5" style="6" customWidth="1"/>
    <col min="9235" max="9472" width="9" style="6"/>
    <col min="9473" max="9478" width="0" style="6" hidden="1" customWidth="1"/>
    <col min="9479" max="9479" width="1.625" style="6" customWidth="1"/>
    <col min="9480" max="9480" width="13.125" style="6" customWidth="1"/>
    <col min="9481" max="9481" width="9.625" style="6" customWidth="1"/>
    <col min="9482" max="9489" width="13.25" style="6" customWidth="1"/>
    <col min="9490" max="9490" width="1.5" style="6" customWidth="1"/>
    <col min="9491" max="9728" width="9" style="6"/>
    <col min="9729" max="9734" width="0" style="6" hidden="1" customWidth="1"/>
    <col min="9735" max="9735" width="1.625" style="6" customWidth="1"/>
    <col min="9736" max="9736" width="13.125" style="6" customWidth="1"/>
    <col min="9737" max="9737" width="9.625" style="6" customWidth="1"/>
    <col min="9738" max="9745" width="13.25" style="6" customWidth="1"/>
    <col min="9746" max="9746" width="1.5" style="6" customWidth="1"/>
    <col min="9747" max="9984" width="9" style="6"/>
    <col min="9985" max="9990" width="0" style="6" hidden="1" customWidth="1"/>
    <col min="9991" max="9991" width="1.625" style="6" customWidth="1"/>
    <col min="9992" max="9992" width="13.125" style="6" customWidth="1"/>
    <col min="9993" max="9993" width="9.625" style="6" customWidth="1"/>
    <col min="9994" max="10001" width="13.25" style="6" customWidth="1"/>
    <col min="10002" max="10002" width="1.5" style="6" customWidth="1"/>
    <col min="10003" max="10240" width="9" style="6"/>
    <col min="10241" max="10246" width="0" style="6" hidden="1" customWidth="1"/>
    <col min="10247" max="10247" width="1.625" style="6" customWidth="1"/>
    <col min="10248" max="10248" width="13.125" style="6" customWidth="1"/>
    <col min="10249" max="10249" width="9.625" style="6" customWidth="1"/>
    <col min="10250" max="10257" width="13.25" style="6" customWidth="1"/>
    <col min="10258" max="10258" width="1.5" style="6" customWidth="1"/>
    <col min="10259" max="10496" width="9" style="6"/>
    <col min="10497" max="10502" width="0" style="6" hidden="1" customWidth="1"/>
    <col min="10503" max="10503" width="1.625" style="6" customWidth="1"/>
    <col min="10504" max="10504" width="13.125" style="6" customWidth="1"/>
    <col min="10505" max="10505" width="9.625" style="6" customWidth="1"/>
    <col min="10506" max="10513" width="13.25" style="6" customWidth="1"/>
    <col min="10514" max="10514" width="1.5" style="6" customWidth="1"/>
    <col min="10515" max="10752" width="9" style="6"/>
    <col min="10753" max="10758" width="0" style="6" hidden="1" customWidth="1"/>
    <col min="10759" max="10759" width="1.625" style="6" customWidth="1"/>
    <col min="10760" max="10760" width="13.125" style="6" customWidth="1"/>
    <col min="10761" max="10761" width="9.625" style="6" customWidth="1"/>
    <col min="10762" max="10769" width="13.25" style="6" customWidth="1"/>
    <col min="10770" max="10770" width="1.5" style="6" customWidth="1"/>
    <col min="10771" max="11008" width="9" style="6"/>
    <col min="11009" max="11014" width="0" style="6" hidden="1" customWidth="1"/>
    <col min="11015" max="11015" width="1.625" style="6" customWidth="1"/>
    <col min="11016" max="11016" width="13.125" style="6" customWidth="1"/>
    <col min="11017" max="11017" width="9.625" style="6" customWidth="1"/>
    <col min="11018" max="11025" width="13.25" style="6" customWidth="1"/>
    <col min="11026" max="11026" width="1.5" style="6" customWidth="1"/>
    <col min="11027" max="11264" width="9" style="6"/>
    <col min="11265" max="11270" width="0" style="6" hidden="1" customWidth="1"/>
    <col min="11271" max="11271" width="1.625" style="6" customWidth="1"/>
    <col min="11272" max="11272" width="13.125" style="6" customWidth="1"/>
    <col min="11273" max="11273" width="9.625" style="6" customWidth="1"/>
    <col min="11274" max="11281" width="13.25" style="6" customWidth="1"/>
    <col min="11282" max="11282" width="1.5" style="6" customWidth="1"/>
    <col min="11283" max="11520" width="9" style="6"/>
    <col min="11521" max="11526" width="0" style="6" hidden="1" customWidth="1"/>
    <col min="11527" max="11527" width="1.625" style="6" customWidth="1"/>
    <col min="11528" max="11528" width="13.125" style="6" customWidth="1"/>
    <col min="11529" max="11529" width="9.625" style="6" customWidth="1"/>
    <col min="11530" max="11537" width="13.25" style="6" customWidth="1"/>
    <col min="11538" max="11538" width="1.5" style="6" customWidth="1"/>
    <col min="11539" max="11776" width="9" style="6"/>
    <col min="11777" max="11782" width="0" style="6" hidden="1" customWidth="1"/>
    <col min="11783" max="11783" width="1.625" style="6" customWidth="1"/>
    <col min="11784" max="11784" width="13.125" style="6" customWidth="1"/>
    <col min="11785" max="11785" width="9.625" style="6" customWidth="1"/>
    <col min="11786" max="11793" width="13.25" style="6" customWidth="1"/>
    <col min="11794" max="11794" width="1.5" style="6" customWidth="1"/>
    <col min="11795" max="12032" width="9" style="6"/>
    <col min="12033" max="12038" width="0" style="6" hidden="1" customWidth="1"/>
    <col min="12039" max="12039" width="1.625" style="6" customWidth="1"/>
    <col min="12040" max="12040" width="13.125" style="6" customWidth="1"/>
    <col min="12041" max="12041" width="9.625" style="6" customWidth="1"/>
    <col min="12042" max="12049" width="13.25" style="6" customWidth="1"/>
    <col min="12050" max="12050" width="1.5" style="6" customWidth="1"/>
    <col min="12051" max="12288" width="9" style="6"/>
    <col min="12289" max="12294" width="0" style="6" hidden="1" customWidth="1"/>
    <col min="12295" max="12295" width="1.625" style="6" customWidth="1"/>
    <col min="12296" max="12296" width="13.125" style="6" customWidth="1"/>
    <col min="12297" max="12297" width="9.625" style="6" customWidth="1"/>
    <col min="12298" max="12305" width="13.25" style="6" customWidth="1"/>
    <col min="12306" max="12306" width="1.5" style="6" customWidth="1"/>
    <col min="12307" max="12544" width="9" style="6"/>
    <col min="12545" max="12550" width="0" style="6" hidden="1" customWidth="1"/>
    <col min="12551" max="12551" width="1.625" style="6" customWidth="1"/>
    <col min="12552" max="12552" width="13.125" style="6" customWidth="1"/>
    <col min="12553" max="12553" width="9.625" style="6" customWidth="1"/>
    <col min="12554" max="12561" width="13.25" style="6" customWidth="1"/>
    <col min="12562" max="12562" width="1.5" style="6" customWidth="1"/>
    <col min="12563" max="12800" width="9" style="6"/>
    <col min="12801" max="12806" width="0" style="6" hidden="1" customWidth="1"/>
    <col min="12807" max="12807" width="1.625" style="6" customWidth="1"/>
    <col min="12808" max="12808" width="13.125" style="6" customWidth="1"/>
    <col min="12809" max="12809" width="9.625" style="6" customWidth="1"/>
    <col min="12810" max="12817" width="13.25" style="6" customWidth="1"/>
    <col min="12818" max="12818" width="1.5" style="6" customWidth="1"/>
    <col min="12819" max="13056" width="9" style="6"/>
    <col min="13057" max="13062" width="0" style="6" hidden="1" customWidth="1"/>
    <col min="13063" max="13063" width="1.625" style="6" customWidth="1"/>
    <col min="13064" max="13064" width="13.125" style="6" customWidth="1"/>
    <col min="13065" max="13065" width="9.625" style="6" customWidth="1"/>
    <col min="13066" max="13073" width="13.25" style="6" customWidth="1"/>
    <col min="13074" max="13074" width="1.5" style="6" customWidth="1"/>
    <col min="13075" max="13312" width="9" style="6"/>
    <col min="13313" max="13318" width="0" style="6" hidden="1" customWidth="1"/>
    <col min="13319" max="13319" width="1.625" style="6" customWidth="1"/>
    <col min="13320" max="13320" width="13.125" style="6" customWidth="1"/>
    <col min="13321" max="13321" width="9.625" style="6" customWidth="1"/>
    <col min="13322" max="13329" width="13.25" style="6" customWidth="1"/>
    <col min="13330" max="13330" width="1.5" style="6" customWidth="1"/>
    <col min="13331" max="13568" width="9" style="6"/>
    <col min="13569" max="13574" width="0" style="6" hidden="1" customWidth="1"/>
    <col min="13575" max="13575" width="1.625" style="6" customWidth="1"/>
    <col min="13576" max="13576" width="13.125" style="6" customWidth="1"/>
    <col min="13577" max="13577" width="9.625" style="6" customWidth="1"/>
    <col min="13578" max="13585" width="13.25" style="6" customWidth="1"/>
    <col min="13586" max="13586" width="1.5" style="6" customWidth="1"/>
    <col min="13587" max="13824" width="9" style="6"/>
    <col min="13825" max="13830" width="0" style="6" hidden="1" customWidth="1"/>
    <col min="13831" max="13831" width="1.625" style="6" customWidth="1"/>
    <col min="13832" max="13832" width="13.125" style="6" customWidth="1"/>
    <col min="13833" max="13833" width="9.625" style="6" customWidth="1"/>
    <col min="13834" max="13841" width="13.25" style="6" customWidth="1"/>
    <col min="13842" max="13842" width="1.5" style="6" customWidth="1"/>
    <col min="13843" max="14080" width="9" style="6"/>
    <col min="14081" max="14086" width="0" style="6" hidden="1" customWidth="1"/>
    <col min="14087" max="14087" width="1.625" style="6" customWidth="1"/>
    <col min="14088" max="14088" width="13.125" style="6" customWidth="1"/>
    <col min="14089" max="14089" width="9.625" style="6" customWidth="1"/>
    <col min="14090" max="14097" width="13.25" style="6" customWidth="1"/>
    <col min="14098" max="14098" width="1.5" style="6" customWidth="1"/>
    <col min="14099" max="14336" width="9" style="6"/>
    <col min="14337" max="14342" width="0" style="6" hidden="1" customWidth="1"/>
    <col min="14343" max="14343" width="1.625" style="6" customWidth="1"/>
    <col min="14344" max="14344" width="13.125" style="6" customWidth="1"/>
    <col min="14345" max="14345" width="9.625" style="6" customWidth="1"/>
    <col min="14346" max="14353" width="13.25" style="6" customWidth="1"/>
    <col min="14354" max="14354" width="1.5" style="6" customWidth="1"/>
    <col min="14355" max="14592" width="9" style="6"/>
    <col min="14593" max="14598" width="0" style="6" hidden="1" customWidth="1"/>
    <col min="14599" max="14599" width="1.625" style="6" customWidth="1"/>
    <col min="14600" max="14600" width="13.125" style="6" customWidth="1"/>
    <col min="14601" max="14601" width="9.625" style="6" customWidth="1"/>
    <col min="14602" max="14609" width="13.25" style="6" customWidth="1"/>
    <col min="14610" max="14610" width="1.5" style="6" customWidth="1"/>
    <col min="14611" max="14848" width="9" style="6"/>
    <col min="14849" max="14854" width="0" style="6" hidden="1" customWidth="1"/>
    <col min="14855" max="14855" width="1.625" style="6" customWidth="1"/>
    <col min="14856" max="14856" width="13.125" style="6" customWidth="1"/>
    <col min="14857" max="14857" width="9.625" style="6" customWidth="1"/>
    <col min="14858" max="14865" width="13.25" style="6" customWidth="1"/>
    <col min="14866" max="14866" width="1.5" style="6" customWidth="1"/>
    <col min="14867" max="15104" width="9" style="6"/>
    <col min="15105" max="15110" width="0" style="6" hidden="1" customWidth="1"/>
    <col min="15111" max="15111" width="1.625" style="6" customWidth="1"/>
    <col min="15112" max="15112" width="13.125" style="6" customWidth="1"/>
    <col min="15113" max="15113" width="9.625" style="6" customWidth="1"/>
    <col min="15114" max="15121" width="13.25" style="6" customWidth="1"/>
    <col min="15122" max="15122" width="1.5" style="6" customWidth="1"/>
    <col min="15123" max="15360" width="9" style="6"/>
    <col min="15361" max="15366" width="0" style="6" hidden="1" customWidth="1"/>
    <col min="15367" max="15367" width="1.625" style="6" customWidth="1"/>
    <col min="15368" max="15368" width="13.125" style="6" customWidth="1"/>
    <col min="15369" max="15369" width="9.625" style="6" customWidth="1"/>
    <col min="15370" max="15377" width="13.25" style="6" customWidth="1"/>
    <col min="15378" max="15378" width="1.5" style="6" customWidth="1"/>
    <col min="15379" max="15616" width="9" style="6"/>
    <col min="15617" max="15622" width="0" style="6" hidden="1" customWidth="1"/>
    <col min="15623" max="15623" width="1.625" style="6" customWidth="1"/>
    <col min="15624" max="15624" width="13.125" style="6" customWidth="1"/>
    <col min="15625" max="15625" width="9.625" style="6" customWidth="1"/>
    <col min="15626" max="15633" width="13.25" style="6" customWidth="1"/>
    <col min="15634" max="15634" width="1.5" style="6" customWidth="1"/>
    <col min="15635" max="15872" width="9" style="6"/>
    <col min="15873" max="15878" width="0" style="6" hidden="1" customWidth="1"/>
    <col min="15879" max="15879" width="1.625" style="6" customWidth="1"/>
    <col min="15880" max="15880" width="13.125" style="6" customWidth="1"/>
    <col min="15881" max="15881" width="9.625" style="6" customWidth="1"/>
    <col min="15882" max="15889" width="13.25" style="6" customWidth="1"/>
    <col min="15890" max="15890" width="1.5" style="6" customWidth="1"/>
    <col min="15891" max="16128" width="9" style="6"/>
    <col min="16129" max="16134" width="0" style="6" hidden="1" customWidth="1"/>
    <col min="16135" max="16135" width="1.625" style="6" customWidth="1"/>
    <col min="16136" max="16136" width="13.125" style="6" customWidth="1"/>
    <col min="16137" max="16137" width="9.625" style="6" customWidth="1"/>
    <col min="16138" max="16145" width="13.25" style="6" customWidth="1"/>
    <col min="16146" max="16146" width="1.5" style="6" customWidth="1"/>
    <col min="16147" max="16384" width="9" style="6"/>
  </cols>
  <sheetData>
    <row r="1" spans="1:18" s="3" customFormat="1" hidden="1">
      <c r="A1" s="2"/>
      <c r="B1" s="2"/>
      <c r="C1" s="2"/>
      <c r="D1" s="2"/>
      <c r="E1" s="2"/>
      <c r="J1" s="3">
        <v>1</v>
      </c>
      <c r="K1" s="3">
        <v>2</v>
      </c>
      <c r="L1" s="3">
        <v>3</v>
      </c>
      <c r="M1" s="4">
        <v>4</v>
      </c>
      <c r="N1" s="3">
        <v>5</v>
      </c>
      <c r="O1" s="3">
        <v>6</v>
      </c>
      <c r="P1" s="3">
        <v>7</v>
      </c>
      <c r="Q1" s="4">
        <v>8</v>
      </c>
    </row>
    <row r="2" spans="1:18" hidden="1">
      <c r="J2" s="7"/>
      <c r="K2" s="7"/>
      <c r="L2" s="7"/>
      <c r="M2" s="8"/>
      <c r="N2" s="7"/>
      <c r="O2" s="7"/>
      <c r="P2" s="7"/>
      <c r="Q2" s="8"/>
      <c r="R2" s="9"/>
    </row>
    <row r="3" spans="1:18" ht="17.25">
      <c r="G3" s="3"/>
      <c r="H3" s="2840" t="s">
        <v>1546</v>
      </c>
      <c r="I3" s="3"/>
      <c r="J3" s="3"/>
      <c r="K3" s="3"/>
      <c r="L3" s="3"/>
      <c r="M3" s="4"/>
      <c r="N3" s="3"/>
      <c r="O3" s="3"/>
      <c r="P3" s="3"/>
      <c r="Q3" s="4"/>
      <c r="R3" s="3"/>
    </row>
    <row r="4" spans="1:18" ht="18.75">
      <c r="F4" s="10"/>
      <c r="G4" s="3"/>
      <c r="H4" s="3"/>
      <c r="I4" s="3"/>
      <c r="J4" s="3"/>
      <c r="K4" s="3"/>
      <c r="L4" s="3"/>
      <c r="M4" s="4"/>
      <c r="N4" s="3"/>
      <c r="O4" s="3"/>
      <c r="P4" s="3"/>
      <c r="Q4" s="11" t="s">
        <v>108</v>
      </c>
      <c r="R4" s="3"/>
    </row>
    <row r="5" spans="1:18" ht="18.75">
      <c r="F5" s="10"/>
      <c r="G5" s="3"/>
      <c r="H5" s="3"/>
      <c r="I5" s="3"/>
      <c r="J5" s="3"/>
      <c r="K5" s="3"/>
      <c r="L5" s="3"/>
      <c r="M5" s="4"/>
      <c r="N5" s="3"/>
      <c r="O5" s="3"/>
      <c r="P5" s="3"/>
      <c r="Q5" s="12" t="s">
        <v>109</v>
      </c>
      <c r="R5" s="3"/>
    </row>
    <row r="6" spans="1:18" ht="13.5" customHeight="1">
      <c r="F6" s="10"/>
      <c r="G6" s="3"/>
      <c r="H6" s="3"/>
      <c r="I6" s="3"/>
      <c r="J6" s="3"/>
      <c r="K6" s="3"/>
      <c r="L6" s="3"/>
      <c r="M6" s="4"/>
      <c r="N6" s="3"/>
      <c r="O6" s="3"/>
      <c r="P6" s="3"/>
      <c r="Q6" s="13"/>
      <c r="R6" s="3"/>
    </row>
    <row r="7" spans="1:18">
      <c r="F7" s="10"/>
      <c r="G7" s="3"/>
      <c r="H7" s="3"/>
      <c r="I7" s="3"/>
      <c r="J7" s="3"/>
      <c r="K7" s="3"/>
      <c r="L7" s="3"/>
      <c r="M7" s="4"/>
      <c r="N7" s="3"/>
      <c r="O7" s="3"/>
      <c r="P7" s="3"/>
      <c r="Q7" s="4"/>
      <c r="R7" s="3"/>
    </row>
    <row r="8" spans="1:18" ht="15.75" customHeight="1">
      <c r="F8" s="10"/>
      <c r="G8" s="3"/>
      <c r="H8" s="14" t="s">
        <v>110</v>
      </c>
      <c r="I8" s="3"/>
      <c r="J8" s="3"/>
      <c r="K8" s="3"/>
      <c r="L8" s="3"/>
      <c r="M8" s="4"/>
      <c r="N8" s="3"/>
      <c r="O8" s="3"/>
      <c r="P8" s="3"/>
      <c r="Q8" s="4"/>
      <c r="R8" s="3"/>
    </row>
    <row r="9" spans="1:18" ht="5.25" customHeight="1">
      <c r="F9" s="10"/>
      <c r="G9" s="3"/>
      <c r="H9" s="3"/>
      <c r="I9" s="3"/>
      <c r="J9" s="3"/>
      <c r="K9" s="3"/>
      <c r="L9" s="3"/>
      <c r="M9" s="4"/>
      <c r="N9" s="3"/>
      <c r="O9" s="3"/>
      <c r="P9" s="3"/>
      <c r="Q9" s="4"/>
      <c r="R9" s="3"/>
    </row>
    <row r="10" spans="1:18">
      <c r="F10" s="10"/>
      <c r="G10" s="3"/>
      <c r="H10" s="15"/>
      <c r="I10" s="15"/>
      <c r="J10" s="16"/>
      <c r="K10" s="15"/>
      <c r="L10" s="15"/>
      <c r="M10" s="17"/>
      <c r="N10" s="16"/>
      <c r="O10" s="15"/>
      <c r="P10" s="15"/>
      <c r="Q10" s="17"/>
      <c r="R10" s="3"/>
    </row>
    <row r="11" spans="1:18" ht="15">
      <c r="F11" s="10"/>
      <c r="G11" s="3"/>
      <c r="H11" s="18"/>
      <c r="I11" s="18"/>
      <c r="J11" s="19" t="s">
        <v>111</v>
      </c>
      <c r="K11" s="20"/>
      <c r="L11" s="21" t="s">
        <v>112</v>
      </c>
      <c r="M11" s="22"/>
      <c r="N11" s="20" t="s">
        <v>113</v>
      </c>
      <c r="O11" s="20"/>
      <c r="P11" s="21" t="s">
        <v>114</v>
      </c>
      <c r="Q11" s="23"/>
      <c r="R11" s="3"/>
    </row>
    <row r="12" spans="1:18">
      <c r="F12" s="10"/>
      <c r="G12" s="3"/>
      <c r="H12" s="24"/>
      <c r="I12" s="25"/>
      <c r="J12" s="26"/>
      <c r="K12" s="27"/>
      <c r="L12" s="27"/>
      <c r="M12" s="28"/>
      <c r="N12" s="26"/>
      <c r="O12" s="27"/>
      <c r="P12" s="27"/>
      <c r="Q12" s="28"/>
      <c r="R12" s="3"/>
    </row>
    <row r="13" spans="1:18">
      <c r="F13" s="10"/>
      <c r="G13" s="3"/>
      <c r="H13" s="24" t="s">
        <v>115</v>
      </c>
      <c r="I13" s="25"/>
      <c r="J13" s="29"/>
      <c r="K13" s="30"/>
      <c r="L13" s="30"/>
      <c r="M13" s="31"/>
      <c r="N13" s="29"/>
      <c r="O13" s="30"/>
      <c r="P13" s="30"/>
      <c r="Q13" s="31"/>
      <c r="R13" s="3"/>
    </row>
    <row r="14" spans="1:18">
      <c r="F14" s="10"/>
      <c r="G14" s="3"/>
      <c r="H14" s="18"/>
      <c r="I14" s="18"/>
      <c r="J14" s="32" t="s">
        <v>116</v>
      </c>
      <c r="K14" s="33" t="s">
        <v>117</v>
      </c>
      <c r="L14" s="33" t="s">
        <v>118</v>
      </c>
      <c r="M14" s="34" t="s">
        <v>119</v>
      </c>
      <c r="N14" s="32" t="s">
        <v>116</v>
      </c>
      <c r="O14" s="33" t="s">
        <v>117</v>
      </c>
      <c r="P14" s="33" t="s">
        <v>118</v>
      </c>
      <c r="Q14" s="34" t="s">
        <v>119</v>
      </c>
      <c r="R14" s="3"/>
    </row>
    <row r="15" spans="1:18" ht="15">
      <c r="F15" s="10"/>
      <c r="G15" s="3"/>
      <c r="H15" s="35" t="s">
        <v>120</v>
      </c>
      <c r="I15" s="36"/>
      <c r="J15" s="29"/>
      <c r="K15" s="37"/>
      <c r="L15" s="37"/>
      <c r="M15" s="31"/>
      <c r="N15" s="29"/>
      <c r="O15" s="37"/>
      <c r="P15" s="37"/>
      <c r="Q15" s="31"/>
      <c r="R15" s="3"/>
    </row>
    <row r="16" spans="1:18" ht="13.5" customHeight="1">
      <c r="F16" s="10"/>
      <c r="G16" s="3"/>
      <c r="H16" s="18"/>
      <c r="I16" s="18"/>
      <c r="J16" s="38" t="s">
        <v>121</v>
      </c>
      <c r="K16" s="39" t="s">
        <v>122</v>
      </c>
      <c r="L16" s="39" t="s">
        <v>123</v>
      </c>
      <c r="M16" s="40" t="s">
        <v>124</v>
      </c>
      <c r="N16" s="38" t="s">
        <v>121</v>
      </c>
      <c r="O16" s="39" t="s">
        <v>122</v>
      </c>
      <c r="P16" s="39" t="s">
        <v>123</v>
      </c>
      <c r="Q16" s="40" t="s">
        <v>124</v>
      </c>
      <c r="R16" s="3"/>
    </row>
    <row r="17" spans="1:18" ht="14.25" customHeight="1">
      <c r="F17" s="10"/>
      <c r="G17" s="3"/>
      <c r="H17" s="18"/>
      <c r="I17" s="18"/>
      <c r="J17" s="38"/>
      <c r="K17" s="39"/>
      <c r="L17" s="39"/>
      <c r="M17" s="34" t="s">
        <v>125</v>
      </c>
      <c r="N17" s="38"/>
      <c r="O17" s="39"/>
      <c r="P17" s="39"/>
      <c r="Q17" s="34" t="s">
        <v>125</v>
      </c>
      <c r="R17" s="3"/>
    </row>
    <row r="18" spans="1:18" ht="5.25" customHeight="1">
      <c r="F18" s="10"/>
      <c r="G18" s="3"/>
      <c r="H18" s="27"/>
      <c r="I18" s="27"/>
      <c r="J18" s="26"/>
      <c r="K18" s="41"/>
      <c r="L18" s="41"/>
      <c r="M18" s="42"/>
      <c r="N18" s="26"/>
      <c r="O18" s="41"/>
      <c r="P18" s="41"/>
      <c r="Q18" s="42"/>
      <c r="R18" s="3"/>
    </row>
    <row r="19" spans="1:18" ht="30" customHeight="1">
      <c r="A19" s="43" t="s">
        <v>126</v>
      </c>
      <c r="B19" s="43" t="s">
        <v>127</v>
      </c>
      <c r="C19" s="43" t="s">
        <v>127</v>
      </c>
      <c r="D19" s="43" t="s">
        <v>128</v>
      </c>
      <c r="E19" s="43"/>
      <c r="F19" s="7"/>
      <c r="G19" s="3"/>
      <c r="H19" s="3" t="s">
        <v>129</v>
      </c>
      <c r="I19" s="44" t="s">
        <v>130</v>
      </c>
      <c r="J19" s="2863">
        <v>127083</v>
      </c>
      <c r="K19" s="45">
        <v>61801</v>
      </c>
      <c r="L19" s="45">
        <v>65282</v>
      </c>
      <c r="M19" s="46">
        <v>94.7</v>
      </c>
      <c r="N19" s="45">
        <v>125431</v>
      </c>
      <c r="O19" s="45">
        <v>61041</v>
      </c>
      <c r="P19" s="45">
        <v>64391</v>
      </c>
      <c r="Q19" s="46">
        <v>94.8</v>
      </c>
      <c r="R19" s="3"/>
    </row>
    <row r="20" spans="1:18" ht="30" customHeight="1">
      <c r="A20" s="43" t="s">
        <v>126</v>
      </c>
      <c r="B20" s="43" t="s">
        <v>127</v>
      </c>
      <c r="C20" s="43" t="s">
        <v>127</v>
      </c>
      <c r="D20" s="43" t="s">
        <v>128</v>
      </c>
      <c r="E20" s="43"/>
      <c r="F20" s="7"/>
      <c r="G20" s="3"/>
      <c r="H20" s="47" t="s">
        <v>131</v>
      </c>
      <c r="I20" s="44" t="s">
        <v>132</v>
      </c>
      <c r="J20" s="2863">
        <v>1020</v>
      </c>
      <c r="K20" s="45">
        <v>524</v>
      </c>
      <c r="L20" s="45">
        <v>496</v>
      </c>
      <c r="M20" s="46">
        <v>105.6</v>
      </c>
      <c r="N20" s="45">
        <v>1007</v>
      </c>
      <c r="O20" s="45">
        <v>517</v>
      </c>
      <c r="P20" s="45">
        <v>490</v>
      </c>
      <c r="Q20" s="46">
        <v>105.6</v>
      </c>
      <c r="R20" s="3"/>
    </row>
    <row r="21" spans="1:18" ht="14.25" customHeight="1">
      <c r="A21" s="43" t="s">
        <v>126</v>
      </c>
      <c r="B21" s="43" t="s">
        <v>127</v>
      </c>
      <c r="C21" s="43" t="s">
        <v>127</v>
      </c>
      <c r="D21" s="43" t="s">
        <v>128</v>
      </c>
      <c r="E21" s="43"/>
      <c r="F21" s="7"/>
      <c r="G21" s="3"/>
      <c r="H21" s="48" t="s">
        <v>133</v>
      </c>
      <c r="I21" s="3"/>
      <c r="J21" s="2863">
        <v>1041</v>
      </c>
      <c r="K21" s="45">
        <v>533</v>
      </c>
      <c r="L21" s="45">
        <v>508</v>
      </c>
      <c r="M21" s="46">
        <v>105</v>
      </c>
      <c r="N21" s="45">
        <v>1029</v>
      </c>
      <c r="O21" s="45">
        <v>527</v>
      </c>
      <c r="P21" s="45">
        <v>502</v>
      </c>
      <c r="Q21" s="46">
        <v>105</v>
      </c>
      <c r="R21" s="3"/>
    </row>
    <row r="22" spans="1:18" ht="14.25" customHeight="1">
      <c r="A22" s="43" t="s">
        <v>126</v>
      </c>
      <c r="B22" s="43" t="s">
        <v>127</v>
      </c>
      <c r="C22" s="43" t="s">
        <v>127</v>
      </c>
      <c r="D22" s="43" t="s">
        <v>128</v>
      </c>
      <c r="E22" s="43"/>
      <c r="F22" s="7"/>
      <c r="G22" s="3"/>
      <c r="H22" s="48" t="s">
        <v>134</v>
      </c>
      <c r="I22" s="3"/>
      <c r="J22" s="2863">
        <v>1042</v>
      </c>
      <c r="K22" s="45">
        <v>534</v>
      </c>
      <c r="L22" s="45">
        <v>508</v>
      </c>
      <c r="M22" s="46">
        <v>105.1</v>
      </c>
      <c r="N22" s="45">
        <v>1030</v>
      </c>
      <c r="O22" s="45">
        <v>528</v>
      </c>
      <c r="P22" s="45">
        <v>503</v>
      </c>
      <c r="Q22" s="46">
        <v>105</v>
      </c>
      <c r="R22" s="3"/>
    </row>
    <row r="23" spans="1:18" ht="14.25" customHeight="1">
      <c r="A23" s="43" t="s">
        <v>126</v>
      </c>
      <c r="B23" s="43" t="s">
        <v>127</v>
      </c>
      <c r="C23" s="43" t="s">
        <v>127</v>
      </c>
      <c r="D23" s="43" t="s">
        <v>128</v>
      </c>
      <c r="E23" s="43"/>
      <c r="F23" s="7"/>
      <c r="G23" s="3"/>
      <c r="H23" s="48" t="s">
        <v>135</v>
      </c>
      <c r="I23" s="3"/>
      <c r="J23" s="2863">
        <v>1067</v>
      </c>
      <c r="K23" s="45">
        <v>548</v>
      </c>
      <c r="L23" s="45">
        <v>519</v>
      </c>
      <c r="M23" s="46">
        <v>105.6</v>
      </c>
      <c r="N23" s="45">
        <v>1057</v>
      </c>
      <c r="O23" s="45">
        <v>543</v>
      </c>
      <c r="P23" s="45">
        <v>514</v>
      </c>
      <c r="Q23" s="46">
        <v>105.5</v>
      </c>
      <c r="R23" s="3"/>
    </row>
    <row r="24" spans="1:18" ht="14.25" customHeight="1">
      <c r="A24" s="43" t="s">
        <v>126</v>
      </c>
      <c r="B24" s="43" t="s">
        <v>127</v>
      </c>
      <c r="C24" s="43" t="s">
        <v>127</v>
      </c>
      <c r="D24" s="43" t="s">
        <v>128</v>
      </c>
      <c r="E24" s="43"/>
      <c r="F24" s="7"/>
      <c r="G24" s="3"/>
      <c r="H24" s="48" t="s">
        <v>136</v>
      </c>
      <c r="I24" s="3"/>
      <c r="J24" s="2863">
        <v>1044</v>
      </c>
      <c r="K24" s="45">
        <v>534</v>
      </c>
      <c r="L24" s="45">
        <v>509</v>
      </c>
      <c r="M24" s="46">
        <v>104.9</v>
      </c>
      <c r="N24" s="45">
        <v>1034</v>
      </c>
      <c r="O24" s="45">
        <v>529</v>
      </c>
      <c r="P24" s="45">
        <v>505</v>
      </c>
      <c r="Q24" s="46">
        <v>104.8</v>
      </c>
      <c r="R24" s="3"/>
    </row>
    <row r="25" spans="1:18" ht="30" customHeight="1">
      <c r="A25" s="43" t="s">
        <v>126</v>
      </c>
      <c r="B25" s="43" t="s">
        <v>127</v>
      </c>
      <c r="C25" s="43" t="s">
        <v>127</v>
      </c>
      <c r="D25" s="43" t="s">
        <v>128</v>
      </c>
      <c r="E25" s="43"/>
      <c r="F25" s="7"/>
      <c r="G25" s="3"/>
      <c r="H25" s="48" t="s">
        <v>137</v>
      </c>
      <c r="I25" s="3"/>
      <c r="J25" s="2863">
        <v>1044</v>
      </c>
      <c r="K25" s="45">
        <v>534</v>
      </c>
      <c r="L25" s="45">
        <v>510</v>
      </c>
      <c r="M25" s="46">
        <v>104.8</v>
      </c>
      <c r="N25" s="45">
        <v>1035</v>
      </c>
      <c r="O25" s="45">
        <v>529</v>
      </c>
      <c r="P25" s="45">
        <v>505</v>
      </c>
      <c r="Q25" s="46">
        <v>104.8</v>
      </c>
      <c r="R25" s="3"/>
    </row>
    <row r="26" spans="1:18" ht="14.25" customHeight="1">
      <c r="A26" s="43" t="s">
        <v>126</v>
      </c>
      <c r="B26" s="43" t="s">
        <v>127</v>
      </c>
      <c r="C26" s="43" t="s">
        <v>127</v>
      </c>
      <c r="D26" s="43" t="s">
        <v>128</v>
      </c>
      <c r="E26" s="43"/>
      <c r="F26" s="7"/>
      <c r="G26" s="3"/>
      <c r="H26" s="48" t="s">
        <v>138</v>
      </c>
      <c r="I26" s="3"/>
      <c r="J26" s="2863">
        <v>1073</v>
      </c>
      <c r="K26" s="45">
        <v>549</v>
      </c>
      <c r="L26" s="45">
        <v>524</v>
      </c>
      <c r="M26" s="46">
        <v>104.7</v>
      </c>
      <c r="N26" s="45">
        <v>1063</v>
      </c>
      <c r="O26" s="45">
        <v>544</v>
      </c>
      <c r="P26" s="45">
        <v>519</v>
      </c>
      <c r="Q26" s="46">
        <v>104.7</v>
      </c>
      <c r="R26" s="3"/>
    </row>
    <row r="27" spans="1:18" ht="14.25" customHeight="1">
      <c r="A27" s="43" t="s">
        <v>126</v>
      </c>
      <c r="B27" s="43" t="s">
        <v>127</v>
      </c>
      <c r="C27" s="43" t="s">
        <v>127</v>
      </c>
      <c r="D27" s="43" t="s">
        <v>128</v>
      </c>
      <c r="E27" s="43"/>
      <c r="F27" s="7"/>
      <c r="G27" s="3"/>
      <c r="H27" s="48" t="s">
        <v>139</v>
      </c>
      <c r="I27" s="3"/>
      <c r="J27" s="2863">
        <v>1069</v>
      </c>
      <c r="K27" s="45">
        <v>547</v>
      </c>
      <c r="L27" s="45">
        <v>522</v>
      </c>
      <c r="M27" s="46">
        <v>104.9</v>
      </c>
      <c r="N27" s="45">
        <v>1060</v>
      </c>
      <c r="O27" s="45">
        <v>542</v>
      </c>
      <c r="P27" s="45">
        <v>517</v>
      </c>
      <c r="Q27" s="46">
        <v>104.8</v>
      </c>
      <c r="R27" s="3"/>
    </row>
    <row r="28" spans="1:18" ht="14.25" customHeight="1">
      <c r="A28" s="43" t="s">
        <v>126</v>
      </c>
      <c r="B28" s="43" t="s">
        <v>127</v>
      </c>
      <c r="C28" s="43" t="s">
        <v>127</v>
      </c>
      <c r="D28" s="43" t="s">
        <v>128</v>
      </c>
      <c r="E28" s="43"/>
      <c r="F28" s="7"/>
      <c r="G28" s="3"/>
      <c r="H28" s="48" t="s">
        <v>140</v>
      </c>
      <c r="I28" s="3"/>
      <c r="J28" s="2863">
        <v>1062</v>
      </c>
      <c r="K28" s="45">
        <v>543</v>
      </c>
      <c r="L28" s="45">
        <v>518</v>
      </c>
      <c r="M28" s="46">
        <v>104.8</v>
      </c>
      <c r="N28" s="45">
        <v>1053</v>
      </c>
      <c r="O28" s="45">
        <v>539</v>
      </c>
      <c r="P28" s="45">
        <v>514</v>
      </c>
      <c r="Q28" s="46">
        <v>104.9</v>
      </c>
      <c r="R28" s="3"/>
    </row>
    <row r="29" spans="1:18" ht="14.25" customHeight="1">
      <c r="A29" s="43" t="s">
        <v>126</v>
      </c>
      <c r="B29" s="43" t="s">
        <v>127</v>
      </c>
      <c r="C29" s="43" t="s">
        <v>127</v>
      </c>
      <c r="D29" s="43" t="s">
        <v>128</v>
      </c>
      <c r="E29" s="43"/>
      <c r="F29" s="7"/>
      <c r="G29" s="3"/>
      <c r="H29" s="48" t="s">
        <v>141</v>
      </c>
      <c r="I29" s="3"/>
      <c r="J29" s="2863">
        <v>1059</v>
      </c>
      <c r="K29" s="45">
        <v>542</v>
      </c>
      <c r="L29" s="45">
        <v>517</v>
      </c>
      <c r="M29" s="46">
        <v>104.9</v>
      </c>
      <c r="N29" s="45">
        <v>1051</v>
      </c>
      <c r="O29" s="45">
        <v>538</v>
      </c>
      <c r="P29" s="45">
        <v>513</v>
      </c>
      <c r="Q29" s="46">
        <v>104.9</v>
      </c>
      <c r="R29" s="3"/>
    </row>
    <row r="30" spans="1:18" ht="30" customHeight="1">
      <c r="A30" s="43" t="s">
        <v>126</v>
      </c>
      <c r="B30" s="43" t="s">
        <v>127</v>
      </c>
      <c r="C30" s="43" t="s">
        <v>127</v>
      </c>
      <c r="D30" s="43" t="s">
        <v>128</v>
      </c>
      <c r="E30" s="43"/>
      <c r="F30" s="7"/>
      <c r="G30" s="3"/>
      <c r="H30" s="48" t="s">
        <v>142</v>
      </c>
      <c r="I30" s="3"/>
      <c r="J30" s="2863">
        <v>1100</v>
      </c>
      <c r="K30" s="45">
        <v>562</v>
      </c>
      <c r="L30" s="45">
        <v>537</v>
      </c>
      <c r="M30" s="46">
        <v>104.6</v>
      </c>
      <c r="N30" s="45">
        <v>1091</v>
      </c>
      <c r="O30" s="45">
        <v>558</v>
      </c>
      <c r="P30" s="45">
        <v>533</v>
      </c>
      <c r="Q30" s="46">
        <v>104.6</v>
      </c>
      <c r="R30" s="3"/>
    </row>
    <row r="31" spans="1:18" ht="14.25" customHeight="1">
      <c r="A31" s="43" t="s">
        <v>126</v>
      </c>
      <c r="B31" s="43" t="s">
        <v>127</v>
      </c>
      <c r="C31" s="43" t="s">
        <v>127</v>
      </c>
      <c r="D31" s="43" t="s">
        <v>128</v>
      </c>
      <c r="E31" s="43"/>
      <c r="F31" s="7"/>
      <c r="G31" s="3"/>
      <c r="H31" s="48" t="s">
        <v>143</v>
      </c>
      <c r="I31" s="3"/>
      <c r="J31" s="2863">
        <v>1119</v>
      </c>
      <c r="K31" s="45">
        <v>574</v>
      </c>
      <c r="L31" s="45">
        <v>545</v>
      </c>
      <c r="M31" s="46">
        <v>105.2</v>
      </c>
      <c r="N31" s="45">
        <v>1110</v>
      </c>
      <c r="O31" s="45">
        <v>569</v>
      </c>
      <c r="P31" s="45">
        <v>541</v>
      </c>
      <c r="Q31" s="46">
        <v>105.1</v>
      </c>
      <c r="R31" s="3"/>
    </row>
    <row r="32" spans="1:18" ht="14.25" customHeight="1">
      <c r="A32" s="43" t="s">
        <v>126</v>
      </c>
      <c r="B32" s="43" t="s">
        <v>127</v>
      </c>
      <c r="C32" s="43" t="s">
        <v>127</v>
      </c>
      <c r="D32" s="43" t="s">
        <v>128</v>
      </c>
      <c r="E32" s="43"/>
      <c r="F32" s="7"/>
      <c r="G32" s="3"/>
      <c r="H32" s="48" t="s">
        <v>144</v>
      </c>
      <c r="I32" s="3"/>
      <c r="J32" s="2863">
        <v>1150</v>
      </c>
      <c r="K32" s="45">
        <v>589</v>
      </c>
      <c r="L32" s="45">
        <v>561</v>
      </c>
      <c r="M32" s="46">
        <v>104.9</v>
      </c>
      <c r="N32" s="45">
        <v>1142</v>
      </c>
      <c r="O32" s="45">
        <v>585</v>
      </c>
      <c r="P32" s="45">
        <v>557</v>
      </c>
      <c r="Q32" s="46">
        <v>104.9</v>
      </c>
      <c r="R32" s="3"/>
    </row>
    <row r="33" spans="1:18" ht="14.25" customHeight="1">
      <c r="A33" s="43" t="s">
        <v>126</v>
      </c>
      <c r="B33" s="43" t="s">
        <v>127</v>
      </c>
      <c r="C33" s="43" t="s">
        <v>127</v>
      </c>
      <c r="D33" s="43" t="s">
        <v>128</v>
      </c>
      <c r="E33" s="43"/>
      <c r="F33" s="7"/>
      <c r="G33" s="3"/>
      <c r="H33" s="48" t="s">
        <v>145</v>
      </c>
      <c r="I33" s="3"/>
      <c r="J33" s="2863">
        <v>1166</v>
      </c>
      <c r="K33" s="45">
        <v>597</v>
      </c>
      <c r="L33" s="45">
        <v>569</v>
      </c>
      <c r="M33" s="46">
        <v>105.1</v>
      </c>
      <c r="N33" s="45">
        <v>1157</v>
      </c>
      <c r="O33" s="45">
        <v>593</v>
      </c>
      <c r="P33" s="45">
        <v>564</v>
      </c>
      <c r="Q33" s="46">
        <v>105.1</v>
      </c>
      <c r="R33" s="3"/>
    </row>
    <row r="34" spans="1:18" ht="14.25" customHeight="1">
      <c r="A34" s="43" t="s">
        <v>126</v>
      </c>
      <c r="B34" s="43" t="s">
        <v>127</v>
      </c>
      <c r="C34" s="43" t="s">
        <v>127</v>
      </c>
      <c r="D34" s="43" t="s">
        <v>128</v>
      </c>
      <c r="E34" s="43"/>
      <c r="F34" s="7"/>
      <c r="G34" s="3"/>
      <c r="H34" s="48" t="s">
        <v>146</v>
      </c>
      <c r="I34" s="3"/>
      <c r="J34" s="2863">
        <v>1178</v>
      </c>
      <c r="K34" s="45">
        <v>605</v>
      </c>
      <c r="L34" s="45">
        <v>573</v>
      </c>
      <c r="M34" s="46">
        <v>105.5</v>
      </c>
      <c r="N34" s="45">
        <v>1169</v>
      </c>
      <c r="O34" s="45">
        <v>600</v>
      </c>
      <c r="P34" s="45">
        <v>569</v>
      </c>
      <c r="Q34" s="46">
        <v>105.5</v>
      </c>
      <c r="R34" s="3"/>
    </row>
    <row r="35" spans="1:18" ht="30" customHeight="1">
      <c r="A35" s="43" t="s">
        <v>126</v>
      </c>
      <c r="B35" s="43" t="s">
        <v>127</v>
      </c>
      <c r="C35" s="43" t="s">
        <v>127</v>
      </c>
      <c r="D35" s="43" t="s">
        <v>128</v>
      </c>
      <c r="E35" s="43"/>
      <c r="F35" s="7"/>
      <c r="G35" s="3"/>
      <c r="H35" s="48" t="s">
        <v>147</v>
      </c>
      <c r="I35" s="3"/>
      <c r="J35" s="2863">
        <v>1180</v>
      </c>
      <c r="K35" s="45">
        <v>604</v>
      </c>
      <c r="L35" s="45">
        <v>576</v>
      </c>
      <c r="M35" s="46">
        <v>104.9</v>
      </c>
      <c r="N35" s="45">
        <v>1170</v>
      </c>
      <c r="O35" s="45">
        <v>599</v>
      </c>
      <c r="P35" s="45">
        <v>571</v>
      </c>
      <c r="Q35" s="46">
        <v>104.9</v>
      </c>
      <c r="R35" s="3"/>
    </row>
    <row r="36" spans="1:18" ht="14.25" customHeight="1">
      <c r="A36" s="43" t="s">
        <v>126</v>
      </c>
      <c r="B36" s="43" t="s">
        <v>127</v>
      </c>
      <c r="C36" s="43" t="s">
        <v>127</v>
      </c>
      <c r="D36" s="43" t="s">
        <v>128</v>
      </c>
      <c r="E36" s="43"/>
      <c r="F36" s="7"/>
      <c r="G36" s="3"/>
      <c r="H36" s="48" t="s">
        <v>148</v>
      </c>
      <c r="I36" s="3"/>
      <c r="J36" s="2863">
        <v>1198</v>
      </c>
      <c r="K36" s="45">
        <v>613</v>
      </c>
      <c r="L36" s="45">
        <v>585</v>
      </c>
      <c r="M36" s="46">
        <v>104.9</v>
      </c>
      <c r="N36" s="45">
        <v>1188</v>
      </c>
      <c r="O36" s="45">
        <v>608</v>
      </c>
      <c r="P36" s="45">
        <v>580</v>
      </c>
      <c r="Q36" s="46">
        <v>104.9</v>
      </c>
      <c r="R36" s="3"/>
    </row>
    <row r="37" spans="1:18" ht="14.25" customHeight="1">
      <c r="A37" s="43" t="s">
        <v>126</v>
      </c>
      <c r="B37" s="43" t="s">
        <v>127</v>
      </c>
      <c r="C37" s="43" t="s">
        <v>127</v>
      </c>
      <c r="D37" s="43" t="s">
        <v>128</v>
      </c>
      <c r="E37" s="43"/>
      <c r="F37" s="7"/>
      <c r="G37" s="3"/>
      <c r="H37" s="48" t="s">
        <v>149</v>
      </c>
      <c r="I37" s="3"/>
      <c r="J37" s="2863">
        <v>1193</v>
      </c>
      <c r="K37" s="45">
        <v>611</v>
      </c>
      <c r="L37" s="45">
        <v>583</v>
      </c>
      <c r="M37" s="46">
        <v>104.8</v>
      </c>
      <c r="N37" s="45">
        <v>1182</v>
      </c>
      <c r="O37" s="45">
        <v>605</v>
      </c>
      <c r="P37" s="45">
        <v>577</v>
      </c>
      <c r="Q37" s="46">
        <v>104.8</v>
      </c>
      <c r="R37" s="3"/>
    </row>
    <row r="38" spans="1:18" ht="14.25" customHeight="1">
      <c r="A38" s="43" t="s">
        <v>126</v>
      </c>
      <c r="B38" s="43" t="s">
        <v>127</v>
      </c>
      <c r="C38" s="43" t="s">
        <v>127</v>
      </c>
      <c r="D38" s="43" t="s">
        <v>128</v>
      </c>
      <c r="E38" s="43"/>
      <c r="F38" s="7"/>
      <c r="G38" s="3"/>
      <c r="H38" s="48" t="s">
        <v>150</v>
      </c>
      <c r="I38" s="3"/>
      <c r="J38" s="2863">
        <v>1196</v>
      </c>
      <c r="K38" s="45">
        <v>612</v>
      </c>
      <c r="L38" s="45">
        <v>584</v>
      </c>
      <c r="M38" s="46">
        <v>104.8</v>
      </c>
      <c r="N38" s="45">
        <v>1175</v>
      </c>
      <c r="O38" s="45">
        <v>602</v>
      </c>
      <c r="P38" s="45">
        <v>573</v>
      </c>
      <c r="Q38" s="46">
        <v>105</v>
      </c>
      <c r="R38" s="3"/>
    </row>
    <row r="39" spans="1:18" ht="14.25" customHeight="1">
      <c r="A39" s="43" t="s">
        <v>126</v>
      </c>
      <c r="B39" s="43" t="s">
        <v>127</v>
      </c>
      <c r="C39" s="43" t="s">
        <v>127</v>
      </c>
      <c r="D39" s="43" t="s">
        <v>128</v>
      </c>
      <c r="E39" s="43"/>
      <c r="F39" s="7"/>
      <c r="G39" s="3"/>
      <c r="H39" s="48" t="s">
        <v>151</v>
      </c>
      <c r="I39" s="3"/>
      <c r="J39" s="2863">
        <v>1238</v>
      </c>
      <c r="K39" s="45">
        <v>635</v>
      </c>
      <c r="L39" s="45">
        <v>603</v>
      </c>
      <c r="M39" s="46">
        <v>105.4</v>
      </c>
      <c r="N39" s="45">
        <v>1209</v>
      </c>
      <c r="O39" s="45">
        <v>620</v>
      </c>
      <c r="P39" s="45">
        <v>588</v>
      </c>
      <c r="Q39" s="46">
        <v>105.5</v>
      </c>
      <c r="R39" s="3"/>
    </row>
    <row r="40" spans="1:18" ht="30" customHeight="1">
      <c r="A40" s="43" t="s">
        <v>126</v>
      </c>
      <c r="B40" s="43" t="s">
        <v>127</v>
      </c>
      <c r="C40" s="43" t="s">
        <v>127</v>
      </c>
      <c r="D40" s="43" t="s">
        <v>128</v>
      </c>
      <c r="E40" s="43"/>
      <c r="F40" s="7"/>
      <c r="G40" s="3"/>
      <c r="H40" s="48" t="s">
        <v>152</v>
      </c>
      <c r="I40" s="3"/>
      <c r="J40" s="2863">
        <v>1248</v>
      </c>
      <c r="K40" s="45">
        <v>642</v>
      </c>
      <c r="L40" s="45">
        <v>606</v>
      </c>
      <c r="M40" s="46">
        <v>105.8</v>
      </c>
      <c r="N40" s="45">
        <v>1211</v>
      </c>
      <c r="O40" s="45">
        <v>624</v>
      </c>
      <c r="P40" s="45">
        <v>588</v>
      </c>
      <c r="Q40" s="46">
        <v>106.1</v>
      </c>
      <c r="R40" s="3"/>
    </row>
    <row r="41" spans="1:18" ht="14.25" customHeight="1">
      <c r="A41" s="43" t="s">
        <v>126</v>
      </c>
      <c r="B41" s="43" t="s">
        <v>127</v>
      </c>
      <c r="C41" s="43" t="s">
        <v>127</v>
      </c>
      <c r="D41" s="43" t="s">
        <v>128</v>
      </c>
      <c r="E41" s="43"/>
      <c r="F41" s="7"/>
      <c r="G41" s="3"/>
      <c r="H41" s="48" t="s">
        <v>153</v>
      </c>
      <c r="I41" s="3"/>
      <c r="J41" s="2863">
        <v>1227</v>
      </c>
      <c r="K41" s="45">
        <v>631</v>
      </c>
      <c r="L41" s="45">
        <v>596</v>
      </c>
      <c r="M41" s="46">
        <v>105.8</v>
      </c>
      <c r="N41" s="45">
        <v>1187</v>
      </c>
      <c r="O41" s="45">
        <v>610</v>
      </c>
      <c r="P41" s="45">
        <v>576</v>
      </c>
      <c r="Q41" s="46">
        <v>105.9</v>
      </c>
      <c r="R41" s="3"/>
    </row>
    <row r="42" spans="1:18" ht="14.25" customHeight="1">
      <c r="A42" s="43" t="s">
        <v>126</v>
      </c>
      <c r="B42" s="43" t="s">
        <v>127</v>
      </c>
      <c r="C42" s="43" t="s">
        <v>127</v>
      </c>
      <c r="D42" s="43" t="s">
        <v>128</v>
      </c>
      <c r="E42" s="43"/>
      <c r="F42" s="7"/>
      <c r="G42" s="3"/>
      <c r="H42" s="48" t="s">
        <v>154</v>
      </c>
      <c r="I42" s="3"/>
      <c r="J42" s="2863">
        <v>1247</v>
      </c>
      <c r="K42" s="45">
        <v>642</v>
      </c>
      <c r="L42" s="45">
        <v>605</v>
      </c>
      <c r="M42" s="46">
        <v>106.1</v>
      </c>
      <c r="N42" s="45">
        <v>1204</v>
      </c>
      <c r="O42" s="45">
        <v>619</v>
      </c>
      <c r="P42" s="45">
        <v>585</v>
      </c>
      <c r="Q42" s="46">
        <v>105.7</v>
      </c>
      <c r="R42" s="3"/>
    </row>
    <row r="43" spans="1:18" ht="14.25" customHeight="1">
      <c r="A43" s="43" t="s">
        <v>126</v>
      </c>
      <c r="B43" s="43" t="s">
        <v>127</v>
      </c>
      <c r="C43" s="43" t="s">
        <v>127</v>
      </c>
      <c r="D43" s="43" t="s">
        <v>128</v>
      </c>
      <c r="E43" s="43"/>
      <c r="F43" s="7"/>
      <c r="G43" s="3"/>
      <c r="H43" s="48" t="s">
        <v>155</v>
      </c>
      <c r="I43" s="3"/>
      <c r="J43" s="2863">
        <v>1233</v>
      </c>
      <c r="K43" s="45">
        <v>635</v>
      </c>
      <c r="L43" s="45">
        <v>599</v>
      </c>
      <c r="M43" s="46">
        <v>106</v>
      </c>
      <c r="N43" s="45">
        <v>1188</v>
      </c>
      <c r="O43" s="45">
        <v>609</v>
      </c>
      <c r="P43" s="45">
        <v>579</v>
      </c>
      <c r="Q43" s="46">
        <v>105.2</v>
      </c>
      <c r="R43" s="3"/>
    </row>
    <row r="44" spans="1:18" ht="14.25" customHeight="1">
      <c r="A44" s="43" t="s">
        <v>126</v>
      </c>
      <c r="B44" s="43" t="s">
        <v>127</v>
      </c>
      <c r="C44" s="43" t="s">
        <v>127</v>
      </c>
      <c r="D44" s="43" t="s">
        <v>128</v>
      </c>
      <c r="E44" s="43"/>
      <c r="F44" s="7"/>
      <c r="G44" s="3"/>
      <c r="H44" s="48" t="s">
        <v>156</v>
      </c>
      <c r="I44" s="3"/>
      <c r="J44" s="2863">
        <v>1248</v>
      </c>
      <c r="K44" s="45">
        <v>642</v>
      </c>
      <c r="L44" s="45">
        <v>606</v>
      </c>
      <c r="M44" s="46">
        <v>105.9</v>
      </c>
      <c r="N44" s="45">
        <v>1199</v>
      </c>
      <c r="O44" s="45">
        <v>615</v>
      </c>
      <c r="P44" s="45">
        <v>585</v>
      </c>
      <c r="Q44" s="46">
        <v>105.1</v>
      </c>
      <c r="R44" s="3"/>
    </row>
    <row r="45" spans="1:18" ht="30" customHeight="1">
      <c r="A45" s="43" t="s">
        <v>126</v>
      </c>
      <c r="B45" s="43" t="s">
        <v>127</v>
      </c>
      <c r="C45" s="43" t="s">
        <v>127</v>
      </c>
      <c r="D45" s="43" t="s">
        <v>128</v>
      </c>
      <c r="E45" s="43"/>
      <c r="F45" s="7"/>
      <c r="G45" s="3"/>
      <c r="H45" s="48" t="s">
        <v>157</v>
      </c>
      <c r="I45" s="3"/>
      <c r="J45" s="2863">
        <v>1272</v>
      </c>
      <c r="K45" s="45">
        <v>652</v>
      </c>
      <c r="L45" s="45">
        <v>620</v>
      </c>
      <c r="M45" s="46">
        <v>105.2</v>
      </c>
      <c r="N45" s="45">
        <v>1224</v>
      </c>
      <c r="O45" s="45">
        <v>626</v>
      </c>
      <c r="P45" s="45">
        <v>598</v>
      </c>
      <c r="Q45" s="46">
        <v>104.8</v>
      </c>
      <c r="R45" s="3"/>
    </row>
    <row r="46" spans="1:18" ht="14.25" customHeight="1">
      <c r="A46" s="43" t="s">
        <v>126</v>
      </c>
      <c r="B46" s="43" t="s">
        <v>127</v>
      </c>
      <c r="C46" s="43" t="s">
        <v>127</v>
      </c>
      <c r="D46" s="43" t="s">
        <v>128</v>
      </c>
      <c r="E46" s="43"/>
      <c r="F46" s="7"/>
      <c r="G46" s="3"/>
      <c r="H46" s="48" t="s">
        <v>158</v>
      </c>
      <c r="I46" s="3"/>
      <c r="J46" s="2863">
        <v>1303</v>
      </c>
      <c r="K46" s="45">
        <v>668</v>
      </c>
      <c r="L46" s="45">
        <v>635</v>
      </c>
      <c r="M46" s="46">
        <v>105.2</v>
      </c>
      <c r="N46" s="45">
        <v>1258</v>
      </c>
      <c r="O46" s="45">
        <v>645</v>
      </c>
      <c r="P46" s="45">
        <v>613</v>
      </c>
      <c r="Q46" s="46">
        <v>105.1</v>
      </c>
      <c r="R46" s="3"/>
    </row>
    <row r="47" spans="1:18" ht="14.25" customHeight="1">
      <c r="A47" s="43" t="s">
        <v>126</v>
      </c>
      <c r="B47" s="43" t="s">
        <v>127</v>
      </c>
      <c r="C47" s="43" t="s">
        <v>127</v>
      </c>
      <c r="D47" s="43" t="s">
        <v>128</v>
      </c>
      <c r="E47" s="43"/>
      <c r="F47" s="7"/>
      <c r="G47" s="3"/>
      <c r="H47" s="48" t="s">
        <v>159</v>
      </c>
      <c r="I47" s="3"/>
      <c r="J47" s="2863">
        <v>1332</v>
      </c>
      <c r="K47" s="45">
        <v>681</v>
      </c>
      <c r="L47" s="45">
        <v>651</v>
      </c>
      <c r="M47" s="46">
        <v>104.6</v>
      </c>
      <c r="N47" s="45">
        <v>1289</v>
      </c>
      <c r="O47" s="45">
        <v>659</v>
      </c>
      <c r="P47" s="45">
        <v>630</v>
      </c>
      <c r="Q47" s="46">
        <v>104.7</v>
      </c>
      <c r="R47" s="3"/>
    </row>
    <row r="48" spans="1:18" ht="14.25" customHeight="1">
      <c r="A48" s="43" t="s">
        <v>126</v>
      </c>
      <c r="B48" s="43" t="s">
        <v>127</v>
      </c>
      <c r="C48" s="43" t="s">
        <v>127</v>
      </c>
      <c r="D48" s="43" t="s">
        <v>128</v>
      </c>
      <c r="E48" s="43"/>
      <c r="F48" s="7"/>
      <c r="G48" s="3"/>
      <c r="H48" s="48" t="s">
        <v>160</v>
      </c>
      <c r="I48" s="3"/>
      <c r="J48" s="2863">
        <v>1358</v>
      </c>
      <c r="K48" s="45">
        <v>694</v>
      </c>
      <c r="L48" s="45">
        <v>664</v>
      </c>
      <c r="M48" s="46">
        <v>104.5</v>
      </c>
      <c r="N48" s="45">
        <v>1317</v>
      </c>
      <c r="O48" s="45">
        <v>674</v>
      </c>
      <c r="P48" s="45">
        <v>644</v>
      </c>
      <c r="Q48" s="46">
        <v>104.7</v>
      </c>
      <c r="R48" s="3"/>
    </row>
    <row r="49" spans="1:18" ht="14.25" customHeight="1">
      <c r="A49" s="43" t="s">
        <v>126</v>
      </c>
      <c r="B49" s="43" t="s">
        <v>127</v>
      </c>
      <c r="C49" s="43" t="s">
        <v>127</v>
      </c>
      <c r="D49" s="43" t="s">
        <v>128</v>
      </c>
      <c r="E49" s="43"/>
      <c r="F49" s="7"/>
      <c r="G49" s="3"/>
      <c r="H49" s="48" t="s">
        <v>161</v>
      </c>
      <c r="I49" s="3"/>
      <c r="J49" s="2863">
        <v>1412</v>
      </c>
      <c r="K49" s="45">
        <v>719</v>
      </c>
      <c r="L49" s="45">
        <v>694</v>
      </c>
      <c r="M49" s="46">
        <v>103.6</v>
      </c>
      <c r="N49" s="45">
        <v>1374</v>
      </c>
      <c r="O49" s="45">
        <v>700</v>
      </c>
      <c r="P49" s="45">
        <v>674</v>
      </c>
      <c r="Q49" s="46">
        <v>103.9</v>
      </c>
      <c r="R49" s="3"/>
    </row>
    <row r="50" spans="1:18" ht="30" customHeight="1">
      <c r="A50" s="43" t="s">
        <v>126</v>
      </c>
      <c r="B50" s="43" t="s">
        <v>127</v>
      </c>
      <c r="C50" s="43" t="s">
        <v>127</v>
      </c>
      <c r="D50" s="43" t="s">
        <v>128</v>
      </c>
      <c r="E50" s="43"/>
      <c r="F50" s="7"/>
      <c r="G50" s="3"/>
      <c r="H50" s="48" t="s">
        <v>162</v>
      </c>
      <c r="I50" s="3"/>
      <c r="J50" s="2863">
        <v>1456</v>
      </c>
      <c r="K50" s="45">
        <v>741</v>
      </c>
      <c r="L50" s="45">
        <v>716</v>
      </c>
      <c r="M50" s="46">
        <v>103.5</v>
      </c>
      <c r="N50" s="45">
        <v>1418</v>
      </c>
      <c r="O50" s="45">
        <v>723</v>
      </c>
      <c r="P50" s="45">
        <v>696</v>
      </c>
      <c r="Q50" s="46">
        <v>103.8</v>
      </c>
      <c r="R50" s="3"/>
    </row>
    <row r="51" spans="1:18" ht="14.25" customHeight="1">
      <c r="A51" s="43" t="s">
        <v>126</v>
      </c>
      <c r="B51" s="43" t="s">
        <v>127</v>
      </c>
      <c r="C51" s="43" t="s">
        <v>127</v>
      </c>
      <c r="D51" s="43" t="s">
        <v>128</v>
      </c>
      <c r="E51" s="43"/>
      <c r="F51" s="7"/>
      <c r="G51" s="3"/>
      <c r="H51" s="48" t="s">
        <v>163</v>
      </c>
      <c r="I51" s="3"/>
      <c r="J51" s="2863">
        <v>1473</v>
      </c>
      <c r="K51" s="45">
        <v>748</v>
      </c>
      <c r="L51" s="45">
        <v>725</v>
      </c>
      <c r="M51" s="46">
        <v>103.3</v>
      </c>
      <c r="N51" s="45">
        <v>1435</v>
      </c>
      <c r="O51" s="45">
        <v>731</v>
      </c>
      <c r="P51" s="45">
        <v>705</v>
      </c>
      <c r="Q51" s="46">
        <v>103.7</v>
      </c>
      <c r="R51" s="3"/>
    </row>
    <row r="52" spans="1:18" ht="14.25" customHeight="1">
      <c r="A52" s="43" t="s">
        <v>126</v>
      </c>
      <c r="B52" s="43" t="s">
        <v>127</v>
      </c>
      <c r="C52" s="43" t="s">
        <v>127</v>
      </c>
      <c r="D52" s="43" t="s">
        <v>128</v>
      </c>
      <c r="E52" s="43"/>
      <c r="F52" s="7"/>
      <c r="G52" s="3"/>
      <c r="H52" s="48" t="s">
        <v>164</v>
      </c>
      <c r="I52" s="3"/>
      <c r="J52" s="2863">
        <v>1478</v>
      </c>
      <c r="K52" s="45">
        <v>748</v>
      </c>
      <c r="L52" s="45">
        <v>730</v>
      </c>
      <c r="M52" s="46">
        <v>102.6</v>
      </c>
      <c r="N52" s="45">
        <v>1437</v>
      </c>
      <c r="O52" s="45">
        <v>730</v>
      </c>
      <c r="P52" s="45">
        <v>707</v>
      </c>
      <c r="Q52" s="46">
        <v>103.3</v>
      </c>
      <c r="R52" s="3"/>
    </row>
    <row r="53" spans="1:18" ht="14.25" customHeight="1">
      <c r="A53" s="43" t="s">
        <v>126</v>
      </c>
      <c r="B53" s="43" t="s">
        <v>127</v>
      </c>
      <c r="C53" s="43" t="s">
        <v>127</v>
      </c>
      <c r="D53" s="43" t="s">
        <v>128</v>
      </c>
      <c r="E53" s="43"/>
      <c r="F53" s="7"/>
      <c r="G53" s="3"/>
      <c r="H53" s="48" t="s">
        <v>165</v>
      </c>
      <c r="I53" s="3"/>
      <c r="J53" s="2863">
        <v>1496</v>
      </c>
      <c r="K53" s="45">
        <v>759</v>
      </c>
      <c r="L53" s="45">
        <v>738</v>
      </c>
      <c r="M53" s="46">
        <v>102.9</v>
      </c>
      <c r="N53" s="45">
        <v>1461</v>
      </c>
      <c r="O53" s="45">
        <v>743</v>
      </c>
      <c r="P53" s="45">
        <v>718</v>
      </c>
      <c r="Q53" s="46">
        <v>103.5</v>
      </c>
      <c r="R53" s="3"/>
    </row>
    <row r="54" spans="1:18" ht="14.25" customHeight="1">
      <c r="A54" s="43" t="s">
        <v>126</v>
      </c>
      <c r="B54" s="43" t="s">
        <v>127</v>
      </c>
      <c r="C54" s="43" t="s">
        <v>127</v>
      </c>
      <c r="D54" s="43" t="s">
        <v>128</v>
      </c>
      <c r="E54" s="43"/>
      <c r="F54" s="7"/>
      <c r="G54" s="3"/>
      <c r="H54" s="48" t="s">
        <v>166</v>
      </c>
      <c r="I54" s="3"/>
      <c r="J54" s="2863">
        <v>1563</v>
      </c>
      <c r="K54" s="45">
        <v>792</v>
      </c>
      <c r="L54" s="45">
        <v>771</v>
      </c>
      <c r="M54" s="46">
        <v>102.7</v>
      </c>
      <c r="N54" s="45">
        <v>1528</v>
      </c>
      <c r="O54" s="45">
        <v>777</v>
      </c>
      <c r="P54" s="45">
        <v>751</v>
      </c>
      <c r="Q54" s="46">
        <v>103.4</v>
      </c>
      <c r="R54" s="3"/>
    </row>
    <row r="55" spans="1:18" ht="30" customHeight="1">
      <c r="A55" s="43" t="s">
        <v>126</v>
      </c>
      <c r="B55" s="43" t="s">
        <v>127</v>
      </c>
      <c r="C55" s="43" t="s">
        <v>127</v>
      </c>
      <c r="D55" s="43" t="s">
        <v>128</v>
      </c>
      <c r="E55" s="43"/>
      <c r="F55" s="7"/>
      <c r="G55" s="3"/>
      <c r="H55" s="48" t="s">
        <v>167</v>
      </c>
      <c r="I55" s="3"/>
      <c r="J55" s="2863">
        <v>1603</v>
      </c>
      <c r="K55" s="45">
        <v>813</v>
      </c>
      <c r="L55" s="45">
        <v>790</v>
      </c>
      <c r="M55" s="46">
        <v>102.8</v>
      </c>
      <c r="N55" s="45">
        <v>1568</v>
      </c>
      <c r="O55" s="45">
        <v>798</v>
      </c>
      <c r="P55" s="45">
        <v>770</v>
      </c>
      <c r="Q55" s="46">
        <v>103.7</v>
      </c>
      <c r="R55" s="3"/>
    </row>
    <row r="56" spans="1:18" ht="14.25" customHeight="1">
      <c r="A56" s="43" t="s">
        <v>126</v>
      </c>
      <c r="B56" s="43" t="s">
        <v>127</v>
      </c>
      <c r="C56" s="43" t="s">
        <v>127</v>
      </c>
      <c r="D56" s="43" t="s">
        <v>128</v>
      </c>
      <c r="E56" s="43"/>
      <c r="F56" s="7"/>
      <c r="G56" s="3"/>
      <c r="H56" s="48" t="s">
        <v>168</v>
      </c>
      <c r="I56" s="3"/>
      <c r="J56" s="2863">
        <v>1672</v>
      </c>
      <c r="K56" s="45">
        <v>847</v>
      </c>
      <c r="L56" s="45">
        <v>825</v>
      </c>
      <c r="M56" s="46">
        <v>102.7</v>
      </c>
      <c r="N56" s="45">
        <v>1639</v>
      </c>
      <c r="O56" s="45">
        <v>833</v>
      </c>
      <c r="P56" s="45">
        <v>806</v>
      </c>
      <c r="Q56" s="46">
        <v>103.4</v>
      </c>
      <c r="R56" s="3"/>
    </row>
    <row r="57" spans="1:18" ht="14.25" customHeight="1">
      <c r="A57" s="43" t="s">
        <v>126</v>
      </c>
      <c r="B57" s="43" t="s">
        <v>127</v>
      </c>
      <c r="C57" s="43" t="s">
        <v>127</v>
      </c>
      <c r="D57" s="43" t="s">
        <v>128</v>
      </c>
      <c r="E57" s="43"/>
      <c r="F57" s="7"/>
      <c r="G57" s="3"/>
      <c r="H57" s="48" t="s">
        <v>169</v>
      </c>
      <c r="I57" s="3"/>
      <c r="J57" s="2863">
        <v>1714</v>
      </c>
      <c r="K57" s="45">
        <v>868</v>
      </c>
      <c r="L57" s="45">
        <v>846</v>
      </c>
      <c r="M57" s="46">
        <v>102.6</v>
      </c>
      <c r="N57" s="45">
        <v>1683</v>
      </c>
      <c r="O57" s="45">
        <v>855</v>
      </c>
      <c r="P57" s="45">
        <v>828</v>
      </c>
      <c r="Q57" s="46">
        <v>103.2</v>
      </c>
      <c r="R57" s="3"/>
    </row>
    <row r="58" spans="1:18" ht="14.25" customHeight="1">
      <c r="A58" s="43" t="s">
        <v>126</v>
      </c>
      <c r="B58" s="43" t="s">
        <v>127</v>
      </c>
      <c r="C58" s="43" t="s">
        <v>127</v>
      </c>
      <c r="D58" s="43" t="s">
        <v>128</v>
      </c>
      <c r="E58" s="43"/>
      <c r="F58" s="7"/>
      <c r="G58" s="3"/>
      <c r="H58" s="48" t="s">
        <v>170</v>
      </c>
      <c r="I58" s="3"/>
      <c r="J58" s="2863">
        <v>1799</v>
      </c>
      <c r="K58" s="45">
        <v>912</v>
      </c>
      <c r="L58" s="45">
        <v>887</v>
      </c>
      <c r="M58" s="46">
        <v>102.8</v>
      </c>
      <c r="N58" s="45">
        <v>1769</v>
      </c>
      <c r="O58" s="45">
        <v>900</v>
      </c>
      <c r="P58" s="45">
        <v>869</v>
      </c>
      <c r="Q58" s="46">
        <v>103.5</v>
      </c>
      <c r="R58" s="3"/>
    </row>
    <row r="59" spans="1:18" ht="14.25" customHeight="1">
      <c r="A59" s="43" t="s">
        <v>126</v>
      </c>
      <c r="B59" s="43" t="s">
        <v>127</v>
      </c>
      <c r="C59" s="43" t="s">
        <v>127</v>
      </c>
      <c r="D59" s="43" t="s">
        <v>128</v>
      </c>
      <c r="E59" s="43"/>
      <c r="F59" s="7"/>
      <c r="G59" s="3"/>
      <c r="H59" s="48" t="s">
        <v>171</v>
      </c>
      <c r="I59" s="3"/>
      <c r="J59" s="2863">
        <v>1882</v>
      </c>
      <c r="K59" s="45">
        <v>954</v>
      </c>
      <c r="L59" s="45">
        <v>928</v>
      </c>
      <c r="M59" s="46">
        <v>102.8</v>
      </c>
      <c r="N59" s="45">
        <v>1853</v>
      </c>
      <c r="O59" s="45">
        <v>942</v>
      </c>
      <c r="P59" s="45">
        <v>911</v>
      </c>
      <c r="Q59" s="46">
        <v>103.4</v>
      </c>
      <c r="R59" s="3"/>
    </row>
    <row r="60" spans="1:18" ht="30" customHeight="1">
      <c r="A60" s="43" t="s">
        <v>126</v>
      </c>
      <c r="B60" s="43" t="s">
        <v>127</v>
      </c>
      <c r="C60" s="43" t="s">
        <v>127</v>
      </c>
      <c r="D60" s="43" t="s">
        <v>128</v>
      </c>
      <c r="E60" s="43"/>
      <c r="F60" s="7"/>
      <c r="G60" s="3"/>
      <c r="H60" s="48" t="s">
        <v>172</v>
      </c>
      <c r="I60" s="3"/>
      <c r="J60" s="2863">
        <v>1985</v>
      </c>
      <c r="K60" s="45">
        <v>1006</v>
      </c>
      <c r="L60" s="45">
        <v>979</v>
      </c>
      <c r="M60" s="46">
        <v>102.8</v>
      </c>
      <c r="N60" s="45">
        <v>1956</v>
      </c>
      <c r="O60" s="45">
        <v>994</v>
      </c>
      <c r="P60" s="45">
        <v>961</v>
      </c>
      <c r="Q60" s="46">
        <v>103.4</v>
      </c>
      <c r="R60" s="3"/>
    </row>
    <row r="61" spans="1:18" ht="14.25" customHeight="1">
      <c r="A61" s="43" t="s">
        <v>126</v>
      </c>
      <c r="B61" s="43" t="s">
        <v>127</v>
      </c>
      <c r="C61" s="43" t="s">
        <v>127</v>
      </c>
      <c r="D61" s="43" t="s">
        <v>128</v>
      </c>
      <c r="E61" s="43"/>
      <c r="F61" s="7"/>
      <c r="G61" s="3"/>
      <c r="H61" s="48" t="s">
        <v>173</v>
      </c>
      <c r="I61" s="3"/>
      <c r="J61" s="2863">
        <v>2020</v>
      </c>
      <c r="K61" s="45">
        <v>1022</v>
      </c>
      <c r="L61" s="45">
        <v>998</v>
      </c>
      <c r="M61" s="46">
        <v>102.3</v>
      </c>
      <c r="N61" s="45">
        <v>1990</v>
      </c>
      <c r="O61" s="45">
        <v>1010</v>
      </c>
      <c r="P61" s="45">
        <v>980</v>
      </c>
      <c r="Q61" s="46">
        <v>103</v>
      </c>
      <c r="R61" s="3"/>
    </row>
    <row r="62" spans="1:18" ht="14.25" customHeight="1">
      <c r="A62" s="43" t="s">
        <v>126</v>
      </c>
      <c r="B62" s="43" t="s">
        <v>127</v>
      </c>
      <c r="C62" s="43" t="s">
        <v>127</v>
      </c>
      <c r="D62" s="43" t="s">
        <v>128</v>
      </c>
      <c r="E62" s="43"/>
      <c r="F62" s="7"/>
      <c r="G62" s="3"/>
      <c r="H62" s="48" t="s">
        <v>174</v>
      </c>
      <c r="I62" s="3"/>
      <c r="J62" s="2863">
        <v>1981</v>
      </c>
      <c r="K62" s="45">
        <v>1004</v>
      </c>
      <c r="L62" s="45">
        <v>977</v>
      </c>
      <c r="M62" s="46">
        <v>102.8</v>
      </c>
      <c r="N62" s="45">
        <v>1951</v>
      </c>
      <c r="O62" s="45">
        <v>992</v>
      </c>
      <c r="P62" s="45">
        <v>959</v>
      </c>
      <c r="Q62" s="46">
        <v>103.5</v>
      </c>
      <c r="R62" s="3"/>
    </row>
    <row r="63" spans="1:18" ht="14.25" customHeight="1">
      <c r="A63" s="43" t="s">
        <v>126</v>
      </c>
      <c r="B63" s="43" t="s">
        <v>127</v>
      </c>
      <c r="C63" s="43" t="s">
        <v>127</v>
      </c>
      <c r="D63" s="43" t="s">
        <v>128</v>
      </c>
      <c r="E63" s="43"/>
      <c r="F63" s="7"/>
      <c r="G63" s="3"/>
      <c r="H63" s="48" t="s">
        <v>175</v>
      </c>
      <c r="I63" s="3"/>
      <c r="J63" s="2863">
        <v>1931</v>
      </c>
      <c r="K63" s="45">
        <v>976</v>
      </c>
      <c r="L63" s="45">
        <v>955</v>
      </c>
      <c r="M63" s="46">
        <v>102.2</v>
      </c>
      <c r="N63" s="45">
        <v>1901</v>
      </c>
      <c r="O63" s="45">
        <v>964</v>
      </c>
      <c r="P63" s="45">
        <v>937</v>
      </c>
      <c r="Q63" s="46">
        <v>103</v>
      </c>
      <c r="R63" s="3"/>
    </row>
    <row r="64" spans="1:18" ht="14.25" customHeight="1">
      <c r="A64" s="43" t="s">
        <v>126</v>
      </c>
      <c r="B64" s="43" t="s">
        <v>127</v>
      </c>
      <c r="C64" s="43" t="s">
        <v>127</v>
      </c>
      <c r="D64" s="43" t="s">
        <v>128</v>
      </c>
      <c r="E64" s="43"/>
      <c r="F64" s="7"/>
      <c r="G64" s="3"/>
      <c r="H64" s="48" t="s">
        <v>176</v>
      </c>
      <c r="I64" s="3"/>
      <c r="J64" s="2863">
        <v>1876</v>
      </c>
      <c r="K64" s="45">
        <v>948</v>
      </c>
      <c r="L64" s="45">
        <v>928</v>
      </c>
      <c r="M64" s="46">
        <v>102.2</v>
      </c>
      <c r="N64" s="45">
        <v>1846</v>
      </c>
      <c r="O64" s="45">
        <v>937</v>
      </c>
      <c r="P64" s="45">
        <v>909</v>
      </c>
      <c r="Q64" s="46">
        <v>103</v>
      </c>
      <c r="R64" s="3"/>
    </row>
    <row r="65" spans="1:18" ht="30" customHeight="1">
      <c r="A65" s="43" t="s">
        <v>126</v>
      </c>
      <c r="B65" s="43" t="s">
        <v>127</v>
      </c>
      <c r="C65" s="43" t="s">
        <v>127</v>
      </c>
      <c r="D65" s="43" t="s">
        <v>128</v>
      </c>
      <c r="E65" s="43"/>
      <c r="F65" s="7"/>
      <c r="G65" s="3"/>
      <c r="H65" s="48" t="s">
        <v>177</v>
      </c>
      <c r="I65" s="3"/>
      <c r="J65" s="2863">
        <v>1848</v>
      </c>
      <c r="K65" s="45">
        <v>931</v>
      </c>
      <c r="L65" s="45">
        <v>917</v>
      </c>
      <c r="M65" s="46">
        <v>101.5</v>
      </c>
      <c r="N65" s="45">
        <v>1818</v>
      </c>
      <c r="O65" s="45">
        <v>920</v>
      </c>
      <c r="P65" s="45">
        <v>899</v>
      </c>
      <c r="Q65" s="46">
        <v>102.3</v>
      </c>
      <c r="R65" s="3"/>
    </row>
    <row r="66" spans="1:18" ht="14.25" customHeight="1">
      <c r="A66" s="43" t="s">
        <v>126</v>
      </c>
      <c r="B66" s="43" t="s">
        <v>127</v>
      </c>
      <c r="C66" s="43" t="s">
        <v>127</v>
      </c>
      <c r="D66" s="43" t="s">
        <v>128</v>
      </c>
      <c r="E66" s="43"/>
      <c r="F66" s="7"/>
      <c r="G66" s="3"/>
      <c r="H66" s="48" t="s">
        <v>178</v>
      </c>
      <c r="I66" s="3"/>
      <c r="J66" s="2863">
        <v>1809</v>
      </c>
      <c r="K66" s="45">
        <v>910</v>
      </c>
      <c r="L66" s="45">
        <v>898</v>
      </c>
      <c r="M66" s="46">
        <v>101.3</v>
      </c>
      <c r="N66" s="45">
        <v>1780</v>
      </c>
      <c r="O66" s="45">
        <v>899</v>
      </c>
      <c r="P66" s="45">
        <v>881</v>
      </c>
      <c r="Q66" s="46">
        <v>102.1</v>
      </c>
      <c r="R66" s="3"/>
    </row>
    <row r="67" spans="1:18" ht="14.25" customHeight="1">
      <c r="A67" s="43" t="s">
        <v>126</v>
      </c>
      <c r="B67" s="43" t="s">
        <v>127</v>
      </c>
      <c r="C67" s="43" t="s">
        <v>127</v>
      </c>
      <c r="D67" s="43" t="s">
        <v>128</v>
      </c>
      <c r="E67" s="43"/>
      <c r="F67" s="7"/>
      <c r="G67" s="3"/>
      <c r="H67" s="48" t="s">
        <v>179</v>
      </c>
      <c r="I67" s="3"/>
      <c r="J67" s="2863">
        <v>1801</v>
      </c>
      <c r="K67" s="45">
        <v>907</v>
      </c>
      <c r="L67" s="45">
        <v>894</v>
      </c>
      <c r="M67" s="46">
        <v>101.4</v>
      </c>
      <c r="N67" s="45">
        <v>1776</v>
      </c>
      <c r="O67" s="45">
        <v>897</v>
      </c>
      <c r="P67" s="45">
        <v>879</v>
      </c>
      <c r="Q67" s="46">
        <v>102.1</v>
      </c>
      <c r="R67" s="3"/>
    </row>
    <row r="68" spans="1:18" ht="14.25" customHeight="1">
      <c r="A68" s="43" t="s">
        <v>126</v>
      </c>
      <c r="B68" s="43" t="s">
        <v>127</v>
      </c>
      <c r="C68" s="43" t="s">
        <v>127</v>
      </c>
      <c r="D68" s="43" t="s">
        <v>128</v>
      </c>
      <c r="E68" s="43"/>
      <c r="F68" s="7"/>
      <c r="G68" s="3"/>
      <c r="H68" s="48" t="s">
        <v>180</v>
      </c>
      <c r="I68" s="3"/>
      <c r="J68" s="2863">
        <v>1409</v>
      </c>
      <c r="K68" s="45">
        <v>707</v>
      </c>
      <c r="L68" s="45">
        <v>702</v>
      </c>
      <c r="M68" s="46">
        <v>100.8</v>
      </c>
      <c r="N68" s="45">
        <v>1386</v>
      </c>
      <c r="O68" s="45">
        <v>698</v>
      </c>
      <c r="P68" s="45">
        <v>688</v>
      </c>
      <c r="Q68" s="46">
        <v>101.5</v>
      </c>
      <c r="R68" s="3"/>
    </row>
    <row r="69" spans="1:18" ht="14.25" customHeight="1">
      <c r="A69" s="43" t="s">
        <v>126</v>
      </c>
      <c r="B69" s="43" t="s">
        <v>127</v>
      </c>
      <c r="C69" s="43" t="s">
        <v>127</v>
      </c>
      <c r="D69" s="43" t="s">
        <v>128</v>
      </c>
      <c r="E69" s="43"/>
      <c r="F69" s="7"/>
      <c r="G69" s="3"/>
      <c r="H69" s="48" t="s">
        <v>181</v>
      </c>
      <c r="I69" s="3"/>
      <c r="J69" s="2863">
        <v>1742</v>
      </c>
      <c r="K69" s="45">
        <v>874</v>
      </c>
      <c r="L69" s="45">
        <v>867</v>
      </c>
      <c r="M69" s="46">
        <v>100.8</v>
      </c>
      <c r="N69" s="45">
        <v>1717</v>
      </c>
      <c r="O69" s="45">
        <v>864</v>
      </c>
      <c r="P69" s="45">
        <v>853</v>
      </c>
      <c r="Q69" s="46">
        <v>101.3</v>
      </c>
      <c r="R69" s="3"/>
    </row>
    <row r="70" spans="1:18" ht="30" customHeight="1">
      <c r="F70" s="3"/>
      <c r="G70" s="3"/>
      <c r="H70" s="3"/>
      <c r="I70" s="3"/>
      <c r="J70" s="49"/>
      <c r="K70" s="50"/>
      <c r="L70" s="50"/>
      <c r="M70" s="51"/>
      <c r="N70" s="50"/>
      <c r="O70" s="50"/>
      <c r="P70" s="50"/>
      <c r="Q70" s="51"/>
      <c r="R70" s="3"/>
    </row>
    <row r="71" spans="1:18" ht="5.25" customHeight="1">
      <c r="G71" s="3"/>
      <c r="H71" s="27"/>
      <c r="I71" s="27"/>
      <c r="J71" s="52"/>
      <c r="K71" s="53"/>
      <c r="L71" s="53"/>
      <c r="M71" s="53"/>
      <c r="N71" s="53"/>
      <c r="O71" s="53"/>
      <c r="P71" s="53"/>
      <c r="Q71" s="53"/>
      <c r="R71" s="3"/>
    </row>
    <row r="72" spans="1:18" ht="6" customHeight="1">
      <c r="G72" s="3"/>
      <c r="H72" s="3"/>
      <c r="I72" s="18"/>
      <c r="J72" s="54"/>
      <c r="K72" s="55"/>
      <c r="L72" s="55"/>
      <c r="M72" s="55"/>
      <c r="N72" s="55"/>
      <c r="O72" s="55"/>
      <c r="P72" s="55"/>
      <c r="Q72" s="55"/>
      <c r="R72" s="3"/>
    </row>
    <row r="73" spans="1:18" ht="13.5" customHeight="1">
      <c r="F73" s="56"/>
      <c r="G73" s="3"/>
      <c r="H73" s="3" t="s">
        <v>182</v>
      </c>
      <c r="I73" s="3"/>
      <c r="J73" s="55"/>
      <c r="K73" s="55"/>
      <c r="L73" s="55"/>
      <c r="M73" s="55"/>
      <c r="N73" s="55"/>
      <c r="O73" s="55"/>
      <c r="P73" s="55"/>
      <c r="Q73" s="55"/>
      <c r="R73" s="3"/>
    </row>
    <row r="74" spans="1:18">
      <c r="F74" s="3"/>
      <c r="G74" s="3"/>
      <c r="H74" s="3"/>
      <c r="I74" s="3"/>
      <c r="J74" s="3"/>
      <c r="K74" s="3"/>
      <c r="L74" s="3"/>
      <c r="M74" s="4"/>
      <c r="N74" s="3"/>
      <c r="O74" s="3"/>
      <c r="P74" s="3"/>
      <c r="Q74" s="4"/>
      <c r="R74" s="3"/>
    </row>
    <row r="75" spans="1:18" s="3" customFormat="1">
      <c r="A75" s="2"/>
      <c r="B75" s="2"/>
      <c r="C75" s="2"/>
      <c r="D75" s="2"/>
      <c r="E75" s="2"/>
      <c r="M75" s="4"/>
      <c r="Q75" s="4"/>
    </row>
    <row r="76" spans="1:18" ht="18.75">
      <c r="F76" s="10"/>
      <c r="G76" s="3"/>
      <c r="H76" s="57" t="s">
        <v>183</v>
      </c>
      <c r="I76" s="3"/>
      <c r="J76" s="55"/>
      <c r="K76" s="55"/>
      <c r="L76" s="55"/>
      <c r="M76" s="55"/>
      <c r="N76" s="55"/>
      <c r="O76" s="55"/>
      <c r="P76" s="55"/>
      <c r="Q76" s="55"/>
      <c r="R76" s="3"/>
    </row>
    <row r="77" spans="1:18" ht="18.75">
      <c r="F77" s="10"/>
      <c r="G77" s="3"/>
      <c r="H77" s="58" t="s">
        <v>184</v>
      </c>
      <c r="I77" s="3"/>
      <c r="J77" s="55"/>
      <c r="K77" s="55"/>
      <c r="L77" s="55"/>
      <c r="M77" s="55"/>
      <c r="N77" s="55"/>
      <c r="O77" s="55"/>
      <c r="P77" s="55"/>
      <c r="Q77" s="55"/>
      <c r="R77" s="3"/>
    </row>
    <row r="78" spans="1:18" ht="13.5" customHeight="1">
      <c r="F78" s="10"/>
      <c r="G78" s="3"/>
      <c r="H78" s="59"/>
      <c r="I78" s="3"/>
      <c r="J78" s="55"/>
      <c r="K78" s="55"/>
      <c r="L78" s="55"/>
      <c r="M78" s="55"/>
      <c r="N78" s="55"/>
      <c r="O78" s="55"/>
      <c r="P78" s="55"/>
      <c r="Q78" s="55"/>
      <c r="R78" s="3"/>
    </row>
    <row r="79" spans="1:18">
      <c r="F79" s="10"/>
      <c r="G79" s="3"/>
      <c r="H79" s="3"/>
      <c r="I79" s="3"/>
      <c r="J79" s="55"/>
      <c r="K79" s="55"/>
      <c r="L79" s="55"/>
      <c r="M79" s="55"/>
      <c r="N79" s="55"/>
      <c r="O79" s="55"/>
      <c r="P79" s="55"/>
      <c r="Q79" s="55"/>
      <c r="R79" s="3"/>
    </row>
    <row r="80" spans="1:18" ht="15.75">
      <c r="F80" s="10"/>
      <c r="G80" s="3"/>
      <c r="H80" s="3"/>
      <c r="I80" s="3"/>
      <c r="J80" s="55"/>
      <c r="K80" s="55"/>
      <c r="L80" s="55"/>
      <c r="M80" s="55"/>
      <c r="N80" s="55"/>
      <c r="O80" s="55"/>
      <c r="P80" s="55"/>
      <c r="Q80" s="60" t="s">
        <v>185</v>
      </c>
      <c r="R80" s="3"/>
    </row>
    <row r="81" spans="1:18" ht="5.25" customHeight="1">
      <c r="F81" s="10"/>
      <c r="G81" s="3"/>
      <c r="H81" s="3"/>
      <c r="I81" s="3"/>
      <c r="J81" s="55"/>
      <c r="K81" s="55"/>
      <c r="L81" s="55"/>
      <c r="M81" s="55"/>
      <c r="N81" s="55"/>
      <c r="O81" s="55"/>
      <c r="P81" s="55"/>
      <c r="Q81" s="61"/>
      <c r="R81" s="3"/>
    </row>
    <row r="82" spans="1:18">
      <c r="F82" s="10"/>
      <c r="G82" s="3"/>
      <c r="H82" s="15"/>
      <c r="I82" s="15"/>
      <c r="J82" s="62"/>
      <c r="K82" s="63"/>
      <c r="L82" s="63"/>
      <c r="M82" s="63"/>
      <c r="N82" s="62"/>
      <c r="O82" s="63"/>
      <c r="P82" s="63"/>
      <c r="Q82" s="63"/>
      <c r="R82" s="3"/>
    </row>
    <row r="83" spans="1:18" ht="15">
      <c r="F83" s="10"/>
      <c r="G83" s="3"/>
      <c r="H83" s="18"/>
      <c r="I83" s="18"/>
      <c r="J83" s="64" t="s">
        <v>111</v>
      </c>
      <c r="K83" s="65"/>
      <c r="L83" s="66" t="s">
        <v>112</v>
      </c>
      <c r="M83" s="65"/>
      <c r="N83" s="64" t="s">
        <v>113</v>
      </c>
      <c r="O83" s="65"/>
      <c r="P83" s="66" t="s">
        <v>114</v>
      </c>
      <c r="Q83" s="65"/>
      <c r="R83" s="3"/>
    </row>
    <row r="84" spans="1:18">
      <c r="F84" s="10"/>
      <c r="G84" s="3"/>
      <c r="H84" s="24"/>
      <c r="I84" s="25"/>
      <c r="J84" s="67"/>
      <c r="K84" s="54"/>
      <c r="L84" s="54"/>
      <c r="M84" s="54"/>
      <c r="N84" s="67"/>
      <c r="O84" s="54"/>
      <c r="P84" s="54"/>
      <c r="Q84" s="54"/>
      <c r="R84" s="3"/>
    </row>
    <row r="85" spans="1:18">
      <c r="F85" s="10"/>
      <c r="G85" s="3"/>
      <c r="H85" s="24" t="s">
        <v>115</v>
      </c>
      <c r="I85" s="25"/>
      <c r="J85" s="62"/>
      <c r="K85" s="68"/>
      <c r="L85" s="68"/>
      <c r="M85" s="63"/>
      <c r="N85" s="62"/>
      <c r="O85" s="68"/>
      <c r="P85" s="68"/>
      <c r="Q85" s="63"/>
      <c r="R85" s="3"/>
    </row>
    <row r="86" spans="1:18">
      <c r="F86" s="10"/>
      <c r="G86" s="3"/>
      <c r="H86" s="18"/>
      <c r="I86" s="18"/>
      <c r="J86" s="69" t="s">
        <v>116</v>
      </c>
      <c r="K86" s="70" t="s">
        <v>117</v>
      </c>
      <c r="L86" s="70" t="s">
        <v>118</v>
      </c>
      <c r="M86" s="71" t="s">
        <v>119</v>
      </c>
      <c r="N86" s="69" t="s">
        <v>116</v>
      </c>
      <c r="O86" s="70" t="s">
        <v>117</v>
      </c>
      <c r="P86" s="70" t="s">
        <v>118</v>
      </c>
      <c r="Q86" s="71" t="s">
        <v>119</v>
      </c>
      <c r="R86" s="3"/>
    </row>
    <row r="87" spans="1:18" ht="15">
      <c r="F87" s="10"/>
      <c r="G87" s="3"/>
      <c r="H87" s="35" t="s">
        <v>120</v>
      </c>
      <c r="I87" s="36"/>
      <c r="J87" s="67"/>
      <c r="K87" s="72"/>
      <c r="L87" s="72"/>
      <c r="M87" s="54"/>
      <c r="N87" s="67"/>
      <c r="O87" s="72"/>
      <c r="P87" s="72"/>
      <c r="Q87" s="54"/>
      <c r="R87" s="3"/>
    </row>
    <row r="88" spans="1:18" ht="13.5" customHeight="1">
      <c r="F88" s="10"/>
      <c r="G88" s="3"/>
      <c r="H88" s="18"/>
      <c r="I88" s="18"/>
      <c r="J88" s="73" t="s">
        <v>121</v>
      </c>
      <c r="K88" s="74" t="s">
        <v>122</v>
      </c>
      <c r="L88" s="74" t="s">
        <v>123</v>
      </c>
      <c r="M88" s="75" t="s">
        <v>124</v>
      </c>
      <c r="N88" s="73" t="s">
        <v>121</v>
      </c>
      <c r="O88" s="74" t="s">
        <v>122</v>
      </c>
      <c r="P88" s="74" t="s">
        <v>123</v>
      </c>
      <c r="Q88" s="75" t="s">
        <v>124</v>
      </c>
      <c r="R88" s="3"/>
    </row>
    <row r="89" spans="1:18" ht="14.25" customHeight="1">
      <c r="F89" s="10"/>
      <c r="G89" s="3"/>
      <c r="H89" s="18"/>
      <c r="I89" s="18"/>
      <c r="J89" s="73"/>
      <c r="K89" s="74"/>
      <c r="L89" s="74"/>
      <c r="M89" s="34" t="s">
        <v>186</v>
      </c>
      <c r="N89" s="38"/>
      <c r="O89" s="39"/>
      <c r="P89" s="39"/>
      <c r="Q89" s="34" t="s">
        <v>186</v>
      </c>
      <c r="R89" s="3"/>
    </row>
    <row r="90" spans="1:18" ht="5.25" customHeight="1">
      <c r="F90" s="10"/>
      <c r="G90" s="3"/>
      <c r="H90" s="27"/>
      <c r="I90" s="27"/>
      <c r="J90" s="52"/>
      <c r="K90" s="76"/>
      <c r="L90" s="76"/>
      <c r="M90" s="77"/>
      <c r="N90" s="52"/>
      <c r="O90" s="76"/>
      <c r="P90" s="76"/>
      <c r="Q90" s="77"/>
      <c r="R90" s="3"/>
    </row>
    <row r="91" spans="1:18" ht="30" customHeight="1">
      <c r="F91" s="3"/>
      <c r="G91" s="3"/>
      <c r="H91" s="15"/>
      <c r="I91" s="78"/>
      <c r="J91" s="79"/>
      <c r="K91" s="80"/>
      <c r="L91" s="80"/>
      <c r="M91" s="80"/>
      <c r="N91" s="80"/>
      <c r="O91" s="80"/>
      <c r="P91" s="80"/>
      <c r="Q91" s="80"/>
      <c r="R91" s="3"/>
    </row>
    <row r="92" spans="1:18" ht="30" customHeight="1">
      <c r="A92" s="43" t="s">
        <v>126</v>
      </c>
      <c r="B92" s="43" t="s">
        <v>127</v>
      </c>
      <c r="C92" s="43" t="s">
        <v>127</v>
      </c>
      <c r="D92" s="43" t="s">
        <v>128</v>
      </c>
      <c r="E92" s="43"/>
      <c r="F92" s="7"/>
      <c r="G92" s="3"/>
      <c r="H92" s="81" t="s">
        <v>187</v>
      </c>
      <c r="I92" s="82" t="s">
        <v>132</v>
      </c>
      <c r="J92" s="2863">
        <v>1629</v>
      </c>
      <c r="K92" s="45">
        <v>819</v>
      </c>
      <c r="L92" s="45">
        <v>810</v>
      </c>
      <c r="M92" s="46">
        <v>101.1</v>
      </c>
      <c r="N92" s="45">
        <v>1606</v>
      </c>
      <c r="O92" s="45">
        <v>809</v>
      </c>
      <c r="P92" s="45">
        <v>796</v>
      </c>
      <c r="Q92" s="46">
        <v>101.6</v>
      </c>
      <c r="R92" s="3"/>
    </row>
    <row r="93" spans="1:18" ht="14.25" customHeight="1">
      <c r="A93" s="43" t="s">
        <v>126</v>
      </c>
      <c r="B93" s="43" t="s">
        <v>127</v>
      </c>
      <c r="C93" s="43" t="s">
        <v>127</v>
      </c>
      <c r="D93" s="43" t="s">
        <v>128</v>
      </c>
      <c r="E93" s="43"/>
      <c r="F93" s="7"/>
      <c r="G93" s="3"/>
      <c r="H93" s="48" t="s">
        <v>188</v>
      </c>
      <c r="I93" s="3"/>
      <c r="J93" s="2863">
        <v>1589</v>
      </c>
      <c r="K93" s="45">
        <v>797</v>
      </c>
      <c r="L93" s="45">
        <v>793</v>
      </c>
      <c r="M93" s="46">
        <v>100.5</v>
      </c>
      <c r="N93" s="45">
        <v>1566</v>
      </c>
      <c r="O93" s="45">
        <v>787</v>
      </c>
      <c r="P93" s="45">
        <v>779</v>
      </c>
      <c r="Q93" s="46">
        <v>101.1</v>
      </c>
      <c r="R93" s="3"/>
    </row>
    <row r="94" spans="1:18" ht="14.25" customHeight="1">
      <c r="A94" s="43" t="s">
        <v>126</v>
      </c>
      <c r="B94" s="43" t="s">
        <v>127</v>
      </c>
      <c r="C94" s="43" t="s">
        <v>127</v>
      </c>
      <c r="D94" s="43" t="s">
        <v>128</v>
      </c>
      <c r="E94" s="43"/>
      <c r="F94" s="7"/>
      <c r="G94" s="3"/>
      <c r="H94" s="48" t="s">
        <v>189</v>
      </c>
      <c r="I94" s="3"/>
      <c r="J94" s="2863">
        <v>1537</v>
      </c>
      <c r="K94" s="45">
        <v>769</v>
      </c>
      <c r="L94" s="45">
        <v>767</v>
      </c>
      <c r="M94" s="46">
        <v>100.3</v>
      </c>
      <c r="N94" s="45">
        <v>1517</v>
      </c>
      <c r="O94" s="45">
        <v>761</v>
      </c>
      <c r="P94" s="45">
        <v>756</v>
      </c>
      <c r="Q94" s="46">
        <v>100.7</v>
      </c>
      <c r="R94" s="3"/>
    </row>
    <row r="95" spans="1:18" ht="14.25" customHeight="1">
      <c r="A95" s="43" t="s">
        <v>126</v>
      </c>
      <c r="B95" s="43" t="s">
        <v>127</v>
      </c>
      <c r="C95" s="43" t="s">
        <v>127</v>
      </c>
      <c r="D95" s="43" t="s">
        <v>128</v>
      </c>
      <c r="E95" s="43"/>
      <c r="F95" s="7"/>
      <c r="G95" s="3"/>
      <c r="H95" s="48" t="s">
        <v>190</v>
      </c>
      <c r="I95" s="3"/>
      <c r="J95" s="2863">
        <v>1512</v>
      </c>
      <c r="K95" s="45">
        <v>757</v>
      </c>
      <c r="L95" s="45">
        <v>755</v>
      </c>
      <c r="M95" s="46">
        <v>100.1</v>
      </c>
      <c r="N95" s="45">
        <v>1494</v>
      </c>
      <c r="O95" s="45">
        <v>749</v>
      </c>
      <c r="P95" s="45">
        <v>745</v>
      </c>
      <c r="Q95" s="46">
        <v>100.6</v>
      </c>
      <c r="R95" s="3"/>
    </row>
    <row r="96" spans="1:18" ht="14.25" customHeight="1">
      <c r="A96" s="43" t="s">
        <v>126</v>
      </c>
      <c r="B96" s="43" t="s">
        <v>127</v>
      </c>
      <c r="C96" s="43" t="s">
        <v>127</v>
      </c>
      <c r="D96" s="43" t="s">
        <v>128</v>
      </c>
      <c r="E96" s="43"/>
      <c r="F96" s="7"/>
      <c r="G96" s="3"/>
      <c r="H96" s="48" t="s">
        <v>191</v>
      </c>
      <c r="I96" s="3"/>
      <c r="J96" s="2863">
        <v>1523</v>
      </c>
      <c r="K96" s="45">
        <v>761</v>
      </c>
      <c r="L96" s="45">
        <v>762</v>
      </c>
      <c r="M96" s="46">
        <v>99.8</v>
      </c>
      <c r="N96" s="45">
        <v>1506</v>
      </c>
      <c r="O96" s="45">
        <v>754</v>
      </c>
      <c r="P96" s="45">
        <v>752</v>
      </c>
      <c r="Q96" s="46">
        <v>100.2</v>
      </c>
      <c r="R96" s="3"/>
    </row>
    <row r="97" spans="1:18" ht="30" customHeight="1">
      <c r="A97" s="43" t="s">
        <v>126</v>
      </c>
      <c r="B97" s="43" t="s">
        <v>127</v>
      </c>
      <c r="C97" s="43" t="s">
        <v>127</v>
      </c>
      <c r="D97" s="43" t="s">
        <v>128</v>
      </c>
      <c r="E97" s="43"/>
      <c r="F97" s="7"/>
      <c r="G97" s="3"/>
      <c r="H97" s="48" t="s">
        <v>192</v>
      </c>
      <c r="I97" s="3"/>
      <c r="J97" s="2863">
        <v>1549</v>
      </c>
      <c r="K97" s="45">
        <v>772</v>
      </c>
      <c r="L97" s="45">
        <v>777</v>
      </c>
      <c r="M97" s="46">
        <v>99.4</v>
      </c>
      <c r="N97" s="45">
        <v>1534</v>
      </c>
      <c r="O97" s="45">
        <v>765</v>
      </c>
      <c r="P97" s="45">
        <v>768</v>
      </c>
      <c r="Q97" s="46">
        <v>99.6</v>
      </c>
      <c r="R97" s="3"/>
    </row>
    <row r="98" spans="1:18" ht="14.25" customHeight="1">
      <c r="A98" s="43" t="s">
        <v>126</v>
      </c>
      <c r="B98" s="43" t="s">
        <v>127</v>
      </c>
      <c r="C98" s="43" t="s">
        <v>127</v>
      </c>
      <c r="D98" s="43" t="s">
        <v>128</v>
      </c>
      <c r="E98" s="43"/>
      <c r="F98" s="7"/>
      <c r="G98" s="3"/>
      <c r="H98" s="48" t="s">
        <v>193</v>
      </c>
      <c r="I98" s="3"/>
      <c r="J98" s="2863">
        <v>1508</v>
      </c>
      <c r="K98" s="45">
        <v>749</v>
      </c>
      <c r="L98" s="45">
        <v>759</v>
      </c>
      <c r="M98" s="46">
        <v>98.8</v>
      </c>
      <c r="N98" s="45">
        <v>1493</v>
      </c>
      <c r="O98" s="45">
        <v>743</v>
      </c>
      <c r="P98" s="45">
        <v>750</v>
      </c>
      <c r="Q98" s="46">
        <v>99.1</v>
      </c>
      <c r="R98" s="3"/>
    </row>
    <row r="99" spans="1:18" ht="14.25" customHeight="1">
      <c r="A99" s="43" t="s">
        <v>126</v>
      </c>
      <c r="B99" s="43" t="s">
        <v>127</v>
      </c>
      <c r="C99" s="43" t="s">
        <v>127</v>
      </c>
      <c r="D99" s="43" t="s">
        <v>128</v>
      </c>
      <c r="E99" s="43"/>
      <c r="F99" s="7"/>
      <c r="G99" s="3"/>
      <c r="H99" s="48" t="s">
        <v>194</v>
      </c>
      <c r="I99" s="3"/>
      <c r="J99" s="2863">
        <v>1466</v>
      </c>
      <c r="K99" s="45">
        <v>728</v>
      </c>
      <c r="L99" s="45">
        <v>738</v>
      </c>
      <c r="M99" s="46">
        <v>98.6</v>
      </c>
      <c r="N99" s="45">
        <v>1451</v>
      </c>
      <c r="O99" s="45">
        <v>721</v>
      </c>
      <c r="P99" s="45">
        <v>730</v>
      </c>
      <c r="Q99" s="46">
        <v>98.9</v>
      </c>
      <c r="R99" s="3"/>
    </row>
    <row r="100" spans="1:18" ht="14.25" customHeight="1">
      <c r="A100" s="43" t="s">
        <v>126</v>
      </c>
      <c r="B100" s="43" t="s">
        <v>127</v>
      </c>
      <c r="C100" s="43" t="s">
        <v>127</v>
      </c>
      <c r="D100" s="43" t="s">
        <v>128</v>
      </c>
      <c r="E100" s="43"/>
      <c r="F100" s="7"/>
      <c r="G100" s="3"/>
      <c r="H100" s="48" t="s">
        <v>195</v>
      </c>
      <c r="I100" s="3"/>
      <c r="J100" s="2863">
        <v>1539</v>
      </c>
      <c r="K100" s="45">
        <v>764</v>
      </c>
      <c r="L100" s="45">
        <v>776</v>
      </c>
      <c r="M100" s="46">
        <v>98.4</v>
      </c>
      <c r="N100" s="45">
        <v>1525</v>
      </c>
      <c r="O100" s="45">
        <v>757</v>
      </c>
      <c r="P100" s="45">
        <v>768</v>
      </c>
      <c r="Q100" s="46">
        <v>98.6</v>
      </c>
      <c r="R100" s="3"/>
    </row>
    <row r="101" spans="1:18" ht="14.25" customHeight="1">
      <c r="A101" s="43" t="s">
        <v>126</v>
      </c>
      <c r="B101" s="43" t="s">
        <v>127</v>
      </c>
      <c r="C101" s="43" t="s">
        <v>127</v>
      </c>
      <c r="D101" s="43" t="s">
        <v>128</v>
      </c>
      <c r="E101" s="43"/>
      <c r="F101" s="7"/>
      <c r="G101" s="3"/>
      <c r="H101" s="48" t="s">
        <v>196</v>
      </c>
      <c r="I101" s="3"/>
      <c r="J101" s="2863">
        <v>1591</v>
      </c>
      <c r="K101" s="45">
        <v>789</v>
      </c>
      <c r="L101" s="45">
        <v>803</v>
      </c>
      <c r="M101" s="46">
        <v>98.2</v>
      </c>
      <c r="N101" s="45">
        <v>1578</v>
      </c>
      <c r="O101" s="45">
        <v>783</v>
      </c>
      <c r="P101" s="45">
        <v>795</v>
      </c>
      <c r="Q101" s="46">
        <v>98.5</v>
      </c>
      <c r="R101" s="3"/>
    </row>
    <row r="102" spans="1:18" ht="30" customHeight="1">
      <c r="A102" s="43" t="s">
        <v>126</v>
      </c>
      <c r="B102" s="43" t="s">
        <v>127</v>
      </c>
      <c r="C102" s="43" t="s">
        <v>127</v>
      </c>
      <c r="D102" s="43" t="s">
        <v>128</v>
      </c>
      <c r="E102" s="43"/>
      <c r="F102" s="7"/>
      <c r="G102" s="3"/>
      <c r="H102" s="2" t="s">
        <v>197</v>
      </c>
      <c r="I102" s="3"/>
      <c r="J102" s="2863">
        <v>1592</v>
      </c>
      <c r="K102" s="45">
        <v>787</v>
      </c>
      <c r="L102" s="45">
        <v>805</v>
      </c>
      <c r="M102" s="46">
        <v>97.8</v>
      </c>
      <c r="N102" s="45">
        <v>1579</v>
      </c>
      <c r="O102" s="45">
        <v>781</v>
      </c>
      <c r="P102" s="45">
        <v>798</v>
      </c>
      <c r="Q102" s="46">
        <v>97.9</v>
      </c>
      <c r="R102" s="3"/>
    </row>
    <row r="103" spans="1:18" ht="14.25" customHeight="1">
      <c r="A103" s="43" t="s">
        <v>126</v>
      </c>
      <c r="B103" s="43" t="s">
        <v>127</v>
      </c>
      <c r="C103" s="43" t="s">
        <v>127</v>
      </c>
      <c r="D103" s="43" t="s">
        <v>128</v>
      </c>
      <c r="E103" s="43"/>
      <c r="F103" s="7"/>
      <c r="G103" s="3"/>
      <c r="H103" s="2" t="s">
        <v>198</v>
      </c>
      <c r="I103" s="3"/>
      <c r="J103" s="2863">
        <v>1691</v>
      </c>
      <c r="K103" s="45">
        <v>832</v>
      </c>
      <c r="L103" s="45">
        <v>859</v>
      </c>
      <c r="M103" s="46">
        <v>96.8</v>
      </c>
      <c r="N103" s="45">
        <v>1679</v>
      </c>
      <c r="O103" s="45">
        <v>826</v>
      </c>
      <c r="P103" s="45">
        <v>853</v>
      </c>
      <c r="Q103" s="46">
        <v>96.9</v>
      </c>
      <c r="R103" s="3"/>
    </row>
    <row r="104" spans="1:18" ht="14.25" customHeight="1">
      <c r="A104" s="43" t="s">
        <v>126</v>
      </c>
      <c r="B104" s="43" t="s">
        <v>127</v>
      </c>
      <c r="C104" s="43" t="s">
        <v>127</v>
      </c>
      <c r="D104" s="43" t="s">
        <v>128</v>
      </c>
      <c r="E104" s="43"/>
      <c r="F104" s="7"/>
      <c r="G104" s="3"/>
      <c r="H104" s="2" t="s">
        <v>199</v>
      </c>
      <c r="I104" s="3"/>
      <c r="J104" s="2863">
        <v>1782</v>
      </c>
      <c r="K104" s="45">
        <v>874</v>
      </c>
      <c r="L104" s="45">
        <v>908</v>
      </c>
      <c r="M104" s="46">
        <v>96.3</v>
      </c>
      <c r="N104" s="45">
        <v>1770</v>
      </c>
      <c r="O104" s="45">
        <v>869</v>
      </c>
      <c r="P104" s="45">
        <v>902</v>
      </c>
      <c r="Q104" s="46">
        <v>96.3</v>
      </c>
      <c r="R104" s="3"/>
    </row>
    <row r="105" spans="1:18" ht="14.25" customHeight="1">
      <c r="A105" s="43" t="s">
        <v>126</v>
      </c>
      <c r="B105" s="43" t="s">
        <v>127</v>
      </c>
      <c r="C105" s="43" t="s">
        <v>127</v>
      </c>
      <c r="D105" s="43" t="s">
        <v>128</v>
      </c>
      <c r="E105" s="43"/>
      <c r="F105" s="7"/>
      <c r="G105" s="3"/>
      <c r="H105" s="2" t="s">
        <v>200</v>
      </c>
      <c r="I105" s="3"/>
      <c r="J105" s="2863">
        <v>1887</v>
      </c>
      <c r="K105" s="45">
        <v>924</v>
      </c>
      <c r="L105" s="45">
        <v>963</v>
      </c>
      <c r="M105" s="46">
        <v>95.9</v>
      </c>
      <c r="N105" s="45">
        <v>1876</v>
      </c>
      <c r="O105" s="45">
        <v>919</v>
      </c>
      <c r="P105" s="45">
        <v>957</v>
      </c>
      <c r="Q105" s="46">
        <v>95.9</v>
      </c>
      <c r="R105" s="3"/>
    </row>
    <row r="106" spans="1:18" ht="14.25" customHeight="1">
      <c r="A106" s="43" t="s">
        <v>126</v>
      </c>
      <c r="B106" s="43" t="s">
        <v>127</v>
      </c>
      <c r="C106" s="43" t="s">
        <v>127</v>
      </c>
      <c r="D106" s="43" t="s">
        <v>128</v>
      </c>
      <c r="E106" s="43"/>
      <c r="F106" s="7"/>
      <c r="G106" s="3"/>
      <c r="H106" s="2" t="s">
        <v>201</v>
      </c>
      <c r="I106" s="3"/>
      <c r="J106" s="2863">
        <v>2027</v>
      </c>
      <c r="K106" s="45">
        <v>989</v>
      </c>
      <c r="L106" s="45">
        <v>1038</v>
      </c>
      <c r="M106" s="46">
        <v>95.3</v>
      </c>
      <c r="N106" s="45">
        <v>2016</v>
      </c>
      <c r="O106" s="45">
        <v>984</v>
      </c>
      <c r="P106" s="45">
        <v>1032</v>
      </c>
      <c r="Q106" s="46">
        <v>95.3</v>
      </c>
      <c r="R106" s="3"/>
    </row>
    <row r="107" spans="1:18" ht="30" customHeight="1">
      <c r="A107" s="43" t="s">
        <v>126</v>
      </c>
      <c r="B107" s="43" t="s">
        <v>127</v>
      </c>
      <c r="C107" s="43" t="s">
        <v>127</v>
      </c>
      <c r="D107" s="43" t="s">
        <v>128</v>
      </c>
      <c r="E107" s="43"/>
      <c r="F107" s="7"/>
      <c r="G107" s="3"/>
      <c r="H107" s="2" t="s">
        <v>202</v>
      </c>
      <c r="I107" s="3"/>
      <c r="J107" s="2863">
        <v>2214</v>
      </c>
      <c r="K107" s="45">
        <v>1077</v>
      </c>
      <c r="L107" s="45">
        <v>1137</v>
      </c>
      <c r="M107" s="46">
        <v>94.7</v>
      </c>
      <c r="N107" s="45">
        <v>2203</v>
      </c>
      <c r="O107" s="45">
        <v>1071</v>
      </c>
      <c r="P107" s="45">
        <v>1131</v>
      </c>
      <c r="Q107" s="46">
        <v>94.7</v>
      </c>
      <c r="R107" s="3"/>
    </row>
    <row r="108" spans="1:18" ht="14.25" customHeight="1">
      <c r="A108" s="43" t="s">
        <v>126</v>
      </c>
      <c r="B108" s="43" t="s">
        <v>127</v>
      </c>
      <c r="C108" s="43" t="s">
        <v>127</v>
      </c>
      <c r="D108" s="43" t="s">
        <v>128</v>
      </c>
      <c r="E108" s="43"/>
      <c r="F108" s="7"/>
      <c r="G108" s="3"/>
      <c r="H108" s="2" t="s">
        <v>203</v>
      </c>
      <c r="I108" s="3"/>
      <c r="J108" s="2863">
        <v>2191</v>
      </c>
      <c r="K108" s="45">
        <v>1061</v>
      </c>
      <c r="L108" s="45">
        <v>1130</v>
      </c>
      <c r="M108" s="46">
        <v>93.9</v>
      </c>
      <c r="N108" s="45">
        <v>2180</v>
      </c>
      <c r="O108" s="45">
        <v>1056</v>
      </c>
      <c r="P108" s="45">
        <v>1124</v>
      </c>
      <c r="Q108" s="46">
        <v>93.9</v>
      </c>
      <c r="R108" s="3"/>
    </row>
    <row r="109" spans="1:18" ht="14.25" customHeight="1">
      <c r="A109" s="43" t="s">
        <v>126</v>
      </c>
      <c r="B109" s="43" t="s">
        <v>127</v>
      </c>
      <c r="C109" s="43" t="s">
        <v>127</v>
      </c>
      <c r="D109" s="43" t="s">
        <v>128</v>
      </c>
      <c r="E109" s="43"/>
      <c r="F109" s="7"/>
      <c r="G109" s="3"/>
      <c r="H109" s="2" t="s">
        <v>204</v>
      </c>
      <c r="I109" s="3"/>
      <c r="J109" s="2863">
        <v>2076</v>
      </c>
      <c r="K109" s="45">
        <v>1004</v>
      </c>
      <c r="L109" s="45">
        <v>1073</v>
      </c>
      <c r="M109" s="46">
        <v>93.5</v>
      </c>
      <c r="N109" s="45">
        <v>2066</v>
      </c>
      <c r="O109" s="45">
        <v>999</v>
      </c>
      <c r="P109" s="45">
        <v>1068</v>
      </c>
      <c r="Q109" s="46">
        <v>93.5</v>
      </c>
      <c r="R109" s="3"/>
    </row>
    <row r="110" spans="1:18" ht="14.25" customHeight="1">
      <c r="A110" s="43" t="s">
        <v>126</v>
      </c>
      <c r="B110" s="43" t="s">
        <v>127</v>
      </c>
      <c r="C110" s="43" t="s">
        <v>127</v>
      </c>
      <c r="D110" s="43" t="s">
        <v>128</v>
      </c>
      <c r="E110" s="43"/>
      <c r="F110" s="7"/>
      <c r="G110" s="3"/>
      <c r="H110" s="2" t="s">
        <v>205</v>
      </c>
      <c r="I110" s="3"/>
      <c r="J110" s="2863">
        <v>1293</v>
      </c>
      <c r="K110" s="45">
        <v>619</v>
      </c>
      <c r="L110" s="45">
        <v>674</v>
      </c>
      <c r="M110" s="46">
        <v>91.9</v>
      </c>
      <c r="N110" s="45">
        <v>1285</v>
      </c>
      <c r="O110" s="45">
        <v>615</v>
      </c>
      <c r="P110" s="45">
        <v>669</v>
      </c>
      <c r="Q110" s="46">
        <v>91.9</v>
      </c>
      <c r="R110" s="3"/>
    </row>
    <row r="111" spans="1:18" ht="14.25" customHeight="1">
      <c r="A111" s="43" t="s">
        <v>126</v>
      </c>
      <c r="B111" s="43" t="s">
        <v>127</v>
      </c>
      <c r="C111" s="43" t="s">
        <v>127</v>
      </c>
      <c r="D111" s="43" t="s">
        <v>128</v>
      </c>
      <c r="E111" s="43"/>
      <c r="F111" s="7"/>
      <c r="G111" s="3"/>
      <c r="H111" s="2" t="s">
        <v>206</v>
      </c>
      <c r="I111" s="3"/>
      <c r="J111" s="2863">
        <v>1381</v>
      </c>
      <c r="K111" s="45">
        <v>653</v>
      </c>
      <c r="L111" s="45">
        <v>727</v>
      </c>
      <c r="M111" s="46">
        <v>89.8</v>
      </c>
      <c r="N111" s="45">
        <v>1373</v>
      </c>
      <c r="O111" s="45">
        <v>650</v>
      </c>
      <c r="P111" s="45">
        <v>723</v>
      </c>
      <c r="Q111" s="46">
        <v>89.8</v>
      </c>
      <c r="R111" s="3"/>
    </row>
    <row r="112" spans="1:18" ht="30" customHeight="1">
      <c r="A112" s="43" t="s">
        <v>126</v>
      </c>
      <c r="B112" s="43" t="s">
        <v>127</v>
      </c>
      <c r="C112" s="43" t="s">
        <v>127</v>
      </c>
      <c r="D112" s="43" t="s">
        <v>128</v>
      </c>
      <c r="E112" s="43"/>
      <c r="F112" s="7"/>
      <c r="G112" s="3"/>
      <c r="H112" s="2" t="s">
        <v>207</v>
      </c>
      <c r="I112" s="3"/>
      <c r="J112" s="2863">
        <v>1671</v>
      </c>
      <c r="K112" s="45">
        <v>786</v>
      </c>
      <c r="L112" s="45">
        <v>886</v>
      </c>
      <c r="M112" s="46">
        <v>88.7</v>
      </c>
      <c r="N112" s="45">
        <v>1664</v>
      </c>
      <c r="O112" s="45">
        <v>782</v>
      </c>
      <c r="P112" s="45">
        <v>881</v>
      </c>
      <c r="Q112" s="46">
        <v>88.8</v>
      </c>
      <c r="R112" s="3"/>
    </row>
    <row r="113" spans="1:18" ht="14.25" customHeight="1">
      <c r="A113" s="43" t="s">
        <v>126</v>
      </c>
      <c r="B113" s="43" t="s">
        <v>127</v>
      </c>
      <c r="C113" s="43" t="s">
        <v>127</v>
      </c>
      <c r="D113" s="43" t="s">
        <v>128</v>
      </c>
      <c r="E113" s="43"/>
      <c r="F113" s="7"/>
      <c r="G113" s="3"/>
      <c r="H113" s="2" t="s">
        <v>208</v>
      </c>
      <c r="I113" s="3"/>
      <c r="J113" s="2863">
        <v>1610</v>
      </c>
      <c r="K113" s="45">
        <v>754</v>
      </c>
      <c r="L113" s="45">
        <v>856</v>
      </c>
      <c r="M113" s="46">
        <v>88</v>
      </c>
      <c r="N113" s="45">
        <v>1602</v>
      </c>
      <c r="O113" s="45">
        <v>750</v>
      </c>
      <c r="P113" s="45">
        <v>852</v>
      </c>
      <c r="Q113" s="46">
        <v>88</v>
      </c>
      <c r="R113" s="3"/>
    </row>
    <row r="114" spans="1:18" ht="14.25" customHeight="1">
      <c r="A114" s="43" t="s">
        <v>126</v>
      </c>
      <c r="B114" s="43" t="s">
        <v>127</v>
      </c>
      <c r="C114" s="43" t="s">
        <v>127</v>
      </c>
      <c r="D114" s="43" t="s">
        <v>128</v>
      </c>
      <c r="E114" s="43"/>
      <c r="F114" s="7"/>
      <c r="G114" s="3"/>
      <c r="H114" s="2" t="s">
        <v>209</v>
      </c>
      <c r="I114" s="3"/>
      <c r="J114" s="2863">
        <v>1641</v>
      </c>
      <c r="K114" s="45">
        <v>764</v>
      </c>
      <c r="L114" s="45">
        <v>877</v>
      </c>
      <c r="M114" s="46">
        <v>87.1</v>
      </c>
      <c r="N114" s="45">
        <v>1634</v>
      </c>
      <c r="O114" s="45">
        <v>761</v>
      </c>
      <c r="P114" s="45">
        <v>873</v>
      </c>
      <c r="Q114" s="46">
        <v>87.1</v>
      </c>
      <c r="R114" s="3"/>
    </row>
    <row r="115" spans="1:18" ht="14.25" customHeight="1">
      <c r="A115" s="43" t="s">
        <v>126</v>
      </c>
      <c r="B115" s="43" t="s">
        <v>127</v>
      </c>
      <c r="C115" s="43" t="s">
        <v>127</v>
      </c>
      <c r="D115" s="43" t="s">
        <v>128</v>
      </c>
      <c r="E115" s="43"/>
      <c r="F115" s="7"/>
      <c r="G115" s="3"/>
      <c r="H115" s="2" t="s">
        <v>210</v>
      </c>
      <c r="I115" s="3"/>
      <c r="J115" s="2863">
        <v>1583</v>
      </c>
      <c r="K115" s="45">
        <v>733</v>
      </c>
      <c r="L115" s="45">
        <v>850</v>
      </c>
      <c r="M115" s="46">
        <v>86.2</v>
      </c>
      <c r="N115" s="45">
        <v>1576</v>
      </c>
      <c r="O115" s="45">
        <v>730</v>
      </c>
      <c r="P115" s="45">
        <v>846</v>
      </c>
      <c r="Q115" s="46">
        <v>86.2</v>
      </c>
      <c r="R115" s="3"/>
    </row>
    <row r="116" spans="1:18" ht="14.25" customHeight="1">
      <c r="A116" s="43" t="s">
        <v>126</v>
      </c>
      <c r="B116" s="43" t="s">
        <v>127</v>
      </c>
      <c r="C116" s="43" t="s">
        <v>127</v>
      </c>
      <c r="D116" s="43" t="s">
        <v>128</v>
      </c>
      <c r="E116" s="43"/>
      <c r="F116" s="7"/>
      <c r="G116" s="3"/>
      <c r="H116" s="2" t="s">
        <v>211</v>
      </c>
      <c r="I116" s="3"/>
      <c r="J116" s="2863">
        <v>1423</v>
      </c>
      <c r="K116" s="45">
        <v>653</v>
      </c>
      <c r="L116" s="45">
        <v>770</v>
      </c>
      <c r="M116" s="46">
        <v>84.8</v>
      </c>
      <c r="N116" s="45">
        <v>1416</v>
      </c>
      <c r="O116" s="45">
        <v>650</v>
      </c>
      <c r="P116" s="45">
        <v>766</v>
      </c>
      <c r="Q116" s="46">
        <v>84.8</v>
      </c>
      <c r="R116" s="3"/>
    </row>
    <row r="117" spans="1:18" ht="30" customHeight="1">
      <c r="A117" s="43" t="s">
        <v>126</v>
      </c>
      <c r="B117" s="43" t="s">
        <v>127</v>
      </c>
      <c r="C117" s="43" t="s">
        <v>127</v>
      </c>
      <c r="D117" s="43" t="s">
        <v>128</v>
      </c>
      <c r="E117" s="43"/>
      <c r="F117" s="7"/>
      <c r="G117" s="3"/>
      <c r="H117" s="2" t="s">
        <v>212</v>
      </c>
      <c r="I117" s="3"/>
      <c r="J117" s="2863">
        <v>1223</v>
      </c>
      <c r="K117" s="45">
        <v>555</v>
      </c>
      <c r="L117" s="45">
        <v>668</v>
      </c>
      <c r="M117" s="46">
        <v>83.2</v>
      </c>
      <c r="N117" s="45">
        <v>1218</v>
      </c>
      <c r="O117" s="45">
        <v>553</v>
      </c>
      <c r="P117" s="45">
        <v>664</v>
      </c>
      <c r="Q117" s="46">
        <v>83.2</v>
      </c>
      <c r="R117" s="3"/>
    </row>
    <row r="118" spans="1:18" ht="14.25" customHeight="1">
      <c r="A118" s="43" t="s">
        <v>126</v>
      </c>
      <c r="B118" s="43" t="s">
        <v>127</v>
      </c>
      <c r="C118" s="43" t="s">
        <v>127</v>
      </c>
      <c r="D118" s="43" t="s">
        <v>128</v>
      </c>
      <c r="E118" s="43"/>
      <c r="F118" s="7"/>
      <c r="G118" s="3"/>
      <c r="H118" s="2" t="s">
        <v>213</v>
      </c>
      <c r="I118" s="3"/>
      <c r="J118" s="2863">
        <v>1287</v>
      </c>
      <c r="K118" s="45">
        <v>577</v>
      </c>
      <c r="L118" s="45">
        <v>711</v>
      </c>
      <c r="M118" s="46">
        <v>81.2</v>
      </c>
      <c r="N118" s="45">
        <v>1282</v>
      </c>
      <c r="O118" s="45">
        <v>574</v>
      </c>
      <c r="P118" s="45">
        <v>708</v>
      </c>
      <c r="Q118" s="46">
        <v>81.2</v>
      </c>
      <c r="R118" s="3"/>
    </row>
    <row r="119" spans="1:18" ht="14.25" customHeight="1">
      <c r="A119" s="43" t="s">
        <v>126</v>
      </c>
      <c r="B119" s="43" t="s">
        <v>127</v>
      </c>
      <c r="C119" s="43" t="s">
        <v>127</v>
      </c>
      <c r="D119" s="43" t="s">
        <v>128</v>
      </c>
      <c r="E119" s="43"/>
      <c r="F119" s="7"/>
      <c r="G119" s="3"/>
      <c r="H119" s="2" t="s">
        <v>214</v>
      </c>
      <c r="I119" s="3"/>
      <c r="J119" s="2863">
        <v>1298</v>
      </c>
      <c r="K119" s="45">
        <v>574</v>
      </c>
      <c r="L119" s="45">
        <v>724</v>
      </c>
      <c r="M119" s="46">
        <v>79.3</v>
      </c>
      <c r="N119" s="45">
        <v>1293</v>
      </c>
      <c r="O119" s="45">
        <v>572</v>
      </c>
      <c r="P119" s="45">
        <v>721</v>
      </c>
      <c r="Q119" s="46">
        <v>79.3</v>
      </c>
      <c r="R119" s="3"/>
    </row>
    <row r="120" spans="1:18" ht="14.25" customHeight="1">
      <c r="A120" s="43" t="s">
        <v>126</v>
      </c>
      <c r="B120" s="43" t="s">
        <v>127</v>
      </c>
      <c r="C120" s="43" t="s">
        <v>127</v>
      </c>
      <c r="D120" s="43" t="s">
        <v>128</v>
      </c>
      <c r="E120" s="43"/>
      <c r="F120" s="7"/>
      <c r="G120" s="3"/>
      <c r="H120" s="2" t="s">
        <v>215</v>
      </c>
      <c r="I120" s="3"/>
      <c r="J120" s="2863">
        <v>1273</v>
      </c>
      <c r="K120" s="45">
        <v>555</v>
      </c>
      <c r="L120" s="45">
        <v>718</v>
      </c>
      <c r="M120" s="46">
        <v>77.2</v>
      </c>
      <c r="N120" s="45">
        <v>1268</v>
      </c>
      <c r="O120" s="45">
        <v>553</v>
      </c>
      <c r="P120" s="45">
        <v>716</v>
      </c>
      <c r="Q120" s="46">
        <v>77.2</v>
      </c>
      <c r="R120" s="3"/>
    </row>
    <row r="121" spans="1:18" ht="14.25" customHeight="1">
      <c r="A121" s="43" t="s">
        <v>126</v>
      </c>
      <c r="B121" s="43" t="s">
        <v>127</v>
      </c>
      <c r="C121" s="43" t="s">
        <v>127</v>
      </c>
      <c r="D121" s="43" t="s">
        <v>128</v>
      </c>
      <c r="E121" s="43"/>
      <c r="F121" s="7"/>
      <c r="G121" s="3"/>
      <c r="H121" s="2" t="s">
        <v>216</v>
      </c>
      <c r="I121" s="3"/>
      <c r="J121" s="2863">
        <v>1188</v>
      </c>
      <c r="K121" s="45">
        <v>507</v>
      </c>
      <c r="L121" s="45">
        <v>681</v>
      </c>
      <c r="M121" s="46">
        <v>74.5</v>
      </c>
      <c r="N121" s="45">
        <v>1184</v>
      </c>
      <c r="O121" s="45">
        <v>506</v>
      </c>
      <c r="P121" s="45">
        <v>678</v>
      </c>
      <c r="Q121" s="46">
        <v>74.599999999999994</v>
      </c>
      <c r="R121" s="3"/>
    </row>
    <row r="122" spans="1:18" ht="30" customHeight="1">
      <c r="A122" s="43" t="s">
        <v>126</v>
      </c>
      <c r="B122" s="43" t="s">
        <v>127</v>
      </c>
      <c r="C122" s="43" t="s">
        <v>127</v>
      </c>
      <c r="D122" s="43" t="s">
        <v>128</v>
      </c>
      <c r="E122" s="43"/>
      <c r="F122" s="7"/>
      <c r="G122" s="3"/>
      <c r="H122" s="2" t="s">
        <v>217</v>
      </c>
      <c r="I122" s="3"/>
      <c r="J122" s="2863">
        <v>1089</v>
      </c>
      <c r="K122" s="45">
        <v>456</v>
      </c>
      <c r="L122" s="45">
        <v>634</v>
      </c>
      <c r="M122" s="46">
        <v>71.900000000000006</v>
      </c>
      <c r="N122" s="45">
        <v>1086</v>
      </c>
      <c r="O122" s="45">
        <v>454</v>
      </c>
      <c r="P122" s="45">
        <v>632</v>
      </c>
      <c r="Q122" s="46">
        <v>71.900000000000006</v>
      </c>
      <c r="R122" s="3"/>
    </row>
    <row r="123" spans="1:18" ht="14.25" customHeight="1">
      <c r="A123" s="43" t="s">
        <v>126</v>
      </c>
      <c r="B123" s="43" t="s">
        <v>127</v>
      </c>
      <c r="C123" s="43" t="s">
        <v>127</v>
      </c>
      <c r="D123" s="43" t="s">
        <v>128</v>
      </c>
      <c r="E123" s="43"/>
      <c r="F123" s="7"/>
      <c r="G123" s="3"/>
      <c r="H123" s="2" t="s">
        <v>218</v>
      </c>
      <c r="I123" s="3"/>
      <c r="J123" s="2863">
        <v>1055</v>
      </c>
      <c r="K123" s="45">
        <v>430</v>
      </c>
      <c r="L123" s="45">
        <v>625</v>
      </c>
      <c r="M123" s="46">
        <v>68.8</v>
      </c>
      <c r="N123" s="45">
        <v>1052</v>
      </c>
      <c r="O123" s="45">
        <v>429</v>
      </c>
      <c r="P123" s="45">
        <v>623</v>
      </c>
      <c r="Q123" s="46">
        <v>68.900000000000006</v>
      </c>
      <c r="R123" s="3"/>
    </row>
    <row r="124" spans="1:18" ht="14.25" customHeight="1">
      <c r="A124" s="43" t="s">
        <v>126</v>
      </c>
      <c r="B124" s="43" t="s">
        <v>127</v>
      </c>
      <c r="C124" s="43" t="s">
        <v>127</v>
      </c>
      <c r="D124" s="43" t="s">
        <v>128</v>
      </c>
      <c r="E124" s="43"/>
      <c r="F124" s="7"/>
      <c r="G124" s="3"/>
      <c r="H124" s="2" t="s">
        <v>219</v>
      </c>
      <c r="I124" s="3"/>
      <c r="J124" s="2863">
        <v>990</v>
      </c>
      <c r="K124" s="45">
        <v>395</v>
      </c>
      <c r="L124" s="45">
        <v>595</v>
      </c>
      <c r="M124" s="46">
        <v>66.400000000000006</v>
      </c>
      <c r="N124" s="45">
        <v>987</v>
      </c>
      <c r="O124" s="45">
        <v>394</v>
      </c>
      <c r="P124" s="45">
        <v>593</v>
      </c>
      <c r="Q124" s="46">
        <v>66.400000000000006</v>
      </c>
      <c r="R124" s="3"/>
    </row>
    <row r="125" spans="1:18" ht="14.25" customHeight="1">
      <c r="A125" s="43" t="s">
        <v>126</v>
      </c>
      <c r="B125" s="43" t="s">
        <v>127</v>
      </c>
      <c r="C125" s="43" t="s">
        <v>127</v>
      </c>
      <c r="D125" s="43" t="s">
        <v>128</v>
      </c>
      <c r="E125" s="43"/>
      <c r="F125" s="7"/>
      <c r="G125" s="3"/>
      <c r="H125" s="2" t="s">
        <v>220</v>
      </c>
      <c r="I125" s="3"/>
      <c r="J125" s="2863">
        <v>911</v>
      </c>
      <c r="K125" s="45">
        <v>353</v>
      </c>
      <c r="L125" s="45">
        <v>558</v>
      </c>
      <c r="M125" s="46">
        <v>63.3</v>
      </c>
      <c r="N125" s="45">
        <v>909</v>
      </c>
      <c r="O125" s="45">
        <v>352</v>
      </c>
      <c r="P125" s="45">
        <v>556</v>
      </c>
      <c r="Q125" s="46">
        <v>63.3</v>
      </c>
      <c r="R125" s="3"/>
    </row>
    <row r="126" spans="1:18" ht="14.25" customHeight="1">
      <c r="A126" s="43" t="s">
        <v>126</v>
      </c>
      <c r="B126" s="43" t="s">
        <v>127</v>
      </c>
      <c r="C126" s="43" t="s">
        <v>127</v>
      </c>
      <c r="D126" s="43" t="s">
        <v>128</v>
      </c>
      <c r="E126" s="43"/>
      <c r="F126" s="7"/>
      <c r="G126" s="3"/>
      <c r="H126" s="2" t="s">
        <v>221</v>
      </c>
      <c r="I126" s="3"/>
      <c r="J126" s="2863">
        <v>823</v>
      </c>
      <c r="K126" s="45">
        <v>309</v>
      </c>
      <c r="L126" s="45">
        <v>514</v>
      </c>
      <c r="M126" s="46">
        <v>60.2</v>
      </c>
      <c r="N126" s="45">
        <v>821</v>
      </c>
      <c r="O126" s="45">
        <v>309</v>
      </c>
      <c r="P126" s="45">
        <v>512</v>
      </c>
      <c r="Q126" s="46">
        <v>60.2</v>
      </c>
      <c r="R126" s="3"/>
    </row>
    <row r="127" spans="1:18" ht="30" customHeight="1">
      <c r="A127" s="43" t="s">
        <v>126</v>
      </c>
      <c r="B127" s="43" t="s">
        <v>127</v>
      </c>
      <c r="C127" s="43" t="s">
        <v>127</v>
      </c>
      <c r="D127" s="43" t="s">
        <v>128</v>
      </c>
      <c r="E127" s="43"/>
      <c r="F127" s="7"/>
      <c r="G127" s="3"/>
      <c r="H127" s="2" t="s">
        <v>222</v>
      </c>
      <c r="I127" s="3"/>
      <c r="J127" s="2863">
        <v>755</v>
      </c>
      <c r="K127" s="45">
        <v>273</v>
      </c>
      <c r="L127" s="45">
        <v>482</v>
      </c>
      <c r="M127" s="46">
        <v>56.6</v>
      </c>
      <c r="N127" s="45">
        <v>753</v>
      </c>
      <c r="O127" s="45">
        <v>272</v>
      </c>
      <c r="P127" s="45">
        <v>481</v>
      </c>
      <c r="Q127" s="46">
        <v>56.6</v>
      </c>
      <c r="R127" s="3"/>
    </row>
    <row r="128" spans="1:18" ht="14.25" customHeight="1">
      <c r="A128" s="43" t="s">
        <v>126</v>
      </c>
      <c r="B128" s="43" t="s">
        <v>127</v>
      </c>
      <c r="C128" s="43" t="s">
        <v>127</v>
      </c>
      <c r="D128" s="43" t="s">
        <v>128</v>
      </c>
      <c r="E128" s="43"/>
      <c r="F128" s="7"/>
      <c r="G128" s="3"/>
      <c r="H128" s="2" t="s">
        <v>223</v>
      </c>
      <c r="I128" s="3"/>
      <c r="J128" s="2863">
        <v>685</v>
      </c>
      <c r="K128" s="45">
        <v>240</v>
      </c>
      <c r="L128" s="45">
        <v>445</v>
      </c>
      <c r="M128" s="46">
        <v>53.8</v>
      </c>
      <c r="N128" s="45">
        <v>683</v>
      </c>
      <c r="O128" s="45">
        <v>239</v>
      </c>
      <c r="P128" s="45">
        <v>444</v>
      </c>
      <c r="Q128" s="46">
        <v>53.8</v>
      </c>
      <c r="R128" s="3"/>
    </row>
    <row r="129" spans="1:18" ht="14.25" customHeight="1">
      <c r="A129" s="43" t="s">
        <v>126</v>
      </c>
      <c r="B129" s="43" t="s">
        <v>127</v>
      </c>
      <c r="C129" s="43" t="s">
        <v>127</v>
      </c>
      <c r="D129" s="43" t="s">
        <v>128</v>
      </c>
      <c r="E129" s="43"/>
      <c r="F129" s="7"/>
      <c r="G129" s="3"/>
      <c r="H129" s="2" t="s">
        <v>224</v>
      </c>
      <c r="I129" s="3"/>
      <c r="J129" s="2863">
        <v>614</v>
      </c>
      <c r="K129" s="45">
        <v>206</v>
      </c>
      <c r="L129" s="45">
        <v>408</v>
      </c>
      <c r="M129" s="46">
        <v>50.6</v>
      </c>
      <c r="N129" s="45">
        <v>612</v>
      </c>
      <c r="O129" s="45">
        <v>206</v>
      </c>
      <c r="P129" s="45">
        <v>407</v>
      </c>
      <c r="Q129" s="46">
        <v>50.6</v>
      </c>
      <c r="R129" s="3"/>
    </row>
    <row r="130" spans="1:18" ht="14.25" customHeight="1">
      <c r="A130" s="43" t="s">
        <v>126</v>
      </c>
      <c r="B130" s="43" t="s">
        <v>127</v>
      </c>
      <c r="C130" s="43" t="s">
        <v>127</v>
      </c>
      <c r="D130" s="43" t="s">
        <v>128</v>
      </c>
      <c r="E130" s="43"/>
      <c r="F130" s="7"/>
      <c r="G130" s="3"/>
      <c r="H130" s="2" t="s">
        <v>225</v>
      </c>
      <c r="I130" s="3"/>
      <c r="J130" s="2863">
        <v>551</v>
      </c>
      <c r="K130" s="45">
        <v>175</v>
      </c>
      <c r="L130" s="45">
        <v>376</v>
      </c>
      <c r="M130" s="46">
        <v>46.7</v>
      </c>
      <c r="N130" s="45">
        <v>549</v>
      </c>
      <c r="O130" s="45">
        <v>175</v>
      </c>
      <c r="P130" s="45">
        <v>375</v>
      </c>
      <c r="Q130" s="46">
        <v>46.6</v>
      </c>
      <c r="R130" s="3"/>
    </row>
    <row r="131" spans="1:18" ht="14.25" customHeight="1">
      <c r="A131" s="43" t="s">
        <v>126</v>
      </c>
      <c r="B131" s="43" t="s">
        <v>127</v>
      </c>
      <c r="C131" s="43" t="s">
        <v>127</v>
      </c>
      <c r="D131" s="43" t="s">
        <v>128</v>
      </c>
      <c r="E131" s="43"/>
      <c r="F131" s="7"/>
      <c r="G131" s="3"/>
      <c r="H131" s="2" t="s">
        <v>226</v>
      </c>
      <c r="I131" s="3"/>
      <c r="J131" s="2863">
        <v>458</v>
      </c>
      <c r="K131" s="45">
        <v>135</v>
      </c>
      <c r="L131" s="45">
        <v>323</v>
      </c>
      <c r="M131" s="46">
        <v>42</v>
      </c>
      <c r="N131" s="45">
        <v>457</v>
      </c>
      <c r="O131" s="45">
        <v>135</v>
      </c>
      <c r="P131" s="45">
        <v>322</v>
      </c>
      <c r="Q131" s="46">
        <v>42</v>
      </c>
      <c r="R131" s="3"/>
    </row>
    <row r="132" spans="1:18" ht="30" customHeight="1">
      <c r="A132" s="43" t="s">
        <v>126</v>
      </c>
      <c r="B132" s="43" t="s">
        <v>127</v>
      </c>
      <c r="C132" s="43" t="s">
        <v>127</v>
      </c>
      <c r="D132" s="43" t="s">
        <v>128</v>
      </c>
      <c r="E132" s="43"/>
      <c r="F132" s="7"/>
      <c r="G132" s="3"/>
      <c r="H132" s="2" t="s">
        <v>227</v>
      </c>
      <c r="I132" s="3"/>
      <c r="J132" s="2863">
        <v>372</v>
      </c>
      <c r="K132" s="45">
        <v>102</v>
      </c>
      <c r="L132" s="45">
        <v>270</v>
      </c>
      <c r="M132" s="46">
        <v>37.799999999999997</v>
      </c>
      <c r="N132" s="45">
        <v>371</v>
      </c>
      <c r="O132" s="45">
        <v>102</v>
      </c>
      <c r="P132" s="45">
        <v>269</v>
      </c>
      <c r="Q132" s="46">
        <v>37.799999999999997</v>
      </c>
      <c r="R132" s="3"/>
    </row>
    <row r="133" spans="1:18" ht="14.25" customHeight="1">
      <c r="A133" s="43" t="s">
        <v>126</v>
      </c>
      <c r="B133" s="43" t="s">
        <v>127</v>
      </c>
      <c r="C133" s="43" t="s">
        <v>127</v>
      </c>
      <c r="D133" s="43" t="s">
        <v>128</v>
      </c>
      <c r="E133" s="43"/>
      <c r="F133" s="7"/>
      <c r="G133" s="3"/>
      <c r="H133" s="2" t="s">
        <v>228</v>
      </c>
      <c r="I133" s="3"/>
      <c r="J133" s="2863">
        <v>307</v>
      </c>
      <c r="K133" s="45">
        <v>75</v>
      </c>
      <c r="L133" s="45">
        <v>232</v>
      </c>
      <c r="M133" s="46">
        <v>32.5</v>
      </c>
      <c r="N133" s="45">
        <v>306</v>
      </c>
      <c r="O133" s="45">
        <v>75</v>
      </c>
      <c r="P133" s="45">
        <v>231</v>
      </c>
      <c r="Q133" s="46">
        <v>32.5</v>
      </c>
      <c r="R133" s="3"/>
    </row>
    <row r="134" spans="1:18" ht="14.25" customHeight="1">
      <c r="A134" s="43" t="s">
        <v>126</v>
      </c>
      <c r="B134" s="43" t="s">
        <v>127</v>
      </c>
      <c r="C134" s="43" t="s">
        <v>127</v>
      </c>
      <c r="D134" s="43" t="s">
        <v>128</v>
      </c>
      <c r="E134" s="43"/>
      <c r="F134" s="7"/>
      <c r="G134" s="3"/>
      <c r="H134" s="2" t="s">
        <v>229</v>
      </c>
      <c r="I134" s="3"/>
      <c r="J134" s="2863">
        <v>253</v>
      </c>
      <c r="K134" s="45">
        <v>57</v>
      </c>
      <c r="L134" s="45">
        <v>195</v>
      </c>
      <c r="M134" s="46">
        <v>29.3</v>
      </c>
      <c r="N134" s="45">
        <v>252</v>
      </c>
      <c r="O134" s="45">
        <v>57</v>
      </c>
      <c r="P134" s="45">
        <v>195</v>
      </c>
      <c r="Q134" s="46">
        <v>29.3</v>
      </c>
      <c r="R134" s="3"/>
    </row>
    <row r="135" spans="1:18" ht="14.25" customHeight="1">
      <c r="A135" s="43" t="s">
        <v>126</v>
      </c>
      <c r="B135" s="43" t="s">
        <v>127</v>
      </c>
      <c r="C135" s="43" t="s">
        <v>127</v>
      </c>
      <c r="D135" s="43" t="s">
        <v>128</v>
      </c>
      <c r="E135" s="43"/>
      <c r="F135" s="7"/>
      <c r="G135" s="3"/>
      <c r="H135" s="2" t="s">
        <v>230</v>
      </c>
      <c r="I135" s="3"/>
      <c r="J135" s="2863">
        <v>203</v>
      </c>
      <c r="K135" s="45">
        <v>43</v>
      </c>
      <c r="L135" s="45">
        <v>160</v>
      </c>
      <c r="M135" s="46">
        <v>27.1</v>
      </c>
      <c r="N135" s="45">
        <v>203</v>
      </c>
      <c r="O135" s="45">
        <v>43</v>
      </c>
      <c r="P135" s="45">
        <v>160</v>
      </c>
      <c r="Q135" s="46">
        <v>27.1</v>
      </c>
      <c r="R135" s="3"/>
    </row>
    <row r="136" spans="1:18" ht="14.25" customHeight="1">
      <c r="A136" s="43" t="s">
        <v>126</v>
      </c>
      <c r="B136" s="43" t="s">
        <v>127</v>
      </c>
      <c r="C136" s="43" t="s">
        <v>127</v>
      </c>
      <c r="D136" s="43" t="s">
        <v>128</v>
      </c>
      <c r="E136" s="43"/>
      <c r="F136" s="7"/>
      <c r="G136" s="3"/>
      <c r="H136" s="2" t="s">
        <v>231</v>
      </c>
      <c r="I136" s="3"/>
      <c r="J136" s="2863">
        <v>170</v>
      </c>
      <c r="K136" s="45">
        <v>34</v>
      </c>
      <c r="L136" s="45">
        <v>136</v>
      </c>
      <c r="M136" s="46">
        <v>25.2</v>
      </c>
      <c r="N136" s="45">
        <v>170</v>
      </c>
      <c r="O136" s="45">
        <v>34</v>
      </c>
      <c r="P136" s="45">
        <v>136</v>
      </c>
      <c r="Q136" s="46">
        <v>25.2</v>
      </c>
      <c r="R136" s="3"/>
    </row>
    <row r="137" spans="1:18" ht="30" customHeight="1">
      <c r="A137" s="43" t="s">
        <v>126</v>
      </c>
      <c r="B137" s="43" t="s">
        <v>127</v>
      </c>
      <c r="C137" s="43" t="s">
        <v>127</v>
      </c>
      <c r="D137" s="43" t="s">
        <v>128</v>
      </c>
      <c r="E137" s="43"/>
      <c r="F137" s="7"/>
      <c r="G137" s="3"/>
      <c r="H137" s="2" t="s">
        <v>232</v>
      </c>
      <c r="I137" s="3"/>
      <c r="J137" s="2863">
        <v>110</v>
      </c>
      <c r="K137" s="45">
        <v>21</v>
      </c>
      <c r="L137" s="45">
        <v>89</v>
      </c>
      <c r="M137" s="46">
        <v>23.7</v>
      </c>
      <c r="N137" s="45">
        <v>110</v>
      </c>
      <c r="O137" s="45">
        <v>21</v>
      </c>
      <c r="P137" s="45">
        <v>89</v>
      </c>
      <c r="Q137" s="46">
        <v>23.7</v>
      </c>
      <c r="R137" s="3"/>
    </row>
    <row r="138" spans="1:18" ht="14.25" customHeight="1">
      <c r="A138" s="43" t="s">
        <v>126</v>
      </c>
      <c r="B138" s="43" t="s">
        <v>127</v>
      </c>
      <c r="C138" s="43" t="s">
        <v>127</v>
      </c>
      <c r="D138" s="43" t="s">
        <v>128</v>
      </c>
      <c r="E138" s="43"/>
      <c r="F138" s="7"/>
      <c r="G138" s="3"/>
      <c r="H138" s="2" t="s">
        <v>233</v>
      </c>
      <c r="I138" s="3"/>
      <c r="J138" s="2863">
        <v>89</v>
      </c>
      <c r="K138" s="45">
        <v>16</v>
      </c>
      <c r="L138" s="45">
        <v>73</v>
      </c>
      <c r="M138" s="46">
        <v>22.2</v>
      </c>
      <c r="N138" s="45">
        <v>89</v>
      </c>
      <c r="O138" s="45">
        <v>16</v>
      </c>
      <c r="P138" s="45">
        <v>73</v>
      </c>
      <c r="Q138" s="46">
        <v>22.2</v>
      </c>
      <c r="R138" s="3"/>
    </row>
    <row r="139" spans="1:18" ht="14.25" customHeight="1">
      <c r="A139" s="43" t="s">
        <v>126</v>
      </c>
      <c r="B139" s="43" t="s">
        <v>127</v>
      </c>
      <c r="C139" s="43" t="s">
        <v>127</v>
      </c>
      <c r="D139" s="43" t="s">
        <v>128</v>
      </c>
      <c r="E139" s="43"/>
      <c r="F139" s="7"/>
      <c r="G139" s="3"/>
      <c r="H139" s="2" t="s">
        <v>234</v>
      </c>
      <c r="I139" s="3"/>
      <c r="J139" s="2863">
        <v>68</v>
      </c>
      <c r="K139" s="45">
        <v>12</v>
      </c>
      <c r="L139" s="45">
        <v>56</v>
      </c>
      <c r="M139" s="46">
        <v>20.9</v>
      </c>
      <c r="N139" s="45">
        <v>68</v>
      </c>
      <c r="O139" s="45">
        <v>12</v>
      </c>
      <c r="P139" s="45">
        <v>56</v>
      </c>
      <c r="Q139" s="46">
        <v>20.9</v>
      </c>
      <c r="R139" s="3"/>
    </row>
    <row r="140" spans="1:18" ht="14.25" customHeight="1">
      <c r="A140" s="43" t="s">
        <v>126</v>
      </c>
      <c r="B140" s="43" t="s">
        <v>127</v>
      </c>
      <c r="C140" s="43" t="s">
        <v>127</v>
      </c>
      <c r="D140" s="43" t="s">
        <v>128</v>
      </c>
      <c r="E140" s="43"/>
      <c r="F140" s="7"/>
      <c r="G140" s="3"/>
      <c r="H140" s="2" t="s">
        <v>235</v>
      </c>
      <c r="I140" s="3"/>
      <c r="J140" s="2863">
        <v>52</v>
      </c>
      <c r="K140" s="45">
        <v>9</v>
      </c>
      <c r="L140" s="45">
        <v>44</v>
      </c>
      <c r="M140" s="46">
        <v>19.600000000000001</v>
      </c>
      <c r="N140" s="45">
        <v>52</v>
      </c>
      <c r="O140" s="45">
        <v>9</v>
      </c>
      <c r="P140" s="45">
        <v>44</v>
      </c>
      <c r="Q140" s="46">
        <v>19.600000000000001</v>
      </c>
      <c r="R140" s="3"/>
    </row>
    <row r="141" spans="1:18" ht="14.25" customHeight="1">
      <c r="A141" s="43" t="s">
        <v>126</v>
      </c>
      <c r="B141" s="43" t="s">
        <v>127</v>
      </c>
      <c r="C141" s="43" t="s">
        <v>127</v>
      </c>
      <c r="D141" s="43" t="s">
        <v>128</v>
      </c>
      <c r="E141" s="43"/>
      <c r="F141" s="7"/>
      <c r="G141" s="3"/>
      <c r="H141" s="2" t="s">
        <v>236</v>
      </c>
      <c r="I141" s="3"/>
      <c r="J141" s="2863">
        <v>32</v>
      </c>
      <c r="K141" s="45">
        <v>5</v>
      </c>
      <c r="L141" s="45">
        <v>27</v>
      </c>
      <c r="M141" s="46">
        <v>17.899999999999999</v>
      </c>
      <c r="N141" s="45">
        <v>32</v>
      </c>
      <c r="O141" s="45">
        <v>5</v>
      </c>
      <c r="P141" s="45">
        <v>27</v>
      </c>
      <c r="Q141" s="46">
        <v>18</v>
      </c>
      <c r="R141" s="3"/>
    </row>
    <row r="142" spans="1:18" ht="30" customHeight="1">
      <c r="A142" s="43" t="s">
        <v>126</v>
      </c>
      <c r="B142" s="43" t="s">
        <v>127</v>
      </c>
      <c r="C142" s="43" t="s">
        <v>127</v>
      </c>
      <c r="D142" s="43" t="s">
        <v>128</v>
      </c>
      <c r="E142" s="43"/>
      <c r="F142" s="7"/>
      <c r="G142" s="3"/>
      <c r="H142" s="55" t="s">
        <v>237</v>
      </c>
      <c r="I142" s="44" t="s">
        <v>238</v>
      </c>
      <c r="J142" s="2863">
        <v>60</v>
      </c>
      <c r="K142" s="45">
        <v>8</v>
      </c>
      <c r="L142" s="45">
        <v>52</v>
      </c>
      <c r="M142" s="46">
        <v>15.7</v>
      </c>
      <c r="N142" s="45">
        <v>60</v>
      </c>
      <c r="O142" s="45">
        <v>8</v>
      </c>
      <c r="P142" s="45">
        <v>51</v>
      </c>
      <c r="Q142" s="46">
        <v>15.7</v>
      </c>
      <c r="R142" s="3"/>
    </row>
    <row r="143" spans="1:18" ht="5.25" customHeight="1">
      <c r="G143" s="3"/>
      <c r="H143" s="27"/>
      <c r="I143" s="27"/>
      <c r="J143" s="26"/>
      <c r="K143" s="27"/>
      <c r="L143" s="27"/>
      <c r="M143" s="28"/>
      <c r="N143" s="27"/>
      <c r="O143" s="27"/>
      <c r="P143" s="27"/>
      <c r="Q143" s="28"/>
      <c r="R143" s="3"/>
    </row>
    <row r="144" spans="1:18" ht="6" customHeight="1">
      <c r="G144" s="3"/>
      <c r="H144" s="3"/>
      <c r="I144" s="18"/>
      <c r="J144" s="18"/>
      <c r="K144" s="3"/>
      <c r="L144" s="3"/>
      <c r="M144" s="4"/>
      <c r="N144" s="3"/>
      <c r="O144" s="3"/>
      <c r="P144" s="3"/>
      <c r="Q144" s="4"/>
      <c r="R144" s="3"/>
    </row>
    <row r="145" spans="6:18" ht="13.5" customHeight="1">
      <c r="F145" s="56"/>
      <c r="G145" s="3"/>
      <c r="H145" s="3" t="s">
        <v>239</v>
      </c>
      <c r="I145" s="3"/>
      <c r="J145" s="3"/>
      <c r="K145" s="3"/>
      <c r="L145" s="3"/>
      <c r="M145" s="4"/>
      <c r="N145" s="3"/>
      <c r="O145" s="3"/>
      <c r="P145" s="3"/>
      <c r="Q145" s="4"/>
      <c r="R145" s="3"/>
    </row>
    <row r="146" spans="6:18">
      <c r="F146" s="9"/>
      <c r="G146" s="3"/>
      <c r="H146" s="3"/>
      <c r="I146" s="3"/>
      <c r="J146" s="3"/>
      <c r="K146" s="3"/>
      <c r="L146" s="3"/>
      <c r="M146" s="4"/>
      <c r="N146" s="3"/>
      <c r="O146" s="3"/>
      <c r="P146" s="3"/>
      <c r="Q146" s="4"/>
      <c r="R146" s="3"/>
    </row>
  </sheetData>
  <phoneticPr fontId="21"/>
  <pageMargins left="0.78740157480314965" right="0" top="0.78740157480314965" bottom="0" header="0.51181102362204722" footer="0.51181102362204722"/>
  <pageSetup paperSize="9" scale="65" orientation="portrait" r:id="rId1"/>
  <headerFooter alignWithMargins="0"/>
  <rowBreaks count="2" manualBreakCount="2">
    <brk id="74" max="16383" man="1"/>
    <brk id="146" max="16383" man="1"/>
  </rowBreaks>
  <colBreaks count="1" manualBreakCount="1">
    <brk id="18" max="1048575" man="1"/>
  </colBreaks>
  <ignoredErrors>
    <ignoredError sqref="H21:H104857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R195"/>
  <sheetViews>
    <sheetView topLeftCell="A29" zoomScale="85" zoomScaleNormal="85" workbookViewId="0">
      <selection activeCell="K85" sqref="K85"/>
    </sheetView>
  </sheetViews>
  <sheetFormatPr defaultRowHeight="13.5"/>
  <cols>
    <col min="1" max="1" width="16" style="1317" customWidth="1"/>
    <col min="2" max="18" width="9.375" style="1317" customWidth="1"/>
    <col min="19" max="16384" width="9" style="1317"/>
  </cols>
  <sheetData>
    <row r="1" spans="1:18">
      <c r="A1" s="2741" t="s">
        <v>1464</v>
      </c>
    </row>
    <row r="3" spans="1:18">
      <c r="A3" s="1628" t="s">
        <v>1540</v>
      </c>
    </row>
    <row r="4" spans="1:18">
      <c r="B4" s="1317" t="s">
        <v>679</v>
      </c>
    </row>
    <row r="5" spans="1:18">
      <c r="C5" s="1605" t="s">
        <v>578</v>
      </c>
      <c r="D5" s="1605" t="s">
        <v>742</v>
      </c>
      <c r="E5" s="1605" t="s">
        <v>743</v>
      </c>
      <c r="F5" s="1605" t="s">
        <v>744</v>
      </c>
      <c r="G5" s="1605" t="s">
        <v>745</v>
      </c>
      <c r="H5" s="1605" t="s">
        <v>392</v>
      </c>
      <c r="I5" s="1605" t="s">
        <v>442</v>
      </c>
      <c r="J5" s="1605" t="s">
        <v>644</v>
      </c>
      <c r="K5" s="1605" t="s">
        <v>795</v>
      </c>
      <c r="L5" s="1605" t="s">
        <v>645</v>
      </c>
      <c r="M5" s="1605" t="s">
        <v>646</v>
      </c>
      <c r="N5" s="1605" t="s">
        <v>647</v>
      </c>
      <c r="O5" s="1582" t="s">
        <v>1030</v>
      </c>
    </row>
    <row r="6" spans="1:18">
      <c r="A6" s="2737" t="s">
        <v>970</v>
      </c>
      <c r="B6" s="2964">
        <f>現状投影!B6</f>
        <v>430232.79316178232</v>
      </c>
      <c r="C6" s="2964">
        <f>現状投影!C6</f>
        <v>171103.97659444387</v>
      </c>
      <c r="D6" s="2964"/>
      <c r="E6" s="2964"/>
      <c r="F6" s="2964"/>
      <c r="G6" s="2964"/>
      <c r="H6" s="2964">
        <f>現状投影!H6</f>
        <v>16995.20786245833</v>
      </c>
      <c r="I6" s="2964">
        <f>現状投影!I6</f>
        <v>265.10608249428105</v>
      </c>
      <c r="J6" s="2964">
        <f>現状投影!J6</f>
        <v>259128.81656733842</v>
      </c>
      <c r="K6" s="2964">
        <f>現状投影!K6</f>
        <v>230178.08499131497</v>
      </c>
      <c r="L6" s="2964">
        <f>現状投影!L6</f>
        <v>96135.867916814605</v>
      </c>
      <c r="M6" s="2964">
        <f>現状投影!M6</f>
        <v>134042.21707450037</v>
      </c>
      <c r="N6" s="2964">
        <f>現状投影!N6</f>
        <v>28950.73157602346</v>
      </c>
      <c r="O6" s="2852"/>
      <c r="Q6" s="1585"/>
      <c r="R6" s="1585"/>
    </row>
    <row r="7" spans="1:18">
      <c r="A7" s="2737" t="s">
        <v>673</v>
      </c>
      <c r="B7" s="1613">
        <f t="shared" ref="B7:B10" si="0">C7+J7</f>
        <v>439975.55343698402</v>
      </c>
      <c r="C7" s="1613">
        <f>計2025!C$61</f>
        <v>180604.22346930433</v>
      </c>
      <c r="D7" s="1613">
        <f>計2025!D$61</f>
        <v>44210.13775053322</v>
      </c>
      <c r="E7" s="1613">
        <f>計2025!E$61</f>
        <v>56939.720715523312</v>
      </c>
      <c r="F7" s="1613">
        <f>計2025!F$61</f>
        <v>38163.880828820998</v>
      </c>
      <c r="G7" s="1613">
        <f>計2025!G$61</f>
        <v>23452.709217567612</v>
      </c>
      <c r="H7" s="1613">
        <f>計2025!H$61</f>
        <v>17545.170307677188</v>
      </c>
      <c r="I7" s="1613">
        <f>計2025!I$61</f>
        <v>292.60464918199227</v>
      </c>
      <c r="J7" s="1613">
        <f>計2025!J$61</f>
        <v>259371.32996767969</v>
      </c>
      <c r="K7" s="1613">
        <f t="shared" ref="K7:K10" si="1">L7+M7+O7</f>
        <v>230783.92847277786</v>
      </c>
      <c r="L7" s="1613">
        <f>計2025!K$61</f>
        <v>95996.815137092155</v>
      </c>
      <c r="M7" s="1613">
        <f>計2025!L$61</f>
        <v>132947.32776014786</v>
      </c>
      <c r="N7" s="1613">
        <f>計2025!M$61</f>
        <v>28587.401494901824</v>
      </c>
      <c r="O7" s="1613">
        <f>計2025!N$61</f>
        <v>1839.7855755378614</v>
      </c>
      <c r="Q7" s="1585"/>
      <c r="R7" s="1585"/>
    </row>
    <row r="8" spans="1:18">
      <c r="A8" s="2737" t="s">
        <v>674</v>
      </c>
      <c r="B8" s="1613">
        <f t="shared" si="0"/>
        <v>443522.45512429706</v>
      </c>
      <c r="C8" s="1613">
        <f>計2030!C$61</f>
        <v>186320.23563364829</v>
      </c>
      <c r="D8" s="1613">
        <f>計2030!D$61</f>
        <v>44720.397123825045</v>
      </c>
      <c r="E8" s="1613">
        <f>計2030!E$61</f>
        <v>59012.652526809099</v>
      </c>
      <c r="F8" s="1613">
        <f>計2030!F$61</f>
        <v>40168.950642365278</v>
      </c>
      <c r="G8" s="1613">
        <f>計2030!G$61</f>
        <v>24408.971141158039</v>
      </c>
      <c r="H8" s="1613">
        <f>計2030!H$61</f>
        <v>17700.657331147922</v>
      </c>
      <c r="I8" s="1613">
        <f>計2030!I$61</f>
        <v>308.60686834290311</v>
      </c>
      <c r="J8" s="1613">
        <f>計2030!J$61</f>
        <v>257202.21949064877</v>
      </c>
      <c r="K8" s="1613">
        <f t="shared" si="1"/>
        <v>229287.30856743501</v>
      </c>
      <c r="L8" s="1613">
        <f>計2030!K$61</f>
        <v>95478.588142236607</v>
      </c>
      <c r="M8" s="1613">
        <f>計2030!L$61</f>
        <v>131826.12177166622</v>
      </c>
      <c r="N8" s="1613">
        <f>計2030!M$61</f>
        <v>27914.910923213745</v>
      </c>
      <c r="O8" s="1613">
        <f>計2030!N$61</f>
        <v>1982.5986535322008</v>
      </c>
      <c r="Q8" s="1585"/>
      <c r="R8" s="1585"/>
    </row>
    <row r="9" spans="1:18">
      <c r="A9" s="2737" t="s">
        <v>675</v>
      </c>
      <c r="B9" s="1613">
        <f t="shared" si="0"/>
        <v>442407.31238415907</v>
      </c>
      <c r="C9" s="1613">
        <f>計2035!C$61</f>
        <v>189972.80016599948</v>
      </c>
      <c r="D9" s="1613">
        <f>計2035!D$61</f>
        <v>44991.606791685132</v>
      </c>
      <c r="E9" s="1613">
        <f>計2035!E$61</f>
        <v>60016.851625105133</v>
      </c>
      <c r="F9" s="1613">
        <f>計2035!F$61</f>
        <v>41196.184562172843</v>
      </c>
      <c r="G9" s="1613">
        <f>計2035!G$61</f>
        <v>25810.870147787813</v>
      </c>
      <c r="H9" s="1613">
        <f>計2035!H$61</f>
        <v>17640.118266424492</v>
      </c>
      <c r="I9" s="1613">
        <f>計2035!I$61</f>
        <v>317.1687728240617</v>
      </c>
      <c r="J9" s="1613">
        <f>計2035!J$61</f>
        <v>252434.51221815962</v>
      </c>
      <c r="K9" s="1613">
        <f t="shared" si="1"/>
        <v>225252.21154813009</v>
      </c>
      <c r="L9" s="1613">
        <f>計2035!K$61</f>
        <v>93787.196684498529</v>
      </c>
      <c r="M9" s="1613">
        <f>計2035!L$61</f>
        <v>129373.35329851745</v>
      </c>
      <c r="N9" s="1613">
        <f>計2035!M$61</f>
        <v>27182.300670029537</v>
      </c>
      <c r="O9" s="1613">
        <f>計2035!N$61</f>
        <v>2091.6615651141033</v>
      </c>
      <c r="Q9" s="1585"/>
      <c r="R9" s="1585"/>
    </row>
    <row r="10" spans="1:18">
      <c r="A10" s="2737" t="s">
        <v>676</v>
      </c>
      <c r="B10" s="1613">
        <f t="shared" si="0"/>
        <v>437628.05610263976</v>
      </c>
      <c r="C10" s="1613">
        <f>計2040!C$61</f>
        <v>190801.22507931967</v>
      </c>
      <c r="D10" s="1613">
        <f>計2040!D$61</f>
        <v>44892.383931295721</v>
      </c>
      <c r="E10" s="1613">
        <f>計2040!E$61</f>
        <v>60082.429223747051</v>
      </c>
      <c r="F10" s="1613">
        <f>計2040!F$61</f>
        <v>41430.540886664523</v>
      </c>
      <c r="G10" s="1613">
        <f>計2040!G$61</f>
        <v>26782.371975593636</v>
      </c>
      <c r="H10" s="1613">
        <f>計2040!H$61</f>
        <v>17301.9277348752</v>
      </c>
      <c r="I10" s="1613">
        <f>計2040!I$61</f>
        <v>311.57132714356089</v>
      </c>
      <c r="J10" s="1613">
        <f>計2040!J$61</f>
        <v>246826.83102332012</v>
      </c>
      <c r="K10" s="1613">
        <f t="shared" si="1"/>
        <v>220380.71957005167</v>
      </c>
      <c r="L10" s="1613">
        <f>計2040!K$61</f>
        <v>91793.931586984283</v>
      </c>
      <c r="M10" s="1613">
        <f>計2040!L$61</f>
        <v>126420.73916138134</v>
      </c>
      <c r="N10" s="1613">
        <f>計2040!M$61</f>
        <v>26446.111453268466</v>
      </c>
      <c r="O10" s="1613">
        <f>計2040!N$61</f>
        <v>2166.0488216860294</v>
      </c>
      <c r="Q10" s="1585"/>
      <c r="R10" s="1585"/>
    </row>
    <row r="12" spans="1:18">
      <c r="A12" s="1628" t="s">
        <v>1483</v>
      </c>
      <c r="I12" s="1611"/>
      <c r="Q12" s="1749"/>
    </row>
    <row r="13" spans="1:18">
      <c r="B13" s="1317" t="s">
        <v>679</v>
      </c>
      <c r="Q13" s="1749"/>
      <c r="R13" s="1749"/>
    </row>
    <row r="14" spans="1:18">
      <c r="C14" s="1605" t="s">
        <v>578</v>
      </c>
      <c r="D14" s="1605" t="s">
        <v>742</v>
      </c>
      <c r="E14" s="1605" t="s">
        <v>743</v>
      </c>
      <c r="F14" s="1605" t="s">
        <v>744</v>
      </c>
      <c r="G14" s="1605" t="s">
        <v>745</v>
      </c>
      <c r="H14" s="1605" t="s">
        <v>392</v>
      </c>
      <c r="I14" s="1605" t="s">
        <v>442</v>
      </c>
      <c r="J14" s="1605" t="s">
        <v>644</v>
      </c>
      <c r="K14" s="1605" t="s">
        <v>795</v>
      </c>
      <c r="L14" s="1605" t="s">
        <v>645</v>
      </c>
      <c r="M14" s="1605" t="s">
        <v>646</v>
      </c>
      <c r="N14" s="1605" t="s">
        <v>647</v>
      </c>
      <c r="O14" s="1582" t="s">
        <v>1030</v>
      </c>
      <c r="Q14" s="1749"/>
      <c r="R14" s="1749"/>
    </row>
    <row r="15" spans="1:18">
      <c r="A15" s="2737" t="s">
        <v>970</v>
      </c>
      <c r="B15" s="2964">
        <f>現状投影!B15</f>
        <v>453311.92922110745</v>
      </c>
      <c r="C15" s="2964">
        <f>現状投影!C15</f>
        <v>180282.57018117176</v>
      </c>
      <c r="D15" s="2964"/>
      <c r="E15" s="2964"/>
      <c r="F15" s="2964"/>
      <c r="G15" s="2964"/>
      <c r="H15" s="2964">
        <f>現状投影!H15</f>
        <v>17906.888052458849</v>
      </c>
      <c r="I15" s="2964">
        <f>現状投影!I15</f>
        <v>279.32726564277118</v>
      </c>
      <c r="J15" s="2964">
        <f>現状投影!J15</f>
        <v>273029.35903993569</v>
      </c>
      <c r="K15" s="2964">
        <f>現状投影!K15</f>
        <v>242525.6127154321</v>
      </c>
      <c r="L15" s="2964">
        <f>現状投影!L15</f>
        <v>101292.91965972801</v>
      </c>
      <c r="M15" s="2964">
        <f>現状投影!M15</f>
        <v>141232.69305570409</v>
      </c>
      <c r="N15" s="2964">
        <f>現状投影!N15</f>
        <v>30503.74632450358</v>
      </c>
      <c r="O15" s="1633"/>
      <c r="Q15" s="1613"/>
      <c r="R15" s="1585"/>
    </row>
    <row r="16" spans="1:18">
      <c r="A16" s="2737" t="s">
        <v>673</v>
      </c>
      <c r="B16" s="1585">
        <f>B$15/B$6*B7</f>
        <v>463577.32397131581</v>
      </c>
      <c r="C16" s="1585">
        <f>C7*$B16/$B7</f>
        <v>190292.44229545374</v>
      </c>
      <c r="D16" s="1585">
        <f t="shared" ref="C16:J19" si="2">D7*$B16/$B7</f>
        <v>46581.718440251541</v>
      </c>
      <c r="E16" s="1585">
        <f t="shared" si="2"/>
        <v>59994.159109017368</v>
      </c>
      <c r="F16" s="1585">
        <f t="shared" si="2"/>
        <v>40211.119933323709</v>
      </c>
      <c r="G16" s="1585">
        <f t="shared" si="2"/>
        <v>24710.791529272046</v>
      </c>
      <c r="H16" s="1585">
        <f t="shared" si="2"/>
        <v>18486.352335525648</v>
      </c>
      <c r="I16" s="1585">
        <f t="shared" si="2"/>
        <v>308.30094806342811</v>
      </c>
      <c r="J16" s="1585">
        <f t="shared" si="2"/>
        <v>273284.88167586207</v>
      </c>
      <c r="K16" s="1613">
        <f t="shared" ref="K16:K19" si="3">L16+M16+O16</f>
        <v>243163.95568173574</v>
      </c>
      <c r="L16" s="1585">
        <f t="shared" ref="L16:O19" si="4">L7*$B16/$B7</f>
        <v>101146.40762056824</v>
      </c>
      <c r="M16" s="1585">
        <f t="shared" si="4"/>
        <v>140079.07019091686</v>
      </c>
      <c r="N16" s="1585">
        <f t="shared" si="4"/>
        <v>30120.925994126355</v>
      </c>
      <c r="O16" s="1585">
        <f t="shared" si="4"/>
        <v>1938.4778702506342</v>
      </c>
      <c r="P16" s="1712"/>
      <c r="Q16" s="1613"/>
      <c r="R16" s="1585"/>
    </row>
    <row r="17" spans="1:18">
      <c r="A17" s="2737" t="s">
        <v>674</v>
      </c>
      <c r="B17" s="1585">
        <f>B$15/B$6*B8</f>
        <v>467314.49341118429</v>
      </c>
      <c r="C17" s="1585">
        <f t="shared" si="2"/>
        <v>196315.08060395601</v>
      </c>
      <c r="D17" s="1585">
        <f t="shared" si="2"/>
        <v>47119.349844892269</v>
      </c>
      <c r="E17" s="1585">
        <f t="shared" si="2"/>
        <v>62178.289964343428</v>
      </c>
      <c r="F17" s="1585">
        <f t="shared" si="2"/>
        <v>42323.748444788616</v>
      </c>
      <c r="G17" s="1585">
        <f t="shared" si="2"/>
        <v>25718.350563156426</v>
      </c>
      <c r="H17" s="1585">
        <f t="shared" si="2"/>
        <v>18650.180206619287</v>
      </c>
      <c r="I17" s="1585">
        <f t="shared" si="2"/>
        <v>325.16158015597921</v>
      </c>
      <c r="J17" s="1585">
        <f t="shared" si="2"/>
        <v>270999.41280722828</v>
      </c>
      <c r="K17" s="1613">
        <f t="shared" si="3"/>
        <v>241587.05204401934</v>
      </c>
      <c r="L17" s="1585">
        <f t="shared" si="4"/>
        <v>100600.38118430796</v>
      </c>
      <c r="M17" s="1585">
        <f t="shared" si="4"/>
        <v>138897.71893696502</v>
      </c>
      <c r="N17" s="1585">
        <f t="shared" si="4"/>
        <v>29412.360763208926</v>
      </c>
      <c r="O17" s="1585">
        <f t="shared" si="4"/>
        <v>2088.9519227463825</v>
      </c>
      <c r="P17" s="1712"/>
      <c r="Q17" s="1613"/>
      <c r="R17" s="1585"/>
    </row>
    <row r="18" spans="1:18">
      <c r="A18" s="2737" t="s">
        <v>675</v>
      </c>
      <c r="B18" s="1585">
        <f>B$15/B$6*B9</f>
        <v>466139.5306586384</v>
      </c>
      <c r="C18" s="1585">
        <f t="shared" si="2"/>
        <v>200163.58099974543</v>
      </c>
      <c r="D18" s="1585">
        <f t="shared" si="2"/>
        <v>47405.108112776878</v>
      </c>
      <c r="E18" s="1585">
        <f t="shared" si="2"/>
        <v>63236.357684438153</v>
      </c>
      <c r="F18" s="1585">
        <f t="shared" si="2"/>
        <v>43406.086651802558</v>
      </c>
      <c r="G18" s="1585">
        <f t="shared" si="2"/>
        <v>27195.452154130518</v>
      </c>
      <c r="H18" s="1585">
        <f t="shared" si="2"/>
        <v>18586.393622567102</v>
      </c>
      <c r="I18" s="1585">
        <f t="shared" si="2"/>
        <v>334.18277403020204</v>
      </c>
      <c r="J18" s="1585">
        <f t="shared" si="2"/>
        <v>265975.94965889305</v>
      </c>
      <c r="K18" s="1613">
        <f t="shared" si="3"/>
        <v>237335.49883029758</v>
      </c>
      <c r="L18" s="1585">
        <f t="shared" si="4"/>
        <v>98818.257792130753</v>
      </c>
      <c r="M18" s="1585">
        <f t="shared" si="4"/>
        <v>136313.37570193486</v>
      </c>
      <c r="N18" s="1585">
        <f t="shared" si="4"/>
        <v>28640.450828595418</v>
      </c>
      <c r="O18" s="1585">
        <f t="shared" si="4"/>
        <v>2203.8653362319797</v>
      </c>
      <c r="P18" s="1712"/>
      <c r="Q18" s="1613"/>
      <c r="R18" s="1585"/>
    </row>
    <row r="19" spans="1:18">
      <c r="A19" s="2737" t="s">
        <v>676</v>
      </c>
      <c r="B19" s="1585">
        <f>B$15/B$6*B10</f>
        <v>461103.89897353126</v>
      </c>
      <c r="C19" s="1585">
        <f t="shared" si="2"/>
        <v>201036.44541557063</v>
      </c>
      <c r="D19" s="1585">
        <f t="shared" si="2"/>
        <v>47300.562603971266</v>
      </c>
      <c r="E19" s="1585">
        <f t="shared" si="2"/>
        <v>63305.453086338108</v>
      </c>
      <c r="F19" s="1585">
        <f t="shared" si="2"/>
        <v>43653.014638857567</v>
      </c>
      <c r="G19" s="1585">
        <f t="shared" si="2"/>
        <v>28219.068612020765</v>
      </c>
      <c r="H19" s="1585">
        <f t="shared" si="2"/>
        <v>18230.061411871873</v>
      </c>
      <c r="I19" s="1585">
        <f t="shared" si="2"/>
        <v>328.28506251107098</v>
      </c>
      <c r="J19" s="1585">
        <f t="shared" si="2"/>
        <v>260067.45355796066</v>
      </c>
      <c r="K19" s="1613">
        <f t="shared" si="3"/>
        <v>232202.68361521591</v>
      </c>
      <c r="L19" s="1585">
        <f t="shared" si="4"/>
        <v>96718.067241422294</v>
      </c>
      <c r="M19" s="1585">
        <f t="shared" si="4"/>
        <v>133202.37339800916</v>
      </c>
      <c r="N19" s="1585">
        <f t="shared" si="4"/>
        <v>27864.769942744755</v>
      </c>
      <c r="O19" s="1585">
        <f t="shared" si="4"/>
        <v>2282.2429757844466</v>
      </c>
      <c r="P19" s="1712"/>
      <c r="Q19" s="1613"/>
      <c r="R19" s="1585"/>
    </row>
    <row r="20" spans="1:18">
      <c r="K20" s="1613"/>
    </row>
    <row r="21" spans="1:18">
      <c r="A21" s="1628" t="s">
        <v>1482</v>
      </c>
    </row>
    <row r="22" spans="1:18">
      <c r="A22" s="1715" t="s">
        <v>1048</v>
      </c>
      <c r="B22" s="2818" t="s">
        <v>978</v>
      </c>
      <c r="K22" s="1582"/>
    </row>
    <row r="23" spans="1:18">
      <c r="B23" s="1593" t="s">
        <v>679</v>
      </c>
      <c r="C23" s="1582"/>
      <c r="D23" s="1582"/>
      <c r="E23" s="1582"/>
      <c r="F23" s="1582"/>
      <c r="G23" s="1582"/>
      <c r="H23" s="1582" t="s">
        <v>796</v>
      </c>
      <c r="I23" s="1582" t="s">
        <v>775</v>
      </c>
    </row>
    <row r="24" spans="1:18">
      <c r="B24" s="1582"/>
      <c r="C24" s="1582" t="s">
        <v>677</v>
      </c>
      <c r="D24" s="1605" t="s">
        <v>748</v>
      </c>
      <c r="E24" s="1605" t="s">
        <v>749</v>
      </c>
      <c r="F24" s="1582" t="s">
        <v>678</v>
      </c>
      <c r="G24" s="1582" t="s">
        <v>429</v>
      </c>
      <c r="I24" s="1582" t="s">
        <v>797</v>
      </c>
    </row>
    <row r="25" spans="1:18">
      <c r="A25" s="2737" t="s">
        <v>970</v>
      </c>
      <c r="B25" s="2964">
        <f>現状投影!B25</f>
        <v>453311.92922110739</v>
      </c>
      <c r="C25" s="2964">
        <f>現状投影!C25</f>
        <v>180282.5701811717</v>
      </c>
      <c r="D25" s="2964">
        <f>現状投影!D25</f>
        <v>162096.35486307007</v>
      </c>
      <c r="E25" s="2964">
        <f>現状投影!E25</f>
        <v>18186.215318101622</v>
      </c>
      <c r="F25" s="2964">
        <f>現状投影!F25</f>
        <v>242525.6127154321</v>
      </c>
      <c r="G25" s="2964">
        <f>現状投影!G25</f>
        <v>30503.74632450358</v>
      </c>
      <c r="H25" s="2965">
        <f>現状投影!H25</f>
        <v>564.29999999999995</v>
      </c>
      <c r="I25" s="2966">
        <f>現状投影!I25</f>
        <v>8.0331725894224243E-2</v>
      </c>
      <c r="J25" s="2967"/>
      <c r="R25" s="1742"/>
    </row>
    <row r="26" spans="1:18">
      <c r="A26" s="2737" t="s">
        <v>673</v>
      </c>
      <c r="B26" s="1613">
        <f t="shared" ref="B26:B29" si="5">C26+F26+G26</f>
        <v>549257.19344263757</v>
      </c>
      <c r="C26" s="1613">
        <f t="shared" ref="C26:C29" si="6">D26+E26</f>
        <v>225462.91068156995</v>
      </c>
      <c r="D26" s="1613">
        <f>SUM($D16:$G16)*伸びまとめ!$B8</f>
        <v>203194.56842134683</v>
      </c>
      <c r="E26" s="1613">
        <f>SUM($H16:$I16)*伸びまとめ!$B8</f>
        <v>22268.342260223104</v>
      </c>
      <c r="F26" s="1613">
        <f>$K16*伸びまとめ!$B8</f>
        <v>288106.30921288155</v>
      </c>
      <c r="G26" s="1613">
        <f>$N16*伸びまとめ!$B8</f>
        <v>35687.973548186128</v>
      </c>
      <c r="H26" s="1658">
        <f>伸びまとめ!B26</f>
        <v>645.6</v>
      </c>
      <c r="I26" s="1655">
        <f t="shared" ref="I26:I29" si="7">B26/H26/10000</f>
        <v>8.5077012615030589E-2</v>
      </c>
      <c r="J26" s="2969"/>
      <c r="R26" s="1742"/>
    </row>
    <row r="27" spans="1:18">
      <c r="A27" s="2737" t="s">
        <v>674</v>
      </c>
      <c r="B27" s="1613">
        <f ca="1">C27+F27+G27</f>
        <v>620153.07573764666</v>
      </c>
      <c r="C27" s="1613">
        <f ca="1">D27+E27</f>
        <v>260521.3464738511</v>
      </c>
      <c r="D27" s="1613">
        <f ca="1">SUM($D17:$G17)*伸びまとめ!$B9</f>
        <v>235339.9820219517</v>
      </c>
      <c r="E27" s="1613">
        <f ca="1">SUM($H17:$I17)*伸びまとめ!$B9</f>
        <v>25181.364451899404</v>
      </c>
      <c r="F27" s="1613">
        <f ca="1">$K17*伸びまとめ!$B9</f>
        <v>320599.84335145348</v>
      </c>
      <c r="G27" s="1613">
        <f ca="1">$N17*伸びまとめ!$B9</f>
        <v>39031.885912342113</v>
      </c>
      <c r="H27" s="1658">
        <f ca="1">伸びまとめ!B27</f>
        <v>694.80124618271225</v>
      </c>
      <c r="I27" s="1655">
        <f ca="1">B27/H27/10000</f>
        <v>8.9256183569734804E-2</v>
      </c>
      <c r="J27" s="2969"/>
      <c r="R27" s="1742"/>
    </row>
    <row r="28" spans="1:18">
      <c r="A28" s="2737" t="s">
        <v>675</v>
      </c>
      <c r="B28" s="1613">
        <f ca="1">C28+F28+G28</f>
        <v>690825.23320387607</v>
      </c>
      <c r="C28" s="1613">
        <f ca="1">D28+E28</f>
        <v>296645.19618769543</v>
      </c>
      <c r="D28" s="1613">
        <f ca="1">SUM($D18:$G18)*伸びまとめ!$B10</f>
        <v>268604.64021282992</v>
      </c>
      <c r="E28" s="1613">
        <f ca="1">SUM($H18:$I18)*伸びまとめ!$B10</f>
        <v>28040.555974865507</v>
      </c>
      <c r="F28" s="1613">
        <f ca="1">$K18*伸びまとめ!$B10</f>
        <v>351734.49266431603</v>
      </c>
      <c r="G28" s="1613">
        <f ca="1">$N18*伸びまとめ!$B10</f>
        <v>42445.544351864577</v>
      </c>
      <c r="H28" s="1658">
        <f ca="1">伸びまとめ!B28</f>
        <v>741.15290555308241</v>
      </c>
      <c r="I28" s="1655">
        <f ca="1">B28/H28/10000</f>
        <v>9.3209542596119285E-2</v>
      </c>
      <c r="J28" s="2969"/>
      <c r="R28" s="1742"/>
    </row>
    <row r="29" spans="1:18">
      <c r="A29" s="2737" t="s">
        <v>676</v>
      </c>
      <c r="B29" s="1613">
        <f ca="1">C29+F29+G29</f>
        <v>763156.58962883346</v>
      </c>
      <c r="C29" s="1613">
        <f ca="1">D29+E29</f>
        <v>332728.23850760132</v>
      </c>
      <c r="D29" s="1613">
        <f ca="1">SUM($D19:$G19)*伸びまとめ!$B11</f>
        <v>302012.98227995151</v>
      </c>
      <c r="E29" s="1613">
        <f ca="1">SUM($H19:$I19)*伸びまとめ!$B11</f>
        <v>30715.256227649825</v>
      </c>
      <c r="F29" s="1613">
        <f ca="1">$K19*伸びまとめ!$B11</f>
        <v>384310.36589569889</v>
      </c>
      <c r="G29" s="1613">
        <f ca="1">$N19*伸びまとめ!$B11</f>
        <v>46117.985225533295</v>
      </c>
      <c r="H29" s="1658">
        <f ca="1">伸びまとめ!B29</f>
        <v>790.59678206927765</v>
      </c>
      <c r="I29" s="1655">
        <f ca="1">B29/H29/10000</f>
        <v>9.6529179847074084E-2</v>
      </c>
      <c r="J29" s="2969"/>
      <c r="R29" s="1742"/>
    </row>
    <row r="30" spans="1:18">
      <c r="A30" s="1579"/>
      <c r="R30" s="1316"/>
    </row>
    <row r="31" spans="1:18">
      <c r="A31" s="1579"/>
      <c r="B31" s="2818" t="s">
        <v>979</v>
      </c>
      <c r="K31" s="1582"/>
      <c r="R31" s="1316"/>
    </row>
    <row r="32" spans="1:18">
      <c r="B32" s="1593" t="s">
        <v>679</v>
      </c>
      <c r="C32" s="1582"/>
      <c r="D32" s="1582"/>
      <c r="E32" s="1582"/>
      <c r="F32" s="1582"/>
      <c r="G32" s="1582"/>
      <c r="H32" s="1582" t="s">
        <v>796</v>
      </c>
      <c r="I32" s="1582" t="s">
        <v>775</v>
      </c>
      <c r="R32" s="1316"/>
    </row>
    <row r="33" spans="1:18">
      <c r="B33" s="1582"/>
      <c r="C33" s="1582" t="s">
        <v>677</v>
      </c>
      <c r="D33" s="1605" t="s">
        <v>748</v>
      </c>
      <c r="E33" s="1605" t="s">
        <v>749</v>
      </c>
      <c r="F33" s="1582" t="s">
        <v>678</v>
      </c>
      <c r="G33" s="1582" t="s">
        <v>429</v>
      </c>
      <c r="I33" s="1582" t="s">
        <v>797</v>
      </c>
      <c r="R33" s="1316"/>
    </row>
    <row r="34" spans="1:18">
      <c r="A34" s="2737" t="s">
        <v>970</v>
      </c>
      <c r="B34" s="2964">
        <f>現状投影!B34</f>
        <v>453311.92922110739</v>
      </c>
      <c r="C34" s="2964">
        <f>現状投影!C34</f>
        <v>180282.5701811717</v>
      </c>
      <c r="D34" s="2964">
        <f>現状投影!D34</f>
        <v>162096.35486307007</v>
      </c>
      <c r="E34" s="2964">
        <f>現状投影!E34</f>
        <v>18186.215318101622</v>
      </c>
      <c r="F34" s="2964">
        <f>現状投影!F34</f>
        <v>242525.6127154321</v>
      </c>
      <c r="G34" s="2964">
        <f>現状投影!G34</f>
        <v>30503.74632450358</v>
      </c>
      <c r="H34" s="2965">
        <f>現状投影!H34</f>
        <v>564.29999999999995</v>
      </c>
      <c r="I34" s="2966">
        <f>現状投影!I34</f>
        <v>8.0331725894224243E-2</v>
      </c>
      <c r="J34" s="2967"/>
      <c r="R34" s="1742"/>
    </row>
    <row r="35" spans="1:18">
      <c r="A35" s="2737" t="s">
        <v>673</v>
      </c>
      <c r="B35" s="1613">
        <f t="shared" ref="B35:B38" si="8">C35+F35+G35</f>
        <v>544353.09818733088</v>
      </c>
      <c r="C35" s="1613">
        <f t="shared" ref="C35:C38" si="9">D35+E35</f>
        <v>223449.84357253334</v>
      </c>
      <c r="D35" s="1613">
        <f>SUM($D16:$G16)*伸びまとめ!$C8</f>
        <v>201380.32633076367</v>
      </c>
      <c r="E35" s="1613">
        <f>SUM($H16:$I16)*伸びまとめ!$C8</f>
        <v>22069.517241769685</v>
      </c>
      <c r="F35" s="1613">
        <f>$K16*伸びまとめ!$C8</f>
        <v>285533.92454336263</v>
      </c>
      <c r="G35" s="1613">
        <f>$N16*伸びまとめ!$C8</f>
        <v>35369.330071434924</v>
      </c>
      <c r="H35" s="1658">
        <f>伸びまとめ!C26</f>
        <v>645.6</v>
      </c>
      <c r="I35" s="1655">
        <f t="shared" ref="I35:I38" si="10">B35/H35/10000</f>
        <v>8.4317394390850509E-2</v>
      </c>
      <c r="R35" s="1742"/>
    </row>
    <row r="36" spans="1:18">
      <c r="A36" s="2737" t="s">
        <v>674</v>
      </c>
      <c r="B36" s="1613">
        <f ca="1">C36+F36+G36</f>
        <v>617218.41165791464</v>
      </c>
      <c r="C36" s="1613">
        <f ca="1">D36+E36</f>
        <v>259288.51756851852</v>
      </c>
      <c r="D36" s="1613">
        <f ca="1">SUM($D17:$G17)*伸びまとめ!$C9</f>
        <v>234226.31538256086</v>
      </c>
      <c r="E36" s="1613">
        <f ca="1">SUM($H17:$I17)*伸びまとめ!$C9</f>
        <v>25062.202185957671</v>
      </c>
      <c r="F36" s="1613">
        <f ca="1">$K17*伸びまとめ!$C9</f>
        <v>319082.71333781589</v>
      </c>
      <c r="G36" s="1613">
        <f ca="1">$N17*伸びまとめ!$C9</f>
        <v>38847.180751580141</v>
      </c>
      <c r="H36" s="1658">
        <f ca="1">伸びまとめ!C27</f>
        <v>694.80124618271225</v>
      </c>
      <c r="I36" s="1655">
        <f ca="1">B36/H36/10000</f>
        <v>8.8833808956008176E-2</v>
      </c>
      <c r="R36" s="1742"/>
    </row>
    <row r="37" spans="1:18">
      <c r="A37" s="2737" t="s">
        <v>675</v>
      </c>
      <c r="B37" s="1613">
        <f ca="1">C37+F37+G37</f>
        <v>698270.79816928983</v>
      </c>
      <c r="C37" s="1613">
        <f ca="1">D37+E37</f>
        <v>299842.37395963358</v>
      </c>
      <c r="D37" s="1613">
        <f ca="1">SUM($D18:$G18)*伸びまとめ!$C10</f>
        <v>271499.60293652944</v>
      </c>
      <c r="E37" s="1613">
        <f ca="1">SUM($H18:$I18)*伸びまとめ!$C10</f>
        <v>28342.771023104153</v>
      </c>
      <c r="F37" s="1613">
        <f ca="1">$K18*伸びまとめ!$C10</f>
        <v>355525.41096005257</v>
      </c>
      <c r="G37" s="1613">
        <f ca="1">$N18*伸びまとめ!$C10</f>
        <v>42903.013249603719</v>
      </c>
      <c r="H37" s="1658">
        <f ca="1">伸びまとめ!C28</f>
        <v>741.15290555308241</v>
      </c>
      <c r="I37" s="1655">
        <f ca="1">B37/H37/10000</f>
        <v>9.4214134888698578E-2</v>
      </c>
      <c r="R37" s="1742"/>
    </row>
    <row r="38" spans="1:18">
      <c r="A38" s="2737" t="s">
        <v>676</v>
      </c>
      <c r="B38" s="1613">
        <f ca="1">C38+F38+G38</f>
        <v>783402.699288512</v>
      </c>
      <c r="C38" s="1613">
        <f ca="1">D38+E38</f>
        <v>341555.32916664006</v>
      </c>
      <c r="D38" s="1613">
        <f ca="1">SUM($D19:$G19)*伸びまとめ!$C11</f>
        <v>310025.21468544024</v>
      </c>
      <c r="E38" s="1613">
        <f ca="1">SUM($H19:$I19)*伸びまとめ!$C11</f>
        <v>31530.114481199817</v>
      </c>
      <c r="F38" s="1613">
        <f ca="1">$K19*伸びまとめ!$C11</f>
        <v>394505.90101524716</v>
      </c>
      <c r="G38" s="1613">
        <f ca="1">$N19*伸びまとめ!$C11</f>
        <v>47341.469106624711</v>
      </c>
      <c r="H38" s="1658">
        <f ca="1">伸びまとめ!C29</f>
        <v>790.59678206927765</v>
      </c>
      <c r="I38" s="1655">
        <f ca="1">B38/H38/10000</f>
        <v>9.9090044009294331E-2</v>
      </c>
      <c r="R38" s="1742"/>
    </row>
    <row r="39" spans="1:18">
      <c r="B39" s="1613"/>
      <c r="C39" s="1613"/>
      <c r="D39" s="1613"/>
      <c r="E39" s="1613"/>
      <c r="F39" s="1613"/>
      <c r="G39" s="1613"/>
      <c r="H39" s="1658"/>
      <c r="I39" s="1655"/>
      <c r="K39" s="1613"/>
      <c r="L39" s="1585"/>
      <c r="M39" s="1585"/>
      <c r="N39" s="1585"/>
      <c r="O39" s="1585"/>
      <c r="P39" s="1613"/>
      <c r="R39" s="1316"/>
    </row>
    <row r="40" spans="1:18">
      <c r="A40" s="1715" t="s">
        <v>1037</v>
      </c>
      <c r="B40" s="2818" t="s">
        <v>978</v>
      </c>
      <c r="K40" s="1582"/>
      <c r="R40" s="1316"/>
    </row>
    <row r="41" spans="1:18">
      <c r="B41" s="1593" t="s">
        <v>679</v>
      </c>
      <c r="C41" s="1582"/>
      <c r="D41" s="1582"/>
      <c r="E41" s="1582"/>
      <c r="F41" s="1582"/>
      <c r="G41" s="1582"/>
      <c r="H41" s="1582" t="s">
        <v>796</v>
      </c>
      <c r="I41" s="1582" t="s">
        <v>775</v>
      </c>
      <c r="R41" s="1316"/>
    </row>
    <row r="42" spans="1:18">
      <c r="B42" s="1582"/>
      <c r="C42" s="1582" t="s">
        <v>677</v>
      </c>
      <c r="D42" s="1605" t="s">
        <v>748</v>
      </c>
      <c r="E42" s="1605" t="s">
        <v>749</v>
      </c>
      <c r="F42" s="1582" t="s">
        <v>678</v>
      </c>
      <c r="G42" s="1582" t="s">
        <v>429</v>
      </c>
      <c r="I42" s="1582" t="s">
        <v>797</v>
      </c>
      <c r="R42" s="1316"/>
    </row>
    <row r="43" spans="1:18">
      <c r="A43" s="2737" t="s">
        <v>970</v>
      </c>
      <c r="B43" s="2964">
        <f>現状投影!B43</f>
        <v>453311.92922110739</v>
      </c>
      <c r="C43" s="2964">
        <f>現状投影!C43</f>
        <v>180282.5701811717</v>
      </c>
      <c r="D43" s="2964">
        <f>現状投影!D43</f>
        <v>162096.35486307007</v>
      </c>
      <c r="E43" s="2964">
        <f>現状投影!E43</f>
        <v>18186.215318101622</v>
      </c>
      <c r="F43" s="2964">
        <f>現状投影!F43</f>
        <v>242525.6127154321</v>
      </c>
      <c r="G43" s="2964">
        <f>現状投影!G43</f>
        <v>30503.74632450358</v>
      </c>
      <c r="H43" s="2965">
        <f>現状投影!H43</f>
        <v>564.29999999999995</v>
      </c>
      <c r="I43" s="2966">
        <f>現状投影!I43</f>
        <v>8.0331725894224243E-2</v>
      </c>
      <c r="J43" s="2967"/>
      <c r="R43" s="1742"/>
    </row>
    <row r="44" spans="1:18">
      <c r="A44" s="2737" t="s">
        <v>673</v>
      </c>
      <c r="B44" s="1613">
        <f t="shared" ref="B44:B47" si="11">C44+F44+G44</f>
        <v>565910.20492171461</v>
      </c>
      <c r="C44" s="1613">
        <f t="shared" ref="C44:C47" si="12">D44+E44</f>
        <v>232298.75458950852</v>
      </c>
      <c r="D44" s="1613">
        <f>SUM($D16:$G16)*伸びまとめ!$D8</f>
        <v>209355.25511021435</v>
      </c>
      <c r="E44" s="1613">
        <f>SUM($H16:$I16)*伸びまとめ!$D8</f>
        <v>22943.499479294172</v>
      </c>
      <c r="F44" s="1613">
        <f>$K16*伸びまとめ!$D8</f>
        <v>296841.44774505933</v>
      </c>
      <c r="G44" s="1613">
        <f>$N16*伸びまとめ!$D8</f>
        <v>36770.002587146737</v>
      </c>
      <c r="H44" s="1658">
        <f>伸びまとめ!D26</f>
        <v>707.3</v>
      </c>
      <c r="I44" s="1655">
        <f t="shared" ref="I44:I47" si="13">B44/H44/10000</f>
        <v>8.0009925763002213E-2</v>
      </c>
      <c r="R44" s="1742"/>
    </row>
    <row r="45" spans="1:18">
      <c r="A45" s="2737" t="s">
        <v>674</v>
      </c>
      <c r="B45" s="1613">
        <f ca="1">C45+F45+G45</f>
        <v>648155.57569809328</v>
      </c>
      <c r="C45" s="1613">
        <f ca="1">D45+E45</f>
        <v>272284.97271347285</v>
      </c>
      <c r="D45" s="1613">
        <f ca="1">SUM($D17:$G17)*伸びまとめ!$D9</f>
        <v>245966.56454663328</v>
      </c>
      <c r="E45" s="1613">
        <f ca="1">SUM($H17:$I17)*伸びまとめ!$D9</f>
        <v>26318.40816683957</v>
      </c>
      <c r="F45" s="1613">
        <f ca="1">$K17*伸びまとめ!$D9</f>
        <v>335076.26449971559</v>
      </c>
      <c r="G45" s="1613">
        <f ca="1">$N17*伸びまとめ!$D9</f>
        <v>40794.33848490486</v>
      </c>
      <c r="H45" s="1658">
        <f ca="1">伸びまとめ!D27</f>
        <v>794.63095946264446</v>
      </c>
      <c r="I45" s="1655">
        <f ca="1">B45/H45/10000</f>
        <v>8.1566866729732929E-2</v>
      </c>
      <c r="R45" s="1742"/>
    </row>
    <row r="46" spans="1:18">
      <c r="A46" s="2737" t="s">
        <v>675</v>
      </c>
      <c r="B46" s="1613">
        <f ca="1">C46+F46+G46</f>
        <v>725557.0212444663</v>
      </c>
      <c r="C46" s="1613">
        <f ca="1">D46+E46</f>
        <v>311559.26935996144</v>
      </c>
      <c r="D46" s="1613">
        <f ca="1">SUM($D18:$G18)*伸びまとめ!$D10</f>
        <v>282108.95213167061</v>
      </c>
      <c r="E46" s="1613">
        <f ca="1">SUM($H18:$I18)*伸びまとめ!$D10</f>
        <v>29450.317228290824</v>
      </c>
      <c r="F46" s="1613">
        <f ca="1">$K18*伸びまとめ!$D10</f>
        <v>369418.22403169109</v>
      </c>
      <c r="G46" s="1613">
        <f ca="1">$N18*伸びまとめ!$D10</f>
        <v>44579.527852813742</v>
      </c>
      <c r="H46" s="1658">
        <f ca="1">伸びまとめ!D28</f>
        <v>860.2685007778839</v>
      </c>
      <c r="I46" s="1655">
        <f ca="1">B46/H46/10000</f>
        <v>8.434076344634181E-2</v>
      </c>
      <c r="R46" s="1742"/>
    </row>
    <row r="47" spans="1:18">
      <c r="A47" s="2737" t="s">
        <v>676</v>
      </c>
      <c r="B47" s="1613">
        <f ca="1">C47+F47+G47</f>
        <v>805452.6466316845</v>
      </c>
      <c r="C47" s="1613">
        <f ca="1">D47+E47</f>
        <v>351168.87406474201</v>
      </c>
      <c r="D47" s="1613">
        <f ca="1">SUM($D19:$G19)*伸びまとめ!$D11</f>
        <v>318751.30110954656</v>
      </c>
      <c r="E47" s="1613">
        <f ca="1">SUM($H19:$I19)*伸びまとめ!$D11</f>
        <v>32417.572955195468</v>
      </c>
      <c r="F47" s="1613">
        <f ca="1">$K19*伸びまとめ!$D11</f>
        <v>405609.81264569896</v>
      </c>
      <c r="G47" s="1613">
        <f ca="1">$N19*伸びまとめ!$D11</f>
        <v>48673.959921243499</v>
      </c>
      <c r="H47" s="1658">
        <f ca="1">伸びまとめ!D29</f>
        <v>931.32778759473717</v>
      </c>
      <c r="I47" s="1655">
        <f ca="1">B47/H47/10000</f>
        <v>8.6484335307106003E-2</v>
      </c>
      <c r="R47" s="1742"/>
    </row>
    <row r="48" spans="1:18">
      <c r="A48" s="1579"/>
      <c r="R48" s="1316"/>
    </row>
    <row r="49" spans="1:18">
      <c r="A49" s="1579"/>
      <c r="B49" s="2818" t="s">
        <v>979</v>
      </c>
      <c r="K49" s="1582"/>
      <c r="R49" s="1316"/>
    </row>
    <row r="50" spans="1:18">
      <c r="B50" s="1593" t="s">
        <v>679</v>
      </c>
      <c r="C50" s="1582"/>
      <c r="D50" s="1582"/>
      <c r="E50" s="1582"/>
      <c r="F50" s="1582"/>
      <c r="G50" s="1582"/>
      <c r="H50" s="1582" t="s">
        <v>796</v>
      </c>
      <c r="I50" s="1582" t="s">
        <v>775</v>
      </c>
      <c r="R50" s="1316"/>
    </row>
    <row r="51" spans="1:18">
      <c r="B51" s="1582"/>
      <c r="C51" s="1582" t="s">
        <v>677</v>
      </c>
      <c r="D51" s="1605" t="s">
        <v>748</v>
      </c>
      <c r="E51" s="1605" t="s">
        <v>749</v>
      </c>
      <c r="F51" s="1582" t="s">
        <v>678</v>
      </c>
      <c r="G51" s="1582" t="s">
        <v>429</v>
      </c>
      <c r="I51" s="1582" t="s">
        <v>797</v>
      </c>
      <c r="R51" s="1316"/>
    </row>
    <row r="52" spans="1:18">
      <c r="A52" s="2737" t="s">
        <v>970</v>
      </c>
      <c r="B52" s="2964">
        <f>現状投影!B52</f>
        <v>453311.92922110739</v>
      </c>
      <c r="C52" s="2964">
        <f>現状投影!C52</f>
        <v>180282.5701811717</v>
      </c>
      <c r="D52" s="2964">
        <f>現状投影!D52</f>
        <v>162096.35486307007</v>
      </c>
      <c r="E52" s="2964">
        <f>現状投影!E52</f>
        <v>18186.215318101622</v>
      </c>
      <c r="F52" s="2964">
        <f>現状投影!F52</f>
        <v>242525.6127154321</v>
      </c>
      <c r="G52" s="2964">
        <f>現状投影!G52</f>
        <v>30503.74632450358</v>
      </c>
      <c r="H52" s="2965">
        <f>現状投影!H52</f>
        <v>564.29999999999995</v>
      </c>
      <c r="I52" s="2966">
        <f>現状投影!I52</f>
        <v>8.0331725894224243E-2</v>
      </c>
      <c r="J52" s="2967"/>
      <c r="R52" s="1742"/>
    </row>
    <row r="53" spans="1:18">
      <c r="A53" s="2737" t="s">
        <v>673</v>
      </c>
      <c r="B53" s="1613">
        <f t="shared" ref="B53:B56" si="14">C53+F53+G53</f>
        <v>584121.60185372701</v>
      </c>
      <c r="C53" s="1613">
        <f t="shared" ref="C53:C56" si="15">D53+E53</f>
        <v>239774.29539059178</v>
      </c>
      <c r="D53" s="1613">
        <f>SUM($D16:$G16)*伸びまとめ!$E8</f>
        <v>216092.45761594095</v>
      </c>
      <c r="E53" s="1613">
        <f>SUM($H16:$I16)*伸びまとめ!$E8</f>
        <v>23681.837774650849</v>
      </c>
      <c r="F53" s="1613">
        <f>$K16*伸びまとめ!$E8</f>
        <v>306394.01877796079</v>
      </c>
      <c r="G53" s="1613">
        <f>$N16*伸びまとめ!$E8</f>
        <v>37953.287685174415</v>
      </c>
      <c r="H53" s="1658">
        <f>伸びまとめ!E26</f>
        <v>707.3</v>
      </c>
      <c r="I53" s="1655">
        <f t="shared" ref="I53:I56" si="16">B53/H53/10000</f>
        <v>8.2584702651452999E-2</v>
      </c>
      <c r="R53" s="1742"/>
    </row>
    <row r="54" spans="1:18">
      <c r="A54" s="2737" t="s">
        <v>674</v>
      </c>
      <c r="B54" s="1613">
        <f ca="1">C54+F54+G54</f>
        <v>679607.74258877849</v>
      </c>
      <c r="C54" s="1613">
        <f ca="1">D54+E54</f>
        <v>285497.77643638471</v>
      </c>
      <c r="D54" s="1613">
        <f ca="1">SUM($D17:$G17)*伸びまとめ!$E9</f>
        <v>257902.25055738309</v>
      </c>
      <c r="E54" s="1613">
        <f ca="1">SUM($H17:$I17)*伸びまとめ!$E9</f>
        <v>27595.525879001601</v>
      </c>
      <c r="F54" s="1613">
        <f ca="1">$K17*伸びまとめ!$E9</f>
        <v>351336.05611039733</v>
      </c>
      <c r="G54" s="1613">
        <f ca="1">$N17*伸びまとめ!$E9</f>
        <v>42773.910041996547</v>
      </c>
      <c r="H54" s="1658">
        <f ca="1">伸びまとめ!E27</f>
        <v>794.63095946264446</v>
      </c>
      <c r="I54" s="1655">
        <f ca="1">B54/H54/10000</f>
        <v>8.5524951487965115E-2</v>
      </c>
      <c r="R54" s="1742"/>
    </row>
    <row r="55" spans="1:18">
      <c r="A55" s="2737" t="s">
        <v>675</v>
      </c>
      <c r="B55" s="1613">
        <f ca="1">C55+F55+G55</f>
        <v>768853.0217120439</v>
      </c>
      <c r="C55" s="1613">
        <f ca="1">D55+E55</f>
        <v>330150.87536323658</v>
      </c>
      <c r="D55" s="1613">
        <f ca="1">SUM($D18:$G18)*伸びまとめ!$E10</f>
        <v>298943.17599797825</v>
      </c>
      <c r="E55" s="1613">
        <f ca="1">SUM($H18:$I18)*伸びまとめ!$E10</f>
        <v>31207.699365258348</v>
      </c>
      <c r="F55" s="1613">
        <f ca="1">$K18*伸びまとめ!$E10</f>
        <v>391462.43438606756</v>
      </c>
      <c r="G55" s="1613">
        <f ca="1">$N18*伸びまとめ!$E10</f>
        <v>47239.711962739806</v>
      </c>
      <c r="H55" s="1658">
        <f ca="1">伸びまとめ!E28</f>
        <v>860.2685007778839</v>
      </c>
      <c r="I55" s="1655">
        <f ca="1">B55/H55/10000</f>
        <v>8.9373610799049485E-2</v>
      </c>
      <c r="R55" s="1742"/>
    </row>
    <row r="56" spans="1:18">
      <c r="A56" s="2737" t="s">
        <v>676</v>
      </c>
      <c r="B56" s="1613">
        <f ca="1">C56+F56+G56</f>
        <v>862590.17868783383</v>
      </c>
      <c r="C56" s="1613">
        <f ca="1">D56+E56</f>
        <v>376080.2364929436</v>
      </c>
      <c r="D56" s="1613">
        <f ca="1">SUM($D19:$G19)*伸びまとめ!$E11</f>
        <v>341363.01237680652</v>
      </c>
      <c r="E56" s="1613">
        <f ca="1">SUM($H19:$I19)*伸びまとめ!$E11</f>
        <v>34717.224116137077</v>
      </c>
      <c r="F56" s="1613">
        <f ca="1">$K19*伸びまとめ!$E11</f>
        <v>434383.1288291518</v>
      </c>
      <c r="G56" s="1613">
        <f ca="1">$N19*伸びまとめ!$E11</f>
        <v>52126.813365738446</v>
      </c>
      <c r="H56" s="1658">
        <f ca="1">伸びまとめ!E29</f>
        <v>931.32778759473717</v>
      </c>
      <c r="I56" s="1655">
        <f ca="1">B56/H56/10000</f>
        <v>9.2619396755633562E-2</v>
      </c>
      <c r="R56" s="1742"/>
    </row>
    <row r="57" spans="1:18" ht="14.25" thickBot="1">
      <c r="A57" s="1717"/>
      <c r="B57" s="1718"/>
      <c r="C57" s="1718"/>
      <c r="D57" s="1718"/>
      <c r="E57" s="1718"/>
      <c r="F57" s="1718"/>
      <c r="G57" s="1718"/>
      <c r="H57" s="1719"/>
      <c r="I57" s="1720"/>
      <c r="J57" s="1717"/>
      <c r="K57" s="1718"/>
      <c r="L57" s="1721"/>
      <c r="M57" s="1721"/>
      <c r="N57" s="1721"/>
      <c r="O57" s="1721"/>
      <c r="P57" s="1718"/>
      <c r="Q57" s="1717"/>
      <c r="R57" s="1318"/>
    </row>
    <row r="58" spans="1:18" ht="14.25" thickTop="1">
      <c r="B58" s="1613"/>
      <c r="C58" s="1613"/>
      <c r="D58" s="1613"/>
      <c r="E58" s="1613"/>
      <c r="F58" s="1613"/>
      <c r="G58" s="1613"/>
      <c r="H58" s="1658"/>
      <c r="I58" s="1655"/>
      <c r="K58" s="1613"/>
      <c r="L58" s="1585"/>
      <c r="M58" s="1585"/>
      <c r="N58" s="1585"/>
      <c r="O58" s="1585"/>
      <c r="P58" s="1613"/>
      <c r="R58" s="1318"/>
    </row>
    <row r="59" spans="1:18">
      <c r="A59" s="1628" t="s">
        <v>1473</v>
      </c>
    </row>
    <row r="60" spans="1:18">
      <c r="B60" s="1582" t="s">
        <v>578</v>
      </c>
      <c r="C60" s="1605" t="s">
        <v>742</v>
      </c>
      <c r="D60" s="1605" t="s">
        <v>743</v>
      </c>
      <c r="E60" s="1605" t="s">
        <v>744</v>
      </c>
      <c r="F60" s="1605" t="s">
        <v>745</v>
      </c>
      <c r="G60" s="1605" t="s">
        <v>392</v>
      </c>
      <c r="H60" s="1605" t="s">
        <v>442</v>
      </c>
      <c r="I60" s="1605" t="s">
        <v>644</v>
      </c>
      <c r="J60" s="1605" t="s">
        <v>795</v>
      </c>
      <c r="K60" s="1605" t="s">
        <v>645</v>
      </c>
      <c r="L60" s="1605" t="s">
        <v>646</v>
      </c>
      <c r="M60" s="1605" t="s">
        <v>647</v>
      </c>
      <c r="N60" s="1605" t="s">
        <v>1030</v>
      </c>
      <c r="P60" s="1605"/>
      <c r="Q60" s="1605"/>
    </row>
    <row r="61" spans="1:18">
      <c r="A61" s="2737" t="s">
        <v>970</v>
      </c>
      <c r="B61" s="2968">
        <f>現状投影!B61</f>
        <v>1322.3670883053574</v>
      </c>
      <c r="C61" s="2968"/>
      <c r="D61" s="2968"/>
      <c r="E61" s="2968"/>
      <c r="F61" s="2968"/>
      <c r="G61" s="2968">
        <f>現状投影!G61</f>
        <v>301.08494833075184</v>
      </c>
      <c r="H61" s="2968">
        <f>現状投影!H61</f>
        <v>2.048529059029975</v>
      </c>
      <c r="I61" s="2968">
        <f>現状投影!I61</f>
        <v>7826.7655643084345</v>
      </c>
      <c r="J61" s="2968">
        <f>現状投影!J61</f>
        <v>6279.0127813677482</v>
      </c>
      <c r="K61" s="2968">
        <f>現状投影!K61</f>
        <v>1564.6299438019785</v>
      </c>
      <c r="L61" s="2968">
        <f>現状投影!L61</f>
        <v>4714.3828375657695</v>
      </c>
      <c r="M61" s="2968">
        <f>現状投影!M61</f>
        <v>1547.7527829406865</v>
      </c>
      <c r="N61" s="1633"/>
      <c r="P61" s="1716"/>
      <c r="Q61" s="1716"/>
      <c r="R61" s="1716"/>
    </row>
    <row r="62" spans="1:18">
      <c r="A62" s="2737" t="s">
        <v>673</v>
      </c>
      <c r="B62" s="1585">
        <f>計2025!C$5</f>
        <v>1322.8735994242927</v>
      </c>
      <c r="C62" s="1585">
        <f>計2025!D$5</f>
        <v>97.841249999999974</v>
      </c>
      <c r="D62" s="1585">
        <f>計2025!E$5</f>
        <v>312.49296000000004</v>
      </c>
      <c r="E62" s="1585">
        <f>計2025!F$5</f>
        <v>337.72139999999996</v>
      </c>
      <c r="F62" s="1585">
        <f>計2025!G$5</f>
        <v>261.72896000000003</v>
      </c>
      <c r="G62" s="1585">
        <f>計2025!H$5</f>
        <v>310.82801330192797</v>
      </c>
      <c r="H62" s="1585">
        <f>計2025!I$5</f>
        <v>2.2610161223649521</v>
      </c>
      <c r="I62" s="1585">
        <f>計2025!J$5</f>
        <v>7941.2707011190914</v>
      </c>
      <c r="J62" s="1585">
        <f t="shared" ref="J62:J65" si="17">K62+L62+N62</f>
        <v>6412.9421300573131</v>
      </c>
      <c r="K62" s="1585">
        <f>計2025!K$5</f>
        <v>1596.0521129214299</v>
      </c>
      <c r="L62" s="1585">
        <f>計2025!L$5</f>
        <v>4776.6884217545867</v>
      </c>
      <c r="M62" s="1585">
        <f>計2025!M$5</f>
        <v>1528.3285710617783</v>
      </c>
      <c r="N62" s="1585">
        <f>計2025!N$5</f>
        <v>40.201595381296549</v>
      </c>
      <c r="P62" s="1716"/>
      <c r="Q62" s="1716"/>
      <c r="R62" s="1716"/>
    </row>
    <row r="63" spans="1:18">
      <c r="A63" s="2737" t="s">
        <v>674</v>
      </c>
      <c r="B63" s="1585">
        <f>計2030!C$5</f>
        <v>1366.6727222928241</v>
      </c>
      <c r="C63" s="1585">
        <f>計2030!D$5</f>
        <v>98.970502643110905</v>
      </c>
      <c r="D63" s="1585">
        <f>計2030!E$5</f>
        <v>323.86949275159566</v>
      </c>
      <c r="E63" s="1585">
        <f>計2030!F$5</f>
        <v>355.46474710783741</v>
      </c>
      <c r="F63" s="1585">
        <f>計2030!G$5</f>
        <v>272.40070953763745</v>
      </c>
      <c r="G63" s="1585">
        <f>計2030!H$5</f>
        <v>313.58260170159093</v>
      </c>
      <c r="H63" s="1585">
        <f>計2030!I$5</f>
        <v>2.3846685510518695</v>
      </c>
      <c r="I63" s="1585">
        <f>計2030!J$5</f>
        <v>7859.538811460352</v>
      </c>
      <c r="J63" s="1585">
        <f t="shared" si="17"/>
        <v>6367.1626705158706</v>
      </c>
      <c r="K63" s="1585">
        <f>計2030!K$5</f>
        <v>1587.4360219716318</v>
      </c>
      <c r="L63" s="1585">
        <f>計2030!L$5</f>
        <v>4736.4044103809665</v>
      </c>
      <c r="M63" s="1585">
        <f>計2030!M$5</f>
        <v>1492.3761409444817</v>
      </c>
      <c r="N63" s="1585">
        <f>計2030!N$5</f>
        <v>43.322238163272658</v>
      </c>
      <c r="P63" s="1716"/>
      <c r="Q63" s="1716"/>
      <c r="R63" s="1716"/>
    </row>
    <row r="64" spans="1:18">
      <c r="A64" s="2737" t="s">
        <v>675</v>
      </c>
      <c r="B64" s="1585">
        <f>計2035!C$5</f>
        <v>1396.5130123158683</v>
      </c>
      <c r="C64" s="1585">
        <f>計2035!D$5</f>
        <v>99.570715496218241</v>
      </c>
      <c r="D64" s="1585">
        <f>計2035!E$5</f>
        <v>329.38067448400454</v>
      </c>
      <c r="E64" s="1585">
        <f>計2035!F$5</f>
        <v>364.55498819419228</v>
      </c>
      <c r="F64" s="1585">
        <f>計2035!G$5</f>
        <v>288.0457066945288</v>
      </c>
      <c r="G64" s="1585">
        <f>計2035!H$5</f>
        <v>312.51009930434105</v>
      </c>
      <c r="H64" s="1585">
        <f>計2035!I$5</f>
        <v>2.4508281425831981</v>
      </c>
      <c r="I64" s="1585">
        <f>計2035!J$5</f>
        <v>7706.5082528860439</v>
      </c>
      <c r="J64" s="1585">
        <f t="shared" si="17"/>
        <v>6253.2986371535126</v>
      </c>
      <c r="K64" s="1585">
        <f>計2035!K$5</f>
        <v>1559.3147878864706</v>
      </c>
      <c r="L64" s="1585">
        <f>計2035!L$5</f>
        <v>4648.2784512938333</v>
      </c>
      <c r="M64" s="1585">
        <f>計2035!M$5</f>
        <v>1453.2096157325311</v>
      </c>
      <c r="N64" s="1585">
        <f>計2035!N$5</f>
        <v>45.705397973208626</v>
      </c>
      <c r="P64" s="1716"/>
      <c r="Q64" s="1716"/>
      <c r="R64" s="1716"/>
    </row>
    <row r="65" spans="1:18">
      <c r="A65" s="2737" t="s">
        <v>676</v>
      </c>
      <c r="B65" s="1585">
        <f>計2040!C$5</f>
        <v>1403.5344287425014</v>
      </c>
      <c r="C65" s="1585">
        <f>計2040!D$5</f>
        <v>99.351125845901919</v>
      </c>
      <c r="D65" s="1585">
        <f>計2040!E$5</f>
        <v>329.74057329720188</v>
      </c>
      <c r="E65" s="1585">
        <f>計2040!F$5</f>
        <v>366.62886391875992</v>
      </c>
      <c r="F65" s="1585">
        <f>計2040!G$5</f>
        <v>298.88753143515413</v>
      </c>
      <c r="G65" s="1585">
        <f>計2040!H$5</f>
        <v>306.51875871342111</v>
      </c>
      <c r="H65" s="1585">
        <f>計2040!I$5</f>
        <v>2.4075755320622942</v>
      </c>
      <c r="I65" s="1585">
        <f>計2040!J$5</f>
        <v>7529.5506268111103</v>
      </c>
      <c r="J65" s="1585">
        <f t="shared" si="17"/>
        <v>6115.6988734531706</v>
      </c>
      <c r="K65" s="1585">
        <f>計2040!K$5</f>
        <v>1526.1745741621207</v>
      </c>
      <c r="L65" s="1585">
        <f>計2040!L$5</f>
        <v>4542.1934475530161</v>
      </c>
      <c r="M65" s="1585">
        <f>計2040!M$5</f>
        <v>1413.8517533579397</v>
      </c>
      <c r="N65" s="1585">
        <f>計2040!N$5</f>
        <v>47.330851738033914</v>
      </c>
      <c r="P65" s="1716"/>
      <c r="Q65" s="1716"/>
      <c r="R65" s="1716"/>
    </row>
    <row r="66" spans="1:18">
      <c r="B66" s="1611"/>
      <c r="C66" s="1611"/>
      <c r="D66" s="1611"/>
      <c r="E66" s="1611"/>
      <c r="F66" s="1611"/>
      <c r="G66" s="1611"/>
      <c r="H66" s="1611"/>
      <c r="I66" s="1611"/>
      <c r="J66" s="1611"/>
      <c r="K66" s="1611"/>
      <c r="L66" s="1611"/>
      <c r="M66" s="1611"/>
      <c r="O66" s="1716"/>
      <c r="P66" s="1716"/>
      <c r="Q66" s="1716"/>
      <c r="R66" s="1716"/>
    </row>
    <row r="67" spans="1:18">
      <c r="A67" s="1628" t="s">
        <v>1474</v>
      </c>
      <c r="B67" s="2736" t="s">
        <v>1517</v>
      </c>
    </row>
    <row r="68" spans="1:18">
      <c r="B68" s="1582" t="s">
        <v>578</v>
      </c>
      <c r="C68" s="1605" t="s">
        <v>742</v>
      </c>
      <c r="D68" s="1605" t="s">
        <v>743</v>
      </c>
      <c r="E68" s="1605" t="s">
        <v>744</v>
      </c>
      <c r="F68" s="1605" t="s">
        <v>745</v>
      </c>
      <c r="G68" s="1605" t="s">
        <v>392</v>
      </c>
      <c r="H68" s="1605" t="s">
        <v>442</v>
      </c>
      <c r="I68" s="1605" t="s">
        <v>644</v>
      </c>
      <c r="J68" s="1605" t="s">
        <v>795</v>
      </c>
      <c r="K68" s="1605" t="s">
        <v>645</v>
      </c>
      <c r="L68" s="1605" t="s">
        <v>646</v>
      </c>
      <c r="M68" s="1605" t="s">
        <v>647</v>
      </c>
      <c r="N68" s="1605" t="s">
        <v>1030</v>
      </c>
    </row>
    <row r="69" spans="1:18">
      <c r="A69" s="2737" t="s">
        <v>970</v>
      </c>
      <c r="B69" s="2970">
        <f>現状投影!B69</f>
        <v>3.735156857574284</v>
      </c>
      <c r="C69" s="2970"/>
      <c r="D69" s="2970"/>
      <c r="E69" s="2970"/>
      <c r="F69" s="2970"/>
      <c r="G69" s="2970">
        <f>現状投影!G69</f>
        <v>1.6294393837687473</v>
      </c>
      <c r="H69" s="2970">
        <f>現状投影!H69</f>
        <v>3.7357545721396122</v>
      </c>
      <c r="I69" s="2970">
        <f>現状投影!I69</f>
        <v>1.2920022198025405</v>
      </c>
      <c r="J69" s="2970">
        <f>現状投影!J69</f>
        <v>1.4305481471905732</v>
      </c>
      <c r="K69" s="2970">
        <f>現状投影!K69</f>
        <v>2.3977488299314875</v>
      </c>
      <c r="L69" s="2970">
        <f>現状投影!L69</f>
        <v>1.1095493649483703</v>
      </c>
      <c r="M69" s="2970">
        <f>現状投影!M69</f>
        <v>0.72994110871019946</v>
      </c>
      <c r="N69" s="2853"/>
      <c r="O69" s="1712"/>
    </row>
    <row r="70" spans="1:18">
      <c r="A70" s="2737" t="s">
        <v>673</v>
      </c>
      <c r="B70" s="1707">
        <f>C16/B62/365*10</f>
        <v>3.9410353128275761</v>
      </c>
      <c r="C70" s="1707">
        <f t="shared" ref="B70:H73" si="18">D16/C62/365*10</f>
        <v>13.043695415956776</v>
      </c>
      <c r="D70" s="1707">
        <f t="shared" si="18"/>
        <v>5.2598803890745982</v>
      </c>
      <c r="E70" s="1707">
        <f t="shared" si="18"/>
        <v>3.2620808711594753</v>
      </c>
      <c r="F70" s="1707">
        <f t="shared" si="18"/>
        <v>2.5866758768435236</v>
      </c>
      <c r="G70" s="1707">
        <f t="shared" si="18"/>
        <v>1.6294393837687473</v>
      </c>
      <c r="H70" s="1707">
        <f t="shared" si="18"/>
        <v>3.735754572139613</v>
      </c>
      <c r="I70" s="1707">
        <f t="shared" ref="I70:M73" si="19">J16/I62/270*10</f>
        <v>1.2745645709904883</v>
      </c>
      <c r="J70" s="1707">
        <f t="shared" si="19"/>
        <v>1.4043589120266069</v>
      </c>
      <c r="K70" s="1707">
        <f t="shared" si="19"/>
        <v>2.3471434390379748</v>
      </c>
      <c r="L70" s="1707">
        <f t="shared" si="19"/>
        <v>1.0861319082790386</v>
      </c>
      <c r="M70" s="1707">
        <f t="shared" si="19"/>
        <v>0.72994110871019946</v>
      </c>
      <c r="N70" s="1707">
        <f>O16/N62/270*10</f>
        <v>1.7858862563785627</v>
      </c>
      <c r="O70" s="1712"/>
      <c r="Q70" s="1714"/>
    </row>
    <row r="71" spans="1:18">
      <c r="A71" s="2737" t="s">
        <v>674</v>
      </c>
      <c r="B71" s="1707">
        <f t="shared" si="18"/>
        <v>3.93546697119202</v>
      </c>
      <c r="C71" s="1707">
        <f t="shared" si="18"/>
        <v>13.04369541595678</v>
      </c>
      <c r="D71" s="1707">
        <f t="shared" si="18"/>
        <v>5.2598803890745973</v>
      </c>
      <c r="E71" s="1707">
        <f t="shared" si="18"/>
        <v>3.2620808711594753</v>
      </c>
      <c r="F71" s="1707">
        <f t="shared" si="18"/>
        <v>2.5866758768435236</v>
      </c>
      <c r="G71" s="1707">
        <f t="shared" si="18"/>
        <v>1.6294393837687469</v>
      </c>
      <c r="H71" s="1707">
        <f t="shared" si="18"/>
        <v>3.735754572139613</v>
      </c>
      <c r="I71" s="1707">
        <f t="shared" si="19"/>
        <v>1.2770488867007277</v>
      </c>
      <c r="J71" s="1707">
        <f t="shared" si="19"/>
        <v>1.4052834923876687</v>
      </c>
      <c r="K71" s="1707">
        <f t="shared" si="19"/>
        <v>2.3471434390379748</v>
      </c>
      <c r="L71" s="1707">
        <f t="shared" si="19"/>
        <v>1.0861319082790386</v>
      </c>
      <c r="M71" s="1707">
        <f t="shared" si="19"/>
        <v>0.72994110871019946</v>
      </c>
      <c r="N71" s="1707">
        <f>O17/N63/270*10</f>
        <v>1.7858862563785625</v>
      </c>
      <c r="O71" s="1712"/>
      <c r="Q71" s="1714"/>
    </row>
    <row r="72" spans="1:18">
      <c r="A72" s="2737" t="s">
        <v>675</v>
      </c>
      <c r="B72" s="1707">
        <f t="shared" si="18"/>
        <v>3.92687621071736</v>
      </c>
      <c r="C72" s="1707">
        <f t="shared" si="18"/>
        <v>13.043695415956776</v>
      </c>
      <c r="D72" s="1707">
        <f t="shared" si="18"/>
        <v>5.2598803890745982</v>
      </c>
      <c r="E72" s="1707">
        <f t="shared" si="18"/>
        <v>3.2620808711594744</v>
      </c>
      <c r="F72" s="1707">
        <f t="shared" si="18"/>
        <v>2.5866758768435236</v>
      </c>
      <c r="G72" s="1707">
        <f t="shared" si="18"/>
        <v>1.6294393837687469</v>
      </c>
      <c r="H72" s="1707">
        <f t="shared" si="18"/>
        <v>3.735754572139613</v>
      </c>
      <c r="I72" s="1707">
        <f t="shared" si="19"/>
        <v>1.2782651721404945</v>
      </c>
      <c r="J72" s="1707">
        <f t="shared" si="19"/>
        <v>1.4056906874965232</v>
      </c>
      <c r="K72" s="1707">
        <f t="shared" si="19"/>
        <v>2.3471434390379744</v>
      </c>
      <c r="L72" s="1707">
        <f t="shared" si="19"/>
        <v>1.0861319082790386</v>
      </c>
      <c r="M72" s="1707">
        <f t="shared" si="19"/>
        <v>0.72994110871019935</v>
      </c>
      <c r="N72" s="1707">
        <f>O18/N64/270*10</f>
        <v>1.7858862563785629</v>
      </c>
      <c r="O72" s="1712"/>
      <c r="Q72" s="1714"/>
      <c r="R72" s="1318"/>
    </row>
    <row r="73" spans="1:18">
      <c r="A73" s="2737" t="s">
        <v>676</v>
      </c>
      <c r="B73" s="1707">
        <f t="shared" si="18"/>
        <v>3.9242698339359148</v>
      </c>
      <c r="C73" s="1707">
        <f t="shared" si="18"/>
        <v>13.043695415956782</v>
      </c>
      <c r="D73" s="1707">
        <f t="shared" si="18"/>
        <v>5.2598803890745982</v>
      </c>
      <c r="E73" s="1707">
        <f t="shared" si="18"/>
        <v>3.2620808711594753</v>
      </c>
      <c r="F73" s="1707">
        <f t="shared" si="18"/>
        <v>2.5866758768435236</v>
      </c>
      <c r="G73" s="1707">
        <f t="shared" si="18"/>
        <v>1.6294393837687471</v>
      </c>
      <c r="H73" s="1707">
        <f t="shared" si="18"/>
        <v>3.735754572139613</v>
      </c>
      <c r="I73" s="1707">
        <f t="shared" si="19"/>
        <v>1.2792433953835389</v>
      </c>
      <c r="J73" s="1707">
        <f t="shared" si="19"/>
        <v>1.4062332974710676</v>
      </c>
      <c r="K73" s="1707">
        <f t="shared" si="19"/>
        <v>2.3471434390379744</v>
      </c>
      <c r="L73" s="1707">
        <f t="shared" si="19"/>
        <v>1.0861319082790386</v>
      </c>
      <c r="M73" s="1707">
        <f t="shared" si="19"/>
        <v>0.72994110871019935</v>
      </c>
      <c r="N73" s="1707">
        <f>O19/N65/270*10</f>
        <v>1.7858862563785625</v>
      </c>
      <c r="O73" s="1712"/>
      <c r="Q73" s="1714"/>
      <c r="R73" s="1318"/>
    </row>
    <row r="74" spans="1:18" ht="14.25" thickBot="1">
      <c r="A74" s="1717"/>
      <c r="B74" s="1717"/>
      <c r="C74" s="1717"/>
      <c r="D74" s="1717"/>
      <c r="E74" s="1717"/>
      <c r="F74" s="1717"/>
      <c r="G74" s="1717"/>
      <c r="H74" s="1717"/>
      <c r="I74" s="1717"/>
      <c r="J74" s="1717"/>
      <c r="K74" s="1717"/>
      <c r="L74" s="1717"/>
      <c r="M74" s="1717"/>
      <c r="N74" s="1717"/>
      <c r="O74" s="1717"/>
      <c r="P74" s="1717"/>
      <c r="Q74" s="1717"/>
      <c r="R74" s="1318"/>
    </row>
    <row r="75" spans="1:18" ht="13.5" customHeight="1" thickTop="1"/>
    <row r="76" spans="1:18" ht="13.5" customHeight="1">
      <c r="A76" s="1628" t="s">
        <v>1475</v>
      </c>
    </row>
    <row r="77" spans="1:18" ht="13.5" customHeight="1">
      <c r="A77" s="1628"/>
    </row>
    <row r="78" spans="1:18" ht="13.5" customHeight="1">
      <c r="A78" s="1715" t="s">
        <v>1314</v>
      </c>
      <c r="B78" s="2819" t="s">
        <v>978</v>
      </c>
      <c r="C78" s="1318"/>
      <c r="D78" s="1318"/>
      <c r="E78" s="1318"/>
      <c r="F78" s="1318"/>
      <c r="G78" s="1318"/>
      <c r="H78" s="1318"/>
      <c r="I78" s="1318"/>
      <c r="J78" s="1318"/>
      <c r="K78" s="1318"/>
      <c r="L78" s="1318"/>
      <c r="M78" s="1318"/>
      <c r="N78" s="1318"/>
      <c r="O78" s="1318"/>
      <c r="P78" s="1318"/>
      <c r="Q78" s="1318"/>
    </row>
    <row r="79" spans="1:18" ht="13.5" customHeight="1">
      <c r="B79" s="1726" t="s">
        <v>1566</v>
      </c>
      <c r="C79" s="1727" t="s">
        <v>1565</v>
      </c>
      <c r="D79" s="1727" t="s">
        <v>691</v>
      </c>
      <c r="E79" s="1727" t="s">
        <v>690</v>
      </c>
      <c r="F79" s="1727" t="s">
        <v>689</v>
      </c>
      <c r="G79" s="1728" t="s">
        <v>688</v>
      </c>
      <c r="H79" s="1728" t="s">
        <v>687</v>
      </c>
      <c r="I79" s="1728" t="s">
        <v>686</v>
      </c>
      <c r="J79" s="1728" t="s">
        <v>685</v>
      </c>
      <c r="K79" s="1728" t="s">
        <v>684</v>
      </c>
      <c r="L79" s="1728" t="s">
        <v>683</v>
      </c>
      <c r="M79" s="1728" t="s">
        <v>682</v>
      </c>
      <c r="N79" s="1728" t="s">
        <v>353</v>
      </c>
      <c r="O79" s="1728" t="s">
        <v>681</v>
      </c>
      <c r="P79" s="1728" t="s">
        <v>694</v>
      </c>
      <c r="Q79" s="1728" t="s">
        <v>479</v>
      </c>
    </row>
    <row r="80" spans="1:18" ht="13.5" customHeight="1">
      <c r="A80" s="2800" t="s">
        <v>970</v>
      </c>
      <c r="B80" s="1743">
        <v>0.1</v>
      </c>
      <c r="C80" s="1743">
        <v>9.2149999999999996E-2</v>
      </c>
      <c r="D80" s="1729"/>
      <c r="E80" s="1729"/>
      <c r="F80" s="1729"/>
      <c r="G80" s="1730"/>
      <c r="H80" s="1730"/>
      <c r="I80" s="1730"/>
      <c r="J80" s="1740">
        <f>'Mf2018'!$N$51/12*10000</f>
        <v>7425.9315463001985</v>
      </c>
      <c r="K80" s="1730"/>
      <c r="L80" s="1730"/>
      <c r="M80" s="1730"/>
      <c r="N80" s="1740">
        <v>5800</v>
      </c>
      <c r="O80" s="1730"/>
      <c r="P80" s="1730"/>
      <c r="Q80" s="1730"/>
    </row>
    <row r="81" spans="1:17" ht="13.5" customHeight="1">
      <c r="A81" s="567" t="s">
        <v>1038</v>
      </c>
      <c r="B81" s="1559">
        <f>'Mf2018'!F5</f>
        <v>71802.096449999997</v>
      </c>
      <c r="C81" s="1559">
        <f>'Mf2018'!G5</f>
        <v>47599.915231762869</v>
      </c>
      <c r="D81" s="1559">
        <f>'Mf2018'!H5</f>
        <v>14.07898</v>
      </c>
      <c r="E81" s="1559">
        <f>'Mf2018'!I5</f>
        <v>244.2313</v>
      </c>
      <c r="F81" s="1559">
        <f>'Mf2018'!J5</f>
        <v>13886.141929424157</v>
      </c>
      <c r="G81" s="1559">
        <f>'Mf2018'!K5</f>
        <v>133546.46389118704</v>
      </c>
      <c r="H81" s="1559">
        <f>'Mf2018'!L5</f>
        <v>109775.59523000001</v>
      </c>
      <c r="I81" s="1559">
        <f>'Mf2018'!M5</f>
        <v>977.40133827564227</v>
      </c>
      <c r="J81" s="1559">
        <f>'Mf2018'!N5</f>
        <v>110752.99656827564</v>
      </c>
      <c r="K81" s="1559">
        <f>'Mf2018'!O5</f>
        <v>5654.5732500000004</v>
      </c>
      <c r="L81" s="1559">
        <f>'Mf2018'!P5</f>
        <v>116407.56981827565</v>
      </c>
      <c r="M81" s="1559">
        <f>'Mf2018'!Q5</f>
        <v>249954.03370946267</v>
      </c>
      <c r="N81" s="1559">
        <f>'Mf2018'!R5</f>
        <v>172260.40351999999</v>
      </c>
      <c r="O81" s="1559">
        <f>'Mf2018'!S5</f>
        <v>422214.43722946267</v>
      </c>
      <c r="P81" s="1559">
        <f>'Mf2018'!T5</f>
        <v>36497.801462415307</v>
      </c>
      <c r="Q81" s="1732">
        <f>現状投影!B25</f>
        <v>453311.92922110739</v>
      </c>
    </row>
    <row r="82" spans="1:17" ht="13.5" customHeight="1">
      <c r="A82" s="567" t="s">
        <v>1039</v>
      </c>
      <c r="B82" s="1559">
        <f>'Mf2018'!F6</f>
        <v>56076.467269080167</v>
      </c>
      <c r="C82" s="1559">
        <f>'Mf2018'!G6</f>
        <v>37288.217147166899</v>
      </c>
      <c r="D82" s="1559">
        <f>'Mf2018'!H6</f>
        <v>11.485604998391315</v>
      </c>
      <c r="E82" s="1559">
        <f>'Mf2018'!I6</f>
        <v>196.19558260496336</v>
      </c>
      <c r="F82" s="1559">
        <f>'Mf2018'!J6</f>
        <v>10925.546738112727</v>
      </c>
      <c r="G82" s="1559">
        <f>'Mf2018'!K6</f>
        <v>104497.91234196315</v>
      </c>
      <c r="H82" s="1559">
        <f>'Mf2018'!L6</f>
        <v>91204.579857087418</v>
      </c>
      <c r="I82" s="1559">
        <f>'Mf2018'!M6</f>
        <v>856.26935238718863</v>
      </c>
      <c r="J82" s="1559">
        <f>'Mf2018'!N6</f>
        <v>92060.849209474603</v>
      </c>
      <c r="K82" s="1559">
        <f>'Mf2018'!O6</f>
        <v>4417.4649293972398</v>
      </c>
      <c r="L82" s="1559">
        <f>'Mf2018'!P6</f>
        <v>96478.31413887185</v>
      </c>
      <c r="M82" s="1559">
        <f>'Mf2018'!Q6</f>
        <v>200976.226480835</v>
      </c>
      <c r="N82" s="1559">
        <f>'Mf2018'!R6</f>
        <v>158390.04871999999</v>
      </c>
      <c r="O82" s="1559">
        <f>'Mf2018'!S6</f>
        <v>359366.27520083496</v>
      </c>
      <c r="P82" s="1559">
        <f>'Mf2018'!T6</f>
        <v>30008.328927654962</v>
      </c>
      <c r="Q82" s="1560">
        <f>'Mf2018'!U6</f>
        <v>389374.60412848991</v>
      </c>
    </row>
    <row r="83" spans="1:17" ht="13.5" customHeight="1">
      <c r="A83" s="567" t="s">
        <v>1040</v>
      </c>
      <c r="B83" s="1559">
        <f>'Mf2018'!F36</f>
        <v>79936.968557208529</v>
      </c>
      <c r="C83" s="1559">
        <f>'Mf2018'!G36</f>
        <v>71656.240235904217</v>
      </c>
      <c r="D83" s="1559">
        <f>'Mf2018'!H36</f>
        <v>20.248611037075701</v>
      </c>
      <c r="E83" s="1559">
        <f>'Mf2018'!I36</f>
        <v>276.6878976419236</v>
      </c>
      <c r="F83" s="1559">
        <f>'Mf2018'!J36</f>
        <v>22696.020901020471</v>
      </c>
      <c r="G83" s="1559">
        <f>'Mf2018'!K36</f>
        <v>174586.16620281219</v>
      </c>
      <c r="H83" s="1559">
        <f>'Mf2018'!L36</f>
        <v>27061.166585864561</v>
      </c>
      <c r="I83" s="1559">
        <f>'Mf2018'!M36</f>
        <v>209.55412085999998</v>
      </c>
      <c r="J83" s="1559">
        <f>'Mf2018'!N36</f>
        <v>27270.720706724562</v>
      </c>
      <c r="K83" s="1559">
        <f>'Mf2018'!O36</f>
        <v>4068.5692216305961</v>
      </c>
      <c r="L83" s="1559">
        <f>'Mf2018'!P36</f>
        <v>31339.28992835516</v>
      </c>
      <c r="M83" s="1559">
        <f>'Mf2018'!Q36</f>
        <v>205925.45613116736</v>
      </c>
      <c r="N83" s="1559">
        <f>'Mf2018'!R36</f>
        <v>12465.889575967318</v>
      </c>
      <c r="O83" s="1559">
        <f>'Mf2018'!S36</f>
        <v>218391.34570713469</v>
      </c>
      <c r="P83" s="1559">
        <f>'Mf2018'!T36</f>
        <v>2736.2105586776347</v>
      </c>
      <c r="Q83" s="1560">
        <f>'Mf2018'!U36</f>
        <v>221127.55626581234</v>
      </c>
    </row>
    <row r="84" spans="1:17" ht="13.5" customHeight="1">
      <c r="A84" s="567" t="s">
        <v>1041</v>
      </c>
      <c r="B84" s="1724">
        <f>MfSumm!B5</f>
        <v>3952.9843000000001</v>
      </c>
      <c r="C84" s="1724">
        <f>MfSumm!C5</f>
        <v>2884.2919000000002</v>
      </c>
      <c r="D84" s="1724">
        <f>MfSumm!D5</f>
        <v>1.8948</v>
      </c>
      <c r="E84" s="1724">
        <f>MfSumm!E5</f>
        <v>12.065099999999999</v>
      </c>
      <c r="F84" s="1724">
        <f>MfSumm!F5</f>
        <v>854.30100000000004</v>
      </c>
      <c r="G84" s="1724">
        <f>MfSumm!G5</f>
        <v>7705.5371000000005</v>
      </c>
      <c r="H84" s="1724">
        <f>MfSumm!H5</f>
        <v>3037.2521999999999</v>
      </c>
      <c r="I84" s="1724">
        <f>MfSumm!I5</f>
        <v>23.050799999999999</v>
      </c>
      <c r="J84" s="1724">
        <f>MfSumm!J5</f>
        <v>3060.3029999999999</v>
      </c>
      <c r="K84" s="1724">
        <f>MfSumm!K5</f>
        <v>279.303</v>
      </c>
      <c r="L84" s="1724">
        <f>MfSumm!L5</f>
        <v>3339.6059999999998</v>
      </c>
      <c r="M84" s="1724">
        <f>MfSumm!M5</f>
        <v>11045.143100000001</v>
      </c>
      <c r="N84" s="1724">
        <f>MfSumm!N5</f>
        <v>1752.8334</v>
      </c>
      <c r="O84" s="1724">
        <f>MfSumm!O5</f>
        <v>12797.976500000001</v>
      </c>
      <c r="P84" s="1559"/>
      <c r="Q84" s="1560"/>
    </row>
    <row r="85" spans="1:17" ht="13.5" customHeight="1">
      <c r="A85" s="567" t="s">
        <v>1564</v>
      </c>
      <c r="B85" s="1724">
        <f>MfSumm!B13</f>
        <v>917261.02489867993</v>
      </c>
      <c r="C85" s="1724">
        <f>MfSumm!C13</f>
        <v>899973.51122076006</v>
      </c>
      <c r="D85" s="1724"/>
      <c r="E85" s="1724"/>
      <c r="F85" s="1724"/>
      <c r="G85" s="1724"/>
      <c r="H85" s="1724"/>
      <c r="I85" s="1724"/>
      <c r="J85" s="1724"/>
      <c r="K85" s="1724"/>
      <c r="L85" s="1724"/>
      <c r="M85" s="1724"/>
      <c r="N85" s="1724"/>
      <c r="O85" s="1724"/>
      <c r="P85" s="1559"/>
      <c r="Q85" s="1560"/>
    </row>
    <row r="86" spans="1:17" ht="13.5" customHeight="1">
      <c r="A86" s="567" t="s">
        <v>975</v>
      </c>
      <c r="B86" s="1725">
        <f t="shared" ref="B86:O86" si="20">B83/B84</f>
        <v>20.221929178218222</v>
      </c>
      <c r="C86" s="1725">
        <f t="shared" si="20"/>
        <v>24.84361594466365</v>
      </c>
      <c r="D86" s="1725">
        <f t="shared" si="20"/>
        <v>10.686410722543647</v>
      </c>
      <c r="E86" s="1725">
        <f t="shared" si="20"/>
        <v>22.93291374641931</v>
      </c>
      <c r="F86" s="1725">
        <f t="shared" si="20"/>
        <v>26.566773187694348</v>
      </c>
      <c r="G86" s="1725">
        <f t="shared" si="20"/>
        <v>22.657235172200025</v>
      </c>
      <c r="H86" s="1725">
        <f t="shared" si="20"/>
        <v>8.9097528963398442</v>
      </c>
      <c r="I86" s="1725">
        <f t="shared" si="20"/>
        <v>9.0909695481284807</v>
      </c>
      <c r="J86" s="1725">
        <f t="shared" si="20"/>
        <v>8.9111178555602386</v>
      </c>
      <c r="K86" s="1725">
        <f t="shared" si="20"/>
        <v>14.56686545304059</v>
      </c>
      <c r="L86" s="1725">
        <f t="shared" si="20"/>
        <v>9.3841279265743207</v>
      </c>
      <c r="M86" s="1725">
        <f t="shared" si="20"/>
        <v>18.643982632616805</v>
      </c>
      <c r="N86" s="1725">
        <f t="shared" si="20"/>
        <v>7.1118507759877909</v>
      </c>
      <c r="O86" s="1725">
        <f t="shared" si="20"/>
        <v>17.064521544256209</v>
      </c>
      <c r="P86" s="566"/>
      <c r="Q86" s="567"/>
    </row>
    <row r="87" spans="1:17" ht="13.5" customHeight="1">
      <c r="A87" s="567" t="s">
        <v>976</v>
      </c>
      <c r="B87" s="1725">
        <f>B86</f>
        <v>20.221929178218222</v>
      </c>
      <c r="C87" s="1725">
        <f t="shared" ref="C87:O87" si="21">C86</f>
        <v>24.84361594466365</v>
      </c>
      <c r="D87" s="1725">
        <f t="shared" si="21"/>
        <v>10.686410722543647</v>
      </c>
      <c r="E87" s="1725">
        <f t="shared" si="21"/>
        <v>22.93291374641931</v>
      </c>
      <c r="F87" s="1725">
        <f t="shared" si="21"/>
        <v>26.566773187694348</v>
      </c>
      <c r="G87" s="1725">
        <f t="shared" si="21"/>
        <v>22.657235172200025</v>
      </c>
      <c r="H87" s="1725">
        <f t="shared" si="21"/>
        <v>8.9097528963398442</v>
      </c>
      <c r="I87" s="1725">
        <f t="shared" si="21"/>
        <v>9.0909695481284807</v>
      </c>
      <c r="J87" s="1725">
        <f t="shared" si="21"/>
        <v>8.9111178555602386</v>
      </c>
      <c r="K87" s="1725">
        <f t="shared" si="21"/>
        <v>14.56686545304059</v>
      </c>
      <c r="L87" s="1725">
        <f t="shared" si="21"/>
        <v>9.3841279265743207</v>
      </c>
      <c r="M87" s="1725">
        <f t="shared" si="21"/>
        <v>18.643982632616805</v>
      </c>
      <c r="N87" s="1725">
        <f t="shared" si="21"/>
        <v>7.1118507759877909</v>
      </c>
      <c r="O87" s="1725">
        <f t="shared" si="21"/>
        <v>17.064521544256209</v>
      </c>
      <c r="P87" s="566"/>
      <c r="Q87" s="567"/>
    </row>
    <row r="88" spans="1:17" ht="13.5" customHeight="1">
      <c r="A88" s="567" t="s">
        <v>974</v>
      </c>
      <c r="B88" s="1283">
        <f>B83/B85</f>
        <v>8.7147460087534309E-2</v>
      </c>
      <c r="C88" s="1283">
        <f>C83/C85</f>
        <v>7.9620388091985989E-2</v>
      </c>
      <c r="D88" s="812"/>
      <c r="E88" s="812"/>
      <c r="F88" s="812"/>
      <c r="G88" s="812"/>
      <c r="H88" s="812"/>
      <c r="I88" s="812"/>
      <c r="J88" s="812"/>
      <c r="K88" s="812"/>
      <c r="L88" s="812"/>
      <c r="M88" s="812"/>
      <c r="N88" s="812"/>
      <c r="O88" s="812"/>
      <c r="P88" s="812"/>
      <c r="Q88" s="1321"/>
    </row>
    <row r="89" spans="1:17" ht="13.5" customHeight="1">
      <c r="A89" s="2800" t="s">
        <v>673</v>
      </c>
      <c r="B89" s="1744">
        <f>B80/B88*B97</f>
        <v>0.10600743776637871</v>
      </c>
      <c r="C89" s="1744">
        <f>C80/C88*C97</f>
        <v>9.7936992520141805E-2</v>
      </c>
      <c r="D89" s="1731"/>
      <c r="E89" s="1731"/>
      <c r="F89" s="1731"/>
      <c r="G89" s="1731"/>
      <c r="H89" s="1731"/>
      <c r="I89" s="1731"/>
      <c r="J89" s="1741">
        <f>J80/J86*J96</f>
        <v>8110.8375577052539</v>
      </c>
      <c r="K89" s="1731"/>
      <c r="L89" s="1731"/>
      <c r="M89" s="1731"/>
      <c r="N89" s="1741">
        <f>N80/N86*N96</f>
        <v>6365.0631378868902</v>
      </c>
      <c r="O89" s="1731"/>
      <c r="P89" s="1731"/>
      <c r="Q89" s="1731"/>
    </row>
    <row r="90" spans="1:17" ht="13.5" customHeight="1">
      <c r="A90" s="567" t="s">
        <v>1038</v>
      </c>
      <c r="B90" s="1559">
        <f>'Mf2025'!F5/'Mf2025'!$U$5*$Q$90</f>
        <v>78872.095933875884</v>
      </c>
      <c r="C90" s="1559">
        <f>'Mf2025'!G5/'Mf2025'!$U$5*$Q$90</f>
        <v>52694.580604874187</v>
      </c>
      <c r="D90" s="1559">
        <f>'Mf2025'!H5/'Mf2025'!$U$5*$Q$90</f>
        <v>15.292876369984665</v>
      </c>
      <c r="E90" s="1559">
        <f>'Mf2025'!I5/'Mf2025'!$U$5*$Q$90</f>
        <v>270.91410304077738</v>
      </c>
      <c r="F90" s="1559">
        <f>'Mf2025'!J5/'Mf2025'!$U$5*$Q$90</f>
        <v>15565.655661062829</v>
      </c>
      <c r="G90" s="1559">
        <f>'Mf2025'!K5/'Mf2025'!$U$5*$Q$90</f>
        <v>147418.53917922365</v>
      </c>
      <c r="H90" s="1559">
        <f>'Mf2025'!L5/'Mf2025'!$U$5*$Q$90</f>
        <v>117402.11417721806</v>
      </c>
      <c r="I90" s="1559">
        <f>'Mf2025'!M5/'Mf2025'!$U$5*$Q$90</f>
        <v>0</v>
      </c>
      <c r="J90" s="1559">
        <f>'Mf2025'!N5/'Mf2025'!$U$5*$Q$90</f>
        <v>117402.11417721806</v>
      </c>
      <c r="K90" s="1559">
        <f>'Mf2025'!O5/'Mf2025'!$U$5*$Q$90</f>
        <v>6155.905044590666</v>
      </c>
      <c r="L90" s="1559">
        <f>'Mf2025'!P5/'Mf2025'!$U$5*$Q$90</f>
        <v>123558.01922180872</v>
      </c>
      <c r="M90" s="1559">
        <f>'Mf2025'!Q5/'Mf2025'!$U$5*$Q$90</f>
        <v>270976.55840103235</v>
      </c>
      <c r="N90" s="1559">
        <f>'Mf2025'!R5/'Mf2025'!$U$5*$Q$90</f>
        <v>240601.23577279728</v>
      </c>
      <c r="O90" s="1559">
        <f>'Mf2025'!S5/'Mf2025'!$U$5*$Q$90</f>
        <v>511577.79417382966</v>
      </c>
      <c r="P90" s="1559">
        <f>'Mf2025'!T5/'Mf2025'!$U$5*$Q$90</f>
        <v>44222.705615794315</v>
      </c>
      <c r="Q90" s="1732">
        <f>B26</f>
        <v>549257.19344263757</v>
      </c>
    </row>
    <row r="91" spans="1:17" ht="13.5" customHeight="1">
      <c r="A91" s="567" t="s">
        <v>1039</v>
      </c>
      <c r="B91" s="1559">
        <f>'Mf2025'!F6/'Mf2025'!$U$5*$Q$90</f>
        <v>61447.083740143426</v>
      </c>
      <c r="C91" s="1559">
        <f>'Mf2025'!G6/'Mf2025'!$U$5*$Q$90</f>
        <v>41232.389652347469</v>
      </c>
      <c r="D91" s="1559">
        <f>'Mf2025'!H6/'Mf2025'!$U$5*$Q$90</f>
        <v>12.422940399367238</v>
      </c>
      <c r="E91" s="1559">
        <f>'Mf2025'!I6/'Mf2025'!$U$5*$Q$90</f>
        <v>217.23912285339674</v>
      </c>
      <c r="F91" s="1559">
        <f>'Mf2025'!J6/'Mf2025'!$U$5*$Q$90</f>
        <v>12234.7286504117</v>
      </c>
      <c r="G91" s="1559">
        <f>'Mf2025'!K6/'Mf2025'!$U$5*$Q$90</f>
        <v>115143.86410615534</v>
      </c>
      <c r="H91" s="1559">
        <f>'Mf2025'!L6/'Mf2025'!$U$5*$Q$90</f>
        <v>97413.248604780558</v>
      </c>
      <c r="I91" s="1559">
        <f>'Mf2025'!M6/'Mf2025'!$U$5*$Q$90</f>
        <v>0</v>
      </c>
      <c r="J91" s="1559">
        <f>'Mf2025'!N6/'Mf2025'!$U$5*$Q$90</f>
        <v>97413.248604780558</v>
      </c>
      <c r="K91" s="1559">
        <f>'Mf2025'!O6/'Mf2025'!$U$5*$Q$90</f>
        <v>4814.8749366035881</v>
      </c>
      <c r="L91" s="1559">
        <f>'Mf2025'!P6/'Mf2025'!$U$5*$Q$90</f>
        <v>102228.12354138415</v>
      </c>
      <c r="M91" s="1559">
        <f>'Mf2025'!Q6/'Mf2025'!$U$5*$Q$90</f>
        <v>217371.98764753947</v>
      </c>
      <c r="N91" s="1559">
        <f>'Mf2025'!R6/'Mf2025'!$U$5*$Q$90</f>
        <v>220952.90857736956</v>
      </c>
      <c r="O91" s="1559">
        <f>'Mf2025'!S6/'Mf2025'!$U$5*$Q$90</f>
        <v>438324.89622490911</v>
      </c>
      <c r="P91" s="1559">
        <f>'Mf2025'!T6/'Mf2025'!$U$5*$Q$90</f>
        <v>36359.710530952907</v>
      </c>
      <c r="Q91" s="1560">
        <f>'Mf2025'!U6/'Mf2025'!$U$5*$Q$90</f>
        <v>474684.60675586195</v>
      </c>
    </row>
    <row r="92" spans="1:17" ht="13.5" customHeight="1">
      <c r="A92" s="567" t="s">
        <v>1040</v>
      </c>
      <c r="B92" s="1559">
        <f>'Mf2025'!F36/'Mf2025'!$U$5*$Q$90</f>
        <v>91726.276843258864</v>
      </c>
      <c r="C92" s="1559">
        <f>'Mf2025'!G36/'Mf2025'!$U$5*$Q$90</f>
        <v>82932.445483356089</v>
      </c>
      <c r="D92" s="1559">
        <f>'Mf2025'!H36/'Mf2025'!$U$5*$Q$90</f>
        <v>25.01567120837419</v>
      </c>
      <c r="E92" s="1559">
        <f>'Mf2025'!I36/'Mf2025'!$U$5*$Q$90</f>
        <v>322.20923114664464</v>
      </c>
      <c r="F92" s="1559">
        <f>'Mf2025'!J36/'Mf2025'!$U$5*$Q$90</f>
        <v>26281.572683252871</v>
      </c>
      <c r="G92" s="1559">
        <f>'Mf2025'!K36/'Mf2025'!$U$5*$Q$90</f>
        <v>201287.51991222284</v>
      </c>
      <c r="H92" s="1559">
        <f>'Mf2025'!L36/'Mf2025'!$U$5*$Q$90</f>
        <v>31605.925355005802</v>
      </c>
      <c r="I92" s="1559">
        <f>'Mf2025'!M36/'Mf2025'!$U$5*$Q$90</f>
        <v>0</v>
      </c>
      <c r="J92" s="1559">
        <f>'Mf2025'!N36/'Mf2025'!$U$5*$Q$90</f>
        <v>31605.925355005802</v>
      </c>
      <c r="K92" s="1559">
        <f>'Mf2025'!O36/'Mf2025'!$U$5*$Q$90</f>
        <v>4939.0311459112027</v>
      </c>
      <c r="L92" s="1559">
        <f>'Mf2025'!P36/'Mf2025'!$U$5*$Q$90</f>
        <v>36544.956500917004</v>
      </c>
      <c r="M92" s="1559">
        <f>'Mf2025'!Q36/'Mf2025'!$U$5*$Q$90</f>
        <v>237832.47641313984</v>
      </c>
      <c r="N92" s="1559">
        <f>'Mf2025'!R36/'Mf2025'!$U$5*$Q$90</f>
        <v>18880.478656095394</v>
      </c>
      <c r="O92" s="1559">
        <f>'Mf2025'!S36/'Mf2025'!$U$5*$Q$90</f>
        <v>256712.95506923523</v>
      </c>
      <c r="P92" s="1559">
        <f>'Mf2025'!T36/'Mf2025'!$U$5*$Q$90</f>
        <v>3315.3403545097144</v>
      </c>
      <c r="Q92" s="1560">
        <f>'Mf2025'!U36/'Mf2025'!$U$5*$Q$90</f>
        <v>260028.29542374494</v>
      </c>
    </row>
    <row r="93" spans="1:17" ht="13.5" customHeight="1">
      <c r="A93" s="567" t="s">
        <v>1041</v>
      </c>
      <c r="B93" s="1559">
        <f>MfSumm!B6</f>
        <v>3694.9084024309391</v>
      </c>
      <c r="C93" s="1559">
        <f>MfSumm!C6</f>
        <v>2742.9785591765258</v>
      </c>
      <c r="D93" s="1559">
        <f>MfSumm!D6</f>
        <v>1.7732792077402646</v>
      </c>
      <c r="E93" s="1559">
        <f>MfSumm!E6</f>
        <v>11.419665981795893</v>
      </c>
      <c r="F93" s="1559">
        <f>MfSumm!F6</f>
        <v>761.39610103368182</v>
      </c>
      <c r="G93" s="1559">
        <f>MfSumm!G6</f>
        <v>7212.4760078306826</v>
      </c>
      <c r="H93" s="1559">
        <f>MfSumm!H6</f>
        <v>2835.3417448103701</v>
      </c>
      <c r="I93" s="1559">
        <f>MfSumm!I6</f>
        <v>0</v>
      </c>
      <c r="J93" s="1559">
        <f>MfSumm!J6</f>
        <v>2835.3417448103701</v>
      </c>
      <c r="K93" s="1559">
        <f>MfSumm!K6</f>
        <v>260.34766150924594</v>
      </c>
      <c r="L93" s="1559">
        <f>MfSumm!L6</f>
        <v>3095.689406319616</v>
      </c>
      <c r="M93" s="1559">
        <f>MfSumm!M6</f>
        <v>10308.165414150299</v>
      </c>
      <c r="N93" s="1559">
        <f>MfSumm!N6</f>
        <v>2112.2216702752189</v>
      </c>
      <c r="O93" s="1559">
        <f>MfSumm!O6</f>
        <v>12420.387084425518</v>
      </c>
      <c r="P93" s="1559"/>
      <c r="Q93" s="1560"/>
    </row>
    <row r="94" spans="1:17" ht="13.5" customHeight="1">
      <c r="A94" s="567" t="s">
        <v>1564</v>
      </c>
      <c r="B94" s="1559">
        <f>MfSumm!B14*伸びまとめ!$B$17</f>
        <v>992893.56083049392</v>
      </c>
      <c r="C94" s="1559">
        <f>MfSumm!C14*伸びまとめ!$B$17</f>
        <v>980051.18447387638</v>
      </c>
      <c r="D94" s="1559"/>
      <c r="E94" s="1559"/>
      <c r="F94" s="1559"/>
      <c r="G94" s="1559"/>
      <c r="H94" s="1559"/>
      <c r="I94" s="1559"/>
      <c r="J94" s="1559"/>
      <c r="K94" s="1559"/>
      <c r="L94" s="1559"/>
      <c r="M94" s="1559"/>
      <c r="N94" s="1559"/>
      <c r="O94" s="1559"/>
      <c r="P94" s="1559"/>
      <c r="Q94" s="1560"/>
    </row>
    <row r="95" spans="1:17" ht="13.5" customHeight="1">
      <c r="A95" s="567" t="s">
        <v>975</v>
      </c>
      <c r="B95" s="1725">
        <f t="shared" ref="B95:H95" si="22">B92/B93</f>
        <v>24.825047566242965</v>
      </c>
      <c r="C95" s="1725">
        <f t="shared" si="22"/>
        <v>30.234449046606247</v>
      </c>
      <c r="D95" s="1725">
        <f t="shared" si="22"/>
        <v>14.107012082012908</v>
      </c>
      <c r="E95" s="1725">
        <f t="shared" si="22"/>
        <v>28.215293832611117</v>
      </c>
      <c r="F95" s="1725">
        <f t="shared" si="22"/>
        <v>34.517608702714192</v>
      </c>
      <c r="G95" s="1725">
        <f t="shared" si="22"/>
        <v>27.908241177326936</v>
      </c>
      <c r="H95" s="1725">
        <f t="shared" si="22"/>
        <v>11.147130822185821</v>
      </c>
      <c r="I95" s="1733" t="str">
        <f>IFERROR(I92/I93,"-")</f>
        <v>-</v>
      </c>
      <c r="J95" s="1725">
        <f t="shared" ref="J95:O95" si="23">J92/J93</f>
        <v>11.147130822185821</v>
      </c>
      <c r="K95" s="1725">
        <f t="shared" si="23"/>
        <v>18.970906507396453</v>
      </c>
      <c r="L95" s="1725">
        <f t="shared" si="23"/>
        <v>11.80511081838935</v>
      </c>
      <c r="M95" s="1725">
        <f t="shared" si="23"/>
        <v>23.072240971866901</v>
      </c>
      <c r="N95" s="1725">
        <f t="shared" si="23"/>
        <v>8.9386823938963289</v>
      </c>
      <c r="O95" s="1725">
        <f t="shared" si="23"/>
        <v>20.668675889428531</v>
      </c>
      <c r="P95" s="566"/>
      <c r="Q95" s="567"/>
    </row>
    <row r="96" spans="1:17" ht="13.5" customHeight="1">
      <c r="A96" s="567" t="s">
        <v>976</v>
      </c>
      <c r="B96" s="1725">
        <f>B95/伸びまとめ!$B$17</f>
        <v>21.675740391027738</v>
      </c>
      <c r="C96" s="1725">
        <f>C95/伸びまとめ!$B$17</f>
        <v>26.398904842025033</v>
      </c>
      <c r="D96" s="1725">
        <f>D95/伸びまとめ!$B$17</f>
        <v>12.317395596800477</v>
      </c>
      <c r="E96" s="1725">
        <f>E95/伸びまとめ!$B$17</f>
        <v>24.635899791945597</v>
      </c>
      <c r="F96" s="1725">
        <f>F95/伸びまとめ!$B$17</f>
        <v>30.138702581037784</v>
      </c>
      <c r="G96" s="1725">
        <f>G95/伸びまとめ!$B$17</f>
        <v>24.36779985680727</v>
      </c>
      <c r="H96" s="1725">
        <f>H95/伸びまとめ!$B$17</f>
        <v>9.733005069246305</v>
      </c>
      <c r="I96" s="1733" t="str">
        <f>IFERROR(I95/伸びまとめ!$B$17,"-")</f>
        <v>-</v>
      </c>
      <c r="J96" s="1725">
        <f>J95/伸びまとめ!$B$17</f>
        <v>9.733005069246305</v>
      </c>
      <c r="K96" s="1725">
        <f>K95/伸びまとめ!$B$17</f>
        <v>16.56425605387135</v>
      </c>
      <c r="L96" s="1725">
        <f>L95/伸びまとめ!$B$17</f>
        <v>10.307513679638289</v>
      </c>
      <c r="M96" s="1725">
        <f>M95/伸びまとめ!$B$17</f>
        <v>20.145294957076572</v>
      </c>
      <c r="N96" s="1725">
        <f>N95/伸びまとめ!$B$17</f>
        <v>7.8047205545503724</v>
      </c>
      <c r="O96" s="1725">
        <f>O95/伸びまとめ!$B$17</f>
        <v>18.046646299874507</v>
      </c>
      <c r="P96" s="566"/>
      <c r="Q96" s="567"/>
    </row>
    <row r="97" spans="1:17" ht="13.5" customHeight="1">
      <c r="A97" s="567" t="s">
        <v>974</v>
      </c>
      <c r="B97" s="1283">
        <f>B92/B94</f>
        <v>9.2382789517272648E-2</v>
      </c>
      <c r="C97" s="1283">
        <f>C92/C94</f>
        <v>8.4620524720733795E-2</v>
      </c>
      <c r="D97" s="812"/>
      <c r="E97" s="812"/>
      <c r="F97" s="812"/>
      <c r="G97" s="812"/>
      <c r="H97" s="812"/>
      <c r="I97" s="812"/>
      <c r="J97" s="812"/>
      <c r="K97" s="812"/>
      <c r="L97" s="812"/>
      <c r="M97" s="812"/>
      <c r="N97" s="812"/>
      <c r="O97" s="812"/>
      <c r="P97" s="812"/>
      <c r="Q97" s="1321"/>
    </row>
    <row r="98" spans="1:17" ht="13.5" customHeight="1">
      <c r="A98" s="2800" t="s">
        <v>676</v>
      </c>
      <c r="B98" s="1745">
        <f ca="1">B80/B88*B106</f>
        <v>0.1153298118513477</v>
      </c>
      <c r="C98" s="1745">
        <f ca="1">C80/C88*C106</f>
        <v>0.10876225648470338</v>
      </c>
      <c r="D98"/>
      <c r="E98"/>
      <c r="F98"/>
      <c r="G98"/>
      <c r="H98"/>
      <c r="I98"/>
      <c r="J98" s="1557">
        <f ca="1">J80/J86*J105</f>
        <v>8208.9934274701427</v>
      </c>
      <c r="K98"/>
      <c r="L98"/>
      <c r="M98"/>
      <c r="N98" s="1557">
        <f ca="1">N80/N86*N105</f>
        <v>7974.3779613986071</v>
      </c>
      <c r="O98"/>
      <c r="P98"/>
      <c r="Q98"/>
    </row>
    <row r="99" spans="1:17" ht="13.5" customHeight="1">
      <c r="A99" s="567" t="s">
        <v>1038</v>
      </c>
      <c r="B99" s="1735">
        <f ca="1">'Mf2040'!F5/'Mf2040'!$U$5*$Q$99</f>
        <v>99484.969736333922</v>
      </c>
      <c r="C99" s="1736">
        <f ca="1">'Mf2040'!G5/'Mf2040'!$U$5*$Q$99</f>
        <v>63256.672797518069</v>
      </c>
      <c r="D99" s="1736">
        <f ca="1">'Mf2040'!H5/'Mf2040'!$U$5*$Q$99</f>
        <v>20.155328347198946</v>
      </c>
      <c r="E99" s="1736">
        <f ca="1">'Mf2040'!I5/'Mf2040'!$U$5*$Q$99</f>
        <v>346.51380043093678</v>
      </c>
      <c r="F99" s="1736">
        <f ca="1">'Mf2040'!J5/'Mf2040'!$U$5*$Q$99</f>
        <v>18364.134813592631</v>
      </c>
      <c r="G99" s="1736">
        <f ca="1">'Mf2040'!K5/'Mf2040'!$U$5*$Q$99</f>
        <v>181472.44647622274</v>
      </c>
      <c r="H99" s="1736">
        <f ca="1">'Mf2040'!L5/'Mf2040'!$U$5*$Q$99</f>
        <v>163054.32764994382</v>
      </c>
      <c r="I99" s="1736">
        <f ca="1">'Mf2040'!M5/'Mf2040'!$U$5*$Q$99</f>
        <v>0</v>
      </c>
      <c r="J99" s="1736">
        <f ca="1">'Mf2040'!N5/'Mf2040'!$U$5*$Q$99</f>
        <v>163054.32764994382</v>
      </c>
      <c r="K99" s="1736">
        <f ca="1">'Mf2040'!O5/'Mf2040'!$U$5*$Q$99</f>
        <v>7997.5225928401715</v>
      </c>
      <c r="L99" s="1736">
        <f ca="1">'Mf2040'!P5/'Mf2040'!$U$5*$Q$99</f>
        <v>171051.85024278398</v>
      </c>
      <c r="M99" s="1736">
        <f ca="1">'Mf2040'!Q5/'Mf2040'!$U$5*$Q$99</f>
        <v>352524.29671900673</v>
      </c>
      <c r="N99" s="1736">
        <f ca="1">'Mf2040'!R5/'Mf2040'!$U$5*$Q$99</f>
        <v>358279.25650257629</v>
      </c>
      <c r="O99" s="1736">
        <f ca="1">'Mf2040'!S5/'Mf2040'!$U$5*$Q$99</f>
        <v>710803.55322158302</v>
      </c>
      <c r="P99" s="1736">
        <f ca="1">'Mf2040'!T5/'Mf2040'!$U$5*$Q$99</f>
        <v>61444.528364532125</v>
      </c>
      <c r="Q99" s="1737">
        <f ca="1">B29</f>
        <v>763156.58962883346</v>
      </c>
    </row>
    <row r="100" spans="1:17" ht="13.5" customHeight="1">
      <c r="A100" s="567" t="s">
        <v>1039</v>
      </c>
      <c r="B100" s="1738">
        <f ca="1">'Mf2040'!F6/'Mf2040'!$U$5*$Q$99</f>
        <v>77613.920996022818</v>
      </c>
      <c r="C100" s="1559">
        <f ca="1">'Mf2040'!G6/'Mf2040'!$U$5*$Q$99</f>
        <v>49553.501003178608</v>
      </c>
      <c r="D100" s="1559">
        <f ca="1">'Mf2040'!H6/'Mf2040'!$U$5*$Q$99</f>
        <v>16.376674199141316</v>
      </c>
      <c r="E100" s="1559">
        <f ca="1">'Mf2040'!I6/'Mf2040'!$U$5*$Q$99</f>
        <v>278.23807328257493</v>
      </c>
      <c r="F100" s="1559">
        <f ca="1">'Mf2040'!J6/'Mf2040'!$U$5*$Q$99</f>
        <v>14448.558314739101</v>
      </c>
      <c r="G100" s="1559">
        <f ca="1">'Mf2040'!K6/'Mf2040'!$U$5*$Q$99</f>
        <v>141910.59506142227</v>
      </c>
      <c r="H100" s="1559">
        <f ca="1">'Mf2040'!L6/'Mf2040'!$U$5*$Q$99</f>
        <v>135103.90443669687</v>
      </c>
      <c r="I100" s="1559">
        <f ca="1">'Mf2040'!M6/'Mf2040'!$U$5*$Q$99</f>
        <v>0</v>
      </c>
      <c r="J100" s="1559">
        <f ca="1">'Mf2040'!N6/'Mf2040'!$U$5*$Q$99</f>
        <v>135103.90443669687</v>
      </c>
      <c r="K100" s="1559">
        <f ca="1">'Mf2040'!O6/'Mf2040'!$U$5*$Q$99</f>
        <v>6266.3581779692213</v>
      </c>
      <c r="L100" s="1559">
        <f ca="1">'Mf2040'!P6/'Mf2040'!$U$5*$Q$99</f>
        <v>141370.26261466608</v>
      </c>
      <c r="M100" s="1559">
        <f ca="1">'Mf2040'!Q6/'Mf2040'!$U$5*$Q$99</f>
        <v>283280.85767608829</v>
      </c>
      <c r="N100" s="1559">
        <f ca="1">'Mf2040'!R6/'Mf2040'!$U$5*$Q$99</f>
        <v>329298.5536653318</v>
      </c>
      <c r="O100" s="1559">
        <f ca="1">'Mf2040'!S6/'Mf2040'!$U$5*$Q$99</f>
        <v>612579.41134142026</v>
      </c>
      <c r="P100" s="1559">
        <f ca="1">'Mf2040'!T6/'Mf2040'!$U$5*$Q$99</f>
        <v>50519.41607678101</v>
      </c>
      <c r="Q100" s="1560">
        <f ca="1">'Mf2040'!U6/'Mf2040'!$U$5*$Q$99</f>
        <v>663098.82741820114</v>
      </c>
    </row>
    <row r="101" spans="1:17" ht="13.5" customHeight="1">
      <c r="A101" s="567" t="s">
        <v>1040</v>
      </c>
      <c r="B101" s="1738">
        <f ca="1">'Mf2040'!F36/'Mf2040'!$U$5*$Q$99</f>
        <v>120812.98712690595</v>
      </c>
      <c r="C101" s="1559">
        <f ca="1">'Mf2040'!G36/'Mf2040'!$U$5*$Q$99</f>
        <v>107710.66297453377</v>
      </c>
      <c r="D101" s="1559">
        <f ca="1">'Mf2040'!H36/'Mf2040'!$U$5*$Q$99</f>
        <v>33.812012943887133</v>
      </c>
      <c r="E101" s="1559">
        <f ca="1">'Mf2040'!I36/'Mf2040'!$U$5*$Q$99</f>
        <v>424.97615812777076</v>
      </c>
      <c r="F101" s="1559">
        <f ca="1">'Mf2040'!J36/'Mf2040'!$U$5*$Q$99</f>
        <v>34802.246669040898</v>
      </c>
      <c r="G101" s="1559">
        <f ca="1">'Mf2040'!K36/'Mf2040'!$U$5*$Q$99</f>
        <v>263784.68494155235</v>
      </c>
      <c r="H101" s="1559">
        <f ca="1">'Mf2040'!L36/'Mf2040'!$U$5*$Q$99</f>
        <v>43434.10421922461</v>
      </c>
      <c r="I101" s="1559">
        <f ca="1">'Mf2040'!M36/'Mf2040'!$U$5*$Q$99</f>
        <v>0</v>
      </c>
      <c r="J101" s="1559">
        <f ca="1">'Mf2040'!N36/'Mf2040'!$U$5*$Q$99</f>
        <v>43434.10421922461</v>
      </c>
      <c r="K101" s="1559">
        <f ca="1">'Mf2040'!O36/'Mf2040'!$U$5*$Q$99</f>
        <v>6656.744244778245</v>
      </c>
      <c r="L101" s="1559">
        <f ca="1">'Mf2040'!P36/'Mf2040'!$U$5*$Q$99</f>
        <v>50090.848464002869</v>
      </c>
      <c r="M101" s="1559">
        <f ca="1">'Mf2040'!Q36/'Mf2040'!$U$5*$Q$99</f>
        <v>313875.53340555518</v>
      </c>
      <c r="N101" s="1559">
        <f ca="1">'Mf2040'!R36/'Mf2040'!$U$5*$Q$99</f>
        <v>34689.780607670022</v>
      </c>
      <c r="O101" s="1559">
        <f ca="1">'Mf2040'!S36/'Mf2040'!$U$5*$Q$99</f>
        <v>348565.31401322526</v>
      </c>
      <c r="P101" s="1559">
        <f ca="1">'Mf2040'!T36/'Mf2040'!$U$5*$Q$99</f>
        <v>4606.4464309482337</v>
      </c>
      <c r="Q101" s="1560">
        <f ca="1">'Mf2040'!U36/'Mf2040'!$U$5*$Q$99</f>
        <v>353171.76044417353</v>
      </c>
    </row>
    <row r="102" spans="1:17" ht="13.5" customHeight="1">
      <c r="A102" s="567" t="s">
        <v>1041</v>
      </c>
      <c r="B102" s="1738">
        <f>MfSumm!B9</f>
        <v>3171.879241904664</v>
      </c>
      <c r="C102" s="1559">
        <f>MfSumm!C9</f>
        <v>2298.297331818786</v>
      </c>
      <c r="D102" s="1559">
        <f>MfSumm!D9</f>
        <v>1.5730607647962471</v>
      </c>
      <c r="E102" s="1559">
        <f>MfSumm!E9</f>
        <v>9.9218552861395217</v>
      </c>
      <c r="F102" s="1559">
        <f>MfSumm!F9</f>
        <v>631.37749481060416</v>
      </c>
      <c r="G102" s="1559">
        <f>MfSumm!G9</f>
        <v>6113.0489845849897</v>
      </c>
      <c r="H102" s="1559">
        <f>MfSumm!H9</f>
        <v>2697.5194553520573</v>
      </c>
      <c r="I102" s="1559">
        <f>MfSumm!I9</f>
        <v>0</v>
      </c>
      <c r="J102" s="1559">
        <f>MfSumm!J9</f>
        <v>2697.5194553520573</v>
      </c>
      <c r="K102" s="1559">
        <f>MfSumm!K9</f>
        <v>226.73500319196992</v>
      </c>
      <c r="L102" s="1559">
        <f>MfSumm!L9</f>
        <v>2924.2544585440273</v>
      </c>
      <c r="M102" s="1559">
        <f>MfSumm!M9</f>
        <v>9037.303443129018</v>
      </c>
      <c r="N102" s="1559">
        <f>MfSumm!N9</f>
        <v>2170.4758887448857</v>
      </c>
      <c r="O102" s="1559">
        <f>MfSumm!O9</f>
        <v>11207.779331873904</v>
      </c>
      <c r="P102" s="1559"/>
      <c r="Q102" s="1560"/>
    </row>
    <row r="103" spans="1:17" ht="13.5" customHeight="1">
      <c r="A103" s="567" t="s">
        <v>1564</v>
      </c>
      <c r="B103" s="1738">
        <f ca="1">MfSumm!B17*伸びまとめ!$B$20</f>
        <v>1202035.5300697598</v>
      </c>
      <c r="C103" s="1559">
        <f ca="1">MfSumm!C17*伸びまとめ!$B$20</f>
        <v>1146176.6036789054</v>
      </c>
      <c r="D103" s="1559"/>
      <c r="E103" s="1559"/>
      <c r="F103" s="1559"/>
      <c r="G103" s="1559"/>
      <c r="H103" s="1559"/>
      <c r="I103" s="1559"/>
      <c r="J103" s="1559"/>
      <c r="K103" s="1559"/>
      <c r="L103" s="1559"/>
      <c r="M103" s="1559"/>
      <c r="N103" s="1559"/>
      <c r="O103" s="1559"/>
      <c r="P103" s="1559"/>
      <c r="Q103" s="1560"/>
    </row>
    <row r="104" spans="1:17" ht="13.5" customHeight="1">
      <c r="A104" s="567" t="s">
        <v>975</v>
      </c>
      <c r="B104" s="1739">
        <f ca="1">B101/B102</f>
        <v>38.088772589702891</v>
      </c>
      <c r="C104" s="1725">
        <f ca="1">C101/C102</f>
        <v>46.865417056067159</v>
      </c>
      <c r="D104" s="1725">
        <f ca="1">D101/D102</f>
        <v>21.494409943068334</v>
      </c>
      <c r="E104" s="1725">
        <f ca="1">E101/E102</f>
        <v>42.832327812868556</v>
      </c>
      <c r="F104" s="1725">
        <f ca="1">F101/F102</f>
        <v>55.121139025521671</v>
      </c>
      <c r="G104" s="1725">
        <f ca="1">G101/G102</f>
        <v>43.15108313490154</v>
      </c>
      <c r="H104" s="1725">
        <f ca="1">H101/H102</f>
        <v>16.101498038521452</v>
      </c>
      <c r="I104" s="1733" t="str">
        <f ca="1">IFERROR(I101/I102,"-")</f>
        <v>-</v>
      </c>
      <c r="J104" s="1725">
        <f ca="1">J101/J102</f>
        <v>16.101498038521452</v>
      </c>
      <c r="K104" s="1725">
        <f ca="1">K101/K102</f>
        <v>29.359137985157826</v>
      </c>
      <c r="L104" s="1725">
        <f ca="1">L101/L102</f>
        <v>17.129442452467995</v>
      </c>
      <c r="M104" s="1725">
        <f ca="1">M101/M102</f>
        <v>34.731104845681813</v>
      </c>
      <c r="N104" s="1725">
        <f ca="1">N101/N102</f>
        <v>15.98256897833128</v>
      </c>
      <c r="O104" s="1725">
        <f ca="1">O101/O102</f>
        <v>31.100301290009988</v>
      </c>
      <c r="P104" s="1559"/>
      <c r="Q104" s="1560"/>
    </row>
    <row r="105" spans="1:17" ht="13.5" customHeight="1">
      <c r="A105" s="567" t="s">
        <v>976</v>
      </c>
      <c r="B105" s="1739">
        <f ca="1">B104/伸びまとめ!$B$20</f>
        <v>23.302464138522168</v>
      </c>
      <c r="C105" s="1725">
        <f ca="1">C104/伸びまとめ!$B$20</f>
        <v>28.67195832351732</v>
      </c>
      <c r="D105" s="1725">
        <f ca="1">D104/伸びまとめ!$B$20</f>
        <v>13.150140653586002</v>
      </c>
      <c r="E105" s="1725">
        <f ca="1">E104/伸びまとめ!$B$20</f>
        <v>26.204540471294322</v>
      </c>
      <c r="F105" s="1725">
        <f ca="1">F104/伸びまとめ!$B$20</f>
        <v>33.722755502075707</v>
      </c>
      <c r="G105" s="1725">
        <f ca="1">G104/伸びまとめ!$B$20</f>
        <v>26.39955291080372</v>
      </c>
      <c r="H105" s="1725">
        <f ca="1">H104/伸びまとめ!$B$20</f>
        <v>9.8507921129641716</v>
      </c>
      <c r="I105" s="1733" t="str">
        <f ca="1">IFERROR(I104/伸びまとめ!$B$20,"-")</f>
        <v>-</v>
      </c>
      <c r="J105" s="1725">
        <f ca="1">J104/伸びまとめ!$B$20</f>
        <v>9.8507921129641716</v>
      </c>
      <c r="K105" s="1725">
        <f ca="1">K104/伸びまとめ!$B$20</f>
        <v>17.961730282220177</v>
      </c>
      <c r="L105" s="1725">
        <f ca="1">L104/伸びまとめ!$B$20</f>
        <v>10.479681841189734</v>
      </c>
      <c r="M105" s="1725">
        <f ca="1">M104/伸びまとめ!$B$20</f>
        <v>21.248264780696811</v>
      </c>
      <c r="N105" s="1725">
        <f ca="1">N104/伸びまとめ!$B$20</f>
        <v>9.778032084964245</v>
      </c>
      <c r="O105" s="1725">
        <f ca="1">O104/伸びまとめ!$B$20</f>
        <v>19.026962704059809</v>
      </c>
      <c r="P105" s="1559"/>
      <c r="Q105" s="1560"/>
    </row>
    <row r="106" spans="1:17" ht="13.5" customHeight="1">
      <c r="A106" s="567" t="s">
        <v>974</v>
      </c>
      <c r="B106" s="1734">
        <f ca="1">B101/B103</f>
        <v>0.10050700175218165</v>
      </c>
      <c r="C106" s="1283">
        <f ca="1">C101/C103</f>
        <v>9.3973880315487812E-2</v>
      </c>
      <c r="D106" s="812"/>
      <c r="E106" s="812"/>
      <c r="F106" s="812"/>
      <c r="G106" s="812"/>
      <c r="H106" s="812"/>
      <c r="I106" s="812"/>
      <c r="J106" s="812"/>
      <c r="K106" s="812"/>
      <c r="L106" s="812"/>
      <c r="M106" s="812"/>
      <c r="N106" s="812"/>
      <c r="O106" s="812"/>
      <c r="P106" s="812"/>
      <c r="Q106" s="1321"/>
    </row>
    <row r="107" spans="1:17" ht="13.5" customHeight="1">
      <c r="A107" s="1318"/>
      <c r="B107" s="2819" t="s">
        <v>979</v>
      </c>
      <c r="C107" s="1318"/>
      <c r="D107" s="1318"/>
      <c r="E107" s="1318"/>
      <c r="F107" s="1318"/>
      <c r="G107" s="1318"/>
      <c r="H107" s="1318"/>
      <c r="I107" s="1318"/>
      <c r="J107" s="1318"/>
      <c r="K107" s="1318"/>
      <c r="L107" s="1318"/>
      <c r="M107" s="1318"/>
      <c r="N107" s="1318"/>
      <c r="O107" s="1318"/>
      <c r="P107" s="1318"/>
      <c r="Q107" s="1318"/>
    </row>
    <row r="108" spans="1:17" ht="13.5" customHeight="1">
      <c r="A108" s="1318"/>
      <c r="B108" s="1726" t="s">
        <v>1566</v>
      </c>
      <c r="C108" s="1727" t="s">
        <v>1565</v>
      </c>
      <c r="D108" s="1727" t="s">
        <v>691</v>
      </c>
      <c r="E108" s="1727" t="s">
        <v>690</v>
      </c>
      <c r="F108" s="1727" t="s">
        <v>689</v>
      </c>
      <c r="G108" s="1728" t="s">
        <v>688</v>
      </c>
      <c r="H108" s="1728" t="s">
        <v>687</v>
      </c>
      <c r="I108" s="1728" t="s">
        <v>686</v>
      </c>
      <c r="J108" s="1728" t="s">
        <v>685</v>
      </c>
      <c r="K108" s="1728" t="s">
        <v>684</v>
      </c>
      <c r="L108" s="1728" t="s">
        <v>683</v>
      </c>
      <c r="M108" s="1728" t="s">
        <v>682</v>
      </c>
      <c r="N108" s="1728" t="s">
        <v>353</v>
      </c>
      <c r="O108" s="1728" t="s">
        <v>681</v>
      </c>
      <c r="P108" s="1728" t="s">
        <v>694</v>
      </c>
      <c r="Q108" s="1728" t="s">
        <v>479</v>
      </c>
    </row>
    <row r="109" spans="1:17" ht="13.5" customHeight="1">
      <c r="A109" s="2800" t="s">
        <v>970</v>
      </c>
      <c r="B109" s="1743">
        <v>0.1</v>
      </c>
      <c r="C109" s="1743">
        <v>9.2149999999999996E-2</v>
      </c>
      <c r="D109" s="1729"/>
      <c r="E109" s="1729"/>
      <c r="F109" s="1729"/>
      <c r="G109" s="1730"/>
      <c r="H109" s="1730"/>
      <c r="I109" s="1730"/>
      <c r="J109" s="1740">
        <f>'Mf2018'!$N$51/12*10000</f>
        <v>7425.9315463001985</v>
      </c>
      <c r="K109" s="1730"/>
      <c r="L109" s="1730"/>
      <c r="M109" s="1730"/>
      <c r="N109" s="1740">
        <v>5800</v>
      </c>
      <c r="O109" s="1730"/>
      <c r="P109" s="1730"/>
      <c r="Q109" s="1730"/>
    </row>
    <row r="110" spans="1:17" ht="13.5" customHeight="1">
      <c r="A110" s="567" t="s">
        <v>1038</v>
      </c>
      <c r="B110" s="1559">
        <f>'Mf2018'!F5</f>
        <v>71802.096449999997</v>
      </c>
      <c r="C110" s="1559">
        <f>'Mf2018'!G5</f>
        <v>47599.915231762869</v>
      </c>
      <c r="D110" s="1559">
        <f>'Mf2018'!H5</f>
        <v>14.07898</v>
      </c>
      <c r="E110" s="1559">
        <f>'Mf2018'!I5</f>
        <v>244.2313</v>
      </c>
      <c r="F110" s="1559">
        <f>'Mf2018'!J5</f>
        <v>13886.141929424157</v>
      </c>
      <c r="G110" s="1559">
        <f>'Mf2018'!K5</f>
        <v>133546.46389118704</v>
      </c>
      <c r="H110" s="1559">
        <f>'Mf2018'!L5</f>
        <v>109775.59523000001</v>
      </c>
      <c r="I110" s="1559">
        <f>'Mf2018'!M5</f>
        <v>977.40133827564227</v>
      </c>
      <c r="J110" s="1559">
        <f>'Mf2018'!N5</f>
        <v>110752.99656827564</v>
      </c>
      <c r="K110" s="1559">
        <f>'Mf2018'!O5</f>
        <v>5654.5732500000004</v>
      </c>
      <c r="L110" s="1559">
        <f>'Mf2018'!P5</f>
        <v>116407.56981827565</v>
      </c>
      <c r="M110" s="1559">
        <f>'Mf2018'!Q5</f>
        <v>249954.03370946267</v>
      </c>
      <c r="N110" s="1559">
        <f>'Mf2018'!R5</f>
        <v>172260.40351999999</v>
      </c>
      <c r="O110" s="1559">
        <f>'Mf2018'!S5</f>
        <v>422214.43722946267</v>
      </c>
      <c r="P110" s="1559">
        <f>'Mf2018'!T5</f>
        <v>36497.801462415307</v>
      </c>
      <c r="Q110" s="1732">
        <f>現状投影!B34</f>
        <v>453311.92922110739</v>
      </c>
    </row>
    <row r="111" spans="1:17" ht="13.5" customHeight="1">
      <c r="A111" s="567" t="s">
        <v>1039</v>
      </c>
      <c r="B111" s="1559">
        <f>'Mf2018'!F6</f>
        <v>56076.467269080167</v>
      </c>
      <c r="C111" s="1559">
        <f>'Mf2018'!G6</f>
        <v>37288.217147166899</v>
      </c>
      <c r="D111" s="1559">
        <f>'Mf2018'!H6</f>
        <v>11.485604998391315</v>
      </c>
      <c r="E111" s="1559">
        <f>'Mf2018'!I6</f>
        <v>196.19558260496336</v>
      </c>
      <c r="F111" s="1559">
        <f>'Mf2018'!J6</f>
        <v>10925.546738112727</v>
      </c>
      <c r="G111" s="1559">
        <f>'Mf2018'!K6</f>
        <v>104497.91234196315</v>
      </c>
      <c r="H111" s="1559">
        <f>'Mf2018'!L6</f>
        <v>91204.579857087418</v>
      </c>
      <c r="I111" s="1559">
        <f>'Mf2018'!M6</f>
        <v>856.26935238718863</v>
      </c>
      <c r="J111" s="1559">
        <f>'Mf2018'!N6</f>
        <v>92060.849209474603</v>
      </c>
      <c r="K111" s="1559">
        <f>'Mf2018'!O6</f>
        <v>4417.4649293972398</v>
      </c>
      <c r="L111" s="1559">
        <f>'Mf2018'!P6</f>
        <v>96478.31413887185</v>
      </c>
      <c r="M111" s="1559">
        <f>'Mf2018'!Q6</f>
        <v>200976.226480835</v>
      </c>
      <c r="N111" s="1559">
        <f>'Mf2018'!R6</f>
        <v>158390.04871999999</v>
      </c>
      <c r="O111" s="1559">
        <f>'Mf2018'!S6</f>
        <v>359366.27520083496</v>
      </c>
      <c r="P111" s="1559">
        <f>'Mf2018'!T6</f>
        <v>30008.328927654962</v>
      </c>
      <c r="Q111" s="1560">
        <f>'Mf2018'!U6</f>
        <v>389374.60412848991</v>
      </c>
    </row>
    <row r="112" spans="1:17" ht="13.5" customHeight="1">
      <c r="A112" s="567" t="s">
        <v>1040</v>
      </c>
      <c r="B112" s="1559">
        <f>'Mf2018'!F36</f>
        <v>79936.968557208529</v>
      </c>
      <c r="C112" s="1559">
        <f>'Mf2018'!G36</f>
        <v>71656.240235904217</v>
      </c>
      <c r="D112" s="1559">
        <f>'Mf2018'!H36</f>
        <v>20.248611037075701</v>
      </c>
      <c r="E112" s="1559">
        <f>'Mf2018'!I36</f>
        <v>276.6878976419236</v>
      </c>
      <c r="F112" s="1559">
        <f>'Mf2018'!J36</f>
        <v>22696.020901020471</v>
      </c>
      <c r="G112" s="1559">
        <f>'Mf2018'!K36</f>
        <v>174586.16620281219</v>
      </c>
      <c r="H112" s="1559">
        <f>'Mf2018'!L36</f>
        <v>27061.166585864561</v>
      </c>
      <c r="I112" s="1559">
        <f>'Mf2018'!M36</f>
        <v>209.55412085999998</v>
      </c>
      <c r="J112" s="1559">
        <f>'Mf2018'!N36</f>
        <v>27270.720706724562</v>
      </c>
      <c r="K112" s="1559">
        <f>'Mf2018'!O36</f>
        <v>4068.5692216305961</v>
      </c>
      <c r="L112" s="1559">
        <f>'Mf2018'!P36</f>
        <v>31339.28992835516</v>
      </c>
      <c r="M112" s="1559">
        <f>'Mf2018'!Q36</f>
        <v>205925.45613116736</v>
      </c>
      <c r="N112" s="1559">
        <f>'Mf2018'!R36</f>
        <v>12465.889575967318</v>
      </c>
      <c r="O112" s="1559">
        <f>'Mf2018'!S36</f>
        <v>218391.34570713469</v>
      </c>
      <c r="P112" s="1559">
        <f>'Mf2018'!T36</f>
        <v>2736.2105586776347</v>
      </c>
      <c r="Q112" s="1560">
        <f>'Mf2018'!U36</f>
        <v>221127.55626581234</v>
      </c>
    </row>
    <row r="113" spans="1:17" ht="13.5" customHeight="1">
      <c r="A113" s="567" t="s">
        <v>1041</v>
      </c>
      <c r="B113" s="1724">
        <f>MfSumm!B5</f>
        <v>3952.9843000000001</v>
      </c>
      <c r="C113" s="1724">
        <f>MfSumm!C5</f>
        <v>2884.2919000000002</v>
      </c>
      <c r="D113" s="1724">
        <f>MfSumm!D5</f>
        <v>1.8948</v>
      </c>
      <c r="E113" s="1724">
        <f>MfSumm!E5</f>
        <v>12.065099999999999</v>
      </c>
      <c r="F113" s="1724">
        <f>MfSumm!F5</f>
        <v>854.30100000000004</v>
      </c>
      <c r="G113" s="1724">
        <f>MfSumm!G5</f>
        <v>7705.5371000000005</v>
      </c>
      <c r="H113" s="1724">
        <f>MfSumm!H5</f>
        <v>3037.2521999999999</v>
      </c>
      <c r="I113" s="1724">
        <f>MfSumm!I5</f>
        <v>23.050799999999999</v>
      </c>
      <c r="J113" s="1724">
        <f>MfSumm!J5</f>
        <v>3060.3029999999999</v>
      </c>
      <c r="K113" s="1724">
        <f>MfSumm!K5</f>
        <v>279.303</v>
      </c>
      <c r="L113" s="1724">
        <f>MfSumm!L5</f>
        <v>3339.6059999999998</v>
      </c>
      <c r="M113" s="1724">
        <f>MfSumm!M5</f>
        <v>11045.143100000001</v>
      </c>
      <c r="N113" s="1724">
        <f>MfSumm!N5</f>
        <v>1752.8334</v>
      </c>
      <c r="O113" s="1724">
        <f>MfSumm!O5</f>
        <v>12797.976500000001</v>
      </c>
      <c r="P113" s="1559"/>
      <c r="Q113" s="1560"/>
    </row>
    <row r="114" spans="1:17" ht="13.5" customHeight="1">
      <c r="A114" s="567" t="s">
        <v>1564</v>
      </c>
      <c r="B114" s="1724">
        <f>MfSumm!B13</f>
        <v>917261.02489867993</v>
      </c>
      <c r="C114" s="1724">
        <f>MfSumm!C13</f>
        <v>899973.51122076006</v>
      </c>
      <c r="D114" s="1724"/>
      <c r="E114" s="1724"/>
      <c r="F114" s="1724"/>
      <c r="G114" s="1724"/>
      <c r="H114" s="1724"/>
      <c r="I114" s="1724"/>
      <c r="J114" s="1724"/>
      <c r="K114" s="1724"/>
      <c r="L114" s="1724"/>
      <c r="M114" s="1724"/>
      <c r="N114" s="1724"/>
      <c r="O114" s="1724"/>
      <c r="P114" s="1559"/>
      <c r="Q114" s="1560"/>
    </row>
    <row r="115" spans="1:17" ht="13.5" customHeight="1">
      <c r="A115" s="567" t="s">
        <v>975</v>
      </c>
      <c r="B115" s="1725">
        <f t="shared" ref="B115:O115" si="24">B112/B113</f>
        <v>20.221929178218222</v>
      </c>
      <c r="C115" s="1725">
        <f t="shared" si="24"/>
        <v>24.84361594466365</v>
      </c>
      <c r="D115" s="1725">
        <f t="shared" si="24"/>
        <v>10.686410722543647</v>
      </c>
      <c r="E115" s="1725">
        <f t="shared" si="24"/>
        <v>22.93291374641931</v>
      </c>
      <c r="F115" s="1725">
        <f t="shared" si="24"/>
        <v>26.566773187694348</v>
      </c>
      <c r="G115" s="1725">
        <f t="shared" si="24"/>
        <v>22.657235172200025</v>
      </c>
      <c r="H115" s="1725">
        <f t="shared" si="24"/>
        <v>8.9097528963398442</v>
      </c>
      <c r="I115" s="1725">
        <f t="shared" si="24"/>
        <v>9.0909695481284807</v>
      </c>
      <c r="J115" s="1725">
        <f t="shared" si="24"/>
        <v>8.9111178555602386</v>
      </c>
      <c r="K115" s="1725">
        <f t="shared" si="24"/>
        <v>14.56686545304059</v>
      </c>
      <c r="L115" s="1725">
        <f t="shared" si="24"/>
        <v>9.3841279265743207</v>
      </c>
      <c r="M115" s="1725">
        <f t="shared" si="24"/>
        <v>18.643982632616805</v>
      </c>
      <c r="N115" s="1725">
        <f t="shared" si="24"/>
        <v>7.1118507759877909</v>
      </c>
      <c r="O115" s="1725">
        <f t="shared" si="24"/>
        <v>17.064521544256209</v>
      </c>
      <c r="P115" s="566"/>
      <c r="Q115" s="567"/>
    </row>
    <row r="116" spans="1:17" ht="13.5" customHeight="1">
      <c r="A116" s="567" t="s">
        <v>976</v>
      </c>
      <c r="B116" s="1725">
        <f t="shared" ref="B116:O116" si="25">B115</f>
        <v>20.221929178218222</v>
      </c>
      <c r="C116" s="1725">
        <f t="shared" si="25"/>
        <v>24.84361594466365</v>
      </c>
      <c r="D116" s="1725">
        <f t="shared" si="25"/>
        <v>10.686410722543647</v>
      </c>
      <c r="E116" s="1725">
        <f t="shared" si="25"/>
        <v>22.93291374641931</v>
      </c>
      <c r="F116" s="1725">
        <f t="shared" si="25"/>
        <v>26.566773187694348</v>
      </c>
      <c r="G116" s="1725">
        <f t="shared" si="25"/>
        <v>22.657235172200025</v>
      </c>
      <c r="H116" s="1725">
        <f t="shared" si="25"/>
        <v>8.9097528963398442</v>
      </c>
      <c r="I116" s="1725">
        <f t="shared" si="25"/>
        <v>9.0909695481284807</v>
      </c>
      <c r="J116" s="1725">
        <f t="shared" si="25"/>
        <v>8.9111178555602386</v>
      </c>
      <c r="K116" s="1725">
        <f t="shared" si="25"/>
        <v>14.56686545304059</v>
      </c>
      <c r="L116" s="1725">
        <f t="shared" si="25"/>
        <v>9.3841279265743207</v>
      </c>
      <c r="M116" s="1725">
        <f t="shared" si="25"/>
        <v>18.643982632616805</v>
      </c>
      <c r="N116" s="1725">
        <f t="shared" si="25"/>
        <v>7.1118507759877909</v>
      </c>
      <c r="O116" s="1725">
        <f t="shared" si="25"/>
        <v>17.064521544256209</v>
      </c>
      <c r="P116" s="566"/>
      <c r="Q116" s="567"/>
    </row>
    <row r="117" spans="1:17" ht="13.5" customHeight="1">
      <c r="A117" s="567" t="s">
        <v>974</v>
      </c>
      <c r="B117" s="1283">
        <f>B112/B114</f>
        <v>8.7147460087534309E-2</v>
      </c>
      <c r="C117" s="1283">
        <f>C112/C114</f>
        <v>7.9620388091985989E-2</v>
      </c>
      <c r="D117" s="812"/>
      <c r="E117" s="812"/>
      <c r="F117" s="812"/>
      <c r="G117" s="812"/>
      <c r="H117" s="812"/>
      <c r="I117" s="812"/>
      <c r="J117" s="812"/>
      <c r="K117" s="812"/>
      <c r="L117" s="812"/>
      <c r="M117" s="812"/>
      <c r="N117" s="812"/>
      <c r="O117" s="812"/>
      <c r="P117" s="812"/>
      <c r="Q117" s="1321"/>
    </row>
    <row r="118" spans="1:17" ht="13.5" customHeight="1">
      <c r="A118" s="2800" t="s">
        <v>673</v>
      </c>
      <c r="B118" s="1744">
        <f>B109/B117*B126</f>
        <v>0.10506094024430007</v>
      </c>
      <c r="C118" s="1744">
        <f>C109/C117*C126</f>
        <v>9.7062552738431063E-2</v>
      </c>
      <c r="D118" s="1731"/>
      <c r="E118" s="1731"/>
      <c r="F118" s="1731"/>
      <c r="G118" s="1731"/>
      <c r="H118" s="1731"/>
      <c r="I118" s="1731"/>
      <c r="J118" s="1741">
        <f>J109/J115*J125</f>
        <v>8038.4191707306654</v>
      </c>
      <c r="K118" s="1731"/>
      <c r="L118" s="1731"/>
      <c r="M118" s="1731"/>
      <c r="N118" s="1741">
        <f>N109/N115*N125</f>
        <v>6308.232064380888</v>
      </c>
      <c r="O118" s="1731"/>
      <c r="P118" s="1731"/>
      <c r="Q118" s="1731"/>
    </row>
    <row r="119" spans="1:17" ht="13.5" customHeight="1">
      <c r="A119" s="567" t="s">
        <v>1038</v>
      </c>
      <c r="B119" s="1559">
        <f>'Mf2025'!F5/'Mf2025'!$U$5*$Q$119</f>
        <v>78167.878900283569</v>
      </c>
      <c r="C119" s="1559">
        <f>'Mf2025'!G5/'Mf2025'!$U$5*$Q$119</f>
        <v>52224.092014447146</v>
      </c>
      <c r="D119" s="1559">
        <f>'Mf2025'!H5/'Mf2025'!$U$5*$Q$119</f>
        <v>15.156332464249061</v>
      </c>
      <c r="E119" s="1559">
        <f>'Mf2025'!I5/'Mf2025'!$U$5*$Q$119</f>
        <v>268.49522062434403</v>
      </c>
      <c r="F119" s="1559">
        <f>'Mf2025'!J5/'Mf2025'!$U$5*$Q$119</f>
        <v>15426.676219401446</v>
      </c>
      <c r="G119" s="1559">
        <f>'Mf2025'!K5/'Mf2025'!$U$5*$Q$119</f>
        <v>146102.29868722075</v>
      </c>
      <c r="H119" s="1559">
        <f>'Mf2025'!L5/'Mf2025'!$U$5*$Q$119</f>
        <v>116353.8781996594</v>
      </c>
      <c r="I119" s="1559">
        <f>'Mf2025'!M5/'Mf2025'!$U$5*$Q$119</f>
        <v>0</v>
      </c>
      <c r="J119" s="1559">
        <f>'Mf2025'!N5/'Mf2025'!$U$5*$Q$119</f>
        <v>116353.8781996594</v>
      </c>
      <c r="K119" s="1559">
        <f>'Mf2025'!O5/'Mf2025'!$U$5*$Q$119</f>
        <v>6100.9414590760625</v>
      </c>
      <c r="L119" s="1559">
        <f>'Mf2025'!P5/'Mf2025'!$U$5*$Q$119</f>
        <v>122454.81965873546</v>
      </c>
      <c r="M119" s="1559">
        <f>'Mf2025'!Q5/'Mf2025'!$U$5*$Q$119</f>
        <v>268557.1183459562</v>
      </c>
      <c r="N119" s="1559">
        <f>'Mf2025'!R5/'Mf2025'!$U$5*$Q$119</f>
        <v>238453.00468386294</v>
      </c>
      <c r="O119" s="1559">
        <f>'Mf2025'!S5/'Mf2025'!$U$5*$Q$119</f>
        <v>507010.12302981911</v>
      </c>
      <c r="P119" s="1559">
        <f>'Mf2025'!T5/'Mf2025'!$U$5*$Q$119</f>
        <v>43827.858969493835</v>
      </c>
      <c r="Q119" s="1732">
        <f>B35</f>
        <v>544353.09818733088</v>
      </c>
    </row>
    <row r="120" spans="1:17" ht="13.5" customHeight="1">
      <c r="A120" s="567" t="s">
        <v>1039</v>
      </c>
      <c r="B120" s="1559">
        <f>'Mf2025'!F6/'Mf2025'!$U$5*$Q$119</f>
        <v>60898.447590412346</v>
      </c>
      <c r="C120" s="1559">
        <f>'Mf2025'!G6/'Mf2025'!$U$5*$Q$119</f>
        <v>40864.242327427361</v>
      </c>
      <c r="D120" s="1559">
        <f>'Mf2025'!H6/'Mf2025'!$U$5*$Q$119</f>
        <v>12.312020990760791</v>
      </c>
      <c r="E120" s="1559">
        <f>'Mf2025'!I6/'Mf2025'!$U$5*$Q$119</f>
        <v>215.29948261860099</v>
      </c>
      <c r="F120" s="1559">
        <f>'Mf2025'!J6/'Mf2025'!$U$5*$Q$119</f>
        <v>12125.489708362751</v>
      </c>
      <c r="G120" s="1559">
        <f>'Mf2025'!K6/'Mf2025'!$U$5*$Q$119</f>
        <v>114115.7911298118</v>
      </c>
      <c r="H120" s="1559">
        <f>'Mf2025'!L6/'Mf2025'!$U$5*$Q$119</f>
        <v>96543.485120587589</v>
      </c>
      <c r="I120" s="1559">
        <f>'Mf2025'!M6/'Mf2025'!$U$5*$Q$119</f>
        <v>0</v>
      </c>
      <c r="J120" s="1559">
        <f>'Mf2025'!N6/'Mf2025'!$U$5*$Q$119</f>
        <v>96543.485120587589</v>
      </c>
      <c r="K120" s="1559">
        <f>'Mf2025'!O6/'Mf2025'!$U$5*$Q$119</f>
        <v>4771.88486635345</v>
      </c>
      <c r="L120" s="1559">
        <f>'Mf2025'!P6/'Mf2025'!$U$5*$Q$119</f>
        <v>101315.36998694105</v>
      </c>
      <c r="M120" s="1559">
        <f>'Mf2025'!Q6/'Mf2025'!$U$5*$Q$119</f>
        <v>215431.16111675283</v>
      </c>
      <c r="N120" s="1559">
        <f>'Mf2025'!R6/'Mf2025'!$U$5*$Q$119</f>
        <v>218980.10945241162</v>
      </c>
      <c r="O120" s="1559">
        <f>'Mf2025'!S6/'Mf2025'!$U$5*$Q$119</f>
        <v>434411.27056916448</v>
      </c>
      <c r="P120" s="1559">
        <f>'Mf2025'!T6/'Mf2025'!$U$5*$Q$119</f>
        <v>36035.069386461837</v>
      </c>
      <c r="Q120" s="1560">
        <f>'Mf2025'!U6/'Mf2025'!$U$5*$Q$119</f>
        <v>470446.33995562629</v>
      </c>
    </row>
    <row r="121" spans="1:17" ht="13.5" customHeight="1">
      <c r="A121" s="567" t="s">
        <v>1040</v>
      </c>
      <c r="B121" s="1559">
        <f>'Mf2025'!F36/'Mf2025'!$U$5*$Q$119</f>
        <v>90907.290029022537</v>
      </c>
      <c r="C121" s="1559">
        <f>'Mf2025'!G36/'Mf2025'!$U$5*$Q$119</f>
        <v>82191.975231420496</v>
      </c>
      <c r="D121" s="1559">
        <f>'Mf2025'!H36/'Mf2025'!$U$5*$Q$119</f>
        <v>24.792316401289423</v>
      </c>
      <c r="E121" s="1559">
        <f>'Mf2025'!I36/'Mf2025'!$U$5*$Q$119</f>
        <v>319.33235528494089</v>
      </c>
      <c r="F121" s="1559">
        <f>'Mf2025'!J36/'Mf2025'!$U$5*$Q$119</f>
        <v>26046.915154072238</v>
      </c>
      <c r="G121" s="1559">
        <f>'Mf2025'!K36/'Mf2025'!$U$5*$Q$119</f>
        <v>199490.30508620149</v>
      </c>
      <c r="H121" s="1559">
        <f>'Mf2025'!L36/'Mf2025'!$U$5*$Q$119</f>
        <v>31323.728835008384</v>
      </c>
      <c r="I121" s="1559">
        <f>'Mf2025'!M36/'Mf2025'!$U$5*$Q$119</f>
        <v>0</v>
      </c>
      <c r="J121" s="1559">
        <f>'Mf2025'!N36/'Mf2025'!$U$5*$Q$119</f>
        <v>31323.728835008384</v>
      </c>
      <c r="K121" s="1559">
        <f>'Mf2025'!O36/'Mf2025'!$U$5*$Q$119</f>
        <v>4894.9325351007374</v>
      </c>
      <c r="L121" s="1559">
        <f>'Mf2025'!P36/'Mf2025'!$U$5*$Q$119</f>
        <v>36218.661370109119</v>
      </c>
      <c r="M121" s="1559">
        <f>'Mf2025'!Q36/'Mf2025'!$U$5*$Q$119</f>
        <v>235708.96645631062</v>
      </c>
      <c r="N121" s="1559">
        <f>'Mf2025'!R36/'Mf2025'!$U$5*$Q$119</f>
        <v>18711.902501061482</v>
      </c>
      <c r="O121" s="1559">
        <f>'Mf2025'!S36/'Mf2025'!$U$5*$Q$119</f>
        <v>254420.86895737209</v>
      </c>
      <c r="P121" s="1559">
        <f>'Mf2025'!T36/'Mf2025'!$U$5*$Q$119</f>
        <v>3285.7390218437349</v>
      </c>
      <c r="Q121" s="1560">
        <f>'Mf2025'!U36/'Mf2025'!$U$5*$Q$119</f>
        <v>257706.60797921583</v>
      </c>
    </row>
    <row r="122" spans="1:17" ht="13.5" customHeight="1">
      <c r="A122" s="567" t="s">
        <v>1041</v>
      </c>
      <c r="B122" s="1559">
        <f>MfSumm!B6</f>
        <v>3694.9084024309391</v>
      </c>
      <c r="C122" s="1559">
        <f>MfSumm!C6</f>
        <v>2742.9785591765258</v>
      </c>
      <c r="D122" s="1559">
        <f>MfSumm!D6</f>
        <v>1.7732792077402646</v>
      </c>
      <c r="E122" s="1559">
        <f>MfSumm!E6</f>
        <v>11.419665981795893</v>
      </c>
      <c r="F122" s="1559">
        <f>MfSumm!F6</f>
        <v>761.39610103368182</v>
      </c>
      <c r="G122" s="1559">
        <f>MfSumm!G6</f>
        <v>7212.4760078306826</v>
      </c>
      <c r="H122" s="1559">
        <f>MfSumm!H6</f>
        <v>2835.3417448103701</v>
      </c>
      <c r="I122" s="1559">
        <f>MfSumm!I6</f>
        <v>0</v>
      </c>
      <c r="J122" s="1559">
        <f>MfSumm!J6</f>
        <v>2835.3417448103701</v>
      </c>
      <c r="K122" s="1559">
        <f>MfSumm!K6</f>
        <v>260.34766150924594</v>
      </c>
      <c r="L122" s="1559">
        <f>MfSumm!L6</f>
        <v>3095.689406319616</v>
      </c>
      <c r="M122" s="1559">
        <f>MfSumm!M6</f>
        <v>10308.165414150299</v>
      </c>
      <c r="N122" s="1559">
        <f>MfSumm!N6</f>
        <v>2112.2216702752189</v>
      </c>
      <c r="O122" s="1559">
        <f>MfSumm!O6</f>
        <v>12420.387084425518</v>
      </c>
      <c r="P122" s="1559"/>
      <c r="Q122" s="1560"/>
    </row>
    <row r="123" spans="1:17" ht="13.5" customHeight="1">
      <c r="A123" s="567" t="s">
        <v>1564</v>
      </c>
      <c r="B123" s="1559">
        <f>MfSumm!B14*伸びまとめ!$C$17</f>
        <v>992893.56083049392</v>
      </c>
      <c r="C123" s="1559">
        <f>MfSumm!C14*伸びまとめ!$C$17</f>
        <v>980051.18447387638</v>
      </c>
      <c r="D123" s="1559"/>
      <c r="E123" s="1559"/>
      <c r="F123" s="1559"/>
      <c r="G123" s="1559"/>
      <c r="H123" s="1559"/>
      <c r="I123" s="1559"/>
      <c r="J123" s="1559"/>
      <c r="K123" s="1559"/>
      <c r="L123" s="1559"/>
      <c r="M123" s="1559"/>
      <c r="N123" s="1559"/>
      <c r="O123" s="1559"/>
      <c r="P123" s="1559"/>
      <c r="Q123" s="1560"/>
    </row>
    <row r="124" spans="1:17" ht="13.5" customHeight="1">
      <c r="A124" s="567" t="s">
        <v>975</v>
      </c>
      <c r="B124" s="1725">
        <f t="shared" ref="B124:H124" si="26">B121/B122</f>
        <v>24.603394760534034</v>
      </c>
      <c r="C124" s="1725">
        <f t="shared" si="26"/>
        <v>29.964497883678497</v>
      </c>
      <c r="D124" s="1725">
        <f t="shared" si="26"/>
        <v>13.981056278713666</v>
      </c>
      <c r="E124" s="1725">
        <f t="shared" si="26"/>
        <v>27.963370889655536</v>
      </c>
      <c r="F124" s="1725">
        <f t="shared" si="26"/>
        <v>34.209414940148221</v>
      </c>
      <c r="G124" s="1725">
        <f t="shared" si="26"/>
        <v>27.659059783299409</v>
      </c>
      <c r="H124" s="1725">
        <f t="shared" si="26"/>
        <v>11.047602601111965</v>
      </c>
      <c r="I124" s="1733" t="str">
        <f>IFERROR(I121/I122,"-")</f>
        <v>-</v>
      </c>
      <c r="J124" s="1725">
        <f t="shared" ref="J124:O124" si="27">J121/J122</f>
        <v>11.047602601111965</v>
      </c>
      <c r="K124" s="1725">
        <f t="shared" si="27"/>
        <v>18.801522958664638</v>
      </c>
      <c r="L124" s="1725">
        <f t="shared" si="27"/>
        <v>11.699707760142687</v>
      </c>
      <c r="M124" s="1725">
        <f t="shared" si="27"/>
        <v>22.86623826706802</v>
      </c>
      <c r="N124" s="1725">
        <f t="shared" si="27"/>
        <v>8.8588725153186001</v>
      </c>
      <c r="O124" s="1725">
        <f t="shared" si="27"/>
        <v>20.484133644788081</v>
      </c>
      <c r="P124" s="566"/>
      <c r="Q124" s="567"/>
    </row>
    <row r="125" spans="1:17" ht="13.5" customHeight="1">
      <c r="A125" s="567" t="s">
        <v>976</v>
      </c>
      <c r="B125" s="1725">
        <f>B124/伸びまとめ!$C$17</f>
        <v>21.482206474902526</v>
      </c>
      <c r="C125" s="1725">
        <f>C124/伸びまとめ!$C$17</f>
        <v>26.163199701470351</v>
      </c>
      <c r="D125" s="1725">
        <f>D124/伸びまとめ!$C$17</f>
        <v>12.207418555033588</v>
      </c>
      <c r="E125" s="1725">
        <f>E124/伸びまとめ!$C$17</f>
        <v>24.415935810185733</v>
      </c>
      <c r="F125" s="1725">
        <f>F124/伸びまとめ!$C$17</f>
        <v>29.869606299562861</v>
      </c>
      <c r="G125" s="1725">
        <f>G124/伸びまとめ!$C$17</f>
        <v>24.150229630897226</v>
      </c>
      <c r="H125" s="1725">
        <f>H124/伸びまとめ!$C$17</f>
        <v>9.6461030048767995</v>
      </c>
      <c r="I125" s="1733" t="str">
        <f>IFERROR(I124/伸びまとめ!$C$17,"-")</f>
        <v>-</v>
      </c>
      <c r="J125" s="1725">
        <f>J124/伸びまとめ!$C$17</f>
        <v>9.6461030048767995</v>
      </c>
      <c r="K125" s="1725">
        <f>K124/伸びまとめ!$C$17</f>
        <v>16.416360513328083</v>
      </c>
      <c r="L125" s="1725">
        <f>L124/伸びまとめ!$C$17</f>
        <v>10.21548206032805</v>
      </c>
      <c r="M125" s="1725">
        <f>M124/伸びまとめ!$C$17</f>
        <v>19.965425769025472</v>
      </c>
      <c r="N125" s="1725">
        <f>N124/伸びまとめ!$C$17</f>
        <v>7.7350353624445312</v>
      </c>
      <c r="O125" s="1725">
        <f>O124/伸びまとめ!$C$17</f>
        <v>17.885515096587579</v>
      </c>
      <c r="P125" s="566"/>
      <c r="Q125" s="567"/>
    </row>
    <row r="126" spans="1:17" ht="13.5" customHeight="1">
      <c r="A126" s="567" t="s">
        <v>974</v>
      </c>
      <c r="B126" s="1283">
        <f>B121/B123</f>
        <v>9.1557940966989673E-2</v>
      </c>
      <c r="C126" s="1283">
        <f>C121/C123</f>
        <v>8.3864982292270629E-2</v>
      </c>
      <c r="D126" s="812"/>
      <c r="E126" s="812"/>
      <c r="F126" s="812"/>
      <c r="G126" s="812"/>
      <c r="H126" s="812"/>
      <c r="I126" s="812"/>
      <c r="J126" s="812"/>
      <c r="K126" s="812"/>
      <c r="L126" s="812"/>
      <c r="M126" s="812"/>
      <c r="N126" s="812"/>
      <c r="O126" s="812"/>
      <c r="P126" s="812"/>
      <c r="Q126" s="1321"/>
    </row>
    <row r="127" spans="1:17" ht="13.5" customHeight="1">
      <c r="A127" s="2800" t="s">
        <v>676</v>
      </c>
      <c r="B127" s="1745">
        <f ca="1">B109/B117*B135</f>
        <v>0.11838944607256058</v>
      </c>
      <c r="C127" s="1745">
        <f ca="1">C109/C117*C135</f>
        <v>0.11164765720265349</v>
      </c>
      <c r="D127"/>
      <c r="E127"/>
      <c r="F127"/>
      <c r="G127"/>
      <c r="H127"/>
      <c r="I127"/>
      <c r="J127" s="1557">
        <f ca="1">J109/J115*J134</f>
        <v>8426.7733475897785</v>
      </c>
      <c r="K127"/>
      <c r="L127"/>
      <c r="M127"/>
      <c r="N127" s="1557">
        <f ca="1">N109/N115*N134</f>
        <v>8185.9336668308606</v>
      </c>
      <c r="O127"/>
      <c r="P127"/>
      <c r="Q127"/>
    </row>
    <row r="128" spans="1:17" ht="13.5" customHeight="1">
      <c r="A128" s="567" t="s">
        <v>1038</v>
      </c>
      <c r="B128" s="1735">
        <f ca="1">'Mf2040'!F5/'Mf2040'!$U$5*$Q$128</f>
        <v>102124.24932081766</v>
      </c>
      <c r="C128" s="1736">
        <f ca="1">'Mf2040'!G5/'Mf2040'!$U$5*$Q$128</f>
        <v>64934.836298389935</v>
      </c>
      <c r="D128" s="1736">
        <f ca="1">'Mf2040'!H5/'Mf2040'!$U$5*$Q$128</f>
        <v>20.690037728589054</v>
      </c>
      <c r="E128" s="1736">
        <f ca="1">'Mf2040'!I5/'Mf2040'!$U$5*$Q$128</f>
        <v>355.70661419610229</v>
      </c>
      <c r="F128" s="1736">
        <f ca="1">'Mf2040'!J5/'Mf2040'!$U$5*$Q$128</f>
        <v>18851.324850727662</v>
      </c>
      <c r="G128" s="1736">
        <f ca="1">'Mf2040'!K5/'Mf2040'!$U$5*$Q$128</f>
        <v>186286.80712185995</v>
      </c>
      <c r="H128" s="1736">
        <f ca="1">'Mf2040'!L5/'Mf2040'!$U$5*$Q$128</f>
        <v>167380.06609333653</v>
      </c>
      <c r="I128" s="1736">
        <f ca="1">'Mf2040'!M5/'Mf2040'!$U$5*$Q$128</f>
        <v>0</v>
      </c>
      <c r="J128" s="1736">
        <f ca="1">'Mf2040'!N5/'Mf2040'!$U$5*$Q$128</f>
        <v>167380.06609333653</v>
      </c>
      <c r="K128" s="1736">
        <f ca="1">'Mf2040'!O5/'Mf2040'!$U$5*$Q$128</f>
        <v>8209.6923121623222</v>
      </c>
      <c r="L128" s="1736">
        <f ca="1">'Mf2040'!P5/'Mf2040'!$U$5*$Q$128</f>
        <v>175589.75840549884</v>
      </c>
      <c r="M128" s="1736">
        <f ca="1">'Mf2040'!Q5/'Mf2040'!$U$5*$Q$128</f>
        <v>361876.56552735879</v>
      </c>
      <c r="N128" s="1736">
        <f ca="1">'Mf2040'!R5/'Mf2040'!$U$5*$Q$128</f>
        <v>367784.20111619378</v>
      </c>
      <c r="O128" s="1736">
        <f ca="1">'Mf2040'!S5/'Mf2040'!$U$5*$Q$128</f>
        <v>729660.76664355258</v>
      </c>
      <c r="P128" s="1736">
        <f ca="1">'Mf2040'!T5/'Mf2040'!$U$5*$Q$128</f>
        <v>63074.616705721164</v>
      </c>
      <c r="Q128" s="1737">
        <f ca="1">B38</f>
        <v>783402.699288512</v>
      </c>
    </row>
    <row r="129" spans="1:17" ht="13.5" customHeight="1">
      <c r="A129" s="567" t="s">
        <v>1039</v>
      </c>
      <c r="B129" s="1738">
        <f ca="1">'Mf2040'!F6/'Mf2040'!$U$5*$Q$128</f>
        <v>79672.974114292228</v>
      </c>
      <c r="C129" s="1559">
        <f ca="1">'Mf2040'!G6/'Mf2040'!$U$5*$Q$128</f>
        <v>50868.127161119919</v>
      </c>
      <c r="D129" s="1559">
        <f ca="1">'Mf2040'!H6/'Mf2040'!$U$5*$Q$128</f>
        <v>16.811138038152261</v>
      </c>
      <c r="E129" s="1559">
        <f ca="1">'Mf2040'!I6/'Mf2040'!$U$5*$Q$128</f>
        <v>285.61957089359134</v>
      </c>
      <c r="F129" s="1559">
        <f ca="1">'Mf2040'!J6/'Mf2040'!$U$5*$Q$128</f>
        <v>14831.870337513799</v>
      </c>
      <c r="G129" s="1559">
        <f ca="1">'Mf2040'!K6/'Mf2040'!$U$5*$Q$128</f>
        <v>145675.40232185772</v>
      </c>
      <c r="H129" s="1559">
        <f ca="1">'Mf2040'!L6/'Mf2040'!$U$5*$Q$128</f>
        <v>138688.13407167446</v>
      </c>
      <c r="I129" s="1559">
        <f ca="1">'Mf2040'!M6/'Mf2040'!$U$5*$Q$128</f>
        <v>0</v>
      </c>
      <c r="J129" s="1559">
        <f ca="1">'Mf2040'!N6/'Mf2040'!$U$5*$Q$128</f>
        <v>138688.13407167446</v>
      </c>
      <c r="K129" s="1559">
        <f ca="1">'Mf2040'!O6/'Mf2040'!$U$5*$Q$128</f>
        <v>6432.6010913661848</v>
      </c>
      <c r="L129" s="1559">
        <f ca="1">'Mf2040'!P6/'Mf2040'!$U$5*$Q$128</f>
        <v>145120.73516304063</v>
      </c>
      <c r="M129" s="1559">
        <f ca="1">'Mf2040'!Q6/'Mf2040'!$U$5*$Q$128</f>
        <v>290796.13748489833</v>
      </c>
      <c r="N129" s="1559">
        <f ca="1">'Mf2040'!R6/'Mf2040'!$U$5*$Q$128</f>
        <v>338034.65673891513</v>
      </c>
      <c r="O129" s="1559">
        <f ca="1">'Mf2040'!S6/'Mf2040'!$U$5*$Q$128</f>
        <v>628830.79422381357</v>
      </c>
      <c r="P129" s="1559">
        <f ca="1">'Mf2040'!T6/'Mf2040'!$U$5*$Q$128</f>
        <v>51859.667411478767</v>
      </c>
      <c r="Q129" s="1560">
        <f ca="1">'Mf2040'!U6/'Mf2040'!$U$5*$Q$128</f>
        <v>680690.46163529227</v>
      </c>
    </row>
    <row r="130" spans="1:17" ht="13.5" customHeight="1">
      <c r="A130" s="567" t="s">
        <v>1040</v>
      </c>
      <c r="B130" s="1738">
        <f ca="1">'Mf2040'!F36/'Mf2040'!$U$5*$Q$128</f>
        <v>124018.08686518417</v>
      </c>
      <c r="C130" s="1559">
        <f ca="1">'Mf2040'!G36/'Mf2040'!$U$5*$Q$128</f>
        <v>110568.16551560427</v>
      </c>
      <c r="D130" s="1559">
        <f ca="1">'Mf2040'!H36/'Mf2040'!$U$5*$Q$128</f>
        <v>34.709026389331335</v>
      </c>
      <c r="E130" s="1559">
        <f ca="1">'Mf2040'!I36/'Mf2040'!$U$5*$Q$128</f>
        <v>436.25053355364292</v>
      </c>
      <c r="F130" s="1559">
        <f ca="1">'Mf2040'!J36/'Mf2040'!$U$5*$Q$128</f>
        <v>35725.530451216291</v>
      </c>
      <c r="G130" s="1559">
        <f ca="1">'Mf2040'!K36/'Mf2040'!$U$5*$Q$128</f>
        <v>270782.74239194777</v>
      </c>
      <c r="H130" s="1559">
        <f ca="1">'Mf2040'!L36/'Mf2040'!$U$5*$Q$128</f>
        <v>44586.386265848902</v>
      </c>
      <c r="I130" s="1559">
        <f ca="1">'Mf2040'!M36/'Mf2040'!$U$5*$Q$128</f>
        <v>0</v>
      </c>
      <c r="J130" s="1559">
        <f ca="1">'Mf2040'!N36/'Mf2040'!$U$5*$Q$128</f>
        <v>44586.386265848902</v>
      </c>
      <c r="K130" s="1559">
        <f ca="1">'Mf2040'!O36/'Mf2040'!$U$5*$Q$128</f>
        <v>6833.3438781795139</v>
      </c>
      <c r="L130" s="1559">
        <f ca="1">'Mf2040'!P36/'Mf2040'!$U$5*$Q$128</f>
        <v>51419.730144028428</v>
      </c>
      <c r="M130" s="1559">
        <f ca="1">'Mf2040'!Q36/'Mf2040'!$U$5*$Q$128</f>
        <v>322202.47253597615</v>
      </c>
      <c r="N130" s="1559">
        <f ca="1">'Mf2040'!R36/'Mf2040'!$U$5*$Q$128</f>
        <v>35610.080729293375</v>
      </c>
      <c r="O130" s="1559">
        <f ca="1">'Mf2040'!S36/'Mf2040'!$U$5*$Q$128</f>
        <v>357812.55326526955</v>
      </c>
      <c r="P130" s="1559">
        <f ca="1">'Mf2040'!T36/'Mf2040'!$U$5*$Q$128</f>
        <v>4728.6528311154289</v>
      </c>
      <c r="Q130" s="1560">
        <f ca="1">'Mf2040'!U36/'Mf2040'!$U$5*$Q$128</f>
        <v>362541.20609638502</v>
      </c>
    </row>
    <row r="131" spans="1:17" ht="13.5" customHeight="1">
      <c r="A131" s="567" t="s">
        <v>1041</v>
      </c>
      <c r="B131" s="1738">
        <f>MfSumm!B9</f>
        <v>3171.879241904664</v>
      </c>
      <c r="C131" s="1559">
        <f>MfSumm!C9</f>
        <v>2298.297331818786</v>
      </c>
      <c r="D131" s="1559">
        <f>MfSumm!D9</f>
        <v>1.5730607647962471</v>
      </c>
      <c r="E131" s="1559">
        <f>MfSumm!E9</f>
        <v>9.9218552861395217</v>
      </c>
      <c r="F131" s="1559">
        <f>MfSumm!F9</f>
        <v>631.37749481060416</v>
      </c>
      <c r="G131" s="1559">
        <f>MfSumm!G9</f>
        <v>6113.0489845849897</v>
      </c>
      <c r="H131" s="1559">
        <f>MfSumm!H9</f>
        <v>2697.5194553520573</v>
      </c>
      <c r="I131" s="1559">
        <f>MfSumm!I9</f>
        <v>0</v>
      </c>
      <c r="J131" s="1559">
        <f>MfSumm!J9</f>
        <v>2697.5194553520573</v>
      </c>
      <c r="K131" s="1559">
        <f>MfSumm!K9</f>
        <v>226.73500319196992</v>
      </c>
      <c r="L131" s="1559">
        <f>MfSumm!L9</f>
        <v>2924.2544585440273</v>
      </c>
      <c r="M131" s="1559">
        <f>MfSumm!M9</f>
        <v>9037.303443129018</v>
      </c>
      <c r="N131" s="1559">
        <f>MfSumm!N9</f>
        <v>2170.4758887448857</v>
      </c>
      <c r="O131" s="1559">
        <f>MfSumm!O9</f>
        <v>11207.779331873904</v>
      </c>
      <c r="P131" s="1559"/>
      <c r="Q131" s="1560"/>
    </row>
    <row r="132" spans="1:17" ht="13.5" customHeight="1">
      <c r="A132" s="567" t="s">
        <v>1564</v>
      </c>
      <c r="B132" s="1738">
        <f ca="1">MfSumm!B17*伸びまとめ!$C$20</f>
        <v>1202035.5300697598</v>
      </c>
      <c r="C132" s="1559">
        <f ca="1">MfSumm!C17*伸びまとめ!$C$20</f>
        <v>1146176.6036789054</v>
      </c>
      <c r="D132" s="1559"/>
      <c r="E132" s="1559"/>
      <c r="F132" s="1559"/>
      <c r="G132" s="1559"/>
      <c r="H132" s="1559"/>
      <c r="I132" s="1559"/>
      <c r="J132" s="1559"/>
      <c r="K132" s="1559"/>
      <c r="L132" s="1559"/>
      <c r="M132" s="1559"/>
      <c r="N132" s="1559"/>
      <c r="O132" s="1559"/>
      <c r="P132" s="1559"/>
      <c r="Q132" s="1560"/>
    </row>
    <row r="133" spans="1:17" ht="13.5" customHeight="1">
      <c r="A133" s="567" t="s">
        <v>975</v>
      </c>
      <c r="B133" s="1739">
        <f ca="1">B130/B131</f>
        <v>39.099246032681009</v>
      </c>
      <c r="C133" s="1725">
        <f ca="1">C130/C131</f>
        <v>48.108729877915657</v>
      </c>
      <c r="D133" s="1725">
        <f ca="1">D130/D131</f>
        <v>22.064644396510054</v>
      </c>
      <c r="E133" s="1725">
        <f ca="1">E130/E131</f>
        <v>43.968645074179761</v>
      </c>
      <c r="F133" s="1725">
        <f ca="1">F130/F131</f>
        <v>56.583471449093963</v>
      </c>
      <c r="G133" s="1725">
        <f ca="1">G130/G131</f>
        <v>44.295856793356123</v>
      </c>
      <c r="H133" s="1725">
        <f ca="1">H130/H131</f>
        <v>16.528661610720381</v>
      </c>
      <c r="I133" s="1733" t="str">
        <f ca="1">IFERROR(I130/I131,"-")</f>
        <v>-</v>
      </c>
      <c r="J133" s="1725">
        <f ca="1">J130/J131</f>
        <v>16.528661610720381</v>
      </c>
      <c r="K133" s="1725">
        <f ca="1">K130/K131</f>
        <v>30.138019194124698</v>
      </c>
      <c r="L133" s="1725">
        <f ca="1">L130/L131</f>
        <v>17.583876804493297</v>
      </c>
      <c r="M133" s="1725">
        <f ca="1">M130/M131</f>
        <v>35.652501275802997</v>
      </c>
      <c r="N133" s="1725">
        <f ca="1">N130/N131</f>
        <v>16.406577430300555</v>
      </c>
      <c r="O133" s="1725">
        <f ca="1">O130/O131</f>
        <v>31.925374569758276</v>
      </c>
      <c r="P133" s="1559"/>
      <c r="Q133" s="1560"/>
    </row>
    <row r="134" spans="1:17" ht="13.5" customHeight="1">
      <c r="A134" s="567" t="s">
        <v>976</v>
      </c>
      <c r="B134" s="1739">
        <f ca="1">B133/伸びまとめ!$C$20</f>
        <v>23.920665239974632</v>
      </c>
      <c r="C134" s="1725">
        <f ca="1">C133/伸びまとめ!$C$20</f>
        <v>29.432609047450651</v>
      </c>
      <c r="D134" s="1725">
        <f ca="1">D133/伸びまとめ!$C$20</f>
        <v>13.499006395336572</v>
      </c>
      <c r="E134" s="1725">
        <f ca="1">E133/伸びまとめ!$C$20</f>
        <v>26.89973200494974</v>
      </c>
      <c r="F134" s="1725">
        <f ca="1">F133/伸びまとめ!$C$20</f>
        <v>34.617400998426092</v>
      </c>
      <c r="G134" s="1725">
        <f ca="1">G133/伸びまとめ!$C$20</f>
        <v>27.099918013408114</v>
      </c>
      <c r="H134" s="1725">
        <f ca="1">H133/伸びまとめ!$C$20</f>
        <v>10.112128017107736</v>
      </c>
      <c r="I134" s="1733" t="str">
        <f ca="1">IFERROR(I133/伸びまとめ!$C$20,"-")</f>
        <v>-</v>
      </c>
      <c r="J134" s="1725">
        <f ca="1">J133/伸びまとめ!$C$20</f>
        <v>10.112128017107736</v>
      </c>
      <c r="K134" s="1725">
        <f ca="1">K133/伸びまとめ!$C$20</f>
        <v>18.438244756331272</v>
      </c>
      <c r="L134" s="1725">
        <f ca="1">L133/伸びまとめ!$C$20</f>
        <v>10.757701831632929</v>
      </c>
      <c r="M134" s="1725">
        <f ca="1">M133/伸びまとめ!$C$20</f>
        <v>21.811969143175158</v>
      </c>
      <c r="N134" s="1725">
        <f ca="1">N133/伸びまとめ!$C$20</f>
        <v>10.037437707006145</v>
      </c>
      <c r="O134" s="1725">
        <f ca="1">O133/伸びまとめ!$C$20</f>
        <v>19.531737187608936</v>
      </c>
      <c r="P134" s="1559"/>
      <c r="Q134" s="1560"/>
    </row>
    <row r="135" spans="1:17" ht="13.5" customHeight="1">
      <c r="A135" s="567" t="s">
        <v>974</v>
      </c>
      <c r="B135" s="1734">
        <f ca="1">B130/B132</f>
        <v>0.10317339526393768</v>
      </c>
      <c r="C135" s="1283">
        <f ca="1">C130/C132</f>
        <v>9.6466953836530492E-2</v>
      </c>
      <c r="D135" s="812"/>
      <c r="E135" s="812"/>
      <c r="F135" s="812"/>
      <c r="G135" s="812"/>
      <c r="H135" s="812"/>
      <c r="I135" s="812"/>
      <c r="J135" s="812"/>
      <c r="K135" s="812"/>
      <c r="L135" s="812"/>
      <c r="M135" s="812"/>
      <c r="N135" s="812"/>
      <c r="O135" s="812"/>
      <c r="P135" s="812"/>
      <c r="Q135" s="1321"/>
    </row>
    <row r="136" spans="1:17" ht="13.5" customHeight="1">
      <c r="A136" s="1318"/>
    </row>
    <row r="137" spans="1:17" ht="13.5" customHeight="1">
      <c r="A137" s="1715" t="s">
        <v>1037</v>
      </c>
      <c r="B137" s="2819" t="s">
        <v>978</v>
      </c>
      <c r="C137" s="1318"/>
      <c r="D137" s="1318"/>
      <c r="E137" s="1318"/>
      <c r="F137" s="1318"/>
      <c r="G137" s="1318"/>
      <c r="H137" s="1318"/>
      <c r="I137" s="1318"/>
      <c r="J137" s="1318"/>
      <c r="K137" s="1318"/>
      <c r="L137" s="1318"/>
      <c r="M137" s="1318"/>
      <c r="N137" s="1318"/>
      <c r="O137" s="1318"/>
      <c r="P137" s="1318"/>
      <c r="Q137" s="1318"/>
    </row>
    <row r="138" spans="1:17" ht="13.5" customHeight="1">
      <c r="B138" s="1726" t="s">
        <v>1566</v>
      </c>
      <c r="C138" s="1727" t="s">
        <v>1565</v>
      </c>
      <c r="D138" s="1727" t="s">
        <v>691</v>
      </c>
      <c r="E138" s="1727" t="s">
        <v>690</v>
      </c>
      <c r="F138" s="1727" t="s">
        <v>689</v>
      </c>
      <c r="G138" s="1728" t="s">
        <v>688</v>
      </c>
      <c r="H138" s="1728" t="s">
        <v>687</v>
      </c>
      <c r="I138" s="1728" t="s">
        <v>686</v>
      </c>
      <c r="J138" s="1728" t="s">
        <v>685</v>
      </c>
      <c r="K138" s="1728" t="s">
        <v>684</v>
      </c>
      <c r="L138" s="1728" t="s">
        <v>683</v>
      </c>
      <c r="M138" s="1728" t="s">
        <v>682</v>
      </c>
      <c r="N138" s="1728" t="s">
        <v>353</v>
      </c>
      <c r="O138" s="1728" t="s">
        <v>681</v>
      </c>
      <c r="P138" s="1728" t="s">
        <v>694</v>
      </c>
      <c r="Q138" s="1728" t="s">
        <v>479</v>
      </c>
    </row>
    <row r="139" spans="1:17" ht="13.5" customHeight="1">
      <c r="A139" s="2800" t="s">
        <v>970</v>
      </c>
      <c r="B139" s="1743">
        <v>0.1</v>
      </c>
      <c r="C139" s="1743">
        <v>9.2149999999999996E-2</v>
      </c>
      <c r="D139" s="1729"/>
      <c r="E139" s="1729"/>
      <c r="F139" s="1729"/>
      <c r="G139" s="1730"/>
      <c r="H139" s="1730"/>
      <c r="I139" s="1730"/>
      <c r="J139" s="1740">
        <f>'Mf2018'!$N$51/12*10000</f>
        <v>7425.9315463001985</v>
      </c>
      <c r="K139" s="1730"/>
      <c r="L139" s="1730"/>
      <c r="M139" s="1730"/>
      <c r="N139" s="1740">
        <v>5800</v>
      </c>
      <c r="O139" s="1730"/>
      <c r="P139" s="1730"/>
      <c r="Q139" s="1730"/>
    </row>
    <row r="140" spans="1:17" ht="13.5" customHeight="1">
      <c r="A140" s="567" t="s">
        <v>1038</v>
      </c>
      <c r="B140" s="1559">
        <f>'Mf2018'!F5</f>
        <v>71802.096449999997</v>
      </c>
      <c r="C140" s="1559">
        <f>'Mf2018'!G5</f>
        <v>47599.915231762869</v>
      </c>
      <c r="D140" s="1559">
        <f>'Mf2018'!H5</f>
        <v>14.07898</v>
      </c>
      <c r="E140" s="1559">
        <f>'Mf2018'!I5</f>
        <v>244.2313</v>
      </c>
      <c r="F140" s="1559">
        <f>'Mf2018'!J5</f>
        <v>13886.141929424157</v>
      </c>
      <c r="G140" s="1559">
        <f>'Mf2018'!K5</f>
        <v>133546.46389118704</v>
      </c>
      <c r="H140" s="1559">
        <f>'Mf2018'!L5</f>
        <v>109775.59523000001</v>
      </c>
      <c r="I140" s="1559">
        <f>'Mf2018'!M5</f>
        <v>977.40133827564227</v>
      </c>
      <c r="J140" s="1559">
        <f>'Mf2018'!N5</f>
        <v>110752.99656827564</v>
      </c>
      <c r="K140" s="1559">
        <f>'Mf2018'!O5</f>
        <v>5654.5732500000004</v>
      </c>
      <c r="L140" s="1559">
        <f>'Mf2018'!P5</f>
        <v>116407.56981827565</v>
      </c>
      <c r="M140" s="1559">
        <f>'Mf2018'!Q5</f>
        <v>249954.03370946267</v>
      </c>
      <c r="N140" s="1559">
        <f>'Mf2018'!R5</f>
        <v>172260.40351999999</v>
      </c>
      <c r="O140" s="1559">
        <f>'Mf2018'!S5</f>
        <v>422214.43722946267</v>
      </c>
      <c r="P140" s="1559">
        <f>'Mf2018'!T5</f>
        <v>36497.801462415307</v>
      </c>
      <c r="Q140" s="1732">
        <f>現状投影!B43</f>
        <v>453311.92922110739</v>
      </c>
    </row>
    <row r="141" spans="1:17" ht="13.5" customHeight="1">
      <c r="A141" s="567" t="s">
        <v>1039</v>
      </c>
      <c r="B141" s="1559">
        <f>'Mf2018'!F6</f>
        <v>56076.467269080167</v>
      </c>
      <c r="C141" s="1559">
        <f>'Mf2018'!G6</f>
        <v>37288.217147166899</v>
      </c>
      <c r="D141" s="1559">
        <f>'Mf2018'!H6</f>
        <v>11.485604998391315</v>
      </c>
      <c r="E141" s="1559">
        <f>'Mf2018'!I6</f>
        <v>196.19558260496336</v>
      </c>
      <c r="F141" s="1559">
        <f>'Mf2018'!J6</f>
        <v>10925.546738112727</v>
      </c>
      <c r="G141" s="1559">
        <f>'Mf2018'!K6</f>
        <v>104497.91234196315</v>
      </c>
      <c r="H141" s="1559">
        <f>'Mf2018'!L6</f>
        <v>91204.579857087418</v>
      </c>
      <c r="I141" s="1559">
        <f>'Mf2018'!M6</f>
        <v>856.26935238718863</v>
      </c>
      <c r="J141" s="1559">
        <f>'Mf2018'!N6</f>
        <v>92060.849209474603</v>
      </c>
      <c r="K141" s="1559">
        <f>'Mf2018'!O6</f>
        <v>4417.4649293972398</v>
      </c>
      <c r="L141" s="1559">
        <f>'Mf2018'!P6</f>
        <v>96478.31413887185</v>
      </c>
      <c r="M141" s="1559">
        <f>'Mf2018'!Q6</f>
        <v>200976.226480835</v>
      </c>
      <c r="N141" s="1559">
        <f>'Mf2018'!R6</f>
        <v>158390.04871999999</v>
      </c>
      <c r="O141" s="1559">
        <f>'Mf2018'!S6</f>
        <v>359366.27520083496</v>
      </c>
      <c r="P141" s="1559">
        <f>'Mf2018'!T6</f>
        <v>30008.328927654962</v>
      </c>
      <c r="Q141" s="1560">
        <f>'Mf2018'!U6</f>
        <v>389374.60412848991</v>
      </c>
    </row>
    <row r="142" spans="1:17" ht="13.5" customHeight="1">
      <c r="A142" s="567" t="s">
        <v>1040</v>
      </c>
      <c r="B142" s="1559">
        <f>'Mf2018'!F36</f>
        <v>79936.968557208529</v>
      </c>
      <c r="C142" s="1559">
        <f>'Mf2018'!G36</f>
        <v>71656.240235904217</v>
      </c>
      <c r="D142" s="1559">
        <f>'Mf2018'!H36</f>
        <v>20.248611037075701</v>
      </c>
      <c r="E142" s="1559">
        <f>'Mf2018'!I36</f>
        <v>276.6878976419236</v>
      </c>
      <c r="F142" s="1559">
        <f>'Mf2018'!J36</f>
        <v>22696.020901020471</v>
      </c>
      <c r="G142" s="1559">
        <f>'Mf2018'!K36</f>
        <v>174586.16620281219</v>
      </c>
      <c r="H142" s="1559">
        <f>'Mf2018'!L36</f>
        <v>27061.166585864561</v>
      </c>
      <c r="I142" s="1559">
        <f>'Mf2018'!M36</f>
        <v>209.55412085999998</v>
      </c>
      <c r="J142" s="1559">
        <f>'Mf2018'!N36</f>
        <v>27270.720706724562</v>
      </c>
      <c r="K142" s="1559">
        <f>'Mf2018'!O36</f>
        <v>4068.5692216305961</v>
      </c>
      <c r="L142" s="1559">
        <f>'Mf2018'!P36</f>
        <v>31339.28992835516</v>
      </c>
      <c r="M142" s="1559">
        <f>'Mf2018'!Q36</f>
        <v>205925.45613116736</v>
      </c>
      <c r="N142" s="1559">
        <f>'Mf2018'!R36</f>
        <v>12465.889575967318</v>
      </c>
      <c r="O142" s="1559">
        <f>'Mf2018'!S36</f>
        <v>218391.34570713469</v>
      </c>
      <c r="P142" s="1559">
        <f>'Mf2018'!T36</f>
        <v>2736.2105586776347</v>
      </c>
      <c r="Q142" s="1560">
        <f>'Mf2018'!U36</f>
        <v>221127.55626581234</v>
      </c>
    </row>
    <row r="143" spans="1:17" ht="13.5" customHeight="1">
      <c r="A143" s="567" t="s">
        <v>1041</v>
      </c>
      <c r="B143" s="1724">
        <f>MfSumm!B5</f>
        <v>3952.9843000000001</v>
      </c>
      <c r="C143" s="1724">
        <f>MfSumm!C5</f>
        <v>2884.2919000000002</v>
      </c>
      <c r="D143" s="1724">
        <f>MfSumm!D5</f>
        <v>1.8948</v>
      </c>
      <c r="E143" s="1724">
        <f>MfSumm!E5</f>
        <v>12.065099999999999</v>
      </c>
      <c r="F143" s="1724">
        <f>MfSumm!F5</f>
        <v>854.30100000000004</v>
      </c>
      <c r="G143" s="1724">
        <f>MfSumm!G5</f>
        <v>7705.5371000000005</v>
      </c>
      <c r="H143" s="1724">
        <f>MfSumm!H5</f>
        <v>3037.2521999999999</v>
      </c>
      <c r="I143" s="1724">
        <f>MfSumm!I5</f>
        <v>23.050799999999999</v>
      </c>
      <c r="J143" s="1724">
        <f>MfSumm!J5</f>
        <v>3060.3029999999999</v>
      </c>
      <c r="K143" s="1724">
        <f>MfSumm!K5</f>
        <v>279.303</v>
      </c>
      <c r="L143" s="1724">
        <f>MfSumm!L5</f>
        <v>3339.6059999999998</v>
      </c>
      <c r="M143" s="1724">
        <f>MfSumm!M5</f>
        <v>11045.143100000001</v>
      </c>
      <c r="N143" s="1724">
        <f>MfSumm!N5</f>
        <v>1752.8334</v>
      </c>
      <c r="O143" s="1724">
        <f>MfSumm!O5</f>
        <v>12797.976500000001</v>
      </c>
      <c r="P143" s="1559"/>
      <c r="Q143" s="1560"/>
    </row>
    <row r="144" spans="1:17" ht="13.5" customHeight="1">
      <c r="A144" s="567" t="s">
        <v>1564</v>
      </c>
      <c r="B144" s="1724">
        <f>MfSumm!B13</f>
        <v>917261.02489867993</v>
      </c>
      <c r="C144" s="1724">
        <f>MfSumm!C13</f>
        <v>899973.51122076006</v>
      </c>
      <c r="D144" s="1724"/>
      <c r="E144" s="1724"/>
      <c r="F144" s="1724"/>
      <c r="G144" s="1724"/>
      <c r="H144" s="1724"/>
      <c r="I144" s="1724"/>
      <c r="J144" s="1724"/>
      <c r="K144" s="1724"/>
      <c r="L144" s="1724"/>
      <c r="M144" s="1724"/>
      <c r="N144" s="1724"/>
      <c r="O144" s="1724"/>
      <c r="P144" s="1559"/>
      <c r="Q144" s="1560"/>
    </row>
    <row r="145" spans="1:17" ht="13.5" customHeight="1">
      <c r="A145" s="567" t="s">
        <v>975</v>
      </c>
      <c r="B145" s="1725">
        <f t="shared" ref="B145:O145" si="28">B142/B143</f>
        <v>20.221929178218222</v>
      </c>
      <c r="C145" s="1725">
        <f t="shared" si="28"/>
        <v>24.84361594466365</v>
      </c>
      <c r="D145" s="1725">
        <f t="shared" si="28"/>
        <v>10.686410722543647</v>
      </c>
      <c r="E145" s="1725">
        <f t="shared" si="28"/>
        <v>22.93291374641931</v>
      </c>
      <c r="F145" s="1725">
        <f t="shared" si="28"/>
        <v>26.566773187694348</v>
      </c>
      <c r="G145" s="1725">
        <f t="shared" si="28"/>
        <v>22.657235172200025</v>
      </c>
      <c r="H145" s="1725">
        <f t="shared" si="28"/>
        <v>8.9097528963398442</v>
      </c>
      <c r="I145" s="1725">
        <f t="shared" si="28"/>
        <v>9.0909695481284807</v>
      </c>
      <c r="J145" s="1725">
        <f t="shared" si="28"/>
        <v>8.9111178555602386</v>
      </c>
      <c r="K145" s="1725">
        <f t="shared" si="28"/>
        <v>14.56686545304059</v>
      </c>
      <c r="L145" s="1725">
        <f t="shared" si="28"/>
        <v>9.3841279265743207</v>
      </c>
      <c r="M145" s="1725">
        <f t="shared" si="28"/>
        <v>18.643982632616805</v>
      </c>
      <c r="N145" s="1725">
        <f t="shared" si="28"/>
        <v>7.1118507759877909</v>
      </c>
      <c r="O145" s="1725">
        <f t="shared" si="28"/>
        <v>17.064521544256209</v>
      </c>
      <c r="P145" s="566"/>
      <c r="Q145" s="567"/>
    </row>
    <row r="146" spans="1:17" ht="13.5" customHeight="1">
      <c r="A146" s="567" t="s">
        <v>976</v>
      </c>
      <c r="B146" s="1725">
        <f t="shared" ref="B146:O146" si="29">B145</f>
        <v>20.221929178218222</v>
      </c>
      <c r="C146" s="1725">
        <f t="shared" si="29"/>
        <v>24.84361594466365</v>
      </c>
      <c r="D146" s="1725">
        <f t="shared" si="29"/>
        <v>10.686410722543647</v>
      </c>
      <c r="E146" s="1725">
        <f t="shared" si="29"/>
        <v>22.93291374641931</v>
      </c>
      <c r="F146" s="1725">
        <f t="shared" si="29"/>
        <v>26.566773187694348</v>
      </c>
      <c r="G146" s="1725">
        <f t="shared" si="29"/>
        <v>22.657235172200025</v>
      </c>
      <c r="H146" s="1725">
        <f t="shared" si="29"/>
        <v>8.9097528963398442</v>
      </c>
      <c r="I146" s="1725">
        <f t="shared" si="29"/>
        <v>9.0909695481284807</v>
      </c>
      <c r="J146" s="1725">
        <f t="shared" si="29"/>
        <v>8.9111178555602386</v>
      </c>
      <c r="K146" s="1725">
        <f t="shared" si="29"/>
        <v>14.56686545304059</v>
      </c>
      <c r="L146" s="1725">
        <f t="shared" si="29"/>
        <v>9.3841279265743207</v>
      </c>
      <c r="M146" s="1725">
        <f t="shared" si="29"/>
        <v>18.643982632616805</v>
      </c>
      <c r="N146" s="1725">
        <f t="shared" si="29"/>
        <v>7.1118507759877909</v>
      </c>
      <c r="O146" s="1725">
        <f t="shared" si="29"/>
        <v>17.064521544256209</v>
      </c>
      <c r="P146" s="566"/>
      <c r="Q146" s="567"/>
    </row>
    <row r="147" spans="1:17" ht="13.5" customHeight="1">
      <c r="A147" s="567" t="s">
        <v>974</v>
      </c>
      <c r="B147" s="1283">
        <f>B142/B144</f>
        <v>8.7147460087534309E-2</v>
      </c>
      <c r="C147" s="1283">
        <f>C142/C144</f>
        <v>7.9620388091985989E-2</v>
      </c>
      <c r="D147" s="812"/>
      <c r="E147" s="812"/>
      <c r="F147" s="812"/>
      <c r="G147" s="812"/>
      <c r="H147" s="812"/>
      <c r="I147" s="812"/>
      <c r="J147" s="812"/>
      <c r="K147" s="812"/>
      <c r="L147" s="812"/>
      <c r="M147" s="812"/>
      <c r="N147" s="812"/>
      <c r="O147" s="812"/>
      <c r="P147" s="812"/>
      <c r="Q147" s="1321"/>
    </row>
    <row r="148" spans="1:17" ht="13.5" customHeight="1">
      <c r="A148" s="2800" t="s">
        <v>673</v>
      </c>
      <c r="B148" s="1744">
        <f>B139/B147*B156</f>
        <v>9.9855273103748241E-2</v>
      </c>
      <c r="C148" s="1744">
        <f>C139/C147*C156</f>
        <v>9.2253197899291012E-2</v>
      </c>
      <c r="D148" s="1731"/>
      <c r="E148" s="1731"/>
      <c r="F148" s="1731"/>
      <c r="G148" s="1731"/>
      <c r="H148" s="1731"/>
      <c r="I148" s="1731"/>
      <c r="J148" s="1741">
        <f>J139/J145*J155</f>
        <v>7640.1233393612638</v>
      </c>
      <c r="K148" s="1731"/>
      <c r="L148" s="1731"/>
      <c r="M148" s="1731"/>
      <c r="N148" s="1741">
        <f>N139/N145*N155</f>
        <v>5995.665316965883</v>
      </c>
      <c r="O148" s="1731"/>
      <c r="P148" s="1731"/>
      <c r="Q148" s="1731"/>
    </row>
    <row r="149" spans="1:17" ht="13.5" customHeight="1">
      <c r="A149" s="567" t="s">
        <v>1038</v>
      </c>
      <c r="B149" s="1559">
        <f>'Mf2025'!F5/'Mf2025'!$U$5*$Q$149</f>
        <v>81263.430876133454</v>
      </c>
      <c r="C149" s="1559">
        <f>'Mf2025'!G5/'Mf2025'!$U$5*$Q$149</f>
        <v>54292.235521686423</v>
      </c>
      <c r="D149" s="1559">
        <f>'Mf2025'!H5/'Mf2025'!$U$5*$Q$149</f>
        <v>15.75654338932987</v>
      </c>
      <c r="E149" s="1559">
        <f>'Mf2025'!I5/'Mf2025'!$U$5*$Q$149</f>
        <v>279.1279884876015</v>
      </c>
      <c r="F149" s="1559">
        <f>'Mf2025'!J5/'Mf2025'!$U$5*$Q$149</f>
        <v>16037.593116771566</v>
      </c>
      <c r="G149" s="1559">
        <f>'Mf2025'!K5/'Mf2025'!$U$5*$Q$149</f>
        <v>151888.14404646837</v>
      </c>
      <c r="H149" s="1559">
        <f>'Mf2025'!L5/'Mf2025'!$U$5*$Q$149</f>
        <v>120961.64653911021</v>
      </c>
      <c r="I149" s="1559">
        <f>'Mf2025'!M5/'Mf2025'!$U$5*$Q$149</f>
        <v>0</v>
      </c>
      <c r="J149" s="1559">
        <f>'Mf2025'!N5/'Mf2025'!$U$5*$Q$149</f>
        <v>120961.64653911021</v>
      </c>
      <c r="K149" s="1559">
        <f>'Mf2025'!O5/'Mf2025'!$U$5*$Q$149</f>
        <v>6342.5468557413524</v>
      </c>
      <c r="L149" s="1559">
        <f>'Mf2025'!P5/'Mf2025'!$U$5*$Q$149</f>
        <v>127304.19339485155</v>
      </c>
      <c r="M149" s="1559">
        <f>'Mf2025'!Q5/'Mf2025'!$U$5*$Q$149</f>
        <v>279192.33744131989</v>
      </c>
      <c r="N149" s="1559">
        <f>'Mf2025'!R5/'Mf2025'!$U$5*$Q$149</f>
        <v>247896.06083660951</v>
      </c>
      <c r="O149" s="1559">
        <f>'Mf2025'!S5/'Mf2025'!$U$5*$Q$149</f>
        <v>527088.3982779294</v>
      </c>
      <c r="P149" s="1559">
        <f>'Mf2025'!T5/'Mf2025'!$U$5*$Q$149</f>
        <v>45563.500480290852</v>
      </c>
      <c r="Q149" s="1732">
        <f>B44</f>
        <v>565910.20492171461</v>
      </c>
    </row>
    <row r="150" spans="1:17" ht="13.5" customHeight="1">
      <c r="A150" s="567" t="s">
        <v>1039</v>
      </c>
      <c r="B150" s="1559">
        <f>'Mf2025'!F6/'Mf2025'!$U$5*$Q$149</f>
        <v>63310.107116253814</v>
      </c>
      <c r="C150" s="1559">
        <f>'Mf2025'!G6/'Mf2025'!$U$5*$Q$149</f>
        <v>42482.520677280561</v>
      </c>
      <c r="D150" s="1559">
        <f>'Mf2025'!H6/'Mf2025'!$U$5*$Q$149</f>
        <v>12.79959339826175</v>
      </c>
      <c r="E150" s="1559">
        <f>'Mf2025'!I6/'Mf2025'!$U$5*$Q$149</f>
        <v>223.82562850097378</v>
      </c>
      <c r="F150" s="1559">
        <f>'Mf2025'!J6/'Mf2025'!$U$5*$Q$149</f>
        <v>12605.675228974767</v>
      </c>
      <c r="G150" s="1559">
        <f>'Mf2025'!K6/'Mf2025'!$U$5*$Q$149</f>
        <v>118634.92824440835</v>
      </c>
      <c r="H150" s="1559">
        <f>'Mf2025'!L6/'Mf2025'!$U$5*$Q$149</f>
        <v>100366.73554422655</v>
      </c>
      <c r="I150" s="1559">
        <f>'Mf2025'!M6/'Mf2025'!$U$5*$Q$149</f>
        <v>0</v>
      </c>
      <c r="J150" s="1559">
        <f>'Mf2025'!N6/'Mf2025'!$U$5*$Q$149</f>
        <v>100366.73554422655</v>
      </c>
      <c r="K150" s="1559">
        <f>'Mf2025'!O6/'Mf2025'!$U$5*$Q$149</f>
        <v>4960.8578541635998</v>
      </c>
      <c r="L150" s="1559">
        <f>'Mf2025'!P6/'Mf2025'!$U$5*$Q$149</f>
        <v>105327.59339839016</v>
      </c>
      <c r="M150" s="1559">
        <f>'Mf2025'!Q6/'Mf2025'!$U$5*$Q$149</f>
        <v>223962.5216427985</v>
      </c>
      <c r="N150" s="1559">
        <f>'Mf2025'!R6/'Mf2025'!$U$5*$Q$149</f>
        <v>227652.0130530193</v>
      </c>
      <c r="O150" s="1559">
        <f>'Mf2025'!S6/'Mf2025'!$U$5*$Q$149</f>
        <v>451614.53469581786</v>
      </c>
      <c r="P150" s="1559">
        <f>'Mf2025'!T6/'Mf2025'!$U$5*$Q$149</f>
        <v>37462.106064551161</v>
      </c>
      <c r="Q150" s="1560">
        <f>'Mf2025'!U6/'Mf2025'!$U$5*$Q$149</f>
        <v>489076.64076036902</v>
      </c>
    </row>
    <row r="151" spans="1:17" ht="13.5" customHeight="1">
      <c r="A151" s="567" t="s">
        <v>1040</v>
      </c>
      <c r="B151" s="1559">
        <f>'Mf2025'!F36/'Mf2025'!$U$5*$Q$149</f>
        <v>94507.339630310584</v>
      </c>
      <c r="C151" s="1559">
        <f>'Mf2025'!G36/'Mf2025'!$U$5*$Q$149</f>
        <v>85446.886774449522</v>
      </c>
      <c r="D151" s="1559">
        <f>'Mf2025'!H36/'Mf2025'!$U$5*$Q$149</f>
        <v>25.774125107136609</v>
      </c>
      <c r="E151" s="1559">
        <f>'Mf2025'!I36/'Mf2025'!$U$5*$Q$149</f>
        <v>331.97834129942783</v>
      </c>
      <c r="F151" s="1559">
        <f>'Mf2025'!J36/'Mf2025'!$U$5*$Q$149</f>
        <v>27078.407639276284</v>
      </c>
      <c r="G151" s="1559">
        <f>'Mf2025'!K36/'Mf2025'!$U$5*$Q$149</f>
        <v>207390.38651044297</v>
      </c>
      <c r="H151" s="1559">
        <f>'Mf2025'!L36/'Mf2025'!$U$5*$Q$149</f>
        <v>32564.190160687827</v>
      </c>
      <c r="I151" s="1559">
        <f>'Mf2025'!M36/'Mf2025'!$U$5*$Q$149</f>
        <v>0</v>
      </c>
      <c r="J151" s="1559">
        <f>'Mf2025'!N36/'Mf2025'!$U$5*$Q$149</f>
        <v>32564.190160687827</v>
      </c>
      <c r="K151" s="1559">
        <f>'Mf2025'!O36/'Mf2025'!$U$5*$Q$149</f>
        <v>5088.7783742594611</v>
      </c>
      <c r="L151" s="1559">
        <f>'Mf2025'!P36/'Mf2025'!$U$5*$Q$149</f>
        <v>37652.968534947286</v>
      </c>
      <c r="M151" s="1559">
        <f>'Mf2025'!Q36/'Mf2025'!$U$5*$Q$149</f>
        <v>245043.35504539023</v>
      </c>
      <c r="N151" s="1559">
        <f>'Mf2025'!R36/'Mf2025'!$U$5*$Q$149</f>
        <v>19452.91872887755</v>
      </c>
      <c r="O151" s="1559">
        <f>'Mf2025'!S36/'Mf2025'!$U$5*$Q$149</f>
        <v>264496.27377426781</v>
      </c>
      <c r="P151" s="1559">
        <f>'Mf2025'!T36/'Mf2025'!$U$5*$Q$149</f>
        <v>3415.8586574829528</v>
      </c>
      <c r="Q151" s="1560">
        <f>'Mf2025'!U36/'Mf2025'!$U$5*$Q$149</f>
        <v>267912.13243175071</v>
      </c>
    </row>
    <row r="152" spans="1:17" ht="13.5" customHeight="1">
      <c r="A152" s="567" t="s">
        <v>1041</v>
      </c>
      <c r="B152" s="1559">
        <f>MfSumm!B6</f>
        <v>3694.9084024309391</v>
      </c>
      <c r="C152" s="1559">
        <f>MfSumm!C6</f>
        <v>2742.9785591765258</v>
      </c>
      <c r="D152" s="1559">
        <f>MfSumm!D6</f>
        <v>1.7732792077402646</v>
      </c>
      <c r="E152" s="1559">
        <f>MfSumm!E6</f>
        <v>11.419665981795893</v>
      </c>
      <c r="F152" s="1559">
        <f>MfSumm!F6</f>
        <v>761.39610103368182</v>
      </c>
      <c r="G152" s="1559">
        <f>MfSumm!G6</f>
        <v>7212.4760078306826</v>
      </c>
      <c r="H152" s="1559">
        <f>MfSumm!H6</f>
        <v>2835.3417448103701</v>
      </c>
      <c r="I152" s="1559">
        <f>MfSumm!I6</f>
        <v>0</v>
      </c>
      <c r="J152" s="1559">
        <f>MfSumm!J6</f>
        <v>2835.3417448103701</v>
      </c>
      <c r="K152" s="1559">
        <f>MfSumm!K6</f>
        <v>260.34766150924594</v>
      </c>
      <c r="L152" s="1559">
        <f>MfSumm!L6</f>
        <v>3095.689406319616</v>
      </c>
      <c r="M152" s="1559">
        <f>MfSumm!M6</f>
        <v>10308.165414150299</v>
      </c>
      <c r="N152" s="1559">
        <f>MfSumm!N6</f>
        <v>2112.2216702752189</v>
      </c>
      <c r="O152" s="1559">
        <f>MfSumm!O6</f>
        <v>12420.387084425518</v>
      </c>
      <c r="P152" s="1559"/>
      <c r="Q152" s="1560"/>
    </row>
    <row r="153" spans="1:17" ht="13.5" customHeight="1">
      <c r="A153" s="567" t="s">
        <v>1564</v>
      </c>
      <c r="B153" s="1559">
        <f>MfSumm!B14*伸びまとめ!$D$17</f>
        <v>1086024.9434168071</v>
      </c>
      <c r="C153" s="1559">
        <f>MfSumm!C14*伸びまとめ!$D$17</f>
        <v>1071977.9784587838</v>
      </c>
      <c r="D153" s="1559"/>
      <c r="E153" s="1559"/>
      <c r="F153" s="1559"/>
      <c r="G153" s="1559"/>
      <c r="H153" s="1559"/>
      <c r="I153" s="1559"/>
      <c r="J153" s="1559"/>
      <c r="K153" s="1559"/>
      <c r="L153" s="1559"/>
      <c r="M153" s="1559"/>
      <c r="N153" s="1559"/>
      <c r="O153" s="1559"/>
      <c r="P153" s="1559"/>
      <c r="Q153" s="1560"/>
    </row>
    <row r="154" spans="1:17" ht="13.5" customHeight="1">
      <c r="A154" s="567" t="s">
        <v>975</v>
      </c>
      <c r="B154" s="1725">
        <f t="shared" ref="B154:H154" si="30">B151/B152</f>
        <v>25.577721918121895</v>
      </c>
      <c r="C154" s="1725">
        <f t="shared" si="30"/>
        <v>31.15113185576692</v>
      </c>
      <c r="D154" s="1725">
        <f t="shared" si="30"/>
        <v>14.534724703607866</v>
      </c>
      <c r="E154" s="1725">
        <f t="shared" si="30"/>
        <v>29.070757571073884</v>
      </c>
      <c r="F154" s="1725">
        <f t="shared" si="30"/>
        <v>35.564153273853471</v>
      </c>
      <c r="G154" s="1725">
        <f t="shared" si="30"/>
        <v>28.754395340140672</v>
      </c>
      <c r="H154" s="1725">
        <f t="shared" si="30"/>
        <v>11.485102358575032</v>
      </c>
      <c r="I154" s="1733" t="str">
        <f>IFERROR(I151/I152,"-")</f>
        <v>-</v>
      </c>
      <c r="J154" s="1725">
        <f t="shared" ref="J154:O154" si="31">J151/J152</f>
        <v>11.485102358575032</v>
      </c>
      <c r="K154" s="1725">
        <f t="shared" si="31"/>
        <v>19.546088275806309</v>
      </c>
      <c r="L154" s="1725">
        <f t="shared" si="31"/>
        <v>12.163031749270969</v>
      </c>
      <c r="M154" s="1725">
        <f t="shared" si="31"/>
        <v>23.771771716916042</v>
      </c>
      <c r="N154" s="1725">
        <f t="shared" si="31"/>
        <v>9.2096956501458802</v>
      </c>
      <c r="O154" s="1725">
        <f t="shared" si="31"/>
        <v>21.295332583147236</v>
      </c>
      <c r="P154" s="566"/>
      <c r="Q154" s="567"/>
    </row>
    <row r="155" spans="1:17" ht="13.5" customHeight="1">
      <c r="A155" s="567" t="s">
        <v>976</v>
      </c>
      <c r="B155" s="1725">
        <f>B154/伸びまとめ!$D$17</f>
        <v>20.41778409211296</v>
      </c>
      <c r="C155" s="1725">
        <f>C154/伸びまとめ!$D$17</f>
        <v>24.866838668902599</v>
      </c>
      <c r="D155" s="1725">
        <f>D154/伸びまとめ!$D$17</f>
        <v>11.602552869507338</v>
      </c>
      <c r="E155" s="1725">
        <f>E154/伸びまとめ!$D$17</f>
        <v>23.206149999613739</v>
      </c>
      <c r="F155" s="1725">
        <f>F154/伸びまとめ!$D$17</f>
        <v>28.389596434304774</v>
      </c>
      <c r="G155" s="1725">
        <f>G154/伸びまとめ!$D$17</f>
        <v>22.953609302409699</v>
      </c>
      <c r="H155" s="1725">
        <f>H154/伸びまとめ!$D$17</f>
        <v>9.1681480072335173</v>
      </c>
      <c r="I155" s="1733" t="str">
        <f>IFERROR(I154/伸びまとめ!$D$17,"-")</f>
        <v>-</v>
      </c>
      <c r="J155" s="1725">
        <f>J154/伸びまとめ!$D$17</f>
        <v>9.1681480072335173</v>
      </c>
      <c r="K155" s="1725">
        <f>K154/伸びまとめ!$D$17</f>
        <v>15.602945858053086</v>
      </c>
      <c r="L155" s="1725">
        <f>L154/伸びまとめ!$D$17</f>
        <v>9.7093148857083502</v>
      </c>
      <c r="M155" s="1725">
        <f>M154/伸びまとめ!$D$17</f>
        <v>18.976158391146836</v>
      </c>
      <c r="N155" s="1725">
        <f>N154/伸びまとめ!$D$17</f>
        <v>7.3517719029356723</v>
      </c>
      <c r="O155" s="1725">
        <f>O154/伸びまとめ!$D$17</f>
        <v>16.999305264335476</v>
      </c>
      <c r="P155" s="566"/>
      <c r="Q155" s="567"/>
    </row>
    <row r="156" spans="1:17" ht="13.5" customHeight="1">
      <c r="A156" s="567" t="s">
        <v>974</v>
      </c>
      <c r="B156" s="1283">
        <f>B151/B153</f>
        <v>8.7021334273387374E-2</v>
      </c>
      <c r="C156" s="1283">
        <f>C151/C153</f>
        <v>7.9709554199330832E-2</v>
      </c>
      <c r="D156" s="812"/>
      <c r="E156" s="812"/>
      <c r="F156" s="812"/>
      <c r="G156" s="812"/>
      <c r="H156" s="812"/>
      <c r="I156" s="812"/>
      <c r="J156" s="812"/>
      <c r="K156" s="812"/>
      <c r="L156" s="812"/>
      <c r="M156" s="812"/>
      <c r="N156" s="812"/>
      <c r="O156" s="812"/>
      <c r="P156" s="812"/>
      <c r="Q156" s="1321"/>
    </row>
    <row r="157" spans="1:17" ht="13.5" customHeight="1">
      <c r="A157" s="2800" t="s">
        <v>676</v>
      </c>
      <c r="B157" s="1745">
        <f ca="1">B139/B147*B165</f>
        <v>0.10755209224977998</v>
      </c>
      <c r="C157" s="1745">
        <f ca="1">C139/C147*C165</f>
        <v>0.10142744581786425</v>
      </c>
      <c r="D157"/>
      <c r="E157"/>
      <c r="F157"/>
      <c r="G157"/>
      <c r="H157"/>
      <c r="I157"/>
      <c r="J157" s="1557">
        <f ca="1">J139/J145*J164</f>
        <v>7655.3876592385104</v>
      </c>
      <c r="K157"/>
      <c r="L157"/>
      <c r="M157"/>
      <c r="N157" s="1557">
        <f ca="1">N139/N145*N164</f>
        <v>7436.5944101636305</v>
      </c>
      <c r="O157"/>
      <c r="P157"/>
      <c r="Q157"/>
    </row>
    <row r="158" spans="1:17" ht="13.5" customHeight="1">
      <c r="A158" s="567" t="s">
        <v>1038</v>
      </c>
      <c r="B158" s="1735">
        <f ca="1">'Mf2040'!F5/'Mf2040'!$U$5*$Q$158</f>
        <v>104998.67689431233</v>
      </c>
      <c r="C158" s="1736">
        <f ca="1">'Mf2040'!G5/'Mf2040'!$U$5*$Q$158</f>
        <v>66762.516650292469</v>
      </c>
      <c r="D158" s="1736">
        <f ca="1">'Mf2040'!H5/'Mf2040'!$U$5*$Q$158</f>
        <v>21.27238732076939</v>
      </c>
      <c r="E158" s="1736">
        <f ca="1">'Mf2040'!I5/'Mf2040'!$U$5*$Q$158</f>
        <v>365.71846649092527</v>
      </c>
      <c r="F158" s="1736">
        <f ca="1">'Mf2040'!J5/'Mf2040'!$U$5*$Q$158</f>
        <v>19381.921337930347</v>
      </c>
      <c r="G158" s="1736">
        <f ca="1">'Mf2040'!K5/'Mf2040'!$U$5*$Q$158</f>
        <v>191530.10573634683</v>
      </c>
      <c r="H158" s="1736">
        <f ca="1">'Mf2040'!L5/'Mf2040'!$U$5*$Q$158</f>
        <v>172091.20845601504</v>
      </c>
      <c r="I158" s="1736">
        <f ca="1">'Mf2040'!M5/'Mf2040'!$U$5*$Q$158</f>
        <v>0</v>
      </c>
      <c r="J158" s="1736">
        <f ca="1">'Mf2040'!N5/'Mf2040'!$U$5*$Q$158</f>
        <v>172091.20845601504</v>
      </c>
      <c r="K158" s="1736">
        <f ca="1">'Mf2040'!O5/'Mf2040'!$U$5*$Q$158</f>
        <v>8440.7654031169914</v>
      </c>
      <c r="L158" s="1736">
        <f ca="1">'Mf2040'!P5/'Mf2040'!$U$5*$Q$158</f>
        <v>180531.97385913203</v>
      </c>
      <c r="M158" s="1736">
        <f ca="1">'Mf2040'!Q5/'Mf2040'!$U$5*$Q$158</f>
        <v>372062.07959547889</v>
      </c>
      <c r="N158" s="1736">
        <f ca="1">'Mf2040'!R5/'Mf2040'!$U$5*$Q$158</f>
        <v>378135.99371995684</v>
      </c>
      <c r="O158" s="1736">
        <f ca="1">'Mf2040'!S5/'Mf2040'!$U$5*$Q$158</f>
        <v>750198.07331543567</v>
      </c>
      <c r="P158" s="1736">
        <f ca="1">'Mf2040'!T5/'Mf2040'!$U$5*$Q$158</f>
        <v>64849.938616553307</v>
      </c>
      <c r="Q158" s="1737">
        <f ca="1">B47</f>
        <v>805452.6466316845</v>
      </c>
    </row>
    <row r="159" spans="1:17" ht="13.5" customHeight="1">
      <c r="A159" s="567" t="s">
        <v>1039</v>
      </c>
      <c r="B159" s="1738">
        <f ca="1">'Mf2040'!F6/'Mf2040'!$U$5*$Q$158</f>
        <v>81915.479642406455</v>
      </c>
      <c r="C159" s="1559">
        <f ca="1">'Mf2040'!G6/'Mf2040'!$U$5*$Q$158</f>
        <v>52299.880621207776</v>
      </c>
      <c r="D159" s="1559">
        <f ca="1">'Mf2040'!H6/'Mf2040'!$U$5*$Q$158</f>
        <v>17.284310659151295</v>
      </c>
      <c r="E159" s="1559">
        <f ca="1">'Mf2040'!I6/'Mf2040'!$U$5*$Q$158</f>
        <v>293.65872687825032</v>
      </c>
      <c r="F159" s="1559">
        <f ca="1">'Mf2040'!J6/'Mf2040'!$U$5*$Q$158</f>
        <v>15249.333744571193</v>
      </c>
      <c r="G159" s="1559">
        <f ca="1">'Mf2040'!K6/'Mf2040'!$U$5*$Q$158</f>
        <v>149775.63704572283</v>
      </c>
      <c r="H159" s="1559">
        <f ca="1">'Mf2040'!L6/'Mf2040'!$U$5*$Q$158</f>
        <v>142591.70251250395</v>
      </c>
      <c r="I159" s="1559">
        <f ca="1">'Mf2040'!M6/'Mf2040'!$U$5*$Q$158</f>
        <v>0</v>
      </c>
      <c r="J159" s="1559">
        <f ca="1">'Mf2040'!N6/'Mf2040'!$U$5*$Q$158</f>
        <v>142591.70251250395</v>
      </c>
      <c r="K159" s="1559">
        <f ca="1">'Mf2040'!O6/'Mf2040'!$U$5*$Q$158</f>
        <v>6613.6555037049175</v>
      </c>
      <c r="L159" s="1559">
        <f ca="1">'Mf2040'!P6/'Mf2040'!$U$5*$Q$158</f>
        <v>149205.35801620886</v>
      </c>
      <c r="M159" s="1559">
        <f ca="1">'Mf2040'!Q6/'Mf2040'!$U$5*$Q$158</f>
        <v>298980.99506193167</v>
      </c>
      <c r="N159" s="1559">
        <f ca="1">'Mf2040'!R6/'Mf2040'!$U$5*$Q$158</f>
        <v>347549.1074652528</v>
      </c>
      <c r="O159" s="1559">
        <f ca="1">'Mf2040'!S6/'Mf2040'!$U$5*$Q$158</f>
        <v>646530.10252718464</v>
      </c>
      <c r="P159" s="1559">
        <f ca="1">'Mf2040'!T6/'Mf2040'!$U$5*$Q$158</f>
        <v>53319.329136790766</v>
      </c>
      <c r="Q159" s="1560">
        <f ca="1">'Mf2040'!U6/'Mf2040'!$U$5*$Q$158</f>
        <v>699849.43166397524</v>
      </c>
    </row>
    <row r="160" spans="1:17" ht="13.5" customHeight="1">
      <c r="A160" s="567" t="s">
        <v>1040</v>
      </c>
      <c r="B160" s="1738">
        <f ca="1">'Mf2040'!F36/'Mf2040'!$U$5*$Q$158</f>
        <v>127508.74663373215</v>
      </c>
      <c r="C160" s="1559">
        <f ca="1">'Mf2040'!G36/'Mf2040'!$U$5*$Q$158</f>
        <v>113680.25873364459</v>
      </c>
      <c r="D160" s="1559">
        <f ca="1">'Mf2040'!H36/'Mf2040'!$U$5*$Q$158</f>
        <v>35.685959714826154</v>
      </c>
      <c r="E160" s="1559">
        <f ca="1">'Mf2040'!I36/'Mf2040'!$U$5*$Q$158</f>
        <v>448.5294053293274</v>
      </c>
      <c r="F160" s="1559">
        <f ca="1">'Mf2040'!J36/'Mf2040'!$U$5*$Q$158</f>
        <v>36731.074682773899</v>
      </c>
      <c r="G160" s="1559">
        <f ca="1">'Mf2040'!K36/'Mf2040'!$U$5*$Q$158</f>
        <v>278404.29541519488</v>
      </c>
      <c r="H160" s="1559">
        <f ca="1">'Mf2040'!L36/'Mf2040'!$U$5*$Q$158</f>
        <v>45841.331481479632</v>
      </c>
      <c r="I160" s="1559">
        <f ca="1">'Mf2040'!M36/'Mf2040'!$U$5*$Q$158</f>
        <v>0</v>
      </c>
      <c r="J160" s="1559">
        <f ca="1">'Mf2040'!N36/'Mf2040'!$U$5*$Q$158</f>
        <v>45841.331481479632</v>
      </c>
      <c r="K160" s="1559">
        <f ca="1">'Mf2040'!O36/'Mf2040'!$U$5*$Q$158</f>
        <v>7025.6777478847007</v>
      </c>
      <c r="L160" s="1559">
        <f ca="1">'Mf2040'!P36/'Mf2040'!$U$5*$Q$158</f>
        <v>52867.009229364347</v>
      </c>
      <c r="M160" s="1559">
        <f ca="1">'Mf2040'!Q36/'Mf2040'!$U$5*$Q$158</f>
        <v>331271.30464455916</v>
      </c>
      <c r="N160" s="1559">
        <f ca="1">'Mf2040'!R36/'Mf2040'!$U$5*$Q$158</f>
        <v>36612.37546950829</v>
      </c>
      <c r="O160" s="1559">
        <f ca="1">'Mf2040'!S36/'Mf2040'!$U$5*$Q$158</f>
        <v>367883.68011406751</v>
      </c>
      <c r="P160" s="1559">
        <f ca="1">'Mf2040'!T36/'Mf2040'!$U$5*$Q$158</f>
        <v>4861.7472741457295</v>
      </c>
      <c r="Q160" s="1560">
        <f ca="1">'Mf2040'!U36/'Mf2040'!$U$5*$Q$158</f>
        <v>372745.42738821328</v>
      </c>
    </row>
    <row r="161" spans="1:17" ht="13.5" customHeight="1">
      <c r="A161" s="567" t="s">
        <v>1041</v>
      </c>
      <c r="B161" s="1738">
        <f>MfSumm!B9</f>
        <v>3171.879241904664</v>
      </c>
      <c r="C161" s="1559">
        <f>MfSumm!C9</f>
        <v>2298.297331818786</v>
      </c>
      <c r="D161" s="1559">
        <f>MfSumm!D9</f>
        <v>1.5730607647962471</v>
      </c>
      <c r="E161" s="1559">
        <f>MfSumm!E9</f>
        <v>9.9218552861395217</v>
      </c>
      <c r="F161" s="1559">
        <f>MfSumm!F9</f>
        <v>631.37749481060416</v>
      </c>
      <c r="G161" s="1559">
        <f>MfSumm!G9</f>
        <v>6113.0489845849897</v>
      </c>
      <c r="H161" s="1559">
        <f>MfSumm!H9</f>
        <v>2697.5194553520573</v>
      </c>
      <c r="I161" s="1559">
        <f>MfSumm!I9</f>
        <v>0</v>
      </c>
      <c r="J161" s="1559">
        <f>MfSumm!J9</f>
        <v>2697.5194553520573</v>
      </c>
      <c r="K161" s="1559">
        <f>MfSumm!K9</f>
        <v>226.73500319196992</v>
      </c>
      <c r="L161" s="1559">
        <f>MfSumm!L9</f>
        <v>2924.2544585440273</v>
      </c>
      <c r="M161" s="1559">
        <f>MfSumm!M9</f>
        <v>9037.303443129018</v>
      </c>
      <c r="N161" s="1559">
        <f>MfSumm!N9</f>
        <v>2170.4758887448857</v>
      </c>
      <c r="O161" s="1559">
        <f>MfSumm!O9</f>
        <v>11207.779331873904</v>
      </c>
      <c r="P161" s="1559"/>
      <c r="Q161" s="1560"/>
    </row>
    <row r="162" spans="1:17" ht="13.5" customHeight="1">
      <c r="A162" s="567" t="s">
        <v>1564</v>
      </c>
      <c r="B162" s="1738">
        <f ca="1">MfSumm!B17*伸びまとめ!$D$20</f>
        <v>1360399.2360988606</v>
      </c>
      <c r="C162" s="1559">
        <f ca="1">MfSumm!C17*伸びまとめ!$D$20</f>
        <v>1297181.1041131855</v>
      </c>
      <c r="D162" s="1559"/>
      <c r="E162" s="1559"/>
      <c r="F162" s="1559"/>
      <c r="G162" s="1559"/>
      <c r="H162" s="1559"/>
      <c r="I162" s="1559"/>
      <c r="J162" s="1559"/>
      <c r="K162" s="1559"/>
      <c r="L162" s="1559"/>
      <c r="M162" s="1559"/>
      <c r="N162" s="1559"/>
      <c r="O162" s="1559"/>
      <c r="P162" s="1559"/>
      <c r="Q162" s="1560"/>
    </row>
    <row r="163" spans="1:17" ht="13.5" customHeight="1">
      <c r="A163" s="567" t="s">
        <v>975</v>
      </c>
      <c r="B163" s="1739">
        <f ca="1">B160/B161</f>
        <v>40.199748133275449</v>
      </c>
      <c r="C163" s="1725">
        <f ca="1">C160/C161</f>
        <v>49.462816303094392</v>
      </c>
      <c r="D163" s="1725">
        <f ca="1">D160/D161</f>
        <v>22.685684185536488</v>
      </c>
      <c r="E163" s="1725">
        <f ca="1">E160/E161</f>
        <v>45.206203113636114</v>
      </c>
      <c r="F163" s="1725">
        <f ca="1">F160/F161</f>
        <v>58.176091141468717</v>
      </c>
      <c r="G163" s="1725">
        <f ca="1">G160/G161</f>
        <v>45.542624657063094</v>
      </c>
      <c r="H163" s="1725">
        <f ca="1">H160/H161</f>
        <v>16.993883543834094</v>
      </c>
      <c r="I163" s="1733" t="str">
        <f ca="1">IFERROR(I160/I161,"-")</f>
        <v>-</v>
      </c>
      <c r="J163" s="1725">
        <f ca="1">J160/J161</f>
        <v>16.993883543834094</v>
      </c>
      <c r="K163" s="1725">
        <f ca="1">K160/K161</f>
        <v>30.986295230014679</v>
      </c>
      <c r="L163" s="1725">
        <f ca="1">L160/L161</f>
        <v>18.078799221763546</v>
      </c>
      <c r="M163" s="1725">
        <f ca="1">M160/M161</f>
        <v>36.655990000692277</v>
      </c>
      <c r="N163" s="1725">
        <f ca="1">N160/N161</f>
        <v>16.868363136104687</v>
      </c>
      <c r="O163" s="1725">
        <f ca="1">O160/O161</f>
        <v>32.823958183030946</v>
      </c>
      <c r="P163" s="1559"/>
      <c r="Q163" s="1560"/>
    </row>
    <row r="164" spans="1:17" ht="13.5" customHeight="1">
      <c r="A164" s="567" t="s">
        <v>976</v>
      </c>
      <c r="B164" s="1739">
        <f ca="1">B163/伸びまとめ!$D$20</f>
        <v>21.730970791003156</v>
      </c>
      <c r="C164" s="1725">
        <f ca="1">C163/伸びまとめ!$D$20</f>
        <v>26.738352010558202</v>
      </c>
      <c r="D164" s="1725">
        <f ca="1">D163/伸びまとめ!$D$20</f>
        <v>12.263309182321679</v>
      </c>
      <c r="E164" s="1725">
        <f ca="1">E163/伸びまとめ!$D$20</f>
        <v>24.437334188704011</v>
      </c>
      <c r="F164" s="1725">
        <f ca="1">F163/伸びまとめ!$D$20</f>
        <v>31.4485288101477</v>
      </c>
      <c r="G164" s="1725">
        <f ca="1">G163/伸びまとめ!$D$20</f>
        <v>24.619195197122227</v>
      </c>
      <c r="H164" s="1725">
        <f ca="1">H163/伸びまとめ!$D$20</f>
        <v>9.1864651910862136</v>
      </c>
      <c r="I164" s="1733" t="str">
        <f ca="1">IFERROR(I163/伸びまとめ!$D$20,"-")</f>
        <v>-</v>
      </c>
      <c r="J164" s="1725">
        <f ca="1">J163/伸びまとめ!$D$20</f>
        <v>9.1864651910862136</v>
      </c>
      <c r="K164" s="1725">
        <f ca="1">K163/伸びまとめ!$D$20</f>
        <v>16.750410334224757</v>
      </c>
      <c r="L164" s="1725">
        <f ca="1">L163/伸びまとめ!$D$20</f>
        <v>9.772943266262784</v>
      </c>
      <c r="M164" s="1725">
        <f ca="1">M163/伸びまとめ!$D$20</f>
        <v>19.81530444866107</v>
      </c>
      <c r="N164" s="1725">
        <f ca="1">N163/伸びまとめ!$D$20</f>
        <v>9.1186120218325311</v>
      </c>
      <c r="O164" s="1725">
        <f ca="1">O163/伸びまとめ!$D$20</f>
        <v>17.743804616778718</v>
      </c>
      <c r="P164" s="1559"/>
      <c r="Q164" s="1560"/>
    </row>
    <row r="165" spans="1:17" ht="13.5" customHeight="1">
      <c r="A165" s="567" t="s">
        <v>974</v>
      </c>
      <c r="B165" s="1734">
        <f ca="1">B160/B162</f>
        <v>9.3728916666685078E-2</v>
      </c>
      <c r="C165" s="1283">
        <f ca="1">C160/C162</f>
        <v>8.7636381977181044E-2</v>
      </c>
      <c r="D165" s="812"/>
      <c r="E165" s="812"/>
      <c r="F165" s="812"/>
      <c r="G165" s="812"/>
      <c r="H165" s="812"/>
      <c r="I165" s="812"/>
      <c r="J165" s="812"/>
      <c r="K165" s="812"/>
      <c r="L165" s="812"/>
      <c r="M165" s="812"/>
      <c r="N165" s="812"/>
      <c r="O165" s="812"/>
      <c r="P165" s="812"/>
      <c r="Q165" s="1321"/>
    </row>
    <row r="166" spans="1:17" ht="13.5" customHeight="1">
      <c r="B166" s="2819" t="s">
        <v>979</v>
      </c>
      <c r="C166" s="1318"/>
      <c r="D166" s="1318"/>
      <c r="E166" s="1318"/>
      <c r="F166" s="1318"/>
      <c r="G166" s="1318"/>
      <c r="H166" s="1318"/>
      <c r="I166" s="1318"/>
      <c r="J166" s="1318"/>
      <c r="K166" s="1318"/>
      <c r="L166" s="1318"/>
      <c r="M166" s="1318"/>
      <c r="N166" s="1318"/>
      <c r="O166" s="1318"/>
      <c r="P166" s="1318"/>
      <c r="Q166" s="1318"/>
    </row>
    <row r="167" spans="1:17" ht="13.5" customHeight="1">
      <c r="B167" s="1726" t="s">
        <v>1566</v>
      </c>
      <c r="C167" s="1727" t="s">
        <v>1565</v>
      </c>
      <c r="D167" s="1727" t="s">
        <v>691</v>
      </c>
      <c r="E167" s="1727" t="s">
        <v>690</v>
      </c>
      <c r="F167" s="1727" t="s">
        <v>689</v>
      </c>
      <c r="G167" s="1728" t="s">
        <v>688</v>
      </c>
      <c r="H167" s="1728" t="s">
        <v>687</v>
      </c>
      <c r="I167" s="1728" t="s">
        <v>686</v>
      </c>
      <c r="J167" s="1728" t="s">
        <v>685</v>
      </c>
      <c r="K167" s="1728" t="s">
        <v>684</v>
      </c>
      <c r="L167" s="1728" t="s">
        <v>683</v>
      </c>
      <c r="M167" s="1728" t="s">
        <v>682</v>
      </c>
      <c r="N167" s="1728" t="s">
        <v>353</v>
      </c>
      <c r="O167" s="1728" t="s">
        <v>681</v>
      </c>
      <c r="P167" s="1728" t="s">
        <v>694</v>
      </c>
      <c r="Q167" s="1728" t="s">
        <v>479</v>
      </c>
    </row>
    <row r="168" spans="1:17" ht="13.5" customHeight="1">
      <c r="A168" s="2800" t="s">
        <v>970</v>
      </c>
      <c r="B168" s="1743">
        <v>0.1</v>
      </c>
      <c r="C168" s="1743">
        <v>9.2149999999999996E-2</v>
      </c>
      <c r="D168" s="1729"/>
      <c r="E168" s="1729"/>
      <c r="F168" s="1729"/>
      <c r="G168" s="1730"/>
      <c r="H168" s="1730"/>
      <c r="I168" s="1730"/>
      <c r="J168" s="1740">
        <f>'Mf2018'!$N$51/12*10000</f>
        <v>7425.9315463001985</v>
      </c>
      <c r="K168" s="1730"/>
      <c r="L168" s="1730"/>
      <c r="M168" s="1730"/>
      <c r="N168" s="1740">
        <v>5800</v>
      </c>
      <c r="O168" s="1730"/>
      <c r="P168" s="1730"/>
      <c r="Q168" s="1730"/>
    </row>
    <row r="169" spans="1:17" ht="13.5" customHeight="1">
      <c r="A169" s="567" t="s">
        <v>1038</v>
      </c>
      <c r="B169" s="1559">
        <f>'Mf2018'!F5</f>
        <v>71802.096449999997</v>
      </c>
      <c r="C169" s="1559">
        <f>'Mf2018'!G5</f>
        <v>47599.915231762869</v>
      </c>
      <c r="D169" s="1559">
        <f>'Mf2018'!H5</f>
        <v>14.07898</v>
      </c>
      <c r="E169" s="1559">
        <f>'Mf2018'!I5</f>
        <v>244.2313</v>
      </c>
      <c r="F169" s="1559">
        <f>'Mf2018'!J5</f>
        <v>13886.141929424157</v>
      </c>
      <c r="G169" s="1559">
        <f>'Mf2018'!K5</f>
        <v>133546.46389118704</v>
      </c>
      <c r="H169" s="1559">
        <f>'Mf2018'!L5</f>
        <v>109775.59523000001</v>
      </c>
      <c r="I169" s="1559">
        <f>'Mf2018'!M5</f>
        <v>977.40133827564227</v>
      </c>
      <c r="J169" s="1559">
        <f>'Mf2018'!N5</f>
        <v>110752.99656827564</v>
      </c>
      <c r="K169" s="1559">
        <f>'Mf2018'!O5</f>
        <v>5654.5732500000004</v>
      </c>
      <c r="L169" s="1559">
        <f>'Mf2018'!P5</f>
        <v>116407.56981827565</v>
      </c>
      <c r="M169" s="1559">
        <f>'Mf2018'!Q5</f>
        <v>249954.03370946267</v>
      </c>
      <c r="N169" s="1559">
        <f>'Mf2018'!R5</f>
        <v>172260.40351999999</v>
      </c>
      <c r="O169" s="1559">
        <f>'Mf2018'!S5</f>
        <v>422214.43722946267</v>
      </c>
      <c r="P169" s="1559">
        <f>'Mf2018'!T5</f>
        <v>36497.801462415307</v>
      </c>
      <c r="Q169" s="1732">
        <f>現状投影!B52</f>
        <v>453311.92922110739</v>
      </c>
    </row>
    <row r="170" spans="1:17" ht="13.5" customHeight="1">
      <c r="A170" s="567" t="s">
        <v>1039</v>
      </c>
      <c r="B170" s="1559">
        <f>'Mf2018'!F6</f>
        <v>56076.467269080167</v>
      </c>
      <c r="C170" s="1559">
        <f>'Mf2018'!G6</f>
        <v>37288.217147166899</v>
      </c>
      <c r="D170" s="1559">
        <f>'Mf2018'!H6</f>
        <v>11.485604998391315</v>
      </c>
      <c r="E170" s="1559">
        <f>'Mf2018'!I6</f>
        <v>196.19558260496336</v>
      </c>
      <c r="F170" s="1559">
        <f>'Mf2018'!J6</f>
        <v>10925.546738112727</v>
      </c>
      <c r="G170" s="1559">
        <f>'Mf2018'!K6</f>
        <v>104497.91234196315</v>
      </c>
      <c r="H170" s="1559">
        <f>'Mf2018'!L6</f>
        <v>91204.579857087418</v>
      </c>
      <c r="I170" s="1559">
        <f>'Mf2018'!M6</f>
        <v>856.26935238718863</v>
      </c>
      <c r="J170" s="1559">
        <f>'Mf2018'!N6</f>
        <v>92060.849209474603</v>
      </c>
      <c r="K170" s="1559">
        <f>'Mf2018'!O6</f>
        <v>4417.4649293972398</v>
      </c>
      <c r="L170" s="1559">
        <f>'Mf2018'!P6</f>
        <v>96478.31413887185</v>
      </c>
      <c r="M170" s="1559">
        <f>'Mf2018'!Q6</f>
        <v>200976.226480835</v>
      </c>
      <c r="N170" s="1559">
        <f>'Mf2018'!R6</f>
        <v>158390.04871999999</v>
      </c>
      <c r="O170" s="1559">
        <f>'Mf2018'!S6</f>
        <v>359366.27520083496</v>
      </c>
      <c r="P170" s="1559">
        <f>'Mf2018'!T6</f>
        <v>30008.328927654962</v>
      </c>
      <c r="Q170" s="1560">
        <f>'Mf2018'!U6</f>
        <v>389374.60412848991</v>
      </c>
    </row>
    <row r="171" spans="1:17" ht="13.5" customHeight="1">
      <c r="A171" s="567" t="s">
        <v>1040</v>
      </c>
      <c r="B171" s="1559">
        <f>'Mf2018'!F36</f>
        <v>79936.968557208529</v>
      </c>
      <c r="C171" s="1559">
        <f>'Mf2018'!G36</f>
        <v>71656.240235904217</v>
      </c>
      <c r="D171" s="1559">
        <f>'Mf2018'!H36</f>
        <v>20.248611037075701</v>
      </c>
      <c r="E171" s="1559">
        <f>'Mf2018'!I36</f>
        <v>276.6878976419236</v>
      </c>
      <c r="F171" s="1559">
        <f>'Mf2018'!J36</f>
        <v>22696.020901020471</v>
      </c>
      <c r="G171" s="1559">
        <f>'Mf2018'!K36</f>
        <v>174586.16620281219</v>
      </c>
      <c r="H171" s="1559">
        <f>'Mf2018'!L36</f>
        <v>27061.166585864561</v>
      </c>
      <c r="I171" s="1559">
        <f>'Mf2018'!M36</f>
        <v>209.55412085999998</v>
      </c>
      <c r="J171" s="1559">
        <f>'Mf2018'!N36</f>
        <v>27270.720706724562</v>
      </c>
      <c r="K171" s="1559">
        <f>'Mf2018'!O36</f>
        <v>4068.5692216305961</v>
      </c>
      <c r="L171" s="1559">
        <f>'Mf2018'!P36</f>
        <v>31339.28992835516</v>
      </c>
      <c r="M171" s="1559">
        <f>'Mf2018'!Q36</f>
        <v>205925.45613116736</v>
      </c>
      <c r="N171" s="1559">
        <f>'Mf2018'!R36</f>
        <v>12465.889575967318</v>
      </c>
      <c r="O171" s="1559">
        <f>'Mf2018'!S36</f>
        <v>218391.34570713469</v>
      </c>
      <c r="P171" s="1559">
        <f>'Mf2018'!T36</f>
        <v>2736.2105586776347</v>
      </c>
      <c r="Q171" s="1560">
        <f>'Mf2018'!U36</f>
        <v>221127.55626581234</v>
      </c>
    </row>
    <row r="172" spans="1:17" ht="13.5" customHeight="1">
      <c r="A172" s="567" t="s">
        <v>1041</v>
      </c>
      <c r="B172" s="1724">
        <f>MfSumm!B5</f>
        <v>3952.9843000000001</v>
      </c>
      <c r="C172" s="1724">
        <f>MfSumm!C5</f>
        <v>2884.2919000000002</v>
      </c>
      <c r="D172" s="1724">
        <f>MfSumm!D5</f>
        <v>1.8948</v>
      </c>
      <c r="E172" s="1724">
        <f>MfSumm!E5</f>
        <v>12.065099999999999</v>
      </c>
      <c r="F172" s="1724">
        <f>MfSumm!F5</f>
        <v>854.30100000000004</v>
      </c>
      <c r="G172" s="1724">
        <f>MfSumm!G5</f>
        <v>7705.5371000000005</v>
      </c>
      <c r="H172" s="1724">
        <f>MfSumm!H5</f>
        <v>3037.2521999999999</v>
      </c>
      <c r="I172" s="1724">
        <f>MfSumm!I5</f>
        <v>23.050799999999999</v>
      </c>
      <c r="J172" s="1724">
        <f>MfSumm!J5</f>
        <v>3060.3029999999999</v>
      </c>
      <c r="K172" s="1724">
        <f>MfSumm!K5</f>
        <v>279.303</v>
      </c>
      <c r="L172" s="1724">
        <f>MfSumm!L5</f>
        <v>3339.6059999999998</v>
      </c>
      <c r="M172" s="1724">
        <f>MfSumm!M5</f>
        <v>11045.143100000001</v>
      </c>
      <c r="N172" s="1724">
        <f>MfSumm!N5</f>
        <v>1752.8334</v>
      </c>
      <c r="O172" s="1724">
        <f>MfSumm!O5</f>
        <v>12797.976500000001</v>
      </c>
      <c r="P172" s="1559"/>
      <c r="Q172" s="1560"/>
    </row>
    <row r="173" spans="1:17" ht="13.5" customHeight="1">
      <c r="A173" s="567" t="s">
        <v>1564</v>
      </c>
      <c r="B173" s="1724">
        <f>MfSumm!B13</f>
        <v>917261.02489867993</v>
      </c>
      <c r="C173" s="1724">
        <f>MfSumm!C13</f>
        <v>899973.51122076006</v>
      </c>
      <c r="D173" s="1724"/>
      <c r="E173" s="1724"/>
      <c r="F173" s="1724"/>
      <c r="G173" s="1724"/>
      <c r="H173" s="1724"/>
      <c r="I173" s="1724"/>
      <c r="J173" s="1724"/>
      <c r="K173" s="1724"/>
      <c r="L173" s="1724"/>
      <c r="M173" s="1724"/>
      <c r="N173" s="1724"/>
      <c r="O173" s="1724"/>
      <c r="P173" s="1559"/>
      <c r="Q173" s="1560"/>
    </row>
    <row r="174" spans="1:17" ht="13.5" customHeight="1">
      <c r="A174" s="567" t="s">
        <v>975</v>
      </c>
      <c r="B174" s="1725">
        <f t="shared" ref="B174:O174" si="32">B171/B172</f>
        <v>20.221929178218222</v>
      </c>
      <c r="C174" s="1725">
        <f t="shared" si="32"/>
        <v>24.84361594466365</v>
      </c>
      <c r="D174" s="1725">
        <f t="shared" si="32"/>
        <v>10.686410722543647</v>
      </c>
      <c r="E174" s="1725">
        <f t="shared" si="32"/>
        <v>22.93291374641931</v>
      </c>
      <c r="F174" s="1725">
        <f t="shared" si="32"/>
        <v>26.566773187694348</v>
      </c>
      <c r="G174" s="1725">
        <f t="shared" si="32"/>
        <v>22.657235172200025</v>
      </c>
      <c r="H174" s="1725">
        <f t="shared" si="32"/>
        <v>8.9097528963398442</v>
      </c>
      <c r="I174" s="1725">
        <f t="shared" si="32"/>
        <v>9.0909695481284807</v>
      </c>
      <c r="J174" s="1725">
        <f t="shared" si="32"/>
        <v>8.9111178555602386</v>
      </c>
      <c r="K174" s="1725">
        <f t="shared" si="32"/>
        <v>14.56686545304059</v>
      </c>
      <c r="L174" s="1725">
        <f t="shared" si="32"/>
        <v>9.3841279265743207</v>
      </c>
      <c r="M174" s="1725">
        <f t="shared" si="32"/>
        <v>18.643982632616805</v>
      </c>
      <c r="N174" s="1725">
        <f t="shared" si="32"/>
        <v>7.1118507759877909</v>
      </c>
      <c r="O174" s="1725">
        <f t="shared" si="32"/>
        <v>17.064521544256209</v>
      </c>
      <c r="P174" s="566"/>
      <c r="Q174" s="567"/>
    </row>
    <row r="175" spans="1:17" ht="13.5" customHeight="1">
      <c r="A175" s="567" t="s">
        <v>976</v>
      </c>
      <c r="B175" s="1725">
        <f t="shared" ref="B175:O175" si="33">B174</f>
        <v>20.221929178218222</v>
      </c>
      <c r="C175" s="1725">
        <f t="shared" si="33"/>
        <v>24.84361594466365</v>
      </c>
      <c r="D175" s="1725">
        <f t="shared" si="33"/>
        <v>10.686410722543647</v>
      </c>
      <c r="E175" s="1725">
        <f t="shared" si="33"/>
        <v>22.93291374641931</v>
      </c>
      <c r="F175" s="1725">
        <f t="shared" si="33"/>
        <v>26.566773187694348</v>
      </c>
      <c r="G175" s="1725">
        <f t="shared" si="33"/>
        <v>22.657235172200025</v>
      </c>
      <c r="H175" s="1725">
        <f t="shared" si="33"/>
        <v>8.9097528963398442</v>
      </c>
      <c r="I175" s="1725">
        <f t="shared" si="33"/>
        <v>9.0909695481284807</v>
      </c>
      <c r="J175" s="1725">
        <f t="shared" si="33"/>
        <v>8.9111178555602386</v>
      </c>
      <c r="K175" s="1725">
        <f t="shared" si="33"/>
        <v>14.56686545304059</v>
      </c>
      <c r="L175" s="1725">
        <f t="shared" si="33"/>
        <v>9.3841279265743207</v>
      </c>
      <c r="M175" s="1725">
        <f t="shared" si="33"/>
        <v>18.643982632616805</v>
      </c>
      <c r="N175" s="1725">
        <f t="shared" si="33"/>
        <v>7.1118507759877909</v>
      </c>
      <c r="O175" s="1725">
        <f t="shared" si="33"/>
        <v>17.064521544256209</v>
      </c>
      <c r="P175" s="566"/>
      <c r="Q175" s="567"/>
    </row>
    <row r="176" spans="1:17" ht="13.5" customHeight="1">
      <c r="A176" s="567" t="s">
        <v>974</v>
      </c>
      <c r="B176" s="1283">
        <f>B171/B173</f>
        <v>8.7147460087534309E-2</v>
      </c>
      <c r="C176" s="1283">
        <f>C171/C173</f>
        <v>7.9620388091985989E-2</v>
      </c>
      <c r="D176" s="812"/>
      <c r="E176" s="812"/>
      <c r="F176" s="812"/>
      <c r="G176" s="812"/>
      <c r="H176" s="812"/>
      <c r="I176" s="812"/>
      <c r="J176" s="812"/>
      <c r="K176" s="812"/>
      <c r="L176" s="812"/>
      <c r="M176" s="812"/>
      <c r="N176" s="812"/>
      <c r="O176" s="812"/>
      <c r="P176" s="812"/>
      <c r="Q176" s="1321"/>
    </row>
    <row r="177" spans="1:17" ht="13.5" customHeight="1">
      <c r="A177" s="2800" t="s">
        <v>673</v>
      </c>
      <c r="B177" s="1744">
        <f>B168/B176*B185</f>
        <v>0.10306868752609186</v>
      </c>
      <c r="C177" s="1744">
        <f>C168/C176*C185</f>
        <v>9.5221972080389017E-2</v>
      </c>
      <c r="D177" s="1731"/>
      <c r="E177" s="1731"/>
      <c r="F177" s="1731"/>
      <c r="G177" s="1731"/>
      <c r="H177" s="1731"/>
      <c r="I177" s="1731"/>
      <c r="J177" s="1741">
        <f>J168/J174*J184</f>
        <v>7885.9879969210042</v>
      </c>
      <c r="K177" s="1731"/>
      <c r="L177" s="1731"/>
      <c r="M177" s="1731"/>
      <c r="N177" s="1741">
        <f>N168/N174*N184</f>
        <v>6188.610134021922</v>
      </c>
      <c r="O177" s="1731"/>
      <c r="P177" s="1731"/>
      <c r="Q177" s="1731"/>
    </row>
    <row r="178" spans="1:17" ht="13.5" customHeight="1">
      <c r="A178" s="567" t="s">
        <v>1038</v>
      </c>
      <c r="B178" s="1559">
        <f>'Mf2025'!F5/'Mf2025'!$U$5*$Q$178</f>
        <v>83878.546459615711</v>
      </c>
      <c r="C178" s="1559">
        <f>'Mf2025'!G5/'Mf2025'!$U$5*$Q$178</f>
        <v>56039.398663140135</v>
      </c>
      <c r="D178" s="1559">
        <f>'Mf2025'!H5/'Mf2025'!$U$5*$Q$178</f>
        <v>16.263600274757934</v>
      </c>
      <c r="E178" s="1559">
        <f>'Mf2025'!I5/'Mf2025'!$U$5*$Q$178</f>
        <v>288.11052767663256</v>
      </c>
      <c r="F178" s="1559">
        <f>'Mf2025'!J5/'Mf2025'!$U$5*$Q$178</f>
        <v>16553.694384328741</v>
      </c>
      <c r="G178" s="1559">
        <f>'Mf2025'!K5/'Mf2025'!$U$5*$Q$178</f>
        <v>156776.01363503598</v>
      </c>
      <c r="H178" s="1559">
        <f>'Mf2025'!L5/'Mf2025'!$U$5*$Q$178</f>
        <v>124854.2792209652</v>
      </c>
      <c r="I178" s="1559">
        <f>'Mf2025'!M5/'Mf2025'!$U$5*$Q$178</f>
        <v>0</v>
      </c>
      <c r="J178" s="1559">
        <f>'Mf2025'!N5/'Mf2025'!$U$5*$Q$178</f>
        <v>124854.2792209652</v>
      </c>
      <c r="K178" s="1559">
        <f>'Mf2025'!O5/'Mf2025'!$U$5*$Q$178</f>
        <v>6546.6545699073686</v>
      </c>
      <c r="L178" s="1559">
        <f>'Mf2025'!P5/'Mf2025'!$U$5*$Q$178</f>
        <v>131400.93379087257</v>
      </c>
      <c r="M178" s="1559">
        <f>'Mf2025'!Q5/'Mf2025'!$U$5*$Q$178</f>
        <v>288176.94742590853</v>
      </c>
      <c r="N178" s="1559">
        <f>'Mf2025'!R5/'Mf2025'!$U$5*$Q$178</f>
        <v>255873.53415749143</v>
      </c>
      <c r="O178" s="1559">
        <f>'Mf2025'!S5/'Mf2025'!$U$5*$Q$178</f>
        <v>544050.48158339993</v>
      </c>
      <c r="P178" s="1559">
        <f>'Mf2025'!T5/'Mf2025'!$U$5*$Q$178</f>
        <v>47029.766657578293</v>
      </c>
      <c r="Q178" s="1732">
        <f>B53</f>
        <v>584121.60185372701</v>
      </c>
    </row>
    <row r="179" spans="1:17" ht="13.5" customHeight="1">
      <c r="A179" s="567" t="s">
        <v>1039</v>
      </c>
      <c r="B179" s="1559">
        <f>'Mf2025'!F6/'Mf2025'!$U$5*$Q$178</f>
        <v>65347.471843864296</v>
      </c>
      <c r="C179" s="1559">
        <f>'Mf2025'!G6/'Mf2025'!$U$5*$Q$178</f>
        <v>43849.638711197986</v>
      </c>
      <c r="D179" s="1559">
        <f>'Mf2025'!H6/'Mf2025'!$U$5*$Q$178</f>
        <v>13.211493508768427</v>
      </c>
      <c r="E179" s="1559">
        <f>'Mf2025'!I6/'Mf2025'!$U$5*$Q$178</f>
        <v>231.02849801761778</v>
      </c>
      <c r="F179" s="1559">
        <f>'Mf2025'!J6/'Mf2025'!$U$5*$Q$178</f>
        <v>13011.334913487177</v>
      </c>
      <c r="G179" s="1559">
        <f>'Mf2025'!K6/'Mf2025'!$U$5*$Q$178</f>
        <v>122452.68546007582</v>
      </c>
      <c r="H179" s="1559">
        <f>'Mf2025'!L6/'Mf2025'!$U$5*$Q$178</f>
        <v>103596.60919532829</v>
      </c>
      <c r="I179" s="1559">
        <f>'Mf2025'!M6/'Mf2025'!$U$5*$Q$178</f>
        <v>0</v>
      </c>
      <c r="J179" s="1559">
        <f>'Mf2025'!N6/'Mf2025'!$U$5*$Q$178</f>
        <v>103596.60919532829</v>
      </c>
      <c r="K179" s="1559">
        <f>'Mf2025'!O6/'Mf2025'!$U$5*$Q$178</f>
        <v>5120.5018236833976</v>
      </c>
      <c r="L179" s="1559">
        <f>'Mf2025'!P6/'Mf2025'!$U$5*$Q$178</f>
        <v>108717.11101901169</v>
      </c>
      <c r="M179" s="1559">
        <f>'Mf2025'!Q6/'Mf2025'!$U$5*$Q$178</f>
        <v>231169.7964790875</v>
      </c>
      <c r="N179" s="1559">
        <f>'Mf2025'!R6/'Mf2025'!$U$5*$Q$178</f>
        <v>234978.0183733399</v>
      </c>
      <c r="O179" s="1559">
        <f>'Mf2025'!S6/'Mf2025'!$U$5*$Q$178</f>
        <v>466147.81485242746</v>
      </c>
      <c r="P179" s="1559">
        <f>'Mf2025'!T6/'Mf2025'!$U$5*$Q$178</f>
        <v>38667.663549673853</v>
      </c>
      <c r="Q179" s="1560">
        <f>'Mf2025'!U6/'Mf2025'!$U$5*$Q$178</f>
        <v>504815.47840210126</v>
      </c>
    </row>
    <row r="180" spans="1:17" ht="13.5" customHeight="1">
      <c r="A180" s="567" t="s">
        <v>1040</v>
      </c>
      <c r="B180" s="1559">
        <f>'Mf2025'!F36/'Mf2025'!$U$5*$Q$178</f>
        <v>97548.653711639417</v>
      </c>
      <c r="C180" s="1559">
        <f>'Mf2025'!G36/'Mf2025'!$U$5*$Q$178</f>
        <v>88196.628974043677</v>
      </c>
      <c r="D180" s="1559">
        <f>'Mf2025'!H36/'Mf2025'!$U$5*$Q$178</f>
        <v>26.603554968657384</v>
      </c>
      <c r="E180" s="1559">
        <f>'Mf2025'!I36/'Mf2025'!$U$5*$Q$178</f>
        <v>342.66164280849199</v>
      </c>
      <c r="F180" s="1559">
        <f>'Mf2025'!J36/'Mf2025'!$U$5*$Q$178</f>
        <v>27949.810249649632</v>
      </c>
      <c r="G180" s="1559">
        <f>'Mf2025'!K36/'Mf2025'!$U$5*$Q$178</f>
        <v>214064.35813310987</v>
      </c>
      <c r="H180" s="1559">
        <f>'Mf2025'!L36/'Mf2025'!$U$5*$Q$178</f>
        <v>33612.129193467517</v>
      </c>
      <c r="I180" s="1559">
        <f>'Mf2025'!M36/'Mf2025'!$U$5*$Q$178</f>
        <v>0</v>
      </c>
      <c r="J180" s="1559">
        <f>'Mf2025'!N36/'Mf2025'!$U$5*$Q$178</f>
        <v>33612.129193467517</v>
      </c>
      <c r="K180" s="1559">
        <f>'Mf2025'!O36/'Mf2025'!$U$5*$Q$178</f>
        <v>5252.5389180112734</v>
      </c>
      <c r="L180" s="1559">
        <f>'Mf2025'!P36/'Mf2025'!$U$5*$Q$178</f>
        <v>38864.668111478793</v>
      </c>
      <c r="M180" s="1559">
        <f>'Mf2025'!Q36/'Mf2025'!$U$5*$Q$178</f>
        <v>252929.02624458866</v>
      </c>
      <c r="N180" s="1559">
        <f>'Mf2025'!R36/'Mf2025'!$U$5*$Q$178</f>
        <v>20078.927628128225</v>
      </c>
      <c r="O180" s="1559">
        <f>'Mf2025'!S36/'Mf2025'!$U$5*$Q$178</f>
        <v>273007.95387271687</v>
      </c>
      <c r="P180" s="1559">
        <f>'Mf2025'!T36/'Mf2025'!$U$5*$Q$178</f>
        <v>3525.7834429596146</v>
      </c>
      <c r="Q180" s="1560">
        <f>'Mf2025'!U36/'Mf2025'!$U$5*$Q$178</f>
        <v>276533.73731567652</v>
      </c>
    </row>
    <row r="181" spans="1:17" ht="13.5" customHeight="1">
      <c r="A181" s="567" t="s">
        <v>1041</v>
      </c>
      <c r="B181" s="1559">
        <f>MfSumm!B6</f>
        <v>3694.9084024309391</v>
      </c>
      <c r="C181" s="1559">
        <f>MfSumm!C6</f>
        <v>2742.9785591765258</v>
      </c>
      <c r="D181" s="1559">
        <f>MfSumm!D6</f>
        <v>1.7732792077402646</v>
      </c>
      <c r="E181" s="1559">
        <f>MfSumm!E6</f>
        <v>11.419665981795893</v>
      </c>
      <c r="F181" s="1559">
        <f>MfSumm!F6</f>
        <v>761.39610103368182</v>
      </c>
      <c r="G181" s="1559">
        <f>MfSumm!G6</f>
        <v>7212.4760078306826</v>
      </c>
      <c r="H181" s="1559">
        <f>MfSumm!H6</f>
        <v>2835.3417448103701</v>
      </c>
      <c r="I181" s="1559">
        <f>MfSumm!I6</f>
        <v>0</v>
      </c>
      <c r="J181" s="1559">
        <f>MfSumm!J6</f>
        <v>2835.3417448103701</v>
      </c>
      <c r="K181" s="1559">
        <f>MfSumm!K6</f>
        <v>260.34766150924594</v>
      </c>
      <c r="L181" s="1559">
        <f>MfSumm!L6</f>
        <v>3095.689406319616</v>
      </c>
      <c r="M181" s="1559">
        <f>MfSumm!M6</f>
        <v>10308.165414150299</v>
      </c>
      <c r="N181" s="1559">
        <f>MfSumm!N6</f>
        <v>2112.2216702752189</v>
      </c>
      <c r="O181" s="1559">
        <f>MfSumm!O6</f>
        <v>12420.387084425518</v>
      </c>
      <c r="P181" s="1559"/>
      <c r="Q181" s="1560"/>
    </row>
    <row r="182" spans="1:17" ht="13.5" customHeight="1">
      <c r="A182" s="567" t="s">
        <v>1564</v>
      </c>
      <c r="B182" s="1559">
        <f>MfSumm!B14*伸びまとめ!$E$17</f>
        <v>1086024.9434168071</v>
      </c>
      <c r="C182" s="1559">
        <f>MfSumm!C14*伸びまとめ!$E$17</f>
        <v>1071977.9784587838</v>
      </c>
      <c r="D182" s="1559"/>
      <c r="E182" s="1559"/>
      <c r="F182" s="1559"/>
      <c r="G182" s="1559"/>
      <c r="H182" s="1559"/>
      <c r="I182" s="1559"/>
      <c r="J182" s="1559"/>
      <c r="K182" s="1559"/>
      <c r="L182" s="1559"/>
      <c r="M182" s="1559"/>
      <c r="N182" s="1559"/>
      <c r="O182" s="1559"/>
      <c r="P182" s="1559"/>
      <c r="Q182" s="1560"/>
    </row>
    <row r="183" spans="1:17" ht="13.5" customHeight="1">
      <c r="A183" s="567" t="s">
        <v>975</v>
      </c>
      <c r="B183" s="1725">
        <f t="shared" ref="B183:H183" si="34">B180/B181</f>
        <v>26.400831383928381</v>
      </c>
      <c r="C183" s="1725">
        <f t="shared" si="34"/>
        <v>32.153597657183781</v>
      </c>
      <c r="D183" s="1725">
        <f t="shared" si="34"/>
        <v>15.002462586001322</v>
      </c>
      <c r="E183" s="1725">
        <f t="shared" si="34"/>
        <v>30.006275433513505</v>
      </c>
      <c r="F183" s="1725">
        <f t="shared" si="34"/>
        <v>36.708633274723347</v>
      </c>
      <c r="G183" s="1725">
        <f t="shared" si="34"/>
        <v>29.679732438721086</v>
      </c>
      <c r="H183" s="1725">
        <f t="shared" si="34"/>
        <v>11.854701203122703</v>
      </c>
      <c r="I183" s="1733" t="str">
        <f>IFERROR(I180/I181,"-")</f>
        <v>-</v>
      </c>
      <c r="J183" s="1725">
        <f t="shared" ref="J183:O183" si="35">J180/J181</f>
        <v>11.854701203122703</v>
      </c>
      <c r="K183" s="1725">
        <f t="shared" si="35"/>
        <v>20.175095438008132</v>
      </c>
      <c r="L183" s="1725">
        <f t="shared" si="35"/>
        <v>12.554446848621025</v>
      </c>
      <c r="M183" s="1725">
        <f t="shared" si="35"/>
        <v>24.536764407892225</v>
      </c>
      <c r="N183" s="1725">
        <f t="shared" si="35"/>
        <v>9.5060702722134156</v>
      </c>
      <c r="O183" s="1725">
        <f t="shared" si="35"/>
        <v>21.980631683778505</v>
      </c>
      <c r="P183" s="566"/>
      <c r="Q183" s="567"/>
    </row>
    <row r="184" spans="1:17" ht="13.5" customHeight="1">
      <c r="A184" s="567" t="s">
        <v>976</v>
      </c>
      <c r="B184" s="1725">
        <f>B183/伸びまとめ!$E$17</f>
        <v>21.074843051890927</v>
      </c>
      <c r="C184" s="1725">
        <f>C183/伸びまとめ!$E$17</f>
        <v>25.667071401066078</v>
      </c>
      <c r="D184" s="1725">
        <f>D183/伸びまとめ!$E$17</f>
        <v>11.975931355870713</v>
      </c>
      <c r="E184" s="1725">
        <f>E183/伸びまとめ!$E$17</f>
        <v>23.952940577396742</v>
      </c>
      <c r="F184" s="1725">
        <f>F183/伸びまとめ!$E$17</f>
        <v>29.303194042031766</v>
      </c>
      <c r="G184" s="1725">
        <f>G183/伸びまとめ!$E$17</f>
        <v>23.69227293913691</v>
      </c>
      <c r="H184" s="1725">
        <f>H183/伸びまとめ!$E$17</f>
        <v>9.4631855963052054</v>
      </c>
      <c r="I184" s="1733" t="str">
        <f>IFERROR(I183/伸びまとめ!$E$17,"-")</f>
        <v>-</v>
      </c>
      <c r="J184" s="1725">
        <f>J183/伸びまとめ!$E$17</f>
        <v>9.4631855963052054</v>
      </c>
      <c r="K184" s="1725">
        <f>K183/伸びまとめ!$E$17</f>
        <v>16.10505986458352</v>
      </c>
      <c r="L184" s="1725">
        <f>L183/伸びまとめ!$E$17</f>
        <v>10.021767613691921</v>
      </c>
      <c r="M184" s="1725">
        <f>M183/伸びまとめ!$E$17</f>
        <v>19.586824800235043</v>
      </c>
      <c r="N184" s="1725">
        <f>N183/伸びまとめ!$E$17</f>
        <v>7.5883572041258125</v>
      </c>
      <c r="O184" s="1725">
        <f>O183/伸びまとめ!$E$17</f>
        <v>17.546355119674423</v>
      </c>
      <c r="P184" s="566"/>
      <c r="Q184" s="567"/>
    </row>
    <row r="185" spans="1:17" ht="13.5" customHeight="1">
      <c r="A185" s="567" t="s">
        <v>974</v>
      </c>
      <c r="B185" s="1283">
        <f>B180/B182</f>
        <v>8.9821743324546344E-2</v>
      </c>
      <c r="C185" s="1283">
        <f>C180/C182</f>
        <v>8.227466491508223E-2</v>
      </c>
      <c r="D185" s="812"/>
      <c r="E185" s="812"/>
      <c r="F185" s="812"/>
      <c r="G185" s="812"/>
      <c r="H185" s="812"/>
      <c r="I185" s="812"/>
      <c r="J185" s="812"/>
      <c r="K185" s="812"/>
      <c r="L185" s="812"/>
      <c r="M185" s="812"/>
      <c r="N185" s="812"/>
      <c r="O185" s="812"/>
      <c r="P185" s="812"/>
      <c r="Q185" s="1321"/>
    </row>
    <row r="186" spans="1:17" ht="13.5" customHeight="1">
      <c r="A186" s="2800" t="s">
        <v>676</v>
      </c>
      <c r="B186" s="1745">
        <f ca="1">B168/B176*B194</f>
        <v>0.11518166692971499</v>
      </c>
      <c r="C186" s="1745">
        <f ca="1">C168/C176*C194</f>
        <v>0.10862254780309821</v>
      </c>
      <c r="D186"/>
      <c r="E186"/>
      <c r="F186"/>
      <c r="G186"/>
      <c r="H186"/>
      <c r="I186"/>
      <c r="J186" s="1557">
        <f ca="1">J168/J174*J193</f>
        <v>8198.4487064784589</v>
      </c>
      <c r="K186"/>
      <c r="L186"/>
      <c r="M186"/>
      <c r="N186" s="1557">
        <f ca="1">N168/N174*N193</f>
        <v>7964.1346116593068</v>
      </c>
      <c r="O186"/>
      <c r="P186"/>
      <c r="Q186"/>
    </row>
    <row r="187" spans="1:17" ht="13.5" customHeight="1">
      <c r="A187" s="567" t="s">
        <v>1038</v>
      </c>
      <c r="B187" s="1735">
        <f ca="1">'Mf2040'!F5/'Mf2040'!$U$5*$Q$187</f>
        <v>112447.11634260359</v>
      </c>
      <c r="C187" s="1736">
        <f ca="1">'Mf2040'!G5/'Mf2040'!$U$5*$Q$187</f>
        <v>71498.543592667949</v>
      </c>
      <c r="D187" s="1736">
        <f ca="1">'Mf2040'!H5/'Mf2040'!$U$5*$Q$187</f>
        <v>22.781416706338081</v>
      </c>
      <c r="E187" s="1736">
        <f ca="1">'Mf2040'!I5/'Mf2040'!$U$5*$Q$187</f>
        <v>391.6619539076429</v>
      </c>
      <c r="F187" s="1736">
        <f ca="1">'Mf2040'!J5/'Mf2040'!$U$5*$Q$187</f>
        <v>20756.844067884656</v>
      </c>
      <c r="G187" s="1736">
        <f ca="1">'Mf2040'!K5/'Mf2040'!$U$5*$Q$187</f>
        <v>205116.94737377015</v>
      </c>
      <c r="H187" s="1736">
        <f ca="1">'Mf2040'!L5/'Mf2040'!$U$5*$Q$187</f>
        <v>184299.08558058224</v>
      </c>
      <c r="I187" s="1736">
        <f ca="1">'Mf2040'!M5/'Mf2040'!$U$5*$Q$187</f>
        <v>0</v>
      </c>
      <c r="J187" s="1736">
        <f ca="1">'Mf2040'!N5/'Mf2040'!$U$5*$Q$187</f>
        <v>184299.08558058224</v>
      </c>
      <c r="K187" s="1736">
        <f ca="1">'Mf2040'!O5/'Mf2040'!$U$5*$Q$187</f>
        <v>9039.539900681677</v>
      </c>
      <c r="L187" s="1736">
        <f ca="1">'Mf2040'!P5/'Mf2040'!$U$5*$Q$187</f>
        <v>193338.62548126391</v>
      </c>
      <c r="M187" s="1736">
        <f ca="1">'Mf2040'!Q5/'Mf2040'!$U$5*$Q$187</f>
        <v>398455.57285503409</v>
      </c>
      <c r="N187" s="1736">
        <f ca="1">'Mf2040'!R5/'Mf2040'!$U$5*$Q$187</f>
        <v>404960.36080486351</v>
      </c>
      <c r="O187" s="1736">
        <f ca="1">'Mf2040'!S5/'Mf2040'!$U$5*$Q$187</f>
        <v>803415.93365989754</v>
      </c>
      <c r="P187" s="1736">
        <f ca="1">'Mf2040'!T5/'Mf2040'!$U$5*$Q$187</f>
        <v>69450.290309527525</v>
      </c>
      <c r="Q187" s="1737">
        <f ca="1">B56</f>
        <v>862590.17868783383</v>
      </c>
    </row>
    <row r="188" spans="1:17" ht="13.5" customHeight="1">
      <c r="A188" s="567" t="s">
        <v>1039</v>
      </c>
      <c r="B188" s="1738">
        <f ca="1">'Mf2040'!F6/'Mf2040'!$U$5*$Q$187</f>
        <v>87726.433723364506</v>
      </c>
      <c r="C188" s="1559">
        <f ca="1">'Mf2040'!G6/'Mf2040'!$U$5*$Q$187</f>
        <v>56009.951123829793</v>
      </c>
      <c r="D188" s="1559">
        <f ca="1">'Mf2040'!H6/'Mf2040'!$U$5*$Q$187</f>
        <v>18.510432217613687</v>
      </c>
      <c r="E188" s="1559">
        <f ca="1">'Mf2040'!I6/'Mf2040'!$U$5*$Q$187</f>
        <v>314.49041076524441</v>
      </c>
      <c r="F188" s="1559">
        <f ca="1">'Mf2040'!J6/'Mf2040'!$U$5*$Q$187</f>
        <v>16331.097271339746</v>
      </c>
      <c r="G188" s="1559">
        <f ca="1">'Mf2040'!K6/'Mf2040'!$U$5*$Q$187</f>
        <v>160400.48296151691</v>
      </c>
      <c r="H188" s="1559">
        <f ca="1">'Mf2040'!L6/'Mf2040'!$U$5*$Q$187</f>
        <v>152706.93151736274</v>
      </c>
      <c r="I188" s="1559">
        <f ca="1">'Mf2040'!M6/'Mf2040'!$U$5*$Q$187</f>
        <v>0</v>
      </c>
      <c r="J188" s="1559">
        <f ca="1">'Mf2040'!N6/'Mf2040'!$U$5*$Q$187</f>
        <v>152706.93151736274</v>
      </c>
      <c r="K188" s="1559">
        <f ca="1">'Mf2040'!O6/'Mf2040'!$U$5*$Q$187</f>
        <v>7082.817725632618</v>
      </c>
      <c r="L188" s="1559">
        <f ca="1">'Mf2040'!P6/'Mf2040'!$U$5*$Q$187</f>
        <v>159789.74924299534</v>
      </c>
      <c r="M188" s="1559">
        <f ca="1">'Mf2040'!Q6/'Mf2040'!$U$5*$Q$187</f>
        <v>320190.23220451223</v>
      </c>
      <c r="N188" s="1559">
        <f ca="1">'Mf2040'!R6/'Mf2040'!$U$5*$Q$187</f>
        <v>372203.68939744506</v>
      </c>
      <c r="O188" s="1559">
        <f ca="1">'Mf2040'!S6/'Mf2040'!$U$5*$Q$187</f>
        <v>692393.92160195741</v>
      </c>
      <c r="P188" s="1559">
        <f ca="1">'Mf2040'!T6/'Mf2040'!$U$5*$Q$187</f>
        <v>57101.717698683315</v>
      </c>
      <c r="Q188" s="1560">
        <f ca="1">'Mf2040'!U6/'Mf2040'!$U$5*$Q$187</f>
        <v>749495.63930064067</v>
      </c>
    </row>
    <row r="189" spans="1:17" ht="13.5" customHeight="1">
      <c r="A189" s="567" t="s">
        <v>1040</v>
      </c>
      <c r="B189" s="1738">
        <f ca="1">'Mf2040'!F36/'Mf2040'!$U$5*$Q$187</f>
        <v>136554.01469348912</v>
      </c>
      <c r="C189" s="1559">
        <f ca="1">'Mf2040'!G36/'Mf2040'!$U$5*$Q$187</f>
        <v>121744.55581517763</v>
      </c>
      <c r="D189" s="1559">
        <f ca="1">'Mf2040'!H36/'Mf2040'!$U$5*$Q$187</f>
        <v>38.217465043770368</v>
      </c>
      <c r="E189" s="1559">
        <f ca="1">'Mf2040'!I36/'Mf2040'!$U$5*$Q$187</f>
        <v>480.34736928078127</v>
      </c>
      <c r="F189" s="1559">
        <f ca="1">'Mf2040'!J36/'Mf2040'!$U$5*$Q$187</f>
        <v>39336.718808372643</v>
      </c>
      <c r="G189" s="1559">
        <f ca="1">'Mf2040'!K36/'Mf2040'!$U$5*$Q$187</f>
        <v>298153.85415136401</v>
      </c>
      <c r="H189" s="1559">
        <f ca="1">'Mf2040'!L36/'Mf2040'!$U$5*$Q$187</f>
        <v>49093.242761395435</v>
      </c>
      <c r="I189" s="1559">
        <f ca="1">'Mf2040'!M36/'Mf2040'!$U$5*$Q$187</f>
        <v>0</v>
      </c>
      <c r="J189" s="1559">
        <f ca="1">'Mf2040'!N36/'Mf2040'!$U$5*$Q$187</f>
        <v>49093.242761395435</v>
      </c>
      <c r="K189" s="1559">
        <f ca="1">'Mf2040'!O36/'Mf2040'!$U$5*$Q$187</f>
        <v>7524.0681737088298</v>
      </c>
      <c r="L189" s="1559">
        <f ca="1">'Mf2040'!P36/'Mf2040'!$U$5*$Q$187</f>
        <v>56617.310935104273</v>
      </c>
      <c r="M189" s="1559">
        <f ca="1">'Mf2040'!Q36/'Mf2040'!$U$5*$Q$187</f>
        <v>354771.16508646827</v>
      </c>
      <c r="N189" s="1559">
        <f ca="1">'Mf2040'!R36/'Mf2040'!$U$5*$Q$187</f>
        <v>39209.599261358839</v>
      </c>
      <c r="O189" s="1559">
        <f ca="1">'Mf2040'!S36/'Mf2040'!$U$5*$Q$187</f>
        <v>393980.76434782718</v>
      </c>
      <c r="P189" s="1559">
        <f ca="1">'Mf2040'!T36/'Mf2040'!$U$5*$Q$187</f>
        <v>5206.6319075094389</v>
      </c>
      <c r="Q189" s="1560">
        <f ca="1">'Mf2040'!U36/'Mf2040'!$U$5*$Q$187</f>
        <v>399187.39625533664</v>
      </c>
    </row>
    <row r="190" spans="1:17" ht="13.5" customHeight="1">
      <c r="A190" s="567" t="s">
        <v>1041</v>
      </c>
      <c r="B190" s="1738">
        <f>MfSumm!B9</f>
        <v>3171.879241904664</v>
      </c>
      <c r="C190" s="1559">
        <f>MfSumm!C9</f>
        <v>2298.297331818786</v>
      </c>
      <c r="D190" s="1559">
        <f>MfSumm!D9</f>
        <v>1.5730607647962471</v>
      </c>
      <c r="E190" s="1559">
        <f>MfSumm!E9</f>
        <v>9.9218552861395217</v>
      </c>
      <c r="F190" s="1559">
        <f>MfSumm!F9</f>
        <v>631.37749481060416</v>
      </c>
      <c r="G190" s="1559">
        <f>MfSumm!G9</f>
        <v>6113.0489845849897</v>
      </c>
      <c r="H190" s="1559">
        <f>MfSumm!H9</f>
        <v>2697.5194553520573</v>
      </c>
      <c r="I190" s="1559">
        <f>MfSumm!I9</f>
        <v>0</v>
      </c>
      <c r="J190" s="1559">
        <f>MfSumm!J9</f>
        <v>2697.5194553520573</v>
      </c>
      <c r="K190" s="1559">
        <f>MfSumm!K9</f>
        <v>226.73500319196992</v>
      </c>
      <c r="L190" s="1559">
        <f>MfSumm!L9</f>
        <v>2924.2544585440273</v>
      </c>
      <c r="M190" s="1559">
        <f>MfSumm!M9</f>
        <v>9037.303443129018</v>
      </c>
      <c r="N190" s="1559">
        <f>MfSumm!N9</f>
        <v>2170.4758887448857</v>
      </c>
      <c r="O190" s="1559">
        <f>MfSumm!O9</f>
        <v>11207.779331873904</v>
      </c>
      <c r="P190" s="1559"/>
      <c r="Q190" s="1560"/>
    </row>
    <row r="191" spans="1:17" ht="13.5" customHeight="1">
      <c r="A191" s="567" t="s">
        <v>1564</v>
      </c>
      <c r="B191" s="1738">
        <f ca="1">MfSumm!B17*伸びまとめ!$E$20</f>
        <v>1360399.2360988606</v>
      </c>
      <c r="C191" s="1559">
        <f ca="1">MfSumm!C17*伸びまとめ!$E$20</f>
        <v>1297181.1041131855</v>
      </c>
      <c r="D191" s="1559"/>
      <c r="E191" s="1559"/>
      <c r="F191" s="1559"/>
      <c r="G191" s="1559"/>
      <c r="H191" s="1559"/>
      <c r="I191" s="1559"/>
      <c r="J191" s="1559"/>
      <c r="K191" s="1559"/>
      <c r="L191" s="1559"/>
      <c r="M191" s="1559"/>
      <c r="N191" s="1559"/>
      <c r="O191" s="1559"/>
      <c r="P191" s="1559"/>
      <c r="Q191" s="1560"/>
    </row>
    <row r="192" spans="1:17" ht="13.5" customHeight="1">
      <c r="A192" s="567" t="s">
        <v>975</v>
      </c>
      <c r="B192" s="1739">
        <f ca="1">B189/B190</f>
        <v>43.051454446762158</v>
      </c>
      <c r="C192" s="1725">
        <f ca="1">C189/C190</f>
        <v>52.971629966969317</v>
      </c>
      <c r="D192" s="1725">
        <f ca="1">D189/D190</f>
        <v>24.294970607013099</v>
      </c>
      <c r="E192" s="1725">
        <f ca="1">E189/E190</f>
        <v>48.413059395434786</v>
      </c>
      <c r="F192" s="1725">
        <f ca="1">F189/F190</f>
        <v>62.303010689623285</v>
      </c>
      <c r="G192" s="1725">
        <f ca="1">G189/G190</f>
        <v>48.773346149066633</v>
      </c>
      <c r="H192" s="1725">
        <f ca="1">H189/H190</f>
        <v>18.199402663803291</v>
      </c>
      <c r="I192" s="1733" t="str">
        <f ca="1">IFERROR(I189/I190,"-")</f>
        <v>-</v>
      </c>
      <c r="J192" s="1725">
        <f ca="1">J189/J190</f>
        <v>18.199402663803291</v>
      </c>
      <c r="K192" s="1725">
        <f ca="1">K189/K190</f>
        <v>33.184413821356117</v>
      </c>
      <c r="L192" s="1725">
        <f ca="1">L189/L190</f>
        <v>19.361280537567776</v>
      </c>
      <c r="M192" s="1725">
        <f ca="1">M189/M190</f>
        <v>39.256307738144798</v>
      </c>
      <c r="N192" s="1725">
        <f ca="1">N189/N190</f>
        <v>18.064978037619415</v>
      </c>
      <c r="O192" s="1725">
        <f ca="1">O189/O190</f>
        <v>35.152437666878555</v>
      </c>
      <c r="P192" s="1559"/>
      <c r="Q192" s="1560"/>
    </row>
    <row r="193" spans="1:17" ht="13.5" customHeight="1">
      <c r="A193" s="567" t="s">
        <v>976</v>
      </c>
      <c r="B193" s="1739">
        <f ca="1">B192/伸びまとめ!$E$20</f>
        <v>23.272531359926294</v>
      </c>
      <c r="C193" s="1725">
        <f ca="1">C192/伸びまとめ!$E$20</f>
        <v>28.635128253731295</v>
      </c>
      <c r="D193" s="1725">
        <f ca="1">D192/伸びまとめ!$E$20</f>
        <v>13.133248867105889</v>
      </c>
      <c r="E193" s="1725">
        <f ca="1">E192/伸びまとめ!$E$20</f>
        <v>26.170879880574336</v>
      </c>
      <c r="F193" s="1725">
        <f ca="1">F192/伸びまとめ!$E$20</f>
        <v>33.679437517845109</v>
      </c>
      <c r="G193" s="1725">
        <f ca="1">G192/伸びまとめ!$E$20</f>
        <v>26.365641820216396</v>
      </c>
      <c r="H193" s="1725">
        <f ca="1">H192/伸びまとめ!$E$20</f>
        <v>9.8381384477741509</v>
      </c>
      <c r="I193" s="1733" t="str">
        <f ca="1">IFERROR(I192/伸びまとめ!$E$20,"-")</f>
        <v>-</v>
      </c>
      <c r="J193" s="1725">
        <f ca="1">J192/伸びまとめ!$E$20</f>
        <v>9.8381384477741509</v>
      </c>
      <c r="K193" s="1725">
        <f ca="1">K192/伸びまとめ!$E$20</f>
        <v>17.938657851230026</v>
      </c>
      <c r="L193" s="1725">
        <f ca="1">L192/伸びまとめ!$E$20</f>
        <v>10.466220346540805</v>
      </c>
      <c r="M193" s="1725">
        <f ca="1">M192/伸びまとめ!$E$20</f>
        <v>21.220970688473503</v>
      </c>
      <c r="N193" s="1725">
        <f ca="1">N192/伸びまとめ!$E$20</f>
        <v>9.7654718824138733</v>
      </c>
      <c r="O193" s="1725">
        <f ca="1">O192/伸びまとめ!$E$20</f>
        <v>19.002521947125821</v>
      </c>
      <c r="P193" s="1559"/>
      <c r="Q193" s="1560"/>
    </row>
    <row r="194" spans="1:17" ht="13.5" customHeight="1">
      <c r="A194" s="567" t="s">
        <v>974</v>
      </c>
      <c r="B194" s="1734">
        <f ca="1">B189/B191</f>
        <v>0.10037789721573007</v>
      </c>
      <c r="C194" s="1283">
        <f ca="1">C189/C191</f>
        <v>9.3853167787552677E-2</v>
      </c>
      <c r="D194" s="812"/>
      <c r="E194" s="812"/>
      <c r="F194" s="812"/>
      <c r="G194" s="812"/>
      <c r="H194" s="812"/>
      <c r="I194" s="812"/>
      <c r="J194" s="812"/>
      <c r="K194" s="812"/>
      <c r="L194" s="812"/>
      <c r="M194" s="812"/>
      <c r="N194" s="812"/>
      <c r="O194" s="812"/>
      <c r="P194" s="812"/>
      <c r="Q194" s="1321"/>
    </row>
    <row r="195" spans="1:17" ht="13.5" customHeight="1"/>
  </sheetData>
  <phoneticPr fontId="21"/>
  <pageMargins left="0.7" right="0.7" top="0.75" bottom="0.75" header="0.3" footer="0.3"/>
  <pageSetup paperSize="9" orientation="portrait" r:id="rId1"/>
  <ignoredErrors>
    <ignoredError sqref="I95:I96 I104:I105 K16:K19 I161:I165 I155:I157 I154 I124:I153 I158:I160 I166:I193" formula="1"/>
    <ignoredError sqref="B95:H95 J95:O95 B97:C97 Q90" evalError="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R146"/>
  <sheetViews>
    <sheetView topLeftCell="G3" zoomScale="70" zoomScaleNormal="70" workbookViewId="0">
      <selection activeCell="G3" sqref="G3"/>
    </sheetView>
  </sheetViews>
  <sheetFormatPr defaultRowHeight="13.5"/>
  <cols>
    <col min="1" max="5" width="0" style="5" hidden="1" customWidth="1"/>
    <col min="6" max="6" width="1.625" style="6" hidden="1" customWidth="1"/>
    <col min="7" max="7" width="1.625" style="6" customWidth="1"/>
    <col min="8" max="8" width="13.125" style="6" customWidth="1"/>
    <col min="9" max="9" width="9.625" style="6" customWidth="1"/>
    <col min="10" max="12" width="13.25" style="6" customWidth="1"/>
    <col min="13" max="13" width="13.25" style="83" customWidth="1"/>
    <col min="14" max="16" width="13.25" style="6" customWidth="1"/>
    <col min="17" max="17" width="13.25" style="83" customWidth="1"/>
    <col min="18" max="18" width="1.5" style="6" customWidth="1"/>
    <col min="19" max="256" width="9" style="6"/>
    <col min="257" max="262" width="0" style="6" hidden="1" customWidth="1"/>
    <col min="263" max="263" width="1.625" style="6" customWidth="1"/>
    <col min="264" max="264" width="13.125" style="6" customWidth="1"/>
    <col min="265" max="265" width="9.625" style="6" customWidth="1"/>
    <col min="266" max="273" width="13.25" style="6" customWidth="1"/>
    <col min="274" max="274" width="1.5" style="6" customWidth="1"/>
    <col min="275" max="512" width="9" style="6"/>
    <col min="513" max="518" width="0" style="6" hidden="1" customWidth="1"/>
    <col min="519" max="519" width="1.625" style="6" customWidth="1"/>
    <col min="520" max="520" width="13.125" style="6" customWidth="1"/>
    <col min="521" max="521" width="9.625" style="6" customWidth="1"/>
    <col min="522" max="529" width="13.25" style="6" customWidth="1"/>
    <col min="530" max="530" width="1.5" style="6" customWidth="1"/>
    <col min="531" max="768" width="9" style="6"/>
    <col min="769" max="774" width="0" style="6" hidden="1" customWidth="1"/>
    <col min="775" max="775" width="1.625" style="6" customWidth="1"/>
    <col min="776" max="776" width="13.125" style="6" customWidth="1"/>
    <col min="777" max="777" width="9.625" style="6" customWidth="1"/>
    <col min="778" max="785" width="13.25" style="6" customWidth="1"/>
    <col min="786" max="786" width="1.5" style="6" customWidth="1"/>
    <col min="787" max="1024" width="9" style="6"/>
    <col min="1025" max="1030" width="0" style="6" hidden="1" customWidth="1"/>
    <col min="1031" max="1031" width="1.625" style="6" customWidth="1"/>
    <col min="1032" max="1032" width="13.125" style="6" customWidth="1"/>
    <col min="1033" max="1033" width="9.625" style="6" customWidth="1"/>
    <col min="1034" max="1041" width="13.25" style="6" customWidth="1"/>
    <col min="1042" max="1042" width="1.5" style="6" customWidth="1"/>
    <col min="1043" max="1280" width="9" style="6"/>
    <col min="1281" max="1286" width="0" style="6" hidden="1" customWidth="1"/>
    <col min="1287" max="1287" width="1.625" style="6" customWidth="1"/>
    <col min="1288" max="1288" width="13.125" style="6" customWidth="1"/>
    <col min="1289" max="1289" width="9.625" style="6" customWidth="1"/>
    <col min="1290" max="1297" width="13.25" style="6" customWidth="1"/>
    <col min="1298" max="1298" width="1.5" style="6" customWidth="1"/>
    <col min="1299" max="1536" width="9" style="6"/>
    <col min="1537" max="1542" width="0" style="6" hidden="1" customWidth="1"/>
    <col min="1543" max="1543" width="1.625" style="6" customWidth="1"/>
    <col min="1544" max="1544" width="13.125" style="6" customWidth="1"/>
    <col min="1545" max="1545" width="9.625" style="6" customWidth="1"/>
    <col min="1546" max="1553" width="13.25" style="6" customWidth="1"/>
    <col min="1554" max="1554" width="1.5" style="6" customWidth="1"/>
    <col min="1555" max="1792" width="9" style="6"/>
    <col min="1793" max="1798" width="0" style="6" hidden="1" customWidth="1"/>
    <col min="1799" max="1799" width="1.625" style="6" customWidth="1"/>
    <col min="1800" max="1800" width="13.125" style="6" customWidth="1"/>
    <col min="1801" max="1801" width="9.625" style="6" customWidth="1"/>
    <col min="1802" max="1809" width="13.25" style="6" customWidth="1"/>
    <col min="1810" max="1810" width="1.5" style="6" customWidth="1"/>
    <col min="1811" max="2048" width="9" style="6"/>
    <col min="2049" max="2054" width="0" style="6" hidden="1" customWidth="1"/>
    <col min="2055" max="2055" width="1.625" style="6" customWidth="1"/>
    <col min="2056" max="2056" width="13.125" style="6" customWidth="1"/>
    <col min="2057" max="2057" width="9.625" style="6" customWidth="1"/>
    <col min="2058" max="2065" width="13.25" style="6" customWidth="1"/>
    <col min="2066" max="2066" width="1.5" style="6" customWidth="1"/>
    <col min="2067" max="2304" width="9" style="6"/>
    <col min="2305" max="2310" width="0" style="6" hidden="1" customWidth="1"/>
    <col min="2311" max="2311" width="1.625" style="6" customWidth="1"/>
    <col min="2312" max="2312" width="13.125" style="6" customWidth="1"/>
    <col min="2313" max="2313" width="9.625" style="6" customWidth="1"/>
    <col min="2314" max="2321" width="13.25" style="6" customWidth="1"/>
    <col min="2322" max="2322" width="1.5" style="6" customWidth="1"/>
    <col min="2323" max="2560" width="9" style="6"/>
    <col min="2561" max="2566" width="0" style="6" hidden="1" customWidth="1"/>
    <col min="2567" max="2567" width="1.625" style="6" customWidth="1"/>
    <col min="2568" max="2568" width="13.125" style="6" customWidth="1"/>
    <col min="2569" max="2569" width="9.625" style="6" customWidth="1"/>
    <col min="2570" max="2577" width="13.25" style="6" customWidth="1"/>
    <col min="2578" max="2578" width="1.5" style="6" customWidth="1"/>
    <col min="2579" max="2816" width="9" style="6"/>
    <col min="2817" max="2822" width="0" style="6" hidden="1" customWidth="1"/>
    <col min="2823" max="2823" width="1.625" style="6" customWidth="1"/>
    <col min="2824" max="2824" width="13.125" style="6" customWidth="1"/>
    <col min="2825" max="2825" width="9.625" style="6" customWidth="1"/>
    <col min="2826" max="2833" width="13.25" style="6" customWidth="1"/>
    <col min="2834" max="2834" width="1.5" style="6" customWidth="1"/>
    <col min="2835" max="3072" width="9" style="6"/>
    <col min="3073" max="3078" width="0" style="6" hidden="1" customWidth="1"/>
    <col min="3079" max="3079" width="1.625" style="6" customWidth="1"/>
    <col min="3080" max="3080" width="13.125" style="6" customWidth="1"/>
    <col min="3081" max="3081" width="9.625" style="6" customWidth="1"/>
    <col min="3082" max="3089" width="13.25" style="6" customWidth="1"/>
    <col min="3090" max="3090" width="1.5" style="6" customWidth="1"/>
    <col min="3091" max="3328" width="9" style="6"/>
    <col min="3329" max="3334" width="0" style="6" hidden="1" customWidth="1"/>
    <col min="3335" max="3335" width="1.625" style="6" customWidth="1"/>
    <col min="3336" max="3336" width="13.125" style="6" customWidth="1"/>
    <col min="3337" max="3337" width="9.625" style="6" customWidth="1"/>
    <col min="3338" max="3345" width="13.25" style="6" customWidth="1"/>
    <col min="3346" max="3346" width="1.5" style="6" customWidth="1"/>
    <col min="3347" max="3584" width="9" style="6"/>
    <col min="3585" max="3590" width="0" style="6" hidden="1" customWidth="1"/>
    <col min="3591" max="3591" width="1.625" style="6" customWidth="1"/>
    <col min="3592" max="3592" width="13.125" style="6" customWidth="1"/>
    <col min="3593" max="3593" width="9.625" style="6" customWidth="1"/>
    <col min="3594" max="3601" width="13.25" style="6" customWidth="1"/>
    <col min="3602" max="3602" width="1.5" style="6" customWidth="1"/>
    <col min="3603" max="3840" width="9" style="6"/>
    <col min="3841" max="3846" width="0" style="6" hidden="1" customWidth="1"/>
    <col min="3847" max="3847" width="1.625" style="6" customWidth="1"/>
    <col min="3848" max="3848" width="13.125" style="6" customWidth="1"/>
    <col min="3849" max="3849" width="9.625" style="6" customWidth="1"/>
    <col min="3850" max="3857" width="13.25" style="6" customWidth="1"/>
    <col min="3858" max="3858" width="1.5" style="6" customWidth="1"/>
    <col min="3859" max="4096" width="9" style="6"/>
    <col min="4097" max="4102" width="0" style="6" hidden="1" customWidth="1"/>
    <col min="4103" max="4103" width="1.625" style="6" customWidth="1"/>
    <col min="4104" max="4104" width="13.125" style="6" customWidth="1"/>
    <col min="4105" max="4105" width="9.625" style="6" customWidth="1"/>
    <col min="4106" max="4113" width="13.25" style="6" customWidth="1"/>
    <col min="4114" max="4114" width="1.5" style="6" customWidth="1"/>
    <col min="4115" max="4352" width="9" style="6"/>
    <col min="4353" max="4358" width="0" style="6" hidden="1" customWidth="1"/>
    <col min="4359" max="4359" width="1.625" style="6" customWidth="1"/>
    <col min="4360" max="4360" width="13.125" style="6" customWidth="1"/>
    <col min="4361" max="4361" width="9.625" style="6" customWidth="1"/>
    <col min="4362" max="4369" width="13.25" style="6" customWidth="1"/>
    <col min="4370" max="4370" width="1.5" style="6" customWidth="1"/>
    <col min="4371" max="4608" width="9" style="6"/>
    <col min="4609" max="4614" width="0" style="6" hidden="1" customWidth="1"/>
    <col min="4615" max="4615" width="1.625" style="6" customWidth="1"/>
    <col min="4616" max="4616" width="13.125" style="6" customWidth="1"/>
    <col min="4617" max="4617" width="9.625" style="6" customWidth="1"/>
    <col min="4618" max="4625" width="13.25" style="6" customWidth="1"/>
    <col min="4626" max="4626" width="1.5" style="6" customWidth="1"/>
    <col min="4627" max="4864" width="9" style="6"/>
    <col min="4865" max="4870" width="0" style="6" hidden="1" customWidth="1"/>
    <col min="4871" max="4871" width="1.625" style="6" customWidth="1"/>
    <col min="4872" max="4872" width="13.125" style="6" customWidth="1"/>
    <col min="4873" max="4873" width="9.625" style="6" customWidth="1"/>
    <col min="4874" max="4881" width="13.25" style="6" customWidth="1"/>
    <col min="4882" max="4882" width="1.5" style="6" customWidth="1"/>
    <col min="4883" max="5120" width="9" style="6"/>
    <col min="5121" max="5126" width="0" style="6" hidden="1" customWidth="1"/>
    <col min="5127" max="5127" width="1.625" style="6" customWidth="1"/>
    <col min="5128" max="5128" width="13.125" style="6" customWidth="1"/>
    <col min="5129" max="5129" width="9.625" style="6" customWidth="1"/>
    <col min="5130" max="5137" width="13.25" style="6" customWidth="1"/>
    <col min="5138" max="5138" width="1.5" style="6" customWidth="1"/>
    <col min="5139" max="5376" width="9" style="6"/>
    <col min="5377" max="5382" width="0" style="6" hidden="1" customWidth="1"/>
    <col min="5383" max="5383" width="1.625" style="6" customWidth="1"/>
    <col min="5384" max="5384" width="13.125" style="6" customWidth="1"/>
    <col min="5385" max="5385" width="9.625" style="6" customWidth="1"/>
    <col min="5386" max="5393" width="13.25" style="6" customWidth="1"/>
    <col min="5394" max="5394" width="1.5" style="6" customWidth="1"/>
    <col min="5395" max="5632" width="9" style="6"/>
    <col min="5633" max="5638" width="0" style="6" hidden="1" customWidth="1"/>
    <col min="5639" max="5639" width="1.625" style="6" customWidth="1"/>
    <col min="5640" max="5640" width="13.125" style="6" customWidth="1"/>
    <col min="5641" max="5641" width="9.625" style="6" customWidth="1"/>
    <col min="5642" max="5649" width="13.25" style="6" customWidth="1"/>
    <col min="5650" max="5650" width="1.5" style="6" customWidth="1"/>
    <col min="5651" max="5888" width="9" style="6"/>
    <col min="5889" max="5894" width="0" style="6" hidden="1" customWidth="1"/>
    <col min="5895" max="5895" width="1.625" style="6" customWidth="1"/>
    <col min="5896" max="5896" width="13.125" style="6" customWidth="1"/>
    <col min="5897" max="5897" width="9.625" style="6" customWidth="1"/>
    <col min="5898" max="5905" width="13.25" style="6" customWidth="1"/>
    <col min="5906" max="5906" width="1.5" style="6" customWidth="1"/>
    <col min="5907" max="6144" width="9" style="6"/>
    <col min="6145" max="6150" width="0" style="6" hidden="1" customWidth="1"/>
    <col min="6151" max="6151" width="1.625" style="6" customWidth="1"/>
    <col min="6152" max="6152" width="13.125" style="6" customWidth="1"/>
    <col min="6153" max="6153" width="9.625" style="6" customWidth="1"/>
    <col min="6154" max="6161" width="13.25" style="6" customWidth="1"/>
    <col min="6162" max="6162" width="1.5" style="6" customWidth="1"/>
    <col min="6163" max="6400" width="9" style="6"/>
    <col min="6401" max="6406" width="0" style="6" hidden="1" customWidth="1"/>
    <col min="6407" max="6407" width="1.625" style="6" customWidth="1"/>
    <col min="6408" max="6408" width="13.125" style="6" customWidth="1"/>
    <col min="6409" max="6409" width="9.625" style="6" customWidth="1"/>
    <col min="6410" max="6417" width="13.25" style="6" customWidth="1"/>
    <col min="6418" max="6418" width="1.5" style="6" customWidth="1"/>
    <col min="6419" max="6656" width="9" style="6"/>
    <col min="6657" max="6662" width="0" style="6" hidden="1" customWidth="1"/>
    <col min="6663" max="6663" width="1.625" style="6" customWidth="1"/>
    <col min="6664" max="6664" width="13.125" style="6" customWidth="1"/>
    <col min="6665" max="6665" width="9.625" style="6" customWidth="1"/>
    <col min="6666" max="6673" width="13.25" style="6" customWidth="1"/>
    <col min="6674" max="6674" width="1.5" style="6" customWidth="1"/>
    <col min="6675" max="6912" width="9" style="6"/>
    <col min="6913" max="6918" width="0" style="6" hidden="1" customWidth="1"/>
    <col min="6919" max="6919" width="1.625" style="6" customWidth="1"/>
    <col min="6920" max="6920" width="13.125" style="6" customWidth="1"/>
    <col min="6921" max="6921" width="9.625" style="6" customWidth="1"/>
    <col min="6922" max="6929" width="13.25" style="6" customWidth="1"/>
    <col min="6930" max="6930" width="1.5" style="6" customWidth="1"/>
    <col min="6931" max="7168" width="9" style="6"/>
    <col min="7169" max="7174" width="0" style="6" hidden="1" customWidth="1"/>
    <col min="7175" max="7175" width="1.625" style="6" customWidth="1"/>
    <col min="7176" max="7176" width="13.125" style="6" customWidth="1"/>
    <col min="7177" max="7177" width="9.625" style="6" customWidth="1"/>
    <col min="7178" max="7185" width="13.25" style="6" customWidth="1"/>
    <col min="7186" max="7186" width="1.5" style="6" customWidth="1"/>
    <col min="7187" max="7424" width="9" style="6"/>
    <col min="7425" max="7430" width="0" style="6" hidden="1" customWidth="1"/>
    <col min="7431" max="7431" width="1.625" style="6" customWidth="1"/>
    <col min="7432" max="7432" width="13.125" style="6" customWidth="1"/>
    <col min="7433" max="7433" width="9.625" style="6" customWidth="1"/>
    <col min="7434" max="7441" width="13.25" style="6" customWidth="1"/>
    <col min="7442" max="7442" width="1.5" style="6" customWidth="1"/>
    <col min="7443" max="7680" width="9" style="6"/>
    <col min="7681" max="7686" width="0" style="6" hidden="1" customWidth="1"/>
    <col min="7687" max="7687" width="1.625" style="6" customWidth="1"/>
    <col min="7688" max="7688" width="13.125" style="6" customWidth="1"/>
    <col min="7689" max="7689" width="9.625" style="6" customWidth="1"/>
    <col min="7690" max="7697" width="13.25" style="6" customWidth="1"/>
    <col min="7698" max="7698" width="1.5" style="6" customWidth="1"/>
    <col min="7699" max="7936" width="9" style="6"/>
    <col min="7937" max="7942" width="0" style="6" hidden="1" customWidth="1"/>
    <col min="7943" max="7943" width="1.625" style="6" customWidth="1"/>
    <col min="7944" max="7944" width="13.125" style="6" customWidth="1"/>
    <col min="7945" max="7945" width="9.625" style="6" customWidth="1"/>
    <col min="7946" max="7953" width="13.25" style="6" customWidth="1"/>
    <col min="7954" max="7954" width="1.5" style="6" customWidth="1"/>
    <col min="7955" max="8192" width="9" style="6"/>
    <col min="8193" max="8198" width="0" style="6" hidden="1" customWidth="1"/>
    <col min="8199" max="8199" width="1.625" style="6" customWidth="1"/>
    <col min="8200" max="8200" width="13.125" style="6" customWidth="1"/>
    <col min="8201" max="8201" width="9.625" style="6" customWidth="1"/>
    <col min="8202" max="8209" width="13.25" style="6" customWidth="1"/>
    <col min="8210" max="8210" width="1.5" style="6" customWidth="1"/>
    <col min="8211" max="8448" width="9" style="6"/>
    <col min="8449" max="8454" width="0" style="6" hidden="1" customWidth="1"/>
    <col min="8455" max="8455" width="1.625" style="6" customWidth="1"/>
    <col min="8456" max="8456" width="13.125" style="6" customWidth="1"/>
    <col min="8457" max="8457" width="9.625" style="6" customWidth="1"/>
    <col min="8458" max="8465" width="13.25" style="6" customWidth="1"/>
    <col min="8466" max="8466" width="1.5" style="6" customWidth="1"/>
    <col min="8467" max="8704" width="9" style="6"/>
    <col min="8705" max="8710" width="0" style="6" hidden="1" customWidth="1"/>
    <col min="8711" max="8711" width="1.625" style="6" customWidth="1"/>
    <col min="8712" max="8712" width="13.125" style="6" customWidth="1"/>
    <col min="8713" max="8713" width="9.625" style="6" customWidth="1"/>
    <col min="8714" max="8721" width="13.25" style="6" customWidth="1"/>
    <col min="8722" max="8722" width="1.5" style="6" customWidth="1"/>
    <col min="8723" max="8960" width="9" style="6"/>
    <col min="8961" max="8966" width="0" style="6" hidden="1" customWidth="1"/>
    <col min="8967" max="8967" width="1.625" style="6" customWidth="1"/>
    <col min="8968" max="8968" width="13.125" style="6" customWidth="1"/>
    <col min="8969" max="8969" width="9.625" style="6" customWidth="1"/>
    <col min="8970" max="8977" width="13.25" style="6" customWidth="1"/>
    <col min="8978" max="8978" width="1.5" style="6" customWidth="1"/>
    <col min="8979" max="9216" width="9" style="6"/>
    <col min="9217" max="9222" width="0" style="6" hidden="1" customWidth="1"/>
    <col min="9223" max="9223" width="1.625" style="6" customWidth="1"/>
    <col min="9224" max="9224" width="13.125" style="6" customWidth="1"/>
    <col min="9225" max="9225" width="9.625" style="6" customWidth="1"/>
    <col min="9226" max="9233" width="13.25" style="6" customWidth="1"/>
    <col min="9234" max="9234" width="1.5" style="6" customWidth="1"/>
    <col min="9235" max="9472" width="9" style="6"/>
    <col min="9473" max="9478" width="0" style="6" hidden="1" customWidth="1"/>
    <col min="9479" max="9479" width="1.625" style="6" customWidth="1"/>
    <col min="9480" max="9480" width="13.125" style="6" customWidth="1"/>
    <col min="9481" max="9481" width="9.625" style="6" customWidth="1"/>
    <col min="9482" max="9489" width="13.25" style="6" customWidth="1"/>
    <col min="9490" max="9490" width="1.5" style="6" customWidth="1"/>
    <col min="9491" max="9728" width="9" style="6"/>
    <col min="9729" max="9734" width="0" style="6" hidden="1" customWidth="1"/>
    <col min="9735" max="9735" width="1.625" style="6" customWidth="1"/>
    <col min="9736" max="9736" width="13.125" style="6" customWidth="1"/>
    <col min="9737" max="9737" width="9.625" style="6" customWidth="1"/>
    <col min="9738" max="9745" width="13.25" style="6" customWidth="1"/>
    <col min="9746" max="9746" width="1.5" style="6" customWidth="1"/>
    <col min="9747" max="9984" width="9" style="6"/>
    <col min="9985" max="9990" width="0" style="6" hidden="1" customWidth="1"/>
    <col min="9991" max="9991" width="1.625" style="6" customWidth="1"/>
    <col min="9992" max="9992" width="13.125" style="6" customWidth="1"/>
    <col min="9993" max="9993" width="9.625" style="6" customWidth="1"/>
    <col min="9994" max="10001" width="13.25" style="6" customWidth="1"/>
    <col min="10002" max="10002" width="1.5" style="6" customWidth="1"/>
    <col min="10003" max="10240" width="9" style="6"/>
    <col min="10241" max="10246" width="0" style="6" hidden="1" customWidth="1"/>
    <col min="10247" max="10247" width="1.625" style="6" customWidth="1"/>
    <col min="10248" max="10248" width="13.125" style="6" customWidth="1"/>
    <col min="10249" max="10249" width="9.625" style="6" customWidth="1"/>
    <col min="10250" max="10257" width="13.25" style="6" customWidth="1"/>
    <col min="10258" max="10258" width="1.5" style="6" customWidth="1"/>
    <col min="10259" max="10496" width="9" style="6"/>
    <col min="10497" max="10502" width="0" style="6" hidden="1" customWidth="1"/>
    <col min="10503" max="10503" width="1.625" style="6" customWidth="1"/>
    <col min="10504" max="10504" width="13.125" style="6" customWidth="1"/>
    <col min="10505" max="10505" width="9.625" style="6" customWidth="1"/>
    <col min="10506" max="10513" width="13.25" style="6" customWidth="1"/>
    <col min="10514" max="10514" width="1.5" style="6" customWidth="1"/>
    <col min="10515" max="10752" width="9" style="6"/>
    <col min="10753" max="10758" width="0" style="6" hidden="1" customWidth="1"/>
    <col min="10759" max="10759" width="1.625" style="6" customWidth="1"/>
    <col min="10760" max="10760" width="13.125" style="6" customWidth="1"/>
    <col min="10761" max="10761" width="9.625" style="6" customWidth="1"/>
    <col min="10762" max="10769" width="13.25" style="6" customWidth="1"/>
    <col min="10770" max="10770" width="1.5" style="6" customWidth="1"/>
    <col min="10771" max="11008" width="9" style="6"/>
    <col min="11009" max="11014" width="0" style="6" hidden="1" customWidth="1"/>
    <col min="11015" max="11015" width="1.625" style="6" customWidth="1"/>
    <col min="11016" max="11016" width="13.125" style="6" customWidth="1"/>
    <col min="11017" max="11017" width="9.625" style="6" customWidth="1"/>
    <col min="11018" max="11025" width="13.25" style="6" customWidth="1"/>
    <col min="11026" max="11026" width="1.5" style="6" customWidth="1"/>
    <col min="11027" max="11264" width="9" style="6"/>
    <col min="11265" max="11270" width="0" style="6" hidden="1" customWidth="1"/>
    <col min="11271" max="11271" width="1.625" style="6" customWidth="1"/>
    <col min="11272" max="11272" width="13.125" style="6" customWidth="1"/>
    <col min="11273" max="11273" width="9.625" style="6" customWidth="1"/>
    <col min="11274" max="11281" width="13.25" style="6" customWidth="1"/>
    <col min="11282" max="11282" width="1.5" style="6" customWidth="1"/>
    <col min="11283" max="11520" width="9" style="6"/>
    <col min="11521" max="11526" width="0" style="6" hidden="1" customWidth="1"/>
    <col min="11527" max="11527" width="1.625" style="6" customWidth="1"/>
    <col min="11528" max="11528" width="13.125" style="6" customWidth="1"/>
    <col min="11529" max="11529" width="9.625" style="6" customWidth="1"/>
    <col min="11530" max="11537" width="13.25" style="6" customWidth="1"/>
    <col min="11538" max="11538" width="1.5" style="6" customWidth="1"/>
    <col min="11539" max="11776" width="9" style="6"/>
    <col min="11777" max="11782" width="0" style="6" hidden="1" customWidth="1"/>
    <col min="11783" max="11783" width="1.625" style="6" customWidth="1"/>
    <col min="11784" max="11784" width="13.125" style="6" customWidth="1"/>
    <col min="11785" max="11785" width="9.625" style="6" customWidth="1"/>
    <col min="11786" max="11793" width="13.25" style="6" customWidth="1"/>
    <col min="11794" max="11794" width="1.5" style="6" customWidth="1"/>
    <col min="11795" max="12032" width="9" style="6"/>
    <col min="12033" max="12038" width="0" style="6" hidden="1" customWidth="1"/>
    <col min="12039" max="12039" width="1.625" style="6" customWidth="1"/>
    <col min="12040" max="12040" width="13.125" style="6" customWidth="1"/>
    <col min="12041" max="12041" width="9.625" style="6" customWidth="1"/>
    <col min="12042" max="12049" width="13.25" style="6" customWidth="1"/>
    <col min="12050" max="12050" width="1.5" style="6" customWidth="1"/>
    <col min="12051" max="12288" width="9" style="6"/>
    <col min="12289" max="12294" width="0" style="6" hidden="1" customWidth="1"/>
    <col min="12295" max="12295" width="1.625" style="6" customWidth="1"/>
    <col min="12296" max="12296" width="13.125" style="6" customWidth="1"/>
    <col min="12297" max="12297" width="9.625" style="6" customWidth="1"/>
    <col min="12298" max="12305" width="13.25" style="6" customWidth="1"/>
    <col min="12306" max="12306" width="1.5" style="6" customWidth="1"/>
    <col min="12307" max="12544" width="9" style="6"/>
    <col min="12545" max="12550" width="0" style="6" hidden="1" customWidth="1"/>
    <col min="12551" max="12551" width="1.625" style="6" customWidth="1"/>
    <col min="12552" max="12552" width="13.125" style="6" customWidth="1"/>
    <col min="12553" max="12553" width="9.625" style="6" customWidth="1"/>
    <col min="12554" max="12561" width="13.25" style="6" customWidth="1"/>
    <col min="12562" max="12562" width="1.5" style="6" customWidth="1"/>
    <col min="12563" max="12800" width="9" style="6"/>
    <col min="12801" max="12806" width="0" style="6" hidden="1" customWidth="1"/>
    <col min="12807" max="12807" width="1.625" style="6" customWidth="1"/>
    <col min="12808" max="12808" width="13.125" style="6" customWidth="1"/>
    <col min="12809" max="12809" width="9.625" style="6" customWidth="1"/>
    <col min="12810" max="12817" width="13.25" style="6" customWidth="1"/>
    <col min="12818" max="12818" width="1.5" style="6" customWidth="1"/>
    <col min="12819" max="13056" width="9" style="6"/>
    <col min="13057" max="13062" width="0" style="6" hidden="1" customWidth="1"/>
    <col min="13063" max="13063" width="1.625" style="6" customWidth="1"/>
    <col min="13064" max="13064" width="13.125" style="6" customWidth="1"/>
    <col min="13065" max="13065" width="9.625" style="6" customWidth="1"/>
    <col min="13066" max="13073" width="13.25" style="6" customWidth="1"/>
    <col min="13074" max="13074" width="1.5" style="6" customWidth="1"/>
    <col min="13075" max="13312" width="9" style="6"/>
    <col min="13313" max="13318" width="0" style="6" hidden="1" customWidth="1"/>
    <col min="13319" max="13319" width="1.625" style="6" customWidth="1"/>
    <col min="13320" max="13320" width="13.125" style="6" customWidth="1"/>
    <col min="13321" max="13321" width="9.625" style="6" customWidth="1"/>
    <col min="13322" max="13329" width="13.25" style="6" customWidth="1"/>
    <col min="13330" max="13330" width="1.5" style="6" customWidth="1"/>
    <col min="13331" max="13568" width="9" style="6"/>
    <col min="13569" max="13574" width="0" style="6" hidden="1" customWidth="1"/>
    <col min="13575" max="13575" width="1.625" style="6" customWidth="1"/>
    <col min="13576" max="13576" width="13.125" style="6" customWidth="1"/>
    <col min="13577" max="13577" width="9.625" style="6" customWidth="1"/>
    <col min="13578" max="13585" width="13.25" style="6" customWidth="1"/>
    <col min="13586" max="13586" width="1.5" style="6" customWidth="1"/>
    <col min="13587" max="13824" width="9" style="6"/>
    <col min="13825" max="13830" width="0" style="6" hidden="1" customWidth="1"/>
    <col min="13831" max="13831" width="1.625" style="6" customWidth="1"/>
    <col min="13832" max="13832" width="13.125" style="6" customWidth="1"/>
    <col min="13833" max="13833" width="9.625" style="6" customWidth="1"/>
    <col min="13834" max="13841" width="13.25" style="6" customWidth="1"/>
    <col min="13842" max="13842" width="1.5" style="6" customWidth="1"/>
    <col min="13843" max="14080" width="9" style="6"/>
    <col min="14081" max="14086" width="0" style="6" hidden="1" customWidth="1"/>
    <col min="14087" max="14087" width="1.625" style="6" customWidth="1"/>
    <col min="14088" max="14088" width="13.125" style="6" customWidth="1"/>
    <col min="14089" max="14089" width="9.625" style="6" customWidth="1"/>
    <col min="14090" max="14097" width="13.25" style="6" customWidth="1"/>
    <col min="14098" max="14098" width="1.5" style="6" customWidth="1"/>
    <col min="14099" max="14336" width="9" style="6"/>
    <col min="14337" max="14342" width="0" style="6" hidden="1" customWidth="1"/>
    <col min="14343" max="14343" width="1.625" style="6" customWidth="1"/>
    <col min="14344" max="14344" width="13.125" style="6" customWidth="1"/>
    <col min="14345" max="14345" width="9.625" style="6" customWidth="1"/>
    <col min="14346" max="14353" width="13.25" style="6" customWidth="1"/>
    <col min="14354" max="14354" width="1.5" style="6" customWidth="1"/>
    <col min="14355" max="14592" width="9" style="6"/>
    <col min="14593" max="14598" width="0" style="6" hidden="1" customWidth="1"/>
    <col min="14599" max="14599" width="1.625" style="6" customWidth="1"/>
    <col min="14600" max="14600" width="13.125" style="6" customWidth="1"/>
    <col min="14601" max="14601" width="9.625" style="6" customWidth="1"/>
    <col min="14602" max="14609" width="13.25" style="6" customWidth="1"/>
    <col min="14610" max="14610" width="1.5" style="6" customWidth="1"/>
    <col min="14611" max="14848" width="9" style="6"/>
    <col min="14849" max="14854" width="0" style="6" hidden="1" customWidth="1"/>
    <col min="14855" max="14855" width="1.625" style="6" customWidth="1"/>
    <col min="14856" max="14856" width="13.125" style="6" customWidth="1"/>
    <col min="14857" max="14857" width="9.625" style="6" customWidth="1"/>
    <col min="14858" max="14865" width="13.25" style="6" customWidth="1"/>
    <col min="14866" max="14866" width="1.5" style="6" customWidth="1"/>
    <col min="14867" max="15104" width="9" style="6"/>
    <col min="15105" max="15110" width="0" style="6" hidden="1" customWidth="1"/>
    <col min="15111" max="15111" width="1.625" style="6" customWidth="1"/>
    <col min="15112" max="15112" width="13.125" style="6" customWidth="1"/>
    <col min="15113" max="15113" width="9.625" style="6" customWidth="1"/>
    <col min="15114" max="15121" width="13.25" style="6" customWidth="1"/>
    <col min="15122" max="15122" width="1.5" style="6" customWidth="1"/>
    <col min="15123" max="15360" width="9" style="6"/>
    <col min="15361" max="15366" width="0" style="6" hidden="1" customWidth="1"/>
    <col min="15367" max="15367" width="1.625" style="6" customWidth="1"/>
    <col min="15368" max="15368" width="13.125" style="6" customWidth="1"/>
    <col min="15369" max="15369" width="9.625" style="6" customWidth="1"/>
    <col min="15370" max="15377" width="13.25" style="6" customWidth="1"/>
    <col min="15378" max="15378" width="1.5" style="6" customWidth="1"/>
    <col min="15379" max="15616" width="9" style="6"/>
    <col min="15617" max="15622" width="0" style="6" hidden="1" customWidth="1"/>
    <col min="15623" max="15623" width="1.625" style="6" customWidth="1"/>
    <col min="15624" max="15624" width="13.125" style="6" customWidth="1"/>
    <col min="15625" max="15625" width="9.625" style="6" customWidth="1"/>
    <col min="15626" max="15633" width="13.25" style="6" customWidth="1"/>
    <col min="15634" max="15634" width="1.5" style="6" customWidth="1"/>
    <col min="15635" max="15872" width="9" style="6"/>
    <col min="15873" max="15878" width="0" style="6" hidden="1" customWidth="1"/>
    <col min="15879" max="15879" width="1.625" style="6" customWidth="1"/>
    <col min="15880" max="15880" width="13.125" style="6" customWidth="1"/>
    <col min="15881" max="15881" width="9.625" style="6" customWidth="1"/>
    <col min="15882" max="15889" width="13.25" style="6" customWidth="1"/>
    <col min="15890" max="15890" width="1.5" style="6" customWidth="1"/>
    <col min="15891" max="16128" width="9" style="6"/>
    <col min="16129" max="16134" width="0" style="6" hidden="1" customWidth="1"/>
    <col min="16135" max="16135" width="1.625" style="6" customWidth="1"/>
    <col min="16136" max="16136" width="13.125" style="6" customWidth="1"/>
    <col min="16137" max="16137" width="9.625" style="6" customWidth="1"/>
    <col min="16138" max="16145" width="13.25" style="6" customWidth="1"/>
    <col min="16146" max="16146" width="1.5" style="6" customWidth="1"/>
    <col min="16147" max="16384" width="9" style="6"/>
  </cols>
  <sheetData>
    <row r="1" spans="1:18" s="3" customFormat="1" hidden="1">
      <c r="A1" s="2"/>
      <c r="B1" s="2"/>
      <c r="C1" s="2"/>
      <c r="D1" s="2"/>
      <c r="E1" s="2"/>
      <c r="J1" s="3">
        <v>1</v>
      </c>
      <c r="K1" s="3">
        <v>2</v>
      </c>
      <c r="L1" s="3">
        <v>3</v>
      </c>
      <c r="M1" s="4">
        <v>4</v>
      </c>
      <c r="N1" s="3">
        <v>5</v>
      </c>
      <c r="O1" s="3">
        <v>6</v>
      </c>
      <c r="P1" s="3">
        <v>7</v>
      </c>
      <c r="Q1" s="4">
        <v>8</v>
      </c>
    </row>
    <row r="2" spans="1:18" hidden="1">
      <c r="J2" s="7"/>
      <c r="K2" s="7"/>
      <c r="L2" s="7"/>
      <c r="M2" s="8"/>
      <c r="N2" s="7"/>
      <c r="O2" s="7"/>
      <c r="P2" s="7"/>
      <c r="Q2" s="8"/>
      <c r="R2" s="9"/>
    </row>
    <row r="3" spans="1:18" ht="17.25">
      <c r="G3" s="3"/>
      <c r="H3" s="2840" t="s">
        <v>1547</v>
      </c>
      <c r="I3" s="3"/>
      <c r="J3" s="3"/>
      <c r="K3" s="3"/>
      <c r="L3" s="3"/>
      <c r="M3" s="4"/>
      <c r="N3" s="3"/>
      <c r="O3" s="3"/>
      <c r="P3" s="3"/>
      <c r="Q3" s="4"/>
      <c r="R3" s="3"/>
    </row>
    <row r="4" spans="1:18" ht="18.75">
      <c r="F4" s="10"/>
      <c r="G4" s="3"/>
      <c r="H4" s="3"/>
      <c r="I4" s="3"/>
      <c r="J4" s="3"/>
      <c r="K4" s="3"/>
      <c r="L4" s="3"/>
      <c r="M4" s="4"/>
      <c r="N4" s="3"/>
      <c r="O4" s="3"/>
      <c r="P4" s="3"/>
      <c r="Q4" s="11" t="s">
        <v>108</v>
      </c>
      <c r="R4" s="3"/>
    </row>
    <row r="5" spans="1:18" ht="18.75">
      <c r="F5" s="10"/>
      <c r="G5" s="3"/>
      <c r="H5" s="3"/>
      <c r="I5" s="3"/>
      <c r="J5" s="3"/>
      <c r="K5" s="3"/>
      <c r="L5" s="3"/>
      <c r="M5" s="4"/>
      <c r="N5" s="3"/>
      <c r="O5" s="3"/>
      <c r="P5" s="3"/>
      <c r="Q5" s="12" t="s">
        <v>109</v>
      </c>
      <c r="R5" s="3"/>
    </row>
    <row r="6" spans="1:18" ht="13.5" customHeight="1">
      <c r="F6" s="10"/>
      <c r="G6" s="3"/>
      <c r="H6" s="3"/>
      <c r="I6" s="3"/>
      <c r="J6" s="3"/>
      <c r="K6" s="3"/>
      <c r="L6" s="3"/>
      <c r="M6" s="4"/>
      <c r="N6" s="3"/>
      <c r="O6" s="3"/>
      <c r="P6" s="3"/>
      <c r="Q6" s="13"/>
      <c r="R6" s="3"/>
    </row>
    <row r="7" spans="1:18">
      <c r="F7" s="10"/>
      <c r="G7" s="3"/>
      <c r="H7" s="3"/>
      <c r="I7" s="3"/>
      <c r="J7" s="3"/>
      <c r="K7" s="3"/>
      <c r="L7" s="3"/>
      <c r="M7" s="4"/>
      <c r="N7" s="3"/>
      <c r="O7" s="3"/>
      <c r="P7" s="3"/>
      <c r="Q7" s="4"/>
      <c r="R7" s="3"/>
    </row>
    <row r="8" spans="1:18" ht="15.75" customHeight="1">
      <c r="F8" s="10"/>
      <c r="G8" s="3"/>
      <c r="H8" s="14" t="s">
        <v>110</v>
      </c>
      <c r="I8" s="3"/>
      <c r="J8" s="3"/>
      <c r="K8" s="3"/>
      <c r="L8" s="3"/>
      <c r="M8" s="4"/>
      <c r="N8" s="3"/>
      <c r="O8" s="3"/>
      <c r="P8" s="3"/>
      <c r="Q8" s="4"/>
      <c r="R8" s="3"/>
    </row>
    <row r="9" spans="1:18" ht="5.25" customHeight="1">
      <c r="F9" s="10"/>
      <c r="G9" s="3"/>
      <c r="H9" s="3"/>
      <c r="I9" s="3"/>
      <c r="J9" s="3"/>
      <c r="K9" s="3"/>
      <c r="L9" s="3"/>
      <c r="M9" s="4"/>
      <c r="N9" s="3"/>
      <c r="O9" s="3"/>
      <c r="P9" s="3"/>
      <c r="Q9" s="4"/>
      <c r="R9" s="3"/>
    </row>
    <row r="10" spans="1:18">
      <c r="F10" s="10"/>
      <c r="G10" s="3"/>
      <c r="H10" s="1263"/>
      <c r="I10" s="1263"/>
      <c r="J10" s="1264"/>
      <c r="K10" s="1263"/>
      <c r="L10" s="1263"/>
      <c r="M10" s="1265"/>
      <c r="N10" s="1264"/>
      <c r="O10" s="1263"/>
      <c r="P10" s="1263"/>
      <c r="Q10" s="1265"/>
      <c r="R10" s="3"/>
    </row>
    <row r="11" spans="1:18" ht="15">
      <c r="F11" s="10"/>
      <c r="G11" s="3"/>
      <c r="H11" s="18"/>
      <c r="I11" s="18"/>
      <c r="J11" s="19" t="s">
        <v>111</v>
      </c>
      <c r="K11" s="20"/>
      <c r="L11" s="21" t="s">
        <v>112</v>
      </c>
      <c r="M11" s="22"/>
      <c r="N11" s="20" t="s">
        <v>113</v>
      </c>
      <c r="O11" s="20"/>
      <c r="P11" s="21" t="s">
        <v>114</v>
      </c>
      <c r="Q11" s="23"/>
      <c r="R11" s="3"/>
    </row>
    <row r="12" spans="1:18">
      <c r="F12" s="10"/>
      <c r="G12" s="3"/>
      <c r="H12" s="24"/>
      <c r="I12" s="25"/>
      <c r="J12" s="26"/>
      <c r="K12" s="27"/>
      <c r="L12" s="27"/>
      <c r="M12" s="28"/>
      <c r="N12" s="26"/>
      <c r="O12" s="27"/>
      <c r="P12" s="27"/>
      <c r="Q12" s="28"/>
      <c r="R12" s="3"/>
    </row>
    <row r="13" spans="1:18">
      <c r="F13" s="10"/>
      <c r="G13" s="3"/>
      <c r="H13" s="24" t="s">
        <v>115</v>
      </c>
      <c r="I13" s="25"/>
      <c r="J13" s="29"/>
      <c r="K13" s="1266"/>
      <c r="L13" s="1266"/>
      <c r="M13" s="31"/>
      <c r="N13" s="29"/>
      <c r="O13" s="1266"/>
      <c r="P13" s="1266"/>
      <c r="Q13" s="31"/>
      <c r="R13" s="3"/>
    </row>
    <row r="14" spans="1:18">
      <c r="F14" s="10"/>
      <c r="G14" s="3"/>
      <c r="H14" s="18"/>
      <c r="I14" s="18"/>
      <c r="J14" s="32" t="s">
        <v>116</v>
      </c>
      <c r="K14" s="33" t="s">
        <v>117</v>
      </c>
      <c r="L14" s="33" t="s">
        <v>118</v>
      </c>
      <c r="M14" s="34" t="s">
        <v>119</v>
      </c>
      <c r="N14" s="32" t="s">
        <v>116</v>
      </c>
      <c r="O14" s="33" t="s">
        <v>117</v>
      </c>
      <c r="P14" s="33" t="s">
        <v>118</v>
      </c>
      <c r="Q14" s="34" t="s">
        <v>119</v>
      </c>
      <c r="R14" s="3"/>
    </row>
    <row r="15" spans="1:18" ht="15">
      <c r="F15" s="10"/>
      <c r="G15" s="3"/>
      <c r="H15" s="35" t="s">
        <v>120</v>
      </c>
      <c r="I15" s="36"/>
      <c r="J15" s="29"/>
      <c r="K15" s="37"/>
      <c r="L15" s="37"/>
      <c r="M15" s="31"/>
      <c r="N15" s="29"/>
      <c r="O15" s="37"/>
      <c r="P15" s="37"/>
      <c r="Q15" s="31"/>
      <c r="R15" s="3"/>
    </row>
    <row r="16" spans="1:18" ht="13.5" customHeight="1">
      <c r="F16" s="10"/>
      <c r="G16" s="3"/>
      <c r="H16" s="18"/>
      <c r="I16" s="18"/>
      <c r="J16" s="38" t="s">
        <v>121</v>
      </c>
      <c r="K16" s="39" t="s">
        <v>122</v>
      </c>
      <c r="L16" s="39" t="s">
        <v>123</v>
      </c>
      <c r="M16" s="40" t="s">
        <v>124</v>
      </c>
      <c r="N16" s="38" t="s">
        <v>121</v>
      </c>
      <c r="O16" s="39" t="s">
        <v>122</v>
      </c>
      <c r="P16" s="39" t="s">
        <v>123</v>
      </c>
      <c r="Q16" s="40" t="s">
        <v>124</v>
      </c>
      <c r="R16" s="3"/>
    </row>
    <row r="17" spans="1:18" ht="14.25" customHeight="1">
      <c r="F17" s="10"/>
      <c r="G17" s="3"/>
      <c r="H17" s="18"/>
      <c r="I17" s="18"/>
      <c r="J17" s="38"/>
      <c r="K17" s="39"/>
      <c r="L17" s="39"/>
      <c r="M17" s="34" t="s">
        <v>125</v>
      </c>
      <c r="N17" s="38"/>
      <c r="O17" s="39"/>
      <c r="P17" s="39"/>
      <c r="Q17" s="34" t="s">
        <v>125</v>
      </c>
      <c r="R17" s="3"/>
    </row>
    <row r="18" spans="1:18" ht="5.25" customHeight="1">
      <c r="F18" s="10"/>
      <c r="G18" s="3"/>
      <c r="H18" s="27"/>
      <c r="I18" s="27"/>
      <c r="J18" s="26"/>
      <c r="K18" s="41"/>
      <c r="L18" s="41"/>
      <c r="M18" s="42"/>
      <c r="N18" s="26"/>
      <c r="O18" s="41"/>
      <c r="P18" s="41"/>
      <c r="Q18" s="42"/>
      <c r="R18" s="3"/>
    </row>
    <row r="19" spans="1:18" ht="30" customHeight="1">
      <c r="A19" s="43" t="s">
        <v>126</v>
      </c>
      <c r="B19" s="43" t="s">
        <v>127</v>
      </c>
      <c r="C19" s="43" t="s">
        <v>127</v>
      </c>
      <c r="D19" s="43" t="s">
        <v>128</v>
      </c>
      <c r="E19" s="43"/>
      <c r="F19" s="7"/>
      <c r="G19" s="3"/>
      <c r="H19" s="3" t="s">
        <v>129</v>
      </c>
      <c r="I19" s="44" t="s">
        <v>130</v>
      </c>
      <c r="J19" s="2864">
        <v>126933</v>
      </c>
      <c r="K19" s="1267">
        <v>61766</v>
      </c>
      <c r="L19" s="1267">
        <v>65167</v>
      </c>
      <c r="M19" s="1268">
        <v>94.8</v>
      </c>
      <c r="N19" s="1267">
        <v>125020</v>
      </c>
      <c r="O19" s="1267">
        <v>60867</v>
      </c>
      <c r="P19" s="1267">
        <v>64153</v>
      </c>
      <c r="Q19" s="1268">
        <v>94.9</v>
      </c>
      <c r="R19" s="3"/>
    </row>
    <row r="20" spans="1:18" ht="30" customHeight="1">
      <c r="A20" s="43" t="s">
        <v>126</v>
      </c>
      <c r="B20" s="43" t="s">
        <v>127</v>
      </c>
      <c r="C20" s="43" t="s">
        <v>127</v>
      </c>
      <c r="D20" s="43" t="s">
        <v>128</v>
      </c>
      <c r="E20" s="43"/>
      <c r="F20" s="7"/>
      <c r="G20" s="3"/>
      <c r="H20" s="47" t="s">
        <v>131</v>
      </c>
      <c r="I20" s="44" t="s">
        <v>132</v>
      </c>
      <c r="J20" s="2864">
        <v>1002</v>
      </c>
      <c r="K20" s="1267">
        <v>514</v>
      </c>
      <c r="L20" s="1267">
        <v>487</v>
      </c>
      <c r="M20" s="1268">
        <v>105.6</v>
      </c>
      <c r="N20" s="1267">
        <v>986</v>
      </c>
      <c r="O20" s="1267">
        <v>507</v>
      </c>
      <c r="P20" s="1267">
        <v>480</v>
      </c>
      <c r="Q20" s="1268">
        <v>105.6</v>
      </c>
      <c r="R20" s="3"/>
    </row>
    <row r="21" spans="1:18" ht="14.25" customHeight="1">
      <c r="A21" s="43" t="s">
        <v>126</v>
      </c>
      <c r="B21" s="43" t="s">
        <v>127</v>
      </c>
      <c r="C21" s="43" t="s">
        <v>127</v>
      </c>
      <c r="D21" s="43" t="s">
        <v>128</v>
      </c>
      <c r="E21" s="43"/>
      <c r="F21" s="7"/>
      <c r="G21" s="3"/>
      <c r="H21" s="48" t="s">
        <v>133</v>
      </c>
      <c r="I21" s="3"/>
      <c r="J21" s="2864">
        <v>960</v>
      </c>
      <c r="K21" s="1267">
        <v>490</v>
      </c>
      <c r="L21" s="1267">
        <v>470</v>
      </c>
      <c r="M21" s="1268">
        <v>104.3</v>
      </c>
      <c r="N21" s="1267">
        <v>947</v>
      </c>
      <c r="O21" s="1267">
        <v>483</v>
      </c>
      <c r="P21" s="1267">
        <v>463</v>
      </c>
      <c r="Q21" s="1268">
        <v>104.3</v>
      </c>
      <c r="R21" s="3"/>
    </row>
    <row r="22" spans="1:18" ht="14.25" customHeight="1">
      <c r="A22" s="43" t="s">
        <v>126</v>
      </c>
      <c r="B22" s="43" t="s">
        <v>127</v>
      </c>
      <c r="C22" s="43" t="s">
        <v>127</v>
      </c>
      <c r="D22" s="43" t="s">
        <v>128</v>
      </c>
      <c r="E22" s="43"/>
      <c r="F22" s="7"/>
      <c r="G22" s="3"/>
      <c r="H22" s="48" t="s">
        <v>134</v>
      </c>
      <c r="I22" s="3"/>
      <c r="J22" s="2864">
        <v>974</v>
      </c>
      <c r="K22" s="1267">
        <v>499</v>
      </c>
      <c r="L22" s="1267">
        <v>475</v>
      </c>
      <c r="M22" s="1268">
        <v>104.9</v>
      </c>
      <c r="N22" s="1267">
        <v>960</v>
      </c>
      <c r="O22" s="1267">
        <v>491</v>
      </c>
      <c r="P22" s="1267">
        <v>468</v>
      </c>
      <c r="Q22" s="1268">
        <v>104.9</v>
      </c>
      <c r="R22" s="3"/>
    </row>
    <row r="23" spans="1:18" ht="14.25" customHeight="1">
      <c r="A23" s="43" t="s">
        <v>126</v>
      </c>
      <c r="B23" s="43" t="s">
        <v>127</v>
      </c>
      <c r="C23" s="43" t="s">
        <v>127</v>
      </c>
      <c r="D23" s="43" t="s">
        <v>128</v>
      </c>
      <c r="E23" s="43"/>
      <c r="F23" s="7"/>
      <c r="G23" s="3"/>
      <c r="H23" s="48" t="s">
        <v>135</v>
      </c>
      <c r="I23" s="3"/>
      <c r="J23" s="2864">
        <v>1011</v>
      </c>
      <c r="K23" s="1267">
        <v>517</v>
      </c>
      <c r="L23" s="1267">
        <v>495</v>
      </c>
      <c r="M23" s="1268">
        <v>104.5</v>
      </c>
      <c r="N23" s="1267">
        <v>998</v>
      </c>
      <c r="O23" s="1267">
        <v>510</v>
      </c>
      <c r="P23" s="1267">
        <v>488</v>
      </c>
      <c r="Q23" s="1268">
        <v>104.4</v>
      </c>
      <c r="R23" s="3"/>
    </row>
    <row r="24" spans="1:18" ht="14.25" customHeight="1">
      <c r="A24" s="43" t="s">
        <v>126</v>
      </c>
      <c r="B24" s="43" t="s">
        <v>127</v>
      </c>
      <c r="C24" s="43" t="s">
        <v>127</v>
      </c>
      <c r="D24" s="43" t="s">
        <v>128</v>
      </c>
      <c r="E24" s="43"/>
      <c r="F24" s="7"/>
      <c r="G24" s="3"/>
      <c r="H24" s="48" t="s">
        <v>136</v>
      </c>
      <c r="I24" s="3"/>
      <c r="J24" s="2864">
        <v>1017</v>
      </c>
      <c r="K24" s="1267">
        <v>520</v>
      </c>
      <c r="L24" s="1267">
        <v>497</v>
      </c>
      <c r="M24" s="1268">
        <v>104.7</v>
      </c>
      <c r="N24" s="1267">
        <v>1004</v>
      </c>
      <c r="O24" s="1267">
        <v>513</v>
      </c>
      <c r="P24" s="1267">
        <v>490</v>
      </c>
      <c r="Q24" s="1268">
        <v>104.6</v>
      </c>
      <c r="R24" s="3"/>
    </row>
    <row r="25" spans="1:18" ht="30" customHeight="1">
      <c r="A25" s="43" t="s">
        <v>126</v>
      </c>
      <c r="B25" s="43" t="s">
        <v>127</v>
      </c>
      <c r="C25" s="43" t="s">
        <v>127</v>
      </c>
      <c r="D25" s="43" t="s">
        <v>128</v>
      </c>
      <c r="E25" s="43"/>
      <c r="F25" s="7"/>
      <c r="G25" s="3"/>
      <c r="H25" s="48" t="s">
        <v>137</v>
      </c>
      <c r="I25" s="3"/>
      <c r="J25" s="2864">
        <v>1045</v>
      </c>
      <c r="K25" s="1267">
        <v>535</v>
      </c>
      <c r="L25" s="1267">
        <v>509</v>
      </c>
      <c r="M25" s="1268">
        <v>105.1</v>
      </c>
      <c r="N25" s="1267">
        <v>1033</v>
      </c>
      <c r="O25" s="1267">
        <v>529</v>
      </c>
      <c r="P25" s="1267">
        <v>504</v>
      </c>
      <c r="Q25" s="1268">
        <v>105.1</v>
      </c>
      <c r="R25" s="3"/>
    </row>
    <row r="26" spans="1:18" ht="14.25" customHeight="1">
      <c r="A26" s="43" t="s">
        <v>126</v>
      </c>
      <c r="B26" s="43" t="s">
        <v>127</v>
      </c>
      <c r="C26" s="43" t="s">
        <v>127</v>
      </c>
      <c r="D26" s="43" t="s">
        <v>128</v>
      </c>
      <c r="E26" s="43"/>
      <c r="F26" s="7"/>
      <c r="G26" s="3"/>
      <c r="H26" s="48" t="s">
        <v>138</v>
      </c>
      <c r="I26" s="3"/>
      <c r="J26" s="2864">
        <v>1048</v>
      </c>
      <c r="K26" s="1267">
        <v>537</v>
      </c>
      <c r="L26" s="1267">
        <v>511</v>
      </c>
      <c r="M26" s="1268">
        <v>105.2</v>
      </c>
      <c r="N26" s="1267">
        <v>1037</v>
      </c>
      <c r="O26" s="1267">
        <v>532</v>
      </c>
      <c r="P26" s="1267">
        <v>505</v>
      </c>
      <c r="Q26" s="1268">
        <v>105.2</v>
      </c>
      <c r="R26" s="3"/>
    </row>
    <row r="27" spans="1:18" ht="14.25" customHeight="1">
      <c r="A27" s="43" t="s">
        <v>126</v>
      </c>
      <c r="B27" s="43" t="s">
        <v>127</v>
      </c>
      <c r="C27" s="43" t="s">
        <v>127</v>
      </c>
      <c r="D27" s="43" t="s">
        <v>128</v>
      </c>
      <c r="E27" s="43"/>
      <c r="F27" s="7"/>
      <c r="G27" s="3"/>
      <c r="H27" s="48" t="s">
        <v>139</v>
      </c>
      <c r="I27" s="3"/>
      <c r="J27" s="2864">
        <v>1059</v>
      </c>
      <c r="K27" s="1267">
        <v>543</v>
      </c>
      <c r="L27" s="1267">
        <v>517</v>
      </c>
      <c r="M27" s="1268">
        <v>105.1</v>
      </c>
      <c r="N27" s="1267">
        <v>1048</v>
      </c>
      <c r="O27" s="1267">
        <v>537</v>
      </c>
      <c r="P27" s="1267">
        <v>511</v>
      </c>
      <c r="Q27" s="1268">
        <v>105.1</v>
      </c>
      <c r="R27" s="3"/>
    </row>
    <row r="28" spans="1:18" ht="14.25" customHeight="1">
      <c r="A28" s="43" t="s">
        <v>126</v>
      </c>
      <c r="B28" s="43" t="s">
        <v>127</v>
      </c>
      <c r="C28" s="43" t="s">
        <v>127</v>
      </c>
      <c r="D28" s="43" t="s">
        <v>128</v>
      </c>
      <c r="E28" s="43"/>
      <c r="F28" s="7"/>
      <c r="G28" s="3"/>
      <c r="H28" s="48" t="s">
        <v>140</v>
      </c>
      <c r="I28" s="3"/>
      <c r="J28" s="2864">
        <v>1079</v>
      </c>
      <c r="K28" s="1267">
        <v>553</v>
      </c>
      <c r="L28" s="1267">
        <v>527</v>
      </c>
      <c r="M28" s="1268">
        <v>105</v>
      </c>
      <c r="N28" s="1267">
        <v>1069</v>
      </c>
      <c r="O28" s="1267">
        <v>547</v>
      </c>
      <c r="P28" s="1267">
        <v>521</v>
      </c>
      <c r="Q28" s="1268">
        <v>105</v>
      </c>
      <c r="R28" s="3"/>
    </row>
    <row r="29" spans="1:18" ht="14.25" customHeight="1">
      <c r="A29" s="43" t="s">
        <v>126</v>
      </c>
      <c r="B29" s="43" t="s">
        <v>127</v>
      </c>
      <c r="C29" s="43" t="s">
        <v>127</v>
      </c>
      <c r="D29" s="43" t="s">
        <v>128</v>
      </c>
      <c r="E29" s="43"/>
      <c r="F29" s="7"/>
      <c r="G29" s="3"/>
      <c r="H29" s="48" t="s">
        <v>141</v>
      </c>
      <c r="I29" s="3"/>
      <c r="J29" s="2864">
        <v>1071</v>
      </c>
      <c r="K29" s="1267">
        <v>549</v>
      </c>
      <c r="L29" s="1267">
        <v>523</v>
      </c>
      <c r="M29" s="1268">
        <v>105.1</v>
      </c>
      <c r="N29" s="1267">
        <v>1061</v>
      </c>
      <c r="O29" s="1267">
        <v>544</v>
      </c>
      <c r="P29" s="1267">
        <v>518</v>
      </c>
      <c r="Q29" s="1268">
        <v>105</v>
      </c>
      <c r="R29" s="3"/>
    </row>
    <row r="30" spans="1:18" ht="30" customHeight="1">
      <c r="A30" s="43" t="s">
        <v>126</v>
      </c>
      <c r="B30" s="43" t="s">
        <v>127</v>
      </c>
      <c r="C30" s="43" t="s">
        <v>127</v>
      </c>
      <c r="D30" s="43" t="s">
        <v>128</v>
      </c>
      <c r="E30" s="43"/>
      <c r="F30" s="7"/>
      <c r="G30" s="3"/>
      <c r="H30" s="48" t="s">
        <v>142</v>
      </c>
      <c r="I30" s="3"/>
      <c r="J30" s="2864">
        <v>1064</v>
      </c>
      <c r="K30" s="1267">
        <v>544</v>
      </c>
      <c r="L30" s="1267">
        <v>519</v>
      </c>
      <c r="M30" s="1268">
        <v>104.8</v>
      </c>
      <c r="N30" s="1267">
        <v>1054</v>
      </c>
      <c r="O30" s="1267">
        <v>539</v>
      </c>
      <c r="P30" s="1267">
        <v>514</v>
      </c>
      <c r="Q30" s="1268">
        <v>104.8</v>
      </c>
      <c r="R30" s="3"/>
    </row>
    <row r="31" spans="1:18" ht="14.25" customHeight="1">
      <c r="A31" s="43" t="s">
        <v>126</v>
      </c>
      <c r="B31" s="43" t="s">
        <v>127</v>
      </c>
      <c r="C31" s="43" t="s">
        <v>127</v>
      </c>
      <c r="D31" s="43" t="s">
        <v>128</v>
      </c>
      <c r="E31" s="43"/>
      <c r="F31" s="7"/>
      <c r="G31" s="3"/>
      <c r="H31" s="48" t="s">
        <v>143</v>
      </c>
      <c r="I31" s="3"/>
      <c r="J31" s="2864">
        <v>1066</v>
      </c>
      <c r="K31" s="1267">
        <v>546</v>
      </c>
      <c r="L31" s="1267">
        <v>520</v>
      </c>
      <c r="M31" s="1268">
        <v>104.9</v>
      </c>
      <c r="N31" s="1267">
        <v>1056</v>
      </c>
      <c r="O31" s="1267">
        <v>541</v>
      </c>
      <c r="P31" s="1267">
        <v>516</v>
      </c>
      <c r="Q31" s="1268">
        <v>104.9</v>
      </c>
      <c r="R31" s="3"/>
    </row>
    <row r="32" spans="1:18" ht="14.25" customHeight="1">
      <c r="A32" s="43" t="s">
        <v>126</v>
      </c>
      <c r="B32" s="43" t="s">
        <v>127</v>
      </c>
      <c r="C32" s="43" t="s">
        <v>127</v>
      </c>
      <c r="D32" s="43" t="s">
        <v>128</v>
      </c>
      <c r="E32" s="43"/>
      <c r="F32" s="7"/>
      <c r="G32" s="3"/>
      <c r="H32" s="48" t="s">
        <v>144</v>
      </c>
      <c r="I32" s="3"/>
      <c r="J32" s="2864">
        <v>1104</v>
      </c>
      <c r="K32" s="1267">
        <v>564</v>
      </c>
      <c r="L32" s="1267">
        <v>539</v>
      </c>
      <c r="M32" s="1268">
        <v>104.7</v>
      </c>
      <c r="N32" s="1267">
        <v>1095</v>
      </c>
      <c r="O32" s="1267">
        <v>560</v>
      </c>
      <c r="P32" s="1267">
        <v>535</v>
      </c>
      <c r="Q32" s="1268">
        <v>104.6</v>
      </c>
      <c r="R32" s="3"/>
    </row>
    <row r="33" spans="1:18" ht="14.25" customHeight="1">
      <c r="A33" s="43" t="s">
        <v>126</v>
      </c>
      <c r="B33" s="43" t="s">
        <v>127</v>
      </c>
      <c r="C33" s="43" t="s">
        <v>127</v>
      </c>
      <c r="D33" s="43" t="s">
        <v>128</v>
      </c>
      <c r="E33" s="43"/>
      <c r="F33" s="7"/>
      <c r="G33" s="3"/>
      <c r="H33" s="48" t="s">
        <v>145</v>
      </c>
      <c r="I33" s="3"/>
      <c r="J33" s="2864">
        <v>1123</v>
      </c>
      <c r="K33" s="1267">
        <v>576</v>
      </c>
      <c r="L33" s="1267">
        <v>548</v>
      </c>
      <c r="M33" s="1268">
        <v>105.1</v>
      </c>
      <c r="N33" s="1267">
        <v>1114</v>
      </c>
      <c r="O33" s="1267">
        <v>571</v>
      </c>
      <c r="P33" s="1267">
        <v>543</v>
      </c>
      <c r="Q33" s="1268">
        <v>105.2</v>
      </c>
      <c r="R33" s="3"/>
    </row>
    <row r="34" spans="1:18" ht="14.25" customHeight="1">
      <c r="A34" s="43" t="s">
        <v>126</v>
      </c>
      <c r="B34" s="43" t="s">
        <v>127</v>
      </c>
      <c r="C34" s="43" t="s">
        <v>127</v>
      </c>
      <c r="D34" s="43" t="s">
        <v>128</v>
      </c>
      <c r="E34" s="43"/>
      <c r="F34" s="7"/>
      <c r="G34" s="3"/>
      <c r="H34" s="48" t="s">
        <v>146</v>
      </c>
      <c r="I34" s="3"/>
      <c r="J34" s="2864">
        <v>1157</v>
      </c>
      <c r="K34" s="1267">
        <v>593</v>
      </c>
      <c r="L34" s="1267">
        <v>564</v>
      </c>
      <c r="M34" s="1268">
        <v>105.1</v>
      </c>
      <c r="N34" s="1267">
        <v>1148</v>
      </c>
      <c r="O34" s="1267">
        <v>588</v>
      </c>
      <c r="P34" s="1267">
        <v>559</v>
      </c>
      <c r="Q34" s="1268">
        <v>105.1</v>
      </c>
      <c r="R34" s="3"/>
    </row>
    <row r="35" spans="1:18" ht="30" customHeight="1">
      <c r="A35" s="43" t="s">
        <v>126</v>
      </c>
      <c r="B35" s="43" t="s">
        <v>127</v>
      </c>
      <c r="C35" s="43" t="s">
        <v>127</v>
      </c>
      <c r="D35" s="43" t="s">
        <v>128</v>
      </c>
      <c r="E35" s="43"/>
      <c r="F35" s="7"/>
      <c r="G35" s="3"/>
      <c r="H35" s="48" t="s">
        <v>147</v>
      </c>
      <c r="I35" s="3"/>
      <c r="J35" s="2864">
        <v>1174</v>
      </c>
      <c r="K35" s="1267">
        <v>602</v>
      </c>
      <c r="L35" s="1267">
        <v>572</v>
      </c>
      <c r="M35" s="1268">
        <v>105.3</v>
      </c>
      <c r="N35" s="1267">
        <v>1164</v>
      </c>
      <c r="O35" s="1267">
        <v>597</v>
      </c>
      <c r="P35" s="1267">
        <v>567</v>
      </c>
      <c r="Q35" s="1268">
        <v>105.2</v>
      </c>
      <c r="R35" s="3"/>
    </row>
    <row r="36" spans="1:18" ht="14.25" customHeight="1">
      <c r="A36" s="43" t="s">
        <v>126</v>
      </c>
      <c r="B36" s="43" t="s">
        <v>127</v>
      </c>
      <c r="C36" s="43" t="s">
        <v>127</v>
      </c>
      <c r="D36" s="43" t="s">
        <v>128</v>
      </c>
      <c r="E36" s="43"/>
      <c r="F36" s="7"/>
      <c r="G36" s="3"/>
      <c r="H36" s="48" t="s">
        <v>148</v>
      </c>
      <c r="I36" s="3"/>
      <c r="J36" s="2864">
        <v>1201</v>
      </c>
      <c r="K36" s="1267">
        <v>619</v>
      </c>
      <c r="L36" s="1267">
        <v>583</v>
      </c>
      <c r="M36" s="1268">
        <v>106.2</v>
      </c>
      <c r="N36" s="1267">
        <v>1190</v>
      </c>
      <c r="O36" s="1267">
        <v>613</v>
      </c>
      <c r="P36" s="1267">
        <v>577</v>
      </c>
      <c r="Q36" s="1268">
        <v>106.2</v>
      </c>
      <c r="R36" s="3"/>
    </row>
    <row r="37" spans="1:18" ht="14.25" customHeight="1">
      <c r="A37" s="43" t="s">
        <v>126</v>
      </c>
      <c r="B37" s="43" t="s">
        <v>127</v>
      </c>
      <c r="C37" s="43" t="s">
        <v>127</v>
      </c>
      <c r="D37" s="43" t="s">
        <v>128</v>
      </c>
      <c r="E37" s="43"/>
      <c r="F37" s="7"/>
      <c r="G37" s="3"/>
      <c r="H37" s="48" t="s">
        <v>149</v>
      </c>
      <c r="I37" s="3"/>
      <c r="J37" s="2864">
        <v>1203</v>
      </c>
      <c r="K37" s="1267">
        <v>618</v>
      </c>
      <c r="L37" s="1267">
        <v>584</v>
      </c>
      <c r="M37" s="1268">
        <v>105.8</v>
      </c>
      <c r="N37" s="1267">
        <v>1191</v>
      </c>
      <c r="O37" s="1267">
        <v>612</v>
      </c>
      <c r="P37" s="1267">
        <v>578</v>
      </c>
      <c r="Q37" s="1268">
        <v>105.8</v>
      </c>
      <c r="R37" s="3"/>
    </row>
    <row r="38" spans="1:18" ht="14.25" customHeight="1">
      <c r="A38" s="43" t="s">
        <v>126</v>
      </c>
      <c r="B38" s="43" t="s">
        <v>127</v>
      </c>
      <c r="C38" s="43" t="s">
        <v>127</v>
      </c>
      <c r="D38" s="43" t="s">
        <v>128</v>
      </c>
      <c r="E38" s="43"/>
      <c r="F38" s="7"/>
      <c r="G38" s="3"/>
      <c r="H38" s="48" t="s">
        <v>150</v>
      </c>
      <c r="I38" s="3"/>
      <c r="J38" s="2864">
        <v>1229</v>
      </c>
      <c r="K38" s="1267">
        <v>631</v>
      </c>
      <c r="L38" s="1267">
        <v>598</v>
      </c>
      <c r="M38" s="1268">
        <v>105.7</v>
      </c>
      <c r="N38" s="1267">
        <v>1209</v>
      </c>
      <c r="O38" s="1267">
        <v>621</v>
      </c>
      <c r="P38" s="1267">
        <v>587</v>
      </c>
      <c r="Q38" s="1268">
        <v>105.8</v>
      </c>
      <c r="R38" s="3"/>
    </row>
    <row r="39" spans="1:18" ht="14.25" customHeight="1">
      <c r="A39" s="43" t="s">
        <v>126</v>
      </c>
      <c r="B39" s="43" t="s">
        <v>127</v>
      </c>
      <c r="C39" s="43" t="s">
        <v>127</v>
      </c>
      <c r="D39" s="43" t="s">
        <v>128</v>
      </c>
      <c r="E39" s="43"/>
      <c r="F39" s="7"/>
      <c r="G39" s="3"/>
      <c r="H39" s="48" t="s">
        <v>151</v>
      </c>
      <c r="I39" s="3"/>
      <c r="J39" s="2864">
        <v>1233</v>
      </c>
      <c r="K39" s="1267">
        <v>633</v>
      </c>
      <c r="L39" s="1267">
        <v>600</v>
      </c>
      <c r="M39" s="1268">
        <v>105.4</v>
      </c>
      <c r="N39" s="1267">
        <v>1199</v>
      </c>
      <c r="O39" s="1267">
        <v>615</v>
      </c>
      <c r="P39" s="1267">
        <v>583</v>
      </c>
      <c r="Q39" s="1268">
        <v>105.5</v>
      </c>
      <c r="R39" s="3"/>
    </row>
    <row r="40" spans="1:18" ht="30" customHeight="1">
      <c r="A40" s="43" t="s">
        <v>126</v>
      </c>
      <c r="B40" s="43" t="s">
        <v>127</v>
      </c>
      <c r="C40" s="43" t="s">
        <v>127</v>
      </c>
      <c r="D40" s="43" t="s">
        <v>128</v>
      </c>
      <c r="E40" s="43"/>
      <c r="F40" s="7"/>
      <c r="G40" s="3"/>
      <c r="H40" s="48" t="s">
        <v>152</v>
      </c>
      <c r="I40" s="3"/>
      <c r="J40" s="2864">
        <v>1226</v>
      </c>
      <c r="K40" s="1267">
        <v>631</v>
      </c>
      <c r="L40" s="1267">
        <v>595</v>
      </c>
      <c r="M40" s="1268">
        <v>106.1</v>
      </c>
      <c r="N40" s="1267">
        <v>1182</v>
      </c>
      <c r="O40" s="1267">
        <v>609</v>
      </c>
      <c r="P40" s="1267">
        <v>573</v>
      </c>
      <c r="Q40" s="1268">
        <v>106.2</v>
      </c>
      <c r="R40" s="3"/>
    </row>
    <row r="41" spans="1:18" ht="14.25" customHeight="1">
      <c r="A41" s="43" t="s">
        <v>126</v>
      </c>
      <c r="B41" s="43" t="s">
        <v>127</v>
      </c>
      <c r="C41" s="43" t="s">
        <v>127</v>
      </c>
      <c r="D41" s="43" t="s">
        <v>128</v>
      </c>
      <c r="E41" s="43"/>
      <c r="F41" s="7"/>
      <c r="G41" s="3"/>
      <c r="H41" s="48" t="s">
        <v>153</v>
      </c>
      <c r="I41" s="3"/>
      <c r="J41" s="2864">
        <v>1242</v>
      </c>
      <c r="K41" s="1267">
        <v>639</v>
      </c>
      <c r="L41" s="1267">
        <v>604</v>
      </c>
      <c r="M41" s="1268">
        <v>105.8</v>
      </c>
      <c r="N41" s="1267">
        <v>1195</v>
      </c>
      <c r="O41" s="1267">
        <v>614</v>
      </c>
      <c r="P41" s="1267">
        <v>581</v>
      </c>
      <c r="Q41" s="1268">
        <v>105.6</v>
      </c>
      <c r="R41" s="3"/>
    </row>
    <row r="42" spans="1:18" ht="14.25" customHeight="1">
      <c r="A42" s="43" t="s">
        <v>126</v>
      </c>
      <c r="B42" s="43" t="s">
        <v>127</v>
      </c>
      <c r="C42" s="43" t="s">
        <v>127</v>
      </c>
      <c r="D42" s="43" t="s">
        <v>128</v>
      </c>
      <c r="E42" s="43"/>
      <c r="F42" s="7"/>
      <c r="G42" s="3"/>
      <c r="H42" s="48" t="s">
        <v>154</v>
      </c>
      <c r="I42" s="3"/>
      <c r="J42" s="2864">
        <v>1238</v>
      </c>
      <c r="K42" s="1267">
        <v>636</v>
      </c>
      <c r="L42" s="1267">
        <v>602</v>
      </c>
      <c r="M42" s="1268">
        <v>105.6</v>
      </c>
      <c r="N42" s="1267">
        <v>1188</v>
      </c>
      <c r="O42" s="1267">
        <v>609</v>
      </c>
      <c r="P42" s="1267">
        <v>579</v>
      </c>
      <c r="Q42" s="1268">
        <v>105.2</v>
      </c>
      <c r="R42" s="3"/>
    </row>
    <row r="43" spans="1:18" ht="14.25" customHeight="1">
      <c r="A43" s="43" t="s">
        <v>126</v>
      </c>
      <c r="B43" s="43" t="s">
        <v>127</v>
      </c>
      <c r="C43" s="43" t="s">
        <v>127</v>
      </c>
      <c r="D43" s="43" t="s">
        <v>128</v>
      </c>
      <c r="E43" s="43"/>
      <c r="F43" s="7"/>
      <c r="G43" s="3"/>
      <c r="H43" s="48" t="s">
        <v>155</v>
      </c>
      <c r="I43" s="3"/>
      <c r="J43" s="2864">
        <v>1215</v>
      </c>
      <c r="K43" s="1267">
        <v>624</v>
      </c>
      <c r="L43" s="1267">
        <v>591</v>
      </c>
      <c r="M43" s="1268">
        <v>105.6</v>
      </c>
      <c r="N43" s="1267">
        <v>1160</v>
      </c>
      <c r="O43" s="1267">
        <v>594</v>
      </c>
      <c r="P43" s="1267">
        <v>566</v>
      </c>
      <c r="Q43" s="1268">
        <v>105</v>
      </c>
      <c r="R43" s="3"/>
    </row>
    <row r="44" spans="1:18" ht="14.25" customHeight="1">
      <c r="A44" s="43" t="s">
        <v>126</v>
      </c>
      <c r="B44" s="43" t="s">
        <v>127</v>
      </c>
      <c r="C44" s="43" t="s">
        <v>127</v>
      </c>
      <c r="D44" s="43" t="s">
        <v>128</v>
      </c>
      <c r="E44" s="43"/>
      <c r="F44" s="7"/>
      <c r="G44" s="3"/>
      <c r="H44" s="48" t="s">
        <v>156</v>
      </c>
      <c r="I44" s="3"/>
      <c r="J44" s="2864">
        <v>1228</v>
      </c>
      <c r="K44" s="1267">
        <v>631</v>
      </c>
      <c r="L44" s="1267">
        <v>597</v>
      </c>
      <c r="M44" s="1268">
        <v>105.6</v>
      </c>
      <c r="N44" s="1267">
        <v>1174</v>
      </c>
      <c r="O44" s="1267">
        <v>601</v>
      </c>
      <c r="P44" s="1267">
        <v>573</v>
      </c>
      <c r="Q44" s="1268">
        <v>104.9</v>
      </c>
      <c r="R44" s="3"/>
    </row>
    <row r="45" spans="1:18" ht="30" customHeight="1">
      <c r="A45" s="43" t="s">
        <v>126</v>
      </c>
      <c r="B45" s="43" t="s">
        <v>127</v>
      </c>
      <c r="C45" s="43" t="s">
        <v>127</v>
      </c>
      <c r="D45" s="43" t="s">
        <v>128</v>
      </c>
      <c r="E45" s="43"/>
      <c r="F45" s="7"/>
      <c r="G45" s="3"/>
      <c r="H45" s="48" t="s">
        <v>157</v>
      </c>
      <c r="I45" s="3"/>
      <c r="J45" s="2864">
        <v>1221</v>
      </c>
      <c r="K45" s="1267">
        <v>626</v>
      </c>
      <c r="L45" s="1267">
        <v>595</v>
      </c>
      <c r="M45" s="1268">
        <v>105.1</v>
      </c>
      <c r="N45" s="1267">
        <v>1167</v>
      </c>
      <c r="O45" s="1267">
        <v>596</v>
      </c>
      <c r="P45" s="1267">
        <v>571</v>
      </c>
      <c r="Q45" s="1268">
        <v>104.5</v>
      </c>
      <c r="R45" s="3"/>
    </row>
    <row r="46" spans="1:18" ht="14.25" customHeight="1">
      <c r="A46" s="43" t="s">
        <v>126</v>
      </c>
      <c r="B46" s="43" t="s">
        <v>127</v>
      </c>
      <c r="C46" s="43" t="s">
        <v>127</v>
      </c>
      <c r="D46" s="43" t="s">
        <v>128</v>
      </c>
      <c r="E46" s="43"/>
      <c r="F46" s="7"/>
      <c r="G46" s="3"/>
      <c r="H46" s="48" t="s">
        <v>158</v>
      </c>
      <c r="I46" s="3"/>
      <c r="J46" s="2864">
        <v>1242</v>
      </c>
      <c r="K46" s="1267">
        <v>635</v>
      </c>
      <c r="L46" s="1267">
        <v>607</v>
      </c>
      <c r="M46" s="1268">
        <v>104.6</v>
      </c>
      <c r="N46" s="1267">
        <v>1185</v>
      </c>
      <c r="O46" s="1267">
        <v>605</v>
      </c>
      <c r="P46" s="1267">
        <v>581</v>
      </c>
      <c r="Q46" s="1268">
        <v>104.1</v>
      </c>
      <c r="R46" s="3"/>
    </row>
    <row r="47" spans="1:18" ht="14.25" customHeight="1">
      <c r="A47" s="43" t="s">
        <v>126</v>
      </c>
      <c r="B47" s="43" t="s">
        <v>127</v>
      </c>
      <c r="C47" s="43" t="s">
        <v>127</v>
      </c>
      <c r="D47" s="43" t="s">
        <v>128</v>
      </c>
      <c r="E47" s="43"/>
      <c r="F47" s="7"/>
      <c r="G47" s="3"/>
      <c r="H47" s="48" t="s">
        <v>159</v>
      </c>
      <c r="I47" s="3"/>
      <c r="J47" s="2864">
        <v>1270</v>
      </c>
      <c r="K47" s="1267">
        <v>649</v>
      </c>
      <c r="L47" s="1267">
        <v>621</v>
      </c>
      <c r="M47" s="1268">
        <v>104.4</v>
      </c>
      <c r="N47" s="1267">
        <v>1216</v>
      </c>
      <c r="O47" s="1267">
        <v>620</v>
      </c>
      <c r="P47" s="1267">
        <v>596</v>
      </c>
      <c r="Q47" s="1268">
        <v>103.9</v>
      </c>
      <c r="R47" s="3"/>
    </row>
    <row r="48" spans="1:18" ht="14.25" customHeight="1">
      <c r="A48" s="43" t="s">
        <v>126</v>
      </c>
      <c r="B48" s="43" t="s">
        <v>127</v>
      </c>
      <c r="C48" s="43" t="s">
        <v>127</v>
      </c>
      <c r="D48" s="43" t="s">
        <v>128</v>
      </c>
      <c r="E48" s="43"/>
      <c r="F48" s="7"/>
      <c r="G48" s="3"/>
      <c r="H48" s="48" t="s">
        <v>160</v>
      </c>
      <c r="I48" s="3"/>
      <c r="J48" s="2864">
        <v>1312</v>
      </c>
      <c r="K48" s="1267">
        <v>671</v>
      </c>
      <c r="L48" s="1267">
        <v>641</v>
      </c>
      <c r="M48" s="1268">
        <v>104.6</v>
      </c>
      <c r="N48" s="1267">
        <v>1261</v>
      </c>
      <c r="O48" s="1267">
        <v>644</v>
      </c>
      <c r="P48" s="1267">
        <v>617</v>
      </c>
      <c r="Q48" s="1268">
        <v>104.4</v>
      </c>
      <c r="R48" s="3"/>
    </row>
    <row r="49" spans="1:18" ht="14.25" customHeight="1">
      <c r="A49" s="43" t="s">
        <v>126</v>
      </c>
      <c r="B49" s="43" t="s">
        <v>127</v>
      </c>
      <c r="C49" s="43" t="s">
        <v>127</v>
      </c>
      <c r="D49" s="43" t="s">
        <v>128</v>
      </c>
      <c r="E49" s="43"/>
      <c r="F49" s="7"/>
      <c r="G49" s="3"/>
      <c r="H49" s="48" t="s">
        <v>161</v>
      </c>
      <c r="I49" s="3"/>
      <c r="J49" s="2864">
        <v>1348</v>
      </c>
      <c r="K49" s="1267">
        <v>687</v>
      </c>
      <c r="L49" s="1267">
        <v>660</v>
      </c>
      <c r="M49" s="1268">
        <v>104</v>
      </c>
      <c r="N49" s="1267">
        <v>1299</v>
      </c>
      <c r="O49" s="1267">
        <v>662</v>
      </c>
      <c r="P49" s="1267">
        <v>637</v>
      </c>
      <c r="Q49" s="1268">
        <v>104</v>
      </c>
      <c r="R49" s="3"/>
    </row>
    <row r="50" spans="1:18" ht="30" customHeight="1">
      <c r="A50" s="43" t="s">
        <v>126</v>
      </c>
      <c r="B50" s="43" t="s">
        <v>127</v>
      </c>
      <c r="C50" s="43" t="s">
        <v>127</v>
      </c>
      <c r="D50" s="43" t="s">
        <v>128</v>
      </c>
      <c r="E50" s="43"/>
      <c r="F50" s="7"/>
      <c r="G50" s="3"/>
      <c r="H50" s="48" t="s">
        <v>162</v>
      </c>
      <c r="I50" s="3"/>
      <c r="J50" s="2864">
        <v>1371</v>
      </c>
      <c r="K50" s="1267">
        <v>700</v>
      </c>
      <c r="L50" s="1267">
        <v>672</v>
      </c>
      <c r="M50" s="1268">
        <v>104.2</v>
      </c>
      <c r="N50" s="1267">
        <v>1326</v>
      </c>
      <c r="O50" s="1267">
        <v>677</v>
      </c>
      <c r="P50" s="1267">
        <v>649</v>
      </c>
      <c r="Q50" s="1268">
        <v>104.3</v>
      </c>
      <c r="R50" s="3"/>
    </row>
    <row r="51" spans="1:18" ht="14.25" customHeight="1">
      <c r="A51" s="43" t="s">
        <v>126</v>
      </c>
      <c r="B51" s="43" t="s">
        <v>127</v>
      </c>
      <c r="C51" s="43" t="s">
        <v>127</v>
      </c>
      <c r="D51" s="43" t="s">
        <v>128</v>
      </c>
      <c r="E51" s="43"/>
      <c r="F51" s="7"/>
      <c r="G51" s="3"/>
      <c r="H51" s="48" t="s">
        <v>163</v>
      </c>
      <c r="I51" s="3"/>
      <c r="J51" s="2864">
        <v>1425</v>
      </c>
      <c r="K51" s="1267">
        <v>724</v>
      </c>
      <c r="L51" s="1267">
        <v>701</v>
      </c>
      <c r="M51" s="1268">
        <v>103.2</v>
      </c>
      <c r="N51" s="1267">
        <v>1381</v>
      </c>
      <c r="O51" s="1267">
        <v>702</v>
      </c>
      <c r="P51" s="1267">
        <v>679</v>
      </c>
      <c r="Q51" s="1268">
        <v>103.5</v>
      </c>
      <c r="R51" s="3"/>
    </row>
    <row r="52" spans="1:18" ht="14.25" customHeight="1">
      <c r="A52" s="43" t="s">
        <v>126</v>
      </c>
      <c r="B52" s="43" t="s">
        <v>127</v>
      </c>
      <c r="C52" s="43" t="s">
        <v>127</v>
      </c>
      <c r="D52" s="43" t="s">
        <v>128</v>
      </c>
      <c r="E52" s="43"/>
      <c r="F52" s="7"/>
      <c r="G52" s="3"/>
      <c r="H52" s="48" t="s">
        <v>164</v>
      </c>
      <c r="I52" s="3"/>
      <c r="J52" s="2864">
        <v>1471</v>
      </c>
      <c r="K52" s="1267">
        <v>746</v>
      </c>
      <c r="L52" s="1267">
        <v>725</v>
      </c>
      <c r="M52" s="1268">
        <v>102.9</v>
      </c>
      <c r="N52" s="1267">
        <v>1428</v>
      </c>
      <c r="O52" s="1267">
        <v>726</v>
      </c>
      <c r="P52" s="1267">
        <v>703</v>
      </c>
      <c r="Q52" s="1268">
        <v>103.2</v>
      </c>
      <c r="R52" s="3"/>
    </row>
    <row r="53" spans="1:18" ht="14.25" customHeight="1">
      <c r="A53" s="43" t="s">
        <v>126</v>
      </c>
      <c r="B53" s="43" t="s">
        <v>127</v>
      </c>
      <c r="C53" s="43" t="s">
        <v>127</v>
      </c>
      <c r="D53" s="43" t="s">
        <v>128</v>
      </c>
      <c r="E53" s="43"/>
      <c r="F53" s="7"/>
      <c r="G53" s="3"/>
      <c r="H53" s="48" t="s">
        <v>165</v>
      </c>
      <c r="I53" s="3"/>
      <c r="J53" s="2864">
        <v>1494</v>
      </c>
      <c r="K53" s="1267">
        <v>758</v>
      </c>
      <c r="L53" s="1267">
        <v>736</v>
      </c>
      <c r="M53" s="1268">
        <v>103</v>
      </c>
      <c r="N53" s="1267">
        <v>1450</v>
      </c>
      <c r="O53" s="1267">
        <v>737</v>
      </c>
      <c r="P53" s="1267">
        <v>712</v>
      </c>
      <c r="Q53" s="1268">
        <v>103.4</v>
      </c>
      <c r="R53" s="3"/>
    </row>
    <row r="54" spans="1:18" ht="14.25" customHeight="1">
      <c r="A54" s="43" t="s">
        <v>126</v>
      </c>
      <c r="B54" s="43" t="s">
        <v>127</v>
      </c>
      <c r="C54" s="43" t="s">
        <v>127</v>
      </c>
      <c r="D54" s="43" t="s">
        <v>128</v>
      </c>
      <c r="E54" s="43"/>
      <c r="F54" s="7"/>
      <c r="G54" s="3"/>
      <c r="H54" s="48" t="s">
        <v>166</v>
      </c>
      <c r="I54" s="3"/>
      <c r="J54" s="2864">
        <v>1496</v>
      </c>
      <c r="K54" s="1267">
        <v>758</v>
      </c>
      <c r="L54" s="1267">
        <v>738</v>
      </c>
      <c r="M54" s="1268">
        <v>102.6</v>
      </c>
      <c r="N54" s="1267">
        <v>1450</v>
      </c>
      <c r="O54" s="1267">
        <v>737</v>
      </c>
      <c r="P54" s="1267">
        <v>713</v>
      </c>
      <c r="Q54" s="1268">
        <v>103.3</v>
      </c>
      <c r="R54" s="3"/>
    </row>
    <row r="55" spans="1:18" ht="30" customHeight="1">
      <c r="A55" s="43" t="s">
        <v>126</v>
      </c>
      <c r="B55" s="43" t="s">
        <v>127</v>
      </c>
      <c r="C55" s="43" t="s">
        <v>127</v>
      </c>
      <c r="D55" s="43" t="s">
        <v>128</v>
      </c>
      <c r="E55" s="43"/>
      <c r="F55" s="7"/>
      <c r="G55" s="3"/>
      <c r="H55" s="48" t="s">
        <v>167</v>
      </c>
      <c r="I55" s="3"/>
      <c r="J55" s="2864">
        <v>1512</v>
      </c>
      <c r="K55" s="1267">
        <v>767</v>
      </c>
      <c r="L55" s="1267">
        <v>745</v>
      </c>
      <c r="M55" s="1268">
        <v>103</v>
      </c>
      <c r="N55" s="1267">
        <v>1472</v>
      </c>
      <c r="O55" s="1267">
        <v>749</v>
      </c>
      <c r="P55" s="1267">
        <v>723</v>
      </c>
      <c r="Q55" s="1268">
        <v>103.5</v>
      </c>
      <c r="R55" s="3"/>
    </row>
    <row r="56" spans="1:18" ht="14.25" customHeight="1">
      <c r="A56" s="43" t="s">
        <v>126</v>
      </c>
      <c r="B56" s="43" t="s">
        <v>127</v>
      </c>
      <c r="C56" s="43" t="s">
        <v>127</v>
      </c>
      <c r="D56" s="43" t="s">
        <v>128</v>
      </c>
      <c r="E56" s="43"/>
      <c r="F56" s="7"/>
      <c r="G56" s="3"/>
      <c r="H56" s="48" t="s">
        <v>168</v>
      </c>
      <c r="I56" s="3"/>
      <c r="J56" s="2864">
        <v>1578</v>
      </c>
      <c r="K56" s="1267">
        <v>800</v>
      </c>
      <c r="L56" s="1267">
        <v>778</v>
      </c>
      <c r="M56" s="1268">
        <v>102.8</v>
      </c>
      <c r="N56" s="1267">
        <v>1538</v>
      </c>
      <c r="O56" s="1267">
        <v>782</v>
      </c>
      <c r="P56" s="1267">
        <v>756</v>
      </c>
      <c r="Q56" s="1268">
        <v>103.5</v>
      </c>
      <c r="R56" s="3"/>
    </row>
    <row r="57" spans="1:18" ht="14.25" customHeight="1">
      <c r="A57" s="43" t="s">
        <v>126</v>
      </c>
      <c r="B57" s="43" t="s">
        <v>127</v>
      </c>
      <c r="C57" s="43" t="s">
        <v>127</v>
      </c>
      <c r="D57" s="43" t="s">
        <v>128</v>
      </c>
      <c r="E57" s="43"/>
      <c r="F57" s="7"/>
      <c r="G57" s="3"/>
      <c r="H57" s="48" t="s">
        <v>169</v>
      </c>
      <c r="I57" s="3"/>
      <c r="J57" s="2864">
        <v>1619</v>
      </c>
      <c r="K57" s="1267">
        <v>821</v>
      </c>
      <c r="L57" s="1267">
        <v>798</v>
      </c>
      <c r="M57" s="1268">
        <v>102.9</v>
      </c>
      <c r="N57" s="1267">
        <v>1580</v>
      </c>
      <c r="O57" s="1267">
        <v>804</v>
      </c>
      <c r="P57" s="1267">
        <v>776</v>
      </c>
      <c r="Q57" s="1268">
        <v>103.7</v>
      </c>
      <c r="R57" s="3"/>
    </row>
    <row r="58" spans="1:18" ht="14.25" customHeight="1">
      <c r="A58" s="43" t="s">
        <v>126</v>
      </c>
      <c r="B58" s="43" t="s">
        <v>127</v>
      </c>
      <c r="C58" s="43" t="s">
        <v>127</v>
      </c>
      <c r="D58" s="43" t="s">
        <v>128</v>
      </c>
      <c r="E58" s="43"/>
      <c r="F58" s="7"/>
      <c r="G58" s="3"/>
      <c r="H58" s="48" t="s">
        <v>170</v>
      </c>
      <c r="I58" s="3"/>
      <c r="J58" s="2864">
        <v>1682</v>
      </c>
      <c r="K58" s="1267">
        <v>853</v>
      </c>
      <c r="L58" s="1267">
        <v>830</v>
      </c>
      <c r="M58" s="1268">
        <v>102.8</v>
      </c>
      <c r="N58" s="1267">
        <v>1646</v>
      </c>
      <c r="O58" s="1267">
        <v>837</v>
      </c>
      <c r="P58" s="1267">
        <v>809</v>
      </c>
      <c r="Q58" s="1268">
        <v>103.5</v>
      </c>
      <c r="R58" s="3"/>
    </row>
    <row r="59" spans="1:18" ht="14.25" customHeight="1">
      <c r="A59" s="43" t="s">
        <v>126</v>
      </c>
      <c r="B59" s="43" t="s">
        <v>127</v>
      </c>
      <c r="C59" s="43" t="s">
        <v>127</v>
      </c>
      <c r="D59" s="43" t="s">
        <v>128</v>
      </c>
      <c r="E59" s="43"/>
      <c r="F59" s="7"/>
      <c r="G59" s="3"/>
      <c r="H59" s="48" t="s">
        <v>171</v>
      </c>
      <c r="I59" s="3"/>
      <c r="J59" s="2864">
        <v>1727</v>
      </c>
      <c r="K59" s="1267">
        <v>876</v>
      </c>
      <c r="L59" s="1267">
        <v>851</v>
      </c>
      <c r="M59" s="1268">
        <v>102.9</v>
      </c>
      <c r="N59" s="1267">
        <v>1693</v>
      </c>
      <c r="O59" s="1267">
        <v>861</v>
      </c>
      <c r="P59" s="1267">
        <v>832</v>
      </c>
      <c r="Q59" s="1268">
        <v>103.5</v>
      </c>
      <c r="R59" s="3"/>
    </row>
    <row r="60" spans="1:18" ht="30" customHeight="1">
      <c r="A60" s="43" t="s">
        <v>126</v>
      </c>
      <c r="B60" s="43" t="s">
        <v>127</v>
      </c>
      <c r="C60" s="43" t="s">
        <v>127</v>
      </c>
      <c r="D60" s="43" t="s">
        <v>128</v>
      </c>
      <c r="E60" s="43"/>
      <c r="F60" s="7"/>
      <c r="G60" s="3"/>
      <c r="H60" s="48" t="s">
        <v>172</v>
      </c>
      <c r="I60" s="3"/>
      <c r="J60" s="2864">
        <v>1810</v>
      </c>
      <c r="K60" s="1267">
        <v>918</v>
      </c>
      <c r="L60" s="1267">
        <v>892</v>
      </c>
      <c r="M60" s="1268">
        <v>102.9</v>
      </c>
      <c r="N60" s="1267">
        <v>1777</v>
      </c>
      <c r="O60" s="1267">
        <v>904</v>
      </c>
      <c r="P60" s="1267">
        <v>873</v>
      </c>
      <c r="Q60" s="1268">
        <v>103.5</v>
      </c>
      <c r="R60" s="3"/>
    </row>
    <row r="61" spans="1:18" ht="14.25" customHeight="1">
      <c r="A61" s="43" t="s">
        <v>126</v>
      </c>
      <c r="B61" s="43" t="s">
        <v>127</v>
      </c>
      <c r="C61" s="43" t="s">
        <v>127</v>
      </c>
      <c r="D61" s="43" t="s">
        <v>128</v>
      </c>
      <c r="E61" s="43"/>
      <c r="F61" s="7"/>
      <c r="G61" s="3"/>
      <c r="H61" s="48" t="s">
        <v>173</v>
      </c>
      <c r="I61" s="3"/>
      <c r="J61" s="2864">
        <v>1889</v>
      </c>
      <c r="K61" s="1267">
        <v>958</v>
      </c>
      <c r="L61" s="1267">
        <v>932</v>
      </c>
      <c r="M61" s="1268">
        <v>102.8</v>
      </c>
      <c r="N61" s="1267">
        <v>1857</v>
      </c>
      <c r="O61" s="1267">
        <v>944</v>
      </c>
      <c r="P61" s="1267">
        <v>913</v>
      </c>
      <c r="Q61" s="1268">
        <v>103.4</v>
      </c>
      <c r="R61" s="3"/>
    </row>
    <row r="62" spans="1:18" ht="14.25" customHeight="1">
      <c r="A62" s="43" t="s">
        <v>126</v>
      </c>
      <c r="B62" s="43" t="s">
        <v>127</v>
      </c>
      <c r="C62" s="43" t="s">
        <v>127</v>
      </c>
      <c r="D62" s="43" t="s">
        <v>128</v>
      </c>
      <c r="E62" s="43"/>
      <c r="F62" s="7"/>
      <c r="G62" s="3"/>
      <c r="H62" s="48" t="s">
        <v>174</v>
      </c>
      <c r="I62" s="3"/>
      <c r="J62" s="2864">
        <v>1994</v>
      </c>
      <c r="K62" s="1267">
        <v>1012</v>
      </c>
      <c r="L62" s="1267">
        <v>982</v>
      </c>
      <c r="M62" s="1268">
        <v>103</v>
      </c>
      <c r="N62" s="1267">
        <v>1962</v>
      </c>
      <c r="O62" s="1267">
        <v>998</v>
      </c>
      <c r="P62" s="1267">
        <v>963</v>
      </c>
      <c r="Q62" s="1268">
        <v>103.6</v>
      </c>
      <c r="R62" s="3"/>
    </row>
    <row r="63" spans="1:18" ht="14.25" customHeight="1">
      <c r="A63" s="43" t="s">
        <v>126</v>
      </c>
      <c r="B63" s="43" t="s">
        <v>127</v>
      </c>
      <c r="C63" s="43" t="s">
        <v>127</v>
      </c>
      <c r="D63" s="43" t="s">
        <v>128</v>
      </c>
      <c r="E63" s="43"/>
      <c r="F63" s="7"/>
      <c r="G63" s="3"/>
      <c r="H63" s="48" t="s">
        <v>175</v>
      </c>
      <c r="I63" s="3"/>
      <c r="J63" s="2864">
        <v>2028</v>
      </c>
      <c r="K63" s="1267">
        <v>1025</v>
      </c>
      <c r="L63" s="1267">
        <v>1003</v>
      </c>
      <c r="M63" s="1268">
        <v>102.2</v>
      </c>
      <c r="N63" s="1267">
        <v>1996</v>
      </c>
      <c r="O63" s="1267">
        <v>1012</v>
      </c>
      <c r="P63" s="1267">
        <v>984</v>
      </c>
      <c r="Q63" s="1268">
        <v>102.9</v>
      </c>
      <c r="R63" s="3"/>
    </row>
    <row r="64" spans="1:18" ht="14.25" customHeight="1">
      <c r="A64" s="43" t="s">
        <v>126</v>
      </c>
      <c r="B64" s="43" t="s">
        <v>127</v>
      </c>
      <c r="C64" s="43" t="s">
        <v>127</v>
      </c>
      <c r="D64" s="43" t="s">
        <v>128</v>
      </c>
      <c r="E64" s="43"/>
      <c r="F64" s="7"/>
      <c r="G64" s="3"/>
      <c r="H64" s="48" t="s">
        <v>176</v>
      </c>
      <c r="I64" s="3"/>
      <c r="J64" s="2864">
        <v>1991</v>
      </c>
      <c r="K64" s="1267">
        <v>1009</v>
      </c>
      <c r="L64" s="1267">
        <v>983</v>
      </c>
      <c r="M64" s="1268">
        <v>102.6</v>
      </c>
      <c r="N64" s="1267">
        <v>1959</v>
      </c>
      <c r="O64" s="1267">
        <v>996</v>
      </c>
      <c r="P64" s="1267">
        <v>963</v>
      </c>
      <c r="Q64" s="1268">
        <v>103.4</v>
      </c>
      <c r="R64" s="3"/>
    </row>
    <row r="65" spans="1:18" ht="30" customHeight="1">
      <c r="A65" s="43" t="s">
        <v>126</v>
      </c>
      <c r="B65" s="43" t="s">
        <v>127</v>
      </c>
      <c r="C65" s="43" t="s">
        <v>127</v>
      </c>
      <c r="D65" s="43" t="s">
        <v>128</v>
      </c>
      <c r="E65" s="43"/>
      <c r="F65" s="7"/>
      <c r="G65" s="3"/>
      <c r="H65" s="48" t="s">
        <v>177</v>
      </c>
      <c r="I65" s="3"/>
      <c r="J65" s="2864">
        <v>1938</v>
      </c>
      <c r="K65" s="1267">
        <v>980</v>
      </c>
      <c r="L65" s="1267">
        <v>958</v>
      </c>
      <c r="M65" s="1268">
        <v>102.2</v>
      </c>
      <c r="N65" s="1267">
        <v>1905</v>
      </c>
      <c r="O65" s="1267">
        <v>967</v>
      </c>
      <c r="P65" s="1267">
        <v>938</v>
      </c>
      <c r="Q65" s="1268">
        <v>103</v>
      </c>
      <c r="R65" s="3"/>
    </row>
    <row r="66" spans="1:18" ht="14.25" customHeight="1">
      <c r="A66" s="43" t="s">
        <v>126</v>
      </c>
      <c r="B66" s="43" t="s">
        <v>127</v>
      </c>
      <c r="C66" s="43" t="s">
        <v>127</v>
      </c>
      <c r="D66" s="43" t="s">
        <v>128</v>
      </c>
      <c r="E66" s="43"/>
      <c r="F66" s="7"/>
      <c r="G66" s="3"/>
      <c r="H66" s="48" t="s">
        <v>648</v>
      </c>
      <c r="I66" s="3"/>
      <c r="J66" s="2864">
        <v>1880</v>
      </c>
      <c r="K66" s="1267">
        <v>950</v>
      </c>
      <c r="L66" s="1267">
        <v>930</v>
      </c>
      <c r="M66" s="1268">
        <v>102.2</v>
      </c>
      <c r="N66" s="1267">
        <v>1847</v>
      </c>
      <c r="O66" s="1267">
        <v>937</v>
      </c>
      <c r="P66" s="1267">
        <v>910</v>
      </c>
      <c r="Q66" s="1268">
        <v>103.1</v>
      </c>
      <c r="R66" s="3"/>
    </row>
    <row r="67" spans="1:18" ht="14.25" customHeight="1">
      <c r="A67" s="43" t="s">
        <v>126</v>
      </c>
      <c r="B67" s="43" t="s">
        <v>127</v>
      </c>
      <c r="C67" s="43" t="s">
        <v>127</v>
      </c>
      <c r="D67" s="43" t="s">
        <v>128</v>
      </c>
      <c r="E67" s="43"/>
      <c r="F67" s="7"/>
      <c r="G67" s="3"/>
      <c r="H67" s="48" t="s">
        <v>649</v>
      </c>
      <c r="I67" s="3"/>
      <c r="J67" s="2864">
        <v>1850</v>
      </c>
      <c r="K67" s="1267">
        <v>934</v>
      </c>
      <c r="L67" s="1267">
        <v>917</v>
      </c>
      <c r="M67" s="1268">
        <v>101.8</v>
      </c>
      <c r="N67" s="1267">
        <v>1819</v>
      </c>
      <c r="O67" s="1267">
        <v>922</v>
      </c>
      <c r="P67" s="1267">
        <v>897</v>
      </c>
      <c r="Q67" s="1268">
        <v>102.7</v>
      </c>
      <c r="R67" s="3"/>
    </row>
    <row r="68" spans="1:18" ht="14.25" customHeight="1">
      <c r="A68" s="43" t="s">
        <v>126</v>
      </c>
      <c r="B68" s="43" t="s">
        <v>127</v>
      </c>
      <c r="C68" s="43" t="s">
        <v>127</v>
      </c>
      <c r="D68" s="43" t="s">
        <v>128</v>
      </c>
      <c r="E68" s="43"/>
      <c r="F68" s="7"/>
      <c r="G68" s="3"/>
      <c r="H68" s="48" t="s">
        <v>650</v>
      </c>
      <c r="I68" s="3"/>
      <c r="J68" s="2864">
        <v>1809</v>
      </c>
      <c r="K68" s="1267">
        <v>912</v>
      </c>
      <c r="L68" s="1267">
        <v>897</v>
      </c>
      <c r="M68" s="1268">
        <v>101.7</v>
      </c>
      <c r="N68" s="1267">
        <v>1779</v>
      </c>
      <c r="O68" s="1267">
        <v>900</v>
      </c>
      <c r="P68" s="1267">
        <v>878</v>
      </c>
      <c r="Q68" s="1268">
        <v>102.5</v>
      </c>
      <c r="R68" s="3"/>
    </row>
    <row r="69" spans="1:18" ht="14.25" customHeight="1">
      <c r="A69" s="43" t="s">
        <v>126</v>
      </c>
      <c r="B69" s="43" t="s">
        <v>127</v>
      </c>
      <c r="C69" s="43" t="s">
        <v>127</v>
      </c>
      <c r="D69" s="43" t="s">
        <v>128</v>
      </c>
      <c r="E69" s="43"/>
      <c r="F69" s="7"/>
      <c r="G69" s="3"/>
      <c r="H69" s="48" t="s">
        <v>651</v>
      </c>
      <c r="I69" s="3"/>
      <c r="J69" s="2864">
        <v>1805</v>
      </c>
      <c r="K69" s="1267">
        <v>910</v>
      </c>
      <c r="L69" s="1267">
        <v>895</v>
      </c>
      <c r="M69" s="1268">
        <v>101.7</v>
      </c>
      <c r="N69" s="1267">
        <v>1778</v>
      </c>
      <c r="O69" s="1267">
        <v>899</v>
      </c>
      <c r="P69" s="1267">
        <v>879</v>
      </c>
      <c r="Q69" s="1268">
        <v>102.4</v>
      </c>
      <c r="R69" s="3"/>
    </row>
    <row r="70" spans="1:18" ht="30" customHeight="1">
      <c r="F70" s="3"/>
      <c r="G70" s="3"/>
      <c r="H70" s="3"/>
      <c r="I70" s="3"/>
      <c r="J70" s="49"/>
      <c r="K70" s="50"/>
      <c r="L70" s="50"/>
      <c r="M70" s="51"/>
      <c r="N70" s="50"/>
      <c r="O70" s="50"/>
      <c r="P70" s="50"/>
      <c r="Q70" s="51"/>
      <c r="R70" s="3"/>
    </row>
    <row r="71" spans="1:18" ht="5.25" customHeight="1">
      <c r="G71" s="3"/>
      <c r="H71" s="27"/>
      <c r="I71" s="27"/>
      <c r="J71" s="52"/>
      <c r="K71" s="53"/>
      <c r="L71" s="53"/>
      <c r="M71" s="53"/>
      <c r="N71" s="53"/>
      <c r="O71" s="53"/>
      <c r="P71" s="53"/>
      <c r="Q71" s="53"/>
      <c r="R71" s="3"/>
    </row>
    <row r="72" spans="1:18" ht="6" customHeight="1">
      <c r="G72" s="3"/>
      <c r="H72" s="3"/>
      <c r="I72" s="18"/>
      <c r="J72" s="54"/>
      <c r="K72" s="55"/>
      <c r="L72" s="55"/>
      <c r="M72" s="55"/>
      <c r="N72" s="55"/>
      <c r="O72" s="55"/>
      <c r="P72" s="55"/>
      <c r="Q72" s="55"/>
      <c r="R72" s="3"/>
    </row>
    <row r="73" spans="1:18" ht="13.5" customHeight="1">
      <c r="F73" s="56"/>
      <c r="G73" s="3"/>
      <c r="H73" s="3" t="s">
        <v>652</v>
      </c>
      <c r="I73" s="3"/>
      <c r="J73" s="55"/>
      <c r="K73" s="55"/>
      <c r="L73" s="55"/>
      <c r="M73" s="55"/>
      <c r="N73" s="55"/>
      <c r="O73" s="55"/>
      <c r="P73" s="55"/>
      <c r="Q73" s="55"/>
      <c r="R73" s="3"/>
    </row>
    <row r="74" spans="1:18">
      <c r="F74" s="3"/>
      <c r="G74" s="3"/>
      <c r="H74" s="3"/>
      <c r="I74" s="3"/>
      <c r="J74" s="3"/>
      <c r="K74" s="3"/>
      <c r="L74" s="3"/>
      <c r="M74" s="4"/>
      <c r="N74" s="3"/>
      <c r="O74" s="3"/>
      <c r="P74" s="3"/>
      <c r="Q74" s="4"/>
      <c r="R74" s="3"/>
    </row>
    <row r="75" spans="1:18" s="3" customFormat="1">
      <c r="A75" s="2"/>
      <c r="B75" s="2"/>
      <c r="C75" s="2"/>
      <c r="D75" s="2"/>
      <c r="E75" s="2"/>
      <c r="M75" s="4"/>
      <c r="Q75" s="4"/>
    </row>
    <row r="76" spans="1:18" ht="18.75">
      <c r="F76" s="3"/>
      <c r="G76" s="3"/>
      <c r="H76" s="57" t="s">
        <v>653</v>
      </c>
      <c r="I76" s="3"/>
      <c r="J76" s="55"/>
      <c r="K76" s="55"/>
      <c r="L76" s="55"/>
      <c r="M76" s="55"/>
      <c r="N76" s="55"/>
      <c r="O76" s="55"/>
      <c r="P76" s="55"/>
      <c r="Q76" s="55"/>
      <c r="R76" s="3"/>
    </row>
    <row r="77" spans="1:18" ht="18.75">
      <c r="F77" s="3"/>
      <c r="G77" s="3"/>
      <c r="H77" s="58" t="s">
        <v>654</v>
      </c>
      <c r="I77" s="3"/>
      <c r="J77" s="55"/>
      <c r="K77" s="55"/>
      <c r="L77" s="55"/>
      <c r="M77" s="55"/>
      <c r="N77" s="55"/>
      <c r="O77" s="55"/>
      <c r="P77" s="55"/>
      <c r="Q77" s="55"/>
      <c r="R77" s="3"/>
    </row>
    <row r="78" spans="1:18" ht="13.5" customHeight="1">
      <c r="F78" s="3"/>
      <c r="G78" s="3"/>
      <c r="H78" s="59"/>
      <c r="I78" s="3"/>
      <c r="J78" s="55"/>
      <c r="K78" s="55"/>
      <c r="L78" s="55"/>
      <c r="M78" s="55"/>
      <c r="N78" s="55"/>
      <c r="O78" s="55"/>
      <c r="P78" s="55"/>
      <c r="Q78" s="55"/>
      <c r="R78" s="3"/>
    </row>
    <row r="79" spans="1:18">
      <c r="F79" s="3"/>
      <c r="G79" s="3"/>
      <c r="H79" s="3"/>
      <c r="I79" s="3"/>
      <c r="J79" s="55"/>
      <c r="K79" s="55"/>
      <c r="L79" s="55"/>
      <c r="M79" s="55"/>
      <c r="N79" s="55"/>
      <c r="O79" s="55"/>
      <c r="P79" s="55"/>
      <c r="Q79" s="55"/>
      <c r="R79" s="3"/>
    </row>
    <row r="80" spans="1:18" ht="15.75">
      <c r="F80" s="3"/>
      <c r="G80" s="3"/>
      <c r="H80" s="3"/>
      <c r="I80" s="3"/>
      <c r="J80" s="55"/>
      <c r="K80" s="55"/>
      <c r="L80" s="55"/>
      <c r="M80" s="55"/>
      <c r="N80" s="55"/>
      <c r="O80" s="55"/>
      <c r="P80" s="55"/>
      <c r="Q80" s="60" t="s">
        <v>185</v>
      </c>
      <c r="R80" s="3"/>
    </row>
    <row r="81" spans="1:18" ht="5.25" customHeight="1">
      <c r="F81" s="3"/>
      <c r="G81" s="3"/>
      <c r="H81" s="3"/>
      <c r="I81" s="3"/>
      <c r="J81" s="55"/>
      <c r="K81" s="55"/>
      <c r="L81" s="55"/>
      <c r="M81" s="55"/>
      <c r="N81" s="55"/>
      <c r="O81" s="55"/>
      <c r="P81" s="55"/>
      <c r="Q81" s="61"/>
      <c r="R81" s="3"/>
    </row>
    <row r="82" spans="1:18">
      <c r="F82" s="3"/>
      <c r="G82" s="3"/>
      <c r="H82" s="1263"/>
      <c r="I82" s="1263"/>
      <c r="J82" s="1269"/>
      <c r="K82" s="1270"/>
      <c r="L82" s="1270"/>
      <c r="M82" s="1270"/>
      <c r="N82" s="1269"/>
      <c r="O82" s="1270"/>
      <c r="P82" s="1270"/>
      <c r="Q82" s="1270"/>
      <c r="R82" s="3"/>
    </row>
    <row r="83" spans="1:18" ht="15">
      <c r="F83" s="3"/>
      <c r="G83" s="3"/>
      <c r="H83" s="18"/>
      <c r="I83" s="18"/>
      <c r="J83" s="64" t="s">
        <v>111</v>
      </c>
      <c r="K83" s="65"/>
      <c r="L83" s="66" t="s">
        <v>112</v>
      </c>
      <c r="M83" s="65"/>
      <c r="N83" s="64" t="s">
        <v>113</v>
      </c>
      <c r="O83" s="65"/>
      <c r="P83" s="66" t="s">
        <v>114</v>
      </c>
      <c r="Q83" s="65"/>
      <c r="R83" s="3"/>
    </row>
    <row r="84" spans="1:18">
      <c r="F84" s="3"/>
      <c r="G84" s="3"/>
      <c r="H84" s="24"/>
      <c r="I84" s="25"/>
      <c r="J84" s="67"/>
      <c r="K84" s="54"/>
      <c r="L84" s="54"/>
      <c r="M84" s="54"/>
      <c r="N84" s="67"/>
      <c r="O84" s="54"/>
      <c r="P84" s="54"/>
      <c r="Q84" s="54"/>
      <c r="R84" s="3"/>
    </row>
    <row r="85" spans="1:18">
      <c r="F85" s="3"/>
      <c r="G85" s="3"/>
      <c r="H85" s="24" t="s">
        <v>115</v>
      </c>
      <c r="I85" s="25"/>
      <c r="J85" s="1269"/>
      <c r="K85" s="1271"/>
      <c r="L85" s="1271"/>
      <c r="M85" s="1270"/>
      <c r="N85" s="1269"/>
      <c r="O85" s="1271"/>
      <c r="P85" s="1271"/>
      <c r="Q85" s="1270"/>
      <c r="R85" s="3"/>
    </row>
    <row r="86" spans="1:18">
      <c r="F86" s="3"/>
      <c r="G86" s="3"/>
      <c r="H86" s="18"/>
      <c r="I86" s="18"/>
      <c r="J86" s="69" t="s">
        <v>116</v>
      </c>
      <c r="K86" s="70" t="s">
        <v>117</v>
      </c>
      <c r="L86" s="70" t="s">
        <v>118</v>
      </c>
      <c r="M86" s="71" t="s">
        <v>119</v>
      </c>
      <c r="N86" s="69" t="s">
        <v>116</v>
      </c>
      <c r="O86" s="70" t="s">
        <v>117</v>
      </c>
      <c r="P86" s="70" t="s">
        <v>118</v>
      </c>
      <c r="Q86" s="71" t="s">
        <v>119</v>
      </c>
      <c r="R86" s="3"/>
    </row>
    <row r="87" spans="1:18" ht="15">
      <c r="F87" s="3"/>
      <c r="G87" s="3"/>
      <c r="H87" s="35" t="s">
        <v>120</v>
      </c>
      <c r="I87" s="36"/>
      <c r="J87" s="67"/>
      <c r="K87" s="72"/>
      <c r="L87" s="72"/>
      <c r="M87" s="54"/>
      <c r="N87" s="67"/>
      <c r="O87" s="72"/>
      <c r="P87" s="72"/>
      <c r="Q87" s="54"/>
      <c r="R87" s="3"/>
    </row>
    <row r="88" spans="1:18" ht="13.5" customHeight="1">
      <c r="F88" s="3"/>
      <c r="G88" s="3"/>
      <c r="H88" s="18"/>
      <c r="I88" s="18"/>
      <c r="J88" s="73" t="s">
        <v>121</v>
      </c>
      <c r="K88" s="74" t="s">
        <v>122</v>
      </c>
      <c r="L88" s="74" t="s">
        <v>123</v>
      </c>
      <c r="M88" s="75" t="s">
        <v>124</v>
      </c>
      <c r="N88" s="73" t="s">
        <v>121</v>
      </c>
      <c r="O88" s="74" t="s">
        <v>122</v>
      </c>
      <c r="P88" s="74" t="s">
        <v>123</v>
      </c>
      <c r="Q88" s="75" t="s">
        <v>124</v>
      </c>
      <c r="R88" s="3"/>
    </row>
    <row r="89" spans="1:18" ht="14.25" customHeight="1">
      <c r="F89" s="3"/>
      <c r="G89" s="3"/>
      <c r="H89" s="18"/>
      <c r="I89" s="18"/>
      <c r="J89" s="73"/>
      <c r="K89" s="74"/>
      <c r="L89" s="74"/>
      <c r="M89" s="34" t="s">
        <v>655</v>
      </c>
      <c r="N89" s="38"/>
      <c r="O89" s="39"/>
      <c r="P89" s="39"/>
      <c r="Q89" s="34" t="s">
        <v>655</v>
      </c>
      <c r="R89" s="3"/>
    </row>
    <row r="90" spans="1:18" ht="5.25" customHeight="1">
      <c r="F90" s="3"/>
      <c r="G90" s="3"/>
      <c r="H90" s="27"/>
      <c r="I90" s="27"/>
      <c r="J90" s="52"/>
      <c r="K90" s="76"/>
      <c r="L90" s="76"/>
      <c r="M90" s="77"/>
      <c r="N90" s="52"/>
      <c r="O90" s="76"/>
      <c r="P90" s="76"/>
      <c r="Q90" s="77"/>
      <c r="R90" s="3"/>
    </row>
    <row r="91" spans="1:18" ht="30" customHeight="1">
      <c r="F91" s="3"/>
      <c r="G91" s="3"/>
      <c r="H91" s="1263"/>
      <c r="I91" s="1272"/>
      <c r="J91" s="1273"/>
      <c r="K91" s="1274"/>
      <c r="L91" s="1274"/>
      <c r="M91" s="1274"/>
      <c r="N91" s="1274"/>
      <c r="O91" s="1274"/>
      <c r="P91" s="1274"/>
      <c r="Q91" s="1274"/>
      <c r="R91" s="3"/>
    </row>
    <row r="92" spans="1:18" ht="30" customHeight="1">
      <c r="A92" s="43" t="s">
        <v>126</v>
      </c>
      <c r="B92" s="43" t="s">
        <v>127</v>
      </c>
      <c r="C92" s="43" t="s">
        <v>127</v>
      </c>
      <c r="D92" s="43" t="s">
        <v>128</v>
      </c>
      <c r="E92" s="43"/>
      <c r="F92" s="7"/>
      <c r="G92" s="3"/>
      <c r="H92" s="81" t="s">
        <v>656</v>
      </c>
      <c r="I92" s="82" t="s">
        <v>132</v>
      </c>
      <c r="J92" s="2864">
        <v>1410</v>
      </c>
      <c r="K92" s="1267">
        <v>708</v>
      </c>
      <c r="L92" s="1267">
        <v>702</v>
      </c>
      <c r="M92" s="1268">
        <v>100.9</v>
      </c>
      <c r="N92" s="1267">
        <v>1385</v>
      </c>
      <c r="O92" s="1267">
        <v>698</v>
      </c>
      <c r="P92" s="1267">
        <v>687</v>
      </c>
      <c r="Q92" s="1268">
        <v>101.7</v>
      </c>
      <c r="R92" s="3"/>
    </row>
    <row r="93" spans="1:18" ht="14.25" customHeight="1">
      <c r="A93" s="43" t="s">
        <v>126</v>
      </c>
      <c r="B93" s="43" t="s">
        <v>127</v>
      </c>
      <c r="C93" s="43" t="s">
        <v>127</v>
      </c>
      <c r="D93" s="43" t="s">
        <v>128</v>
      </c>
      <c r="E93" s="43"/>
      <c r="F93" s="7"/>
      <c r="G93" s="3"/>
      <c r="H93" s="48" t="s">
        <v>657</v>
      </c>
      <c r="I93" s="3"/>
      <c r="J93" s="2864">
        <v>1740</v>
      </c>
      <c r="K93" s="1267">
        <v>875</v>
      </c>
      <c r="L93" s="1267">
        <v>865</v>
      </c>
      <c r="M93" s="1268">
        <v>101.1</v>
      </c>
      <c r="N93" s="1267">
        <v>1715</v>
      </c>
      <c r="O93" s="1267">
        <v>865</v>
      </c>
      <c r="P93" s="1267">
        <v>850</v>
      </c>
      <c r="Q93" s="1268">
        <v>101.7</v>
      </c>
      <c r="R93" s="3"/>
    </row>
    <row r="94" spans="1:18" ht="14.25" customHeight="1">
      <c r="A94" s="43" t="s">
        <v>126</v>
      </c>
      <c r="B94" s="43" t="s">
        <v>127</v>
      </c>
      <c r="C94" s="43" t="s">
        <v>127</v>
      </c>
      <c r="D94" s="43" t="s">
        <v>128</v>
      </c>
      <c r="E94" s="43"/>
      <c r="F94" s="7"/>
      <c r="G94" s="3"/>
      <c r="H94" s="48" t="s">
        <v>658</v>
      </c>
      <c r="I94" s="3"/>
      <c r="J94" s="2864">
        <v>1630</v>
      </c>
      <c r="K94" s="1267">
        <v>819</v>
      </c>
      <c r="L94" s="1267">
        <v>811</v>
      </c>
      <c r="M94" s="1268">
        <v>101</v>
      </c>
      <c r="N94" s="1267">
        <v>1605</v>
      </c>
      <c r="O94" s="1267">
        <v>809</v>
      </c>
      <c r="P94" s="1267">
        <v>796</v>
      </c>
      <c r="Q94" s="1268">
        <v>101.6</v>
      </c>
      <c r="R94" s="3"/>
    </row>
    <row r="95" spans="1:18" ht="14.25" customHeight="1">
      <c r="A95" s="43" t="s">
        <v>126</v>
      </c>
      <c r="B95" s="43" t="s">
        <v>127</v>
      </c>
      <c r="C95" s="43" t="s">
        <v>127</v>
      </c>
      <c r="D95" s="43" t="s">
        <v>128</v>
      </c>
      <c r="E95" s="43"/>
      <c r="F95" s="7"/>
      <c r="G95" s="3"/>
      <c r="H95" s="48" t="s">
        <v>659</v>
      </c>
      <c r="I95" s="3"/>
      <c r="J95" s="2864">
        <v>1588</v>
      </c>
      <c r="K95" s="1267">
        <v>797</v>
      </c>
      <c r="L95" s="1267">
        <v>791</v>
      </c>
      <c r="M95" s="1268">
        <v>100.7</v>
      </c>
      <c r="N95" s="1267">
        <v>1564</v>
      </c>
      <c r="O95" s="1267">
        <v>787</v>
      </c>
      <c r="P95" s="1267">
        <v>777</v>
      </c>
      <c r="Q95" s="1268">
        <v>101.3</v>
      </c>
      <c r="R95" s="3"/>
    </row>
    <row r="96" spans="1:18" ht="14.25" customHeight="1">
      <c r="A96" s="43" t="s">
        <v>126</v>
      </c>
      <c r="B96" s="43" t="s">
        <v>127</v>
      </c>
      <c r="C96" s="43" t="s">
        <v>127</v>
      </c>
      <c r="D96" s="43" t="s">
        <v>128</v>
      </c>
      <c r="E96" s="43"/>
      <c r="F96" s="7"/>
      <c r="G96" s="3"/>
      <c r="H96" s="48" t="s">
        <v>660</v>
      </c>
      <c r="I96" s="3"/>
      <c r="J96" s="2864">
        <v>1535</v>
      </c>
      <c r="K96" s="1267">
        <v>769</v>
      </c>
      <c r="L96" s="1267">
        <v>766</v>
      </c>
      <c r="M96" s="1268">
        <v>100.4</v>
      </c>
      <c r="N96" s="1267">
        <v>1514</v>
      </c>
      <c r="O96" s="1267">
        <v>761</v>
      </c>
      <c r="P96" s="1267">
        <v>753</v>
      </c>
      <c r="Q96" s="1268">
        <v>100.9</v>
      </c>
      <c r="R96" s="3"/>
    </row>
    <row r="97" spans="1:18" ht="30" customHeight="1">
      <c r="A97" s="43" t="s">
        <v>126</v>
      </c>
      <c r="B97" s="43" t="s">
        <v>127</v>
      </c>
      <c r="C97" s="43" t="s">
        <v>127</v>
      </c>
      <c r="D97" s="43" t="s">
        <v>128</v>
      </c>
      <c r="E97" s="43"/>
      <c r="F97" s="7"/>
      <c r="G97" s="3"/>
      <c r="H97" s="48" t="s">
        <v>192</v>
      </c>
      <c r="I97" s="3"/>
      <c r="J97" s="2864">
        <v>1511</v>
      </c>
      <c r="K97" s="1267">
        <v>756</v>
      </c>
      <c r="L97" s="1267">
        <v>754</v>
      </c>
      <c r="M97" s="1268">
        <v>100.2</v>
      </c>
      <c r="N97" s="1267">
        <v>1492</v>
      </c>
      <c r="O97" s="1267">
        <v>748</v>
      </c>
      <c r="P97" s="1267">
        <v>743</v>
      </c>
      <c r="Q97" s="1268">
        <v>100.7</v>
      </c>
      <c r="R97" s="3"/>
    </row>
    <row r="98" spans="1:18" ht="14.25" customHeight="1">
      <c r="A98" s="43" t="s">
        <v>126</v>
      </c>
      <c r="B98" s="43" t="s">
        <v>127</v>
      </c>
      <c r="C98" s="43" t="s">
        <v>127</v>
      </c>
      <c r="D98" s="43" t="s">
        <v>128</v>
      </c>
      <c r="E98" s="43"/>
      <c r="F98" s="7"/>
      <c r="G98" s="3"/>
      <c r="H98" s="48" t="s">
        <v>193</v>
      </c>
      <c r="I98" s="3"/>
      <c r="J98" s="2864">
        <v>1520</v>
      </c>
      <c r="K98" s="1267">
        <v>758</v>
      </c>
      <c r="L98" s="1267">
        <v>762</v>
      </c>
      <c r="M98" s="1268">
        <v>99.6</v>
      </c>
      <c r="N98" s="1267">
        <v>1502</v>
      </c>
      <c r="O98" s="1267">
        <v>751</v>
      </c>
      <c r="P98" s="1267">
        <v>751</v>
      </c>
      <c r="Q98" s="1268">
        <v>100</v>
      </c>
      <c r="R98" s="3"/>
    </row>
    <row r="99" spans="1:18" ht="14.25" customHeight="1">
      <c r="A99" s="43" t="s">
        <v>126</v>
      </c>
      <c r="B99" s="43" t="s">
        <v>127</v>
      </c>
      <c r="C99" s="43" t="s">
        <v>127</v>
      </c>
      <c r="D99" s="43" t="s">
        <v>128</v>
      </c>
      <c r="E99" s="43"/>
      <c r="F99" s="7"/>
      <c r="G99" s="3"/>
      <c r="H99" s="48" t="s">
        <v>194</v>
      </c>
      <c r="I99" s="3"/>
      <c r="J99" s="2864">
        <v>1548</v>
      </c>
      <c r="K99" s="1267">
        <v>772</v>
      </c>
      <c r="L99" s="1267">
        <v>776</v>
      </c>
      <c r="M99" s="1268">
        <v>99.4</v>
      </c>
      <c r="N99" s="1267">
        <v>1532</v>
      </c>
      <c r="O99" s="1267">
        <v>765</v>
      </c>
      <c r="P99" s="1267">
        <v>767</v>
      </c>
      <c r="Q99" s="1268">
        <v>99.7</v>
      </c>
      <c r="R99" s="3"/>
    </row>
    <row r="100" spans="1:18" ht="14.25" customHeight="1">
      <c r="A100" s="43" t="s">
        <v>126</v>
      </c>
      <c r="B100" s="43" t="s">
        <v>127</v>
      </c>
      <c r="C100" s="43" t="s">
        <v>127</v>
      </c>
      <c r="D100" s="43" t="s">
        <v>128</v>
      </c>
      <c r="E100" s="43"/>
      <c r="F100" s="7"/>
      <c r="G100" s="3"/>
      <c r="H100" s="48" t="s">
        <v>195</v>
      </c>
      <c r="I100" s="3"/>
      <c r="J100" s="2864">
        <v>1505</v>
      </c>
      <c r="K100" s="1267">
        <v>748</v>
      </c>
      <c r="L100" s="1267">
        <v>757</v>
      </c>
      <c r="M100" s="1268">
        <v>98.7</v>
      </c>
      <c r="N100" s="1267">
        <v>1489</v>
      </c>
      <c r="O100" s="1267">
        <v>741</v>
      </c>
      <c r="P100" s="1267">
        <v>748</v>
      </c>
      <c r="Q100" s="1268">
        <v>99.1</v>
      </c>
      <c r="R100" s="3"/>
    </row>
    <row r="101" spans="1:18" ht="14.25" customHeight="1">
      <c r="A101" s="43" t="s">
        <v>126</v>
      </c>
      <c r="B101" s="43" t="s">
        <v>127</v>
      </c>
      <c r="C101" s="43" t="s">
        <v>127</v>
      </c>
      <c r="D101" s="43" t="s">
        <v>128</v>
      </c>
      <c r="E101" s="43"/>
      <c r="F101" s="7"/>
      <c r="G101" s="3"/>
      <c r="H101" s="48" t="s">
        <v>196</v>
      </c>
      <c r="I101" s="3"/>
      <c r="J101" s="2864">
        <v>1462</v>
      </c>
      <c r="K101" s="1267">
        <v>725</v>
      </c>
      <c r="L101" s="1267">
        <v>737</v>
      </c>
      <c r="M101" s="1268">
        <v>98.5</v>
      </c>
      <c r="N101" s="1267">
        <v>1447</v>
      </c>
      <c r="O101" s="1267">
        <v>719</v>
      </c>
      <c r="P101" s="1267">
        <v>728</v>
      </c>
      <c r="Q101" s="1268">
        <v>98.8</v>
      </c>
      <c r="R101" s="3"/>
    </row>
    <row r="102" spans="1:18" ht="30" customHeight="1">
      <c r="A102" s="43" t="s">
        <v>126</v>
      </c>
      <c r="B102" s="43" t="s">
        <v>127</v>
      </c>
      <c r="C102" s="43" t="s">
        <v>127</v>
      </c>
      <c r="D102" s="43" t="s">
        <v>128</v>
      </c>
      <c r="E102" s="43"/>
      <c r="F102" s="7"/>
      <c r="G102" s="3"/>
      <c r="H102" s="2" t="s">
        <v>197</v>
      </c>
      <c r="I102" s="3"/>
      <c r="J102" s="2864">
        <v>1536</v>
      </c>
      <c r="K102" s="1267">
        <v>760</v>
      </c>
      <c r="L102" s="1267">
        <v>775</v>
      </c>
      <c r="M102" s="1268">
        <v>98.1</v>
      </c>
      <c r="N102" s="1267">
        <v>1521</v>
      </c>
      <c r="O102" s="1267">
        <v>754</v>
      </c>
      <c r="P102" s="1267">
        <v>767</v>
      </c>
      <c r="Q102" s="1268">
        <v>98.4</v>
      </c>
      <c r="R102" s="3"/>
    </row>
    <row r="103" spans="1:18" ht="14.25" customHeight="1">
      <c r="A103" s="43" t="s">
        <v>126</v>
      </c>
      <c r="B103" s="43" t="s">
        <v>127</v>
      </c>
      <c r="C103" s="43" t="s">
        <v>127</v>
      </c>
      <c r="D103" s="43" t="s">
        <v>128</v>
      </c>
      <c r="E103" s="43"/>
      <c r="F103" s="7"/>
      <c r="G103" s="3"/>
      <c r="H103" s="2" t="s">
        <v>198</v>
      </c>
      <c r="I103" s="3"/>
      <c r="J103" s="2864">
        <v>1586</v>
      </c>
      <c r="K103" s="1267">
        <v>785</v>
      </c>
      <c r="L103" s="1267">
        <v>801</v>
      </c>
      <c r="M103" s="1268">
        <v>98</v>
      </c>
      <c r="N103" s="1267">
        <v>1572</v>
      </c>
      <c r="O103" s="1267">
        <v>779</v>
      </c>
      <c r="P103" s="1267">
        <v>793</v>
      </c>
      <c r="Q103" s="1268">
        <v>98.2</v>
      </c>
      <c r="R103" s="3"/>
    </row>
    <row r="104" spans="1:18" ht="14.25" customHeight="1">
      <c r="A104" s="43" t="s">
        <v>126</v>
      </c>
      <c r="B104" s="43" t="s">
        <v>127</v>
      </c>
      <c r="C104" s="43" t="s">
        <v>127</v>
      </c>
      <c r="D104" s="43" t="s">
        <v>128</v>
      </c>
      <c r="E104" s="43"/>
      <c r="F104" s="7"/>
      <c r="G104" s="3"/>
      <c r="H104" s="2" t="s">
        <v>199</v>
      </c>
      <c r="I104" s="3"/>
      <c r="J104" s="2864">
        <v>1583</v>
      </c>
      <c r="K104" s="1267">
        <v>781</v>
      </c>
      <c r="L104" s="1267">
        <v>802</v>
      </c>
      <c r="M104" s="1268">
        <v>97.3</v>
      </c>
      <c r="N104" s="1267">
        <v>1570</v>
      </c>
      <c r="O104" s="1267">
        <v>775</v>
      </c>
      <c r="P104" s="1267">
        <v>795</v>
      </c>
      <c r="Q104" s="1268">
        <v>97.5</v>
      </c>
      <c r="R104" s="3"/>
    </row>
    <row r="105" spans="1:18" ht="14.25" customHeight="1">
      <c r="A105" s="43" t="s">
        <v>126</v>
      </c>
      <c r="B105" s="43" t="s">
        <v>127</v>
      </c>
      <c r="C105" s="43" t="s">
        <v>127</v>
      </c>
      <c r="D105" s="43" t="s">
        <v>128</v>
      </c>
      <c r="E105" s="43"/>
      <c r="F105" s="7"/>
      <c r="G105" s="3"/>
      <c r="H105" s="2" t="s">
        <v>200</v>
      </c>
      <c r="I105" s="3"/>
      <c r="J105" s="2864">
        <v>1681</v>
      </c>
      <c r="K105" s="1267">
        <v>825</v>
      </c>
      <c r="L105" s="1267">
        <v>856</v>
      </c>
      <c r="M105" s="1268">
        <v>96.4</v>
      </c>
      <c r="N105" s="1267">
        <v>1669</v>
      </c>
      <c r="O105" s="1267">
        <v>819</v>
      </c>
      <c r="P105" s="1267">
        <v>849</v>
      </c>
      <c r="Q105" s="1268">
        <v>96.5</v>
      </c>
      <c r="R105" s="3"/>
    </row>
    <row r="106" spans="1:18" ht="14.25" customHeight="1">
      <c r="A106" s="43" t="s">
        <v>126</v>
      </c>
      <c r="B106" s="43" t="s">
        <v>127</v>
      </c>
      <c r="C106" s="43" t="s">
        <v>127</v>
      </c>
      <c r="D106" s="43" t="s">
        <v>128</v>
      </c>
      <c r="E106" s="43"/>
      <c r="F106" s="7"/>
      <c r="G106" s="3"/>
      <c r="H106" s="2" t="s">
        <v>201</v>
      </c>
      <c r="I106" s="3"/>
      <c r="J106" s="2864">
        <v>1775</v>
      </c>
      <c r="K106" s="1267">
        <v>868</v>
      </c>
      <c r="L106" s="1267">
        <v>907</v>
      </c>
      <c r="M106" s="1268">
        <v>95.8</v>
      </c>
      <c r="N106" s="1267">
        <v>1763</v>
      </c>
      <c r="O106" s="1267">
        <v>863</v>
      </c>
      <c r="P106" s="1267">
        <v>900</v>
      </c>
      <c r="Q106" s="1268">
        <v>95.8</v>
      </c>
      <c r="R106" s="3"/>
    </row>
    <row r="107" spans="1:18" ht="30" customHeight="1">
      <c r="A107" s="43" t="s">
        <v>126</v>
      </c>
      <c r="B107" s="43" t="s">
        <v>127</v>
      </c>
      <c r="C107" s="43" t="s">
        <v>127</v>
      </c>
      <c r="D107" s="43" t="s">
        <v>128</v>
      </c>
      <c r="E107" s="43"/>
      <c r="F107" s="7"/>
      <c r="G107" s="3"/>
      <c r="H107" s="2" t="s">
        <v>202</v>
      </c>
      <c r="I107" s="3"/>
      <c r="J107" s="2864">
        <v>1875</v>
      </c>
      <c r="K107" s="1267">
        <v>915</v>
      </c>
      <c r="L107" s="1267">
        <v>960</v>
      </c>
      <c r="M107" s="1268">
        <v>95.3</v>
      </c>
      <c r="N107" s="1267">
        <v>1864</v>
      </c>
      <c r="O107" s="1267">
        <v>909</v>
      </c>
      <c r="P107" s="1267">
        <v>954</v>
      </c>
      <c r="Q107" s="1268">
        <v>95.3</v>
      </c>
      <c r="R107" s="3"/>
    </row>
    <row r="108" spans="1:18" ht="14.25" customHeight="1">
      <c r="A108" s="43" t="s">
        <v>126</v>
      </c>
      <c r="B108" s="43" t="s">
        <v>127</v>
      </c>
      <c r="C108" s="43" t="s">
        <v>127</v>
      </c>
      <c r="D108" s="43" t="s">
        <v>128</v>
      </c>
      <c r="E108" s="43"/>
      <c r="F108" s="7"/>
      <c r="G108" s="3"/>
      <c r="H108" s="2" t="s">
        <v>203</v>
      </c>
      <c r="I108" s="3"/>
      <c r="J108" s="2864">
        <v>2007</v>
      </c>
      <c r="K108" s="1267">
        <v>975</v>
      </c>
      <c r="L108" s="1267">
        <v>1032</v>
      </c>
      <c r="M108" s="1268">
        <v>94.4</v>
      </c>
      <c r="N108" s="1267">
        <v>1996</v>
      </c>
      <c r="O108" s="1267">
        <v>969</v>
      </c>
      <c r="P108" s="1267">
        <v>1026</v>
      </c>
      <c r="Q108" s="1268">
        <v>94.4</v>
      </c>
      <c r="R108" s="3"/>
    </row>
    <row r="109" spans="1:18" ht="14.25" customHeight="1">
      <c r="A109" s="43" t="s">
        <v>126</v>
      </c>
      <c r="B109" s="43" t="s">
        <v>127</v>
      </c>
      <c r="C109" s="43" t="s">
        <v>127</v>
      </c>
      <c r="D109" s="43" t="s">
        <v>128</v>
      </c>
      <c r="E109" s="43"/>
      <c r="F109" s="7"/>
      <c r="G109" s="3"/>
      <c r="H109" s="2" t="s">
        <v>204</v>
      </c>
      <c r="I109" s="3"/>
      <c r="J109" s="2864">
        <v>2191</v>
      </c>
      <c r="K109" s="1267">
        <v>1060</v>
      </c>
      <c r="L109" s="1267">
        <v>1131</v>
      </c>
      <c r="M109" s="1268">
        <v>93.8</v>
      </c>
      <c r="N109" s="1267">
        <v>2180</v>
      </c>
      <c r="O109" s="1267">
        <v>1055</v>
      </c>
      <c r="P109" s="1267">
        <v>1125</v>
      </c>
      <c r="Q109" s="1268">
        <v>93.8</v>
      </c>
      <c r="R109" s="3"/>
    </row>
    <row r="110" spans="1:18" ht="14.25" customHeight="1">
      <c r="A110" s="43" t="s">
        <v>126</v>
      </c>
      <c r="B110" s="43" t="s">
        <v>127</v>
      </c>
      <c r="C110" s="43" t="s">
        <v>127</v>
      </c>
      <c r="D110" s="43" t="s">
        <v>128</v>
      </c>
      <c r="E110" s="43"/>
      <c r="F110" s="7"/>
      <c r="G110" s="3"/>
      <c r="H110" s="2" t="s">
        <v>205</v>
      </c>
      <c r="I110" s="3"/>
      <c r="J110" s="2864">
        <v>2162</v>
      </c>
      <c r="K110" s="1267">
        <v>1041</v>
      </c>
      <c r="L110" s="1267">
        <v>1121</v>
      </c>
      <c r="M110" s="1268">
        <v>92.9</v>
      </c>
      <c r="N110" s="1267">
        <v>2152</v>
      </c>
      <c r="O110" s="1267">
        <v>1036</v>
      </c>
      <c r="P110" s="1267">
        <v>1115</v>
      </c>
      <c r="Q110" s="1268">
        <v>92.9</v>
      </c>
      <c r="R110" s="3"/>
    </row>
    <row r="111" spans="1:18" ht="14.25" customHeight="1">
      <c r="A111" s="43" t="s">
        <v>126</v>
      </c>
      <c r="B111" s="43" t="s">
        <v>127</v>
      </c>
      <c r="C111" s="43" t="s">
        <v>127</v>
      </c>
      <c r="D111" s="43" t="s">
        <v>128</v>
      </c>
      <c r="E111" s="43"/>
      <c r="F111" s="7"/>
      <c r="G111" s="3"/>
      <c r="H111" s="2" t="s">
        <v>206</v>
      </c>
      <c r="I111" s="3"/>
      <c r="J111" s="2864">
        <v>2041</v>
      </c>
      <c r="K111" s="1267">
        <v>981</v>
      </c>
      <c r="L111" s="1267">
        <v>1060</v>
      </c>
      <c r="M111" s="1268">
        <v>92.5</v>
      </c>
      <c r="N111" s="1267">
        <v>2032</v>
      </c>
      <c r="O111" s="1267">
        <v>976</v>
      </c>
      <c r="P111" s="1267">
        <v>1055</v>
      </c>
      <c r="Q111" s="1268">
        <v>92.5</v>
      </c>
      <c r="R111" s="3"/>
    </row>
    <row r="112" spans="1:18" ht="30" customHeight="1">
      <c r="A112" s="43" t="s">
        <v>126</v>
      </c>
      <c r="B112" s="43" t="s">
        <v>127</v>
      </c>
      <c r="C112" s="43" t="s">
        <v>127</v>
      </c>
      <c r="D112" s="43" t="s">
        <v>128</v>
      </c>
      <c r="E112" s="43"/>
      <c r="F112" s="7"/>
      <c r="G112" s="3"/>
      <c r="H112" s="2" t="s">
        <v>207</v>
      </c>
      <c r="I112" s="3"/>
      <c r="J112" s="2864">
        <v>1267</v>
      </c>
      <c r="K112" s="1267">
        <v>602</v>
      </c>
      <c r="L112" s="1267">
        <v>665</v>
      </c>
      <c r="M112" s="1268">
        <v>90.6</v>
      </c>
      <c r="N112" s="1267">
        <v>1259</v>
      </c>
      <c r="O112" s="1267">
        <v>599</v>
      </c>
      <c r="P112" s="1267">
        <v>661</v>
      </c>
      <c r="Q112" s="1268">
        <v>90.6</v>
      </c>
      <c r="R112" s="3"/>
    </row>
    <row r="113" spans="1:18" ht="14.25" customHeight="1">
      <c r="A113" s="43" t="s">
        <v>126</v>
      </c>
      <c r="B113" s="43" t="s">
        <v>127</v>
      </c>
      <c r="C113" s="43" t="s">
        <v>127</v>
      </c>
      <c r="D113" s="43" t="s">
        <v>128</v>
      </c>
      <c r="E113" s="43"/>
      <c r="F113" s="7"/>
      <c r="G113" s="3"/>
      <c r="H113" s="2" t="s">
        <v>208</v>
      </c>
      <c r="I113" s="3"/>
      <c r="J113" s="2864">
        <v>1350</v>
      </c>
      <c r="K113" s="1267">
        <v>634</v>
      </c>
      <c r="L113" s="1267">
        <v>717</v>
      </c>
      <c r="M113" s="1268">
        <v>88.4</v>
      </c>
      <c r="N113" s="1267">
        <v>1343</v>
      </c>
      <c r="O113" s="1267">
        <v>630</v>
      </c>
      <c r="P113" s="1267">
        <v>713</v>
      </c>
      <c r="Q113" s="1268">
        <v>88.4</v>
      </c>
      <c r="R113" s="3"/>
    </row>
    <row r="114" spans="1:18" ht="14.25" customHeight="1">
      <c r="A114" s="43" t="s">
        <v>126</v>
      </c>
      <c r="B114" s="43" t="s">
        <v>127</v>
      </c>
      <c r="C114" s="43" t="s">
        <v>127</v>
      </c>
      <c r="D114" s="43" t="s">
        <v>128</v>
      </c>
      <c r="E114" s="43"/>
      <c r="F114" s="7"/>
      <c r="G114" s="3"/>
      <c r="H114" s="2" t="s">
        <v>209</v>
      </c>
      <c r="I114" s="3"/>
      <c r="J114" s="2864">
        <v>1631</v>
      </c>
      <c r="K114" s="1267">
        <v>759</v>
      </c>
      <c r="L114" s="1267">
        <v>872</v>
      </c>
      <c r="M114" s="1268">
        <v>87.1</v>
      </c>
      <c r="N114" s="1267">
        <v>1624</v>
      </c>
      <c r="O114" s="1267">
        <v>756</v>
      </c>
      <c r="P114" s="1267">
        <v>868</v>
      </c>
      <c r="Q114" s="1268">
        <v>87.1</v>
      </c>
      <c r="R114" s="3"/>
    </row>
    <row r="115" spans="1:18" ht="14.25" customHeight="1">
      <c r="A115" s="43" t="s">
        <v>126</v>
      </c>
      <c r="B115" s="43" t="s">
        <v>127</v>
      </c>
      <c r="C115" s="43" t="s">
        <v>127</v>
      </c>
      <c r="D115" s="43" t="s">
        <v>128</v>
      </c>
      <c r="E115" s="43"/>
      <c r="F115" s="7"/>
      <c r="G115" s="3"/>
      <c r="H115" s="2" t="s">
        <v>210</v>
      </c>
      <c r="I115" s="3"/>
      <c r="J115" s="2864">
        <v>1566</v>
      </c>
      <c r="K115" s="1267">
        <v>725</v>
      </c>
      <c r="L115" s="1267">
        <v>841</v>
      </c>
      <c r="M115" s="1268">
        <v>86.3</v>
      </c>
      <c r="N115" s="1267">
        <v>1559</v>
      </c>
      <c r="O115" s="1267">
        <v>722</v>
      </c>
      <c r="P115" s="1267">
        <v>837</v>
      </c>
      <c r="Q115" s="1268">
        <v>86.3</v>
      </c>
      <c r="R115" s="3"/>
    </row>
    <row r="116" spans="1:18" ht="14.25" customHeight="1">
      <c r="A116" s="43" t="s">
        <v>126</v>
      </c>
      <c r="B116" s="43" t="s">
        <v>127</v>
      </c>
      <c r="C116" s="43" t="s">
        <v>127</v>
      </c>
      <c r="D116" s="43" t="s">
        <v>128</v>
      </c>
      <c r="E116" s="43"/>
      <c r="F116" s="7"/>
      <c r="G116" s="3"/>
      <c r="H116" s="2" t="s">
        <v>211</v>
      </c>
      <c r="I116" s="3"/>
      <c r="J116" s="2864">
        <v>1593</v>
      </c>
      <c r="K116" s="1267">
        <v>731</v>
      </c>
      <c r="L116" s="1267">
        <v>862</v>
      </c>
      <c r="M116" s="1268">
        <v>84.9</v>
      </c>
      <c r="N116" s="1267">
        <v>1587</v>
      </c>
      <c r="O116" s="1267">
        <v>728</v>
      </c>
      <c r="P116" s="1267">
        <v>858</v>
      </c>
      <c r="Q116" s="1268">
        <v>84.9</v>
      </c>
      <c r="R116" s="3"/>
    </row>
    <row r="117" spans="1:18" ht="30" customHeight="1">
      <c r="A117" s="43" t="s">
        <v>126</v>
      </c>
      <c r="B117" s="43" t="s">
        <v>127</v>
      </c>
      <c r="C117" s="43" t="s">
        <v>127</v>
      </c>
      <c r="D117" s="43" t="s">
        <v>128</v>
      </c>
      <c r="E117" s="43"/>
      <c r="F117" s="7"/>
      <c r="G117" s="3"/>
      <c r="H117" s="2" t="s">
        <v>212</v>
      </c>
      <c r="I117" s="3"/>
      <c r="J117" s="2864">
        <v>1529</v>
      </c>
      <c r="K117" s="1267">
        <v>697</v>
      </c>
      <c r="L117" s="1267">
        <v>832</v>
      </c>
      <c r="M117" s="1268">
        <v>83.8</v>
      </c>
      <c r="N117" s="1267">
        <v>1523</v>
      </c>
      <c r="O117" s="1267">
        <v>694</v>
      </c>
      <c r="P117" s="1267">
        <v>829</v>
      </c>
      <c r="Q117" s="1268">
        <v>83.8</v>
      </c>
      <c r="R117" s="3"/>
    </row>
    <row r="118" spans="1:18" ht="14.25" customHeight="1">
      <c r="A118" s="43" t="s">
        <v>126</v>
      </c>
      <c r="B118" s="43" t="s">
        <v>127</v>
      </c>
      <c r="C118" s="43" t="s">
        <v>127</v>
      </c>
      <c r="D118" s="43" t="s">
        <v>128</v>
      </c>
      <c r="E118" s="43"/>
      <c r="F118" s="7"/>
      <c r="G118" s="3"/>
      <c r="H118" s="2" t="s">
        <v>213</v>
      </c>
      <c r="I118" s="3"/>
      <c r="J118" s="2864">
        <v>1369</v>
      </c>
      <c r="K118" s="1267">
        <v>617</v>
      </c>
      <c r="L118" s="1267">
        <v>752</v>
      </c>
      <c r="M118" s="1268">
        <v>82.1</v>
      </c>
      <c r="N118" s="1267">
        <v>1363</v>
      </c>
      <c r="O118" s="1267">
        <v>615</v>
      </c>
      <c r="P118" s="1267">
        <v>749</v>
      </c>
      <c r="Q118" s="1268">
        <v>82.1</v>
      </c>
      <c r="R118" s="3"/>
    </row>
    <row r="119" spans="1:18" ht="14.25" customHeight="1">
      <c r="A119" s="43" t="s">
        <v>126</v>
      </c>
      <c r="B119" s="43" t="s">
        <v>127</v>
      </c>
      <c r="C119" s="43" t="s">
        <v>127</v>
      </c>
      <c r="D119" s="43" t="s">
        <v>128</v>
      </c>
      <c r="E119" s="43"/>
      <c r="F119" s="7"/>
      <c r="G119" s="3"/>
      <c r="H119" s="2" t="s">
        <v>214</v>
      </c>
      <c r="I119" s="3"/>
      <c r="J119" s="2864">
        <v>1172</v>
      </c>
      <c r="K119" s="1267">
        <v>523</v>
      </c>
      <c r="L119" s="1267">
        <v>649</v>
      </c>
      <c r="M119" s="1268">
        <v>80.5</v>
      </c>
      <c r="N119" s="1267">
        <v>1167</v>
      </c>
      <c r="O119" s="1267">
        <v>520</v>
      </c>
      <c r="P119" s="1267">
        <v>647</v>
      </c>
      <c r="Q119" s="1268">
        <v>80.5</v>
      </c>
      <c r="R119" s="3"/>
    </row>
    <row r="120" spans="1:18" ht="14.25" customHeight="1">
      <c r="A120" s="43" t="s">
        <v>126</v>
      </c>
      <c r="B120" s="43" t="s">
        <v>127</v>
      </c>
      <c r="C120" s="43" t="s">
        <v>127</v>
      </c>
      <c r="D120" s="43" t="s">
        <v>128</v>
      </c>
      <c r="E120" s="43"/>
      <c r="F120" s="7"/>
      <c r="G120" s="3"/>
      <c r="H120" s="2" t="s">
        <v>215</v>
      </c>
      <c r="I120" s="3"/>
      <c r="J120" s="2864">
        <v>1226</v>
      </c>
      <c r="K120" s="1267">
        <v>537</v>
      </c>
      <c r="L120" s="1267">
        <v>689</v>
      </c>
      <c r="M120" s="1268">
        <v>78</v>
      </c>
      <c r="N120" s="1267">
        <v>1221</v>
      </c>
      <c r="O120" s="1267">
        <v>535</v>
      </c>
      <c r="P120" s="1267">
        <v>686</v>
      </c>
      <c r="Q120" s="1268">
        <v>78.099999999999994</v>
      </c>
      <c r="R120" s="3"/>
    </row>
    <row r="121" spans="1:18" ht="14.25" customHeight="1">
      <c r="A121" s="43" t="s">
        <v>126</v>
      </c>
      <c r="B121" s="43" t="s">
        <v>127</v>
      </c>
      <c r="C121" s="43" t="s">
        <v>127</v>
      </c>
      <c r="D121" s="43" t="s">
        <v>128</v>
      </c>
      <c r="E121" s="43"/>
      <c r="F121" s="7"/>
      <c r="G121" s="3"/>
      <c r="H121" s="2" t="s">
        <v>216</v>
      </c>
      <c r="I121" s="3"/>
      <c r="J121" s="2864">
        <v>1229</v>
      </c>
      <c r="K121" s="1267">
        <v>531</v>
      </c>
      <c r="L121" s="1267">
        <v>698</v>
      </c>
      <c r="M121" s="1268">
        <v>76</v>
      </c>
      <c r="N121" s="1267">
        <v>1225</v>
      </c>
      <c r="O121" s="1267">
        <v>529</v>
      </c>
      <c r="P121" s="1267">
        <v>696</v>
      </c>
      <c r="Q121" s="1268">
        <v>76.099999999999994</v>
      </c>
      <c r="R121" s="3"/>
    </row>
    <row r="122" spans="1:18" ht="30" customHeight="1">
      <c r="A122" s="43" t="s">
        <v>126</v>
      </c>
      <c r="B122" s="43" t="s">
        <v>127</v>
      </c>
      <c r="C122" s="43" t="s">
        <v>127</v>
      </c>
      <c r="D122" s="43" t="s">
        <v>128</v>
      </c>
      <c r="E122" s="43"/>
      <c r="F122" s="7"/>
      <c r="G122" s="3"/>
      <c r="H122" s="2" t="s">
        <v>217</v>
      </c>
      <c r="I122" s="3"/>
      <c r="J122" s="2864">
        <v>1198</v>
      </c>
      <c r="K122" s="1267">
        <v>509</v>
      </c>
      <c r="L122" s="1267">
        <v>689</v>
      </c>
      <c r="M122" s="1268">
        <v>73.8</v>
      </c>
      <c r="N122" s="1267">
        <v>1194</v>
      </c>
      <c r="O122" s="1267">
        <v>507</v>
      </c>
      <c r="P122" s="1267">
        <v>687</v>
      </c>
      <c r="Q122" s="1268">
        <v>73.8</v>
      </c>
      <c r="R122" s="3"/>
    </row>
    <row r="123" spans="1:18" ht="14.25" customHeight="1">
      <c r="A123" s="43" t="s">
        <v>126</v>
      </c>
      <c r="B123" s="43" t="s">
        <v>127</v>
      </c>
      <c r="C123" s="43" t="s">
        <v>127</v>
      </c>
      <c r="D123" s="43" t="s">
        <v>128</v>
      </c>
      <c r="E123" s="43"/>
      <c r="F123" s="7"/>
      <c r="G123" s="3"/>
      <c r="H123" s="2" t="s">
        <v>218</v>
      </c>
      <c r="I123" s="3"/>
      <c r="J123" s="2864">
        <v>1108</v>
      </c>
      <c r="K123" s="1267">
        <v>459</v>
      </c>
      <c r="L123" s="1267">
        <v>649</v>
      </c>
      <c r="M123" s="1268">
        <v>70.7</v>
      </c>
      <c r="N123" s="1267">
        <v>1104</v>
      </c>
      <c r="O123" s="1267">
        <v>457</v>
      </c>
      <c r="P123" s="1267">
        <v>647</v>
      </c>
      <c r="Q123" s="1268">
        <v>70.7</v>
      </c>
      <c r="R123" s="3"/>
    </row>
    <row r="124" spans="1:18" ht="14.25" customHeight="1">
      <c r="A124" s="43" t="s">
        <v>126</v>
      </c>
      <c r="B124" s="43" t="s">
        <v>127</v>
      </c>
      <c r="C124" s="43" t="s">
        <v>127</v>
      </c>
      <c r="D124" s="43" t="s">
        <v>128</v>
      </c>
      <c r="E124" s="43"/>
      <c r="F124" s="7"/>
      <c r="G124" s="3"/>
      <c r="H124" s="2" t="s">
        <v>219</v>
      </c>
      <c r="I124" s="3"/>
      <c r="J124" s="2864">
        <v>1010</v>
      </c>
      <c r="K124" s="1267">
        <v>407</v>
      </c>
      <c r="L124" s="1267">
        <v>603</v>
      </c>
      <c r="M124" s="1268">
        <v>67.599999999999994</v>
      </c>
      <c r="N124" s="1267">
        <v>1007</v>
      </c>
      <c r="O124" s="1267">
        <v>406</v>
      </c>
      <c r="P124" s="1267">
        <v>601</v>
      </c>
      <c r="Q124" s="1268">
        <v>67.599999999999994</v>
      </c>
      <c r="R124" s="3"/>
    </row>
    <row r="125" spans="1:18" ht="14.25" customHeight="1">
      <c r="A125" s="43" t="s">
        <v>126</v>
      </c>
      <c r="B125" s="43" t="s">
        <v>127</v>
      </c>
      <c r="C125" s="43" t="s">
        <v>127</v>
      </c>
      <c r="D125" s="43" t="s">
        <v>128</v>
      </c>
      <c r="E125" s="43"/>
      <c r="F125" s="7"/>
      <c r="G125" s="3"/>
      <c r="H125" s="2" t="s">
        <v>220</v>
      </c>
      <c r="I125" s="3"/>
      <c r="J125" s="2864">
        <v>968</v>
      </c>
      <c r="K125" s="1267">
        <v>379</v>
      </c>
      <c r="L125" s="1267">
        <v>590</v>
      </c>
      <c r="M125" s="1268">
        <v>64.2</v>
      </c>
      <c r="N125" s="1267">
        <v>966</v>
      </c>
      <c r="O125" s="1267">
        <v>378</v>
      </c>
      <c r="P125" s="1267">
        <v>588</v>
      </c>
      <c r="Q125" s="1268">
        <v>64.3</v>
      </c>
      <c r="R125" s="3"/>
    </row>
    <row r="126" spans="1:18" ht="14.25" customHeight="1">
      <c r="A126" s="43" t="s">
        <v>126</v>
      </c>
      <c r="B126" s="43" t="s">
        <v>127</v>
      </c>
      <c r="C126" s="43" t="s">
        <v>127</v>
      </c>
      <c r="D126" s="43" t="s">
        <v>128</v>
      </c>
      <c r="E126" s="43"/>
      <c r="F126" s="7"/>
      <c r="G126" s="3"/>
      <c r="H126" s="2" t="s">
        <v>221</v>
      </c>
      <c r="I126" s="3"/>
      <c r="J126" s="2864">
        <v>896</v>
      </c>
      <c r="K126" s="1267">
        <v>342</v>
      </c>
      <c r="L126" s="1267">
        <v>554</v>
      </c>
      <c r="M126" s="1268">
        <v>61.7</v>
      </c>
      <c r="N126" s="1267">
        <v>894</v>
      </c>
      <c r="O126" s="1267">
        <v>341</v>
      </c>
      <c r="P126" s="1267">
        <v>553</v>
      </c>
      <c r="Q126" s="1268">
        <v>61.7</v>
      </c>
      <c r="R126" s="3"/>
    </row>
    <row r="127" spans="1:18" ht="30" customHeight="1">
      <c r="A127" s="43" t="s">
        <v>126</v>
      </c>
      <c r="B127" s="43" t="s">
        <v>127</v>
      </c>
      <c r="C127" s="43" t="s">
        <v>127</v>
      </c>
      <c r="D127" s="43" t="s">
        <v>128</v>
      </c>
      <c r="E127" s="43"/>
      <c r="F127" s="7"/>
      <c r="G127" s="3"/>
      <c r="H127" s="2" t="s">
        <v>222</v>
      </c>
      <c r="I127" s="3"/>
      <c r="J127" s="2864">
        <v>816</v>
      </c>
      <c r="K127" s="1267">
        <v>300</v>
      </c>
      <c r="L127" s="1267">
        <v>516</v>
      </c>
      <c r="M127" s="1268">
        <v>58.1</v>
      </c>
      <c r="N127" s="1267">
        <v>814</v>
      </c>
      <c r="O127" s="1267">
        <v>299</v>
      </c>
      <c r="P127" s="1267">
        <v>515</v>
      </c>
      <c r="Q127" s="1268">
        <v>58.1</v>
      </c>
      <c r="R127" s="3"/>
    </row>
    <row r="128" spans="1:18" ht="14.25" customHeight="1">
      <c r="A128" s="43" t="s">
        <v>126</v>
      </c>
      <c r="B128" s="43" t="s">
        <v>127</v>
      </c>
      <c r="C128" s="43" t="s">
        <v>127</v>
      </c>
      <c r="D128" s="43" t="s">
        <v>128</v>
      </c>
      <c r="E128" s="43"/>
      <c r="F128" s="7"/>
      <c r="G128" s="3"/>
      <c r="H128" s="2" t="s">
        <v>223</v>
      </c>
      <c r="I128" s="3"/>
      <c r="J128" s="2864">
        <v>720</v>
      </c>
      <c r="K128" s="1267">
        <v>255</v>
      </c>
      <c r="L128" s="1267">
        <v>465</v>
      </c>
      <c r="M128" s="1268">
        <v>54.8</v>
      </c>
      <c r="N128" s="1267">
        <v>718</v>
      </c>
      <c r="O128" s="1267">
        <v>254</v>
      </c>
      <c r="P128" s="1267">
        <v>464</v>
      </c>
      <c r="Q128" s="1268">
        <v>54.8</v>
      </c>
      <c r="R128" s="3"/>
    </row>
    <row r="129" spans="1:18" ht="14.25" customHeight="1">
      <c r="A129" s="43" t="s">
        <v>126</v>
      </c>
      <c r="B129" s="43" t="s">
        <v>127</v>
      </c>
      <c r="C129" s="43" t="s">
        <v>127</v>
      </c>
      <c r="D129" s="43" t="s">
        <v>128</v>
      </c>
      <c r="E129" s="43"/>
      <c r="F129" s="7"/>
      <c r="G129" s="3"/>
      <c r="H129" s="2" t="s">
        <v>224</v>
      </c>
      <c r="I129" s="3"/>
      <c r="J129" s="2864">
        <v>652</v>
      </c>
      <c r="K129" s="1267">
        <v>220</v>
      </c>
      <c r="L129" s="1267">
        <v>432</v>
      </c>
      <c r="M129" s="1268">
        <v>51</v>
      </c>
      <c r="N129" s="1267">
        <v>651</v>
      </c>
      <c r="O129" s="1267">
        <v>220</v>
      </c>
      <c r="P129" s="1267">
        <v>431</v>
      </c>
      <c r="Q129" s="1268">
        <v>51</v>
      </c>
      <c r="R129" s="3"/>
    </row>
    <row r="130" spans="1:18" ht="14.25" customHeight="1">
      <c r="A130" s="43" t="s">
        <v>126</v>
      </c>
      <c r="B130" s="43" t="s">
        <v>127</v>
      </c>
      <c r="C130" s="43" t="s">
        <v>127</v>
      </c>
      <c r="D130" s="43" t="s">
        <v>128</v>
      </c>
      <c r="E130" s="43"/>
      <c r="F130" s="7"/>
      <c r="G130" s="3"/>
      <c r="H130" s="2" t="s">
        <v>225</v>
      </c>
      <c r="I130" s="3"/>
      <c r="J130" s="2864">
        <v>580</v>
      </c>
      <c r="K130" s="1267">
        <v>188</v>
      </c>
      <c r="L130" s="1267">
        <v>392</v>
      </c>
      <c r="M130" s="1268">
        <v>48</v>
      </c>
      <c r="N130" s="1267">
        <v>579</v>
      </c>
      <c r="O130" s="1267">
        <v>188</v>
      </c>
      <c r="P130" s="1267">
        <v>391</v>
      </c>
      <c r="Q130" s="1268">
        <v>48</v>
      </c>
      <c r="R130" s="3"/>
    </row>
    <row r="131" spans="1:18" ht="14.25" customHeight="1">
      <c r="A131" s="43" t="s">
        <v>126</v>
      </c>
      <c r="B131" s="43" t="s">
        <v>127</v>
      </c>
      <c r="C131" s="43" t="s">
        <v>127</v>
      </c>
      <c r="D131" s="43" t="s">
        <v>128</v>
      </c>
      <c r="E131" s="43"/>
      <c r="F131" s="7"/>
      <c r="G131" s="3"/>
      <c r="H131" s="2" t="s">
        <v>226</v>
      </c>
      <c r="I131" s="3"/>
      <c r="J131" s="2864">
        <v>507</v>
      </c>
      <c r="K131" s="1267">
        <v>157</v>
      </c>
      <c r="L131" s="1267">
        <v>350</v>
      </c>
      <c r="M131" s="1268">
        <v>44.9</v>
      </c>
      <c r="N131" s="1267">
        <v>505</v>
      </c>
      <c r="O131" s="1267">
        <v>156</v>
      </c>
      <c r="P131" s="1267">
        <v>349</v>
      </c>
      <c r="Q131" s="1268">
        <v>44.8</v>
      </c>
      <c r="R131" s="3"/>
    </row>
    <row r="132" spans="1:18" ht="30" customHeight="1">
      <c r="A132" s="43" t="s">
        <v>126</v>
      </c>
      <c r="B132" s="43" t="s">
        <v>127</v>
      </c>
      <c r="C132" s="43" t="s">
        <v>127</v>
      </c>
      <c r="D132" s="43" t="s">
        <v>128</v>
      </c>
      <c r="E132" s="43"/>
      <c r="F132" s="7"/>
      <c r="G132" s="3"/>
      <c r="H132" s="2" t="s">
        <v>661</v>
      </c>
      <c r="I132" s="3"/>
      <c r="J132" s="2864">
        <v>439</v>
      </c>
      <c r="K132" s="1267">
        <v>128</v>
      </c>
      <c r="L132" s="1267">
        <v>311</v>
      </c>
      <c r="M132" s="1268">
        <v>41.2</v>
      </c>
      <c r="N132" s="1267">
        <v>438</v>
      </c>
      <c r="O132" s="1267">
        <v>128</v>
      </c>
      <c r="P132" s="1267">
        <v>311</v>
      </c>
      <c r="Q132" s="1268">
        <v>41.1</v>
      </c>
      <c r="R132" s="3"/>
    </row>
    <row r="133" spans="1:18" ht="14.25" customHeight="1">
      <c r="A133" s="43" t="s">
        <v>126</v>
      </c>
      <c r="B133" s="43" t="s">
        <v>127</v>
      </c>
      <c r="C133" s="43" t="s">
        <v>127</v>
      </c>
      <c r="D133" s="43" t="s">
        <v>128</v>
      </c>
      <c r="E133" s="43"/>
      <c r="F133" s="7"/>
      <c r="G133" s="3"/>
      <c r="H133" s="2" t="s">
        <v>662</v>
      </c>
      <c r="I133" s="3"/>
      <c r="J133" s="2864">
        <v>359</v>
      </c>
      <c r="K133" s="1267">
        <v>96</v>
      </c>
      <c r="L133" s="1267">
        <v>262</v>
      </c>
      <c r="M133" s="1268">
        <v>36.700000000000003</v>
      </c>
      <c r="N133" s="1267">
        <v>358</v>
      </c>
      <c r="O133" s="1267">
        <v>96</v>
      </c>
      <c r="P133" s="1267">
        <v>262</v>
      </c>
      <c r="Q133" s="1268">
        <v>36.700000000000003</v>
      </c>
      <c r="R133" s="3"/>
    </row>
    <row r="134" spans="1:18" ht="14.25" customHeight="1">
      <c r="A134" s="43" t="s">
        <v>126</v>
      </c>
      <c r="B134" s="43" t="s">
        <v>127</v>
      </c>
      <c r="C134" s="43" t="s">
        <v>127</v>
      </c>
      <c r="D134" s="43" t="s">
        <v>128</v>
      </c>
      <c r="E134" s="43"/>
      <c r="F134" s="7"/>
      <c r="G134" s="3"/>
      <c r="H134" s="2" t="s">
        <v>663</v>
      </c>
      <c r="I134" s="3"/>
      <c r="J134" s="2864">
        <v>283</v>
      </c>
      <c r="K134" s="1267">
        <v>70</v>
      </c>
      <c r="L134" s="1267">
        <v>213</v>
      </c>
      <c r="M134" s="1268">
        <v>32.9</v>
      </c>
      <c r="N134" s="1267">
        <v>283</v>
      </c>
      <c r="O134" s="1267">
        <v>70</v>
      </c>
      <c r="P134" s="1267">
        <v>213</v>
      </c>
      <c r="Q134" s="1268">
        <v>32.9</v>
      </c>
      <c r="R134" s="3"/>
    </row>
    <row r="135" spans="1:18" ht="14.25" customHeight="1">
      <c r="A135" s="43" t="s">
        <v>126</v>
      </c>
      <c r="B135" s="43" t="s">
        <v>127</v>
      </c>
      <c r="C135" s="43" t="s">
        <v>127</v>
      </c>
      <c r="D135" s="43" t="s">
        <v>128</v>
      </c>
      <c r="E135" s="43"/>
      <c r="F135" s="7"/>
      <c r="G135" s="3"/>
      <c r="H135" s="2" t="s">
        <v>664</v>
      </c>
      <c r="I135" s="3"/>
      <c r="J135" s="2864">
        <v>227</v>
      </c>
      <c r="K135" s="1267">
        <v>50</v>
      </c>
      <c r="L135" s="1267">
        <v>177</v>
      </c>
      <c r="M135" s="1268">
        <v>28</v>
      </c>
      <c r="N135" s="1267">
        <v>226</v>
      </c>
      <c r="O135" s="1267">
        <v>49</v>
      </c>
      <c r="P135" s="1267">
        <v>177</v>
      </c>
      <c r="Q135" s="1268">
        <v>27.9</v>
      </c>
      <c r="R135" s="3"/>
    </row>
    <row r="136" spans="1:18" ht="14.25" customHeight="1">
      <c r="A136" s="43" t="s">
        <v>126</v>
      </c>
      <c r="B136" s="43" t="s">
        <v>127</v>
      </c>
      <c r="C136" s="43" t="s">
        <v>127</v>
      </c>
      <c r="D136" s="43" t="s">
        <v>128</v>
      </c>
      <c r="E136" s="43"/>
      <c r="F136" s="7"/>
      <c r="G136" s="3"/>
      <c r="H136" s="2" t="s">
        <v>665</v>
      </c>
      <c r="I136" s="3"/>
      <c r="J136" s="2864">
        <v>170</v>
      </c>
      <c r="K136" s="1267">
        <v>34</v>
      </c>
      <c r="L136" s="1267">
        <v>136</v>
      </c>
      <c r="M136" s="1268">
        <v>25.2</v>
      </c>
      <c r="N136" s="1267">
        <v>170</v>
      </c>
      <c r="O136" s="1267">
        <v>34</v>
      </c>
      <c r="P136" s="1267">
        <v>136</v>
      </c>
      <c r="Q136" s="1268">
        <v>25.2</v>
      </c>
      <c r="R136" s="3"/>
    </row>
    <row r="137" spans="1:18" ht="30" customHeight="1">
      <c r="A137" s="43" t="s">
        <v>126</v>
      </c>
      <c r="B137" s="43" t="s">
        <v>127</v>
      </c>
      <c r="C137" s="43" t="s">
        <v>127</v>
      </c>
      <c r="D137" s="43" t="s">
        <v>128</v>
      </c>
      <c r="E137" s="43"/>
      <c r="F137" s="7"/>
      <c r="G137" s="3"/>
      <c r="H137" s="2" t="s">
        <v>666</v>
      </c>
      <c r="I137" s="3"/>
      <c r="J137" s="2864">
        <v>130</v>
      </c>
      <c r="K137" s="1267">
        <v>25</v>
      </c>
      <c r="L137" s="1267">
        <v>106</v>
      </c>
      <c r="M137" s="1268">
        <v>23.3</v>
      </c>
      <c r="N137" s="1267">
        <v>130</v>
      </c>
      <c r="O137" s="1267">
        <v>25</v>
      </c>
      <c r="P137" s="1267">
        <v>105</v>
      </c>
      <c r="Q137" s="1268">
        <v>23.3</v>
      </c>
      <c r="R137" s="3"/>
    </row>
    <row r="138" spans="1:18" ht="14.25" customHeight="1">
      <c r="A138" s="43" t="s">
        <v>126</v>
      </c>
      <c r="B138" s="43" t="s">
        <v>127</v>
      </c>
      <c r="C138" s="43" t="s">
        <v>127</v>
      </c>
      <c r="D138" s="43" t="s">
        <v>128</v>
      </c>
      <c r="E138" s="43"/>
      <c r="F138" s="7"/>
      <c r="G138" s="3"/>
      <c r="H138" s="2" t="s">
        <v>667</v>
      </c>
      <c r="I138" s="3"/>
      <c r="J138" s="2864">
        <v>105</v>
      </c>
      <c r="K138" s="1267">
        <v>19</v>
      </c>
      <c r="L138" s="1267">
        <v>86</v>
      </c>
      <c r="M138" s="1268">
        <v>21.4</v>
      </c>
      <c r="N138" s="1267">
        <v>105</v>
      </c>
      <c r="O138" s="1267">
        <v>18</v>
      </c>
      <c r="P138" s="1267">
        <v>86</v>
      </c>
      <c r="Q138" s="1268">
        <v>21.4</v>
      </c>
      <c r="R138" s="3"/>
    </row>
    <row r="139" spans="1:18" ht="14.25" customHeight="1">
      <c r="A139" s="43" t="s">
        <v>126</v>
      </c>
      <c r="B139" s="43" t="s">
        <v>127</v>
      </c>
      <c r="C139" s="43" t="s">
        <v>127</v>
      </c>
      <c r="D139" s="43" t="s">
        <v>128</v>
      </c>
      <c r="E139" s="43"/>
      <c r="F139" s="7"/>
      <c r="G139" s="3"/>
      <c r="H139" s="2" t="s">
        <v>668</v>
      </c>
      <c r="I139" s="3"/>
      <c r="J139" s="2864">
        <v>64</v>
      </c>
      <c r="K139" s="1267">
        <v>11</v>
      </c>
      <c r="L139" s="1267">
        <v>53</v>
      </c>
      <c r="M139" s="1268">
        <v>20.399999999999999</v>
      </c>
      <c r="N139" s="1267">
        <v>64</v>
      </c>
      <c r="O139" s="1267">
        <v>11</v>
      </c>
      <c r="P139" s="1267">
        <v>53</v>
      </c>
      <c r="Q139" s="1268">
        <v>20.399999999999999</v>
      </c>
      <c r="R139" s="3"/>
    </row>
    <row r="140" spans="1:18" ht="14.25" customHeight="1">
      <c r="A140" s="43" t="s">
        <v>126</v>
      </c>
      <c r="B140" s="43" t="s">
        <v>127</v>
      </c>
      <c r="C140" s="43" t="s">
        <v>127</v>
      </c>
      <c r="D140" s="43" t="s">
        <v>128</v>
      </c>
      <c r="E140" s="43"/>
      <c r="F140" s="7"/>
      <c r="G140" s="3"/>
      <c r="H140" s="2" t="s">
        <v>669</v>
      </c>
      <c r="I140" s="3"/>
      <c r="J140" s="2864">
        <v>49</v>
      </c>
      <c r="K140" s="1267">
        <v>8</v>
      </c>
      <c r="L140" s="1267">
        <v>41</v>
      </c>
      <c r="M140" s="1268">
        <v>18.899999999999999</v>
      </c>
      <c r="N140" s="1267">
        <v>49</v>
      </c>
      <c r="O140" s="1267">
        <v>8</v>
      </c>
      <c r="P140" s="1267">
        <v>41</v>
      </c>
      <c r="Q140" s="1268">
        <v>18.899999999999999</v>
      </c>
      <c r="R140" s="3"/>
    </row>
    <row r="141" spans="1:18" ht="14.25" customHeight="1">
      <c r="A141" s="43" t="s">
        <v>126</v>
      </c>
      <c r="B141" s="43" t="s">
        <v>127</v>
      </c>
      <c r="C141" s="43" t="s">
        <v>127</v>
      </c>
      <c r="D141" s="43" t="s">
        <v>128</v>
      </c>
      <c r="E141" s="43"/>
      <c r="F141" s="7"/>
      <c r="G141" s="3"/>
      <c r="H141" s="2" t="s">
        <v>236</v>
      </c>
      <c r="I141" s="3"/>
      <c r="J141" s="2864">
        <v>35</v>
      </c>
      <c r="K141" s="1267">
        <v>5</v>
      </c>
      <c r="L141" s="1267">
        <v>30</v>
      </c>
      <c r="M141" s="1268">
        <v>17.3</v>
      </c>
      <c r="N141" s="1267">
        <v>35</v>
      </c>
      <c r="O141" s="1267">
        <v>5</v>
      </c>
      <c r="P141" s="1267">
        <v>30</v>
      </c>
      <c r="Q141" s="1268">
        <v>17.2</v>
      </c>
      <c r="R141" s="3"/>
    </row>
    <row r="142" spans="1:18" ht="30" customHeight="1">
      <c r="A142" s="43" t="s">
        <v>126</v>
      </c>
      <c r="B142" s="43" t="s">
        <v>127</v>
      </c>
      <c r="C142" s="43" t="s">
        <v>127</v>
      </c>
      <c r="D142" s="43" t="s">
        <v>128</v>
      </c>
      <c r="E142" s="43"/>
      <c r="F142" s="7"/>
      <c r="G142" s="3"/>
      <c r="H142" s="55" t="s">
        <v>670</v>
      </c>
      <c r="I142" s="44" t="s">
        <v>238</v>
      </c>
      <c r="J142" s="2864">
        <v>66</v>
      </c>
      <c r="K142" s="1267">
        <v>9</v>
      </c>
      <c r="L142" s="1267">
        <v>57</v>
      </c>
      <c r="M142" s="1268">
        <v>15.4</v>
      </c>
      <c r="N142" s="1267">
        <v>65</v>
      </c>
      <c r="O142" s="1267">
        <v>9</v>
      </c>
      <c r="P142" s="1267">
        <v>57</v>
      </c>
      <c r="Q142" s="1268">
        <v>15.4</v>
      </c>
      <c r="R142" s="3"/>
    </row>
    <row r="143" spans="1:18" ht="5.25" customHeight="1">
      <c r="G143" s="3"/>
      <c r="H143" s="27"/>
      <c r="I143" s="27"/>
      <c r="J143" s="26"/>
      <c r="K143" s="27"/>
      <c r="L143" s="27"/>
      <c r="M143" s="28"/>
      <c r="N143" s="27"/>
      <c r="O143" s="27"/>
      <c r="P143" s="27"/>
      <c r="Q143" s="28"/>
      <c r="R143" s="3"/>
    </row>
    <row r="144" spans="1:18" ht="6" customHeight="1">
      <c r="G144" s="3"/>
      <c r="H144" s="3"/>
      <c r="I144" s="18"/>
      <c r="J144" s="18"/>
      <c r="K144" s="3"/>
      <c r="L144" s="3"/>
      <c r="M144" s="4"/>
      <c r="N144" s="3"/>
      <c r="O144" s="3"/>
      <c r="P144" s="3"/>
      <c r="Q144" s="4"/>
      <c r="R144" s="3"/>
    </row>
    <row r="145" spans="6:18" ht="13.5" customHeight="1">
      <c r="F145" s="56"/>
      <c r="G145" s="3"/>
      <c r="H145" s="3" t="s">
        <v>671</v>
      </c>
      <c r="I145" s="3"/>
      <c r="J145" s="3"/>
      <c r="K145" s="3"/>
      <c r="L145" s="3"/>
      <c r="M145" s="4"/>
      <c r="N145" s="3"/>
      <c r="O145" s="3"/>
      <c r="P145" s="3"/>
      <c r="Q145" s="4"/>
      <c r="R145" s="3"/>
    </row>
    <row r="146" spans="6:18">
      <c r="F146" s="9"/>
      <c r="G146" s="3"/>
      <c r="H146" s="3"/>
      <c r="I146" s="3"/>
      <c r="J146" s="3"/>
      <c r="K146" s="3"/>
      <c r="L146" s="3"/>
      <c r="M146" s="4"/>
      <c r="N146" s="3"/>
      <c r="O146" s="3"/>
      <c r="P146" s="3"/>
      <c r="Q146" s="4"/>
      <c r="R146" s="3"/>
    </row>
  </sheetData>
  <phoneticPr fontId="21"/>
  <pageMargins left="0.78740157480314965" right="0" top="0.78740157480314965" bottom="0" header="0.51181102362204722" footer="0.51181102362204722"/>
  <pageSetup paperSize="9" scale="65" orientation="portrait" r:id="rId1"/>
  <headerFooter alignWithMargins="0"/>
  <rowBreaks count="2" manualBreakCount="2">
    <brk id="74" max="16383" man="1"/>
    <brk id="146" max="16383" man="1"/>
  </rowBreaks>
  <colBreaks count="1" manualBreakCount="1">
    <brk id="18" max="1048575" man="1"/>
  </colBreaks>
  <ignoredErrors>
    <ignoredError sqref="H21:H141"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99FF99"/>
  </sheetPr>
  <dimension ref="A1"/>
  <sheetViews>
    <sheetView zoomScale="85" zoomScaleNormal="85" workbookViewId="0"/>
  </sheetViews>
  <sheetFormatPr defaultRowHeight="13.5"/>
  <sheetData/>
  <phoneticPr fontId="2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99FF99"/>
  </sheetPr>
  <dimension ref="A1:AG107"/>
  <sheetViews>
    <sheetView zoomScale="85" zoomScaleNormal="85" workbookViewId="0"/>
  </sheetViews>
  <sheetFormatPr defaultRowHeight="13.5"/>
  <cols>
    <col min="1" max="1" width="9" style="1286"/>
    <col min="2" max="33" width="14.625" style="1286" customWidth="1"/>
    <col min="34" max="16384" width="9" style="1286"/>
  </cols>
  <sheetData>
    <row r="1" spans="1:33" ht="17.25">
      <c r="A1" s="1285" t="s">
        <v>753</v>
      </c>
    </row>
    <row r="2" spans="1:33">
      <c r="A2" s="1287"/>
      <c r="B2" s="2986" t="s">
        <v>754</v>
      </c>
      <c r="C2" s="2987"/>
      <c r="D2" s="2987"/>
      <c r="E2" s="2988"/>
      <c r="F2" s="2986" t="s">
        <v>755</v>
      </c>
      <c r="G2" s="2987"/>
      <c r="H2" s="2987"/>
      <c r="I2" s="2988"/>
      <c r="J2" s="2986" t="s">
        <v>756</v>
      </c>
      <c r="K2" s="2987"/>
      <c r="L2" s="2987"/>
      <c r="M2" s="2988"/>
      <c r="N2" s="2986" t="s">
        <v>757</v>
      </c>
      <c r="O2" s="2987"/>
      <c r="P2" s="2987"/>
      <c r="Q2" s="2988"/>
      <c r="R2" s="2986" t="s">
        <v>758</v>
      </c>
      <c r="S2" s="2987"/>
      <c r="T2" s="2987"/>
      <c r="U2" s="2988"/>
      <c r="V2" s="2986" t="s">
        <v>759</v>
      </c>
      <c r="W2" s="2987"/>
      <c r="X2" s="2987"/>
      <c r="Y2" s="2988"/>
      <c r="Z2" s="2986" t="s">
        <v>760</v>
      </c>
      <c r="AA2" s="2987"/>
      <c r="AB2" s="2987"/>
      <c r="AC2" s="2988"/>
      <c r="AD2" s="2986" t="s">
        <v>761</v>
      </c>
      <c r="AE2" s="2987"/>
      <c r="AF2" s="2987"/>
      <c r="AG2" s="2988"/>
    </row>
    <row r="3" spans="1:33">
      <c r="A3" s="1288"/>
      <c r="B3" s="1289" t="s">
        <v>762</v>
      </c>
      <c r="C3" s="1290" t="s">
        <v>763</v>
      </c>
      <c r="D3" s="2989" t="s">
        <v>764</v>
      </c>
      <c r="E3" s="2990"/>
      <c r="F3" s="1289" t="s">
        <v>762</v>
      </c>
      <c r="G3" s="1290" t="s">
        <v>763</v>
      </c>
      <c r="H3" s="2989" t="s">
        <v>764</v>
      </c>
      <c r="I3" s="2990"/>
      <c r="J3" s="1289" t="s">
        <v>762</v>
      </c>
      <c r="K3" s="1290" t="s">
        <v>763</v>
      </c>
      <c r="L3" s="2989" t="s">
        <v>764</v>
      </c>
      <c r="M3" s="2990"/>
      <c r="N3" s="1289" t="s">
        <v>762</v>
      </c>
      <c r="O3" s="1290" t="s">
        <v>763</v>
      </c>
      <c r="P3" s="2989" t="s">
        <v>764</v>
      </c>
      <c r="Q3" s="2990"/>
      <c r="R3" s="1289" t="s">
        <v>762</v>
      </c>
      <c r="S3" s="1290" t="s">
        <v>763</v>
      </c>
      <c r="T3" s="2989" t="s">
        <v>764</v>
      </c>
      <c r="U3" s="2990"/>
      <c r="V3" s="1289" t="s">
        <v>762</v>
      </c>
      <c r="W3" s="1290" t="s">
        <v>763</v>
      </c>
      <c r="X3" s="2989" t="s">
        <v>764</v>
      </c>
      <c r="Y3" s="2990"/>
      <c r="Z3" s="1289" t="s">
        <v>762</v>
      </c>
      <c r="AA3" s="1290" t="s">
        <v>763</v>
      </c>
      <c r="AB3" s="2989" t="s">
        <v>764</v>
      </c>
      <c r="AC3" s="2990"/>
      <c r="AD3" s="1289" t="s">
        <v>762</v>
      </c>
      <c r="AE3" s="1290" t="s">
        <v>763</v>
      </c>
      <c r="AF3" s="2989" t="s">
        <v>764</v>
      </c>
      <c r="AG3" s="2990"/>
    </row>
    <row r="4" spans="1:33" ht="27">
      <c r="A4" s="1288"/>
      <c r="B4" s="1291"/>
      <c r="C4" s="1292" t="s">
        <v>765</v>
      </c>
      <c r="D4" s="1293" t="s">
        <v>766</v>
      </c>
      <c r="E4" s="1294" t="s">
        <v>767</v>
      </c>
      <c r="F4" s="1291"/>
      <c r="G4" s="1292" t="s">
        <v>765</v>
      </c>
      <c r="H4" s="1293" t="s">
        <v>766</v>
      </c>
      <c r="I4" s="1294" t="s">
        <v>767</v>
      </c>
      <c r="J4" s="1291"/>
      <c r="K4" s="1292" t="s">
        <v>765</v>
      </c>
      <c r="L4" s="1293" t="s">
        <v>766</v>
      </c>
      <c r="M4" s="1294" t="s">
        <v>767</v>
      </c>
      <c r="N4" s="1291"/>
      <c r="O4" s="1292" t="s">
        <v>765</v>
      </c>
      <c r="P4" s="1293" t="s">
        <v>766</v>
      </c>
      <c r="Q4" s="1294" t="s">
        <v>767</v>
      </c>
      <c r="R4" s="1291"/>
      <c r="S4" s="1292" t="s">
        <v>765</v>
      </c>
      <c r="T4" s="1293" t="s">
        <v>766</v>
      </c>
      <c r="U4" s="1294" t="s">
        <v>767</v>
      </c>
      <c r="V4" s="1291"/>
      <c r="W4" s="1292" t="s">
        <v>765</v>
      </c>
      <c r="X4" s="1293" t="s">
        <v>766</v>
      </c>
      <c r="Y4" s="1294" t="s">
        <v>767</v>
      </c>
      <c r="Z4" s="1291"/>
      <c r="AA4" s="1292" t="s">
        <v>765</v>
      </c>
      <c r="AB4" s="1293" t="s">
        <v>766</v>
      </c>
      <c r="AC4" s="1294" t="s">
        <v>767</v>
      </c>
      <c r="AD4" s="1291"/>
      <c r="AE4" s="1292" t="s">
        <v>765</v>
      </c>
      <c r="AF4" s="1293" t="s">
        <v>766</v>
      </c>
      <c r="AG4" s="1294" t="s">
        <v>767</v>
      </c>
    </row>
    <row r="5" spans="1:33">
      <c r="A5" s="1295">
        <v>2008</v>
      </c>
      <c r="B5" s="1296">
        <v>1.4</v>
      </c>
      <c r="C5" s="1297">
        <v>-1.89</v>
      </c>
      <c r="D5" s="1298" t="s">
        <v>768</v>
      </c>
      <c r="E5" s="1299" t="s">
        <v>768</v>
      </c>
      <c r="F5" s="1300">
        <v>1.4</v>
      </c>
      <c r="G5" s="1297">
        <v>-1.89</v>
      </c>
      <c r="H5" s="1298" t="s">
        <v>768</v>
      </c>
      <c r="I5" s="1299" t="s">
        <v>768</v>
      </c>
      <c r="J5" s="1296">
        <v>1.4</v>
      </c>
      <c r="K5" s="1297">
        <v>-1.89</v>
      </c>
      <c r="L5" s="1298" t="s">
        <v>768</v>
      </c>
      <c r="M5" s="1299" t="s">
        <v>768</v>
      </c>
      <c r="N5" s="1300">
        <v>1.4</v>
      </c>
      <c r="O5" s="1297">
        <v>-1.89</v>
      </c>
      <c r="P5" s="1298" t="s">
        <v>768</v>
      </c>
      <c r="Q5" s="1299" t="s">
        <v>768</v>
      </c>
      <c r="R5" s="1296">
        <v>1.4</v>
      </c>
      <c r="S5" s="1297">
        <v>-1.89</v>
      </c>
      <c r="T5" s="1298" t="s">
        <v>768</v>
      </c>
      <c r="U5" s="1299" t="s">
        <v>768</v>
      </c>
      <c r="V5" s="1300">
        <v>1.4</v>
      </c>
      <c r="W5" s="1297">
        <v>-1.89</v>
      </c>
      <c r="X5" s="1298" t="s">
        <v>768</v>
      </c>
      <c r="Y5" s="1299" t="s">
        <v>768</v>
      </c>
      <c r="Z5" s="1296">
        <v>1.4</v>
      </c>
      <c r="AA5" s="1297">
        <v>-1.89</v>
      </c>
      <c r="AB5" s="1298" t="s">
        <v>768</v>
      </c>
      <c r="AC5" s="1299" t="s">
        <v>768</v>
      </c>
      <c r="AD5" s="1300">
        <v>1.4</v>
      </c>
      <c r="AE5" s="1297">
        <v>-1.89</v>
      </c>
      <c r="AF5" s="1298" t="s">
        <v>768</v>
      </c>
      <c r="AG5" s="1299" t="s">
        <v>768</v>
      </c>
    </row>
    <row r="6" spans="1:33">
      <c r="A6" s="1301">
        <v>2009</v>
      </c>
      <c r="B6" s="1302">
        <v>-1.4</v>
      </c>
      <c r="C6" s="1303">
        <v>-1.63</v>
      </c>
      <c r="D6" s="1304" t="s">
        <v>768</v>
      </c>
      <c r="E6" s="1305" t="s">
        <v>768</v>
      </c>
      <c r="F6" s="1306">
        <v>-1.4</v>
      </c>
      <c r="G6" s="1303">
        <v>-1.63</v>
      </c>
      <c r="H6" s="1304" t="s">
        <v>768</v>
      </c>
      <c r="I6" s="1305" t="s">
        <v>768</v>
      </c>
      <c r="J6" s="1302">
        <v>-1.4</v>
      </c>
      <c r="K6" s="1303">
        <v>-1.63</v>
      </c>
      <c r="L6" s="1304" t="s">
        <v>768</v>
      </c>
      <c r="M6" s="1305" t="s">
        <v>768</v>
      </c>
      <c r="N6" s="1306">
        <v>-1.4</v>
      </c>
      <c r="O6" s="1303">
        <v>-1.63</v>
      </c>
      <c r="P6" s="1304" t="s">
        <v>768</v>
      </c>
      <c r="Q6" s="1305" t="s">
        <v>768</v>
      </c>
      <c r="R6" s="1302">
        <v>-1.4</v>
      </c>
      <c r="S6" s="1303">
        <v>-1.63</v>
      </c>
      <c r="T6" s="1304" t="s">
        <v>768</v>
      </c>
      <c r="U6" s="1305" t="s">
        <v>768</v>
      </c>
      <c r="V6" s="1306">
        <v>-1.4</v>
      </c>
      <c r="W6" s="1303">
        <v>-1.63</v>
      </c>
      <c r="X6" s="1304" t="s">
        <v>768</v>
      </c>
      <c r="Y6" s="1305" t="s">
        <v>768</v>
      </c>
      <c r="Z6" s="1302">
        <v>-1.4</v>
      </c>
      <c r="AA6" s="1303">
        <v>-1.63</v>
      </c>
      <c r="AB6" s="1304" t="s">
        <v>768</v>
      </c>
      <c r="AC6" s="1305" t="s">
        <v>768</v>
      </c>
      <c r="AD6" s="1306">
        <v>-1.4</v>
      </c>
      <c r="AE6" s="1303">
        <v>-1.63</v>
      </c>
      <c r="AF6" s="1304" t="s">
        <v>768</v>
      </c>
      <c r="AG6" s="1305" t="s">
        <v>768</v>
      </c>
    </row>
    <row r="7" spans="1:33">
      <c r="A7" s="1301">
        <v>2010</v>
      </c>
      <c r="B7" s="1302">
        <v>-0.7</v>
      </c>
      <c r="C7" s="1303">
        <v>0.25999999999999995</v>
      </c>
      <c r="D7" s="1304" t="s">
        <v>768</v>
      </c>
      <c r="E7" s="1305" t="s">
        <v>768</v>
      </c>
      <c r="F7" s="1306">
        <v>-0.7</v>
      </c>
      <c r="G7" s="1303">
        <v>0.25999999999999995</v>
      </c>
      <c r="H7" s="1304" t="s">
        <v>768</v>
      </c>
      <c r="I7" s="1305" t="s">
        <v>768</v>
      </c>
      <c r="J7" s="1302">
        <v>-0.7</v>
      </c>
      <c r="K7" s="1303">
        <v>0.25999999999999995</v>
      </c>
      <c r="L7" s="1304" t="s">
        <v>768</v>
      </c>
      <c r="M7" s="1305" t="s">
        <v>768</v>
      </c>
      <c r="N7" s="1306">
        <v>-0.7</v>
      </c>
      <c r="O7" s="1303">
        <v>0.25999999999999995</v>
      </c>
      <c r="P7" s="1304" t="s">
        <v>768</v>
      </c>
      <c r="Q7" s="1305" t="s">
        <v>768</v>
      </c>
      <c r="R7" s="1302">
        <v>-0.7</v>
      </c>
      <c r="S7" s="1303">
        <v>0.25999999999999995</v>
      </c>
      <c r="T7" s="1304" t="s">
        <v>768</v>
      </c>
      <c r="U7" s="1305" t="s">
        <v>768</v>
      </c>
      <c r="V7" s="1306">
        <v>-0.7</v>
      </c>
      <c r="W7" s="1303">
        <v>0.25999999999999995</v>
      </c>
      <c r="X7" s="1304" t="s">
        <v>768</v>
      </c>
      <c r="Y7" s="1305" t="s">
        <v>768</v>
      </c>
      <c r="Z7" s="1302">
        <v>-0.7</v>
      </c>
      <c r="AA7" s="1303">
        <v>0.25999999999999995</v>
      </c>
      <c r="AB7" s="1304" t="s">
        <v>768</v>
      </c>
      <c r="AC7" s="1305" t="s">
        <v>768</v>
      </c>
      <c r="AD7" s="1306">
        <v>-0.7</v>
      </c>
      <c r="AE7" s="1303">
        <v>0.25999999999999995</v>
      </c>
      <c r="AF7" s="1304" t="s">
        <v>768</v>
      </c>
      <c r="AG7" s="1305" t="s">
        <v>768</v>
      </c>
    </row>
    <row r="8" spans="1:33">
      <c r="A8" s="1301">
        <v>2011</v>
      </c>
      <c r="B8" s="1302">
        <v>-0.3</v>
      </c>
      <c r="C8" s="1303">
        <v>0.21999999999999997</v>
      </c>
      <c r="D8" s="1304" t="s">
        <v>768</v>
      </c>
      <c r="E8" s="1305" t="s">
        <v>768</v>
      </c>
      <c r="F8" s="1306">
        <v>-0.3</v>
      </c>
      <c r="G8" s="1303">
        <v>0.21999999999999997</v>
      </c>
      <c r="H8" s="1304" t="s">
        <v>768</v>
      </c>
      <c r="I8" s="1305" t="s">
        <v>768</v>
      </c>
      <c r="J8" s="1302">
        <v>-0.3</v>
      </c>
      <c r="K8" s="1303">
        <v>0.21999999999999997</v>
      </c>
      <c r="L8" s="1304" t="s">
        <v>768</v>
      </c>
      <c r="M8" s="1305" t="s">
        <v>768</v>
      </c>
      <c r="N8" s="1306">
        <v>-0.3</v>
      </c>
      <c r="O8" s="1303">
        <v>0.21999999999999997</v>
      </c>
      <c r="P8" s="1304" t="s">
        <v>768</v>
      </c>
      <c r="Q8" s="1305" t="s">
        <v>768</v>
      </c>
      <c r="R8" s="1302">
        <v>-0.3</v>
      </c>
      <c r="S8" s="1303">
        <v>0.21999999999999997</v>
      </c>
      <c r="T8" s="1304" t="s">
        <v>768</v>
      </c>
      <c r="U8" s="1305" t="s">
        <v>768</v>
      </c>
      <c r="V8" s="1306">
        <v>-0.3</v>
      </c>
      <c r="W8" s="1303">
        <v>0.21999999999999997</v>
      </c>
      <c r="X8" s="1304" t="s">
        <v>768</v>
      </c>
      <c r="Y8" s="1305" t="s">
        <v>768</v>
      </c>
      <c r="Z8" s="1302">
        <v>-0.3</v>
      </c>
      <c r="AA8" s="1303">
        <v>0.21999999999999997</v>
      </c>
      <c r="AB8" s="1304" t="s">
        <v>768</v>
      </c>
      <c r="AC8" s="1305" t="s">
        <v>768</v>
      </c>
      <c r="AD8" s="1306">
        <v>-0.3</v>
      </c>
      <c r="AE8" s="1303">
        <v>0.21999999999999997</v>
      </c>
      <c r="AF8" s="1304" t="s">
        <v>768</v>
      </c>
      <c r="AG8" s="1305" t="s">
        <v>768</v>
      </c>
    </row>
    <row r="9" spans="1:33">
      <c r="A9" s="1301">
        <v>2012</v>
      </c>
      <c r="B9" s="1302">
        <v>0</v>
      </c>
      <c r="C9" s="1303">
        <v>-0.32</v>
      </c>
      <c r="D9" s="1304" t="s">
        <v>768</v>
      </c>
      <c r="E9" s="1305" t="s">
        <v>768</v>
      </c>
      <c r="F9" s="1306">
        <v>0</v>
      </c>
      <c r="G9" s="1303">
        <v>-0.32</v>
      </c>
      <c r="H9" s="1304" t="s">
        <v>768</v>
      </c>
      <c r="I9" s="1305" t="s">
        <v>768</v>
      </c>
      <c r="J9" s="1302">
        <v>0</v>
      </c>
      <c r="K9" s="1303">
        <v>-0.32</v>
      </c>
      <c r="L9" s="1304" t="s">
        <v>768</v>
      </c>
      <c r="M9" s="1305" t="s">
        <v>768</v>
      </c>
      <c r="N9" s="1306">
        <v>0</v>
      </c>
      <c r="O9" s="1303">
        <v>-0.32</v>
      </c>
      <c r="P9" s="1304" t="s">
        <v>768</v>
      </c>
      <c r="Q9" s="1305" t="s">
        <v>768</v>
      </c>
      <c r="R9" s="1302">
        <v>0</v>
      </c>
      <c r="S9" s="1303">
        <v>-0.32</v>
      </c>
      <c r="T9" s="1304" t="s">
        <v>768</v>
      </c>
      <c r="U9" s="1305" t="s">
        <v>768</v>
      </c>
      <c r="V9" s="1306">
        <v>0</v>
      </c>
      <c r="W9" s="1303">
        <v>-0.32</v>
      </c>
      <c r="X9" s="1304" t="s">
        <v>768</v>
      </c>
      <c r="Y9" s="1305" t="s">
        <v>768</v>
      </c>
      <c r="Z9" s="1302">
        <v>0</v>
      </c>
      <c r="AA9" s="1303">
        <v>-0.32</v>
      </c>
      <c r="AB9" s="1304" t="s">
        <v>768</v>
      </c>
      <c r="AC9" s="1305" t="s">
        <v>768</v>
      </c>
      <c r="AD9" s="1306">
        <v>0</v>
      </c>
      <c r="AE9" s="1303">
        <v>-0.32</v>
      </c>
      <c r="AF9" s="1304" t="s">
        <v>768</v>
      </c>
      <c r="AG9" s="1305" t="s">
        <v>768</v>
      </c>
    </row>
    <row r="10" spans="1:33">
      <c r="A10" s="1301">
        <v>2013</v>
      </c>
      <c r="B10" s="1302">
        <v>0.4</v>
      </c>
      <c r="C10" s="1303">
        <v>-0.2</v>
      </c>
      <c r="D10" s="1304" t="s">
        <v>768</v>
      </c>
      <c r="E10" s="1305" t="s">
        <v>768</v>
      </c>
      <c r="F10" s="1306">
        <v>0.4</v>
      </c>
      <c r="G10" s="1303">
        <v>-0.2</v>
      </c>
      <c r="H10" s="1304" t="s">
        <v>768</v>
      </c>
      <c r="I10" s="1305" t="s">
        <v>768</v>
      </c>
      <c r="J10" s="1302">
        <v>0.4</v>
      </c>
      <c r="K10" s="1303">
        <v>-0.2</v>
      </c>
      <c r="L10" s="1304" t="s">
        <v>768</v>
      </c>
      <c r="M10" s="1305" t="s">
        <v>768</v>
      </c>
      <c r="N10" s="1306">
        <v>0.4</v>
      </c>
      <c r="O10" s="1303">
        <v>-0.2</v>
      </c>
      <c r="P10" s="1304" t="s">
        <v>768</v>
      </c>
      <c r="Q10" s="1305" t="s">
        <v>768</v>
      </c>
      <c r="R10" s="1302">
        <v>0.4</v>
      </c>
      <c r="S10" s="1303">
        <v>-0.2</v>
      </c>
      <c r="T10" s="1304" t="s">
        <v>768</v>
      </c>
      <c r="U10" s="1305" t="s">
        <v>768</v>
      </c>
      <c r="V10" s="1306">
        <v>0.4</v>
      </c>
      <c r="W10" s="1303">
        <v>-0.2</v>
      </c>
      <c r="X10" s="1304" t="s">
        <v>768</v>
      </c>
      <c r="Y10" s="1305" t="s">
        <v>768</v>
      </c>
      <c r="Z10" s="1302">
        <v>0.4</v>
      </c>
      <c r="AA10" s="1303">
        <v>-0.2</v>
      </c>
      <c r="AB10" s="1304" t="s">
        <v>768</v>
      </c>
      <c r="AC10" s="1305" t="s">
        <v>768</v>
      </c>
      <c r="AD10" s="1306">
        <v>0.4</v>
      </c>
      <c r="AE10" s="1303">
        <v>-0.2</v>
      </c>
      <c r="AF10" s="1304" t="s">
        <v>768</v>
      </c>
      <c r="AG10" s="1305" t="s">
        <v>768</v>
      </c>
    </row>
    <row r="11" spans="1:33">
      <c r="A11" s="1301">
        <v>2014</v>
      </c>
      <c r="B11" s="1302">
        <v>2.6</v>
      </c>
      <c r="C11" s="1303">
        <v>-1.6</v>
      </c>
      <c r="D11" s="1307">
        <v>-1.26</v>
      </c>
      <c r="E11" s="1308">
        <v>0.34000000000000008</v>
      </c>
      <c r="F11" s="1306">
        <v>2.6</v>
      </c>
      <c r="G11" s="1303">
        <v>-1.6</v>
      </c>
      <c r="H11" s="1307">
        <v>-1.26</v>
      </c>
      <c r="I11" s="1307">
        <v>0.34000000000000008</v>
      </c>
      <c r="J11" s="1302">
        <v>2.6</v>
      </c>
      <c r="K11" s="1303">
        <v>-1.6</v>
      </c>
      <c r="L11" s="1307">
        <v>-1.26</v>
      </c>
      <c r="M11" s="1308">
        <v>0.34000000000000008</v>
      </c>
      <c r="N11" s="1306">
        <v>2.6</v>
      </c>
      <c r="O11" s="1303">
        <v>-1.6</v>
      </c>
      <c r="P11" s="1307">
        <v>-1.26</v>
      </c>
      <c r="Q11" s="1307">
        <v>0.34000000000000008</v>
      </c>
      <c r="R11" s="1302">
        <v>2.6</v>
      </c>
      <c r="S11" s="1303">
        <v>-1.6</v>
      </c>
      <c r="T11" s="1307">
        <v>-1.26</v>
      </c>
      <c r="U11" s="1308">
        <v>0.34000000000000008</v>
      </c>
      <c r="V11" s="1306">
        <v>2.6</v>
      </c>
      <c r="W11" s="1303">
        <v>-1.6</v>
      </c>
      <c r="X11" s="1307">
        <v>-1.26</v>
      </c>
      <c r="Y11" s="1307">
        <v>0.34000000000000008</v>
      </c>
      <c r="Z11" s="1302">
        <v>2.6</v>
      </c>
      <c r="AA11" s="1303">
        <v>-1.6</v>
      </c>
      <c r="AB11" s="1307">
        <v>-1.26</v>
      </c>
      <c r="AC11" s="1308">
        <v>0.34000000000000008</v>
      </c>
      <c r="AD11" s="1306">
        <v>2.6</v>
      </c>
      <c r="AE11" s="1303">
        <v>-1.6</v>
      </c>
      <c r="AF11" s="1307">
        <v>-1.26</v>
      </c>
      <c r="AG11" s="1308">
        <v>0.34000000000000008</v>
      </c>
    </row>
    <row r="12" spans="1:33">
      <c r="A12" s="1301">
        <v>2015</v>
      </c>
      <c r="B12" s="1302">
        <v>2.7</v>
      </c>
      <c r="C12" s="1303">
        <v>-0.22999999999999998</v>
      </c>
      <c r="D12" s="1307">
        <v>-0.82000000000000028</v>
      </c>
      <c r="E12" s="1308">
        <v>-0.5900000000000003</v>
      </c>
      <c r="F12" s="1306">
        <v>2.7</v>
      </c>
      <c r="G12" s="1303">
        <v>-0.22999999999999998</v>
      </c>
      <c r="H12" s="1307">
        <v>-0.82000000000000028</v>
      </c>
      <c r="I12" s="1307">
        <v>-0.5900000000000003</v>
      </c>
      <c r="J12" s="1302">
        <v>2.7</v>
      </c>
      <c r="K12" s="1303">
        <v>-0.22999999999999998</v>
      </c>
      <c r="L12" s="1307">
        <v>-0.82000000000000028</v>
      </c>
      <c r="M12" s="1308">
        <v>-0.5900000000000003</v>
      </c>
      <c r="N12" s="1306">
        <v>2.7</v>
      </c>
      <c r="O12" s="1303">
        <v>-0.22999999999999998</v>
      </c>
      <c r="P12" s="1307">
        <v>-0.82000000000000028</v>
      </c>
      <c r="Q12" s="1307">
        <v>-0.5900000000000003</v>
      </c>
      <c r="R12" s="1302">
        <v>2.7</v>
      </c>
      <c r="S12" s="1303">
        <v>-0.22999999999999998</v>
      </c>
      <c r="T12" s="1307">
        <v>-0.82000000000000028</v>
      </c>
      <c r="U12" s="1308">
        <v>-0.5900000000000003</v>
      </c>
      <c r="V12" s="1306">
        <v>2.2999999999999998</v>
      </c>
      <c r="W12" s="1303">
        <v>-0.66999999999999993</v>
      </c>
      <c r="X12" s="1307">
        <v>-0.68999999999999972</v>
      </c>
      <c r="Y12" s="1307">
        <v>-0.02</v>
      </c>
      <c r="Z12" s="1302">
        <v>2.2999999999999998</v>
      </c>
      <c r="AA12" s="1303">
        <v>-0.66999999999999993</v>
      </c>
      <c r="AB12" s="1307">
        <v>-0.68999999999999972</v>
      </c>
      <c r="AC12" s="1308">
        <v>-0.02</v>
      </c>
      <c r="AD12" s="1306">
        <v>2.2999999999999998</v>
      </c>
      <c r="AE12" s="1303">
        <v>-0.66999999999999993</v>
      </c>
      <c r="AF12" s="1307">
        <v>-0.68999999999999972</v>
      </c>
      <c r="AG12" s="1308">
        <v>-0.02</v>
      </c>
    </row>
    <row r="13" spans="1:33">
      <c r="A13" s="1301">
        <v>2016</v>
      </c>
      <c r="B13" s="1302">
        <v>2.7</v>
      </c>
      <c r="C13" s="1303">
        <v>-0.18000000000000016</v>
      </c>
      <c r="D13" s="1307">
        <v>-0.53000000000000025</v>
      </c>
      <c r="E13" s="1308">
        <v>-0.35000000000000009</v>
      </c>
      <c r="F13" s="1306">
        <v>2.7</v>
      </c>
      <c r="G13" s="1303">
        <v>-0.18000000000000016</v>
      </c>
      <c r="H13" s="1307">
        <v>-0.53000000000000025</v>
      </c>
      <c r="I13" s="1307">
        <v>-0.35000000000000009</v>
      </c>
      <c r="J13" s="1302">
        <v>2.7</v>
      </c>
      <c r="K13" s="1303">
        <v>-0.18000000000000016</v>
      </c>
      <c r="L13" s="1307">
        <v>-0.53000000000000025</v>
      </c>
      <c r="M13" s="1308">
        <v>-0.35000000000000009</v>
      </c>
      <c r="N13" s="1306">
        <v>2.7</v>
      </c>
      <c r="O13" s="1303">
        <v>-0.18000000000000016</v>
      </c>
      <c r="P13" s="1307">
        <v>-0.53000000000000025</v>
      </c>
      <c r="Q13" s="1307">
        <v>-0.35000000000000009</v>
      </c>
      <c r="R13" s="1302">
        <v>2.7</v>
      </c>
      <c r="S13" s="1303">
        <v>-0.18000000000000016</v>
      </c>
      <c r="T13" s="1307">
        <v>-0.53000000000000025</v>
      </c>
      <c r="U13" s="1308">
        <v>-0.35000000000000009</v>
      </c>
      <c r="V13" s="1306">
        <v>2</v>
      </c>
      <c r="W13" s="1303">
        <v>0.27</v>
      </c>
      <c r="X13" s="1307">
        <v>-0.12000000000000011</v>
      </c>
      <c r="Y13" s="1307">
        <v>-0.39000000000000012</v>
      </c>
      <c r="Z13" s="1302">
        <v>2</v>
      </c>
      <c r="AA13" s="1303">
        <v>0.27</v>
      </c>
      <c r="AB13" s="1307">
        <v>-0.12000000000000011</v>
      </c>
      <c r="AC13" s="1308">
        <v>-0.39000000000000012</v>
      </c>
      <c r="AD13" s="1306">
        <v>2</v>
      </c>
      <c r="AE13" s="1303">
        <v>0.27</v>
      </c>
      <c r="AF13" s="1307">
        <v>-0.12000000000000011</v>
      </c>
      <c r="AG13" s="1308">
        <v>-0.39000000000000012</v>
      </c>
    </row>
    <row r="14" spans="1:33">
      <c r="A14" s="1301">
        <v>2017</v>
      </c>
      <c r="B14" s="1302">
        <v>2.2000000000000002</v>
      </c>
      <c r="C14" s="1303">
        <v>1.3599999999999999</v>
      </c>
      <c r="D14" s="1307">
        <v>0.36999999999999966</v>
      </c>
      <c r="E14" s="1308">
        <v>-0.99000000000000021</v>
      </c>
      <c r="F14" s="1306">
        <v>2.2000000000000002</v>
      </c>
      <c r="G14" s="1303">
        <v>1.3599999999999999</v>
      </c>
      <c r="H14" s="1307">
        <v>0.36999999999999966</v>
      </c>
      <c r="I14" s="1307">
        <v>-0.99000000000000021</v>
      </c>
      <c r="J14" s="1302">
        <v>2.2000000000000002</v>
      </c>
      <c r="K14" s="1303">
        <v>1.3599999999999999</v>
      </c>
      <c r="L14" s="1307">
        <v>0.36999999999999966</v>
      </c>
      <c r="M14" s="1308">
        <v>-0.99000000000000021</v>
      </c>
      <c r="N14" s="1306">
        <v>2.2000000000000002</v>
      </c>
      <c r="O14" s="1303">
        <v>1.3599999999999999</v>
      </c>
      <c r="P14" s="1307">
        <v>0.36999999999999966</v>
      </c>
      <c r="Q14" s="1307">
        <v>-0.99000000000000021</v>
      </c>
      <c r="R14" s="1302">
        <v>2.2000000000000002</v>
      </c>
      <c r="S14" s="1303">
        <v>1.3599999999999999</v>
      </c>
      <c r="T14" s="1307">
        <v>0.36999999999999966</v>
      </c>
      <c r="U14" s="1308">
        <v>-0.99000000000000021</v>
      </c>
      <c r="V14" s="1306">
        <v>1.4</v>
      </c>
      <c r="W14" s="1303">
        <v>1.46</v>
      </c>
      <c r="X14" s="1307">
        <v>0.73</v>
      </c>
      <c r="Y14" s="1307">
        <v>-0.73</v>
      </c>
      <c r="Z14" s="1302">
        <v>1.4</v>
      </c>
      <c r="AA14" s="1303">
        <v>1.46</v>
      </c>
      <c r="AB14" s="1307">
        <v>0.73</v>
      </c>
      <c r="AC14" s="1308">
        <v>-0.73</v>
      </c>
      <c r="AD14" s="1306">
        <v>1.4</v>
      </c>
      <c r="AE14" s="1303">
        <v>1.46</v>
      </c>
      <c r="AF14" s="1307">
        <v>0.73</v>
      </c>
      <c r="AG14" s="1308">
        <v>-0.73</v>
      </c>
    </row>
    <row r="15" spans="1:33">
      <c r="A15" s="1301">
        <v>2018</v>
      </c>
      <c r="B15" s="1302">
        <v>2</v>
      </c>
      <c r="C15" s="1303">
        <v>1.73</v>
      </c>
      <c r="D15" s="1307">
        <v>1.08</v>
      </c>
      <c r="E15" s="1308">
        <v>-0.64999999999999991</v>
      </c>
      <c r="F15" s="1306">
        <v>2</v>
      </c>
      <c r="G15" s="1303">
        <v>1.73</v>
      </c>
      <c r="H15" s="1307">
        <v>1.08</v>
      </c>
      <c r="I15" s="1307">
        <v>-0.64999999999999991</v>
      </c>
      <c r="J15" s="1302">
        <v>2</v>
      </c>
      <c r="K15" s="1303">
        <v>1.73</v>
      </c>
      <c r="L15" s="1307">
        <v>1.08</v>
      </c>
      <c r="M15" s="1308">
        <v>-0.64999999999999991</v>
      </c>
      <c r="N15" s="1306">
        <v>2</v>
      </c>
      <c r="O15" s="1303">
        <v>1.73</v>
      </c>
      <c r="P15" s="1307">
        <v>1.08</v>
      </c>
      <c r="Q15" s="1307">
        <v>-0.64999999999999991</v>
      </c>
      <c r="R15" s="1302">
        <v>2</v>
      </c>
      <c r="S15" s="1303">
        <v>1.73</v>
      </c>
      <c r="T15" s="1307">
        <v>1.08</v>
      </c>
      <c r="U15" s="1308">
        <v>-0.64999999999999991</v>
      </c>
      <c r="V15" s="1306">
        <v>1.2</v>
      </c>
      <c r="W15" s="1303">
        <v>1.5599999999999998</v>
      </c>
      <c r="X15" s="1307">
        <v>1.22</v>
      </c>
      <c r="Y15" s="1307">
        <v>-0.33999999999999986</v>
      </c>
      <c r="Z15" s="1302">
        <v>1.2</v>
      </c>
      <c r="AA15" s="1303">
        <v>1.5599999999999998</v>
      </c>
      <c r="AB15" s="1307">
        <v>1.22</v>
      </c>
      <c r="AC15" s="1308">
        <v>-0.33999999999999986</v>
      </c>
      <c r="AD15" s="1306">
        <v>1.2</v>
      </c>
      <c r="AE15" s="1303">
        <v>1.5599999999999998</v>
      </c>
      <c r="AF15" s="1307">
        <v>1.22</v>
      </c>
      <c r="AG15" s="1308">
        <v>-0.33999999999999986</v>
      </c>
    </row>
    <row r="16" spans="1:33">
      <c r="A16" s="1301">
        <v>2019</v>
      </c>
      <c r="B16" s="1302">
        <v>2</v>
      </c>
      <c r="C16" s="1303">
        <v>1.79</v>
      </c>
      <c r="D16" s="1307">
        <v>1.5499999999999998</v>
      </c>
      <c r="E16" s="1308">
        <v>-0.24000000000000021</v>
      </c>
      <c r="F16" s="1306">
        <v>2</v>
      </c>
      <c r="G16" s="1303">
        <v>1.79</v>
      </c>
      <c r="H16" s="1307">
        <v>1.5499999999999998</v>
      </c>
      <c r="I16" s="1307">
        <v>-0.24000000000000021</v>
      </c>
      <c r="J16" s="1302">
        <v>2</v>
      </c>
      <c r="K16" s="1303">
        <v>1.79</v>
      </c>
      <c r="L16" s="1307">
        <v>1.5499999999999998</v>
      </c>
      <c r="M16" s="1308">
        <v>-0.24000000000000021</v>
      </c>
      <c r="N16" s="1306">
        <v>2</v>
      </c>
      <c r="O16" s="1303">
        <v>1.79</v>
      </c>
      <c r="P16" s="1307">
        <v>1.5499999999999998</v>
      </c>
      <c r="Q16" s="1307">
        <v>-0.24000000000000021</v>
      </c>
      <c r="R16" s="1302">
        <v>2</v>
      </c>
      <c r="S16" s="1303">
        <v>1.79</v>
      </c>
      <c r="T16" s="1307">
        <v>1.5499999999999998</v>
      </c>
      <c r="U16" s="1308">
        <v>-0.24000000000000021</v>
      </c>
      <c r="V16" s="1306">
        <v>1.2</v>
      </c>
      <c r="W16" s="1303">
        <v>1.47</v>
      </c>
      <c r="X16" s="1307">
        <v>1.51</v>
      </c>
      <c r="Y16" s="1307">
        <v>4.0000000000000036E-2</v>
      </c>
      <c r="Z16" s="1302">
        <v>1.2</v>
      </c>
      <c r="AA16" s="1303">
        <v>1.47</v>
      </c>
      <c r="AB16" s="1307">
        <v>1.51</v>
      </c>
      <c r="AC16" s="1308">
        <v>4.0000000000000036E-2</v>
      </c>
      <c r="AD16" s="1306">
        <v>1.2</v>
      </c>
      <c r="AE16" s="1303">
        <v>1.47</v>
      </c>
      <c r="AF16" s="1307">
        <v>1.51</v>
      </c>
      <c r="AG16" s="1308">
        <v>4.0000000000000036E-2</v>
      </c>
    </row>
    <row r="17" spans="1:33">
      <c r="A17" s="1301">
        <v>2020</v>
      </c>
      <c r="B17" s="1302">
        <v>2</v>
      </c>
      <c r="C17" s="1303">
        <v>1.94</v>
      </c>
      <c r="D17" s="1307">
        <v>1.9500000000000002</v>
      </c>
      <c r="E17" s="1308">
        <v>0.01</v>
      </c>
      <c r="F17" s="1306">
        <v>2</v>
      </c>
      <c r="G17" s="1303">
        <v>1.94</v>
      </c>
      <c r="H17" s="1307">
        <v>1.9500000000000002</v>
      </c>
      <c r="I17" s="1307">
        <v>0.01</v>
      </c>
      <c r="J17" s="1302">
        <v>2</v>
      </c>
      <c r="K17" s="1303">
        <v>1.94</v>
      </c>
      <c r="L17" s="1307">
        <v>1.9500000000000002</v>
      </c>
      <c r="M17" s="1308">
        <v>0.01</v>
      </c>
      <c r="N17" s="1306">
        <v>2</v>
      </c>
      <c r="O17" s="1303">
        <v>1.94</v>
      </c>
      <c r="P17" s="1307">
        <v>1.9500000000000002</v>
      </c>
      <c r="Q17" s="1307">
        <v>0.01</v>
      </c>
      <c r="R17" s="1302">
        <v>2</v>
      </c>
      <c r="S17" s="1303">
        <v>1.94</v>
      </c>
      <c r="T17" s="1307">
        <v>1.9500000000000002</v>
      </c>
      <c r="U17" s="1308">
        <v>0.01</v>
      </c>
      <c r="V17" s="1306">
        <v>1.2</v>
      </c>
      <c r="W17" s="1303">
        <v>1.4400000000000002</v>
      </c>
      <c r="X17" s="1307">
        <v>1.7100000000000002</v>
      </c>
      <c r="Y17" s="1307">
        <v>0.27</v>
      </c>
      <c r="Z17" s="1302">
        <v>1.2</v>
      </c>
      <c r="AA17" s="1303">
        <v>1.4400000000000002</v>
      </c>
      <c r="AB17" s="1307">
        <v>1.7100000000000002</v>
      </c>
      <c r="AC17" s="1308">
        <v>0.27</v>
      </c>
      <c r="AD17" s="1306">
        <v>1.2</v>
      </c>
      <c r="AE17" s="1303">
        <v>1.4400000000000002</v>
      </c>
      <c r="AF17" s="1307">
        <v>1.7100000000000002</v>
      </c>
      <c r="AG17" s="1308">
        <v>0.27</v>
      </c>
    </row>
    <row r="18" spans="1:33">
      <c r="A18" s="1301">
        <v>2021</v>
      </c>
      <c r="B18" s="1302">
        <v>2</v>
      </c>
      <c r="C18" s="1303">
        <v>1.88</v>
      </c>
      <c r="D18" s="1307">
        <v>2.3200000000000003</v>
      </c>
      <c r="E18" s="1308">
        <v>0.44000000000000039</v>
      </c>
      <c r="F18" s="1306">
        <v>2</v>
      </c>
      <c r="G18" s="1303">
        <v>1.88</v>
      </c>
      <c r="H18" s="1307">
        <v>2.3200000000000003</v>
      </c>
      <c r="I18" s="1307">
        <v>0.44000000000000039</v>
      </c>
      <c r="J18" s="1302">
        <v>2</v>
      </c>
      <c r="K18" s="1303">
        <v>1.88</v>
      </c>
      <c r="L18" s="1307">
        <v>2.3200000000000003</v>
      </c>
      <c r="M18" s="1308">
        <v>0.44000000000000039</v>
      </c>
      <c r="N18" s="1306">
        <v>2</v>
      </c>
      <c r="O18" s="1303">
        <v>1.88</v>
      </c>
      <c r="P18" s="1307">
        <v>2.3200000000000003</v>
      </c>
      <c r="Q18" s="1307">
        <v>0.44000000000000039</v>
      </c>
      <c r="R18" s="1302">
        <v>2</v>
      </c>
      <c r="S18" s="1303">
        <v>1.88</v>
      </c>
      <c r="T18" s="1307">
        <v>2.3200000000000003</v>
      </c>
      <c r="U18" s="1308">
        <v>0.44000000000000039</v>
      </c>
      <c r="V18" s="1306">
        <v>1.2</v>
      </c>
      <c r="W18" s="1303">
        <v>1.26</v>
      </c>
      <c r="X18" s="1307">
        <v>1.89</v>
      </c>
      <c r="Y18" s="1307">
        <v>0.62999999999999989</v>
      </c>
      <c r="Z18" s="1302">
        <v>1.2</v>
      </c>
      <c r="AA18" s="1303">
        <v>1.26</v>
      </c>
      <c r="AB18" s="1307">
        <v>1.89</v>
      </c>
      <c r="AC18" s="1308">
        <v>0.62999999999999989</v>
      </c>
      <c r="AD18" s="1306">
        <v>1.2</v>
      </c>
      <c r="AE18" s="1303">
        <v>1.26</v>
      </c>
      <c r="AF18" s="1307">
        <v>1.89</v>
      </c>
      <c r="AG18" s="1308">
        <v>0.62999999999999989</v>
      </c>
    </row>
    <row r="19" spans="1:33">
      <c r="A19" s="1301">
        <v>2022</v>
      </c>
      <c r="B19" s="1302">
        <v>2</v>
      </c>
      <c r="C19" s="1303">
        <v>2.1799999999999997</v>
      </c>
      <c r="D19" s="1307">
        <v>2.6399999999999997</v>
      </c>
      <c r="E19" s="1308">
        <v>0.45999999999999996</v>
      </c>
      <c r="F19" s="1306">
        <v>2</v>
      </c>
      <c r="G19" s="1303">
        <v>2.1799999999999997</v>
      </c>
      <c r="H19" s="1307">
        <v>2.6399999999999997</v>
      </c>
      <c r="I19" s="1307">
        <v>0.45999999999999996</v>
      </c>
      <c r="J19" s="1302">
        <v>2</v>
      </c>
      <c r="K19" s="1303">
        <v>2.1799999999999997</v>
      </c>
      <c r="L19" s="1307">
        <v>2.6399999999999997</v>
      </c>
      <c r="M19" s="1308">
        <v>0.45999999999999996</v>
      </c>
      <c r="N19" s="1306">
        <v>2</v>
      </c>
      <c r="O19" s="1303">
        <v>2.1799999999999997</v>
      </c>
      <c r="P19" s="1307">
        <v>2.6399999999999997</v>
      </c>
      <c r="Q19" s="1307">
        <v>0.45999999999999996</v>
      </c>
      <c r="R19" s="1302">
        <v>2</v>
      </c>
      <c r="S19" s="1303">
        <v>2.1799999999999997</v>
      </c>
      <c r="T19" s="1307">
        <v>2.6399999999999997</v>
      </c>
      <c r="U19" s="1308">
        <v>0.45999999999999996</v>
      </c>
      <c r="V19" s="1306">
        <v>1.2</v>
      </c>
      <c r="W19" s="1303">
        <v>1.45</v>
      </c>
      <c r="X19" s="1307">
        <v>2.04</v>
      </c>
      <c r="Y19" s="1307">
        <v>0.5900000000000003</v>
      </c>
      <c r="Z19" s="1302">
        <v>1.2</v>
      </c>
      <c r="AA19" s="1303">
        <v>1.45</v>
      </c>
      <c r="AB19" s="1307">
        <v>2.04</v>
      </c>
      <c r="AC19" s="1308">
        <v>0.5900000000000003</v>
      </c>
      <c r="AD19" s="1306">
        <v>1.2</v>
      </c>
      <c r="AE19" s="1303">
        <v>1.45</v>
      </c>
      <c r="AF19" s="1307">
        <v>2.04</v>
      </c>
      <c r="AG19" s="1308">
        <v>0.5900000000000003</v>
      </c>
    </row>
    <row r="20" spans="1:33">
      <c r="A20" s="1301">
        <v>2023</v>
      </c>
      <c r="B20" s="1302">
        <v>2</v>
      </c>
      <c r="C20" s="1303">
        <v>2.1100000000000003</v>
      </c>
      <c r="D20" s="1307">
        <v>2.8899999999999997</v>
      </c>
      <c r="E20" s="1308">
        <v>0.78</v>
      </c>
      <c r="F20" s="1306">
        <v>2</v>
      </c>
      <c r="G20" s="1303">
        <v>2.1100000000000003</v>
      </c>
      <c r="H20" s="1307">
        <v>2.8899999999999997</v>
      </c>
      <c r="I20" s="1307">
        <v>0.78</v>
      </c>
      <c r="J20" s="1302">
        <v>2</v>
      </c>
      <c r="K20" s="1303">
        <v>2.1100000000000003</v>
      </c>
      <c r="L20" s="1307">
        <v>2.8899999999999997</v>
      </c>
      <c r="M20" s="1308">
        <v>0.78</v>
      </c>
      <c r="N20" s="1306">
        <v>2</v>
      </c>
      <c r="O20" s="1303">
        <v>2.1100000000000003</v>
      </c>
      <c r="P20" s="1307">
        <v>2.8899999999999997</v>
      </c>
      <c r="Q20" s="1307">
        <v>0.78</v>
      </c>
      <c r="R20" s="1302">
        <v>2</v>
      </c>
      <c r="S20" s="1303">
        <v>2.1100000000000003</v>
      </c>
      <c r="T20" s="1307">
        <v>2.8899999999999997</v>
      </c>
      <c r="U20" s="1308">
        <v>0.78</v>
      </c>
      <c r="V20" s="1306">
        <v>1.2</v>
      </c>
      <c r="W20" s="1303">
        <v>1.49</v>
      </c>
      <c r="X20" s="1307">
        <v>2.1799999999999997</v>
      </c>
      <c r="Y20" s="1307">
        <v>0.69</v>
      </c>
      <c r="Z20" s="1302">
        <v>1.2</v>
      </c>
      <c r="AA20" s="1303">
        <v>1.49</v>
      </c>
      <c r="AB20" s="1307">
        <v>2.1799999999999997</v>
      </c>
      <c r="AC20" s="1308">
        <v>0.69</v>
      </c>
      <c r="AD20" s="1306">
        <v>1.2</v>
      </c>
      <c r="AE20" s="1303">
        <v>1.49</v>
      </c>
      <c r="AF20" s="1307">
        <v>2.1799999999999997</v>
      </c>
      <c r="AG20" s="1308">
        <v>0.69</v>
      </c>
    </row>
    <row r="21" spans="1:33">
      <c r="A21" s="1301">
        <v>2024</v>
      </c>
      <c r="B21" s="1302">
        <v>2</v>
      </c>
      <c r="C21" s="1303">
        <v>2.2999999999999998</v>
      </c>
      <c r="D21" s="1307">
        <v>3.09</v>
      </c>
      <c r="E21" s="1308">
        <v>0.79</v>
      </c>
      <c r="F21" s="1306">
        <v>1.8</v>
      </c>
      <c r="G21" s="1303">
        <v>2.0999999999999996</v>
      </c>
      <c r="H21" s="1307">
        <v>3.13</v>
      </c>
      <c r="I21" s="1307">
        <v>1.0299999999999998</v>
      </c>
      <c r="J21" s="1302">
        <v>1.6</v>
      </c>
      <c r="K21" s="1303">
        <v>1.7999999999999998</v>
      </c>
      <c r="L21" s="1307">
        <v>3.18</v>
      </c>
      <c r="M21" s="1308">
        <v>1.3800000000000003</v>
      </c>
      <c r="N21" s="1306">
        <v>1.4</v>
      </c>
      <c r="O21" s="1303">
        <v>1.6</v>
      </c>
      <c r="P21" s="1307">
        <v>3.22</v>
      </c>
      <c r="Q21" s="1307">
        <v>1.62</v>
      </c>
      <c r="R21" s="1302">
        <v>1.2</v>
      </c>
      <c r="S21" s="1303">
        <v>1.3</v>
      </c>
      <c r="T21" s="1307">
        <v>3.2699999999999996</v>
      </c>
      <c r="U21" s="1308">
        <v>1.9699999999999998</v>
      </c>
      <c r="V21" s="1306">
        <v>1.2</v>
      </c>
      <c r="W21" s="1303">
        <v>1.3</v>
      </c>
      <c r="X21" s="1307">
        <v>2.4400000000000004</v>
      </c>
      <c r="Y21" s="1307">
        <v>1.1400000000000001</v>
      </c>
      <c r="Z21" s="1302">
        <v>0.9</v>
      </c>
      <c r="AA21" s="1303">
        <v>0.99999999999999989</v>
      </c>
      <c r="AB21" s="1307">
        <v>2.27</v>
      </c>
      <c r="AC21" s="1308">
        <v>1.27</v>
      </c>
      <c r="AD21" s="1306">
        <v>0.6</v>
      </c>
      <c r="AE21" s="1303">
        <v>0.70000000000000007</v>
      </c>
      <c r="AF21" s="1307">
        <v>2.25</v>
      </c>
      <c r="AG21" s="1308">
        <v>1.55</v>
      </c>
    </row>
    <row r="22" spans="1:33">
      <c r="A22" s="1301">
        <v>2025</v>
      </c>
      <c r="B22" s="1302">
        <v>2</v>
      </c>
      <c r="C22" s="1303">
        <v>2.2999999999999998</v>
      </c>
      <c r="D22" s="1307">
        <v>3.2199999999999998</v>
      </c>
      <c r="E22" s="1308">
        <v>0.91999999999999993</v>
      </c>
      <c r="F22" s="1306">
        <v>1.8</v>
      </c>
      <c r="G22" s="1303">
        <v>2.0999999999999996</v>
      </c>
      <c r="H22" s="1307">
        <v>3.2199999999999998</v>
      </c>
      <c r="I22" s="1307">
        <v>1.1199999999999997</v>
      </c>
      <c r="J22" s="1302">
        <v>1.6</v>
      </c>
      <c r="K22" s="1303">
        <v>1.7999999999999998</v>
      </c>
      <c r="L22" s="1307">
        <v>3.23</v>
      </c>
      <c r="M22" s="1308">
        <v>1.4300000000000002</v>
      </c>
      <c r="N22" s="1306">
        <v>1.4</v>
      </c>
      <c r="O22" s="1303">
        <v>1.6</v>
      </c>
      <c r="P22" s="1307">
        <v>3.2399999999999998</v>
      </c>
      <c r="Q22" s="1307">
        <v>1.6399999999999997</v>
      </c>
      <c r="R22" s="1302">
        <v>1.2</v>
      </c>
      <c r="S22" s="1303">
        <v>1.3</v>
      </c>
      <c r="T22" s="1307">
        <v>3.25</v>
      </c>
      <c r="U22" s="1308">
        <v>1.9500000000000002</v>
      </c>
      <c r="V22" s="1306">
        <v>1.2</v>
      </c>
      <c r="W22" s="1303">
        <v>1.3</v>
      </c>
      <c r="X22" s="1307">
        <v>2.5499999999999998</v>
      </c>
      <c r="Y22" s="1307">
        <v>1.25</v>
      </c>
      <c r="Z22" s="1302">
        <v>0.9</v>
      </c>
      <c r="AA22" s="1303">
        <v>0.99999999999999989</v>
      </c>
      <c r="AB22" s="1307">
        <v>2.2800000000000002</v>
      </c>
      <c r="AC22" s="1308">
        <v>1.2800000000000002</v>
      </c>
      <c r="AD22" s="1306">
        <v>0.6</v>
      </c>
      <c r="AE22" s="1303">
        <v>0.70000000000000007</v>
      </c>
      <c r="AF22" s="1307">
        <v>2.14</v>
      </c>
      <c r="AG22" s="1308">
        <v>1.4400000000000002</v>
      </c>
    </row>
    <row r="23" spans="1:33">
      <c r="A23" s="1301">
        <v>2026</v>
      </c>
      <c r="B23" s="1302">
        <v>2</v>
      </c>
      <c r="C23" s="1303">
        <v>2.2999999999999998</v>
      </c>
      <c r="D23" s="1307">
        <v>3.3</v>
      </c>
      <c r="E23" s="1308">
        <v>1</v>
      </c>
      <c r="F23" s="1306">
        <v>1.8</v>
      </c>
      <c r="G23" s="1303">
        <v>2.0999999999999996</v>
      </c>
      <c r="H23" s="1307">
        <v>3.2800000000000002</v>
      </c>
      <c r="I23" s="1307">
        <v>1.1800000000000002</v>
      </c>
      <c r="J23" s="1302">
        <v>1.6</v>
      </c>
      <c r="K23" s="1303">
        <v>1.7999999999999998</v>
      </c>
      <c r="L23" s="1307">
        <v>3.2499999999999996</v>
      </c>
      <c r="M23" s="1308">
        <v>1.4499999999999997</v>
      </c>
      <c r="N23" s="1306">
        <v>1.4</v>
      </c>
      <c r="O23" s="1303">
        <v>1.6</v>
      </c>
      <c r="P23" s="1307">
        <v>3.22</v>
      </c>
      <c r="Q23" s="1307">
        <v>1.62</v>
      </c>
      <c r="R23" s="1302">
        <v>1.2</v>
      </c>
      <c r="S23" s="1303">
        <v>1.3</v>
      </c>
      <c r="T23" s="1307">
        <v>3.1899999999999995</v>
      </c>
      <c r="U23" s="1308">
        <v>1.8899999999999997</v>
      </c>
      <c r="V23" s="1306">
        <v>1.2</v>
      </c>
      <c r="W23" s="1303">
        <v>1.3</v>
      </c>
      <c r="X23" s="1307">
        <v>2.6500000000000004</v>
      </c>
      <c r="Y23" s="1307">
        <v>1.35</v>
      </c>
      <c r="Z23" s="1302">
        <v>0.9</v>
      </c>
      <c r="AA23" s="1303">
        <v>0.99999999999999989</v>
      </c>
      <c r="AB23" s="1307">
        <v>2.27</v>
      </c>
      <c r="AC23" s="1308">
        <v>1.27</v>
      </c>
      <c r="AD23" s="1306">
        <v>0.6</v>
      </c>
      <c r="AE23" s="1303">
        <v>0.70000000000000007</v>
      </c>
      <c r="AF23" s="1307">
        <v>2.0099999999999998</v>
      </c>
      <c r="AG23" s="1308">
        <v>1.3099999999999998</v>
      </c>
    </row>
    <row r="24" spans="1:33">
      <c r="A24" s="1301">
        <v>2027</v>
      </c>
      <c r="B24" s="1302">
        <v>2</v>
      </c>
      <c r="C24" s="1303">
        <v>2.2999999999999998</v>
      </c>
      <c r="D24" s="1307">
        <v>3.3600000000000003</v>
      </c>
      <c r="E24" s="1308">
        <v>1.0600000000000005</v>
      </c>
      <c r="F24" s="1306">
        <v>1.8</v>
      </c>
      <c r="G24" s="1303">
        <v>2.0999999999999996</v>
      </c>
      <c r="H24" s="1307">
        <v>3.3</v>
      </c>
      <c r="I24" s="1307">
        <v>1.1999999999999997</v>
      </c>
      <c r="J24" s="1302">
        <v>1.6</v>
      </c>
      <c r="K24" s="1303">
        <v>1.7999999999999998</v>
      </c>
      <c r="L24" s="1307">
        <v>3.23</v>
      </c>
      <c r="M24" s="1308">
        <v>1.4300000000000002</v>
      </c>
      <c r="N24" s="1306">
        <v>1.4</v>
      </c>
      <c r="O24" s="1303">
        <v>1.6</v>
      </c>
      <c r="P24" s="1307">
        <v>3.1700000000000004</v>
      </c>
      <c r="Q24" s="1307">
        <v>1.5700000000000003</v>
      </c>
      <c r="R24" s="1302">
        <v>1.2</v>
      </c>
      <c r="S24" s="1303">
        <v>1.3</v>
      </c>
      <c r="T24" s="1307">
        <v>3.1099999999999994</v>
      </c>
      <c r="U24" s="1308">
        <v>1.8099999999999996</v>
      </c>
      <c r="V24" s="1306">
        <v>1.2</v>
      </c>
      <c r="W24" s="1303">
        <v>1.3</v>
      </c>
      <c r="X24" s="1307">
        <v>2.7300000000000004</v>
      </c>
      <c r="Y24" s="1307">
        <v>1.4300000000000002</v>
      </c>
      <c r="Z24" s="1302">
        <v>0.9</v>
      </c>
      <c r="AA24" s="1303">
        <v>0.99999999999999989</v>
      </c>
      <c r="AB24" s="1307">
        <v>2.2400000000000002</v>
      </c>
      <c r="AC24" s="1308">
        <v>1.2400000000000002</v>
      </c>
      <c r="AD24" s="1306">
        <v>0.6</v>
      </c>
      <c r="AE24" s="1303">
        <v>0.70000000000000007</v>
      </c>
      <c r="AF24" s="1307">
        <v>1.8599999999999999</v>
      </c>
      <c r="AG24" s="1308">
        <v>1.1599999999999999</v>
      </c>
    </row>
    <row r="25" spans="1:33">
      <c r="A25" s="1301">
        <v>2028</v>
      </c>
      <c r="B25" s="1302">
        <v>2</v>
      </c>
      <c r="C25" s="1303">
        <v>2.2999999999999998</v>
      </c>
      <c r="D25" s="1307">
        <v>3.4000000000000004</v>
      </c>
      <c r="E25" s="1308">
        <v>1.1000000000000005</v>
      </c>
      <c r="F25" s="1306">
        <v>1.8</v>
      </c>
      <c r="G25" s="1303">
        <v>2.0999999999999996</v>
      </c>
      <c r="H25" s="1307">
        <v>3.3</v>
      </c>
      <c r="I25" s="1307">
        <v>1.1999999999999997</v>
      </c>
      <c r="J25" s="1302">
        <v>1.6</v>
      </c>
      <c r="K25" s="1303">
        <v>1.7999999999999998</v>
      </c>
      <c r="L25" s="1307">
        <v>3.1999999999999997</v>
      </c>
      <c r="M25" s="1308">
        <v>1.4</v>
      </c>
      <c r="N25" s="1306">
        <v>1.4</v>
      </c>
      <c r="O25" s="1303">
        <v>1.6</v>
      </c>
      <c r="P25" s="1307">
        <v>3.1</v>
      </c>
      <c r="Q25" s="1307">
        <v>1.5</v>
      </c>
      <c r="R25" s="1302">
        <v>1.2</v>
      </c>
      <c r="S25" s="1303">
        <v>1.3</v>
      </c>
      <c r="T25" s="1307">
        <v>3</v>
      </c>
      <c r="U25" s="1308">
        <v>1.7000000000000002</v>
      </c>
      <c r="V25" s="1306">
        <v>1.2</v>
      </c>
      <c r="W25" s="1303">
        <v>1.3</v>
      </c>
      <c r="X25" s="1307">
        <v>2.8</v>
      </c>
      <c r="Y25" s="1307">
        <v>1.5</v>
      </c>
      <c r="Z25" s="1302">
        <v>0.9</v>
      </c>
      <c r="AA25" s="1303">
        <v>0.99999999999999989</v>
      </c>
      <c r="AB25" s="1307">
        <v>2.2000000000000002</v>
      </c>
      <c r="AC25" s="1308">
        <v>1.2000000000000002</v>
      </c>
      <c r="AD25" s="1306">
        <v>0.6</v>
      </c>
      <c r="AE25" s="1303">
        <v>0.70000000000000007</v>
      </c>
      <c r="AF25" s="1307">
        <v>1.6999999999999997</v>
      </c>
      <c r="AG25" s="1308">
        <v>0.99999999999999978</v>
      </c>
    </row>
    <row r="26" spans="1:33">
      <c r="A26" s="1301">
        <f>A25+1</f>
        <v>2029</v>
      </c>
      <c r="B26" s="1302">
        <v>2</v>
      </c>
      <c r="C26" s="1303">
        <v>2.2999999999999998</v>
      </c>
      <c r="D26" s="1307">
        <v>3.4000000000000004</v>
      </c>
      <c r="E26" s="1308">
        <v>1.1000000000000005</v>
      </c>
      <c r="F26" s="1306">
        <v>1.8</v>
      </c>
      <c r="G26" s="1303">
        <v>2.0999999999999996</v>
      </c>
      <c r="H26" s="1307">
        <v>3.3</v>
      </c>
      <c r="I26" s="1307">
        <v>1.1999999999999997</v>
      </c>
      <c r="J26" s="1302">
        <v>1.6</v>
      </c>
      <c r="K26" s="1303">
        <v>1.7999999999999998</v>
      </c>
      <c r="L26" s="1307">
        <v>3.1999999999999997</v>
      </c>
      <c r="M26" s="1308">
        <v>1.4</v>
      </c>
      <c r="N26" s="1306">
        <v>1.4</v>
      </c>
      <c r="O26" s="1303">
        <v>1.6</v>
      </c>
      <c r="P26" s="1307">
        <v>3.1</v>
      </c>
      <c r="Q26" s="1307">
        <v>1.5</v>
      </c>
      <c r="R26" s="1302">
        <v>1.2</v>
      </c>
      <c r="S26" s="1303">
        <v>1.3</v>
      </c>
      <c r="T26" s="1307">
        <v>3</v>
      </c>
      <c r="U26" s="1308">
        <v>1.7000000000000002</v>
      </c>
      <c r="V26" s="1306">
        <v>1.2</v>
      </c>
      <c r="W26" s="1303">
        <v>1.3</v>
      </c>
      <c r="X26" s="1307">
        <v>2.8</v>
      </c>
      <c r="Y26" s="1307">
        <v>1.5</v>
      </c>
      <c r="Z26" s="1302">
        <v>0.9</v>
      </c>
      <c r="AA26" s="1303">
        <v>0.99999999999999989</v>
      </c>
      <c r="AB26" s="1307">
        <v>2.2000000000000002</v>
      </c>
      <c r="AC26" s="1308">
        <v>1.2000000000000002</v>
      </c>
      <c r="AD26" s="1306">
        <v>0.6</v>
      </c>
      <c r="AE26" s="1303">
        <v>0.70000000000000007</v>
      </c>
      <c r="AF26" s="1307">
        <v>1.6999999999999997</v>
      </c>
      <c r="AG26" s="1308">
        <v>0.99999999999999978</v>
      </c>
    </row>
    <row r="27" spans="1:33">
      <c r="A27" s="1301">
        <f t="shared" ref="A27:A90" si="0">A26+1</f>
        <v>2030</v>
      </c>
      <c r="B27" s="1302">
        <v>2</v>
      </c>
      <c r="C27" s="1303">
        <v>2.2999999999999998</v>
      </c>
      <c r="D27" s="1307">
        <v>3.4000000000000004</v>
      </c>
      <c r="E27" s="1308">
        <v>1.1000000000000005</v>
      </c>
      <c r="F27" s="1306">
        <v>1.8</v>
      </c>
      <c r="G27" s="1303">
        <v>2.0999999999999996</v>
      </c>
      <c r="H27" s="1307">
        <v>3.3</v>
      </c>
      <c r="I27" s="1307">
        <v>1.1999999999999997</v>
      </c>
      <c r="J27" s="1302">
        <v>1.6</v>
      </c>
      <c r="K27" s="1303">
        <v>1.7999999999999998</v>
      </c>
      <c r="L27" s="1307">
        <v>3.1999999999999997</v>
      </c>
      <c r="M27" s="1308">
        <v>1.4</v>
      </c>
      <c r="N27" s="1306">
        <v>1.4</v>
      </c>
      <c r="O27" s="1303">
        <v>1.6</v>
      </c>
      <c r="P27" s="1307">
        <v>3.1</v>
      </c>
      <c r="Q27" s="1307">
        <v>1.5</v>
      </c>
      <c r="R27" s="1302">
        <v>1.2</v>
      </c>
      <c r="S27" s="1303">
        <v>1.3</v>
      </c>
      <c r="T27" s="1307">
        <v>3</v>
      </c>
      <c r="U27" s="1308">
        <v>1.7000000000000002</v>
      </c>
      <c r="V27" s="1306">
        <v>1.2</v>
      </c>
      <c r="W27" s="1303">
        <v>1.3</v>
      </c>
      <c r="X27" s="1307">
        <v>2.8</v>
      </c>
      <c r="Y27" s="1307">
        <v>1.5</v>
      </c>
      <c r="Z27" s="1302">
        <v>0.9</v>
      </c>
      <c r="AA27" s="1303">
        <v>0.99999999999999989</v>
      </c>
      <c r="AB27" s="1307">
        <v>2.2000000000000002</v>
      </c>
      <c r="AC27" s="1308">
        <v>1.2000000000000002</v>
      </c>
      <c r="AD27" s="1306">
        <v>0.6</v>
      </c>
      <c r="AE27" s="1303">
        <v>0.70000000000000007</v>
      </c>
      <c r="AF27" s="1307">
        <v>1.6999999999999997</v>
      </c>
      <c r="AG27" s="1308">
        <v>0.99999999999999978</v>
      </c>
    </row>
    <row r="28" spans="1:33">
      <c r="A28" s="1301">
        <f t="shared" si="0"/>
        <v>2031</v>
      </c>
      <c r="B28" s="1302">
        <v>2</v>
      </c>
      <c r="C28" s="1303">
        <v>2.2999999999999998</v>
      </c>
      <c r="D28" s="1307">
        <v>3.4000000000000004</v>
      </c>
      <c r="E28" s="1308">
        <v>1.1000000000000005</v>
      </c>
      <c r="F28" s="1306">
        <v>1.8</v>
      </c>
      <c r="G28" s="1303">
        <v>2.0999999999999996</v>
      </c>
      <c r="H28" s="1307">
        <v>3.3</v>
      </c>
      <c r="I28" s="1307">
        <v>1.1999999999999997</v>
      </c>
      <c r="J28" s="1302">
        <v>1.6</v>
      </c>
      <c r="K28" s="1303">
        <v>1.7999999999999998</v>
      </c>
      <c r="L28" s="1307">
        <v>3.1999999999999997</v>
      </c>
      <c r="M28" s="1308">
        <v>1.4</v>
      </c>
      <c r="N28" s="1306">
        <v>1.4</v>
      </c>
      <c r="O28" s="1303">
        <v>1.6</v>
      </c>
      <c r="P28" s="1307">
        <v>3.1</v>
      </c>
      <c r="Q28" s="1307">
        <v>1.5</v>
      </c>
      <c r="R28" s="1302">
        <v>1.2</v>
      </c>
      <c r="S28" s="1303">
        <v>1.3</v>
      </c>
      <c r="T28" s="1307">
        <v>3</v>
      </c>
      <c r="U28" s="1308">
        <v>1.7000000000000002</v>
      </c>
      <c r="V28" s="1306">
        <v>1.2</v>
      </c>
      <c r="W28" s="1303">
        <v>1.3</v>
      </c>
      <c r="X28" s="1307">
        <v>2.8</v>
      </c>
      <c r="Y28" s="1307">
        <v>1.5</v>
      </c>
      <c r="Z28" s="1302">
        <v>0.9</v>
      </c>
      <c r="AA28" s="1303">
        <v>0.99999999999999989</v>
      </c>
      <c r="AB28" s="1307">
        <v>2.2000000000000002</v>
      </c>
      <c r="AC28" s="1308">
        <v>1.2000000000000002</v>
      </c>
      <c r="AD28" s="1306">
        <v>0.6</v>
      </c>
      <c r="AE28" s="1303">
        <v>0.70000000000000007</v>
      </c>
      <c r="AF28" s="1307">
        <v>1.6999999999999997</v>
      </c>
      <c r="AG28" s="1308">
        <v>0.99999999999999978</v>
      </c>
    </row>
    <row r="29" spans="1:33">
      <c r="A29" s="1301">
        <f t="shared" si="0"/>
        <v>2032</v>
      </c>
      <c r="B29" s="1302">
        <v>2</v>
      </c>
      <c r="C29" s="1303">
        <v>2.2999999999999998</v>
      </c>
      <c r="D29" s="1307">
        <v>3.4000000000000004</v>
      </c>
      <c r="E29" s="1308">
        <v>1.1000000000000005</v>
      </c>
      <c r="F29" s="1306">
        <v>1.8</v>
      </c>
      <c r="G29" s="1303">
        <v>2.0999999999999996</v>
      </c>
      <c r="H29" s="1307">
        <v>3.3</v>
      </c>
      <c r="I29" s="1307">
        <v>1.1999999999999997</v>
      </c>
      <c r="J29" s="1302">
        <v>1.6</v>
      </c>
      <c r="K29" s="1303">
        <v>1.7999999999999998</v>
      </c>
      <c r="L29" s="1307">
        <v>3.1999999999999997</v>
      </c>
      <c r="M29" s="1308">
        <v>1.4</v>
      </c>
      <c r="N29" s="1306">
        <v>1.4</v>
      </c>
      <c r="O29" s="1303">
        <v>1.6</v>
      </c>
      <c r="P29" s="1307">
        <v>3.1</v>
      </c>
      <c r="Q29" s="1307">
        <v>1.5</v>
      </c>
      <c r="R29" s="1302">
        <v>1.2</v>
      </c>
      <c r="S29" s="1303">
        <v>1.3</v>
      </c>
      <c r="T29" s="1307">
        <v>3</v>
      </c>
      <c r="U29" s="1308">
        <v>1.7000000000000002</v>
      </c>
      <c r="V29" s="1306">
        <v>1.2</v>
      </c>
      <c r="W29" s="1303">
        <v>1.3</v>
      </c>
      <c r="X29" s="1307">
        <v>2.8</v>
      </c>
      <c r="Y29" s="1307">
        <v>1.5</v>
      </c>
      <c r="Z29" s="1302">
        <v>0.9</v>
      </c>
      <c r="AA29" s="1303">
        <v>0.99999999999999989</v>
      </c>
      <c r="AB29" s="1307">
        <v>2.2000000000000002</v>
      </c>
      <c r="AC29" s="1308">
        <v>1.2000000000000002</v>
      </c>
      <c r="AD29" s="1306">
        <v>0.6</v>
      </c>
      <c r="AE29" s="1303">
        <v>0.70000000000000007</v>
      </c>
      <c r="AF29" s="1307">
        <v>1.6999999999999997</v>
      </c>
      <c r="AG29" s="1308">
        <v>0.99999999999999978</v>
      </c>
    </row>
    <row r="30" spans="1:33">
      <c r="A30" s="1301">
        <f t="shared" si="0"/>
        <v>2033</v>
      </c>
      <c r="B30" s="1302">
        <v>2</v>
      </c>
      <c r="C30" s="1303">
        <v>2.2999999999999998</v>
      </c>
      <c r="D30" s="1307">
        <v>3.4000000000000004</v>
      </c>
      <c r="E30" s="1308">
        <v>1.1000000000000005</v>
      </c>
      <c r="F30" s="1306">
        <v>1.8</v>
      </c>
      <c r="G30" s="1303">
        <v>2.0999999999999996</v>
      </c>
      <c r="H30" s="1307">
        <v>3.3</v>
      </c>
      <c r="I30" s="1307">
        <v>1.1999999999999997</v>
      </c>
      <c r="J30" s="1302">
        <v>1.6</v>
      </c>
      <c r="K30" s="1303">
        <v>1.7999999999999998</v>
      </c>
      <c r="L30" s="1307">
        <v>3.1999999999999997</v>
      </c>
      <c r="M30" s="1308">
        <v>1.4</v>
      </c>
      <c r="N30" s="1306">
        <v>1.4</v>
      </c>
      <c r="O30" s="1303">
        <v>1.6</v>
      </c>
      <c r="P30" s="1307">
        <v>3.1</v>
      </c>
      <c r="Q30" s="1307">
        <v>1.5</v>
      </c>
      <c r="R30" s="1302">
        <v>1.2</v>
      </c>
      <c r="S30" s="1303">
        <v>1.3</v>
      </c>
      <c r="T30" s="1307">
        <v>3</v>
      </c>
      <c r="U30" s="1308">
        <v>1.7000000000000002</v>
      </c>
      <c r="V30" s="1306">
        <v>1.2</v>
      </c>
      <c r="W30" s="1303">
        <v>1.3</v>
      </c>
      <c r="X30" s="1307">
        <v>2.8</v>
      </c>
      <c r="Y30" s="1307">
        <v>1.5</v>
      </c>
      <c r="Z30" s="1302">
        <v>0.9</v>
      </c>
      <c r="AA30" s="1303">
        <v>0.99999999999999989</v>
      </c>
      <c r="AB30" s="1307">
        <v>2.2000000000000002</v>
      </c>
      <c r="AC30" s="1308">
        <v>1.2000000000000002</v>
      </c>
      <c r="AD30" s="1306">
        <v>0.6</v>
      </c>
      <c r="AE30" s="1303">
        <v>0.70000000000000007</v>
      </c>
      <c r="AF30" s="1307">
        <v>1.6999999999999997</v>
      </c>
      <c r="AG30" s="1308">
        <v>0.99999999999999978</v>
      </c>
    </row>
    <row r="31" spans="1:33">
      <c r="A31" s="1301">
        <f t="shared" si="0"/>
        <v>2034</v>
      </c>
      <c r="B31" s="1302">
        <v>2</v>
      </c>
      <c r="C31" s="1303">
        <v>2.2999999999999998</v>
      </c>
      <c r="D31" s="1307">
        <v>3.4000000000000004</v>
      </c>
      <c r="E31" s="1308">
        <v>1.1000000000000005</v>
      </c>
      <c r="F31" s="1306">
        <v>1.8</v>
      </c>
      <c r="G31" s="1303">
        <v>2.0999999999999996</v>
      </c>
      <c r="H31" s="1307">
        <v>3.3</v>
      </c>
      <c r="I31" s="1307">
        <v>1.1999999999999997</v>
      </c>
      <c r="J31" s="1302">
        <v>1.6</v>
      </c>
      <c r="K31" s="1303">
        <v>1.7999999999999998</v>
      </c>
      <c r="L31" s="1307">
        <v>3.1999999999999997</v>
      </c>
      <c r="M31" s="1308">
        <v>1.4</v>
      </c>
      <c r="N31" s="1306">
        <v>1.4</v>
      </c>
      <c r="O31" s="1303">
        <v>1.6</v>
      </c>
      <c r="P31" s="1307">
        <v>3.1</v>
      </c>
      <c r="Q31" s="1307">
        <v>1.5</v>
      </c>
      <c r="R31" s="1302">
        <v>1.2</v>
      </c>
      <c r="S31" s="1303">
        <v>1.3</v>
      </c>
      <c r="T31" s="1307">
        <v>3</v>
      </c>
      <c r="U31" s="1308">
        <v>1.7000000000000002</v>
      </c>
      <c r="V31" s="1306">
        <v>1.2</v>
      </c>
      <c r="W31" s="1303">
        <v>1.3</v>
      </c>
      <c r="X31" s="1307">
        <v>2.8</v>
      </c>
      <c r="Y31" s="1307">
        <v>1.5</v>
      </c>
      <c r="Z31" s="1302">
        <v>0.9</v>
      </c>
      <c r="AA31" s="1303">
        <v>0.99999999999999989</v>
      </c>
      <c r="AB31" s="1307">
        <v>2.2000000000000002</v>
      </c>
      <c r="AC31" s="1308">
        <v>1.2000000000000002</v>
      </c>
      <c r="AD31" s="1306">
        <v>0.6</v>
      </c>
      <c r="AE31" s="1303">
        <v>0.70000000000000007</v>
      </c>
      <c r="AF31" s="1307">
        <v>1.6999999999999997</v>
      </c>
      <c r="AG31" s="1308">
        <v>0.99999999999999978</v>
      </c>
    </row>
    <row r="32" spans="1:33">
      <c r="A32" s="1301">
        <f t="shared" si="0"/>
        <v>2035</v>
      </c>
      <c r="B32" s="1302">
        <v>2</v>
      </c>
      <c r="C32" s="1303">
        <v>2.2999999999999998</v>
      </c>
      <c r="D32" s="1307">
        <v>3.4000000000000004</v>
      </c>
      <c r="E32" s="1308">
        <v>1.1000000000000005</v>
      </c>
      <c r="F32" s="1306">
        <v>1.8</v>
      </c>
      <c r="G32" s="1303">
        <v>2.0999999999999996</v>
      </c>
      <c r="H32" s="1307">
        <v>3.3</v>
      </c>
      <c r="I32" s="1307">
        <v>1.1999999999999997</v>
      </c>
      <c r="J32" s="1302">
        <v>1.6</v>
      </c>
      <c r="K32" s="1303">
        <v>1.7999999999999998</v>
      </c>
      <c r="L32" s="1307">
        <v>3.1999999999999997</v>
      </c>
      <c r="M32" s="1308">
        <v>1.4</v>
      </c>
      <c r="N32" s="1306">
        <v>1.4</v>
      </c>
      <c r="O32" s="1303">
        <v>1.6</v>
      </c>
      <c r="P32" s="1307">
        <v>3.1</v>
      </c>
      <c r="Q32" s="1307">
        <v>1.5</v>
      </c>
      <c r="R32" s="1302">
        <v>1.2</v>
      </c>
      <c r="S32" s="1303">
        <v>1.3</v>
      </c>
      <c r="T32" s="1307">
        <v>3</v>
      </c>
      <c r="U32" s="1308">
        <v>1.7000000000000002</v>
      </c>
      <c r="V32" s="1306">
        <v>1.2</v>
      </c>
      <c r="W32" s="1303">
        <v>1.3</v>
      </c>
      <c r="X32" s="1307">
        <v>2.8</v>
      </c>
      <c r="Y32" s="1307">
        <v>1.5</v>
      </c>
      <c r="Z32" s="1302">
        <v>0.9</v>
      </c>
      <c r="AA32" s="1303">
        <v>0.99999999999999989</v>
      </c>
      <c r="AB32" s="1307">
        <v>2.2000000000000002</v>
      </c>
      <c r="AC32" s="1308">
        <v>1.2000000000000002</v>
      </c>
      <c r="AD32" s="1306">
        <v>0.6</v>
      </c>
      <c r="AE32" s="1303">
        <v>0.70000000000000007</v>
      </c>
      <c r="AF32" s="1307">
        <v>1.6999999999999997</v>
      </c>
      <c r="AG32" s="1308">
        <v>0.99999999999999978</v>
      </c>
    </row>
    <row r="33" spans="1:33">
      <c r="A33" s="1301">
        <f t="shared" si="0"/>
        <v>2036</v>
      </c>
      <c r="B33" s="1302">
        <v>2</v>
      </c>
      <c r="C33" s="1303">
        <v>2.2999999999999998</v>
      </c>
      <c r="D33" s="1307">
        <v>3.4000000000000004</v>
      </c>
      <c r="E33" s="1308">
        <v>1.1000000000000005</v>
      </c>
      <c r="F33" s="1306">
        <v>1.8</v>
      </c>
      <c r="G33" s="1303">
        <v>2.0999999999999996</v>
      </c>
      <c r="H33" s="1307">
        <v>3.3</v>
      </c>
      <c r="I33" s="1307">
        <v>1.1999999999999997</v>
      </c>
      <c r="J33" s="1302">
        <v>1.6</v>
      </c>
      <c r="K33" s="1303">
        <v>1.7999999999999998</v>
      </c>
      <c r="L33" s="1307">
        <v>3.1999999999999997</v>
      </c>
      <c r="M33" s="1308">
        <v>1.4</v>
      </c>
      <c r="N33" s="1306">
        <v>1.4</v>
      </c>
      <c r="O33" s="1303">
        <v>1.6</v>
      </c>
      <c r="P33" s="1307">
        <v>3.1</v>
      </c>
      <c r="Q33" s="1307">
        <v>1.5</v>
      </c>
      <c r="R33" s="1302">
        <v>1.2</v>
      </c>
      <c r="S33" s="1303">
        <v>1.3</v>
      </c>
      <c r="T33" s="1307">
        <v>3</v>
      </c>
      <c r="U33" s="1308">
        <v>1.7000000000000002</v>
      </c>
      <c r="V33" s="1306">
        <v>1.2</v>
      </c>
      <c r="W33" s="1303">
        <v>1.3</v>
      </c>
      <c r="X33" s="1307">
        <v>2.8</v>
      </c>
      <c r="Y33" s="1307">
        <v>1.5</v>
      </c>
      <c r="Z33" s="1302">
        <v>0.9</v>
      </c>
      <c r="AA33" s="1303">
        <v>0.99999999999999989</v>
      </c>
      <c r="AB33" s="1307">
        <v>2.2000000000000002</v>
      </c>
      <c r="AC33" s="1308">
        <v>1.2000000000000002</v>
      </c>
      <c r="AD33" s="1306">
        <v>0.6</v>
      </c>
      <c r="AE33" s="1303">
        <v>0.70000000000000007</v>
      </c>
      <c r="AF33" s="1307">
        <v>1.6999999999999997</v>
      </c>
      <c r="AG33" s="1308">
        <v>0.99999999999999978</v>
      </c>
    </row>
    <row r="34" spans="1:33">
      <c r="A34" s="1301">
        <f t="shared" si="0"/>
        <v>2037</v>
      </c>
      <c r="B34" s="1302">
        <v>2</v>
      </c>
      <c r="C34" s="1303">
        <v>2.2999999999999998</v>
      </c>
      <c r="D34" s="1307">
        <v>3.4000000000000004</v>
      </c>
      <c r="E34" s="1308">
        <v>1.1000000000000005</v>
      </c>
      <c r="F34" s="1306">
        <v>1.8</v>
      </c>
      <c r="G34" s="1303">
        <v>2.0999999999999996</v>
      </c>
      <c r="H34" s="1307">
        <v>3.3</v>
      </c>
      <c r="I34" s="1307">
        <v>1.1999999999999997</v>
      </c>
      <c r="J34" s="1302">
        <v>1.6</v>
      </c>
      <c r="K34" s="1303">
        <v>1.7999999999999998</v>
      </c>
      <c r="L34" s="1307">
        <v>3.1999999999999997</v>
      </c>
      <c r="M34" s="1308">
        <v>1.4</v>
      </c>
      <c r="N34" s="1306">
        <v>1.4</v>
      </c>
      <c r="O34" s="1303">
        <v>1.6</v>
      </c>
      <c r="P34" s="1307">
        <v>3.1</v>
      </c>
      <c r="Q34" s="1307">
        <v>1.5</v>
      </c>
      <c r="R34" s="1302">
        <v>1.2</v>
      </c>
      <c r="S34" s="1303">
        <v>1.3</v>
      </c>
      <c r="T34" s="1307">
        <v>3</v>
      </c>
      <c r="U34" s="1308">
        <v>1.7000000000000002</v>
      </c>
      <c r="V34" s="1306">
        <v>1.2</v>
      </c>
      <c r="W34" s="1303">
        <v>1.3</v>
      </c>
      <c r="X34" s="1307">
        <v>2.8</v>
      </c>
      <c r="Y34" s="1307">
        <v>1.5</v>
      </c>
      <c r="Z34" s="1302">
        <v>0.9</v>
      </c>
      <c r="AA34" s="1303">
        <v>0.99999999999999989</v>
      </c>
      <c r="AB34" s="1307">
        <v>2.2000000000000002</v>
      </c>
      <c r="AC34" s="1308">
        <v>1.2000000000000002</v>
      </c>
      <c r="AD34" s="1306">
        <v>0.6</v>
      </c>
      <c r="AE34" s="1303">
        <v>0.70000000000000007</v>
      </c>
      <c r="AF34" s="1307">
        <v>1.6999999999999997</v>
      </c>
      <c r="AG34" s="1308">
        <v>0.99999999999999978</v>
      </c>
    </row>
    <row r="35" spans="1:33">
      <c r="A35" s="1301">
        <f t="shared" si="0"/>
        <v>2038</v>
      </c>
      <c r="B35" s="1302">
        <v>2</v>
      </c>
      <c r="C35" s="1303">
        <v>2.2999999999999998</v>
      </c>
      <c r="D35" s="1307">
        <v>3.4000000000000004</v>
      </c>
      <c r="E35" s="1308">
        <v>1.1000000000000005</v>
      </c>
      <c r="F35" s="1306">
        <v>1.8</v>
      </c>
      <c r="G35" s="1303">
        <v>2.0999999999999996</v>
      </c>
      <c r="H35" s="1307">
        <v>3.3</v>
      </c>
      <c r="I35" s="1307">
        <v>1.1999999999999997</v>
      </c>
      <c r="J35" s="1302">
        <v>1.6</v>
      </c>
      <c r="K35" s="1303">
        <v>1.7999999999999998</v>
      </c>
      <c r="L35" s="1307">
        <v>3.1999999999999997</v>
      </c>
      <c r="M35" s="1308">
        <v>1.4</v>
      </c>
      <c r="N35" s="1306">
        <v>1.4</v>
      </c>
      <c r="O35" s="1303">
        <v>1.6</v>
      </c>
      <c r="P35" s="1307">
        <v>3.1</v>
      </c>
      <c r="Q35" s="1307">
        <v>1.5</v>
      </c>
      <c r="R35" s="1302">
        <v>1.2</v>
      </c>
      <c r="S35" s="1303">
        <v>1.3</v>
      </c>
      <c r="T35" s="1307">
        <v>3</v>
      </c>
      <c r="U35" s="1308">
        <v>1.7000000000000002</v>
      </c>
      <c r="V35" s="1306">
        <v>1.2</v>
      </c>
      <c r="W35" s="1303">
        <v>1.3</v>
      </c>
      <c r="X35" s="1307">
        <v>2.8</v>
      </c>
      <c r="Y35" s="1307">
        <v>1.5</v>
      </c>
      <c r="Z35" s="1302">
        <v>0.9</v>
      </c>
      <c r="AA35" s="1303">
        <v>0.99999999999999989</v>
      </c>
      <c r="AB35" s="1307">
        <v>2.2000000000000002</v>
      </c>
      <c r="AC35" s="1308">
        <v>1.2000000000000002</v>
      </c>
      <c r="AD35" s="1306">
        <v>0.6</v>
      </c>
      <c r="AE35" s="1303">
        <v>0.70000000000000007</v>
      </c>
      <c r="AF35" s="1307">
        <v>1.6999999999999997</v>
      </c>
      <c r="AG35" s="1308">
        <v>0.99999999999999978</v>
      </c>
    </row>
    <row r="36" spans="1:33">
      <c r="A36" s="1301">
        <f t="shared" si="0"/>
        <v>2039</v>
      </c>
      <c r="B36" s="1302">
        <v>2</v>
      </c>
      <c r="C36" s="1303">
        <v>2.2999999999999998</v>
      </c>
      <c r="D36" s="1307">
        <v>3.4000000000000004</v>
      </c>
      <c r="E36" s="1308">
        <v>1.1000000000000005</v>
      </c>
      <c r="F36" s="1306">
        <v>1.8</v>
      </c>
      <c r="G36" s="1303">
        <v>2.0999999999999996</v>
      </c>
      <c r="H36" s="1307">
        <v>3.3</v>
      </c>
      <c r="I36" s="1307">
        <v>1.1999999999999997</v>
      </c>
      <c r="J36" s="1302">
        <v>1.6</v>
      </c>
      <c r="K36" s="1303">
        <v>1.7999999999999998</v>
      </c>
      <c r="L36" s="1307">
        <v>3.1999999999999997</v>
      </c>
      <c r="M36" s="1308">
        <v>1.4</v>
      </c>
      <c r="N36" s="1306">
        <v>1.4</v>
      </c>
      <c r="O36" s="1303">
        <v>1.6</v>
      </c>
      <c r="P36" s="1307">
        <v>3.1</v>
      </c>
      <c r="Q36" s="1307">
        <v>1.5</v>
      </c>
      <c r="R36" s="1302">
        <v>1.2</v>
      </c>
      <c r="S36" s="1303">
        <v>1.3</v>
      </c>
      <c r="T36" s="1307">
        <v>3</v>
      </c>
      <c r="U36" s="1308">
        <v>1.7000000000000002</v>
      </c>
      <c r="V36" s="1306">
        <v>1.2</v>
      </c>
      <c r="W36" s="1303">
        <v>1.3</v>
      </c>
      <c r="X36" s="1307">
        <v>2.8</v>
      </c>
      <c r="Y36" s="1307">
        <v>1.5</v>
      </c>
      <c r="Z36" s="1302">
        <v>0.9</v>
      </c>
      <c r="AA36" s="1303">
        <v>0.99999999999999989</v>
      </c>
      <c r="AB36" s="1307">
        <v>2.2000000000000002</v>
      </c>
      <c r="AC36" s="1308">
        <v>1.2000000000000002</v>
      </c>
      <c r="AD36" s="1306">
        <v>0.6</v>
      </c>
      <c r="AE36" s="1303">
        <v>0.70000000000000007</v>
      </c>
      <c r="AF36" s="1307">
        <v>1.6999999999999997</v>
      </c>
      <c r="AG36" s="1308">
        <v>0.99999999999999978</v>
      </c>
    </row>
    <row r="37" spans="1:33">
      <c r="A37" s="1301">
        <f t="shared" si="0"/>
        <v>2040</v>
      </c>
      <c r="B37" s="1302">
        <v>2</v>
      </c>
      <c r="C37" s="1303">
        <v>2.2999999999999998</v>
      </c>
      <c r="D37" s="1307">
        <v>3.4000000000000004</v>
      </c>
      <c r="E37" s="1308">
        <v>1.1000000000000005</v>
      </c>
      <c r="F37" s="1306">
        <v>1.8</v>
      </c>
      <c r="G37" s="1303">
        <v>2.0999999999999996</v>
      </c>
      <c r="H37" s="1307">
        <v>3.3</v>
      </c>
      <c r="I37" s="1307">
        <v>1.1999999999999997</v>
      </c>
      <c r="J37" s="1302">
        <v>1.6</v>
      </c>
      <c r="K37" s="1303">
        <v>1.7999999999999998</v>
      </c>
      <c r="L37" s="1307">
        <v>3.1999999999999997</v>
      </c>
      <c r="M37" s="1308">
        <v>1.4</v>
      </c>
      <c r="N37" s="1306">
        <v>1.4</v>
      </c>
      <c r="O37" s="1303">
        <v>1.6</v>
      </c>
      <c r="P37" s="1307">
        <v>3.1</v>
      </c>
      <c r="Q37" s="1307">
        <v>1.5</v>
      </c>
      <c r="R37" s="1302">
        <v>1.2</v>
      </c>
      <c r="S37" s="1303">
        <v>1.3</v>
      </c>
      <c r="T37" s="1307">
        <v>3</v>
      </c>
      <c r="U37" s="1308">
        <v>1.7000000000000002</v>
      </c>
      <c r="V37" s="1306">
        <v>1.2</v>
      </c>
      <c r="W37" s="1303">
        <v>1.3</v>
      </c>
      <c r="X37" s="1307">
        <v>2.8</v>
      </c>
      <c r="Y37" s="1307">
        <v>1.5</v>
      </c>
      <c r="Z37" s="1302">
        <v>0.9</v>
      </c>
      <c r="AA37" s="1303">
        <v>0.99999999999999989</v>
      </c>
      <c r="AB37" s="1307">
        <v>2.2000000000000002</v>
      </c>
      <c r="AC37" s="1308">
        <v>1.2000000000000002</v>
      </c>
      <c r="AD37" s="1306">
        <v>0.6</v>
      </c>
      <c r="AE37" s="1303">
        <v>0.70000000000000007</v>
      </c>
      <c r="AF37" s="1307">
        <v>1.6999999999999997</v>
      </c>
      <c r="AG37" s="1308">
        <v>0.99999999999999978</v>
      </c>
    </row>
    <row r="38" spans="1:33">
      <c r="A38" s="1301">
        <f t="shared" si="0"/>
        <v>2041</v>
      </c>
      <c r="B38" s="1302">
        <v>2</v>
      </c>
      <c r="C38" s="1303">
        <v>2.2999999999999998</v>
      </c>
      <c r="D38" s="1307">
        <v>3.4000000000000004</v>
      </c>
      <c r="E38" s="1308">
        <v>1.1000000000000005</v>
      </c>
      <c r="F38" s="1306">
        <v>1.8</v>
      </c>
      <c r="G38" s="1303">
        <v>2.0999999999999996</v>
      </c>
      <c r="H38" s="1307">
        <v>3.3</v>
      </c>
      <c r="I38" s="1307">
        <v>1.1999999999999997</v>
      </c>
      <c r="J38" s="1302">
        <v>1.6</v>
      </c>
      <c r="K38" s="1303">
        <v>1.7999999999999998</v>
      </c>
      <c r="L38" s="1307">
        <v>3.1999999999999997</v>
      </c>
      <c r="M38" s="1308">
        <v>1.4</v>
      </c>
      <c r="N38" s="1306">
        <v>1.4</v>
      </c>
      <c r="O38" s="1303">
        <v>1.6</v>
      </c>
      <c r="P38" s="1307">
        <v>3.1</v>
      </c>
      <c r="Q38" s="1307">
        <v>1.5</v>
      </c>
      <c r="R38" s="1302">
        <v>1.2</v>
      </c>
      <c r="S38" s="1303">
        <v>1.3</v>
      </c>
      <c r="T38" s="1307">
        <v>3</v>
      </c>
      <c r="U38" s="1308">
        <v>1.7000000000000002</v>
      </c>
      <c r="V38" s="1306">
        <v>1.2</v>
      </c>
      <c r="W38" s="1303">
        <v>1.3</v>
      </c>
      <c r="X38" s="1307">
        <v>2.8</v>
      </c>
      <c r="Y38" s="1307">
        <v>1.5</v>
      </c>
      <c r="Z38" s="1302">
        <v>0.9</v>
      </c>
      <c r="AA38" s="1303">
        <v>0.99999999999999989</v>
      </c>
      <c r="AB38" s="1307">
        <v>2.2000000000000002</v>
      </c>
      <c r="AC38" s="1308">
        <v>1.2000000000000002</v>
      </c>
      <c r="AD38" s="1306">
        <v>0.6</v>
      </c>
      <c r="AE38" s="1303">
        <v>0.70000000000000007</v>
      </c>
      <c r="AF38" s="1307">
        <v>1.6999999999999997</v>
      </c>
      <c r="AG38" s="1308">
        <v>0.99999999999999978</v>
      </c>
    </row>
    <row r="39" spans="1:33">
      <c r="A39" s="1301">
        <f t="shared" si="0"/>
        <v>2042</v>
      </c>
      <c r="B39" s="1302">
        <v>2</v>
      </c>
      <c r="C39" s="1303">
        <v>2.2999999999999998</v>
      </c>
      <c r="D39" s="1307">
        <v>3.4000000000000004</v>
      </c>
      <c r="E39" s="1308">
        <v>1.1000000000000005</v>
      </c>
      <c r="F39" s="1306">
        <v>1.8</v>
      </c>
      <c r="G39" s="1303">
        <v>2.0999999999999996</v>
      </c>
      <c r="H39" s="1307">
        <v>3.3</v>
      </c>
      <c r="I39" s="1307">
        <v>1.1999999999999997</v>
      </c>
      <c r="J39" s="1302">
        <v>1.6</v>
      </c>
      <c r="K39" s="1303">
        <v>1.7999999999999998</v>
      </c>
      <c r="L39" s="1307">
        <v>3.1999999999999997</v>
      </c>
      <c r="M39" s="1308">
        <v>1.4</v>
      </c>
      <c r="N39" s="1306">
        <v>1.4</v>
      </c>
      <c r="O39" s="1303">
        <v>1.6</v>
      </c>
      <c r="P39" s="1307">
        <v>3.1</v>
      </c>
      <c r="Q39" s="1307">
        <v>1.5</v>
      </c>
      <c r="R39" s="1302">
        <v>1.2</v>
      </c>
      <c r="S39" s="1303">
        <v>1.3</v>
      </c>
      <c r="T39" s="1307">
        <v>3</v>
      </c>
      <c r="U39" s="1308">
        <v>1.7000000000000002</v>
      </c>
      <c r="V39" s="1306">
        <v>1.2</v>
      </c>
      <c r="W39" s="1303">
        <v>1.3</v>
      </c>
      <c r="X39" s="1307">
        <v>2.8</v>
      </c>
      <c r="Y39" s="1307">
        <v>1.5</v>
      </c>
      <c r="Z39" s="1302">
        <v>0.9</v>
      </c>
      <c r="AA39" s="1303">
        <v>0.99999999999999989</v>
      </c>
      <c r="AB39" s="1307">
        <v>2.2000000000000002</v>
      </c>
      <c r="AC39" s="1308">
        <v>1.2000000000000002</v>
      </c>
      <c r="AD39" s="1306">
        <v>0.6</v>
      </c>
      <c r="AE39" s="1303">
        <v>0.70000000000000007</v>
      </c>
      <c r="AF39" s="1307">
        <v>1.6999999999999997</v>
      </c>
      <c r="AG39" s="1308">
        <v>0.99999999999999978</v>
      </c>
    </row>
    <row r="40" spans="1:33">
      <c r="A40" s="1301">
        <f t="shared" si="0"/>
        <v>2043</v>
      </c>
      <c r="B40" s="1302">
        <v>2</v>
      </c>
      <c r="C40" s="1303">
        <v>2.2999999999999998</v>
      </c>
      <c r="D40" s="1307">
        <v>3.4000000000000004</v>
      </c>
      <c r="E40" s="1308">
        <v>1.1000000000000005</v>
      </c>
      <c r="F40" s="1306">
        <v>1.8</v>
      </c>
      <c r="G40" s="1303">
        <v>2.0999999999999996</v>
      </c>
      <c r="H40" s="1307">
        <v>3.3</v>
      </c>
      <c r="I40" s="1307">
        <v>1.1999999999999997</v>
      </c>
      <c r="J40" s="1302">
        <v>1.6</v>
      </c>
      <c r="K40" s="1303">
        <v>1.7999999999999998</v>
      </c>
      <c r="L40" s="1307">
        <v>3.1999999999999997</v>
      </c>
      <c r="M40" s="1308">
        <v>1.4</v>
      </c>
      <c r="N40" s="1306">
        <v>1.4</v>
      </c>
      <c r="O40" s="1303">
        <v>1.6</v>
      </c>
      <c r="P40" s="1307">
        <v>3.1</v>
      </c>
      <c r="Q40" s="1307">
        <v>1.5</v>
      </c>
      <c r="R40" s="1302">
        <v>1.2</v>
      </c>
      <c r="S40" s="1303">
        <v>1.3</v>
      </c>
      <c r="T40" s="1307">
        <v>3</v>
      </c>
      <c r="U40" s="1308">
        <v>1.7000000000000002</v>
      </c>
      <c r="V40" s="1306">
        <v>1.2</v>
      </c>
      <c r="W40" s="1303">
        <v>1.3</v>
      </c>
      <c r="X40" s="1307">
        <v>2.8</v>
      </c>
      <c r="Y40" s="1307">
        <v>1.5</v>
      </c>
      <c r="Z40" s="1302">
        <v>0.9</v>
      </c>
      <c r="AA40" s="1303">
        <v>0.99999999999999989</v>
      </c>
      <c r="AB40" s="1307">
        <v>2.2000000000000002</v>
      </c>
      <c r="AC40" s="1308">
        <v>1.2000000000000002</v>
      </c>
      <c r="AD40" s="1306">
        <v>0.6</v>
      </c>
      <c r="AE40" s="1303">
        <v>0.70000000000000007</v>
      </c>
      <c r="AF40" s="1307">
        <v>1.6999999999999997</v>
      </c>
      <c r="AG40" s="1308">
        <v>0.99999999999999978</v>
      </c>
    </row>
    <row r="41" spans="1:33">
      <c r="A41" s="1301">
        <f t="shared" si="0"/>
        <v>2044</v>
      </c>
      <c r="B41" s="1302">
        <v>2</v>
      </c>
      <c r="C41" s="1303">
        <v>2.2999999999999998</v>
      </c>
      <c r="D41" s="1307">
        <v>3.4000000000000004</v>
      </c>
      <c r="E41" s="1308">
        <v>1.1000000000000005</v>
      </c>
      <c r="F41" s="1306">
        <v>1.8</v>
      </c>
      <c r="G41" s="1303">
        <v>2.0999999999999996</v>
      </c>
      <c r="H41" s="1307">
        <v>3.3</v>
      </c>
      <c r="I41" s="1307">
        <v>1.1999999999999997</v>
      </c>
      <c r="J41" s="1302">
        <v>1.6</v>
      </c>
      <c r="K41" s="1303">
        <v>1.7999999999999998</v>
      </c>
      <c r="L41" s="1307">
        <v>3.1999999999999997</v>
      </c>
      <c r="M41" s="1308">
        <v>1.4</v>
      </c>
      <c r="N41" s="1306">
        <v>1.4</v>
      </c>
      <c r="O41" s="1303">
        <v>1.6</v>
      </c>
      <c r="P41" s="1307">
        <v>3.1</v>
      </c>
      <c r="Q41" s="1307">
        <v>1.5</v>
      </c>
      <c r="R41" s="1302">
        <v>1.2</v>
      </c>
      <c r="S41" s="1303">
        <v>1.3</v>
      </c>
      <c r="T41" s="1307">
        <v>3</v>
      </c>
      <c r="U41" s="1308">
        <v>1.7000000000000002</v>
      </c>
      <c r="V41" s="1306">
        <v>1.2</v>
      </c>
      <c r="W41" s="1303">
        <v>1.3</v>
      </c>
      <c r="X41" s="1307">
        <v>2.8</v>
      </c>
      <c r="Y41" s="1307">
        <v>1.5</v>
      </c>
      <c r="Z41" s="1302">
        <v>0.9</v>
      </c>
      <c r="AA41" s="1303">
        <v>0.99999999999999989</v>
      </c>
      <c r="AB41" s="1307">
        <v>2.2000000000000002</v>
      </c>
      <c r="AC41" s="1308">
        <v>1.2000000000000002</v>
      </c>
      <c r="AD41" s="1306">
        <v>0.6</v>
      </c>
      <c r="AE41" s="1303">
        <v>0.70000000000000007</v>
      </c>
      <c r="AF41" s="1307">
        <v>1.6999999999999997</v>
      </c>
      <c r="AG41" s="1308">
        <v>0.99999999999999978</v>
      </c>
    </row>
    <row r="42" spans="1:33">
      <c r="A42" s="1301">
        <f t="shared" si="0"/>
        <v>2045</v>
      </c>
      <c r="B42" s="1302">
        <v>2</v>
      </c>
      <c r="C42" s="1303">
        <v>2.2999999999999998</v>
      </c>
      <c r="D42" s="1307">
        <v>3.4000000000000004</v>
      </c>
      <c r="E42" s="1308">
        <v>1.1000000000000005</v>
      </c>
      <c r="F42" s="1306">
        <v>1.8</v>
      </c>
      <c r="G42" s="1303">
        <v>2.0999999999999996</v>
      </c>
      <c r="H42" s="1307">
        <v>3.3</v>
      </c>
      <c r="I42" s="1307">
        <v>1.1999999999999997</v>
      </c>
      <c r="J42" s="1302">
        <v>1.6</v>
      </c>
      <c r="K42" s="1303">
        <v>1.7999999999999998</v>
      </c>
      <c r="L42" s="1307">
        <v>3.1999999999999997</v>
      </c>
      <c r="M42" s="1308">
        <v>1.4</v>
      </c>
      <c r="N42" s="1306">
        <v>1.4</v>
      </c>
      <c r="O42" s="1303">
        <v>1.6</v>
      </c>
      <c r="P42" s="1307">
        <v>3.1</v>
      </c>
      <c r="Q42" s="1307">
        <v>1.5</v>
      </c>
      <c r="R42" s="1302">
        <v>1.2</v>
      </c>
      <c r="S42" s="1303">
        <v>1.3</v>
      </c>
      <c r="T42" s="1307">
        <v>3</v>
      </c>
      <c r="U42" s="1308">
        <v>1.7000000000000002</v>
      </c>
      <c r="V42" s="1306">
        <v>1.2</v>
      </c>
      <c r="W42" s="1303">
        <v>1.3</v>
      </c>
      <c r="X42" s="1307">
        <v>2.8</v>
      </c>
      <c r="Y42" s="1307">
        <v>1.5</v>
      </c>
      <c r="Z42" s="1302">
        <v>0.9</v>
      </c>
      <c r="AA42" s="1303">
        <v>0.99999999999999989</v>
      </c>
      <c r="AB42" s="1307">
        <v>2.2000000000000002</v>
      </c>
      <c r="AC42" s="1308">
        <v>1.2000000000000002</v>
      </c>
      <c r="AD42" s="1306">
        <v>0.6</v>
      </c>
      <c r="AE42" s="1303">
        <v>0.70000000000000007</v>
      </c>
      <c r="AF42" s="1307">
        <v>1.6999999999999997</v>
      </c>
      <c r="AG42" s="1308">
        <v>0.99999999999999978</v>
      </c>
    </row>
    <row r="43" spans="1:33">
      <c r="A43" s="1301">
        <f t="shared" si="0"/>
        <v>2046</v>
      </c>
      <c r="B43" s="1302">
        <v>2</v>
      </c>
      <c r="C43" s="1303">
        <v>2.2999999999999998</v>
      </c>
      <c r="D43" s="1307">
        <v>3.4000000000000004</v>
      </c>
      <c r="E43" s="1308">
        <v>1.1000000000000005</v>
      </c>
      <c r="F43" s="1306">
        <v>1.8</v>
      </c>
      <c r="G43" s="1303">
        <v>2.0999999999999996</v>
      </c>
      <c r="H43" s="1307">
        <v>3.3</v>
      </c>
      <c r="I43" s="1307">
        <v>1.1999999999999997</v>
      </c>
      <c r="J43" s="1302">
        <v>1.6</v>
      </c>
      <c r="K43" s="1303">
        <v>1.7999999999999998</v>
      </c>
      <c r="L43" s="1307">
        <v>3.1999999999999997</v>
      </c>
      <c r="M43" s="1308">
        <v>1.4</v>
      </c>
      <c r="N43" s="1306">
        <v>1.4</v>
      </c>
      <c r="O43" s="1303">
        <v>1.6</v>
      </c>
      <c r="P43" s="1307">
        <v>3.1</v>
      </c>
      <c r="Q43" s="1307">
        <v>1.5</v>
      </c>
      <c r="R43" s="1302">
        <v>1.2</v>
      </c>
      <c r="S43" s="1303">
        <v>1.3</v>
      </c>
      <c r="T43" s="1307">
        <v>3</v>
      </c>
      <c r="U43" s="1308">
        <v>1.7000000000000002</v>
      </c>
      <c r="V43" s="1306">
        <v>1.2</v>
      </c>
      <c r="W43" s="1303">
        <v>1.3</v>
      </c>
      <c r="X43" s="1307">
        <v>2.8</v>
      </c>
      <c r="Y43" s="1307">
        <v>1.5</v>
      </c>
      <c r="Z43" s="1302">
        <v>0.9</v>
      </c>
      <c r="AA43" s="1303">
        <v>0.99999999999999989</v>
      </c>
      <c r="AB43" s="1307">
        <v>2.2000000000000002</v>
      </c>
      <c r="AC43" s="1308">
        <v>1.2000000000000002</v>
      </c>
      <c r="AD43" s="1306">
        <v>0.6</v>
      </c>
      <c r="AE43" s="1303">
        <v>0.70000000000000007</v>
      </c>
      <c r="AF43" s="1307">
        <v>1.6999999999999997</v>
      </c>
      <c r="AG43" s="1308">
        <v>0.99999999999999978</v>
      </c>
    </row>
    <row r="44" spans="1:33">
      <c r="A44" s="1301">
        <f t="shared" si="0"/>
        <v>2047</v>
      </c>
      <c r="B44" s="1302">
        <v>2</v>
      </c>
      <c r="C44" s="1303">
        <v>2.2999999999999998</v>
      </c>
      <c r="D44" s="1307">
        <v>3.4000000000000004</v>
      </c>
      <c r="E44" s="1308">
        <v>1.1000000000000005</v>
      </c>
      <c r="F44" s="1306">
        <v>1.8</v>
      </c>
      <c r="G44" s="1303">
        <v>2.0999999999999996</v>
      </c>
      <c r="H44" s="1307">
        <v>3.3</v>
      </c>
      <c r="I44" s="1307">
        <v>1.1999999999999997</v>
      </c>
      <c r="J44" s="1302">
        <v>1.6</v>
      </c>
      <c r="K44" s="1303">
        <v>1.7999999999999998</v>
      </c>
      <c r="L44" s="1307">
        <v>3.1999999999999997</v>
      </c>
      <c r="M44" s="1308">
        <v>1.4</v>
      </c>
      <c r="N44" s="1306">
        <v>1.4</v>
      </c>
      <c r="O44" s="1303">
        <v>1.6</v>
      </c>
      <c r="P44" s="1307">
        <v>3.1</v>
      </c>
      <c r="Q44" s="1307">
        <v>1.5</v>
      </c>
      <c r="R44" s="1302">
        <v>1.2</v>
      </c>
      <c r="S44" s="1303">
        <v>1.3</v>
      </c>
      <c r="T44" s="1307">
        <v>3</v>
      </c>
      <c r="U44" s="1308">
        <v>1.7000000000000002</v>
      </c>
      <c r="V44" s="1306">
        <v>1.2</v>
      </c>
      <c r="W44" s="1303">
        <v>1.3</v>
      </c>
      <c r="X44" s="1307">
        <v>2.8</v>
      </c>
      <c r="Y44" s="1307">
        <v>1.5</v>
      </c>
      <c r="Z44" s="1302">
        <v>0.9</v>
      </c>
      <c r="AA44" s="1303">
        <v>0.99999999999999989</v>
      </c>
      <c r="AB44" s="1307">
        <v>2.2000000000000002</v>
      </c>
      <c r="AC44" s="1308">
        <v>1.2000000000000002</v>
      </c>
      <c r="AD44" s="1306">
        <v>0.6</v>
      </c>
      <c r="AE44" s="1303">
        <v>0.70000000000000007</v>
      </c>
      <c r="AF44" s="1307">
        <v>1.6999999999999997</v>
      </c>
      <c r="AG44" s="1308">
        <v>0.99999999999999978</v>
      </c>
    </row>
    <row r="45" spans="1:33">
      <c r="A45" s="1301">
        <f t="shared" si="0"/>
        <v>2048</v>
      </c>
      <c r="B45" s="1302">
        <v>2</v>
      </c>
      <c r="C45" s="1303">
        <v>2.2999999999999998</v>
      </c>
      <c r="D45" s="1307">
        <v>3.4000000000000004</v>
      </c>
      <c r="E45" s="1308">
        <v>1.1000000000000005</v>
      </c>
      <c r="F45" s="1306">
        <v>1.8</v>
      </c>
      <c r="G45" s="1303">
        <v>2.0999999999999996</v>
      </c>
      <c r="H45" s="1307">
        <v>3.3</v>
      </c>
      <c r="I45" s="1307">
        <v>1.1999999999999997</v>
      </c>
      <c r="J45" s="1302">
        <v>1.6</v>
      </c>
      <c r="K45" s="1303">
        <v>1.7999999999999998</v>
      </c>
      <c r="L45" s="1307">
        <v>3.1999999999999997</v>
      </c>
      <c r="M45" s="1308">
        <v>1.4</v>
      </c>
      <c r="N45" s="1306">
        <v>1.4</v>
      </c>
      <c r="O45" s="1303">
        <v>1.6</v>
      </c>
      <c r="P45" s="1307">
        <v>3.1</v>
      </c>
      <c r="Q45" s="1307">
        <v>1.5</v>
      </c>
      <c r="R45" s="1302">
        <v>1.2</v>
      </c>
      <c r="S45" s="1303">
        <v>1.3</v>
      </c>
      <c r="T45" s="1307">
        <v>3</v>
      </c>
      <c r="U45" s="1308">
        <v>1.7000000000000002</v>
      </c>
      <c r="V45" s="1306">
        <v>1.2</v>
      </c>
      <c r="W45" s="1303">
        <v>1.3</v>
      </c>
      <c r="X45" s="1307">
        <v>2.8</v>
      </c>
      <c r="Y45" s="1307">
        <v>1.5</v>
      </c>
      <c r="Z45" s="1302">
        <v>0.9</v>
      </c>
      <c r="AA45" s="1303">
        <v>0.99999999999999989</v>
      </c>
      <c r="AB45" s="1307">
        <v>2.2000000000000002</v>
      </c>
      <c r="AC45" s="1308">
        <v>1.2000000000000002</v>
      </c>
      <c r="AD45" s="1306">
        <v>0.6</v>
      </c>
      <c r="AE45" s="1303">
        <v>0.70000000000000007</v>
      </c>
      <c r="AF45" s="1307">
        <v>1.6999999999999997</v>
      </c>
      <c r="AG45" s="1308">
        <v>0.99999999999999978</v>
      </c>
    </row>
    <row r="46" spans="1:33">
      <c r="A46" s="1301">
        <f t="shared" si="0"/>
        <v>2049</v>
      </c>
      <c r="B46" s="1302">
        <v>2</v>
      </c>
      <c r="C46" s="1303">
        <v>2.2999999999999998</v>
      </c>
      <c r="D46" s="1307">
        <v>3.4000000000000004</v>
      </c>
      <c r="E46" s="1308">
        <v>1.1000000000000005</v>
      </c>
      <c r="F46" s="1306">
        <v>1.8</v>
      </c>
      <c r="G46" s="1303">
        <v>2.0999999999999996</v>
      </c>
      <c r="H46" s="1307">
        <v>3.3</v>
      </c>
      <c r="I46" s="1307">
        <v>1.1999999999999997</v>
      </c>
      <c r="J46" s="1302">
        <v>1.6</v>
      </c>
      <c r="K46" s="1303">
        <v>1.7999999999999998</v>
      </c>
      <c r="L46" s="1307">
        <v>3.1999999999999997</v>
      </c>
      <c r="M46" s="1308">
        <v>1.4</v>
      </c>
      <c r="N46" s="1306">
        <v>1.4</v>
      </c>
      <c r="O46" s="1303">
        <v>1.6</v>
      </c>
      <c r="P46" s="1307">
        <v>3.1</v>
      </c>
      <c r="Q46" s="1307">
        <v>1.5</v>
      </c>
      <c r="R46" s="1302">
        <v>1.2</v>
      </c>
      <c r="S46" s="1303">
        <v>1.3</v>
      </c>
      <c r="T46" s="1307">
        <v>3</v>
      </c>
      <c r="U46" s="1308">
        <v>1.7000000000000002</v>
      </c>
      <c r="V46" s="1306">
        <v>1.2</v>
      </c>
      <c r="W46" s="1303">
        <v>1.3</v>
      </c>
      <c r="X46" s="1307">
        <v>2.8</v>
      </c>
      <c r="Y46" s="1307">
        <v>1.5</v>
      </c>
      <c r="Z46" s="1302">
        <v>0.9</v>
      </c>
      <c r="AA46" s="1303">
        <v>0.99999999999999989</v>
      </c>
      <c r="AB46" s="1307">
        <v>2.2000000000000002</v>
      </c>
      <c r="AC46" s="1308">
        <v>1.2000000000000002</v>
      </c>
      <c r="AD46" s="1306">
        <v>0.6</v>
      </c>
      <c r="AE46" s="1303">
        <v>0.70000000000000007</v>
      </c>
      <c r="AF46" s="1307">
        <v>1.6999999999999997</v>
      </c>
      <c r="AG46" s="1308">
        <v>0.99999999999999978</v>
      </c>
    </row>
    <row r="47" spans="1:33">
      <c r="A47" s="1301">
        <f t="shared" si="0"/>
        <v>2050</v>
      </c>
      <c r="B47" s="1302">
        <v>2</v>
      </c>
      <c r="C47" s="1303">
        <v>2.2999999999999998</v>
      </c>
      <c r="D47" s="1307">
        <v>3.4000000000000004</v>
      </c>
      <c r="E47" s="1308">
        <v>1.1000000000000005</v>
      </c>
      <c r="F47" s="1306">
        <v>1.8</v>
      </c>
      <c r="G47" s="1303">
        <v>2.0999999999999996</v>
      </c>
      <c r="H47" s="1307">
        <v>3.3</v>
      </c>
      <c r="I47" s="1307">
        <v>1.1999999999999997</v>
      </c>
      <c r="J47" s="1302">
        <v>1.6</v>
      </c>
      <c r="K47" s="1303">
        <v>1.7999999999999998</v>
      </c>
      <c r="L47" s="1307">
        <v>3.1999999999999997</v>
      </c>
      <c r="M47" s="1308">
        <v>1.4</v>
      </c>
      <c r="N47" s="1306">
        <v>1.4</v>
      </c>
      <c r="O47" s="1303">
        <v>1.6</v>
      </c>
      <c r="P47" s="1307">
        <v>3.1</v>
      </c>
      <c r="Q47" s="1307">
        <v>1.5</v>
      </c>
      <c r="R47" s="1302">
        <v>1.2</v>
      </c>
      <c r="S47" s="1303">
        <v>1.3</v>
      </c>
      <c r="T47" s="1307">
        <v>3</v>
      </c>
      <c r="U47" s="1308">
        <v>1.7000000000000002</v>
      </c>
      <c r="V47" s="1306">
        <v>1.2</v>
      </c>
      <c r="W47" s="1303">
        <v>1.3</v>
      </c>
      <c r="X47" s="1307">
        <v>2.8</v>
      </c>
      <c r="Y47" s="1307">
        <v>1.5</v>
      </c>
      <c r="Z47" s="1302">
        <v>0.9</v>
      </c>
      <c r="AA47" s="1303">
        <v>0.99999999999999989</v>
      </c>
      <c r="AB47" s="1307">
        <v>2.2000000000000002</v>
      </c>
      <c r="AC47" s="1308">
        <v>1.2000000000000002</v>
      </c>
      <c r="AD47" s="1306">
        <v>0.6</v>
      </c>
      <c r="AE47" s="1303">
        <v>0.70000000000000007</v>
      </c>
      <c r="AF47" s="1307">
        <v>1.6999999999999997</v>
      </c>
      <c r="AG47" s="1308">
        <v>0.99999999999999978</v>
      </c>
    </row>
    <row r="48" spans="1:33">
      <c r="A48" s="1301">
        <f t="shared" si="0"/>
        <v>2051</v>
      </c>
      <c r="B48" s="1302">
        <v>2</v>
      </c>
      <c r="C48" s="1303">
        <v>2.2999999999999998</v>
      </c>
      <c r="D48" s="1307">
        <v>3.4000000000000004</v>
      </c>
      <c r="E48" s="1308">
        <v>1.1000000000000005</v>
      </c>
      <c r="F48" s="1306">
        <v>1.8</v>
      </c>
      <c r="G48" s="1303">
        <v>2.0999999999999996</v>
      </c>
      <c r="H48" s="1307">
        <v>3.3</v>
      </c>
      <c r="I48" s="1307">
        <v>1.1999999999999997</v>
      </c>
      <c r="J48" s="1302">
        <v>1.6</v>
      </c>
      <c r="K48" s="1303">
        <v>1.7999999999999998</v>
      </c>
      <c r="L48" s="1307">
        <v>3.1999999999999997</v>
      </c>
      <c r="M48" s="1308">
        <v>1.4</v>
      </c>
      <c r="N48" s="1306">
        <v>1.4</v>
      </c>
      <c r="O48" s="1303">
        <v>1.6</v>
      </c>
      <c r="P48" s="1307">
        <v>3.1</v>
      </c>
      <c r="Q48" s="1307">
        <v>1.5</v>
      </c>
      <c r="R48" s="1302">
        <v>1.2</v>
      </c>
      <c r="S48" s="1303">
        <v>1.3</v>
      </c>
      <c r="T48" s="1307">
        <v>3</v>
      </c>
      <c r="U48" s="1308">
        <v>1.7000000000000002</v>
      </c>
      <c r="V48" s="1306">
        <v>1.2</v>
      </c>
      <c r="W48" s="1303">
        <v>1.3</v>
      </c>
      <c r="X48" s="1307">
        <v>2.8</v>
      </c>
      <c r="Y48" s="1307">
        <v>1.5</v>
      </c>
      <c r="Z48" s="1302">
        <v>0.9</v>
      </c>
      <c r="AA48" s="1303">
        <v>0.99999999999999989</v>
      </c>
      <c r="AB48" s="1307">
        <v>2.2000000000000002</v>
      </c>
      <c r="AC48" s="1308">
        <v>1.2000000000000002</v>
      </c>
      <c r="AD48" s="1306">
        <v>0.6</v>
      </c>
      <c r="AE48" s="1303">
        <v>0.70000000000000007</v>
      </c>
      <c r="AF48" s="1307">
        <v>1.6999999999999997</v>
      </c>
      <c r="AG48" s="1308">
        <v>0.99999999999999978</v>
      </c>
    </row>
    <row r="49" spans="1:33">
      <c r="A49" s="1301">
        <f t="shared" si="0"/>
        <v>2052</v>
      </c>
      <c r="B49" s="1302">
        <v>2</v>
      </c>
      <c r="C49" s="1303">
        <v>2.2999999999999998</v>
      </c>
      <c r="D49" s="1307">
        <v>3.4000000000000004</v>
      </c>
      <c r="E49" s="1308">
        <v>1.1000000000000005</v>
      </c>
      <c r="F49" s="1306">
        <v>1.8</v>
      </c>
      <c r="G49" s="1303">
        <v>2.0999999999999996</v>
      </c>
      <c r="H49" s="1307">
        <v>3.3</v>
      </c>
      <c r="I49" s="1307">
        <v>1.1999999999999997</v>
      </c>
      <c r="J49" s="1302">
        <v>1.6</v>
      </c>
      <c r="K49" s="1303">
        <v>1.7999999999999998</v>
      </c>
      <c r="L49" s="1307">
        <v>3.1999999999999997</v>
      </c>
      <c r="M49" s="1308">
        <v>1.4</v>
      </c>
      <c r="N49" s="1306">
        <v>1.4</v>
      </c>
      <c r="O49" s="1303">
        <v>1.6</v>
      </c>
      <c r="P49" s="1307">
        <v>3.1</v>
      </c>
      <c r="Q49" s="1307">
        <v>1.5</v>
      </c>
      <c r="R49" s="1302">
        <v>1.2</v>
      </c>
      <c r="S49" s="1303">
        <v>1.3</v>
      </c>
      <c r="T49" s="1307">
        <v>3</v>
      </c>
      <c r="U49" s="1308">
        <v>1.7000000000000002</v>
      </c>
      <c r="V49" s="1306">
        <v>1.2</v>
      </c>
      <c r="W49" s="1303">
        <v>1.3</v>
      </c>
      <c r="X49" s="1307">
        <v>2.8</v>
      </c>
      <c r="Y49" s="1307">
        <v>1.5</v>
      </c>
      <c r="Z49" s="1302">
        <v>0.9</v>
      </c>
      <c r="AA49" s="1303">
        <v>0.99999999999999989</v>
      </c>
      <c r="AB49" s="1307">
        <v>2.2000000000000002</v>
      </c>
      <c r="AC49" s="1308">
        <v>1.2000000000000002</v>
      </c>
      <c r="AD49" s="1306">
        <v>0.6</v>
      </c>
      <c r="AE49" s="1303">
        <v>0.70000000000000007</v>
      </c>
      <c r="AF49" s="1307">
        <v>1.6999999999999997</v>
      </c>
      <c r="AG49" s="1308">
        <v>0.99999999999999978</v>
      </c>
    </row>
    <row r="50" spans="1:33">
      <c r="A50" s="1301">
        <f t="shared" si="0"/>
        <v>2053</v>
      </c>
      <c r="B50" s="1302">
        <v>2</v>
      </c>
      <c r="C50" s="1303">
        <v>2.2999999999999998</v>
      </c>
      <c r="D50" s="1307">
        <v>3.4000000000000004</v>
      </c>
      <c r="E50" s="1308">
        <v>1.1000000000000005</v>
      </c>
      <c r="F50" s="1306">
        <v>1.8</v>
      </c>
      <c r="G50" s="1303">
        <v>2.0999999999999996</v>
      </c>
      <c r="H50" s="1307">
        <v>3.3</v>
      </c>
      <c r="I50" s="1307">
        <v>1.1999999999999997</v>
      </c>
      <c r="J50" s="1302">
        <v>1.6</v>
      </c>
      <c r="K50" s="1303">
        <v>1.7999999999999998</v>
      </c>
      <c r="L50" s="1307">
        <v>3.1999999999999997</v>
      </c>
      <c r="M50" s="1308">
        <v>1.4</v>
      </c>
      <c r="N50" s="1306">
        <v>1.4</v>
      </c>
      <c r="O50" s="1303">
        <v>1.6</v>
      </c>
      <c r="P50" s="1307">
        <v>3.1</v>
      </c>
      <c r="Q50" s="1307">
        <v>1.5</v>
      </c>
      <c r="R50" s="1302">
        <v>1.2</v>
      </c>
      <c r="S50" s="1303">
        <v>1.3</v>
      </c>
      <c r="T50" s="1307">
        <v>3</v>
      </c>
      <c r="U50" s="1308">
        <v>1.7000000000000002</v>
      </c>
      <c r="V50" s="1306">
        <v>1.2</v>
      </c>
      <c r="W50" s="1303">
        <v>1.3</v>
      </c>
      <c r="X50" s="1307">
        <v>2.8</v>
      </c>
      <c r="Y50" s="1307">
        <v>1.5</v>
      </c>
      <c r="Z50" s="1302">
        <v>0.9</v>
      </c>
      <c r="AA50" s="1303">
        <v>0.99999999999999989</v>
      </c>
      <c r="AB50" s="1307">
        <v>2.2000000000000002</v>
      </c>
      <c r="AC50" s="1308">
        <v>1.2000000000000002</v>
      </c>
      <c r="AD50" s="1306">
        <v>0.6</v>
      </c>
      <c r="AE50" s="1303">
        <v>0.70000000000000007</v>
      </c>
      <c r="AF50" s="1307">
        <v>1.6999999999999997</v>
      </c>
      <c r="AG50" s="1308">
        <v>0.99999999999999978</v>
      </c>
    </row>
    <row r="51" spans="1:33">
      <c r="A51" s="1301">
        <f t="shared" si="0"/>
        <v>2054</v>
      </c>
      <c r="B51" s="1302">
        <v>2</v>
      </c>
      <c r="C51" s="1303">
        <v>2.2999999999999998</v>
      </c>
      <c r="D51" s="1307">
        <v>3.4000000000000004</v>
      </c>
      <c r="E51" s="1308">
        <v>1.1000000000000005</v>
      </c>
      <c r="F51" s="1306">
        <v>1.8</v>
      </c>
      <c r="G51" s="1303">
        <v>2.0999999999999996</v>
      </c>
      <c r="H51" s="1307">
        <v>3.3</v>
      </c>
      <c r="I51" s="1307">
        <v>1.1999999999999997</v>
      </c>
      <c r="J51" s="1302">
        <v>1.6</v>
      </c>
      <c r="K51" s="1303">
        <v>1.7999999999999998</v>
      </c>
      <c r="L51" s="1307">
        <v>3.1999999999999997</v>
      </c>
      <c r="M51" s="1308">
        <v>1.4</v>
      </c>
      <c r="N51" s="1306">
        <v>1.4</v>
      </c>
      <c r="O51" s="1303">
        <v>1.6</v>
      </c>
      <c r="P51" s="1307">
        <v>3.1</v>
      </c>
      <c r="Q51" s="1307">
        <v>1.5</v>
      </c>
      <c r="R51" s="1302">
        <v>1.2</v>
      </c>
      <c r="S51" s="1303">
        <v>1.3</v>
      </c>
      <c r="T51" s="1307">
        <v>3</v>
      </c>
      <c r="U51" s="1308">
        <v>1.7000000000000002</v>
      </c>
      <c r="V51" s="1306">
        <v>1.2</v>
      </c>
      <c r="W51" s="1303">
        <v>1.3</v>
      </c>
      <c r="X51" s="1307">
        <v>2.8</v>
      </c>
      <c r="Y51" s="1307">
        <v>1.5</v>
      </c>
      <c r="Z51" s="1302">
        <v>0.9</v>
      </c>
      <c r="AA51" s="1303">
        <v>0.99999999999999989</v>
      </c>
      <c r="AB51" s="1307">
        <v>2.2000000000000002</v>
      </c>
      <c r="AC51" s="1308">
        <v>1.2000000000000002</v>
      </c>
      <c r="AD51" s="1306">
        <v>0.6</v>
      </c>
      <c r="AE51" s="1303">
        <v>0.70000000000000007</v>
      </c>
      <c r="AF51" s="1307">
        <v>1.6999999999999997</v>
      </c>
      <c r="AG51" s="1308">
        <v>0.99999999999999978</v>
      </c>
    </row>
    <row r="52" spans="1:33">
      <c r="A52" s="1301">
        <f t="shared" si="0"/>
        <v>2055</v>
      </c>
      <c r="B52" s="1302">
        <v>2</v>
      </c>
      <c r="C52" s="1303">
        <v>2.2999999999999998</v>
      </c>
      <c r="D52" s="1307">
        <v>3.4000000000000004</v>
      </c>
      <c r="E52" s="1308">
        <v>1.1000000000000005</v>
      </c>
      <c r="F52" s="1306">
        <v>1.8</v>
      </c>
      <c r="G52" s="1303">
        <v>2.0999999999999996</v>
      </c>
      <c r="H52" s="1307">
        <v>3.3</v>
      </c>
      <c r="I52" s="1307">
        <v>1.1999999999999997</v>
      </c>
      <c r="J52" s="1302">
        <v>1.6</v>
      </c>
      <c r="K52" s="1303">
        <v>1.7999999999999998</v>
      </c>
      <c r="L52" s="1307">
        <v>3.1999999999999997</v>
      </c>
      <c r="M52" s="1308">
        <v>1.4</v>
      </c>
      <c r="N52" s="1306">
        <v>1.4</v>
      </c>
      <c r="O52" s="1303">
        <v>1.6</v>
      </c>
      <c r="P52" s="1307">
        <v>3.1</v>
      </c>
      <c r="Q52" s="1307">
        <v>1.5</v>
      </c>
      <c r="R52" s="1302">
        <v>1.2</v>
      </c>
      <c r="S52" s="1303">
        <v>1.3</v>
      </c>
      <c r="T52" s="1307">
        <v>3</v>
      </c>
      <c r="U52" s="1308">
        <v>1.7000000000000002</v>
      </c>
      <c r="V52" s="1306">
        <v>1.2</v>
      </c>
      <c r="W52" s="1303">
        <v>1.3</v>
      </c>
      <c r="X52" s="1307">
        <v>2.8</v>
      </c>
      <c r="Y52" s="1307">
        <v>1.5</v>
      </c>
      <c r="Z52" s="1302">
        <v>0.9</v>
      </c>
      <c r="AA52" s="1303">
        <v>0.99999999999999989</v>
      </c>
      <c r="AB52" s="1307">
        <v>2.2000000000000002</v>
      </c>
      <c r="AC52" s="1308">
        <v>1.2000000000000002</v>
      </c>
      <c r="AD52" s="1306">
        <v>0.6</v>
      </c>
      <c r="AE52" s="1303">
        <v>0.70000000000000007</v>
      </c>
      <c r="AF52" s="1307">
        <v>1.6999999999999997</v>
      </c>
      <c r="AG52" s="1308">
        <v>0.99999999999999978</v>
      </c>
    </row>
    <row r="53" spans="1:33">
      <c r="A53" s="1301">
        <f t="shared" si="0"/>
        <v>2056</v>
      </c>
      <c r="B53" s="1302">
        <v>2</v>
      </c>
      <c r="C53" s="1303">
        <v>2.2999999999999998</v>
      </c>
      <c r="D53" s="1307">
        <v>3.4000000000000004</v>
      </c>
      <c r="E53" s="1308">
        <v>1.1000000000000005</v>
      </c>
      <c r="F53" s="1306">
        <v>1.8</v>
      </c>
      <c r="G53" s="1303">
        <v>2.0999999999999996</v>
      </c>
      <c r="H53" s="1307">
        <v>3.3</v>
      </c>
      <c r="I53" s="1307">
        <v>1.1999999999999997</v>
      </c>
      <c r="J53" s="1302">
        <v>1.6</v>
      </c>
      <c r="K53" s="1303">
        <v>1.7999999999999998</v>
      </c>
      <c r="L53" s="1307">
        <v>3.1999999999999997</v>
      </c>
      <c r="M53" s="1308">
        <v>1.4</v>
      </c>
      <c r="N53" s="1306">
        <v>1.4</v>
      </c>
      <c r="O53" s="1303">
        <v>1.6</v>
      </c>
      <c r="P53" s="1307">
        <v>3.1</v>
      </c>
      <c r="Q53" s="1307">
        <v>1.5</v>
      </c>
      <c r="R53" s="1302">
        <v>1.2</v>
      </c>
      <c r="S53" s="1303">
        <v>1.3</v>
      </c>
      <c r="T53" s="1307">
        <v>3</v>
      </c>
      <c r="U53" s="1308">
        <v>1.7000000000000002</v>
      </c>
      <c r="V53" s="1306">
        <v>1.2</v>
      </c>
      <c r="W53" s="1303">
        <v>1.3</v>
      </c>
      <c r="X53" s="1307">
        <v>2.8</v>
      </c>
      <c r="Y53" s="1307">
        <v>1.5</v>
      </c>
      <c r="Z53" s="1302">
        <v>0.9</v>
      </c>
      <c r="AA53" s="1303">
        <v>0.99999999999999989</v>
      </c>
      <c r="AB53" s="1307">
        <v>2.2000000000000002</v>
      </c>
      <c r="AC53" s="1308">
        <v>1.2000000000000002</v>
      </c>
      <c r="AD53" s="1306">
        <v>0.6</v>
      </c>
      <c r="AE53" s="1303">
        <v>0.70000000000000007</v>
      </c>
      <c r="AF53" s="1307">
        <v>1.6999999999999997</v>
      </c>
      <c r="AG53" s="1308">
        <v>0.99999999999999978</v>
      </c>
    </row>
    <row r="54" spans="1:33">
      <c r="A54" s="1301">
        <f t="shared" si="0"/>
        <v>2057</v>
      </c>
      <c r="B54" s="1302">
        <v>2</v>
      </c>
      <c r="C54" s="1303">
        <v>2.2999999999999998</v>
      </c>
      <c r="D54" s="1307">
        <v>3.4000000000000004</v>
      </c>
      <c r="E54" s="1308">
        <v>1.1000000000000005</v>
      </c>
      <c r="F54" s="1306">
        <v>1.8</v>
      </c>
      <c r="G54" s="1303">
        <v>2.0999999999999996</v>
      </c>
      <c r="H54" s="1307">
        <v>3.3</v>
      </c>
      <c r="I54" s="1307">
        <v>1.1999999999999997</v>
      </c>
      <c r="J54" s="1302">
        <v>1.6</v>
      </c>
      <c r="K54" s="1303">
        <v>1.7999999999999998</v>
      </c>
      <c r="L54" s="1307">
        <v>3.1999999999999997</v>
      </c>
      <c r="M54" s="1308">
        <v>1.4</v>
      </c>
      <c r="N54" s="1306">
        <v>1.4</v>
      </c>
      <c r="O54" s="1303">
        <v>1.6</v>
      </c>
      <c r="P54" s="1307">
        <v>3.1</v>
      </c>
      <c r="Q54" s="1307">
        <v>1.5</v>
      </c>
      <c r="R54" s="1302">
        <v>1.2</v>
      </c>
      <c r="S54" s="1303">
        <v>1.3</v>
      </c>
      <c r="T54" s="1307">
        <v>3</v>
      </c>
      <c r="U54" s="1308">
        <v>1.7000000000000002</v>
      </c>
      <c r="V54" s="1306">
        <v>1.2</v>
      </c>
      <c r="W54" s="1303">
        <v>1.3</v>
      </c>
      <c r="X54" s="1307">
        <v>2.8</v>
      </c>
      <c r="Y54" s="1307">
        <v>1.5</v>
      </c>
      <c r="Z54" s="1302">
        <v>0.9</v>
      </c>
      <c r="AA54" s="1303">
        <v>0.99999999999999989</v>
      </c>
      <c r="AB54" s="1307">
        <v>2.2000000000000002</v>
      </c>
      <c r="AC54" s="1308">
        <v>1.2000000000000002</v>
      </c>
      <c r="AD54" s="1306">
        <v>0.6</v>
      </c>
      <c r="AE54" s="1303">
        <v>0.70000000000000007</v>
      </c>
      <c r="AF54" s="1307">
        <v>1.6999999999999997</v>
      </c>
      <c r="AG54" s="1308">
        <v>0.99999999999999978</v>
      </c>
    </row>
    <row r="55" spans="1:33">
      <c r="A55" s="1301">
        <f t="shared" si="0"/>
        <v>2058</v>
      </c>
      <c r="B55" s="1302">
        <v>2</v>
      </c>
      <c r="C55" s="1303">
        <v>2.2999999999999998</v>
      </c>
      <c r="D55" s="1307">
        <v>3.4000000000000004</v>
      </c>
      <c r="E55" s="1308">
        <v>1.1000000000000005</v>
      </c>
      <c r="F55" s="1306">
        <v>1.8</v>
      </c>
      <c r="G55" s="1303">
        <v>2.0999999999999996</v>
      </c>
      <c r="H55" s="1307">
        <v>3.3</v>
      </c>
      <c r="I55" s="1307">
        <v>1.1999999999999997</v>
      </c>
      <c r="J55" s="1302">
        <v>1.6</v>
      </c>
      <c r="K55" s="1303">
        <v>1.7999999999999998</v>
      </c>
      <c r="L55" s="1307">
        <v>3.1999999999999997</v>
      </c>
      <c r="M55" s="1308">
        <v>1.4</v>
      </c>
      <c r="N55" s="1306">
        <v>1.4</v>
      </c>
      <c r="O55" s="1303">
        <v>1.6</v>
      </c>
      <c r="P55" s="1307">
        <v>3.1</v>
      </c>
      <c r="Q55" s="1307">
        <v>1.5</v>
      </c>
      <c r="R55" s="1302">
        <v>1.2</v>
      </c>
      <c r="S55" s="1303">
        <v>1.3</v>
      </c>
      <c r="T55" s="1307">
        <v>3</v>
      </c>
      <c r="U55" s="1308">
        <v>1.7000000000000002</v>
      </c>
      <c r="V55" s="1306">
        <v>1.2</v>
      </c>
      <c r="W55" s="1303">
        <v>1.3</v>
      </c>
      <c r="X55" s="1307">
        <v>2.8</v>
      </c>
      <c r="Y55" s="1307">
        <v>1.5</v>
      </c>
      <c r="Z55" s="1302">
        <v>0.9</v>
      </c>
      <c r="AA55" s="1303">
        <v>0.99999999999999989</v>
      </c>
      <c r="AB55" s="1307">
        <v>2.2000000000000002</v>
      </c>
      <c r="AC55" s="1308">
        <v>1.2000000000000002</v>
      </c>
      <c r="AD55" s="1306">
        <v>0.6</v>
      </c>
      <c r="AE55" s="1303">
        <v>0.70000000000000007</v>
      </c>
      <c r="AF55" s="1307">
        <v>1.6999999999999997</v>
      </c>
      <c r="AG55" s="1308">
        <v>0.99999999999999978</v>
      </c>
    </row>
    <row r="56" spans="1:33">
      <c r="A56" s="1301">
        <f t="shared" si="0"/>
        <v>2059</v>
      </c>
      <c r="B56" s="1302">
        <v>2</v>
      </c>
      <c r="C56" s="1303">
        <v>2.2999999999999998</v>
      </c>
      <c r="D56" s="1307">
        <v>3.4000000000000004</v>
      </c>
      <c r="E56" s="1308">
        <v>1.1000000000000005</v>
      </c>
      <c r="F56" s="1306">
        <v>1.8</v>
      </c>
      <c r="G56" s="1303">
        <v>2.0999999999999996</v>
      </c>
      <c r="H56" s="1307">
        <v>3.3</v>
      </c>
      <c r="I56" s="1307">
        <v>1.1999999999999997</v>
      </c>
      <c r="J56" s="1302">
        <v>1.6</v>
      </c>
      <c r="K56" s="1303">
        <v>1.7999999999999998</v>
      </c>
      <c r="L56" s="1307">
        <v>3.1999999999999997</v>
      </c>
      <c r="M56" s="1308">
        <v>1.4</v>
      </c>
      <c r="N56" s="1306">
        <v>1.4</v>
      </c>
      <c r="O56" s="1303">
        <v>1.6</v>
      </c>
      <c r="P56" s="1307">
        <v>3.1</v>
      </c>
      <c r="Q56" s="1307">
        <v>1.5</v>
      </c>
      <c r="R56" s="1302">
        <v>1.2</v>
      </c>
      <c r="S56" s="1303">
        <v>1.3</v>
      </c>
      <c r="T56" s="1307">
        <v>3</v>
      </c>
      <c r="U56" s="1308">
        <v>1.7000000000000002</v>
      </c>
      <c r="V56" s="1306">
        <v>1.2</v>
      </c>
      <c r="W56" s="1303">
        <v>1.3</v>
      </c>
      <c r="X56" s="1307">
        <v>2.8</v>
      </c>
      <c r="Y56" s="1307">
        <v>1.5</v>
      </c>
      <c r="Z56" s="1302">
        <v>0.9</v>
      </c>
      <c r="AA56" s="1303">
        <v>0.99999999999999989</v>
      </c>
      <c r="AB56" s="1307">
        <v>2.2000000000000002</v>
      </c>
      <c r="AC56" s="1308">
        <v>1.2000000000000002</v>
      </c>
      <c r="AD56" s="1306">
        <v>0.6</v>
      </c>
      <c r="AE56" s="1303">
        <v>0.70000000000000007</v>
      </c>
      <c r="AF56" s="1307">
        <v>1.6999999999999997</v>
      </c>
      <c r="AG56" s="1308">
        <v>0.99999999999999978</v>
      </c>
    </row>
    <row r="57" spans="1:33">
      <c r="A57" s="1301">
        <f t="shared" si="0"/>
        <v>2060</v>
      </c>
      <c r="B57" s="1302">
        <v>2</v>
      </c>
      <c r="C57" s="1303">
        <v>2.2999999999999998</v>
      </c>
      <c r="D57" s="1307">
        <v>3.4000000000000004</v>
      </c>
      <c r="E57" s="1308">
        <v>1.1000000000000005</v>
      </c>
      <c r="F57" s="1306">
        <v>1.8</v>
      </c>
      <c r="G57" s="1303">
        <v>2.0999999999999996</v>
      </c>
      <c r="H57" s="1307">
        <v>3.3</v>
      </c>
      <c r="I57" s="1307">
        <v>1.1999999999999997</v>
      </c>
      <c r="J57" s="1302">
        <v>1.6</v>
      </c>
      <c r="K57" s="1303">
        <v>1.7999999999999998</v>
      </c>
      <c r="L57" s="1307">
        <v>3.1999999999999997</v>
      </c>
      <c r="M57" s="1308">
        <v>1.4</v>
      </c>
      <c r="N57" s="1306">
        <v>1.4</v>
      </c>
      <c r="O57" s="1303">
        <v>1.6</v>
      </c>
      <c r="P57" s="1307">
        <v>3.1</v>
      </c>
      <c r="Q57" s="1307">
        <v>1.5</v>
      </c>
      <c r="R57" s="1302">
        <v>1.2</v>
      </c>
      <c r="S57" s="1303">
        <v>1.3</v>
      </c>
      <c r="T57" s="1307">
        <v>3</v>
      </c>
      <c r="U57" s="1308">
        <v>1.7000000000000002</v>
      </c>
      <c r="V57" s="1306">
        <v>1.2</v>
      </c>
      <c r="W57" s="1303">
        <v>1.3</v>
      </c>
      <c r="X57" s="1307">
        <v>2.8</v>
      </c>
      <c r="Y57" s="1307">
        <v>1.5</v>
      </c>
      <c r="Z57" s="1302">
        <v>0.9</v>
      </c>
      <c r="AA57" s="1303">
        <v>0.99999999999999989</v>
      </c>
      <c r="AB57" s="1307">
        <v>2.2000000000000002</v>
      </c>
      <c r="AC57" s="1308">
        <v>1.2000000000000002</v>
      </c>
      <c r="AD57" s="1306">
        <v>0.6</v>
      </c>
      <c r="AE57" s="1303">
        <v>0.70000000000000007</v>
      </c>
      <c r="AF57" s="1307">
        <v>1.6999999999999997</v>
      </c>
      <c r="AG57" s="1308">
        <v>0.99999999999999978</v>
      </c>
    </row>
    <row r="58" spans="1:33">
      <c r="A58" s="1301">
        <f t="shared" si="0"/>
        <v>2061</v>
      </c>
      <c r="B58" s="1302">
        <v>2</v>
      </c>
      <c r="C58" s="1303">
        <v>2.2999999999999998</v>
      </c>
      <c r="D58" s="1307">
        <v>3.4000000000000004</v>
      </c>
      <c r="E58" s="1308">
        <v>1.1000000000000005</v>
      </c>
      <c r="F58" s="1306">
        <v>1.8</v>
      </c>
      <c r="G58" s="1303">
        <v>2.0999999999999996</v>
      </c>
      <c r="H58" s="1307">
        <v>3.3</v>
      </c>
      <c r="I58" s="1307">
        <v>1.1999999999999997</v>
      </c>
      <c r="J58" s="1302">
        <v>1.6</v>
      </c>
      <c r="K58" s="1303">
        <v>1.7999999999999998</v>
      </c>
      <c r="L58" s="1307">
        <v>3.1999999999999997</v>
      </c>
      <c r="M58" s="1308">
        <v>1.4</v>
      </c>
      <c r="N58" s="1306">
        <v>1.4</v>
      </c>
      <c r="O58" s="1303">
        <v>1.6</v>
      </c>
      <c r="P58" s="1307">
        <v>3.1</v>
      </c>
      <c r="Q58" s="1307">
        <v>1.5</v>
      </c>
      <c r="R58" s="1302">
        <v>1.2</v>
      </c>
      <c r="S58" s="1303">
        <v>1.3</v>
      </c>
      <c r="T58" s="1307">
        <v>3</v>
      </c>
      <c r="U58" s="1308">
        <v>1.7000000000000002</v>
      </c>
      <c r="V58" s="1306">
        <v>1.2</v>
      </c>
      <c r="W58" s="1303">
        <v>1.3</v>
      </c>
      <c r="X58" s="1307">
        <v>2.8</v>
      </c>
      <c r="Y58" s="1307">
        <v>1.5</v>
      </c>
      <c r="Z58" s="1302">
        <v>0.9</v>
      </c>
      <c r="AA58" s="1303">
        <v>0.99999999999999989</v>
      </c>
      <c r="AB58" s="1307">
        <v>2.2000000000000002</v>
      </c>
      <c r="AC58" s="1308">
        <v>1.2000000000000002</v>
      </c>
      <c r="AD58" s="1306">
        <v>0.6</v>
      </c>
      <c r="AE58" s="1303">
        <v>0.70000000000000007</v>
      </c>
      <c r="AF58" s="1307">
        <v>1.6999999999999997</v>
      </c>
      <c r="AG58" s="1308">
        <v>0.99999999999999978</v>
      </c>
    </row>
    <row r="59" spans="1:33">
      <c r="A59" s="1301">
        <f t="shared" si="0"/>
        <v>2062</v>
      </c>
      <c r="B59" s="1302">
        <v>2</v>
      </c>
      <c r="C59" s="1303">
        <v>2.2999999999999998</v>
      </c>
      <c r="D59" s="1307">
        <v>3.4000000000000004</v>
      </c>
      <c r="E59" s="1308">
        <v>1.1000000000000005</v>
      </c>
      <c r="F59" s="1306">
        <v>1.8</v>
      </c>
      <c r="G59" s="1303">
        <v>2.0999999999999996</v>
      </c>
      <c r="H59" s="1307">
        <v>3.3</v>
      </c>
      <c r="I59" s="1307">
        <v>1.1999999999999997</v>
      </c>
      <c r="J59" s="1302">
        <v>1.6</v>
      </c>
      <c r="K59" s="1303">
        <v>1.7999999999999998</v>
      </c>
      <c r="L59" s="1307">
        <v>3.1999999999999997</v>
      </c>
      <c r="M59" s="1308">
        <v>1.4</v>
      </c>
      <c r="N59" s="1306">
        <v>1.4</v>
      </c>
      <c r="O59" s="1303">
        <v>1.6</v>
      </c>
      <c r="P59" s="1307">
        <v>3.1</v>
      </c>
      <c r="Q59" s="1307">
        <v>1.5</v>
      </c>
      <c r="R59" s="1302">
        <v>1.2</v>
      </c>
      <c r="S59" s="1303">
        <v>1.3</v>
      </c>
      <c r="T59" s="1307">
        <v>3</v>
      </c>
      <c r="U59" s="1308">
        <v>1.7000000000000002</v>
      </c>
      <c r="V59" s="1306">
        <v>1.2</v>
      </c>
      <c r="W59" s="1303">
        <v>1.3</v>
      </c>
      <c r="X59" s="1307">
        <v>2.8</v>
      </c>
      <c r="Y59" s="1307">
        <v>1.5</v>
      </c>
      <c r="Z59" s="1302">
        <v>0.9</v>
      </c>
      <c r="AA59" s="1303">
        <v>0.99999999999999989</v>
      </c>
      <c r="AB59" s="1307">
        <v>2.2000000000000002</v>
      </c>
      <c r="AC59" s="1308">
        <v>1.2000000000000002</v>
      </c>
      <c r="AD59" s="1306">
        <v>0.6</v>
      </c>
      <c r="AE59" s="1303">
        <v>0.70000000000000007</v>
      </c>
      <c r="AF59" s="1307">
        <v>1.6999999999999997</v>
      </c>
      <c r="AG59" s="1308">
        <v>0.99999999999999978</v>
      </c>
    </row>
    <row r="60" spans="1:33">
      <c r="A60" s="1301">
        <f t="shared" si="0"/>
        <v>2063</v>
      </c>
      <c r="B60" s="1302">
        <v>2</v>
      </c>
      <c r="C60" s="1303">
        <v>2.2999999999999998</v>
      </c>
      <c r="D60" s="1307">
        <v>3.4000000000000004</v>
      </c>
      <c r="E60" s="1308">
        <v>1.1000000000000005</v>
      </c>
      <c r="F60" s="1306">
        <v>1.8</v>
      </c>
      <c r="G60" s="1303">
        <v>2.0999999999999996</v>
      </c>
      <c r="H60" s="1307">
        <v>3.3</v>
      </c>
      <c r="I60" s="1307">
        <v>1.1999999999999997</v>
      </c>
      <c r="J60" s="1302">
        <v>1.6</v>
      </c>
      <c r="K60" s="1303">
        <v>1.7999999999999998</v>
      </c>
      <c r="L60" s="1307">
        <v>3.1999999999999997</v>
      </c>
      <c r="M60" s="1308">
        <v>1.4</v>
      </c>
      <c r="N60" s="1306">
        <v>1.4</v>
      </c>
      <c r="O60" s="1303">
        <v>1.6</v>
      </c>
      <c r="P60" s="1307">
        <v>3.1</v>
      </c>
      <c r="Q60" s="1307">
        <v>1.5</v>
      </c>
      <c r="R60" s="1302">
        <v>1.2</v>
      </c>
      <c r="S60" s="1303">
        <v>1.3</v>
      </c>
      <c r="T60" s="1307">
        <v>3</v>
      </c>
      <c r="U60" s="1308">
        <v>1.7000000000000002</v>
      </c>
      <c r="V60" s="1306">
        <v>1.2</v>
      </c>
      <c r="W60" s="1303">
        <v>1.3</v>
      </c>
      <c r="X60" s="1307">
        <v>2.8</v>
      </c>
      <c r="Y60" s="1307">
        <v>1.5</v>
      </c>
      <c r="Z60" s="1302">
        <v>0.9</v>
      </c>
      <c r="AA60" s="1303">
        <v>0.99999999999999989</v>
      </c>
      <c r="AB60" s="1307">
        <v>2.2000000000000002</v>
      </c>
      <c r="AC60" s="1308">
        <v>1.2000000000000002</v>
      </c>
      <c r="AD60" s="1306">
        <v>0.6</v>
      </c>
      <c r="AE60" s="1303">
        <v>0.70000000000000007</v>
      </c>
      <c r="AF60" s="1307">
        <v>1.6999999999999997</v>
      </c>
      <c r="AG60" s="1308">
        <v>0.99999999999999978</v>
      </c>
    </row>
    <row r="61" spans="1:33">
      <c r="A61" s="1301">
        <f t="shared" si="0"/>
        <v>2064</v>
      </c>
      <c r="B61" s="1302">
        <v>2</v>
      </c>
      <c r="C61" s="1303">
        <v>2.2999999999999998</v>
      </c>
      <c r="D61" s="1307">
        <v>3.4000000000000004</v>
      </c>
      <c r="E61" s="1308">
        <v>1.1000000000000005</v>
      </c>
      <c r="F61" s="1306">
        <v>1.8</v>
      </c>
      <c r="G61" s="1303">
        <v>2.0999999999999996</v>
      </c>
      <c r="H61" s="1307">
        <v>3.3</v>
      </c>
      <c r="I61" s="1307">
        <v>1.1999999999999997</v>
      </c>
      <c r="J61" s="1302">
        <v>1.6</v>
      </c>
      <c r="K61" s="1303">
        <v>1.7999999999999998</v>
      </c>
      <c r="L61" s="1307">
        <v>3.1999999999999997</v>
      </c>
      <c r="M61" s="1308">
        <v>1.4</v>
      </c>
      <c r="N61" s="1306">
        <v>1.4</v>
      </c>
      <c r="O61" s="1303">
        <v>1.6</v>
      </c>
      <c r="P61" s="1307">
        <v>3.1</v>
      </c>
      <c r="Q61" s="1307">
        <v>1.5</v>
      </c>
      <c r="R61" s="1302">
        <v>1.2</v>
      </c>
      <c r="S61" s="1303">
        <v>1.3</v>
      </c>
      <c r="T61" s="1307">
        <v>3</v>
      </c>
      <c r="U61" s="1308">
        <v>1.7000000000000002</v>
      </c>
      <c r="V61" s="1306">
        <v>1.2</v>
      </c>
      <c r="W61" s="1303">
        <v>1.3</v>
      </c>
      <c r="X61" s="1307">
        <v>2.8</v>
      </c>
      <c r="Y61" s="1307">
        <v>1.5</v>
      </c>
      <c r="Z61" s="1302">
        <v>0.9</v>
      </c>
      <c r="AA61" s="1303">
        <v>0.99999999999999989</v>
      </c>
      <c r="AB61" s="1307">
        <v>2.2000000000000002</v>
      </c>
      <c r="AC61" s="1308">
        <v>1.2000000000000002</v>
      </c>
      <c r="AD61" s="1306">
        <v>0.6</v>
      </c>
      <c r="AE61" s="1303">
        <v>0.70000000000000007</v>
      </c>
      <c r="AF61" s="1307">
        <v>1.6999999999999997</v>
      </c>
      <c r="AG61" s="1308">
        <v>0.99999999999999978</v>
      </c>
    </row>
    <row r="62" spans="1:33">
      <c r="A62" s="1301">
        <f t="shared" si="0"/>
        <v>2065</v>
      </c>
      <c r="B62" s="1302">
        <v>2</v>
      </c>
      <c r="C62" s="1303">
        <v>2.2999999999999998</v>
      </c>
      <c r="D62" s="1307">
        <v>3.4000000000000004</v>
      </c>
      <c r="E62" s="1308">
        <v>1.1000000000000005</v>
      </c>
      <c r="F62" s="1306">
        <v>1.8</v>
      </c>
      <c r="G62" s="1303">
        <v>2.0999999999999996</v>
      </c>
      <c r="H62" s="1307">
        <v>3.3</v>
      </c>
      <c r="I62" s="1307">
        <v>1.1999999999999997</v>
      </c>
      <c r="J62" s="1302">
        <v>1.6</v>
      </c>
      <c r="K62" s="1303">
        <v>1.7999999999999998</v>
      </c>
      <c r="L62" s="1307">
        <v>3.1999999999999997</v>
      </c>
      <c r="M62" s="1308">
        <v>1.4</v>
      </c>
      <c r="N62" s="1306">
        <v>1.4</v>
      </c>
      <c r="O62" s="1303">
        <v>1.6</v>
      </c>
      <c r="P62" s="1307">
        <v>3.1</v>
      </c>
      <c r="Q62" s="1307">
        <v>1.5</v>
      </c>
      <c r="R62" s="1302">
        <v>1.2</v>
      </c>
      <c r="S62" s="1303">
        <v>1.3</v>
      </c>
      <c r="T62" s="1307">
        <v>3</v>
      </c>
      <c r="U62" s="1308">
        <v>1.7000000000000002</v>
      </c>
      <c r="V62" s="1306">
        <v>1.2</v>
      </c>
      <c r="W62" s="1303">
        <v>1.3</v>
      </c>
      <c r="X62" s="1307">
        <v>2.8</v>
      </c>
      <c r="Y62" s="1307">
        <v>1.5</v>
      </c>
      <c r="Z62" s="1302">
        <v>0.9</v>
      </c>
      <c r="AA62" s="1303">
        <v>0.99999999999999989</v>
      </c>
      <c r="AB62" s="1307">
        <v>2.2000000000000002</v>
      </c>
      <c r="AC62" s="1308">
        <v>1.2000000000000002</v>
      </c>
      <c r="AD62" s="1306">
        <v>0.6</v>
      </c>
      <c r="AE62" s="1303">
        <v>0.70000000000000007</v>
      </c>
      <c r="AF62" s="1307">
        <v>1.6999999999999997</v>
      </c>
      <c r="AG62" s="1308">
        <v>0.99999999999999978</v>
      </c>
    </row>
    <row r="63" spans="1:33">
      <c r="A63" s="1301">
        <f t="shared" si="0"/>
        <v>2066</v>
      </c>
      <c r="B63" s="1302">
        <v>2</v>
      </c>
      <c r="C63" s="1303">
        <v>2.2999999999999998</v>
      </c>
      <c r="D63" s="1307">
        <v>3.4000000000000004</v>
      </c>
      <c r="E63" s="1308">
        <v>1.1000000000000005</v>
      </c>
      <c r="F63" s="1306">
        <v>1.8</v>
      </c>
      <c r="G63" s="1303">
        <v>2.0999999999999996</v>
      </c>
      <c r="H63" s="1307">
        <v>3.3</v>
      </c>
      <c r="I63" s="1307">
        <v>1.1999999999999997</v>
      </c>
      <c r="J63" s="1302">
        <v>1.6</v>
      </c>
      <c r="K63" s="1303">
        <v>1.7999999999999998</v>
      </c>
      <c r="L63" s="1307">
        <v>3.1999999999999997</v>
      </c>
      <c r="M63" s="1308">
        <v>1.4</v>
      </c>
      <c r="N63" s="1306">
        <v>1.4</v>
      </c>
      <c r="O63" s="1303">
        <v>1.6</v>
      </c>
      <c r="P63" s="1307">
        <v>3.1</v>
      </c>
      <c r="Q63" s="1307">
        <v>1.5</v>
      </c>
      <c r="R63" s="1302">
        <v>1.2</v>
      </c>
      <c r="S63" s="1303">
        <v>1.3</v>
      </c>
      <c r="T63" s="1307">
        <v>3</v>
      </c>
      <c r="U63" s="1308">
        <v>1.7000000000000002</v>
      </c>
      <c r="V63" s="1306">
        <v>1.2</v>
      </c>
      <c r="W63" s="1303">
        <v>1.3</v>
      </c>
      <c r="X63" s="1307">
        <v>2.8</v>
      </c>
      <c r="Y63" s="1307">
        <v>1.5</v>
      </c>
      <c r="Z63" s="1302">
        <v>0.9</v>
      </c>
      <c r="AA63" s="1303">
        <v>0.99999999999999989</v>
      </c>
      <c r="AB63" s="1307">
        <v>2.2000000000000002</v>
      </c>
      <c r="AC63" s="1308">
        <v>1.2000000000000002</v>
      </c>
      <c r="AD63" s="1306">
        <v>0.6</v>
      </c>
      <c r="AE63" s="1303">
        <v>0.70000000000000007</v>
      </c>
      <c r="AF63" s="1307">
        <v>1.6999999999999997</v>
      </c>
      <c r="AG63" s="1308">
        <v>0.99999999999999978</v>
      </c>
    </row>
    <row r="64" spans="1:33">
      <c r="A64" s="1301">
        <f t="shared" si="0"/>
        <v>2067</v>
      </c>
      <c r="B64" s="1302">
        <v>2</v>
      </c>
      <c r="C64" s="1303">
        <v>2.2999999999999998</v>
      </c>
      <c r="D64" s="1307">
        <v>3.4000000000000004</v>
      </c>
      <c r="E64" s="1308">
        <v>1.1000000000000005</v>
      </c>
      <c r="F64" s="1306">
        <v>1.8</v>
      </c>
      <c r="G64" s="1303">
        <v>2.0999999999999996</v>
      </c>
      <c r="H64" s="1307">
        <v>3.3</v>
      </c>
      <c r="I64" s="1307">
        <v>1.1999999999999997</v>
      </c>
      <c r="J64" s="1302">
        <v>1.6</v>
      </c>
      <c r="K64" s="1303">
        <v>1.7999999999999998</v>
      </c>
      <c r="L64" s="1307">
        <v>3.1999999999999997</v>
      </c>
      <c r="M64" s="1308">
        <v>1.4</v>
      </c>
      <c r="N64" s="1306">
        <v>1.4</v>
      </c>
      <c r="O64" s="1303">
        <v>1.6</v>
      </c>
      <c r="P64" s="1307">
        <v>3.1</v>
      </c>
      <c r="Q64" s="1307">
        <v>1.5</v>
      </c>
      <c r="R64" s="1302">
        <v>1.2</v>
      </c>
      <c r="S64" s="1303">
        <v>1.3</v>
      </c>
      <c r="T64" s="1307">
        <v>3</v>
      </c>
      <c r="U64" s="1308">
        <v>1.7000000000000002</v>
      </c>
      <c r="V64" s="1306">
        <v>1.2</v>
      </c>
      <c r="W64" s="1303">
        <v>1.3</v>
      </c>
      <c r="X64" s="1307">
        <v>2.8</v>
      </c>
      <c r="Y64" s="1307">
        <v>1.5</v>
      </c>
      <c r="Z64" s="1302">
        <v>0.9</v>
      </c>
      <c r="AA64" s="1303">
        <v>0.99999999999999989</v>
      </c>
      <c r="AB64" s="1307">
        <v>2.2000000000000002</v>
      </c>
      <c r="AC64" s="1308">
        <v>1.2000000000000002</v>
      </c>
      <c r="AD64" s="1306">
        <v>0.6</v>
      </c>
      <c r="AE64" s="1303">
        <v>0.70000000000000007</v>
      </c>
      <c r="AF64" s="1307">
        <v>1.6999999999999997</v>
      </c>
      <c r="AG64" s="1308">
        <v>0.99999999999999978</v>
      </c>
    </row>
    <row r="65" spans="1:33">
      <c r="A65" s="1301">
        <f t="shared" si="0"/>
        <v>2068</v>
      </c>
      <c r="B65" s="1302">
        <v>2</v>
      </c>
      <c r="C65" s="1303">
        <v>2.2999999999999998</v>
      </c>
      <c r="D65" s="1307">
        <v>3.4000000000000004</v>
      </c>
      <c r="E65" s="1308">
        <v>1.1000000000000005</v>
      </c>
      <c r="F65" s="1306">
        <v>1.8</v>
      </c>
      <c r="G65" s="1303">
        <v>2.0999999999999996</v>
      </c>
      <c r="H65" s="1307">
        <v>3.3</v>
      </c>
      <c r="I65" s="1307">
        <v>1.1999999999999997</v>
      </c>
      <c r="J65" s="1302">
        <v>1.6</v>
      </c>
      <c r="K65" s="1303">
        <v>1.7999999999999998</v>
      </c>
      <c r="L65" s="1307">
        <v>3.1999999999999997</v>
      </c>
      <c r="M65" s="1308">
        <v>1.4</v>
      </c>
      <c r="N65" s="1306">
        <v>1.4</v>
      </c>
      <c r="O65" s="1303">
        <v>1.6</v>
      </c>
      <c r="P65" s="1307">
        <v>3.1</v>
      </c>
      <c r="Q65" s="1307">
        <v>1.5</v>
      </c>
      <c r="R65" s="1302">
        <v>1.2</v>
      </c>
      <c r="S65" s="1303">
        <v>1.3</v>
      </c>
      <c r="T65" s="1307">
        <v>3</v>
      </c>
      <c r="U65" s="1308">
        <v>1.7000000000000002</v>
      </c>
      <c r="V65" s="1306">
        <v>1.2</v>
      </c>
      <c r="W65" s="1303">
        <v>1.3</v>
      </c>
      <c r="X65" s="1307">
        <v>2.8</v>
      </c>
      <c r="Y65" s="1307">
        <v>1.5</v>
      </c>
      <c r="Z65" s="1302">
        <v>0.9</v>
      </c>
      <c r="AA65" s="1303">
        <v>0.99999999999999989</v>
      </c>
      <c r="AB65" s="1307">
        <v>2.2000000000000002</v>
      </c>
      <c r="AC65" s="1308">
        <v>1.2000000000000002</v>
      </c>
      <c r="AD65" s="1306">
        <v>0.6</v>
      </c>
      <c r="AE65" s="1303">
        <v>0.70000000000000007</v>
      </c>
      <c r="AF65" s="1307">
        <v>1.6999999999999997</v>
      </c>
      <c r="AG65" s="1308">
        <v>0.99999999999999978</v>
      </c>
    </row>
    <row r="66" spans="1:33">
      <c r="A66" s="1301">
        <f t="shared" si="0"/>
        <v>2069</v>
      </c>
      <c r="B66" s="1302">
        <v>2</v>
      </c>
      <c r="C66" s="1303">
        <v>2.2999999999999998</v>
      </c>
      <c r="D66" s="1307">
        <v>3.4000000000000004</v>
      </c>
      <c r="E66" s="1308">
        <v>1.1000000000000005</v>
      </c>
      <c r="F66" s="1306">
        <v>1.8</v>
      </c>
      <c r="G66" s="1303">
        <v>2.0999999999999996</v>
      </c>
      <c r="H66" s="1307">
        <v>3.3</v>
      </c>
      <c r="I66" s="1307">
        <v>1.1999999999999997</v>
      </c>
      <c r="J66" s="1302">
        <v>1.6</v>
      </c>
      <c r="K66" s="1303">
        <v>1.7999999999999998</v>
      </c>
      <c r="L66" s="1307">
        <v>3.1999999999999997</v>
      </c>
      <c r="M66" s="1308">
        <v>1.4</v>
      </c>
      <c r="N66" s="1306">
        <v>1.4</v>
      </c>
      <c r="O66" s="1303">
        <v>1.6</v>
      </c>
      <c r="P66" s="1307">
        <v>3.1</v>
      </c>
      <c r="Q66" s="1307">
        <v>1.5</v>
      </c>
      <c r="R66" s="1302">
        <v>1.2</v>
      </c>
      <c r="S66" s="1303">
        <v>1.3</v>
      </c>
      <c r="T66" s="1307">
        <v>3</v>
      </c>
      <c r="U66" s="1308">
        <v>1.7000000000000002</v>
      </c>
      <c r="V66" s="1306">
        <v>1.2</v>
      </c>
      <c r="W66" s="1303">
        <v>1.3</v>
      </c>
      <c r="X66" s="1307">
        <v>2.8</v>
      </c>
      <c r="Y66" s="1307">
        <v>1.5</v>
      </c>
      <c r="Z66" s="1302">
        <v>0.9</v>
      </c>
      <c r="AA66" s="1303">
        <v>0.99999999999999989</v>
      </c>
      <c r="AB66" s="1307">
        <v>2.2000000000000002</v>
      </c>
      <c r="AC66" s="1308">
        <v>1.2000000000000002</v>
      </c>
      <c r="AD66" s="1306">
        <v>0.6</v>
      </c>
      <c r="AE66" s="1303">
        <v>0.70000000000000007</v>
      </c>
      <c r="AF66" s="1307">
        <v>1.6999999999999997</v>
      </c>
      <c r="AG66" s="1308">
        <v>0.99999999999999978</v>
      </c>
    </row>
    <row r="67" spans="1:33">
      <c r="A67" s="1301">
        <f t="shared" si="0"/>
        <v>2070</v>
      </c>
      <c r="B67" s="1302">
        <v>2</v>
      </c>
      <c r="C67" s="1303">
        <v>2.2999999999999998</v>
      </c>
      <c r="D67" s="1307">
        <v>3.4000000000000004</v>
      </c>
      <c r="E67" s="1308">
        <v>1.1000000000000005</v>
      </c>
      <c r="F67" s="1306">
        <v>1.8</v>
      </c>
      <c r="G67" s="1303">
        <v>2.0999999999999996</v>
      </c>
      <c r="H67" s="1307">
        <v>3.3</v>
      </c>
      <c r="I67" s="1307">
        <v>1.1999999999999997</v>
      </c>
      <c r="J67" s="1302">
        <v>1.6</v>
      </c>
      <c r="K67" s="1303">
        <v>1.7999999999999998</v>
      </c>
      <c r="L67" s="1307">
        <v>3.1999999999999997</v>
      </c>
      <c r="M67" s="1308">
        <v>1.4</v>
      </c>
      <c r="N67" s="1306">
        <v>1.4</v>
      </c>
      <c r="O67" s="1303">
        <v>1.6</v>
      </c>
      <c r="P67" s="1307">
        <v>3.1</v>
      </c>
      <c r="Q67" s="1307">
        <v>1.5</v>
      </c>
      <c r="R67" s="1302">
        <v>1.2</v>
      </c>
      <c r="S67" s="1303">
        <v>1.3</v>
      </c>
      <c r="T67" s="1307">
        <v>3</v>
      </c>
      <c r="U67" s="1308">
        <v>1.7000000000000002</v>
      </c>
      <c r="V67" s="1306">
        <v>1.2</v>
      </c>
      <c r="W67" s="1303">
        <v>1.3</v>
      </c>
      <c r="X67" s="1307">
        <v>2.8</v>
      </c>
      <c r="Y67" s="1307">
        <v>1.5</v>
      </c>
      <c r="Z67" s="1302">
        <v>0.9</v>
      </c>
      <c r="AA67" s="1303">
        <v>0.99999999999999989</v>
      </c>
      <c r="AB67" s="1307">
        <v>2.2000000000000002</v>
      </c>
      <c r="AC67" s="1308">
        <v>1.2000000000000002</v>
      </c>
      <c r="AD67" s="1306">
        <v>0.6</v>
      </c>
      <c r="AE67" s="1303">
        <v>0.70000000000000007</v>
      </c>
      <c r="AF67" s="1307">
        <v>1.6999999999999997</v>
      </c>
      <c r="AG67" s="1308">
        <v>0.99999999999999978</v>
      </c>
    </row>
    <row r="68" spans="1:33">
      <c r="A68" s="1301">
        <f t="shared" si="0"/>
        <v>2071</v>
      </c>
      <c r="B68" s="1302">
        <v>2</v>
      </c>
      <c r="C68" s="1303">
        <v>2.2999999999999998</v>
      </c>
      <c r="D68" s="1307">
        <v>3.4000000000000004</v>
      </c>
      <c r="E68" s="1308">
        <v>1.1000000000000005</v>
      </c>
      <c r="F68" s="1306">
        <v>1.8</v>
      </c>
      <c r="G68" s="1303">
        <v>2.0999999999999996</v>
      </c>
      <c r="H68" s="1307">
        <v>3.3</v>
      </c>
      <c r="I68" s="1307">
        <v>1.1999999999999997</v>
      </c>
      <c r="J68" s="1302">
        <v>1.6</v>
      </c>
      <c r="K68" s="1303">
        <v>1.7999999999999998</v>
      </c>
      <c r="L68" s="1307">
        <v>3.1999999999999997</v>
      </c>
      <c r="M68" s="1308">
        <v>1.4</v>
      </c>
      <c r="N68" s="1306">
        <v>1.4</v>
      </c>
      <c r="O68" s="1303">
        <v>1.6</v>
      </c>
      <c r="P68" s="1307">
        <v>3.1</v>
      </c>
      <c r="Q68" s="1307">
        <v>1.5</v>
      </c>
      <c r="R68" s="1302">
        <v>1.2</v>
      </c>
      <c r="S68" s="1303">
        <v>1.3</v>
      </c>
      <c r="T68" s="1307">
        <v>3</v>
      </c>
      <c r="U68" s="1308">
        <v>1.7000000000000002</v>
      </c>
      <c r="V68" s="1306">
        <v>1.2</v>
      </c>
      <c r="W68" s="1303">
        <v>1.3</v>
      </c>
      <c r="X68" s="1307">
        <v>2.8</v>
      </c>
      <c r="Y68" s="1307">
        <v>1.5</v>
      </c>
      <c r="Z68" s="1302">
        <v>0.9</v>
      </c>
      <c r="AA68" s="1303">
        <v>0.99999999999999989</v>
      </c>
      <c r="AB68" s="1307">
        <v>2.2000000000000002</v>
      </c>
      <c r="AC68" s="1308">
        <v>1.2000000000000002</v>
      </c>
      <c r="AD68" s="1306">
        <v>0.6</v>
      </c>
      <c r="AE68" s="1303">
        <v>0.70000000000000007</v>
      </c>
      <c r="AF68" s="1307">
        <v>1.6999999999999997</v>
      </c>
      <c r="AG68" s="1308">
        <v>0.99999999999999978</v>
      </c>
    </row>
    <row r="69" spans="1:33">
      <c r="A69" s="1301">
        <f t="shared" si="0"/>
        <v>2072</v>
      </c>
      <c r="B69" s="1302">
        <v>2</v>
      </c>
      <c r="C69" s="1303">
        <v>2.2999999999999998</v>
      </c>
      <c r="D69" s="1307">
        <v>3.4000000000000004</v>
      </c>
      <c r="E69" s="1308">
        <v>1.1000000000000005</v>
      </c>
      <c r="F69" s="1306">
        <v>1.8</v>
      </c>
      <c r="G69" s="1303">
        <v>2.0999999999999996</v>
      </c>
      <c r="H69" s="1307">
        <v>3.3</v>
      </c>
      <c r="I69" s="1307">
        <v>1.1999999999999997</v>
      </c>
      <c r="J69" s="1302">
        <v>1.6</v>
      </c>
      <c r="K69" s="1303">
        <v>1.7999999999999998</v>
      </c>
      <c r="L69" s="1307">
        <v>3.1999999999999997</v>
      </c>
      <c r="M69" s="1308">
        <v>1.4</v>
      </c>
      <c r="N69" s="1306">
        <v>1.4</v>
      </c>
      <c r="O69" s="1303">
        <v>1.6</v>
      </c>
      <c r="P69" s="1307">
        <v>3.1</v>
      </c>
      <c r="Q69" s="1307">
        <v>1.5</v>
      </c>
      <c r="R69" s="1302">
        <v>1.2</v>
      </c>
      <c r="S69" s="1303">
        <v>1.3</v>
      </c>
      <c r="T69" s="1307">
        <v>3</v>
      </c>
      <c r="U69" s="1308">
        <v>1.7000000000000002</v>
      </c>
      <c r="V69" s="1306">
        <v>1.2</v>
      </c>
      <c r="W69" s="1303">
        <v>1.3</v>
      </c>
      <c r="X69" s="1307">
        <v>2.8</v>
      </c>
      <c r="Y69" s="1307">
        <v>1.5</v>
      </c>
      <c r="Z69" s="1302">
        <v>0.9</v>
      </c>
      <c r="AA69" s="1303">
        <v>0.99999999999999989</v>
      </c>
      <c r="AB69" s="1307">
        <v>2.2000000000000002</v>
      </c>
      <c r="AC69" s="1308">
        <v>1.2000000000000002</v>
      </c>
      <c r="AD69" s="1306">
        <v>0.6</v>
      </c>
      <c r="AE69" s="1303">
        <v>0.70000000000000007</v>
      </c>
      <c r="AF69" s="1307">
        <v>1.6999999999999997</v>
      </c>
      <c r="AG69" s="1308">
        <v>0.99999999999999978</v>
      </c>
    </row>
    <row r="70" spans="1:33">
      <c r="A70" s="1301">
        <f t="shared" si="0"/>
        <v>2073</v>
      </c>
      <c r="B70" s="1302">
        <v>2</v>
      </c>
      <c r="C70" s="1303">
        <v>2.2999999999999998</v>
      </c>
      <c r="D70" s="1307">
        <v>3.4000000000000004</v>
      </c>
      <c r="E70" s="1308">
        <v>1.1000000000000005</v>
      </c>
      <c r="F70" s="1306">
        <v>1.8</v>
      </c>
      <c r="G70" s="1303">
        <v>2.0999999999999996</v>
      </c>
      <c r="H70" s="1307">
        <v>3.3</v>
      </c>
      <c r="I70" s="1307">
        <v>1.1999999999999997</v>
      </c>
      <c r="J70" s="1302">
        <v>1.6</v>
      </c>
      <c r="K70" s="1303">
        <v>1.7999999999999998</v>
      </c>
      <c r="L70" s="1307">
        <v>3.1999999999999997</v>
      </c>
      <c r="M70" s="1308">
        <v>1.4</v>
      </c>
      <c r="N70" s="1306">
        <v>1.4</v>
      </c>
      <c r="O70" s="1303">
        <v>1.6</v>
      </c>
      <c r="P70" s="1307">
        <v>3.1</v>
      </c>
      <c r="Q70" s="1307">
        <v>1.5</v>
      </c>
      <c r="R70" s="1302">
        <v>1.2</v>
      </c>
      <c r="S70" s="1303">
        <v>1.3</v>
      </c>
      <c r="T70" s="1307">
        <v>3</v>
      </c>
      <c r="U70" s="1308">
        <v>1.7000000000000002</v>
      </c>
      <c r="V70" s="1306">
        <v>1.2</v>
      </c>
      <c r="W70" s="1303">
        <v>1.3</v>
      </c>
      <c r="X70" s="1307">
        <v>2.8</v>
      </c>
      <c r="Y70" s="1307">
        <v>1.5</v>
      </c>
      <c r="Z70" s="1302">
        <v>0.9</v>
      </c>
      <c r="AA70" s="1303">
        <v>0.99999999999999989</v>
      </c>
      <c r="AB70" s="1307">
        <v>2.2000000000000002</v>
      </c>
      <c r="AC70" s="1308">
        <v>1.2000000000000002</v>
      </c>
      <c r="AD70" s="1306">
        <v>0.6</v>
      </c>
      <c r="AE70" s="1303">
        <v>0.70000000000000007</v>
      </c>
      <c r="AF70" s="1307">
        <v>1.6999999999999997</v>
      </c>
      <c r="AG70" s="1308">
        <v>0.99999999999999978</v>
      </c>
    </row>
    <row r="71" spans="1:33">
      <c r="A71" s="1301">
        <f t="shared" si="0"/>
        <v>2074</v>
      </c>
      <c r="B71" s="1302">
        <v>2</v>
      </c>
      <c r="C71" s="1303">
        <v>2.2999999999999998</v>
      </c>
      <c r="D71" s="1307">
        <v>3.4000000000000004</v>
      </c>
      <c r="E71" s="1308">
        <v>1.1000000000000005</v>
      </c>
      <c r="F71" s="1306">
        <v>1.8</v>
      </c>
      <c r="G71" s="1303">
        <v>2.0999999999999996</v>
      </c>
      <c r="H71" s="1307">
        <v>3.3</v>
      </c>
      <c r="I71" s="1307">
        <v>1.1999999999999997</v>
      </c>
      <c r="J71" s="1302">
        <v>1.6</v>
      </c>
      <c r="K71" s="1303">
        <v>1.7999999999999998</v>
      </c>
      <c r="L71" s="1307">
        <v>3.1999999999999997</v>
      </c>
      <c r="M71" s="1308">
        <v>1.4</v>
      </c>
      <c r="N71" s="1306">
        <v>1.4</v>
      </c>
      <c r="O71" s="1303">
        <v>1.6</v>
      </c>
      <c r="P71" s="1307">
        <v>3.1</v>
      </c>
      <c r="Q71" s="1307">
        <v>1.5</v>
      </c>
      <c r="R71" s="1302">
        <v>1.2</v>
      </c>
      <c r="S71" s="1303">
        <v>1.3</v>
      </c>
      <c r="T71" s="1307">
        <v>3</v>
      </c>
      <c r="U71" s="1308">
        <v>1.7000000000000002</v>
      </c>
      <c r="V71" s="1306">
        <v>1.2</v>
      </c>
      <c r="W71" s="1303">
        <v>1.3</v>
      </c>
      <c r="X71" s="1307">
        <v>2.8</v>
      </c>
      <c r="Y71" s="1307">
        <v>1.5</v>
      </c>
      <c r="Z71" s="1302">
        <v>0.9</v>
      </c>
      <c r="AA71" s="1303">
        <v>0.99999999999999989</v>
      </c>
      <c r="AB71" s="1307">
        <v>2.2000000000000002</v>
      </c>
      <c r="AC71" s="1308">
        <v>1.2000000000000002</v>
      </c>
      <c r="AD71" s="1306">
        <v>0.6</v>
      </c>
      <c r="AE71" s="1303">
        <v>0.70000000000000007</v>
      </c>
      <c r="AF71" s="1307">
        <v>1.6999999999999997</v>
      </c>
      <c r="AG71" s="1308">
        <v>0.99999999999999978</v>
      </c>
    </row>
    <row r="72" spans="1:33">
      <c r="A72" s="1301">
        <f t="shared" si="0"/>
        <v>2075</v>
      </c>
      <c r="B72" s="1302">
        <v>2</v>
      </c>
      <c r="C72" s="1303">
        <v>2.2999999999999998</v>
      </c>
      <c r="D72" s="1307">
        <v>3.4000000000000004</v>
      </c>
      <c r="E72" s="1308">
        <v>1.1000000000000005</v>
      </c>
      <c r="F72" s="1306">
        <v>1.8</v>
      </c>
      <c r="G72" s="1303">
        <v>2.0999999999999996</v>
      </c>
      <c r="H72" s="1307">
        <v>3.3</v>
      </c>
      <c r="I72" s="1307">
        <v>1.1999999999999997</v>
      </c>
      <c r="J72" s="1302">
        <v>1.6</v>
      </c>
      <c r="K72" s="1303">
        <v>1.7999999999999998</v>
      </c>
      <c r="L72" s="1307">
        <v>3.1999999999999997</v>
      </c>
      <c r="M72" s="1308">
        <v>1.4</v>
      </c>
      <c r="N72" s="1306">
        <v>1.4</v>
      </c>
      <c r="O72" s="1303">
        <v>1.6</v>
      </c>
      <c r="P72" s="1307">
        <v>3.1</v>
      </c>
      <c r="Q72" s="1307">
        <v>1.5</v>
      </c>
      <c r="R72" s="1302">
        <v>1.2</v>
      </c>
      <c r="S72" s="1303">
        <v>1.3</v>
      </c>
      <c r="T72" s="1307">
        <v>3</v>
      </c>
      <c r="U72" s="1308">
        <v>1.7000000000000002</v>
      </c>
      <c r="V72" s="1306">
        <v>1.2</v>
      </c>
      <c r="W72" s="1303">
        <v>1.3</v>
      </c>
      <c r="X72" s="1307">
        <v>2.8</v>
      </c>
      <c r="Y72" s="1307">
        <v>1.5</v>
      </c>
      <c r="Z72" s="1302">
        <v>0.9</v>
      </c>
      <c r="AA72" s="1303">
        <v>0.99999999999999989</v>
      </c>
      <c r="AB72" s="1307">
        <v>2.2000000000000002</v>
      </c>
      <c r="AC72" s="1308">
        <v>1.2000000000000002</v>
      </c>
      <c r="AD72" s="1306">
        <v>0.6</v>
      </c>
      <c r="AE72" s="1303">
        <v>0.70000000000000007</v>
      </c>
      <c r="AF72" s="1307">
        <v>1.6999999999999997</v>
      </c>
      <c r="AG72" s="1308">
        <v>0.99999999999999978</v>
      </c>
    </row>
    <row r="73" spans="1:33">
      <c r="A73" s="1301">
        <f t="shared" si="0"/>
        <v>2076</v>
      </c>
      <c r="B73" s="1302">
        <v>2</v>
      </c>
      <c r="C73" s="1303">
        <v>2.2999999999999998</v>
      </c>
      <c r="D73" s="1307">
        <v>3.4000000000000004</v>
      </c>
      <c r="E73" s="1308">
        <v>1.1000000000000005</v>
      </c>
      <c r="F73" s="1306">
        <v>1.8</v>
      </c>
      <c r="G73" s="1303">
        <v>2.0999999999999996</v>
      </c>
      <c r="H73" s="1307">
        <v>3.3</v>
      </c>
      <c r="I73" s="1307">
        <v>1.1999999999999997</v>
      </c>
      <c r="J73" s="1302">
        <v>1.6</v>
      </c>
      <c r="K73" s="1303">
        <v>1.7999999999999998</v>
      </c>
      <c r="L73" s="1307">
        <v>3.1999999999999997</v>
      </c>
      <c r="M73" s="1308">
        <v>1.4</v>
      </c>
      <c r="N73" s="1306">
        <v>1.4</v>
      </c>
      <c r="O73" s="1303">
        <v>1.6</v>
      </c>
      <c r="P73" s="1307">
        <v>3.1</v>
      </c>
      <c r="Q73" s="1307">
        <v>1.5</v>
      </c>
      <c r="R73" s="1302">
        <v>1.2</v>
      </c>
      <c r="S73" s="1303">
        <v>1.3</v>
      </c>
      <c r="T73" s="1307">
        <v>3</v>
      </c>
      <c r="U73" s="1308">
        <v>1.7000000000000002</v>
      </c>
      <c r="V73" s="1306">
        <v>1.2</v>
      </c>
      <c r="W73" s="1303">
        <v>1.3</v>
      </c>
      <c r="X73" s="1307">
        <v>2.8</v>
      </c>
      <c r="Y73" s="1307">
        <v>1.5</v>
      </c>
      <c r="Z73" s="1302">
        <v>0.9</v>
      </c>
      <c r="AA73" s="1303">
        <v>0.99999999999999989</v>
      </c>
      <c r="AB73" s="1307">
        <v>2.2000000000000002</v>
      </c>
      <c r="AC73" s="1308">
        <v>1.2000000000000002</v>
      </c>
      <c r="AD73" s="1306">
        <v>0.6</v>
      </c>
      <c r="AE73" s="1303">
        <v>0.70000000000000007</v>
      </c>
      <c r="AF73" s="1307">
        <v>1.6999999999999997</v>
      </c>
      <c r="AG73" s="1308">
        <v>0.99999999999999978</v>
      </c>
    </row>
    <row r="74" spans="1:33">
      <c r="A74" s="1301">
        <f t="shared" si="0"/>
        <v>2077</v>
      </c>
      <c r="B74" s="1302">
        <v>2</v>
      </c>
      <c r="C74" s="1303">
        <v>2.2999999999999998</v>
      </c>
      <c r="D74" s="1307">
        <v>3.4000000000000004</v>
      </c>
      <c r="E74" s="1308">
        <v>1.1000000000000005</v>
      </c>
      <c r="F74" s="1306">
        <v>1.8</v>
      </c>
      <c r="G74" s="1303">
        <v>2.0999999999999996</v>
      </c>
      <c r="H74" s="1307">
        <v>3.3</v>
      </c>
      <c r="I74" s="1307">
        <v>1.1999999999999997</v>
      </c>
      <c r="J74" s="1302">
        <v>1.6</v>
      </c>
      <c r="K74" s="1303">
        <v>1.7999999999999998</v>
      </c>
      <c r="L74" s="1307">
        <v>3.1999999999999997</v>
      </c>
      <c r="M74" s="1308">
        <v>1.4</v>
      </c>
      <c r="N74" s="1306">
        <v>1.4</v>
      </c>
      <c r="O74" s="1303">
        <v>1.6</v>
      </c>
      <c r="P74" s="1307">
        <v>3.1</v>
      </c>
      <c r="Q74" s="1307">
        <v>1.5</v>
      </c>
      <c r="R74" s="1302">
        <v>1.2</v>
      </c>
      <c r="S74" s="1303">
        <v>1.3</v>
      </c>
      <c r="T74" s="1307">
        <v>3</v>
      </c>
      <c r="U74" s="1308">
        <v>1.7000000000000002</v>
      </c>
      <c r="V74" s="1306">
        <v>1.2</v>
      </c>
      <c r="W74" s="1303">
        <v>1.3</v>
      </c>
      <c r="X74" s="1307">
        <v>2.8</v>
      </c>
      <c r="Y74" s="1307">
        <v>1.5</v>
      </c>
      <c r="Z74" s="1302">
        <v>0.9</v>
      </c>
      <c r="AA74" s="1303">
        <v>0.99999999999999989</v>
      </c>
      <c r="AB74" s="1307">
        <v>2.2000000000000002</v>
      </c>
      <c r="AC74" s="1308">
        <v>1.2000000000000002</v>
      </c>
      <c r="AD74" s="1306">
        <v>0.6</v>
      </c>
      <c r="AE74" s="1303">
        <v>0.70000000000000007</v>
      </c>
      <c r="AF74" s="1307">
        <v>1.6999999999999997</v>
      </c>
      <c r="AG74" s="1308">
        <v>0.99999999999999978</v>
      </c>
    </row>
    <row r="75" spans="1:33">
      <c r="A75" s="1301">
        <f t="shared" si="0"/>
        <v>2078</v>
      </c>
      <c r="B75" s="1302">
        <v>2</v>
      </c>
      <c r="C75" s="1303">
        <v>2.2999999999999998</v>
      </c>
      <c r="D75" s="1307">
        <v>3.4000000000000004</v>
      </c>
      <c r="E75" s="1308">
        <v>1.1000000000000005</v>
      </c>
      <c r="F75" s="1306">
        <v>1.8</v>
      </c>
      <c r="G75" s="1303">
        <v>2.0999999999999996</v>
      </c>
      <c r="H75" s="1307">
        <v>3.3</v>
      </c>
      <c r="I75" s="1307">
        <v>1.1999999999999997</v>
      </c>
      <c r="J75" s="1302">
        <v>1.6</v>
      </c>
      <c r="K75" s="1303">
        <v>1.7999999999999998</v>
      </c>
      <c r="L75" s="1307">
        <v>3.1999999999999997</v>
      </c>
      <c r="M75" s="1308">
        <v>1.4</v>
      </c>
      <c r="N75" s="1306">
        <v>1.4</v>
      </c>
      <c r="O75" s="1303">
        <v>1.6</v>
      </c>
      <c r="P75" s="1307">
        <v>3.1</v>
      </c>
      <c r="Q75" s="1307">
        <v>1.5</v>
      </c>
      <c r="R75" s="1302">
        <v>1.2</v>
      </c>
      <c r="S75" s="1303">
        <v>1.3</v>
      </c>
      <c r="T75" s="1307">
        <v>3</v>
      </c>
      <c r="U75" s="1308">
        <v>1.7000000000000002</v>
      </c>
      <c r="V75" s="1306">
        <v>1.2</v>
      </c>
      <c r="W75" s="1303">
        <v>1.3</v>
      </c>
      <c r="X75" s="1307">
        <v>2.8</v>
      </c>
      <c r="Y75" s="1307">
        <v>1.5</v>
      </c>
      <c r="Z75" s="1302">
        <v>0.9</v>
      </c>
      <c r="AA75" s="1303">
        <v>0.99999999999999989</v>
      </c>
      <c r="AB75" s="1307">
        <v>2.2000000000000002</v>
      </c>
      <c r="AC75" s="1308">
        <v>1.2000000000000002</v>
      </c>
      <c r="AD75" s="1306">
        <v>0.6</v>
      </c>
      <c r="AE75" s="1303">
        <v>0.70000000000000007</v>
      </c>
      <c r="AF75" s="1307">
        <v>1.6999999999999997</v>
      </c>
      <c r="AG75" s="1308">
        <v>0.99999999999999978</v>
      </c>
    </row>
    <row r="76" spans="1:33">
      <c r="A76" s="1301">
        <f t="shared" si="0"/>
        <v>2079</v>
      </c>
      <c r="B76" s="1302">
        <v>2</v>
      </c>
      <c r="C76" s="1303">
        <v>2.2999999999999998</v>
      </c>
      <c r="D76" s="1307">
        <v>3.4000000000000004</v>
      </c>
      <c r="E76" s="1308">
        <v>1.1000000000000005</v>
      </c>
      <c r="F76" s="1306">
        <v>1.8</v>
      </c>
      <c r="G76" s="1303">
        <v>2.0999999999999996</v>
      </c>
      <c r="H76" s="1307">
        <v>3.3</v>
      </c>
      <c r="I76" s="1307">
        <v>1.1999999999999997</v>
      </c>
      <c r="J76" s="1302">
        <v>1.6</v>
      </c>
      <c r="K76" s="1303">
        <v>1.7999999999999998</v>
      </c>
      <c r="L76" s="1307">
        <v>3.1999999999999997</v>
      </c>
      <c r="M76" s="1308">
        <v>1.4</v>
      </c>
      <c r="N76" s="1306">
        <v>1.4</v>
      </c>
      <c r="O76" s="1303">
        <v>1.6</v>
      </c>
      <c r="P76" s="1307">
        <v>3.1</v>
      </c>
      <c r="Q76" s="1307">
        <v>1.5</v>
      </c>
      <c r="R76" s="1302">
        <v>1.2</v>
      </c>
      <c r="S76" s="1303">
        <v>1.3</v>
      </c>
      <c r="T76" s="1307">
        <v>3</v>
      </c>
      <c r="U76" s="1308">
        <v>1.7000000000000002</v>
      </c>
      <c r="V76" s="1306">
        <v>1.2</v>
      </c>
      <c r="W76" s="1303">
        <v>1.3</v>
      </c>
      <c r="X76" s="1307">
        <v>2.8</v>
      </c>
      <c r="Y76" s="1307">
        <v>1.5</v>
      </c>
      <c r="Z76" s="1302">
        <v>0.9</v>
      </c>
      <c r="AA76" s="1303">
        <v>0.99999999999999989</v>
      </c>
      <c r="AB76" s="1307">
        <v>2.2000000000000002</v>
      </c>
      <c r="AC76" s="1308">
        <v>1.2000000000000002</v>
      </c>
      <c r="AD76" s="1306">
        <v>0.6</v>
      </c>
      <c r="AE76" s="1303">
        <v>0.70000000000000007</v>
      </c>
      <c r="AF76" s="1307">
        <v>1.6999999999999997</v>
      </c>
      <c r="AG76" s="1308">
        <v>0.99999999999999978</v>
      </c>
    </row>
    <row r="77" spans="1:33">
      <c r="A77" s="1301">
        <f t="shared" si="0"/>
        <v>2080</v>
      </c>
      <c r="B77" s="1302">
        <v>2</v>
      </c>
      <c r="C77" s="1303">
        <v>2.2999999999999998</v>
      </c>
      <c r="D77" s="1307">
        <v>3.4000000000000004</v>
      </c>
      <c r="E77" s="1308">
        <v>1.1000000000000005</v>
      </c>
      <c r="F77" s="1306">
        <v>1.8</v>
      </c>
      <c r="G77" s="1303">
        <v>2.0999999999999996</v>
      </c>
      <c r="H77" s="1307">
        <v>3.3</v>
      </c>
      <c r="I77" s="1307">
        <v>1.1999999999999997</v>
      </c>
      <c r="J77" s="1302">
        <v>1.6</v>
      </c>
      <c r="K77" s="1303">
        <v>1.7999999999999998</v>
      </c>
      <c r="L77" s="1307">
        <v>3.1999999999999997</v>
      </c>
      <c r="M77" s="1308">
        <v>1.4</v>
      </c>
      <c r="N77" s="1306">
        <v>1.4</v>
      </c>
      <c r="O77" s="1303">
        <v>1.6</v>
      </c>
      <c r="P77" s="1307">
        <v>3.1</v>
      </c>
      <c r="Q77" s="1307">
        <v>1.5</v>
      </c>
      <c r="R77" s="1302">
        <v>1.2</v>
      </c>
      <c r="S77" s="1303">
        <v>1.3</v>
      </c>
      <c r="T77" s="1307">
        <v>3</v>
      </c>
      <c r="U77" s="1308">
        <v>1.7000000000000002</v>
      </c>
      <c r="V77" s="1306">
        <v>1.2</v>
      </c>
      <c r="W77" s="1303">
        <v>1.3</v>
      </c>
      <c r="X77" s="1307">
        <v>2.8</v>
      </c>
      <c r="Y77" s="1307">
        <v>1.5</v>
      </c>
      <c r="Z77" s="1302">
        <v>0.9</v>
      </c>
      <c r="AA77" s="1303">
        <v>0.99999999999999989</v>
      </c>
      <c r="AB77" s="1307">
        <v>2.2000000000000002</v>
      </c>
      <c r="AC77" s="1308">
        <v>1.2000000000000002</v>
      </c>
      <c r="AD77" s="1306">
        <v>0.6</v>
      </c>
      <c r="AE77" s="1303">
        <v>0.70000000000000007</v>
      </c>
      <c r="AF77" s="1307">
        <v>1.6999999999999997</v>
      </c>
      <c r="AG77" s="1308">
        <v>0.99999999999999978</v>
      </c>
    </row>
    <row r="78" spans="1:33">
      <c r="A78" s="1301">
        <f t="shared" si="0"/>
        <v>2081</v>
      </c>
      <c r="B78" s="1302">
        <v>2</v>
      </c>
      <c r="C78" s="1303">
        <v>2.2999999999999998</v>
      </c>
      <c r="D78" s="1307">
        <v>3.4000000000000004</v>
      </c>
      <c r="E78" s="1308">
        <v>1.1000000000000005</v>
      </c>
      <c r="F78" s="1306">
        <v>1.8</v>
      </c>
      <c r="G78" s="1303">
        <v>2.0999999999999996</v>
      </c>
      <c r="H78" s="1307">
        <v>3.3</v>
      </c>
      <c r="I78" s="1307">
        <v>1.1999999999999997</v>
      </c>
      <c r="J78" s="1302">
        <v>1.6</v>
      </c>
      <c r="K78" s="1303">
        <v>1.7999999999999998</v>
      </c>
      <c r="L78" s="1307">
        <v>3.1999999999999997</v>
      </c>
      <c r="M78" s="1308">
        <v>1.4</v>
      </c>
      <c r="N78" s="1306">
        <v>1.4</v>
      </c>
      <c r="O78" s="1303">
        <v>1.6</v>
      </c>
      <c r="P78" s="1307">
        <v>3.1</v>
      </c>
      <c r="Q78" s="1307">
        <v>1.5</v>
      </c>
      <c r="R78" s="1302">
        <v>1.2</v>
      </c>
      <c r="S78" s="1303">
        <v>1.3</v>
      </c>
      <c r="T78" s="1307">
        <v>3</v>
      </c>
      <c r="U78" s="1308">
        <v>1.7000000000000002</v>
      </c>
      <c r="V78" s="1306">
        <v>1.2</v>
      </c>
      <c r="W78" s="1303">
        <v>1.3</v>
      </c>
      <c r="X78" s="1307">
        <v>2.8</v>
      </c>
      <c r="Y78" s="1307">
        <v>1.5</v>
      </c>
      <c r="Z78" s="1302">
        <v>0.9</v>
      </c>
      <c r="AA78" s="1303">
        <v>0.99999999999999989</v>
      </c>
      <c r="AB78" s="1307">
        <v>2.2000000000000002</v>
      </c>
      <c r="AC78" s="1308">
        <v>1.2000000000000002</v>
      </c>
      <c r="AD78" s="1306">
        <v>0.6</v>
      </c>
      <c r="AE78" s="1303">
        <v>0.70000000000000007</v>
      </c>
      <c r="AF78" s="1307">
        <v>1.6999999999999997</v>
      </c>
      <c r="AG78" s="1308">
        <v>0.99999999999999978</v>
      </c>
    </row>
    <row r="79" spans="1:33">
      <c r="A79" s="1301">
        <f t="shared" si="0"/>
        <v>2082</v>
      </c>
      <c r="B79" s="1302">
        <v>2</v>
      </c>
      <c r="C79" s="1303">
        <v>2.2999999999999998</v>
      </c>
      <c r="D79" s="1307">
        <v>3.4000000000000004</v>
      </c>
      <c r="E79" s="1308">
        <v>1.1000000000000005</v>
      </c>
      <c r="F79" s="1306">
        <v>1.8</v>
      </c>
      <c r="G79" s="1303">
        <v>2.0999999999999996</v>
      </c>
      <c r="H79" s="1307">
        <v>3.3</v>
      </c>
      <c r="I79" s="1307">
        <v>1.1999999999999997</v>
      </c>
      <c r="J79" s="1302">
        <v>1.6</v>
      </c>
      <c r="K79" s="1303">
        <v>1.7999999999999998</v>
      </c>
      <c r="L79" s="1307">
        <v>3.1999999999999997</v>
      </c>
      <c r="M79" s="1308">
        <v>1.4</v>
      </c>
      <c r="N79" s="1306">
        <v>1.4</v>
      </c>
      <c r="O79" s="1303">
        <v>1.6</v>
      </c>
      <c r="P79" s="1307">
        <v>3.1</v>
      </c>
      <c r="Q79" s="1307">
        <v>1.5</v>
      </c>
      <c r="R79" s="1302">
        <v>1.2</v>
      </c>
      <c r="S79" s="1303">
        <v>1.3</v>
      </c>
      <c r="T79" s="1307">
        <v>3</v>
      </c>
      <c r="U79" s="1308">
        <v>1.7000000000000002</v>
      </c>
      <c r="V79" s="1306">
        <v>1.2</v>
      </c>
      <c r="W79" s="1303">
        <v>1.3</v>
      </c>
      <c r="X79" s="1307">
        <v>2.8</v>
      </c>
      <c r="Y79" s="1307">
        <v>1.5</v>
      </c>
      <c r="Z79" s="1302">
        <v>0.9</v>
      </c>
      <c r="AA79" s="1303">
        <v>0.99999999999999989</v>
      </c>
      <c r="AB79" s="1307">
        <v>2.2000000000000002</v>
      </c>
      <c r="AC79" s="1308">
        <v>1.2000000000000002</v>
      </c>
      <c r="AD79" s="1306">
        <v>0.6</v>
      </c>
      <c r="AE79" s="1303">
        <v>0.70000000000000007</v>
      </c>
      <c r="AF79" s="1307">
        <v>1.6999999999999997</v>
      </c>
      <c r="AG79" s="1308">
        <v>0.99999999999999978</v>
      </c>
    </row>
    <row r="80" spans="1:33">
      <c r="A80" s="1301">
        <f t="shared" si="0"/>
        <v>2083</v>
      </c>
      <c r="B80" s="1302">
        <v>2</v>
      </c>
      <c r="C80" s="1303">
        <v>2.2999999999999998</v>
      </c>
      <c r="D80" s="1307">
        <v>3.4000000000000004</v>
      </c>
      <c r="E80" s="1308">
        <v>1.1000000000000005</v>
      </c>
      <c r="F80" s="1306">
        <v>1.8</v>
      </c>
      <c r="G80" s="1303">
        <v>2.0999999999999996</v>
      </c>
      <c r="H80" s="1307">
        <v>3.3</v>
      </c>
      <c r="I80" s="1307">
        <v>1.1999999999999997</v>
      </c>
      <c r="J80" s="1302">
        <v>1.6</v>
      </c>
      <c r="K80" s="1303">
        <v>1.7999999999999998</v>
      </c>
      <c r="L80" s="1307">
        <v>3.1999999999999997</v>
      </c>
      <c r="M80" s="1308">
        <v>1.4</v>
      </c>
      <c r="N80" s="1306">
        <v>1.4</v>
      </c>
      <c r="O80" s="1303">
        <v>1.6</v>
      </c>
      <c r="P80" s="1307">
        <v>3.1</v>
      </c>
      <c r="Q80" s="1307">
        <v>1.5</v>
      </c>
      <c r="R80" s="1302">
        <v>1.2</v>
      </c>
      <c r="S80" s="1303">
        <v>1.3</v>
      </c>
      <c r="T80" s="1307">
        <v>3</v>
      </c>
      <c r="U80" s="1308">
        <v>1.7000000000000002</v>
      </c>
      <c r="V80" s="1306">
        <v>1.2</v>
      </c>
      <c r="W80" s="1303">
        <v>1.3</v>
      </c>
      <c r="X80" s="1307">
        <v>2.8</v>
      </c>
      <c r="Y80" s="1307">
        <v>1.5</v>
      </c>
      <c r="Z80" s="1302">
        <v>0.9</v>
      </c>
      <c r="AA80" s="1303">
        <v>0.99999999999999989</v>
      </c>
      <c r="AB80" s="1307">
        <v>2.2000000000000002</v>
      </c>
      <c r="AC80" s="1308">
        <v>1.2000000000000002</v>
      </c>
      <c r="AD80" s="1306">
        <v>0.6</v>
      </c>
      <c r="AE80" s="1303">
        <v>0.70000000000000007</v>
      </c>
      <c r="AF80" s="1307">
        <v>1.6999999999999997</v>
      </c>
      <c r="AG80" s="1308">
        <v>0.99999999999999978</v>
      </c>
    </row>
    <row r="81" spans="1:33">
      <c r="A81" s="1301">
        <f t="shared" si="0"/>
        <v>2084</v>
      </c>
      <c r="B81" s="1302">
        <v>2</v>
      </c>
      <c r="C81" s="1303">
        <v>2.2999999999999998</v>
      </c>
      <c r="D81" s="1307">
        <v>3.4000000000000004</v>
      </c>
      <c r="E81" s="1308">
        <v>1.1000000000000005</v>
      </c>
      <c r="F81" s="1306">
        <v>1.8</v>
      </c>
      <c r="G81" s="1303">
        <v>2.0999999999999996</v>
      </c>
      <c r="H81" s="1307">
        <v>3.3</v>
      </c>
      <c r="I81" s="1307">
        <v>1.1999999999999997</v>
      </c>
      <c r="J81" s="1302">
        <v>1.6</v>
      </c>
      <c r="K81" s="1303">
        <v>1.7999999999999998</v>
      </c>
      <c r="L81" s="1307">
        <v>3.1999999999999997</v>
      </c>
      <c r="M81" s="1308">
        <v>1.4</v>
      </c>
      <c r="N81" s="1306">
        <v>1.4</v>
      </c>
      <c r="O81" s="1303">
        <v>1.6</v>
      </c>
      <c r="P81" s="1307">
        <v>3.1</v>
      </c>
      <c r="Q81" s="1307">
        <v>1.5</v>
      </c>
      <c r="R81" s="1302">
        <v>1.2</v>
      </c>
      <c r="S81" s="1303">
        <v>1.3</v>
      </c>
      <c r="T81" s="1307">
        <v>3</v>
      </c>
      <c r="U81" s="1308">
        <v>1.7000000000000002</v>
      </c>
      <c r="V81" s="1306">
        <v>1.2</v>
      </c>
      <c r="W81" s="1303">
        <v>1.3</v>
      </c>
      <c r="X81" s="1307">
        <v>2.8</v>
      </c>
      <c r="Y81" s="1307">
        <v>1.5</v>
      </c>
      <c r="Z81" s="1302">
        <v>0.9</v>
      </c>
      <c r="AA81" s="1303">
        <v>0.99999999999999989</v>
      </c>
      <c r="AB81" s="1307">
        <v>2.2000000000000002</v>
      </c>
      <c r="AC81" s="1308">
        <v>1.2000000000000002</v>
      </c>
      <c r="AD81" s="1306">
        <v>0.6</v>
      </c>
      <c r="AE81" s="1303">
        <v>0.70000000000000007</v>
      </c>
      <c r="AF81" s="1307">
        <v>1.6999999999999997</v>
      </c>
      <c r="AG81" s="1308">
        <v>0.99999999999999978</v>
      </c>
    </row>
    <row r="82" spans="1:33">
      <c r="A82" s="1301">
        <f t="shared" si="0"/>
        <v>2085</v>
      </c>
      <c r="B82" s="1302">
        <v>2</v>
      </c>
      <c r="C82" s="1303">
        <v>2.2999999999999998</v>
      </c>
      <c r="D82" s="1307">
        <v>3.4000000000000004</v>
      </c>
      <c r="E82" s="1308">
        <v>1.1000000000000005</v>
      </c>
      <c r="F82" s="1306">
        <v>1.8</v>
      </c>
      <c r="G82" s="1303">
        <v>2.0999999999999996</v>
      </c>
      <c r="H82" s="1307">
        <v>3.3</v>
      </c>
      <c r="I82" s="1307">
        <v>1.1999999999999997</v>
      </c>
      <c r="J82" s="1302">
        <v>1.6</v>
      </c>
      <c r="K82" s="1303">
        <v>1.7999999999999998</v>
      </c>
      <c r="L82" s="1307">
        <v>3.1999999999999997</v>
      </c>
      <c r="M82" s="1308">
        <v>1.4</v>
      </c>
      <c r="N82" s="1306">
        <v>1.4</v>
      </c>
      <c r="O82" s="1303">
        <v>1.6</v>
      </c>
      <c r="P82" s="1307">
        <v>3.1</v>
      </c>
      <c r="Q82" s="1307">
        <v>1.5</v>
      </c>
      <c r="R82" s="1302">
        <v>1.2</v>
      </c>
      <c r="S82" s="1303">
        <v>1.3</v>
      </c>
      <c r="T82" s="1307">
        <v>3</v>
      </c>
      <c r="U82" s="1308">
        <v>1.7000000000000002</v>
      </c>
      <c r="V82" s="1306">
        <v>1.2</v>
      </c>
      <c r="W82" s="1303">
        <v>1.3</v>
      </c>
      <c r="X82" s="1307">
        <v>2.8</v>
      </c>
      <c r="Y82" s="1307">
        <v>1.5</v>
      </c>
      <c r="Z82" s="1302">
        <v>0.9</v>
      </c>
      <c r="AA82" s="1303">
        <v>0.99999999999999989</v>
      </c>
      <c r="AB82" s="1307">
        <v>2.2000000000000002</v>
      </c>
      <c r="AC82" s="1308">
        <v>1.2000000000000002</v>
      </c>
      <c r="AD82" s="1306">
        <v>0.6</v>
      </c>
      <c r="AE82" s="1303">
        <v>0.70000000000000007</v>
      </c>
      <c r="AF82" s="1307">
        <v>1.6999999999999997</v>
      </c>
      <c r="AG82" s="1308">
        <v>0.99999999999999978</v>
      </c>
    </row>
    <row r="83" spans="1:33">
      <c r="A83" s="1301">
        <f t="shared" si="0"/>
        <v>2086</v>
      </c>
      <c r="B83" s="1302">
        <v>2</v>
      </c>
      <c r="C83" s="1303">
        <v>2.2999999999999998</v>
      </c>
      <c r="D83" s="1307">
        <v>3.4000000000000004</v>
      </c>
      <c r="E83" s="1308">
        <v>1.1000000000000005</v>
      </c>
      <c r="F83" s="1306">
        <v>1.8</v>
      </c>
      <c r="G83" s="1303">
        <v>2.0999999999999996</v>
      </c>
      <c r="H83" s="1307">
        <v>3.3</v>
      </c>
      <c r="I83" s="1307">
        <v>1.1999999999999997</v>
      </c>
      <c r="J83" s="1302">
        <v>1.6</v>
      </c>
      <c r="K83" s="1303">
        <v>1.7999999999999998</v>
      </c>
      <c r="L83" s="1307">
        <v>3.1999999999999997</v>
      </c>
      <c r="M83" s="1308">
        <v>1.4</v>
      </c>
      <c r="N83" s="1306">
        <v>1.4</v>
      </c>
      <c r="O83" s="1303">
        <v>1.6</v>
      </c>
      <c r="P83" s="1307">
        <v>3.1</v>
      </c>
      <c r="Q83" s="1307">
        <v>1.5</v>
      </c>
      <c r="R83" s="1302">
        <v>1.2</v>
      </c>
      <c r="S83" s="1303">
        <v>1.3</v>
      </c>
      <c r="T83" s="1307">
        <v>3</v>
      </c>
      <c r="U83" s="1308">
        <v>1.7000000000000002</v>
      </c>
      <c r="V83" s="1306">
        <v>1.2</v>
      </c>
      <c r="W83" s="1303">
        <v>1.3</v>
      </c>
      <c r="X83" s="1307">
        <v>2.8</v>
      </c>
      <c r="Y83" s="1307">
        <v>1.5</v>
      </c>
      <c r="Z83" s="1302">
        <v>0.9</v>
      </c>
      <c r="AA83" s="1303">
        <v>0.99999999999999989</v>
      </c>
      <c r="AB83" s="1307">
        <v>2.2000000000000002</v>
      </c>
      <c r="AC83" s="1308">
        <v>1.2000000000000002</v>
      </c>
      <c r="AD83" s="1306">
        <v>0.6</v>
      </c>
      <c r="AE83" s="1303">
        <v>0.70000000000000007</v>
      </c>
      <c r="AF83" s="1307">
        <v>1.6999999999999997</v>
      </c>
      <c r="AG83" s="1308">
        <v>0.99999999999999978</v>
      </c>
    </row>
    <row r="84" spans="1:33">
      <c r="A84" s="1301">
        <f t="shared" si="0"/>
        <v>2087</v>
      </c>
      <c r="B84" s="1302">
        <v>2</v>
      </c>
      <c r="C84" s="1303">
        <v>2.2999999999999998</v>
      </c>
      <c r="D84" s="1307">
        <v>3.4000000000000004</v>
      </c>
      <c r="E84" s="1308">
        <v>1.1000000000000005</v>
      </c>
      <c r="F84" s="1306">
        <v>1.8</v>
      </c>
      <c r="G84" s="1303">
        <v>2.0999999999999996</v>
      </c>
      <c r="H84" s="1307">
        <v>3.3</v>
      </c>
      <c r="I84" s="1307">
        <v>1.1999999999999997</v>
      </c>
      <c r="J84" s="1302">
        <v>1.6</v>
      </c>
      <c r="K84" s="1303">
        <v>1.7999999999999998</v>
      </c>
      <c r="L84" s="1307">
        <v>3.1999999999999997</v>
      </c>
      <c r="M84" s="1308">
        <v>1.4</v>
      </c>
      <c r="N84" s="1306">
        <v>1.4</v>
      </c>
      <c r="O84" s="1303">
        <v>1.6</v>
      </c>
      <c r="P84" s="1307">
        <v>3.1</v>
      </c>
      <c r="Q84" s="1307">
        <v>1.5</v>
      </c>
      <c r="R84" s="1302">
        <v>1.2</v>
      </c>
      <c r="S84" s="1303">
        <v>1.3</v>
      </c>
      <c r="T84" s="1307">
        <v>3</v>
      </c>
      <c r="U84" s="1308">
        <v>1.7000000000000002</v>
      </c>
      <c r="V84" s="1306">
        <v>1.2</v>
      </c>
      <c r="W84" s="1303">
        <v>1.3</v>
      </c>
      <c r="X84" s="1307">
        <v>2.8</v>
      </c>
      <c r="Y84" s="1307">
        <v>1.5</v>
      </c>
      <c r="Z84" s="1302">
        <v>0.9</v>
      </c>
      <c r="AA84" s="1303">
        <v>0.99999999999999989</v>
      </c>
      <c r="AB84" s="1307">
        <v>2.2000000000000002</v>
      </c>
      <c r="AC84" s="1308">
        <v>1.2000000000000002</v>
      </c>
      <c r="AD84" s="1306">
        <v>0.6</v>
      </c>
      <c r="AE84" s="1303">
        <v>0.70000000000000007</v>
      </c>
      <c r="AF84" s="1307">
        <v>1.6999999999999997</v>
      </c>
      <c r="AG84" s="1308">
        <v>0.99999999999999978</v>
      </c>
    </row>
    <row r="85" spans="1:33">
      <c r="A85" s="1301">
        <f t="shared" si="0"/>
        <v>2088</v>
      </c>
      <c r="B85" s="1302">
        <v>2</v>
      </c>
      <c r="C85" s="1303">
        <v>2.2999999999999998</v>
      </c>
      <c r="D85" s="1307">
        <v>3.4000000000000004</v>
      </c>
      <c r="E85" s="1308">
        <v>1.1000000000000005</v>
      </c>
      <c r="F85" s="1306">
        <v>1.8</v>
      </c>
      <c r="G85" s="1303">
        <v>2.0999999999999996</v>
      </c>
      <c r="H85" s="1307">
        <v>3.3</v>
      </c>
      <c r="I85" s="1307">
        <v>1.1999999999999997</v>
      </c>
      <c r="J85" s="1302">
        <v>1.6</v>
      </c>
      <c r="K85" s="1303">
        <v>1.7999999999999998</v>
      </c>
      <c r="L85" s="1307">
        <v>3.1999999999999997</v>
      </c>
      <c r="M85" s="1308">
        <v>1.4</v>
      </c>
      <c r="N85" s="1306">
        <v>1.4</v>
      </c>
      <c r="O85" s="1303">
        <v>1.6</v>
      </c>
      <c r="P85" s="1307">
        <v>3.1</v>
      </c>
      <c r="Q85" s="1307">
        <v>1.5</v>
      </c>
      <c r="R85" s="1302">
        <v>1.2</v>
      </c>
      <c r="S85" s="1303">
        <v>1.3</v>
      </c>
      <c r="T85" s="1307">
        <v>3</v>
      </c>
      <c r="U85" s="1308">
        <v>1.7000000000000002</v>
      </c>
      <c r="V85" s="1306">
        <v>1.2</v>
      </c>
      <c r="W85" s="1303">
        <v>1.3</v>
      </c>
      <c r="X85" s="1307">
        <v>2.8</v>
      </c>
      <c r="Y85" s="1307">
        <v>1.5</v>
      </c>
      <c r="Z85" s="1302">
        <v>0.9</v>
      </c>
      <c r="AA85" s="1303">
        <v>0.99999999999999989</v>
      </c>
      <c r="AB85" s="1307">
        <v>2.2000000000000002</v>
      </c>
      <c r="AC85" s="1308">
        <v>1.2000000000000002</v>
      </c>
      <c r="AD85" s="1306">
        <v>0.6</v>
      </c>
      <c r="AE85" s="1303">
        <v>0.70000000000000007</v>
      </c>
      <c r="AF85" s="1307">
        <v>1.6999999999999997</v>
      </c>
      <c r="AG85" s="1308">
        <v>0.99999999999999978</v>
      </c>
    </row>
    <row r="86" spans="1:33">
      <c r="A86" s="1301">
        <f t="shared" si="0"/>
        <v>2089</v>
      </c>
      <c r="B86" s="1302">
        <v>2</v>
      </c>
      <c r="C86" s="1303">
        <v>2.2999999999999998</v>
      </c>
      <c r="D86" s="1307">
        <v>3.4000000000000004</v>
      </c>
      <c r="E86" s="1308">
        <v>1.1000000000000005</v>
      </c>
      <c r="F86" s="1306">
        <v>1.8</v>
      </c>
      <c r="G86" s="1303">
        <v>2.0999999999999996</v>
      </c>
      <c r="H86" s="1307">
        <v>3.3</v>
      </c>
      <c r="I86" s="1307">
        <v>1.1999999999999997</v>
      </c>
      <c r="J86" s="1302">
        <v>1.6</v>
      </c>
      <c r="K86" s="1303">
        <v>1.7999999999999998</v>
      </c>
      <c r="L86" s="1307">
        <v>3.1999999999999997</v>
      </c>
      <c r="M86" s="1308">
        <v>1.4</v>
      </c>
      <c r="N86" s="1306">
        <v>1.4</v>
      </c>
      <c r="O86" s="1303">
        <v>1.6</v>
      </c>
      <c r="P86" s="1307">
        <v>3.1</v>
      </c>
      <c r="Q86" s="1307">
        <v>1.5</v>
      </c>
      <c r="R86" s="1302">
        <v>1.2</v>
      </c>
      <c r="S86" s="1303">
        <v>1.3</v>
      </c>
      <c r="T86" s="1307">
        <v>3</v>
      </c>
      <c r="U86" s="1308">
        <v>1.7000000000000002</v>
      </c>
      <c r="V86" s="1306">
        <v>1.2</v>
      </c>
      <c r="W86" s="1303">
        <v>1.3</v>
      </c>
      <c r="X86" s="1307">
        <v>2.8</v>
      </c>
      <c r="Y86" s="1307">
        <v>1.5</v>
      </c>
      <c r="Z86" s="1302">
        <v>0.9</v>
      </c>
      <c r="AA86" s="1303">
        <v>0.99999999999999989</v>
      </c>
      <c r="AB86" s="1307">
        <v>2.2000000000000002</v>
      </c>
      <c r="AC86" s="1308">
        <v>1.2000000000000002</v>
      </c>
      <c r="AD86" s="1306">
        <v>0.6</v>
      </c>
      <c r="AE86" s="1303">
        <v>0.70000000000000007</v>
      </c>
      <c r="AF86" s="1307">
        <v>1.6999999999999997</v>
      </c>
      <c r="AG86" s="1308">
        <v>0.99999999999999978</v>
      </c>
    </row>
    <row r="87" spans="1:33">
      <c r="A87" s="1301">
        <f t="shared" si="0"/>
        <v>2090</v>
      </c>
      <c r="B87" s="1302">
        <v>2</v>
      </c>
      <c r="C87" s="1303">
        <v>2.2999999999999998</v>
      </c>
      <c r="D87" s="1307">
        <v>3.4000000000000004</v>
      </c>
      <c r="E87" s="1308">
        <v>1.1000000000000005</v>
      </c>
      <c r="F87" s="1306">
        <v>1.8</v>
      </c>
      <c r="G87" s="1303">
        <v>2.0999999999999996</v>
      </c>
      <c r="H87" s="1307">
        <v>3.3</v>
      </c>
      <c r="I87" s="1307">
        <v>1.1999999999999997</v>
      </c>
      <c r="J87" s="1302">
        <v>1.6</v>
      </c>
      <c r="K87" s="1303">
        <v>1.7999999999999998</v>
      </c>
      <c r="L87" s="1307">
        <v>3.1999999999999997</v>
      </c>
      <c r="M87" s="1308">
        <v>1.4</v>
      </c>
      <c r="N87" s="1306">
        <v>1.4</v>
      </c>
      <c r="O87" s="1303">
        <v>1.6</v>
      </c>
      <c r="P87" s="1307">
        <v>3.1</v>
      </c>
      <c r="Q87" s="1307">
        <v>1.5</v>
      </c>
      <c r="R87" s="1302">
        <v>1.2</v>
      </c>
      <c r="S87" s="1303">
        <v>1.3</v>
      </c>
      <c r="T87" s="1307">
        <v>3</v>
      </c>
      <c r="U87" s="1308">
        <v>1.7000000000000002</v>
      </c>
      <c r="V87" s="1306">
        <v>1.2</v>
      </c>
      <c r="W87" s="1303">
        <v>1.3</v>
      </c>
      <c r="X87" s="1307">
        <v>2.8</v>
      </c>
      <c r="Y87" s="1307">
        <v>1.5</v>
      </c>
      <c r="Z87" s="1302">
        <v>0.9</v>
      </c>
      <c r="AA87" s="1303">
        <v>0.99999999999999989</v>
      </c>
      <c r="AB87" s="1307">
        <v>2.2000000000000002</v>
      </c>
      <c r="AC87" s="1308">
        <v>1.2000000000000002</v>
      </c>
      <c r="AD87" s="1306">
        <v>0.6</v>
      </c>
      <c r="AE87" s="1303">
        <v>0.70000000000000007</v>
      </c>
      <c r="AF87" s="1307">
        <v>1.6999999999999997</v>
      </c>
      <c r="AG87" s="1308">
        <v>0.99999999999999978</v>
      </c>
    </row>
    <row r="88" spans="1:33">
      <c r="A88" s="1301">
        <f t="shared" si="0"/>
        <v>2091</v>
      </c>
      <c r="B88" s="1302">
        <v>2</v>
      </c>
      <c r="C88" s="1303">
        <v>2.2999999999999998</v>
      </c>
      <c r="D88" s="1307">
        <v>3.4000000000000004</v>
      </c>
      <c r="E88" s="1308">
        <v>1.1000000000000005</v>
      </c>
      <c r="F88" s="1306">
        <v>1.8</v>
      </c>
      <c r="G88" s="1303">
        <v>2.0999999999999996</v>
      </c>
      <c r="H88" s="1307">
        <v>3.3</v>
      </c>
      <c r="I88" s="1307">
        <v>1.1999999999999997</v>
      </c>
      <c r="J88" s="1302">
        <v>1.6</v>
      </c>
      <c r="K88" s="1303">
        <v>1.7999999999999998</v>
      </c>
      <c r="L88" s="1307">
        <v>3.1999999999999997</v>
      </c>
      <c r="M88" s="1308">
        <v>1.4</v>
      </c>
      <c r="N88" s="1306">
        <v>1.4</v>
      </c>
      <c r="O88" s="1303">
        <v>1.6</v>
      </c>
      <c r="P88" s="1307">
        <v>3.1</v>
      </c>
      <c r="Q88" s="1307">
        <v>1.5</v>
      </c>
      <c r="R88" s="1302">
        <v>1.2</v>
      </c>
      <c r="S88" s="1303">
        <v>1.3</v>
      </c>
      <c r="T88" s="1307">
        <v>3</v>
      </c>
      <c r="U88" s="1308">
        <v>1.7000000000000002</v>
      </c>
      <c r="V88" s="1306">
        <v>1.2</v>
      </c>
      <c r="W88" s="1303">
        <v>1.3</v>
      </c>
      <c r="X88" s="1307">
        <v>2.8</v>
      </c>
      <c r="Y88" s="1307">
        <v>1.5</v>
      </c>
      <c r="Z88" s="1302">
        <v>0.9</v>
      </c>
      <c r="AA88" s="1303">
        <v>0.99999999999999989</v>
      </c>
      <c r="AB88" s="1307">
        <v>2.2000000000000002</v>
      </c>
      <c r="AC88" s="1308">
        <v>1.2000000000000002</v>
      </c>
      <c r="AD88" s="1306">
        <v>0.6</v>
      </c>
      <c r="AE88" s="1303">
        <v>0.70000000000000007</v>
      </c>
      <c r="AF88" s="1307">
        <v>1.6999999999999997</v>
      </c>
      <c r="AG88" s="1308">
        <v>0.99999999999999978</v>
      </c>
    </row>
    <row r="89" spans="1:33">
      <c r="A89" s="1301">
        <f t="shared" si="0"/>
        <v>2092</v>
      </c>
      <c r="B89" s="1302">
        <v>2</v>
      </c>
      <c r="C89" s="1303">
        <v>2.2999999999999998</v>
      </c>
      <c r="D89" s="1307">
        <v>3.4000000000000004</v>
      </c>
      <c r="E89" s="1308">
        <v>1.1000000000000005</v>
      </c>
      <c r="F89" s="1306">
        <v>1.8</v>
      </c>
      <c r="G89" s="1303">
        <v>2.0999999999999996</v>
      </c>
      <c r="H89" s="1307">
        <v>3.3</v>
      </c>
      <c r="I89" s="1307">
        <v>1.1999999999999997</v>
      </c>
      <c r="J89" s="1302">
        <v>1.6</v>
      </c>
      <c r="K89" s="1303">
        <v>1.7999999999999998</v>
      </c>
      <c r="L89" s="1307">
        <v>3.1999999999999997</v>
      </c>
      <c r="M89" s="1308">
        <v>1.4</v>
      </c>
      <c r="N89" s="1306">
        <v>1.4</v>
      </c>
      <c r="O89" s="1303">
        <v>1.6</v>
      </c>
      <c r="P89" s="1307">
        <v>3.1</v>
      </c>
      <c r="Q89" s="1307">
        <v>1.5</v>
      </c>
      <c r="R89" s="1302">
        <v>1.2</v>
      </c>
      <c r="S89" s="1303">
        <v>1.3</v>
      </c>
      <c r="T89" s="1307">
        <v>3</v>
      </c>
      <c r="U89" s="1308">
        <v>1.7000000000000002</v>
      </c>
      <c r="V89" s="1306">
        <v>1.2</v>
      </c>
      <c r="W89" s="1303">
        <v>1.3</v>
      </c>
      <c r="X89" s="1307">
        <v>2.8</v>
      </c>
      <c r="Y89" s="1307">
        <v>1.5</v>
      </c>
      <c r="Z89" s="1302">
        <v>0.9</v>
      </c>
      <c r="AA89" s="1303">
        <v>0.99999999999999989</v>
      </c>
      <c r="AB89" s="1307">
        <v>2.2000000000000002</v>
      </c>
      <c r="AC89" s="1308">
        <v>1.2000000000000002</v>
      </c>
      <c r="AD89" s="1306">
        <v>0.6</v>
      </c>
      <c r="AE89" s="1303">
        <v>0.70000000000000007</v>
      </c>
      <c r="AF89" s="1307">
        <v>1.6999999999999997</v>
      </c>
      <c r="AG89" s="1308">
        <v>0.99999999999999978</v>
      </c>
    </row>
    <row r="90" spans="1:33">
      <c r="A90" s="1301">
        <f t="shared" si="0"/>
        <v>2093</v>
      </c>
      <c r="B90" s="1302">
        <v>2</v>
      </c>
      <c r="C90" s="1303">
        <v>2.2999999999999998</v>
      </c>
      <c r="D90" s="1307">
        <v>3.4000000000000004</v>
      </c>
      <c r="E90" s="1308">
        <v>1.1000000000000005</v>
      </c>
      <c r="F90" s="1306">
        <v>1.8</v>
      </c>
      <c r="G90" s="1303">
        <v>2.0999999999999996</v>
      </c>
      <c r="H90" s="1307">
        <v>3.3</v>
      </c>
      <c r="I90" s="1307">
        <v>1.1999999999999997</v>
      </c>
      <c r="J90" s="1302">
        <v>1.6</v>
      </c>
      <c r="K90" s="1303">
        <v>1.7999999999999998</v>
      </c>
      <c r="L90" s="1307">
        <v>3.1999999999999997</v>
      </c>
      <c r="M90" s="1308">
        <v>1.4</v>
      </c>
      <c r="N90" s="1306">
        <v>1.4</v>
      </c>
      <c r="O90" s="1303">
        <v>1.6</v>
      </c>
      <c r="P90" s="1307">
        <v>3.1</v>
      </c>
      <c r="Q90" s="1307">
        <v>1.5</v>
      </c>
      <c r="R90" s="1302">
        <v>1.2</v>
      </c>
      <c r="S90" s="1303">
        <v>1.3</v>
      </c>
      <c r="T90" s="1307">
        <v>3</v>
      </c>
      <c r="U90" s="1308">
        <v>1.7000000000000002</v>
      </c>
      <c r="V90" s="1306">
        <v>1.2</v>
      </c>
      <c r="W90" s="1303">
        <v>1.3</v>
      </c>
      <c r="X90" s="1307">
        <v>2.8</v>
      </c>
      <c r="Y90" s="1307">
        <v>1.5</v>
      </c>
      <c r="Z90" s="1302">
        <v>0.9</v>
      </c>
      <c r="AA90" s="1303">
        <v>0.99999999999999989</v>
      </c>
      <c r="AB90" s="1307">
        <v>2.2000000000000002</v>
      </c>
      <c r="AC90" s="1308">
        <v>1.2000000000000002</v>
      </c>
      <c r="AD90" s="1306">
        <v>0.6</v>
      </c>
      <c r="AE90" s="1303">
        <v>0.70000000000000007</v>
      </c>
      <c r="AF90" s="1307">
        <v>1.6999999999999997</v>
      </c>
      <c r="AG90" s="1308">
        <v>0.99999999999999978</v>
      </c>
    </row>
    <row r="91" spans="1:33">
      <c r="A91" s="1301">
        <f t="shared" ref="A91:A107" si="1">A90+1</f>
        <v>2094</v>
      </c>
      <c r="B91" s="1302">
        <v>2</v>
      </c>
      <c r="C91" s="1303">
        <v>2.2999999999999998</v>
      </c>
      <c r="D91" s="1307">
        <v>3.4000000000000004</v>
      </c>
      <c r="E91" s="1308">
        <v>1.1000000000000005</v>
      </c>
      <c r="F91" s="1306">
        <v>1.8</v>
      </c>
      <c r="G91" s="1303">
        <v>2.0999999999999996</v>
      </c>
      <c r="H91" s="1307">
        <v>3.3</v>
      </c>
      <c r="I91" s="1307">
        <v>1.1999999999999997</v>
      </c>
      <c r="J91" s="1302">
        <v>1.6</v>
      </c>
      <c r="K91" s="1303">
        <v>1.7999999999999998</v>
      </c>
      <c r="L91" s="1307">
        <v>3.1999999999999997</v>
      </c>
      <c r="M91" s="1308">
        <v>1.4</v>
      </c>
      <c r="N91" s="1306">
        <v>1.4</v>
      </c>
      <c r="O91" s="1303">
        <v>1.6</v>
      </c>
      <c r="P91" s="1307">
        <v>3.1</v>
      </c>
      <c r="Q91" s="1307">
        <v>1.5</v>
      </c>
      <c r="R91" s="1302">
        <v>1.2</v>
      </c>
      <c r="S91" s="1303">
        <v>1.3</v>
      </c>
      <c r="T91" s="1307">
        <v>3</v>
      </c>
      <c r="U91" s="1308">
        <v>1.7000000000000002</v>
      </c>
      <c r="V91" s="1306">
        <v>1.2</v>
      </c>
      <c r="W91" s="1303">
        <v>1.3</v>
      </c>
      <c r="X91" s="1307">
        <v>2.8</v>
      </c>
      <c r="Y91" s="1307">
        <v>1.5</v>
      </c>
      <c r="Z91" s="1302">
        <v>0.9</v>
      </c>
      <c r="AA91" s="1303">
        <v>0.99999999999999989</v>
      </c>
      <c r="AB91" s="1307">
        <v>2.2000000000000002</v>
      </c>
      <c r="AC91" s="1308">
        <v>1.2000000000000002</v>
      </c>
      <c r="AD91" s="1306">
        <v>0.6</v>
      </c>
      <c r="AE91" s="1303">
        <v>0.70000000000000007</v>
      </c>
      <c r="AF91" s="1307">
        <v>1.6999999999999997</v>
      </c>
      <c r="AG91" s="1308">
        <v>0.99999999999999978</v>
      </c>
    </row>
    <row r="92" spans="1:33">
      <c r="A92" s="1301">
        <f t="shared" si="1"/>
        <v>2095</v>
      </c>
      <c r="B92" s="1302">
        <v>2</v>
      </c>
      <c r="C92" s="1303">
        <v>2.2999999999999998</v>
      </c>
      <c r="D92" s="1307">
        <v>3.4000000000000004</v>
      </c>
      <c r="E92" s="1308">
        <v>1.1000000000000005</v>
      </c>
      <c r="F92" s="1306">
        <v>1.8</v>
      </c>
      <c r="G92" s="1303">
        <v>2.0999999999999996</v>
      </c>
      <c r="H92" s="1307">
        <v>3.3</v>
      </c>
      <c r="I92" s="1307">
        <v>1.1999999999999997</v>
      </c>
      <c r="J92" s="1302">
        <v>1.6</v>
      </c>
      <c r="K92" s="1303">
        <v>1.7999999999999998</v>
      </c>
      <c r="L92" s="1307">
        <v>3.1999999999999997</v>
      </c>
      <c r="M92" s="1308">
        <v>1.4</v>
      </c>
      <c r="N92" s="1306">
        <v>1.4</v>
      </c>
      <c r="O92" s="1303">
        <v>1.6</v>
      </c>
      <c r="P92" s="1307">
        <v>3.1</v>
      </c>
      <c r="Q92" s="1307">
        <v>1.5</v>
      </c>
      <c r="R92" s="1302">
        <v>1.2</v>
      </c>
      <c r="S92" s="1303">
        <v>1.3</v>
      </c>
      <c r="T92" s="1307">
        <v>3</v>
      </c>
      <c r="U92" s="1308">
        <v>1.7000000000000002</v>
      </c>
      <c r="V92" s="1306">
        <v>1.2</v>
      </c>
      <c r="W92" s="1303">
        <v>1.3</v>
      </c>
      <c r="X92" s="1307">
        <v>2.8</v>
      </c>
      <c r="Y92" s="1307">
        <v>1.5</v>
      </c>
      <c r="Z92" s="1302">
        <v>0.9</v>
      </c>
      <c r="AA92" s="1303">
        <v>0.99999999999999989</v>
      </c>
      <c r="AB92" s="1307">
        <v>2.2000000000000002</v>
      </c>
      <c r="AC92" s="1308">
        <v>1.2000000000000002</v>
      </c>
      <c r="AD92" s="1306">
        <v>0.6</v>
      </c>
      <c r="AE92" s="1303">
        <v>0.70000000000000007</v>
      </c>
      <c r="AF92" s="1307">
        <v>1.6999999999999997</v>
      </c>
      <c r="AG92" s="1308">
        <v>0.99999999999999978</v>
      </c>
    </row>
    <row r="93" spans="1:33">
      <c r="A93" s="1301">
        <f t="shared" si="1"/>
        <v>2096</v>
      </c>
      <c r="B93" s="1302">
        <v>2</v>
      </c>
      <c r="C93" s="1303">
        <v>2.2999999999999998</v>
      </c>
      <c r="D93" s="1307">
        <v>3.4000000000000004</v>
      </c>
      <c r="E93" s="1308">
        <v>1.1000000000000005</v>
      </c>
      <c r="F93" s="1306">
        <v>1.8</v>
      </c>
      <c r="G93" s="1303">
        <v>2.0999999999999996</v>
      </c>
      <c r="H93" s="1307">
        <v>3.3</v>
      </c>
      <c r="I93" s="1307">
        <v>1.1999999999999997</v>
      </c>
      <c r="J93" s="1302">
        <v>1.6</v>
      </c>
      <c r="K93" s="1303">
        <v>1.7999999999999998</v>
      </c>
      <c r="L93" s="1307">
        <v>3.1999999999999997</v>
      </c>
      <c r="M93" s="1308">
        <v>1.4</v>
      </c>
      <c r="N93" s="1306">
        <v>1.4</v>
      </c>
      <c r="O93" s="1303">
        <v>1.6</v>
      </c>
      <c r="P93" s="1307">
        <v>3.1</v>
      </c>
      <c r="Q93" s="1307">
        <v>1.5</v>
      </c>
      <c r="R93" s="1302">
        <v>1.2</v>
      </c>
      <c r="S93" s="1303">
        <v>1.3</v>
      </c>
      <c r="T93" s="1307">
        <v>3</v>
      </c>
      <c r="U93" s="1308">
        <v>1.7000000000000002</v>
      </c>
      <c r="V93" s="1306">
        <v>1.2</v>
      </c>
      <c r="W93" s="1303">
        <v>1.3</v>
      </c>
      <c r="X93" s="1307">
        <v>2.8</v>
      </c>
      <c r="Y93" s="1307">
        <v>1.5</v>
      </c>
      <c r="Z93" s="1302">
        <v>0.9</v>
      </c>
      <c r="AA93" s="1303">
        <v>0.99999999999999989</v>
      </c>
      <c r="AB93" s="1307">
        <v>2.2000000000000002</v>
      </c>
      <c r="AC93" s="1308">
        <v>1.2000000000000002</v>
      </c>
      <c r="AD93" s="1306">
        <v>0.6</v>
      </c>
      <c r="AE93" s="1303">
        <v>0.70000000000000007</v>
      </c>
      <c r="AF93" s="1307">
        <v>1.6999999999999997</v>
      </c>
      <c r="AG93" s="1308">
        <v>0.99999999999999978</v>
      </c>
    </row>
    <row r="94" spans="1:33">
      <c r="A94" s="1301">
        <f t="shared" si="1"/>
        <v>2097</v>
      </c>
      <c r="B94" s="1302">
        <v>2</v>
      </c>
      <c r="C94" s="1303">
        <v>2.2999999999999998</v>
      </c>
      <c r="D94" s="1307">
        <v>3.4000000000000004</v>
      </c>
      <c r="E94" s="1308">
        <v>1.1000000000000005</v>
      </c>
      <c r="F94" s="1306">
        <v>1.8</v>
      </c>
      <c r="G94" s="1303">
        <v>2.0999999999999996</v>
      </c>
      <c r="H94" s="1307">
        <v>3.3</v>
      </c>
      <c r="I94" s="1307">
        <v>1.1999999999999997</v>
      </c>
      <c r="J94" s="1302">
        <v>1.6</v>
      </c>
      <c r="K94" s="1303">
        <v>1.7999999999999998</v>
      </c>
      <c r="L94" s="1307">
        <v>3.1999999999999997</v>
      </c>
      <c r="M94" s="1308">
        <v>1.4</v>
      </c>
      <c r="N94" s="1306">
        <v>1.4</v>
      </c>
      <c r="O94" s="1303">
        <v>1.6</v>
      </c>
      <c r="P94" s="1307">
        <v>3.1</v>
      </c>
      <c r="Q94" s="1307">
        <v>1.5</v>
      </c>
      <c r="R94" s="1302">
        <v>1.2</v>
      </c>
      <c r="S94" s="1303">
        <v>1.3</v>
      </c>
      <c r="T94" s="1307">
        <v>3</v>
      </c>
      <c r="U94" s="1308">
        <v>1.7000000000000002</v>
      </c>
      <c r="V94" s="1306">
        <v>1.2</v>
      </c>
      <c r="W94" s="1303">
        <v>1.3</v>
      </c>
      <c r="X94" s="1307">
        <v>2.8</v>
      </c>
      <c r="Y94" s="1307">
        <v>1.5</v>
      </c>
      <c r="Z94" s="1302">
        <v>0.9</v>
      </c>
      <c r="AA94" s="1303">
        <v>0.99999999999999989</v>
      </c>
      <c r="AB94" s="1307">
        <v>2.2000000000000002</v>
      </c>
      <c r="AC94" s="1308">
        <v>1.2000000000000002</v>
      </c>
      <c r="AD94" s="1306">
        <v>0.6</v>
      </c>
      <c r="AE94" s="1303">
        <v>0.70000000000000007</v>
      </c>
      <c r="AF94" s="1307">
        <v>1.6999999999999997</v>
      </c>
      <c r="AG94" s="1308">
        <v>0.99999999999999978</v>
      </c>
    </row>
    <row r="95" spans="1:33">
      <c r="A95" s="1301">
        <f t="shared" si="1"/>
        <v>2098</v>
      </c>
      <c r="B95" s="1302">
        <v>2</v>
      </c>
      <c r="C95" s="1303">
        <v>2.2999999999999998</v>
      </c>
      <c r="D95" s="1307">
        <v>3.4000000000000004</v>
      </c>
      <c r="E95" s="1308">
        <v>1.1000000000000005</v>
      </c>
      <c r="F95" s="1306">
        <v>1.8</v>
      </c>
      <c r="G95" s="1303">
        <v>2.0999999999999996</v>
      </c>
      <c r="H95" s="1307">
        <v>3.3</v>
      </c>
      <c r="I95" s="1307">
        <v>1.1999999999999997</v>
      </c>
      <c r="J95" s="1302">
        <v>1.6</v>
      </c>
      <c r="K95" s="1303">
        <v>1.7999999999999998</v>
      </c>
      <c r="L95" s="1307">
        <v>3.1999999999999997</v>
      </c>
      <c r="M95" s="1308">
        <v>1.4</v>
      </c>
      <c r="N95" s="1306">
        <v>1.4</v>
      </c>
      <c r="O95" s="1303">
        <v>1.6</v>
      </c>
      <c r="P95" s="1307">
        <v>3.1</v>
      </c>
      <c r="Q95" s="1307">
        <v>1.5</v>
      </c>
      <c r="R95" s="1302">
        <v>1.2</v>
      </c>
      <c r="S95" s="1303">
        <v>1.3</v>
      </c>
      <c r="T95" s="1307">
        <v>3</v>
      </c>
      <c r="U95" s="1308">
        <v>1.7000000000000002</v>
      </c>
      <c r="V95" s="1306">
        <v>1.2</v>
      </c>
      <c r="W95" s="1303">
        <v>1.3</v>
      </c>
      <c r="X95" s="1307">
        <v>2.8</v>
      </c>
      <c r="Y95" s="1307">
        <v>1.5</v>
      </c>
      <c r="Z95" s="1302">
        <v>0.9</v>
      </c>
      <c r="AA95" s="1303">
        <v>0.99999999999999989</v>
      </c>
      <c r="AB95" s="1307">
        <v>2.2000000000000002</v>
      </c>
      <c r="AC95" s="1308">
        <v>1.2000000000000002</v>
      </c>
      <c r="AD95" s="1306">
        <v>0.6</v>
      </c>
      <c r="AE95" s="1303">
        <v>0.70000000000000007</v>
      </c>
      <c r="AF95" s="1307">
        <v>1.6999999999999997</v>
      </c>
      <c r="AG95" s="1308">
        <v>0.99999999999999978</v>
      </c>
    </row>
    <row r="96" spans="1:33">
      <c r="A96" s="1301">
        <f t="shared" si="1"/>
        <v>2099</v>
      </c>
      <c r="B96" s="1302">
        <v>2</v>
      </c>
      <c r="C96" s="1303">
        <v>2.2999999999999998</v>
      </c>
      <c r="D96" s="1307">
        <v>3.4000000000000004</v>
      </c>
      <c r="E96" s="1308">
        <v>1.1000000000000005</v>
      </c>
      <c r="F96" s="1306">
        <v>1.8</v>
      </c>
      <c r="G96" s="1303">
        <v>2.0999999999999996</v>
      </c>
      <c r="H96" s="1307">
        <v>3.3</v>
      </c>
      <c r="I96" s="1307">
        <v>1.1999999999999997</v>
      </c>
      <c r="J96" s="1302">
        <v>1.6</v>
      </c>
      <c r="K96" s="1303">
        <v>1.7999999999999998</v>
      </c>
      <c r="L96" s="1307">
        <v>3.1999999999999997</v>
      </c>
      <c r="M96" s="1308">
        <v>1.4</v>
      </c>
      <c r="N96" s="1306">
        <v>1.4</v>
      </c>
      <c r="O96" s="1303">
        <v>1.6</v>
      </c>
      <c r="P96" s="1307">
        <v>3.1</v>
      </c>
      <c r="Q96" s="1307">
        <v>1.5</v>
      </c>
      <c r="R96" s="1302">
        <v>1.2</v>
      </c>
      <c r="S96" s="1303">
        <v>1.3</v>
      </c>
      <c r="T96" s="1307">
        <v>3</v>
      </c>
      <c r="U96" s="1308">
        <v>1.7000000000000002</v>
      </c>
      <c r="V96" s="1306">
        <v>1.2</v>
      </c>
      <c r="W96" s="1303">
        <v>1.3</v>
      </c>
      <c r="X96" s="1307">
        <v>2.8</v>
      </c>
      <c r="Y96" s="1307">
        <v>1.5</v>
      </c>
      <c r="Z96" s="1302">
        <v>0.9</v>
      </c>
      <c r="AA96" s="1303">
        <v>0.99999999999999989</v>
      </c>
      <c r="AB96" s="1307">
        <v>2.2000000000000002</v>
      </c>
      <c r="AC96" s="1308">
        <v>1.2000000000000002</v>
      </c>
      <c r="AD96" s="1306">
        <v>0.6</v>
      </c>
      <c r="AE96" s="1303">
        <v>0.70000000000000007</v>
      </c>
      <c r="AF96" s="1307">
        <v>1.6999999999999997</v>
      </c>
      <c r="AG96" s="1308">
        <v>0.99999999999999978</v>
      </c>
    </row>
    <row r="97" spans="1:33">
      <c r="A97" s="1301">
        <f t="shared" si="1"/>
        <v>2100</v>
      </c>
      <c r="B97" s="1302">
        <v>2</v>
      </c>
      <c r="C97" s="1303">
        <v>2.2999999999999998</v>
      </c>
      <c r="D97" s="1307">
        <v>3.4000000000000004</v>
      </c>
      <c r="E97" s="1308">
        <v>1.1000000000000005</v>
      </c>
      <c r="F97" s="1306">
        <v>1.8</v>
      </c>
      <c r="G97" s="1303">
        <v>2.0999999999999996</v>
      </c>
      <c r="H97" s="1307">
        <v>3.3</v>
      </c>
      <c r="I97" s="1307">
        <v>1.1999999999999997</v>
      </c>
      <c r="J97" s="1302">
        <v>1.6</v>
      </c>
      <c r="K97" s="1303">
        <v>1.7999999999999998</v>
      </c>
      <c r="L97" s="1307">
        <v>3.1999999999999997</v>
      </c>
      <c r="M97" s="1308">
        <v>1.4</v>
      </c>
      <c r="N97" s="1306">
        <v>1.4</v>
      </c>
      <c r="O97" s="1303">
        <v>1.6</v>
      </c>
      <c r="P97" s="1307">
        <v>3.1</v>
      </c>
      <c r="Q97" s="1307">
        <v>1.5</v>
      </c>
      <c r="R97" s="1302">
        <v>1.2</v>
      </c>
      <c r="S97" s="1303">
        <v>1.3</v>
      </c>
      <c r="T97" s="1307">
        <v>3</v>
      </c>
      <c r="U97" s="1308">
        <v>1.7000000000000002</v>
      </c>
      <c r="V97" s="1306">
        <v>1.2</v>
      </c>
      <c r="W97" s="1303">
        <v>1.3</v>
      </c>
      <c r="X97" s="1307">
        <v>2.8</v>
      </c>
      <c r="Y97" s="1307">
        <v>1.5</v>
      </c>
      <c r="Z97" s="1302">
        <v>0.9</v>
      </c>
      <c r="AA97" s="1303">
        <v>0.99999999999999989</v>
      </c>
      <c r="AB97" s="1307">
        <v>2.2000000000000002</v>
      </c>
      <c r="AC97" s="1308">
        <v>1.2000000000000002</v>
      </c>
      <c r="AD97" s="1306">
        <v>0.6</v>
      </c>
      <c r="AE97" s="1303">
        <v>0.70000000000000007</v>
      </c>
      <c r="AF97" s="1307">
        <v>1.6999999999999997</v>
      </c>
      <c r="AG97" s="1308">
        <v>0.99999999999999978</v>
      </c>
    </row>
    <row r="98" spans="1:33">
      <c r="A98" s="1301">
        <f t="shared" si="1"/>
        <v>2101</v>
      </c>
      <c r="B98" s="1302">
        <v>2</v>
      </c>
      <c r="C98" s="1303">
        <v>2.2999999999999998</v>
      </c>
      <c r="D98" s="1307">
        <v>3.4000000000000004</v>
      </c>
      <c r="E98" s="1308">
        <v>1.1000000000000005</v>
      </c>
      <c r="F98" s="1306">
        <v>1.8</v>
      </c>
      <c r="G98" s="1303">
        <v>2.0999999999999996</v>
      </c>
      <c r="H98" s="1307">
        <v>3.3</v>
      </c>
      <c r="I98" s="1307">
        <v>1.1999999999999997</v>
      </c>
      <c r="J98" s="1302">
        <v>1.6</v>
      </c>
      <c r="K98" s="1303">
        <v>1.7999999999999998</v>
      </c>
      <c r="L98" s="1307">
        <v>3.1999999999999997</v>
      </c>
      <c r="M98" s="1308">
        <v>1.4</v>
      </c>
      <c r="N98" s="1306">
        <v>1.4</v>
      </c>
      <c r="O98" s="1303">
        <v>1.6</v>
      </c>
      <c r="P98" s="1307">
        <v>3.1</v>
      </c>
      <c r="Q98" s="1307">
        <v>1.5</v>
      </c>
      <c r="R98" s="1302">
        <v>1.2</v>
      </c>
      <c r="S98" s="1303">
        <v>1.3</v>
      </c>
      <c r="T98" s="1307">
        <v>3</v>
      </c>
      <c r="U98" s="1308">
        <v>1.7000000000000002</v>
      </c>
      <c r="V98" s="1306">
        <v>1.2</v>
      </c>
      <c r="W98" s="1303">
        <v>1.3</v>
      </c>
      <c r="X98" s="1307">
        <v>2.8</v>
      </c>
      <c r="Y98" s="1307">
        <v>1.5</v>
      </c>
      <c r="Z98" s="1302">
        <v>0.9</v>
      </c>
      <c r="AA98" s="1303">
        <v>0.99999999999999989</v>
      </c>
      <c r="AB98" s="1307">
        <v>2.2000000000000002</v>
      </c>
      <c r="AC98" s="1308">
        <v>1.2000000000000002</v>
      </c>
      <c r="AD98" s="1306">
        <v>0.6</v>
      </c>
      <c r="AE98" s="1303">
        <v>0.70000000000000007</v>
      </c>
      <c r="AF98" s="1307">
        <v>1.6999999999999997</v>
      </c>
      <c r="AG98" s="1308">
        <v>0.99999999999999978</v>
      </c>
    </row>
    <row r="99" spans="1:33">
      <c r="A99" s="1301">
        <f t="shared" si="1"/>
        <v>2102</v>
      </c>
      <c r="B99" s="1302">
        <v>2</v>
      </c>
      <c r="C99" s="1303">
        <v>2.2999999999999998</v>
      </c>
      <c r="D99" s="1307">
        <v>3.4000000000000004</v>
      </c>
      <c r="E99" s="1308">
        <v>1.1000000000000005</v>
      </c>
      <c r="F99" s="1306">
        <v>1.8</v>
      </c>
      <c r="G99" s="1303">
        <v>2.0999999999999996</v>
      </c>
      <c r="H99" s="1307">
        <v>3.3</v>
      </c>
      <c r="I99" s="1307">
        <v>1.1999999999999997</v>
      </c>
      <c r="J99" s="1302">
        <v>1.6</v>
      </c>
      <c r="K99" s="1303">
        <v>1.7999999999999998</v>
      </c>
      <c r="L99" s="1307">
        <v>3.1999999999999997</v>
      </c>
      <c r="M99" s="1308">
        <v>1.4</v>
      </c>
      <c r="N99" s="1306">
        <v>1.4</v>
      </c>
      <c r="O99" s="1303">
        <v>1.6</v>
      </c>
      <c r="P99" s="1307">
        <v>3.1</v>
      </c>
      <c r="Q99" s="1307">
        <v>1.5</v>
      </c>
      <c r="R99" s="1302">
        <v>1.2</v>
      </c>
      <c r="S99" s="1303">
        <v>1.3</v>
      </c>
      <c r="T99" s="1307">
        <v>3</v>
      </c>
      <c r="U99" s="1308">
        <v>1.7000000000000002</v>
      </c>
      <c r="V99" s="1306">
        <v>1.2</v>
      </c>
      <c r="W99" s="1303">
        <v>1.3</v>
      </c>
      <c r="X99" s="1307">
        <v>2.8</v>
      </c>
      <c r="Y99" s="1307">
        <v>1.5</v>
      </c>
      <c r="Z99" s="1302">
        <v>0.9</v>
      </c>
      <c r="AA99" s="1303">
        <v>0.99999999999999989</v>
      </c>
      <c r="AB99" s="1307">
        <v>2.2000000000000002</v>
      </c>
      <c r="AC99" s="1308">
        <v>1.2000000000000002</v>
      </c>
      <c r="AD99" s="1306">
        <v>0.6</v>
      </c>
      <c r="AE99" s="1303">
        <v>0.70000000000000007</v>
      </c>
      <c r="AF99" s="1307">
        <v>1.6999999999999997</v>
      </c>
      <c r="AG99" s="1308">
        <v>0.99999999999999978</v>
      </c>
    </row>
    <row r="100" spans="1:33">
      <c r="A100" s="1301">
        <f t="shared" si="1"/>
        <v>2103</v>
      </c>
      <c r="B100" s="1302">
        <v>2</v>
      </c>
      <c r="C100" s="1303">
        <v>2.2999999999999998</v>
      </c>
      <c r="D100" s="1307">
        <v>3.4000000000000004</v>
      </c>
      <c r="E100" s="1308">
        <v>1.1000000000000005</v>
      </c>
      <c r="F100" s="1306">
        <v>1.8</v>
      </c>
      <c r="G100" s="1303">
        <v>2.0999999999999996</v>
      </c>
      <c r="H100" s="1307">
        <v>3.3</v>
      </c>
      <c r="I100" s="1307">
        <v>1.1999999999999997</v>
      </c>
      <c r="J100" s="1302">
        <v>1.6</v>
      </c>
      <c r="K100" s="1303">
        <v>1.7999999999999998</v>
      </c>
      <c r="L100" s="1307">
        <v>3.1999999999999997</v>
      </c>
      <c r="M100" s="1308">
        <v>1.4</v>
      </c>
      <c r="N100" s="1306">
        <v>1.4</v>
      </c>
      <c r="O100" s="1303">
        <v>1.6</v>
      </c>
      <c r="P100" s="1307">
        <v>3.1</v>
      </c>
      <c r="Q100" s="1307">
        <v>1.5</v>
      </c>
      <c r="R100" s="1302">
        <v>1.2</v>
      </c>
      <c r="S100" s="1303">
        <v>1.3</v>
      </c>
      <c r="T100" s="1307">
        <v>3</v>
      </c>
      <c r="U100" s="1308">
        <v>1.7000000000000002</v>
      </c>
      <c r="V100" s="1306">
        <v>1.2</v>
      </c>
      <c r="W100" s="1303">
        <v>1.3</v>
      </c>
      <c r="X100" s="1307">
        <v>2.8</v>
      </c>
      <c r="Y100" s="1307">
        <v>1.5</v>
      </c>
      <c r="Z100" s="1302">
        <v>0.9</v>
      </c>
      <c r="AA100" s="1303">
        <v>0.99999999999999989</v>
      </c>
      <c r="AB100" s="1307">
        <v>2.2000000000000002</v>
      </c>
      <c r="AC100" s="1308">
        <v>1.2000000000000002</v>
      </c>
      <c r="AD100" s="1306">
        <v>0.6</v>
      </c>
      <c r="AE100" s="1303">
        <v>0.70000000000000007</v>
      </c>
      <c r="AF100" s="1307">
        <v>1.6999999999999997</v>
      </c>
      <c r="AG100" s="1308">
        <v>0.99999999999999978</v>
      </c>
    </row>
    <row r="101" spans="1:33">
      <c r="A101" s="1301">
        <f t="shared" si="1"/>
        <v>2104</v>
      </c>
      <c r="B101" s="1302">
        <v>2</v>
      </c>
      <c r="C101" s="1303">
        <v>2.2999999999999998</v>
      </c>
      <c r="D101" s="1307">
        <v>3.4000000000000004</v>
      </c>
      <c r="E101" s="1308">
        <v>1.1000000000000005</v>
      </c>
      <c r="F101" s="1306">
        <v>1.8</v>
      </c>
      <c r="G101" s="1303">
        <v>2.0999999999999996</v>
      </c>
      <c r="H101" s="1307">
        <v>3.3</v>
      </c>
      <c r="I101" s="1307">
        <v>1.1999999999999997</v>
      </c>
      <c r="J101" s="1302">
        <v>1.6</v>
      </c>
      <c r="K101" s="1303">
        <v>1.7999999999999998</v>
      </c>
      <c r="L101" s="1307">
        <v>3.1999999999999997</v>
      </c>
      <c r="M101" s="1308">
        <v>1.4</v>
      </c>
      <c r="N101" s="1306">
        <v>1.4</v>
      </c>
      <c r="O101" s="1303">
        <v>1.6</v>
      </c>
      <c r="P101" s="1307">
        <v>3.1</v>
      </c>
      <c r="Q101" s="1307">
        <v>1.5</v>
      </c>
      <c r="R101" s="1302">
        <v>1.2</v>
      </c>
      <c r="S101" s="1303">
        <v>1.3</v>
      </c>
      <c r="T101" s="1307">
        <v>3</v>
      </c>
      <c r="U101" s="1308">
        <v>1.7000000000000002</v>
      </c>
      <c r="V101" s="1306">
        <v>1.2</v>
      </c>
      <c r="W101" s="1303">
        <v>1.3</v>
      </c>
      <c r="X101" s="1307">
        <v>2.8</v>
      </c>
      <c r="Y101" s="1307">
        <v>1.5</v>
      </c>
      <c r="Z101" s="1302">
        <v>0.9</v>
      </c>
      <c r="AA101" s="1303">
        <v>0.99999999999999989</v>
      </c>
      <c r="AB101" s="1307">
        <v>2.2000000000000002</v>
      </c>
      <c r="AC101" s="1308">
        <v>1.2000000000000002</v>
      </c>
      <c r="AD101" s="1306">
        <v>0.6</v>
      </c>
      <c r="AE101" s="1303">
        <v>0.70000000000000007</v>
      </c>
      <c r="AF101" s="1307">
        <v>1.6999999999999997</v>
      </c>
      <c r="AG101" s="1308">
        <v>0.99999999999999978</v>
      </c>
    </row>
    <row r="102" spans="1:33">
      <c r="A102" s="1301">
        <f t="shared" si="1"/>
        <v>2105</v>
      </c>
      <c r="B102" s="1302">
        <v>2</v>
      </c>
      <c r="C102" s="1303">
        <v>2.2999999999999998</v>
      </c>
      <c r="D102" s="1307">
        <v>3.4000000000000004</v>
      </c>
      <c r="E102" s="1308">
        <v>1.1000000000000005</v>
      </c>
      <c r="F102" s="1306">
        <v>1.8</v>
      </c>
      <c r="G102" s="1303">
        <v>2.0999999999999996</v>
      </c>
      <c r="H102" s="1307">
        <v>3.3</v>
      </c>
      <c r="I102" s="1307">
        <v>1.1999999999999997</v>
      </c>
      <c r="J102" s="1302">
        <v>1.6</v>
      </c>
      <c r="K102" s="1303">
        <v>1.7999999999999998</v>
      </c>
      <c r="L102" s="1307">
        <v>3.1999999999999997</v>
      </c>
      <c r="M102" s="1308">
        <v>1.4</v>
      </c>
      <c r="N102" s="1306">
        <v>1.4</v>
      </c>
      <c r="O102" s="1303">
        <v>1.6</v>
      </c>
      <c r="P102" s="1307">
        <v>3.1</v>
      </c>
      <c r="Q102" s="1307">
        <v>1.5</v>
      </c>
      <c r="R102" s="1302">
        <v>1.2</v>
      </c>
      <c r="S102" s="1303">
        <v>1.3</v>
      </c>
      <c r="T102" s="1307">
        <v>3</v>
      </c>
      <c r="U102" s="1308">
        <v>1.7000000000000002</v>
      </c>
      <c r="V102" s="1306">
        <v>1.2</v>
      </c>
      <c r="W102" s="1303">
        <v>1.3</v>
      </c>
      <c r="X102" s="1307">
        <v>2.8</v>
      </c>
      <c r="Y102" s="1307">
        <v>1.5</v>
      </c>
      <c r="Z102" s="1302">
        <v>0.9</v>
      </c>
      <c r="AA102" s="1303">
        <v>0.99999999999999989</v>
      </c>
      <c r="AB102" s="1307">
        <v>2.2000000000000002</v>
      </c>
      <c r="AC102" s="1308">
        <v>1.2000000000000002</v>
      </c>
      <c r="AD102" s="1306">
        <v>0.6</v>
      </c>
      <c r="AE102" s="1303">
        <v>0.70000000000000007</v>
      </c>
      <c r="AF102" s="1307">
        <v>1.6999999999999997</v>
      </c>
      <c r="AG102" s="1308">
        <v>0.99999999999999978</v>
      </c>
    </row>
    <row r="103" spans="1:33">
      <c r="A103" s="1301">
        <f t="shared" si="1"/>
        <v>2106</v>
      </c>
      <c r="B103" s="1302">
        <v>2</v>
      </c>
      <c r="C103" s="1303">
        <v>2.2999999999999998</v>
      </c>
      <c r="D103" s="1307">
        <v>3.4000000000000004</v>
      </c>
      <c r="E103" s="1308">
        <v>1.1000000000000005</v>
      </c>
      <c r="F103" s="1306">
        <v>1.8</v>
      </c>
      <c r="G103" s="1303">
        <v>2.0999999999999996</v>
      </c>
      <c r="H103" s="1307">
        <v>3.3</v>
      </c>
      <c r="I103" s="1307">
        <v>1.1999999999999997</v>
      </c>
      <c r="J103" s="1302">
        <v>1.6</v>
      </c>
      <c r="K103" s="1303">
        <v>1.7999999999999998</v>
      </c>
      <c r="L103" s="1307">
        <v>3.1999999999999997</v>
      </c>
      <c r="M103" s="1308">
        <v>1.4</v>
      </c>
      <c r="N103" s="1306">
        <v>1.4</v>
      </c>
      <c r="O103" s="1303">
        <v>1.6</v>
      </c>
      <c r="P103" s="1307">
        <v>3.1</v>
      </c>
      <c r="Q103" s="1307">
        <v>1.5</v>
      </c>
      <c r="R103" s="1302">
        <v>1.2</v>
      </c>
      <c r="S103" s="1303">
        <v>1.3</v>
      </c>
      <c r="T103" s="1307">
        <v>3</v>
      </c>
      <c r="U103" s="1308">
        <v>1.7000000000000002</v>
      </c>
      <c r="V103" s="1306">
        <v>1.2</v>
      </c>
      <c r="W103" s="1303">
        <v>1.3</v>
      </c>
      <c r="X103" s="1307">
        <v>2.8</v>
      </c>
      <c r="Y103" s="1307">
        <v>1.5</v>
      </c>
      <c r="Z103" s="1302">
        <v>0.9</v>
      </c>
      <c r="AA103" s="1303">
        <v>0.99999999999999989</v>
      </c>
      <c r="AB103" s="1307">
        <v>2.2000000000000002</v>
      </c>
      <c r="AC103" s="1308">
        <v>1.2000000000000002</v>
      </c>
      <c r="AD103" s="1306">
        <v>0.6</v>
      </c>
      <c r="AE103" s="1303">
        <v>0.70000000000000007</v>
      </c>
      <c r="AF103" s="1307">
        <v>1.6999999999999997</v>
      </c>
      <c r="AG103" s="1308">
        <v>0.99999999999999978</v>
      </c>
    </row>
    <row r="104" spans="1:33">
      <c r="A104" s="1301">
        <f t="shared" si="1"/>
        <v>2107</v>
      </c>
      <c r="B104" s="1302">
        <v>2</v>
      </c>
      <c r="C104" s="1303">
        <v>2.2999999999999998</v>
      </c>
      <c r="D104" s="1307">
        <v>3.4000000000000004</v>
      </c>
      <c r="E104" s="1308">
        <v>1.1000000000000005</v>
      </c>
      <c r="F104" s="1306">
        <v>1.8</v>
      </c>
      <c r="G104" s="1303">
        <v>2.0999999999999996</v>
      </c>
      <c r="H104" s="1307">
        <v>3.3</v>
      </c>
      <c r="I104" s="1307">
        <v>1.1999999999999997</v>
      </c>
      <c r="J104" s="1302">
        <v>1.6</v>
      </c>
      <c r="K104" s="1303">
        <v>1.7999999999999998</v>
      </c>
      <c r="L104" s="1307">
        <v>3.1999999999999997</v>
      </c>
      <c r="M104" s="1308">
        <v>1.4</v>
      </c>
      <c r="N104" s="1306">
        <v>1.4</v>
      </c>
      <c r="O104" s="1303">
        <v>1.6</v>
      </c>
      <c r="P104" s="1307">
        <v>3.1</v>
      </c>
      <c r="Q104" s="1307">
        <v>1.5</v>
      </c>
      <c r="R104" s="1302">
        <v>1.2</v>
      </c>
      <c r="S104" s="1303">
        <v>1.3</v>
      </c>
      <c r="T104" s="1307">
        <v>3</v>
      </c>
      <c r="U104" s="1308">
        <v>1.7000000000000002</v>
      </c>
      <c r="V104" s="1306">
        <v>1.2</v>
      </c>
      <c r="W104" s="1303">
        <v>1.3</v>
      </c>
      <c r="X104" s="1307">
        <v>2.8</v>
      </c>
      <c r="Y104" s="1307">
        <v>1.5</v>
      </c>
      <c r="Z104" s="1302">
        <v>0.9</v>
      </c>
      <c r="AA104" s="1303">
        <v>0.99999999999999989</v>
      </c>
      <c r="AB104" s="1307">
        <v>2.2000000000000002</v>
      </c>
      <c r="AC104" s="1308">
        <v>1.2000000000000002</v>
      </c>
      <c r="AD104" s="1306">
        <v>0.6</v>
      </c>
      <c r="AE104" s="1303">
        <v>0.70000000000000007</v>
      </c>
      <c r="AF104" s="1307">
        <v>1.6999999999999997</v>
      </c>
      <c r="AG104" s="1308">
        <v>0.99999999999999978</v>
      </c>
    </row>
    <row r="105" spans="1:33">
      <c r="A105" s="1301">
        <f t="shared" si="1"/>
        <v>2108</v>
      </c>
      <c r="B105" s="1302">
        <v>2</v>
      </c>
      <c r="C105" s="1303">
        <v>2.2999999999999998</v>
      </c>
      <c r="D105" s="1307">
        <v>3.4000000000000004</v>
      </c>
      <c r="E105" s="1308">
        <v>1.1000000000000005</v>
      </c>
      <c r="F105" s="1306">
        <v>1.8</v>
      </c>
      <c r="G105" s="1303">
        <v>2.0999999999999996</v>
      </c>
      <c r="H105" s="1307">
        <v>3.3</v>
      </c>
      <c r="I105" s="1307">
        <v>1.1999999999999997</v>
      </c>
      <c r="J105" s="1302">
        <v>1.6</v>
      </c>
      <c r="K105" s="1303">
        <v>1.7999999999999998</v>
      </c>
      <c r="L105" s="1307">
        <v>3.1999999999999997</v>
      </c>
      <c r="M105" s="1308">
        <v>1.4</v>
      </c>
      <c r="N105" s="1306">
        <v>1.4</v>
      </c>
      <c r="O105" s="1303">
        <v>1.6</v>
      </c>
      <c r="P105" s="1307">
        <v>3.1</v>
      </c>
      <c r="Q105" s="1307">
        <v>1.5</v>
      </c>
      <c r="R105" s="1302">
        <v>1.2</v>
      </c>
      <c r="S105" s="1303">
        <v>1.3</v>
      </c>
      <c r="T105" s="1307">
        <v>3</v>
      </c>
      <c r="U105" s="1308">
        <v>1.7000000000000002</v>
      </c>
      <c r="V105" s="1306">
        <v>1.2</v>
      </c>
      <c r="W105" s="1303">
        <v>1.3</v>
      </c>
      <c r="X105" s="1307">
        <v>2.8</v>
      </c>
      <c r="Y105" s="1307">
        <v>1.5</v>
      </c>
      <c r="Z105" s="1302">
        <v>0.9</v>
      </c>
      <c r="AA105" s="1303">
        <v>0.99999999999999989</v>
      </c>
      <c r="AB105" s="1307">
        <v>2.2000000000000002</v>
      </c>
      <c r="AC105" s="1308">
        <v>1.2000000000000002</v>
      </c>
      <c r="AD105" s="1306">
        <v>0.6</v>
      </c>
      <c r="AE105" s="1303">
        <v>0.70000000000000007</v>
      </c>
      <c r="AF105" s="1307">
        <v>1.6999999999999997</v>
      </c>
      <c r="AG105" s="1308">
        <v>0.99999999999999978</v>
      </c>
    </row>
    <row r="106" spans="1:33">
      <c r="A106" s="1301">
        <f t="shared" si="1"/>
        <v>2109</v>
      </c>
      <c r="B106" s="1302">
        <v>2</v>
      </c>
      <c r="C106" s="1303">
        <v>2.2999999999999998</v>
      </c>
      <c r="D106" s="1307">
        <v>3.4000000000000004</v>
      </c>
      <c r="E106" s="1308">
        <v>1.1000000000000005</v>
      </c>
      <c r="F106" s="1306">
        <v>1.8</v>
      </c>
      <c r="G106" s="1303">
        <v>2.0999999999999996</v>
      </c>
      <c r="H106" s="1307">
        <v>3.3</v>
      </c>
      <c r="I106" s="1307">
        <v>1.1999999999999997</v>
      </c>
      <c r="J106" s="1302">
        <v>1.6</v>
      </c>
      <c r="K106" s="1303">
        <v>1.7999999999999998</v>
      </c>
      <c r="L106" s="1307">
        <v>3.1999999999999997</v>
      </c>
      <c r="M106" s="1308">
        <v>1.4</v>
      </c>
      <c r="N106" s="1306">
        <v>1.4</v>
      </c>
      <c r="O106" s="1303">
        <v>1.6</v>
      </c>
      <c r="P106" s="1307">
        <v>3.1</v>
      </c>
      <c r="Q106" s="1307">
        <v>1.5</v>
      </c>
      <c r="R106" s="1302">
        <v>1.2</v>
      </c>
      <c r="S106" s="1303">
        <v>1.3</v>
      </c>
      <c r="T106" s="1307">
        <v>3</v>
      </c>
      <c r="U106" s="1308">
        <v>1.7000000000000002</v>
      </c>
      <c r="V106" s="1306">
        <v>1.2</v>
      </c>
      <c r="W106" s="1303">
        <v>1.3</v>
      </c>
      <c r="X106" s="1307">
        <v>2.8</v>
      </c>
      <c r="Y106" s="1307">
        <v>1.5</v>
      </c>
      <c r="Z106" s="1302">
        <v>0.9</v>
      </c>
      <c r="AA106" s="1303">
        <v>0.99999999999999989</v>
      </c>
      <c r="AB106" s="1307">
        <v>2.2000000000000002</v>
      </c>
      <c r="AC106" s="1308">
        <v>1.2000000000000002</v>
      </c>
      <c r="AD106" s="1306">
        <v>0.6</v>
      </c>
      <c r="AE106" s="1303">
        <v>0.70000000000000007</v>
      </c>
      <c r="AF106" s="1307">
        <v>1.6999999999999997</v>
      </c>
      <c r="AG106" s="1308">
        <v>0.99999999999999978</v>
      </c>
    </row>
    <row r="107" spans="1:33">
      <c r="A107" s="1309">
        <f t="shared" si="1"/>
        <v>2110</v>
      </c>
      <c r="B107" s="1310">
        <v>2</v>
      </c>
      <c r="C107" s="1311">
        <v>2.2999999999999998</v>
      </c>
      <c r="D107" s="1312">
        <v>3.4000000000000004</v>
      </c>
      <c r="E107" s="1313">
        <v>1.1000000000000005</v>
      </c>
      <c r="F107" s="1314">
        <v>1.8</v>
      </c>
      <c r="G107" s="1311">
        <v>2.0999999999999996</v>
      </c>
      <c r="H107" s="1312">
        <v>3.3</v>
      </c>
      <c r="I107" s="1312">
        <v>1.1999999999999997</v>
      </c>
      <c r="J107" s="1310">
        <v>1.6</v>
      </c>
      <c r="K107" s="1311">
        <v>1.7999999999999998</v>
      </c>
      <c r="L107" s="1312">
        <v>3.1999999999999997</v>
      </c>
      <c r="M107" s="1313">
        <v>1.4</v>
      </c>
      <c r="N107" s="1314">
        <v>1.4</v>
      </c>
      <c r="O107" s="1311">
        <v>1.6</v>
      </c>
      <c r="P107" s="1312">
        <v>3.1</v>
      </c>
      <c r="Q107" s="1312">
        <v>1.5</v>
      </c>
      <c r="R107" s="1310">
        <v>1.2</v>
      </c>
      <c r="S107" s="1311">
        <v>1.3</v>
      </c>
      <c r="T107" s="1312">
        <v>3</v>
      </c>
      <c r="U107" s="1313">
        <v>1.7000000000000002</v>
      </c>
      <c r="V107" s="1314">
        <v>1.2</v>
      </c>
      <c r="W107" s="1311">
        <v>1.3</v>
      </c>
      <c r="X107" s="1312">
        <v>2.8</v>
      </c>
      <c r="Y107" s="1312">
        <v>1.5</v>
      </c>
      <c r="Z107" s="1310">
        <v>0.9</v>
      </c>
      <c r="AA107" s="1311">
        <v>0.99999999999999989</v>
      </c>
      <c r="AB107" s="1312">
        <v>2.2000000000000002</v>
      </c>
      <c r="AC107" s="1313">
        <v>1.2000000000000002</v>
      </c>
      <c r="AD107" s="1314">
        <v>0.6</v>
      </c>
      <c r="AE107" s="1311">
        <v>0.70000000000000007</v>
      </c>
      <c r="AF107" s="1312">
        <v>1.6999999999999997</v>
      </c>
      <c r="AG107" s="1313">
        <v>0.99999999999999978</v>
      </c>
    </row>
  </sheetData>
  <mergeCells count="16">
    <mergeCell ref="Z2:AC2"/>
    <mergeCell ref="AD2:AG2"/>
    <mergeCell ref="D3:E3"/>
    <mergeCell ref="H3:I3"/>
    <mergeCell ref="L3:M3"/>
    <mergeCell ref="P3:Q3"/>
    <mergeCell ref="T3:U3"/>
    <mergeCell ref="X3:Y3"/>
    <mergeCell ref="AB3:AC3"/>
    <mergeCell ref="AF3:AG3"/>
    <mergeCell ref="B2:E2"/>
    <mergeCell ref="F2:I2"/>
    <mergeCell ref="J2:M2"/>
    <mergeCell ref="N2:Q2"/>
    <mergeCell ref="R2:U2"/>
    <mergeCell ref="V2:Y2"/>
  </mergeCells>
  <phoneticPr fontId="21"/>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66FF"/>
  </sheetPr>
  <dimension ref="A1"/>
  <sheetViews>
    <sheetView zoomScale="85" zoomScaleNormal="85" workbookViewId="0"/>
  </sheetViews>
  <sheetFormatPr defaultRowHeight="13.5"/>
  <sheetData/>
  <phoneticPr fontId="2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66FF"/>
  </sheetPr>
  <dimension ref="A1:P80"/>
  <sheetViews>
    <sheetView zoomScale="85" zoomScaleNormal="85" workbookViewId="0"/>
  </sheetViews>
  <sheetFormatPr defaultRowHeight="13.5"/>
  <cols>
    <col min="1" max="2" width="9.5" style="563" customWidth="1"/>
    <col min="3" max="16" width="9" style="563" customWidth="1"/>
    <col min="17" max="16384" width="9" style="563"/>
  </cols>
  <sheetData>
    <row r="1" spans="1:16">
      <c r="A1" s="563" t="s">
        <v>388</v>
      </c>
      <c r="B1" s="563" t="s">
        <v>389</v>
      </c>
      <c r="C1" s="563" t="s">
        <v>390</v>
      </c>
      <c r="D1" s="563" t="s">
        <v>354</v>
      </c>
    </row>
    <row r="2" spans="1:16">
      <c r="A2" s="563" t="s">
        <v>391</v>
      </c>
      <c r="B2" s="563" t="s">
        <v>642</v>
      </c>
    </row>
    <row r="3" spans="1:16">
      <c r="C3" s="563" t="s">
        <v>241</v>
      </c>
      <c r="D3" s="563" t="s">
        <v>266</v>
      </c>
      <c r="L3" s="563" t="s">
        <v>276</v>
      </c>
    </row>
    <row r="4" spans="1:16">
      <c r="D4" s="563" t="s">
        <v>241</v>
      </c>
      <c r="E4" s="563" t="s">
        <v>392</v>
      </c>
      <c r="F4" s="563" t="s">
        <v>393</v>
      </c>
      <c r="G4" s="563" t="s">
        <v>394</v>
      </c>
      <c r="H4" s="563" t="s">
        <v>395</v>
      </c>
      <c r="K4" s="563" t="s">
        <v>396</v>
      </c>
      <c r="L4" s="563" t="s">
        <v>241</v>
      </c>
      <c r="M4" s="563" t="s">
        <v>395</v>
      </c>
      <c r="P4" s="563" t="s">
        <v>396</v>
      </c>
    </row>
    <row r="5" spans="1:16">
      <c r="H5" s="563" t="s">
        <v>241</v>
      </c>
      <c r="I5" s="563" t="s">
        <v>397</v>
      </c>
      <c r="J5" s="563" t="s">
        <v>398</v>
      </c>
      <c r="M5" s="563" t="s">
        <v>241</v>
      </c>
      <c r="N5" s="563" t="s">
        <v>397</v>
      </c>
      <c r="O5" s="563" t="s">
        <v>398</v>
      </c>
    </row>
    <row r="6" spans="1:16">
      <c r="A6" s="563" t="s">
        <v>241</v>
      </c>
      <c r="B6" s="563" t="s">
        <v>241</v>
      </c>
      <c r="C6" s="563">
        <v>1318.8</v>
      </c>
      <c r="D6" s="563">
        <v>1273</v>
      </c>
      <c r="E6" s="2835">
        <v>288.60000000000002</v>
      </c>
      <c r="F6" s="2835">
        <v>0.1</v>
      </c>
      <c r="G6" s="2835">
        <v>2.4</v>
      </c>
      <c r="H6" s="563">
        <v>282.7</v>
      </c>
      <c r="I6" s="2835">
        <v>226.2</v>
      </c>
      <c r="J6" s="563">
        <v>56.5</v>
      </c>
      <c r="K6" s="2835">
        <v>699.2</v>
      </c>
      <c r="L6" s="563">
        <v>45.8</v>
      </c>
      <c r="M6" s="563">
        <v>11</v>
      </c>
      <c r="N6" s="2835">
        <v>8.3000000000000007</v>
      </c>
      <c r="O6" s="563">
        <v>2.7</v>
      </c>
      <c r="P6" s="2835">
        <v>34.799999999999997</v>
      </c>
    </row>
    <row r="7" spans="1:16">
      <c r="B7" s="563" t="s">
        <v>399</v>
      </c>
      <c r="C7" s="563">
        <v>10.8</v>
      </c>
      <c r="D7" s="563">
        <v>10.4</v>
      </c>
      <c r="E7" s="2835">
        <v>0</v>
      </c>
      <c r="F7" s="2835">
        <v>0</v>
      </c>
      <c r="G7" s="2835"/>
      <c r="H7" s="563">
        <v>0</v>
      </c>
      <c r="I7" s="2835">
        <v>0</v>
      </c>
      <c r="K7" s="2835">
        <v>10.4</v>
      </c>
      <c r="L7" s="563">
        <v>0.4</v>
      </c>
      <c r="N7" s="2835"/>
      <c r="P7" s="2835">
        <v>0.4</v>
      </c>
    </row>
    <row r="8" spans="1:16">
      <c r="B8" s="563" t="s">
        <v>400</v>
      </c>
      <c r="C8" s="563">
        <v>7.1</v>
      </c>
      <c r="D8" s="563">
        <v>7.1</v>
      </c>
      <c r="E8" s="2835">
        <v>0</v>
      </c>
      <c r="F8" s="2835"/>
      <c r="G8" s="2835"/>
      <c r="H8" s="563">
        <v>0</v>
      </c>
      <c r="I8" s="2835">
        <v>0</v>
      </c>
      <c r="K8" s="2835">
        <v>7</v>
      </c>
      <c r="L8" s="563">
        <v>0.1</v>
      </c>
      <c r="N8" s="2835"/>
      <c r="P8" s="2835">
        <v>0.1</v>
      </c>
    </row>
    <row r="9" spans="1:16">
      <c r="B9" s="563" t="s">
        <v>401</v>
      </c>
      <c r="C9" s="563">
        <v>4.9000000000000004</v>
      </c>
      <c r="D9" s="563">
        <v>4.9000000000000004</v>
      </c>
      <c r="E9" s="2835">
        <v>0.1</v>
      </c>
      <c r="F9" s="2835"/>
      <c r="G9" s="2835">
        <v>0</v>
      </c>
      <c r="H9" s="563">
        <v>0</v>
      </c>
      <c r="I9" s="2835">
        <v>0</v>
      </c>
      <c r="K9" s="2835">
        <v>4.8</v>
      </c>
      <c r="L9" s="563">
        <v>0</v>
      </c>
      <c r="N9" s="2835"/>
      <c r="P9" s="2835">
        <v>0</v>
      </c>
    </row>
    <row r="10" spans="1:16">
      <c r="B10" s="563" t="s">
        <v>402</v>
      </c>
      <c r="C10" s="563">
        <v>5.3</v>
      </c>
      <c r="D10" s="563">
        <v>5.2</v>
      </c>
      <c r="E10" s="2835">
        <v>0.6</v>
      </c>
      <c r="F10" s="2835"/>
      <c r="G10" s="2835">
        <v>0</v>
      </c>
      <c r="H10" s="563">
        <v>0</v>
      </c>
      <c r="I10" s="2835">
        <v>0</v>
      </c>
      <c r="K10" s="2835">
        <v>4.5</v>
      </c>
      <c r="L10" s="563">
        <v>0</v>
      </c>
      <c r="N10" s="2835"/>
      <c r="P10" s="2835">
        <v>0</v>
      </c>
    </row>
    <row r="11" spans="1:16">
      <c r="B11" s="563" t="s">
        <v>403</v>
      </c>
      <c r="C11" s="563">
        <v>7</v>
      </c>
      <c r="D11" s="563">
        <v>6.8</v>
      </c>
      <c r="E11" s="2835">
        <v>1.4</v>
      </c>
      <c r="F11" s="2835"/>
      <c r="G11" s="2835">
        <v>0</v>
      </c>
      <c r="H11" s="563">
        <v>0.2</v>
      </c>
      <c r="I11" s="2835">
        <v>0.2</v>
      </c>
      <c r="K11" s="2835">
        <v>5.2</v>
      </c>
      <c r="L11" s="563">
        <v>0.2</v>
      </c>
      <c r="N11" s="2835"/>
      <c r="P11" s="2835">
        <v>0.2</v>
      </c>
    </row>
    <row r="12" spans="1:16">
      <c r="B12" s="563" t="s">
        <v>404</v>
      </c>
      <c r="C12" s="563">
        <v>10.199999999999999</v>
      </c>
      <c r="D12" s="563">
        <v>9.5</v>
      </c>
      <c r="E12" s="2835">
        <v>2.4</v>
      </c>
      <c r="F12" s="2835"/>
      <c r="G12" s="2835">
        <v>0</v>
      </c>
      <c r="H12" s="563">
        <v>0.2</v>
      </c>
      <c r="I12" s="2835">
        <v>0.2</v>
      </c>
      <c r="K12" s="2835">
        <v>6.9</v>
      </c>
      <c r="L12" s="563">
        <v>0.7</v>
      </c>
      <c r="N12" s="2835"/>
      <c r="P12" s="2835">
        <v>0.7</v>
      </c>
    </row>
    <row r="13" spans="1:16">
      <c r="B13" s="563" t="s">
        <v>405</v>
      </c>
      <c r="C13" s="563">
        <v>16.100000000000001</v>
      </c>
      <c r="D13" s="563">
        <v>14.3</v>
      </c>
      <c r="E13" s="2835">
        <v>3.9</v>
      </c>
      <c r="F13" s="2835">
        <v>0</v>
      </c>
      <c r="G13" s="2835">
        <v>0</v>
      </c>
      <c r="H13" s="563">
        <v>0.3</v>
      </c>
      <c r="I13" s="2835">
        <v>0.3</v>
      </c>
      <c r="K13" s="2835">
        <v>10</v>
      </c>
      <c r="L13" s="563">
        <v>1.8</v>
      </c>
      <c r="M13" s="563">
        <v>0</v>
      </c>
      <c r="N13" s="2835">
        <v>0</v>
      </c>
      <c r="P13" s="2835">
        <v>1.8</v>
      </c>
    </row>
    <row r="14" spans="1:16">
      <c r="B14" s="563" t="s">
        <v>406</v>
      </c>
      <c r="C14" s="563">
        <v>22.1</v>
      </c>
      <c r="D14" s="563">
        <v>20</v>
      </c>
      <c r="E14" s="2835">
        <v>6.1</v>
      </c>
      <c r="F14" s="2835"/>
      <c r="G14" s="2835">
        <v>0</v>
      </c>
      <c r="H14" s="563">
        <v>0.5</v>
      </c>
      <c r="I14" s="2835">
        <v>0.5</v>
      </c>
      <c r="K14" s="2835">
        <v>13.3</v>
      </c>
      <c r="L14" s="563">
        <v>2.1</v>
      </c>
      <c r="N14" s="2835"/>
      <c r="P14" s="2835">
        <v>2.1</v>
      </c>
    </row>
    <row r="15" spans="1:16">
      <c r="B15" s="563" t="s">
        <v>407</v>
      </c>
      <c r="C15" s="563">
        <v>26.3</v>
      </c>
      <c r="D15" s="563">
        <v>24.8</v>
      </c>
      <c r="E15" s="2835">
        <v>9.1</v>
      </c>
      <c r="F15" s="2835">
        <v>0</v>
      </c>
      <c r="G15" s="2835">
        <v>0</v>
      </c>
      <c r="H15" s="563">
        <v>0.8</v>
      </c>
      <c r="I15" s="2835">
        <v>0.8</v>
      </c>
      <c r="K15" s="2835">
        <v>14.9</v>
      </c>
      <c r="L15" s="563">
        <v>1.5</v>
      </c>
      <c r="M15" s="563">
        <v>0</v>
      </c>
      <c r="N15" s="2835">
        <v>0</v>
      </c>
      <c r="P15" s="2835">
        <v>1.5</v>
      </c>
    </row>
    <row r="16" spans="1:16">
      <c r="B16" s="563" t="s">
        <v>408</v>
      </c>
      <c r="C16" s="563">
        <v>32.299999999999997</v>
      </c>
      <c r="D16" s="563">
        <v>31.8</v>
      </c>
      <c r="E16" s="2835">
        <v>13.3</v>
      </c>
      <c r="F16" s="2835">
        <v>0</v>
      </c>
      <c r="G16" s="2835">
        <v>0.1</v>
      </c>
      <c r="H16" s="563">
        <v>1.4</v>
      </c>
      <c r="I16" s="2835">
        <v>1.4</v>
      </c>
      <c r="J16" s="563">
        <v>0</v>
      </c>
      <c r="K16" s="2835">
        <v>17</v>
      </c>
      <c r="L16" s="563">
        <v>0.6</v>
      </c>
      <c r="M16" s="563">
        <v>0</v>
      </c>
      <c r="N16" s="2835">
        <v>0</v>
      </c>
      <c r="P16" s="2835">
        <v>0.5</v>
      </c>
    </row>
    <row r="17" spans="1:16">
      <c r="B17" s="563" t="s">
        <v>409</v>
      </c>
      <c r="C17" s="563">
        <v>36.799999999999997</v>
      </c>
      <c r="D17" s="563">
        <v>36.200000000000003</v>
      </c>
      <c r="E17" s="2835">
        <v>15.5</v>
      </c>
      <c r="F17" s="2835">
        <v>0</v>
      </c>
      <c r="G17" s="2835">
        <v>0.1</v>
      </c>
      <c r="H17" s="563">
        <v>2</v>
      </c>
      <c r="I17" s="2835">
        <v>1.9</v>
      </c>
      <c r="J17" s="563">
        <v>0.1</v>
      </c>
      <c r="K17" s="2835">
        <v>18.600000000000001</v>
      </c>
      <c r="L17" s="563">
        <v>0.6</v>
      </c>
      <c r="M17" s="563">
        <v>0</v>
      </c>
      <c r="N17" s="2835">
        <v>0</v>
      </c>
      <c r="O17" s="563">
        <v>0</v>
      </c>
      <c r="P17" s="2835">
        <v>0.5</v>
      </c>
    </row>
    <row r="18" spans="1:16">
      <c r="B18" s="563" t="s">
        <v>410</v>
      </c>
      <c r="C18" s="563">
        <v>46</v>
      </c>
      <c r="D18" s="563">
        <v>45.3</v>
      </c>
      <c r="E18" s="2835">
        <v>19.399999999999999</v>
      </c>
      <c r="F18" s="2835">
        <v>0</v>
      </c>
      <c r="G18" s="2835">
        <v>0.1</v>
      </c>
      <c r="H18" s="563">
        <v>3.2</v>
      </c>
      <c r="I18" s="2835">
        <v>3</v>
      </c>
      <c r="J18" s="563">
        <v>0.2</v>
      </c>
      <c r="K18" s="2835">
        <v>22.7</v>
      </c>
      <c r="L18" s="563">
        <v>0.7</v>
      </c>
      <c r="M18" s="563">
        <v>0</v>
      </c>
      <c r="N18" s="2835">
        <v>0</v>
      </c>
      <c r="O18" s="563">
        <v>0</v>
      </c>
      <c r="P18" s="2835">
        <v>0.7</v>
      </c>
    </row>
    <row r="19" spans="1:16">
      <c r="B19" s="563" t="s">
        <v>411</v>
      </c>
      <c r="C19" s="563">
        <v>59.1</v>
      </c>
      <c r="D19" s="563">
        <v>58.2</v>
      </c>
      <c r="E19" s="2835">
        <v>23.3</v>
      </c>
      <c r="F19" s="2835">
        <v>0</v>
      </c>
      <c r="G19" s="2835">
        <v>0.1</v>
      </c>
      <c r="H19" s="563">
        <v>5.0999999999999996</v>
      </c>
      <c r="I19" s="2835">
        <v>4.7</v>
      </c>
      <c r="J19" s="563">
        <v>0.4</v>
      </c>
      <c r="K19" s="2835">
        <v>29.7</v>
      </c>
      <c r="L19" s="563">
        <v>1</v>
      </c>
      <c r="M19" s="563">
        <v>0.1</v>
      </c>
      <c r="N19" s="2835">
        <v>0.1</v>
      </c>
      <c r="O19" s="563">
        <v>0</v>
      </c>
      <c r="P19" s="2835">
        <v>0.9</v>
      </c>
    </row>
    <row r="20" spans="1:16">
      <c r="B20" s="563" t="s">
        <v>412</v>
      </c>
      <c r="C20" s="563">
        <v>95.6</v>
      </c>
      <c r="D20" s="563">
        <v>94.1</v>
      </c>
      <c r="E20" s="2835">
        <v>35.9</v>
      </c>
      <c r="F20" s="2835">
        <v>0</v>
      </c>
      <c r="G20" s="2835">
        <v>0.2</v>
      </c>
      <c r="H20" s="563">
        <v>9.5</v>
      </c>
      <c r="I20" s="2835">
        <v>8.6999999999999993</v>
      </c>
      <c r="J20" s="563">
        <v>0.9</v>
      </c>
      <c r="K20" s="2835">
        <v>48.4</v>
      </c>
      <c r="L20" s="563">
        <v>1.5</v>
      </c>
      <c r="M20" s="563">
        <v>0.3</v>
      </c>
      <c r="N20" s="2835">
        <v>0.2</v>
      </c>
      <c r="O20" s="563">
        <v>0</v>
      </c>
      <c r="P20" s="2835">
        <v>1.2</v>
      </c>
    </row>
    <row r="21" spans="1:16">
      <c r="B21" s="563" t="s">
        <v>413</v>
      </c>
      <c r="C21" s="563">
        <v>123.6</v>
      </c>
      <c r="D21" s="563">
        <v>121</v>
      </c>
      <c r="E21" s="2835">
        <v>37.700000000000003</v>
      </c>
      <c r="F21" s="2835"/>
      <c r="G21" s="2835">
        <v>0.2</v>
      </c>
      <c r="H21" s="563">
        <v>15.4</v>
      </c>
      <c r="I21" s="2835">
        <v>13.6</v>
      </c>
      <c r="J21" s="563">
        <v>1.9</v>
      </c>
      <c r="K21" s="2835">
        <v>67.7</v>
      </c>
      <c r="L21" s="563">
        <v>2.6</v>
      </c>
      <c r="M21" s="563">
        <v>0.6</v>
      </c>
      <c r="N21" s="2835">
        <v>0.5</v>
      </c>
      <c r="O21" s="563">
        <v>0.1</v>
      </c>
      <c r="P21" s="2835">
        <v>2</v>
      </c>
    </row>
    <row r="22" spans="1:16">
      <c r="B22" s="563" t="s">
        <v>414</v>
      </c>
      <c r="C22" s="563">
        <v>144.30000000000001</v>
      </c>
      <c r="D22" s="563">
        <v>141.1</v>
      </c>
      <c r="E22" s="2835">
        <v>34.5</v>
      </c>
      <c r="F22" s="2835">
        <v>0</v>
      </c>
      <c r="G22" s="2835">
        <v>0.2</v>
      </c>
      <c r="H22" s="563">
        <v>22.9</v>
      </c>
      <c r="I22" s="2835">
        <v>19.899999999999999</v>
      </c>
      <c r="J22" s="563">
        <v>3.1</v>
      </c>
      <c r="K22" s="2835">
        <v>83.4</v>
      </c>
      <c r="L22" s="563">
        <v>3.2</v>
      </c>
      <c r="M22" s="563">
        <v>0.5</v>
      </c>
      <c r="N22" s="2835">
        <v>0.5</v>
      </c>
      <c r="O22" s="563">
        <v>0</v>
      </c>
      <c r="P22" s="2835">
        <v>2.7</v>
      </c>
    </row>
    <row r="23" spans="1:16">
      <c r="B23" s="563" t="s">
        <v>415</v>
      </c>
      <c r="C23" s="563">
        <v>165.2</v>
      </c>
      <c r="D23" s="563">
        <v>160.5</v>
      </c>
      <c r="E23" s="2835">
        <v>29.7</v>
      </c>
      <c r="F23" s="2835">
        <v>0</v>
      </c>
      <c r="G23" s="2835">
        <v>0.3</v>
      </c>
      <c r="H23" s="563">
        <v>36.799999999999997</v>
      </c>
      <c r="I23" s="2835">
        <v>30.7</v>
      </c>
      <c r="J23" s="563">
        <v>6.1</v>
      </c>
      <c r="K23" s="2835">
        <v>93.6</v>
      </c>
      <c r="L23" s="563">
        <v>4.7</v>
      </c>
      <c r="M23" s="563">
        <v>1.1000000000000001</v>
      </c>
      <c r="N23" s="2835">
        <v>1</v>
      </c>
      <c r="O23" s="563">
        <v>0.1</v>
      </c>
      <c r="P23" s="2835">
        <v>3.7</v>
      </c>
    </row>
    <row r="24" spans="1:16">
      <c r="B24" s="563" t="s">
        <v>416</v>
      </c>
      <c r="C24" s="563">
        <v>188.9</v>
      </c>
      <c r="D24" s="563">
        <v>181.9</v>
      </c>
      <c r="E24" s="2835">
        <v>25.8</v>
      </c>
      <c r="F24" s="2835">
        <v>0</v>
      </c>
      <c r="G24" s="2835">
        <v>0.4</v>
      </c>
      <c r="H24" s="563">
        <v>54.6</v>
      </c>
      <c r="I24" s="2835">
        <v>43.9</v>
      </c>
      <c r="J24" s="563">
        <v>10.7</v>
      </c>
      <c r="K24" s="2835">
        <v>101</v>
      </c>
      <c r="L24" s="563">
        <v>7</v>
      </c>
      <c r="M24" s="563">
        <v>2.1</v>
      </c>
      <c r="N24" s="2835">
        <v>1.6</v>
      </c>
      <c r="O24" s="563">
        <v>0.5</v>
      </c>
      <c r="P24" s="2835">
        <v>4.9000000000000004</v>
      </c>
    </row>
    <row r="25" spans="1:16">
      <c r="B25" s="563" t="s">
        <v>417</v>
      </c>
      <c r="C25" s="563">
        <v>170.9</v>
      </c>
      <c r="D25" s="563">
        <v>162.30000000000001</v>
      </c>
      <c r="E25" s="2835">
        <v>18.2</v>
      </c>
      <c r="F25" s="2835">
        <v>0</v>
      </c>
      <c r="G25" s="2835">
        <v>0.4</v>
      </c>
      <c r="H25" s="563">
        <v>61.8</v>
      </c>
      <c r="I25" s="2835">
        <v>47.9</v>
      </c>
      <c r="J25" s="563">
        <v>14</v>
      </c>
      <c r="K25" s="2835">
        <v>81.8</v>
      </c>
      <c r="L25" s="563">
        <v>8.6</v>
      </c>
      <c r="M25" s="563">
        <v>2.8</v>
      </c>
      <c r="N25" s="2835">
        <v>1.9</v>
      </c>
      <c r="O25" s="563">
        <v>0.9</v>
      </c>
      <c r="P25" s="2835">
        <v>5.8</v>
      </c>
    </row>
    <row r="26" spans="1:16">
      <c r="B26" s="563" t="s">
        <v>418</v>
      </c>
      <c r="C26" s="563">
        <v>144.4</v>
      </c>
      <c r="D26" s="563">
        <v>136.1</v>
      </c>
      <c r="E26" s="2835">
        <v>11.3</v>
      </c>
      <c r="F26" s="2835">
        <v>0</v>
      </c>
      <c r="G26" s="2835">
        <v>0.2</v>
      </c>
      <c r="H26" s="563">
        <v>67.2</v>
      </c>
      <c r="I26" s="2835">
        <v>48</v>
      </c>
      <c r="J26" s="563">
        <v>19.2</v>
      </c>
      <c r="K26" s="2835">
        <v>57.3</v>
      </c>
      <c r="L26" s="563">
        <v>8.4</v>
      </c>
      <c r="M26" s="563">
        <v>3.4</v>
      </c>
      <c r="N26" s="2835">
        <v>2.4</v>
      </c>
      <c r="O26" s="563">
        <v>1.1000000000000001</v>
      </c>
      <c r="P26" s="2835">
        <v>4.9000000000000004</v>
      </c>
    </row>
    <row r="27" spans="1:16">
      <c r="B27" s="563" t="s">
        <v>240</v>
      </c>
      <c r="C27" s="563">
        <v>1.9</v>
      </c>
      <c r="D27" s="563">
        <v>1.7</v>
      </c>
      <c r="E27" s="2835">
        <v>0.4</v>
      </c>
      <c r="F27" s="2835"/>
      <c r="G27" s="2835"/>
      <c r="H27" s="563">
        <v>0.4</v>
      </c>
      <c r="I27" s="2835">
        <v>0.3</v>
      </c>
      <c r="J27" s="563">
        <v>0.1</v>
      </c>
      <c r="K27" s="2835">
        <v>0.8</v>
      </c>
      <c r="L27" s="563">
        <v>0.2</v>
      </c>
      <c r="M27" s="563">
        <v>0</v>
      </c>
      <c r="N27" s="2835">
        <v>0</v>
      </c>
      <c r="O27" s="563">
        <v>0</v>
      </c>
      <c r="P27" s="2835">
        <v>0.2</v>
      </c>
    </row>
    <row r="28" spans="1:16">
      <c r="B28" s="563" t="s">
        <v>419</v>
      </c>
      <c r="C28" s="563">
        <v>937.3</v>
      </c>
      <c r="D28" s="563">
        <v>902.8</v>
      </c>
      <c r="E28" s="563">
        <v>157.30000000000001</v>
      </c>
      <c r="F28" s="563">
        <v>0.1</v>
      </c>
      <c r="G28" s="563">
        <v>1.8</v>
      </c>
      <c r="H28" s="563">
        <v>258.8</v>
      </c>
      <c r="I28" s="563">
        <v>203.9</v>
      </c>
      <c r="J28" s="563">
        <v>54.8</v>
      </c>
      <c r="K28" s="563">
        <v>484.8</v>
      </c>
      <c r="L28" s="563">
        <v>34.5</v>
      </c>
      <c r="M28" s="563">
        <v>10.5</v>
      </c>
      <c r="N28" s="563">
        <v>7.9</v>
      </c>
      <c r="O28" s="563">
        <v>2.6</v>
      </c>
      <c r="P28" s="563">
        <v>24</v>
      </c>
    </row>
    <row r="29" spans="1:16">
      <c r="B29" s="563" t="s">
        <v>420</v>
      </c>
      <c r="C29" s="563">
        <v>813.7</v>
      </c>
      <c r="D29" s="563">
        <v>781.8</v>
      </c>
      <c r="E29" s="563">
        <v>119.6</v>
      </c>
      <c r="F29" s="563">
        <v>0.1</v>
      </c>
      <c r="G29" s="563">
        <v>1.6</v>
      </c>
      <c r="H29" s="563">
        <v>243.3</v>
      </c>
      <c r="I29" s="563">
        <v>190.4</v>
      </c>
      <c r="J29" s="563">
        <v>53</v>
      </c>
      <c r="K29" s="563">
        <v>417.2</v>
      </c>
      <c r="L29" s="563">
        <v>31.9</v>
      </c>
      <c r="M29" s="563">
        <v>9.9</v>
      </c>
      <c r="N29" s="563">
        <v>7.3</v>
      </c>
      <c r="O29" s="563">
        <v>2.6</v>
      </c>
      <c r="P29" s="563">
        <v>22</v>
      </c>
    </row>
    <row r="30" spans="1:16">
      <c r="B30" s="563" t="s">
        <v>421</v>
      </c>
      <c r="C30" s="563">
        <v>669.4</v>
      </c>
      <c r="D30" s="563">
        <v>640.70000000000005</v>
      </c>
      <c r="E30" s="563">
        <v>85.1</v>
      </c>
      <c r="F30" s="563">
        <v>0</v>
      </c>
      <c r="G30" s="563">
        <v>1.4</v>
      </c>
      <c r="H30" s="563">
        <v>220.4</v>
      </c>
      <c r="I30" s="563">
        <v>170.5</v>
      </c>
      <c r="J30" s="563">
        <v>49.9</v>
      </c>
      <c r="K30" s="563">
        <v>333.8</v>
      </c>
      <c r="L30" s="563">
        <v>28.7</v>
      </c>
      <c r="M30" s="563">
        <v>9.4</v>
      </c>
      <c r="N30" s="563">
        <v>6.9</v>
      </c>
      <c r="O30" s="563">
        <v>2.5</v>
      </c>
      <c r="P30" s="563">
        <v>19.3</v>
      </c>
    </row>
    <row r="31" spans="1:16">
      <c r="A31" s="563" t="s">
        <v>117</v>
      </c>
      <c r="B31" s="563" t="s">
        <v>241</v>
      </c>
      <c r="C31" s="563">
        <v>603.79999999999995</v>
      </c>
      <c r="D31" s="563">
        <v>589.6</v>
      </c>
      <c r="E31" s="563">
        <v>141</v>
      </c>
      <c r="F31" s="563">
        <v>0</v>
      </c>
      <c r="G31" s="563">
        <v>1.6</v>
      </c>
      <c r="H31" s="563">
        <v>102.3</v>
      </c>
      <c r="I31" s="563">
        <v>87.1</v>
      </c>
      <c r="J31" s="563">
        <v>15.2</v>
      </c>
      <c r="K31" s="563">
        <v>344.7</v>
      </c>
      <c r="L31" s="563">
        <v>14.2</v>
      </c>
      <c r="M31" s="563">
        <v>2.8</v>
      </c>
      <c r="N31" s="563">
        <v>2.2000000000000002</v>
      </c>
      <c r="O31" s="563">
        <v>0.6</v>
      </c>
      <c r="P31" s="563">
        <v>11.3</v>
      </c>
    </row>
    <row r="32" spans="1:16">
      <c r="B32" s="563" t="s">
        <v>399</v>
      </c>
      <c r="C32" s="563">
        <v>5.9</v>
      </c>
      <c r="D32" s="563">
        <v>5.6</v>
      </c>
      <c r="E32" s="563">
        <v>0</v>
      </c>
      <c r="F32" s="563">
        <v>0</v>
      </c>
      <c r="H32" s="563">
        <v>0</v>
      </c>
      <c r="I32" s="563">
        <v>0</v>
      </c>
      <c r="K32" s="563">
        <v>5.6</v>
      </c>
      <c r="L32" s="563">
        <v>0.3</v>
      </c>
      <c r="P32" s="563">
        <v>0.3</v>
      </c>
    </row>
    <row r="33" spans="2:16">
      <c r="B33" s="563" t="s">
        <v>400</v>
      </c>
      <c r="C33" s="563">
        <v>4</v>
      </c>
      <c r="D33" s="563">
        <v>4</v>
      </c>
      <c r="E33" s="563">
        <v>0</v>
      </c>
      <c r="H33" s="563">
        <v>0</v>
      </c>
      <c r="I33" s="563">
        <v>0</v>
      </c>
      <c r="K33" s="563">
        <v>4</v>
      </c>
      <c r="L33" s="563">
        <v>0</v>
      </c>
      <c r="P33" s="563">
        <v>0</v>
      </c>
    </row>
    <row r="34" spans="2:16">
      <c r="B34" s="563" t="s">
        <v>401</v>
      </c>
      <c r="C34" s="563">
        <v>2.7</v>
      </c>
      <c r="D34" s="563">
        <v>2.7</v>
      </c>
      <c r="E34" s="563">
        <v>0.1</v>
      </c>
      <c r="H34" s="563">
        <v>0</v>
      </c>
      <c r="I34" s="563">
        <v>0</v>
      </c>
      <c r="K34" s="563">
        <v>2.7</v>
      </c>
      <c r="L34" s="563">
        <v>0</v>
      </c>
      <c r="P34" s="563">
        <v>0</v>
      </c>
    </row>
    <row r="35" spans="2:16">
      <c r="B35" s="563" t="s">
        <v>402</v>
      </c>
      <c r="C35" s="563">
        <v>3</v>
      </c>
      <c r="D35" s="563">
        <v>2.9</v>
      </c>
      <c r="E35" s="563">
        <v>0.3</v>
      </c>
      <c r="G35" s="563">
        <v>0</v>
      </c>
      <c r="H35" s="563">
        <v>0</v>
      </c>
      <c r="I35" s="563">
        <v>0</v>
      </c>
      <c r="K35" s="563">
        <v>2.6</v>
      </c>
      <c r="L35" s="563">
        <v>0</v>
      </c>
      <c r="P35" s="563">
        <v>0</v>
      </c>
    </row>
    <row r="36" spans="2:16">
      <c r="B36" s="563" t="s">
        <v>403</v>
      </c>
      <c r="C36" s="563">
        <v>3.8</v>
      </c>
      <c r="D36" s="563">
        <v>3.7</v>
      </c>
      <c r="E36" s="563">
        <v>0.6</v>
      </c>
      <c r="G36" s="563">
        <v>0</v>
      </c>
      <c r="H36" s="563">
        <v>0.1</v>
      </c>
      <c r="I36" s="563">
        <v>0.1</v>
      </c>
      <c r="K36" s="563">
        <v>3</v>
      </c>
      <c r="L36" s="563">
        <v>0.1</v>
      </c>
      <c r="P36" s="563">
        <v>0.1</v>
      </c>
    </row>
    <row r="37" spans="2:16">
      <c r="B37" s="563" t="s">
        <v>404</v>
      </c>
      <c r="C37" s="563">
        <v>4.7</v>
      </c>
      <c r="D37" s="563">
        <v>4.5999999999999996</v>
      </c>
      <c r="E37" s="563">
        <v>1.2</v>
      </c>
      <c r="G37" s="563">
        <v>0</v>
      </c>
      <c r="H37" s="563">
        <v>0.1</v>
      </c>
      <c r="I37" s="563">
        <v>0.1</v>
      </c>
      <c r="K37" s="563">
        <v>3.2</v>
      </c>
      <c r="L37" s="563">
        <v>0.1</v>
      </c>
      <c r="P37" s="563">
        <v>0.1</v>
      </c>
    </row>
    <row r="38" spans="2:16">
      <c r="B38" s="563" t="s">
        <v>405</v>
      </c>
      <c r="C38" s="563">
        <v>6.1</v>
      </c>
      <c r="D38" s="563">
        <v>5.9</v>
      </c>
      <c r="E38" s="563">
        <v>2</v>
      </c>
      <c r="G38" s="563">
        <v>0</v>
      </c>
      <c r="H38" s="563">
        <v>0.2</v>
      </c>
      <c r="I38" s="563">
        <v>0.2</v>
      </c>
      <c r="K38" s="563">
        <v>3.7</v>
      </c>
      <c r="L38" s="563">
        <v>0.1</v>
      </c>
      <c r="M38" s="563">
        <v>0</v>
      </c>
      <c r="N38" s="563">
        <v>0</v>
      </c>
      <c r="P38" s="563">
        <v>0.1</v>
      </c>
    </row>
    <row r="39" spans="2:16">
      <c r="B39" s="563" t="s">
        <v>406</v>
      </c>
      <c r="C39" s="563">
        <v>8.1999999999999993</v>
      </c>
      <c r="D39" s="563">
        <v>8</v>
      </c>
      <c r="E39" s="563">
        <v>3.4</v>
      </c>
      <c r="G39" s="563">
        <v>0</v>
      </c>
      <c r="H39" s="563">
        <v>0.3</v>
      </c>
      <c r="I39" s="563">
        <v>0.3</v>
      </c>
      <c r="K39" s="563">
        <v>4.3</v>
      </c>
      <c r="L39" s="563">
        <v>0.2</v>
      </c>
      <c r="P39" s="563">
        <v>0.2</v>
      </c>
    </row>
    <row r="40" spans="2:16">
      <c r="B40" s="563" t="s">
        <v>407</v>
      </c>
      <c r="C40" s="563">
        <v>11.7</v>
      </c>
      <c r="D40" s="563">
        <v>11.4</v>
      </c>
      <c r="E40" s="563">
        <v>4.9000000000000004</v>
      </c>
      <c r="F40" s="563">
        <v>0</v>
      </c>
      <c r="G40" s="563">
        <v>0</v>
      </c>
      <c r="H40" s="563">
        <v>0.4</v>
      </c>
      <c r="I40" s="563">
        <v>0.4</v>
      </c>
      <c r="K40" s="563">
        <v>6</v>
      </c>
      <c r="L40" s="563">
        <v>0.3</v>
      </c>
      <c r="M40" s="563">
        <v>0</v>
      </c>
      <c r="N40" s="563">
        <v>0</v>
      </c>
      <c r="P40" s="563">
        <v>0.3</v>
      </c>
    </row>
    <row r="41" spans="2:16">
      <c r="B41" s="563" t="s">
        <v>408</v>
      </c>
      <c r="C41" s="563">
        <v>17.399999999999999</v>
      </c>
      <c r="D41" s="563">
        <v>17.2</v>
      </c>
      <c r="E41" s="563">
        <v>7.5</v>
      </c>
      <c r="F41" s="563">
        <v>0</v>
      </c>
      <c r="G41" s="563">
        <v>0.1</v>
      </c>
      <c r="H41" s="563">
        <v>0.9</v>
      </c>
      <c r="I41" s="563">
        <v>0.9</v>
      </c>
      <c r="J41" s="563">
        <v>0</v>
      </c>
      <c r="K41" s="563">
        <v>8.6999999999999993</v>
      </c>
      <c r="L41" s="563">
        <v>0.2</v>
      </c>
      <c r="M41" s="563">
        <v>0</v>
      </c>
      <c r="N41" s="563">
        <v>0</v>
      </c>
      <c r="P41" s="563">
        <v>0.2</v>
      </c>
    </row>
    <row r="42" spans="2:16">
      <c r="B42" s="563" t="s">
        <v>409</v>
      </c>
      <c r="C42" s="563">
        <v>20.8</v>
      </c>
      <c r="D42" s="563">
        <v>20.399999999999999</v>
      </c>
      <c r="E42" s="563">
        <v>8.9</v>
      </c>
      <c r="F42" s="563">
        <v>0</v>
      </c>
      <c r="G42" s="563">
        <v>0.1</v>
      </c>
      <c r="H42" s="563">
        <v>1.2</v>
      </c>
      <c r="I42" s="563">
        <v>1.2</v>
      </c>
      <c r="J42" s="563">
        <v>0</v>
      </c>
      <c r="K42" s="563">
        <v>10.199999999999999</v>
      </c>
      <c r="L42" s="563">
        <v>0.4</v>
      </c>
      <c r="M42" s="563">
        <v>0</v>
      </c>
      <c r="N42" s="563">
        <v>0</v>
      </c>
      <c r="P42" s="563">
        <v>0.3</v>
      </c>
    </row>
    <row r="43" spans="2:16">
      <c r="B43" s="563" t="s">
        <v>410</v>
      </c>
      <c r="C43" s="563">
        <v>26.8</v>
      </c>
      <c r="D43" s="563">
        <v>26.4</v>
      </c>
      <c r="E43" s="563">
        <v>11.3</v>
      </c>
      <c r="F43" s="563">
        <v>0</v>
      </c>
      <c r="G43" s="563">
        <v>0</v>
      </c>
      <c r="H43" s="563">
        <v>2</v>
      </c>
      <c r="I43" s="563">
        <v>1.9</v>
      </c>
      <c r="J43" s="563">
        <v>0.1</v>
      </c>
      <c r="K43" s="563">
        <v>13</v>
      </c>
      <c r="L43" s="563">
        <v>0.4</v>
      </c>
      <c r="M43" s="563">
        <v>0</v>
      </c>
      <c r="N43" s="563">
        <v>0</v>
      </c>
      <c r="P43" s="563">
        <v>0.4</v>
      </c>
    </row>
    <row r="44" spans="2:16">
      <c r="B44" s="563" t="s">
        <v>411</v>
      </c>
      <c r="C44" s="563">
        <v>35</v>
      </c>
      <c r="D44" s="563">
        <v>34.4</v>
      </c>
      <c r="E44" s="563">
        <v>13.7</v>
      </c>
      <c r="F44" s="563">
        <v>0</v>
      </c>
      <c r="G44" s="563">
        <v>0.1</v>
      </c>
      <c r="H44" s="563">
        <v>3.2</v>
      </c>
      <c r="I44" s="563">
        <v>3</v>
      </c>
      <c r="J44" s="563">
        <v>0.2</v>
      </c>
      <c r="K44" s="563">
        <v>17.5</v>
      </c>
      <c r="L44" s="563">
        <v>0.6</v>
      </c>
      <c r="M44" s="563">
        <v>0.1</v>
      </c>
      <c r="N44" s="563">
        <v>0.1</v>
      </c>
      <c r="O44" s="563">
        <v>0</v>
      </c>
      <c r="P44" s="563">
        <v>0.5</v>
      </c>
    </row>
    <row r="45" spans="2:16">
      <c r="B45" s="563" t="s">
        <v>412</v>
      </c>
      <c r="C45" s="563">
        <v>56.5</v>
      </c>
      <c r="D45" s="563">
        <v>55.8</v>
      </c>
      <c r="E45" s="563">
        <v>20.5</v>
      </c>
      <c r="F45" s="563">
        <v>0</v>
      </c>
      <c r="G45" s="563">
        <v>0.1</v>
      </c>
      <c r="H45" s="563">
        <v>6</v>
      </c>
      <c r="I45" s="563">
        <v>5.5</v>
      </c>
      <c r="J45" s="563">
        <v>0.5</v>
      </c>
      <c r="K45" s="563">
        <v>29.2</v>
      </c>
      <c r="L45" s="563">
        <v>0.7</v>
      </c>
      <c r="M45" s="563">
        <v>0.1</v>
      </c>
      <c r="N45" s="563">
        <v>0.1</v>
      </c>
      <c r="O45" s="563">
        <v>0</v>
      </c>
      <c r="P45" s="563">
        <v>0.6</v>
      </c>
    </row>
    <row r="46" spans="2:16">
      <c r="B46" s="563" t="s">
        <v>413</v>
      </c>
      <c r="C46" s="563">
        <v>71.400000000000006</v>
      </c>
      <c r="D46" s="563">
        <v>70</v>
      </c>
      <c r="E46" s="563">
        <v>20.100000000000001</v>
      </c>
      <c r="G46" s="563">
        <v>0.2</v>
      </c>
      <c r="H46" s="563">
        <v>9.1999999999999993</v>
      </c>
      <c r="I46" s="563">
        <v>8.1</v>
      </c>
      <c r="J46" s="563">
        <v>1.1000000000000001</v>
      </c>
      <c r="K46" s="563">
        <v>40.6</v>
      </c>
      <c r="L46" s="563">
        <v>1.4</v>
      </c>
      <c r="M46" s="563">
        <v>0.3</v>
      </c>
      <c r="N46" s="563">
        <v>0.3</v>
      </c>
      <c r="O46" s="563">
        <v>0</v>
      </c>
      <c r="P46" s="563">
        <v>1</v>
      </c>
    </row>
    <row r="47" spans="2:16">
      <c r="B47" s="563" t="s">
        <v>414</v>
      </c>
      <c r="C47" s="563">
        <v>77.8</v>
      </c>
      <c r="D47" s="563">
        <v>76.3</v>
      </c>
      <c r="E47" s="563">
        <v>16.5</v>
      </c>
      <c r="F47" s="563">
        <v>0</v>
      </c>
      <c r="G47" s="563">
        <v>0.2</v>
      </c>
      <c r="H47" s="563">
        <v>12.1</v>
      </c>
      <c r="I47" s="563">
        <v>10.6</v>
      </c>
      <c r="J47" s="563">
        <v>1.5</v>
      </c>
      <c r="K47" s="563">
        <v>47.5</v>
      </c>
      <c r="L47" s="563">
        <v>1.5</v>
      </c>
      <c r="M47" s="563">
        <v>0.2</v>
      </c>
      <c r="N47" s="563">
        <v>0.2</v>
      </c>
      <c r="O47" s="563">
        <v>0</v>
      </c>
      <c r="P47" s="563">
        <v>1.3</v>
      </c>
    </row>
    <row r="48" spans="2:16">
      <c r="B48" s="563" t="s">
        <v>415</v>
      </c>
      <c r="C48" s="563">
        <v>80.599999999999994</v>
      </c>
      <c r="D48" s="563">
        <v>78.8</v>
      </c>
      <c r="E48" s="563">
        <v>12.6</v>
      </c>
      <c r="F48" s="563">
        <v>0</v>
      </c>
      <c r="G48" s="563">
        <v>0.2</v>
      </c>
      <c r="H48" s="563">
        <v>16.8</v>
      </c>
      <c r="I48" s="563">
        <v>14.2</v>
      </c>
      <c r="J48" s="563">
        <v>2.5</v>
      </c>
      <c r="K48" s="563">
        <v>49.2</v>
      </c>
      <c r="L48" s="563">
        <v>1.9</v>
      </c>
      <c r="M48" s="563">
        <v>0.3</v>
      </c>
      <c r="N48" s="563">
        <v>0.3</v>
      </c>
      <c r="O48" s="563">
        <v>0</v>
      </c>
      <c r="P48" s="563">
        <v>1.5</v>
      </c>
    </row>
    <row r="49" spans="1:16">
      <c r="B49" s="563" t="s">
        <v>416</v>
      </c>
      <c r="C49" s="563">
        <v>79</v>
      </c>
      <c r="D49" s="563">
        <v>76.7</v>
      </c>
      <c r="E49" s="563">
        <v>9.5</v>
      </c>
      <c r="F49" s="563">
        <v>0</v>
      </c>
      <c r="G49" s="563">
        <v>0.2</v>
      </c>
      <c r="H49" s="563">
        <v>20.399999999999999</v>
      </c>
      <c r="I49" s="563">
        <v>16.899999999999999</v>
      </c>
      <c r="J49" s="563">
        <v>3.4</v>
      </c>
      <c r="K49" s="563">
        <v>46.6</v>
      </c>
      <c r="L49" s="563">
        <v>2.2999999999999998</v>
      </c>
      <c r="M49" s="563">
        <v>0.6</v>
      </c>
      <c r="N49" s="563">
        <v>0.5</v>
      </c>
      <c r="O49" s="563">
        <v>0.2</v>
      </c>
      <c r="P49" s="563">
        <v>1.7</v>
      </c>
    </row>
    <row r="50" spans="1:16">
      <c r="B50" s="563" t="s">
        <v>417</v>
      </c>
      <c r="C50" s="563">
        <v>57.7</v>
      </c>
      <c r="D50" s="563">
        <v>55.3</v>
      </c>
      <c r="E50" s="563">
        <v>5.5</v>
      </c>
      <c r="F50" s="563">
        <v>0</v>
      </c>
      <c r="G50" s="563">
        <v>0.3</v>
      </c>
      <c r="H50" s="563">
        <v>17.8</v>
      </c>
      <c r="I50" s="563">
        <v>14.5</v>
      </c>
      <c r="J50" s="563">
        <v>3.3</v>
      </c>
      <c r="K50" s="563">
        <v>31.7</v>
      </c>
      <c r="L50" s="563">
        <v>2.4</v>
      </c>
      <c r="M50" s="563">
        <v>0.6</v>
      </c>
      <c r="N50" s="563">
        <v>0.4</v>
      </c>
      <c r="O50" s="563">
        <v>0.2</v>
      </c>
      <c r="P50" s="563">
        <v>1.7</v>
      </c>
    </row>
    <row r="51" spans="1:16">
      <c r="B51" s="563" t="s">
        <v>418</v>
      </c>
      <c r="C51" s="563">
        <v>29.9</v>
      </c>
      <c r="D51" s="563">
        <v>28.7</v>
      </c>
      <c r="E51" s="563">
        <v>2.2999999999999998</v>
      </c>
      <c r="F51" s="563">
        <v>0</v>
      </c>
      <c r="G51" s="563">
        <v>0.1</v>
      </c>
      <c r="H51" s="563">
        <v>11.2</v>
      </c>
      <c r="I51" s="563">
        <v>8.8000000000000007</v>
      </c>
      <c r="J51" s="563">
        <v>2.4</v>
      </c>
      <c r="K51" s="563">
        <v>15.1</v>
      </c>
      <c r="L51" s="563">
        <v>1.2</v>
      </c>
      <c r="M51" s="563">
        <v>0.4</v>
      </c>
      <c r="N51" s="563">
        <v>0.3</v>
      </c>
      <c r="O51" s="563">
        <v>0.1</v>
      </c>
      <c r="P51" s="563">
        <v>0.9</v>
      </c>
    </row>
    <row r="52" spans="1:16">
      <c r="B52" s="563" t="s">
        <v>240</v>
      </c>
      <c r="C52" s="563">
        <v>0.9</v>
      </c>
      <c r="D52" s="563">
        <v>0.8</v>
      </c>
      <c r="E52" s="563">
        <v>0.2</v>
      </c>
      <c r="H52" s="563">
        <v>0.2</v>
      </c>
      <c r="I52" s="563">
        <v>0.1</v>
      </c>
      <c r="J52" s="563">
        <v>0</v>
      </c>
      <c r="K52" s="563">
        <v>0.4</v>
      </c>
      <c r="L52" s="563">
        <v>0.1</v>
      </c>
      <c r="M52" s="563">
        <v>0</v>
      </c>
      <c r="N52" s="563">
        <v>0</v>
      </c>
      <c r="O52" s="563">
        <v>0</v>
      </c>
      <c r="P52" s="563">
        <v>0.1</v>
      </c>
    </row>
    <row r="53" spans="1:16">
      <c r="B53" s="563" t="s">
        <v>419</v>
      </c>
      <c r="C53" s="563">
        <v>396.4</v>
      </c>
      <c r="D53" s="563">
        <v>385.8</v>
      </c>
      <c r="E53" s="563">
        <v>66.400000000000006</v>
      </c>
      <c r="F53" s="563">
        <v>0</v>
      </c>
      <c r="G53" s="563">
        <v>1.2</v>
      </c>
      <c r="H53" s="563">
        <v>87.5</v>
      </c>
      <c r="I53" s="563">
        <v>73.2</v>
      </c>
      <c r="J53" s="563">
        <v>14.3</v>
      </c>
      <c r="K53" s="563">
        <v>230.7</v>
      </c>
      <c r="L53" s="563">
        <v>10.6</v>
      </c>
      <c r="M53" s="563">
        <v>2.5</v>
      </c>
      <c r="N53" s="563">
        <v>2</v>
      </c>
      <c r="O53" s="563">
        <v>0.5</v>
      </c>
      <c r="P53" s="563">
        <v>8.1</v>
      </c>
    </row>
    <row r="54" spans="1:16">
      <c r="B54" s="563" t="s">
        <v>420</v>
      </c>
      <c r="C54" s="563">
        <v>325</v>
      </c>
      <c r="D54" s="563">
        <v>315.7</v>
      </c>
      <c r="E54" s="563">
        <v>46.3</v>
      </c>
      <c r="F54" s="563">
        <v>0</v>
      </c>
      <c r="G54" s="563">
        <v>1</v>
      </c>
      <c r="H54" s="563">
        <v>78.3</v>
      </c>
      <c r="I54" s="563">
        <v>65.099999999999994</v>
      </c>
      <c r="J54" s="563">
        <v>13.2</v>
      </c>
      <c r="K54" s="563">
        <v>190.1</v>
      </c>
      <c r="L54" s="563">
        <v>9.3000000000000007</v>
      </c>
      <c r="M54" s="563">
        <v>2.2000000000000002</v>
      </c>
      <c r="N54" s="563">
        <v>1.7</v>
      </c>
      <c r="O54" s="563">
        <v>0.5</v>
      </c>
      <c r="P54" s="563">
        <v>7</v>
      </c>
    </row>
    <row r="55" spans="1:16">
      <c r="B55" s="563" t="s">
        <v>421</v>
      </c>
      <c r="C55" s="563">
        <v>247.2</v>
      </c>
      <c r="D55" s="563">
        <v>239.4</v>
      </c>
      <c r="E55" s="563">
        <v>29.9</v>
      </c>
      <c r="F55" s="563">
        <v>0</v>
      </c>
      <c r="G55" s="563">
        <v>0.8</v>
      </c>
      <c r="H55" s="563">
        <v>66.099999999999994</v>
      </c>
      <c r="I55" s="563">
        <v>54.4</v>
      </c>
      <c r="J55" s="563">
        <v>11.7</v>
      </c>
      <c r="K55" s="563">
        <v>142.6</v>
      </c>
      <c r="L55" s="563">
        <v>7.8</v>
      </c>
      <c r="M55" s="563">
        <v>2</v>
      </c>
      <c r="N55" s="563">
        <v>1.5</v>
      </c>
      <c r="O55" s="563">
        <v>0.5</v>
      </c>
      <c r="P55" s="563">
        <v>5.8</v>
      </c>
    </row>
    <row r="56" spans="1:16">
      <c r="A56" s="563" t="s">
        <v>118</v>
      </c>
      <c r="B56" s="563" t="s">
        <v>241</v>
      </c>
      <c r="C56" s="563">
        <v>715.1</v>
      </c>
      <c r="D56" s="563">
        <v>683.4</v>
      </c>
      <c r="E56" s="563">
        <v>147.6</v>
      </c>
      <c r="F56" s="563">
        <v>0</v>
      </c>
      <c r="G56" s="563">
        <v>0.9</v>
      </c>
      <c r="H56" s="563">
        <v>180.4</v>
      </c>
      <c r="I56" s="563">
        <v>139.1</v>
      </c>
      <c r="J56" s="563">
        <v>41.3</v>
      </c>
      <c r="K56" s="563">
        <v>354.5</v>
      </c>
      <c r="L56" s="563">
        <v>31.7</v>
      </c>
      <c r="M56" s="563">
        <v>8.1999999999999993</v>
      </c>
      <c r="N56" s="563">
        <v>6.1</v>
      </c>
      <c r="O56" s="563">
        <v>2.1</v>
      </c>
      <c r="P56" s="563">
        <v>23.5</v>
      </c>
    </row>
    <row r="57" spans="1:16">
      <c r="B57" s="563" t="s">
        <v>399</v>
      </c>
      <c r="C57" s="563">
        <v>5</v>
      </c>
      <c r="D57" s="563">
        <v>4.8</v>
      </c>
      <c r="H57" s="563">
        <v>0</v>
      </c>
      <c r="I57" s="563">
        <v>0</v>
      </c>
      <c r="K57" s="563">
        <v>4.8</v>
      </c>
      <c r="L57" s="563">
        <v>0.2</v>
      </c>
      <c r="P57" s="563">
        <v>0.2</v>
      </c>
    </row>
    <row r="58" spans="1:16">
      <c r="B58" s="563" t="s">
        <v>400</v>
      </c>
      <c r="C58" s="563">
        <v>3.1</v>
      </c>
      <c r="D58" s="563">
        <v>3.1</v>
      </c>
      <c r="E58" s="563">
        <v>0</v>
      </c>
      <c r="H58" s="563">
        <v>0</v>
      </c>
      <c r="I58" s="563">
        <v>0</v>
      </c>
      <c r="K58" s="563">
        <v>3</v>
      </c>
      <c r="L58" s="563">
        <v>0</v>
      </c>
      <c r="P58" s="563">
        <v>0</v>
      </c>
    </row>
    <row r="59" spans="1:16">
      <c r="B59" s="563" t="s">
        <v>401</v>
      </c>
      <c r="C59" s="563">
        <v>2.1</v>
      </c>
      <c r="D59" s="563">
        <v>2.1</v>
      </c>
      <c r="E59" s="563">
        <v>0</v>
      </c>
      <c r="G59" s="563">
        <v>0</v>
      </c>
      <c r="H59" s="563">
        <v>0</v>
      </c>
      <c r="I59" s="563">
        <v>0</v>
      </c>
      <c r="K59" s="563">
        <v>2.1</v>
      </c>
      <c r="L59" s="563">
        <v>0</v>
      </c>
      <c r="P59" s="563">
        <v>0</v>
      </c>
    </row>
    <row r="60" spans="1:16">
      <c r="B60" s="563" t="s">
        <v>402</v>
      </c>
      <c r="C60" s="563">
        <v>2.2999999999999998</v>
      </c>
      <c r="D60" s="563">
        <v>2.2999999999999998</v>
      </c>
      <c r="E60" s="563">
        <v>0.3</v>
      </c>
      <c r="H60" s="563">
        <v>0</v>
      </c>
      <c r="I60" s="563">
        <v>0</v>
      </c>
      <c r="K60" s="563">
        <v>1.9</v>
      </c>
      <c r="L60" s="563">
        <v>0</v>
      </c>
      <c r="P60" s="563">
        <v>0</v>
      </c>
    </row>
    <row r="61" spans="1:16">
      <c r="B61" s="563" t="s">
        <v>403</v>
      </c>
      <c r="C61" s="563">
        <v>3.2</v>
      </c>
      <c r="D61" s="563">
        <v>3.1</v>
      </c>
      <c r="E61" s="563">
        <v>0.8</v>
      </c>
      <c r="H61" s="563">
        <v>0.1</v>
      </c>
      <c r="I61" s="563">
        <v>0.1</v>
      </c>
      <c r="K61" s="563">
        <v>2.2000000000000002</v>
      </c>
      <c r="L61" s="563">
        <v>0.2</v>
      </c>
      <c r="P61" s="563">
        <v>0.2</v>
      </c>
    </row>
    <row r="62" spans="1:16">
      <c r="B62" s="563" t="s">
        <v>404</v>
      </c>
      <c r="C62" s="563">
        <v>5.5</v>
      </c>
      <c r="D62" s="563">
        <v>5</v>
      </c>
      <c r="E62" s="563">
        <v>1.2</v>
      </c>
      <c r="G62" s="563">
        <v>0</v>
      </c>
      <c r="H62" s="563">
        <v>0.1</v>
      </c>
      <c r="I62" s="563">
        <v>0.1</v>
      </c>
      <c r="K62" s="563">
        <v>3.6</v>
      </c>
      <c r="L62" s="563">
        <v>0.6</v>
      </c>
      <c r="P62" s="563">
        <v>0.6</v>
      </c>
    </row>
    <row r="63" spans="1:16">
      <c r="B63" s="563" t="s">
        <v>405</v>
      </c>
      <c r="C63" s="563">
        <v>10</v>
      </c>
      <c r="D63" s="563">
        <v>8.4</v>
      </c>
      <c r="E63" s="563">
        <v>1.9</v>
      </c>
      <c r="F63" s="563">
        <v>0</v>
      </c>
      <c r="G63" s="563">
        <v>0</v>
      </c>
      <c r="H63" s="563">
        <v>0.1</v>
      </c>
      <c r="I63" s="563">
        <v>0.1</v>
      </c>
      <c r="K63" s="563">
        <v>6.4</v>
      </c>
      <c r="L63" s="563">
        <v>1.6</v>
      </c>
      <c r="M63" s="563">
        <v>0</v>
      </c>
      <c r="N63" s="563">
        <v>0</v>
      </c>
      <c r="P63" s="563">
        <v>1.6</v>
      </c>
    </row>
    <row r="64" spans="1:16">
      <c r="B64" s="563" t="s">
        <v>406</v>
      </c>
      <c r="C64" s="563">
        <v>13.9</v>
      </c>
      <c r="D64" s="563">
        <v>12</v>
      </c>
      <c r="E64" s="563">
        <v>2.7</v>
      </c>
      <c r="G64" s="563">
        <v>0</v>
      </c>
      <c r="H64" s="563">
        <v>0.2</v>
      </c>
      <c r="I64" s="563">
        <v>0.2</v>
      </c>
      <c r="K64" s="563">
        <v>9</v>
      </c>
      <c r="L64" s="563">
        <v>1.9</v>
      </c>
      <c r="P64" s="563">
        <v>1.9</v>
      </c>
    </row>
    <row r="65" spans="2:16">
      <c r="B65" s="563" t="s">
        <v>407</v>
      </c>
      <c r="C65" s="563">
        <v>14.6</v>
      </c>
      <c r="D65" s="563">
        <v>13.4</v>
      </c>
      <c r="E65" s="563">
        <v>4.0999999999999996</v>
      </c>
      <c r="G65" s="563">
        <v>0</v>
      </c>
      <c r="H65" s="563">
        <v>0.4</v>
      </c>
      <c r="I65" s="563">
        <v>0.4</v>
      </c>
      <c r="K65" s="563">
        <v>8.9</v>
      </c>
      <c r="L65" s="563">
        <v>1.2</v>
      </c>
      <c r="M65" s="563">
        <v>0</v>
      </c>
      <c r="N65" s="563">
        <v>0</v>
      </c>
      <c r="P65" s="563">
        <v>1.2</v>
      </c>
    </row>
    <row r="66" spans="2:16">
      <c r="B66" s="563" t="s">
        <v>408</v>
      </c>
      <c r="C66" s="563">
        <v>14.9</v>
      </c>
      <c r="D66" s="563">
        <v>14.6</v>
      </c>
      <c r="E66" s="563">
        <v>5.7</v>
      </c>
      <c r="G66" s="563">
        <v>0</v>
      </c>
      <c r="H66" s="563">
        <v>0.5</v>
      </c>
      <c r="I66" s="563">
        <v>0.5</v>
      </c>
      <c r="J66" s="563">
        <v>0</v>
      </c>
      <c r="K66" s="563">
        <v>8.4</v>
      </c>
      <c r="L66" s="563">
        <v>0.3</v>
      </c>
      <c r="M66" s="563">
        <v>0</v>
      </c>
      <c r="N66" s="563">
        <v>0</v>
      </c>
      <c r="P66" s="563">
        <v>0.3</v>
      </c>
    </row>
    <row r="67" spans="2:16">
      <c r="B67" s="563" t="s">
        <v>409</v>
      </c>
      <c r="C67" s="563">
        <v>16</v>
      </c>
      <c r="D67" s="563">
        <v>15.8</v>
      </c>
      <c r="E67" s="563">
        <v>6.6</v>
      </c>
      <c r="G67" s="563">
        <v>0</v>
      </c>
      <c r="H67" s="563">
        <v>0.7</v>
      </c>
      <c r="I67" s="563">
        <v>0.7</v>
      </c>
      <c r="J67" s="563">
        <v>0</v>
      </c>
      <c r="K67" s="563">
        <v>8.4</v>
      </c>
      <c r="L67" s="563">
        <v>0.2</v>
      </c>
      <c r="M67" s="563">
        <v>0</v>
      </c>
      <c r="O67" s="563">
        <v>0</v>
      </c>
      <c r="P67" s="563">
        <v>0.2</v>
      </c>
    </row>
    <row r="68" spans="2:16">
      <c r="B68" s="563" t="s">
        <v>410</v>
      </c>
      <c r="C68" s="563">
        <v>19.2</v>
      </c>
      <c r="D68" s="563">
        <v>18.899999999999999</v>
      </c>
      <c r="E68" s="563">
        <v>8.1</v>
      </c>
      <c r="G68" s="563">
        <v>0</v>
      </c>
      <c r="H68" s="563">
        <v>1.2</v>
      </c>
      <c r="I68" s="563">
        <v>1.1000000000000001</v>
      </c>
      <c r="J68" s="563">
        <v>0.1</v>
      </c>
      <c r="K68" s="563">
        <v>9.6999999999999993</v>
      </c>
      <c r="L68" s="563">
        <v>0.3</v>
      </c>
      <c r="M68" s="563">
        <v>0</v>
      </c>
      <c r="N68" s="563">
        <v>0</v>
      </c>
      <c r="O68" s="563">
        <v>0</v>
      </c>
      <c r="P68" s="563">
        <v>0.2</v>
      </c>
    </row>
    <row r="69" spans="2:16">
      <c r="B69" s="563" t="s">
        <v>411</v>
      </c>
      <c r="C69" s="563">
        <v>24.1</v>
      </c>
      <c r="D69" s="563">
        <v>23.8</v>
      </c>
      <c r="E69" s="563">
        <v>9.6</v>
      </c>
      <c r="G69" s="563">
        <v>0</v>
      </c>
      <c r="H69" s="563">
        <v>1.9</v>
      </c>
      <c r="I69" s="563">
        <v>1.7</v>
      </c>
      <c r="J69" s="563">
        <v>0.2</v>
      </c>
      <c r="K69" s="563">
        <v>12.2</v>
      </c>
      <c r="L69" s="563">
        <v>0.3</v>
      </c>
      <c r="M69" s="563">
        <v>0</v>
      </c>
      <c r="N69" s="563">
        <v>0</v>
      </c>
      <c r="P69" s="563">
        <v>0.3</v>
      </c>
    </row>
    <row r="70" spans="2:16">
      <c r="B70" s="563" t="s">
        <v>412</v>
      </c>
      <c r="C70" s="563">
        <v>39.1</v>
      </c>
      <c r="D70" s="563">
        <v>38.299999999999997</v>
      </c>
      <c r="E70" s="563">
        <v>15.4</v>
      </c>
      <c r="G70" s="563">
        <v>0</v>
      </c>
      <c r="H70" s="563">
        <v>3.6</v>
      </c>
      <c r="I70" s="563">
        <v>3.2</v>
      </c>
      <c r="J70" s="563">
        <v>0.4</v>
      </c>
      <c r="K70" s="563">
        <v>19.3</v>
      </c>
      <c r="L70" s="563">
        <v>0.8</v>
      </c>
      <c r="M70" s="563">
        <v>0.1</v>
      </c>
      <c r="N70" s="563">
        <v>0.1</v>
      </c>
      <c r="O70" s="563">
        <v>0</v>
      </c>
      <c r="P70" s="563">
        <v>0.7</v>
      </c>
    </row>
    <row r="71" spans="2:16">
      <c r="B71" s="563" t="s">
        <v>413</v>
      </c>
      <c r="C71" s="563">
        <v>52.2</v>
      </c>
      <c r="D71" s="563">
        <v>50.9</v>
      </c>
      <c r="E71" s="563">
        <v>17.600000000000001</v>
      </c>
      <c r="G71" s="563">
        <v>0.1</v>
      </c>
      <c r="H71" s="563">
        <v>6.2</v>
      </c>
      <c r="I71" s="563">
        <v>5.4</v>
      </c>
      <c r="J71" s="563">
        <v>0.8</v>
      </c>
      <c r="K71" s="563">
        <v>27.1</v>
      </c>
      <c r="L71" s="563">
        <v>1.3</v>
      </c>
      <c r="M71" s="563">
        <v>0.3</v>
      </c>
      <c r="N71" s="563">
        <v>0.2</v>
      </c>
      <c r="O71" s="563">
        <v>0</v>
      </c>
      <c r="P71" s="563">
        <v>1</v>
      </c>
    </row>
    <row r="72" spans="2:16">
      <c r="B72" s="563" t="s">
        <v>414</v>
      </c>
      <c r="C72" s="563">
        <v>66.5</v>
      </c>
      <c r="D72" s="563">
        <v>64.7</v>
      </c>
      <c r="E72" s="563">
        <v>18</v>
      </c>
      <c r="F72" s="563">
        <v>0</v>
      </c>
      <c r="G72" s="563">
        <v>0.1</v>
      </c>
      <c r="H72" s="563">
        <v>10.8</v>
      </c>
      <c r="I72" s="563">
        <v>9.1999999999999993</v>
      </c>
      <c r="J72" s="563">
        <v>1.6</v>
      </c>
      <c r="K72" s="563">
        <v>35.9</v>
      </c>
      <c r="L72" s="563">
        <v>1.7</v>
      </c>
      <c r="M72" s="563">
        <v>0.3</v>
      </c>
      <c r="N72" s="563">
        <v>0.3</v>
      </c>
      <c r="O72" s="563">
        <v>0</v>
      </c>
      <c r="P72" s="563">
        <v>1.4</v>
      </c>
    </row>
    <row r="73" spans="2:16">
      <c r="B73" s="563" t="s">
        <v>415</v>
      </c>
      <c r="C73" s="563">
        <v>84.6</v>
      </c>
      <c r="D73" s="563">
        <v>81.7</v>
      </c>
      <c r="E73" s="563">
        <v>17.100000000000001</v>
      </c>
      <c r="F73" s="563">
        <v>0</v>
      </c>
      <c r="G73" s="563">
        <v>0.1</v>
      </c>
      <c r="H73" s="563">
        <v>20</v>
      </c>
      <c r="I73" s="563">
        <v>16.399999999999999</v>
      </c>
      <c r="J73" s="563">
        <v>3.6</v>
      </c>
      <c r="K73" s="563">
        <v>44.5</v>
      </c>
      <c r="L73" s="563">
        <v>2.9</v>
      </c>
      <c r="M73" s="563">
        <v>0.7</v>
      </c>
      <c r="N73" s="563">
        <v>0.6</v>
      </c>
      <c r="O73" s="563">
        <v>0.1</v>
      </c>
      <c r="P73" s="563">
        <v>2.1</v>
      </c>
    </row>
    <row r="74" spans="2:16">
      <c r="B74" s="563" t="s">
        <v>416</v>
      </c>
      <c r="C74" s="563">
        <v>109.9</v>
      </c>
      <c r="D74" s="563">
        <v>105.2</v>
      </c>
      <c r="E74" s="563">
        <v>16.399999999999999</v>
      </c>
      <c r="F74" s="563">
        <v>0</v>
      </c>
      <c r="G74" s="563">
        <v>0.2</v>
      </c>
      <c r="H74" s="563">
        <v>34.200000000000003</v>
      </c>
      <c r="I74" s="563">
        <v>27</v>
      </c>
      <c r="J74" s="563">
        <v>7.2</v>
      </c>
      <c r="K74" s="563">
        <v>54.4</v>
      </c>
      <c r="L74" s="563">
        <v>4.7</v>
      </c>
      <c r="M74" s="563">
        <v>1.5</v>
      </c>
      <c r="N74" s="563">
        <v>1.2</v>
      </c>
      <c r="O74" s="563">
        <v>0.3</v>
      </c>
      <c r="P74" s="563">
        <v>3.2</v>
      </c>
    </row>
    <row r="75" spans="2:16">
      <c r="B75" s="563" t="s">
        <v>417</v>
      </c>
      <c r="C75" s="563">
        <v>113.2</v>
      </c>
      <c r="D75" s="563">
        <v>107</v>
      </c>
      <c r="E75" s="563">
        <v>12.7</v>
      </c>
      <c r="F75" s="563">
        <v>0</v>
      </c>
      <c r="G75" s="563">
        <v>0.2</v>
      </c>
      <c r="H75" s="563">
        <v>44.1</v>
      </c>
      <c r="I75" s="563">
        <v>33.4</v>
      </c>
      <c r="J75" s="563">
        <v>10.6</v>
      </c>
      <c r="K75" s="563">
        <v>50.1</v>
      </c>
      <c r="L75" s="563">
        <v>6.2</v>
      </c>
      <c r="M75" s="563">
        <v>2.1</v>
      </c>
      <c r="N75" s="563">
        <v>1.5</v>
      </c>
      <c r="O75" s="563">
        <v>0.6</v>
      </c>
      <c r="P75" s="563">
        <v>4.0999999999999996</v>
      </c>
    </row>
    <row r="76" spans="2:16">
      <c r="B76" s="563" t="s">
        <v>418</v>
      </c>
      <c r="C76" s="563">
        <v>114.6</v>
      </c>
      <c r="D76" s="563">
        <v>107.4</v>
      </c>
      <c r="E76" s="563">
        <v>9.1</v>
      </c>
      <c r="F76" s="563">
        <v>0</v>
      </c>
      <c r="G76" s="563">
        <v>0.1</v>
      </c>
      <c r="H76" s="563">
        <v>56</v>
      </c>
      <c r="I76" s="563">
        <v>39.200000000000003</v>
      </c>
      <c r="J76" s="563">
        <v>16.8</v>
      </c>
      <c r="K76" s="563">
        <v>42.2</v>
      </c>
      <c r="L76" s="563">
        <v>7.1</v>
      </c>
      <c r="M76" s="563">
        <v>3</v>
      </c>
      <c r="N76" s="563">
        <v>2.1</v>
      </c>
      <c r="O76" s="563">
        <v>1</v>
      </c>
      <c r="P76" s="563">
        <v>4.0999999999999996</v>
      </c>
    </row>
    <row r="77" spans="2:16">
      <c r="B77" s="563" t="s">
        <v>240</v>
      </c>
      <c r="C77" s="563">
        <v>1</v>
      </c>
      <c r="D77" s="563">
        <v>0.9</v>
      </c>
      <c r="E77" s="563">
        <v>0.2</v>
      </c>
      <c r="H77" s="563">
        <v>0.3</v>
      </c>
      <c r="I77" s="563">
        <v>0.2</v>
      </c>
      <c r="J77" s="563">
        <v>0.1</v>
      </c>
      <c r="K77" s="563">
        <v>0.4</v>
      </c>
      <c r="L77" s="563">
        <v>0.1</v>
      </c>
      <c r="M77" s="563">
        <v>0</v>
      </c>
      <c r="N77" s="563">
        <v>0</v>
      </c>
      <c r="P77" s="563">
        <v>0.1</v>
      </c>
    </row>
    <row r="78" spans="2:16">
      <c r="B78" s="563" t="s">
        <v>419</v>
      </c>
      <c r="C78" s="563">
        <v>540.9</v>
      </c>
      <c r="D78" s="563">
        <v>517</v>
      </c>
      <c r="E78" s="563">
        <v>90.9</v>
      </c>
      <c r="F78" s="563">
        <v>0</v>
      </c>
      <c r="G78" s="563">
        <v>0.7</v>
      </c>
      <c r="H78" s="563">
        <v>171.3</v>
      </c>
      <c r="I78" s="563">
        <v>130.69999999999999</v>
      </c>
      <c r="J78" s="563">
        <v>40.6</v>
      </c>
      <c r="K78" s="563">
        <v>254.1</v>
      </c>
      <c r="L78" s="563">
        <v>23.9</v>
      </c>
      <c r="M78" s="563">
        <v>8</v>
      </c>
      <c r="N78" s="563">
        <v>5.9</v>
      </c>
      <c r="O78" s="563">
        <v>2.1</v>
      </c>
      <c r="P78" s="563">
        <v>16</v>
      </c>
    </row>
    <row r="79" spans="2:16">
      <c r="B79" s="563" t="s">
        <v>420</v>
      </c>
      <c r="C79" s="563">
        <v>488.7</v>
      </c>
      <c r="D79" s="563">
        <v>466.1</v>
      </c>
      <c r="E79" s="563">
        <v>73.3</v>
      </c>
      <c r="F79" s="563">
        <v>0</v>
      </c>
      <c r="G79" s="563">
        <v>0.6</v>
      </c>
      <c r="H79" s="563">
        <v>165.1</v>
      </c>
      <c r="I79" s="563">
        <v>125.3</v>
      </c>
      <c r="J79" s="563">
        <v>39.799999999999997</v>
      </c>
      <c r="K79" s="563">
        <v>227</v>
      </c>
      <c r="L79" s="563">
        <v>22.6</v>
      </c>
      <c r="M79" s="563">
        <v>7.7</v>
      </c>
      <c r="N79" s="563">
        <v>5.6</v>
      </c>
      <c r="O79" s="563">
        <v>2</v>
      </c>
      <c r="P79" s="563">
        <v>14.9</v>
      </c>
    </row>
    <row r="80" spans="2:16">
      <c r="B80" s="563" t="s">
        <v>421</v>
      </c>
      <c r="C80" s="563">
        <v>422.2</v>
      </c>
      <c r="D80" s="563">
        <v>401.3</v>
      </c>
      <c r="E80" s="563">
        <v>55.3</v>
      </c>
      <c r="F80" s="563">
        <v>0</v>
      </c>
      <c r="G80" s="563">
        <v>0.6</v>
      </c>
      <c r="H80" s="563">
        <v>154.30000000000001</v>
      </c>
      <c r="I80" s="563">
        <v>116.1</v>
      </c>
      <c r="J80" s="563">
        <v>38.200000000000003</v>
      </c>
      <c r="K80" s="563">
        <v>191.2</v>
      </c>
      <c r="L80" s="563">
        <v>20.9</v>
      </c>
      <c r="M80" s="563">
        <v>7.4</v>
      </c>
      <c r="N80" s="563">
        <v>5.4</v>
      </c>
      <c r="O80" s="563">
        <v>2</v>
      </c>
      <c r="P80" s="563">
        <v>13.5</v>
      </c>
    </row>
  </sheetData>
  <phoneticPr fontId="21"/>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66FF"/>
  </sheetPr>
  <dimension ref="A1:H80"/>
  <sheetViews>
    <sheetView zoomScale="85" zoomScaleNormal="85" workbookViewId="0"/>
  </sheetViews>
  <sheetFormatPr defaultRowHeight="13.5"/>
  <cols>
    <col min="1" max="2" width="9.5" style="563" customWidth="1"/>
    <col min="3" max="16384" width="9" style="563"/>
  </cols>
  <sheetData>
    <row r="1" spans="1:8">
      <c r="A1" s="563" t="s">
        <v>388</v>
      </c>
      <c r="B1" s="563" t="s">
        <v>389</v>
      </c>
      <c r="C1" s="563" t="s">
        <v>390</v>
      </c>
      <c r="D1" s="563" t="s">
        <v>354</v>
      </c>
    </row>
    <row r="2" spans="1:8">
      <c r="A2" s="563" t="s">
        <v>424</v>
      </c>
      <c r="B2" s="563" t="s">
        <v>423</v>
      </c>
    </row>
    <row r="3" spans="1:8">
      <c r="A3" s="563" t="s">
        <v>422</v>
      </c>
    </row>
    <row r="4" spans="1:8">
      <c r="C4" s="563" t="s">
        <v>241</v>
      </c>
      <c r="E4" s="563" t="s">
        <v>266</v>
      </c>
      <c r="G4" s="563" t="s">
        <v>276</v>
      </c>
    </row>
    <row r="5" spans="1:8">
      <c r="C5" s="563" t="s">
        <v>243</v>
      </c>
      <c r="D5" s="563" t="s">
        <v>242</v>
      </c>
      <c r="E5" s="563" t="s">
        <v>243</v>
      </c>
      <c r="F5" s="563" t="s">
        <v>242</v>
      </c>
      <c r="G5" s="563" t="s">
        <v>243</v>
      </c>
      <c r="H5" s="563" t="s">
        <v>242</v>
      </c>
    </row>
    <row r="6" spans="1:8">
      <c r="A6" s="563" t="s">
        <v>241</v>
      </c>
      <c r="B6" s="563" t="s">
        <v>241</v>
      </c>
      <c r="C6" s="563">
        <v>1318.8</v>
      </c>
      <c r="D6" s="2835">
        <v>7238.4</v>
      </c>
      <c r="E6" s="563">
        <v>1273</v>
      </c>
      <c r="F6" s="2835">
        <v>1641.9</v>
      </c>
      <c r="G6" s="563">
        <v>45.8</v>
      </c>
      <c r="H6" s="2835">
        <v>4233</v>
      </c>
    </row>
    <row r="7" spans="1:8">
      <c r="B7" s="563" t="s">
        <v>399</v>
      </c>
      <c r="C7" s="563">
        <v>10.8</v>
      </c>
      <c r="D7" s="2835">
        <v>68.3</v>
      </c>
      <c r="E7" s="563">
        <v>10.4</v>
      </c>
      <c r="F7" s="2835">
        <v>12.6</v>
      </c>
      <c r="G7" s="563">
        <v>0.4</v>
      </c>
      <c r="H7" s="2835">
        <v>55.6</v>
      </c>
    </row>
    <row r="8" spans="1:8">
      <c r="B8" s="563" t="s">
        <v>400</v>
      </c>
      <c r="C8" s="563">
        <v>7.1</v>
      </c>
      <c r="D8" s="2835">
        <v>284.3</v>
      </c>
      <c r="E8" s="563">
        <v>7.1</v>
      </c>
      <c r="F8" s="2835">
        <v>34.299999999999997</v>
      </c>
      <c r="G8" s="563">
        <v>0.1</v>
      </c>
      <c r="H8" s="2835">
        <v>232.2</v>
      </c>
    </row>
    <row r="9" spans="1:8">
      <c r="B9" s="563" t="s">
        <v>401</v>
      </c>
      <c r="C9" s="563">
        <v>4.9000000000000004</v>
      </c>
      <c r="D9" s="2835">
        <v>234.7</v>
      </c>
      <c r="E9" s="563">
        <v>4.9000000000000004</v>
      </c>
      <c r="F9" s="2835">
        <v>25.6</v>
      </c>
      <c r="G9" s="563">
        <v>0</v>
      </c>
      <c r="H9" s="2835">
        <v>157.1</v>
      </c>
    </row>
    <row r="10" spans="1:8">
      <c r="B10" s="563" t="s">
        <v>402</v>
      </c>
      <c r="C10" s="563">
        <v>5.3</v>
      </c>
      <c r="D10" s="2835">
        <v>151.30000000000001</v>
      </c>
      <c r="E10" s="563">
        <v>5.2</v>
      </c>
      <c r="F10" s="2835">
        <v>20.7</v>
      </c>
      <c r="G10" s="563">
        <v>0</v>
      </c>
      <c r="H10" s="2835">
        <v>99</v>
      </c>
    </row>
    <row r="11" spans="1:8">
      <c r="B11" s="563" t="s">
        <v>403</v>
      </c>
      <c r="C11" s="563">
        <v>7</v>
      </c>
      <c r="D11" s="2835">
        <v>116.3</v>
      </c>
      <c r="E11" s="563">
        <v>6.8</v>
      </c>
      <c r="F11" s="2835">
        <v>19.3</v>
      </c>
      <c r="G11" s="563">
        <v>0.2</v>
      </c>
      <c r="H11" s="2835">
        <v>72.3</v>
      </c>
    </row>
    <row r="12" spans="1:8">
      <c r="B12" s="563" t="s">
        <v>404</v>
      </c>
      <c r="C12" s="563">
        <v>10.199999999999999</v>
      </c>
      <c r="D12" s="2835">
        <v>138.9</v>
      </c>
      <c r="E12" s="563">
        <v>9.5</v>
      </c>
      <c r="F12" s="2835">
        <v>23.8</v>
      </c>
      <c r="G12" s="563">
        <v>0.7</v>
      </c>
      <c r="H12" s="2835">
        <v>81</v>
      </c>
    </row>
    <row r="13" spans="1:8">
      <c r="B13" s="563" t="s">
        <v>405</v>
      </c>
      <c r="C13" s="563">
        <v>16.100000000000001</v>
      </c>
      <c r="D13" s="2835">
        <v>181.4</v>
      </c>
      <c r="E13" s="563">
        <v>14.3</v>
      </c>
      <c r="F13" s="2835">
        <v>34.799999999999997</v>
      </c>
      <c r="G13" s="563">
        <v>1.8</v>
      </c>
      <c r="H13" s="2835">
        <v>105.7</v>
      </c>
    </row>
    <row r="14" spans="1:8">
      <c r="B14" s="563" t="s">
        <v>406</v>
      </c>
      <c r="C14" s="563">
        <v>22.1</v>
      </c>
      <c r="D14" s="2835">
        <v>230.4</v>
      </c>
      <c r="E14" s="563">
        <v>20</v>
      </c>
      <c r="F14" s="2835">
        <v>46</v>
      </c>
      <c r="G14" s="563">
        <v>2.1</v>
      </c>
      <c r="H14" s="2835">
        <v>128.69999999999999</v>
      </c>
    </row>
    <row r="15" spans="1:8">
      <c r="B15" s="563" t="s">
        <v>407</v>
      </c>
      <c r="C15" s="563">
        <v>26.3</v>
      </c>
      <c r="D15" s="2835">
        <v>284.39999999999998</v>
      </c>
      <c r="E15" s="563">
        <v>24.8</v>
      </c>
      <c r="F15" s="2835">
        <v>58.8</v>
      </c>
      <c r="G15" s="563">
        <v>1.5</v>
      </c>
      <c r="H15" s="2835">
        <v>156.69999999999999</v>
      </c>
    </row>
    <row r="16" spans="1:8">
      <c r="B16" s="563" t="s">
        <v>408</v>
      </c>
      <c r="C16" s="563">
        <v>32.299999999999997</v>
      </c>
      <c r="D16" s="2835">
        <v>331.2</v>
      </c>
      <c r="E16" s="563">
        <v>31.8</v>
      </c>
      <c r="F16" s="2835">
        <v>72.099999999999994</v>
      </c>
      <c r="G16" s="563">
        <v>0.6</v>
      </c>
      <c r="H16" s="2835">
        <v>180.8</v>
      </c>
    </row>
    <row r="17" spans="1:8">
      <c r="B17" s="563" t="s">
        <v>409</v>
      </c>
      <c r="C17" s="563">
        <v>36.799999999999997</v>
      </c>
      <c r="D17" s="2835">
        <v>329.5</v>
      </c>
      <c r="E17" s="563">
        <v>36.200000000000003</v>
      </c>
      <c r="F17" s="2835">
        <v>74.8</v>
      </c>
      <c r="G17" s="563">
        <v>0.6</v>
      </c>
      <c r="H17" s="2835">
        <v>173.3</v>
      </c>
    </row>
    <row r="18" spans="1:8">
      <c r="B18" s="563" t="s">
        <v>410</v>
      </c>
      <c r="C18" s="563">
        <v>46</v>
      </c>
      <c r="D18" s="2835">
        <v>363.4</v>
      </c>
      <c r="E18" s="563">
        <v>45.3</v>
      </c>
      <c r="F18" s="2835">
        <v>84.1</v>
      </c>
      <c r="G18" s="563">
        <v>0.7</v>
      </c>
      <c r="H18" s="2835">
        <v>191.7</v>
      </c>
    </row>
    <row r="19" spans="1:8">
      <c r="B19" s="563" t="s">
        <v>411</v>
      </c>
      <c r="C19" s="563">
        <v>59.1</v>
      </c>
      <c r="D19" s="2835">
        <v>410.3</v>
      </c>
      <c r="E19" s="563">
        <v>58.2</v>
      </c>
      <c r="F19" s="2835">
        <v>100.8</v>
      </c>
      <c r="G19" s="563">
        <v>1</v>
      </c>
      <c r="H19" s="2835">
        <v>213.6</v>
      </c>
    </row>
    <row r="20" spans="1:8">
      <c r="B20" s="563" t="s">
        <v>412</v>
      </c>
      <c r="C20" s="563">
        <v>95.6</v>
      </c>
      <c r="D20" s="2835">
        <v>585</v>
      </c>
      <c r="E20" s="563">
        <v>94.1</v>
      </c>
      <c r="F20" s="2835">
        <v>146.19999999999999</v>
      </c>
      <c r="G20" s="563">
        <v>1.5</v>
      </c>
      <c r="H20" s="2835">
        <v>306.7</v>
      </c>
    </row>
    <row r="21" spans="1:8">
      <c r="B21" s="563" t="s">
        <v>413</v>
      </c>
      <c r="C21" s="563">
        <v>123.6</v>
      </c>
      <c r="D21" s="2835">
        <v>760.6</v>
      </c>
      <c r="E21" s="563">
        <v>121</v>
      </c>
      <c r="F21" s="2835">
        <v>190.6</v>
      </c>
      <c r="G21" s="563">
        <v>2.6</v>
      </c>
      <c r="H21" s="2835">
        <v>409.3</v>
      </c>
    </row>
    <row r="22" spans="1:8">
      <c r="B22" s="563" t="s">
        <v>414</v>
      </c>
      <c r="C22" s="563">
        <v>144.30000000000001</v>
      </c>
      <c r="D22" s="2835">
        <v>854.5</v>
      </c>
      <c r="E22" s="563">
        <v>141.1</v>
      </c>
      <c r="F22" s="2835">
        <v>213</v>
      </c>
      <c r="G22" s="563">
        <v>3.2</v>
      </c>
      <c r="H22" s="2835">
        <v>485.2</v>
      </c>
    </row>
    <row r="23" spans="1:8">
      <c r="B23" s="563" t="s">
        <v>415</v>
      </c>
      <c r="C23" s="563">
        <v>165.2</v>
      </c>
      <c r="D23" s="2835">
        <v>777.2</v>
      </c>
      <c r="E23" s="563">
        <v>160.5</v>
      </c>
      <c r="F23" s="2835">
        <v>197.9</v>
      </c>
      <c r="G23" s="563">
        <v>4.7</v>
      </c>
      <c r="H23" s="2835">
        <v>463.8</v>
      </c>
    </row>
    <row r="24" spans="1:8">
      <c r="B24" s="563" t="s">
        <v>416</v>
      </c>
      <c r="C24" s="563">
        <v>188.9</v>
      </c>
      <c r="D24" s="2835">
        <v>613.79999999999995</v>
      </c>
      <c r="E24" s="563">
        <v>181.9</v>
      </c>
      <c r="F24" s="2835">
        <v>158.1</v>
      </c>
      <c r="G24" s="563">
        <v>7</v>
      </c>
      <c r="H24" s="2835">
        <v>381.6</v>
      </c>
    </row>
    <row r="25" spans="1:8">
      <c r="B25" s="563" t="s">
        <v>417</v>
      </c>
      <c r="C25" s="563">
        <v>170.9</v>
      </c>
      <c r="D25" s="2835">
        <v>348.3</v>
      </c>
      <c r="E25" s="563">
        <v>162.30000000000001</v>
      </c>
      <c r="F25" s="2835">
        <v>86.9</v>
      </c>
      <c r="G25" s="563">
        <v>8.6</v>
      </c>
      <c r="H25" s="2835">
        <v>225.8</v>
      </c>
    </row>
    <row r="26" spans="1:8">
      <c r="B26" s="563" t="s">
        <v>418</v>
      </c>
      <c r="C26" s="563">
        <v>144.4</v>
      </c>
      <c r="D26" s="2835">
        <v>155.80000000000001</v>
      </c>
      <c r="E26" s="563">
        <v>136.1</v>
      </c>
      <c r="F26" s="2835">
        <v>38.700000000000003</v>
      </c>
      <c r="G26" s="563">
        <v>8.4</v>
      </c>
      <c r="H26" s="2835">
        <v>101.8</v>
      </c>
    </row>
    <row r="27" spans="1:8">
      <c r="B27" s="563" t="s">
        <v>240</v>
      </c>
      <c r="C27" s="563">
        <v>1.9</v>
      </c>
      <c r="D27" s="2835">
        <v>18.899999999999999</v>
      </c>
      <c r="E27" s="563">
        <v>1.7</v>
      </c>
      <c r="F27" s="2835">
        <v>2.8</v>
      </c>
      <c r="G27" s="563">
        <v>0.2</v>
      </c>
      <c r="H27" s="2835">
        <v>11.1</v>
      </c>
    </row>
    <row r="28" spans="1:8">
      <c r="B28" s="563" t="s">
        <v>419</v>
      </c>
      <c r="C28" s="563">
        <v>937.3</v>
      </c>
      <c r="D28" s="563">
        <v>3510.2</v>
      </c>
      <c r="E28" s="563">
        <v>902.8</v>
      </c>
      <c r="F28" s="563">
        <v>885.3</v>
      </c>
      <c r="G28" s="563">
        <v>34.5</v>
      </c>
      <c r="H28" s="563">
        <v>2067.5</v>
      </c>
    </row>
    <row r="29" spans="1:8">
      <c r="B29" s="563" t="s">
        <v>420</v>
      </c>
      <c r="C29" s="563">
        <v>813.7</v>
      </c>
      <c r="D29" s="563">
        <v>2749.6</v>
      </c>
      <c r="E29" s="563">
        <v>781.8</v>
      </c>
      <c r="F29" s="563">
        <v>694.6</v>
      </c>
      <c r="G29" s="563">
        <v>31.9</v>
      </c>
      <c r="H29" s="563">
        <v>1658.2</v>
      </c>
    </row>
    <row r="30" spans="1:8">
      <c r="B30" s="563" t="s">
        <v>421</v>
      </c>
      <c r="C30" s="563">
        <v>669.4</v>
      </c>
      <c r="D30" s="563">
        <v>1895.1</v>
      </c>
      <c r="E30" s="563">
        <v>640.70000000000005</v>
      </c>
      <c r="F30" s="563">
        <v>481.6</v>
      </c>
      <c r="G30" s="563">
        <v>28.7</v>
      </c>
      <c r="H30" s="563">
        <v>1173</v>
      </c>
    </row>
    <row r="31" spans="1:8">
      <c r="A31" s="563" t="s">
        <v>117</v>
      </c>
      <c r="B31" s="563" t="s">
        <v>241</v>
      </c>
      <c r="C31" s="563">
        <v>603.79999999999995</v>
      </c>
      <c r="D31" s="563">
        <v>3131</v>
      </c>
      <c r="E31" s="563">
        <v>589.6</v>
      </c>
      <c r="F31" s="563">
        <v>769.1</v>
      </c>
      <c r="G31" s="563">
        <v>14.2</v>
      </c>
      <c r="H31" s="563">
        <v>1761.1</v>
      </c>
    </row>
    <row r="32" spans="1:8">
      <c r="B32" s="563" t="s">
        <v>399</v>
      </c>
      <c r="C32" s="563">
        <v>5.9</v>
      </c>
      <c r="D32" s="563">
        <v>35.700000000000003</v>
      </c>
      <c r="E32" s="563">
        <v>5.6</v>
      </c>
      <c r="F32" s="563">
        <v>6.5</v>
      </c>
      <c r="G32" s="563">
        <v>0.3</v>
      </c>
      <c r="H32" s="563">
        <v>29.1</v>
      </c>
    </row>
    <row r="33" spans="2:8">
      <c r="B33" s="563" t="s">
        <v>400</v>
      </c>
      <c r="C33" s="563">
        <v>4</v>
      </c>
      <c r="D33" s="563">
        <v>148.6</v>
      </c>
      <c r="E33" s="563">
        <v>4</v>
      </c>
      <c r="F33" s="563">
        <v>19.3</v>
      </c>
      <c r="G33" s="563">
        <v>0</v>
      </c>
      <c r="H33" s="563">
        <v>121.5</v>
      </c>
    </row>
    <row r="34" spans="2:8">
      <c r="B34" s="563" t="s">
        <v>401</v>
      </c>
      <c r="C34" s="563">
        <v>2.7</v>
      </c>
      <c r="D34" s="563">
        <v>123.9</v>
      </c>
      <c r="E34" s="563">
        <v>2.7</v>
      </c>
      <c r="F34" s="563">
        <v>14.9</v>
      </c>
      <c r="G34" s="563">
        <v>0</v>
      </c>
      <c r="H34" s="563">
        <v>82.6</v>
      </c>
    </row>
    <row r="35" spans="2:8">
      <c r="B35" s="563" t="s">
        <v>402</v>
      </c>
      <c r="C35" s="563">
        <v>3</v>
      </c>
      <c r="D35" s="563">
        <v>79.3</v>
      </c>
      <c r="E35" s="563">
        <v>2.9</v>
      </c>
      <c r="F35" s="563">
        <v>11.6</v>
      </c>
      <c r="G35" s="563">
        <v>0</v>
      </c>
      <c r="H35" s="563">
        <v>53.7</v>
      </c>
    </row>
    <row r="36" spans="2:8">
      <c r="B36" s="563" t="s">
        <v>403</v>
      </c>
      <c r="C36" s="563">
        <v>3.8</v>
      </c>
      <c r="D36" s="563">
        <v>53.8</v>
      </c>
      <c r="E36" s="563">
        <v>3.7</v>
      </c>
      <c r="F36" s="563">
        <v>9.9</v>
      </c>
      <c r="G36" s="563">
        <v>0.1</v>
      </c>
      <c r="H36" s="563">
        <v>33.1</v>
      </c>
    </row>
    <row r="37" spans="2:8">
      <c r="B37" s="563" t="s">
        <v>404</v>
      </c>
      <c r="C37" s="563">
        <v>4.7</v>
      </c>
      <c r="D37" s="563">
        <v>55.6</v>
      </c>
      <c r="E37" s="563">
        <v>4.5999999999999996</v>
      </c>
      <c r="F37" s="563">
        <v>10.199999999999999</v>
      </c>
      <c r="G37" s="563">
        <v>0.1</v>
      </c>
      <c r="H37" s="563">
        <v>31.5</v>
      </c>
    </row>
    <row r="38" spans="2:8">
      <c r="B38" s="563" t="s">
        <v>405</v>
      </c>
      <c r="C38" s="563">
        <v>6.1</v>
      </c>
      <c r="D38" s="563">
        <v>65.099999999999994</v>
      </c>
      <c r="E38" s="563">
        <v>5.9</v>
      </c>
      <c r="F38" s="563">
        <v>12.4</v>
      </c>
      <c r="G38" s="563">
        <v>0.1</v>
      </c>
      <c r="H38" s="563">
        <v>34.700000000000003</v>
      </c>
    </row>
    <row r="39" spans="2:8">
      <c r="B39" s="563" t="s">
        <v>406</v>
      </c>
      <c r="C39" s="563">
        <v>8.1999999999999993</v>
      </c>
      <c r="D39" s="563">
        <v>81.7</v>
      </c>
      <c r="E39" s="563">
        <v>8</v>
      </c>
      <c r="F39" s="563">
        <v>16</v>
      </c>
      <c r="G39" s="563">
        <v>0.2</v>
      </c>
      <c r="H39" s="563">
        <v>41.1</v>
      </c>
    </row>
    <row r="40" spans="2:8">
      <c r="B40" s="563" t="s">
        <v>407</v>
      </c>
      <c r="C40" s="563">
        <v>11.7</v>
      </c>
      <c r="D40" s="563">
        <v>108.2</v>
      </c>
      <c r="E40" s="563">
        <v>11.4</v>
      </c>
      <c r="F40" s="563">
        <v>22.9</v>
      </c>
      <c r="G40" s="563">
        <v>0.3</v>
      </c>
      <c r="H40" s="563">
        <v>58.6</v>
      </c>
    </row>
    <row r="41" spans="2:8">
      <c r="B41" s="563" t="s">
        <v>408</v>
      </c>
      <c r="C41" s="563">
        <v>17.399999999999999</v>
      </c>
      <c r="D41" s="563">
        <v>141.30000000000001</v>
      </c>
      <c r="E41" s="563">
        <v>17.2</v>
      </c>
      <c r="F41" s="563">
        <v>31.3</v>
      </c>
      <c r="G41" s="563">
        <v>0.2</v>
      </c>
      <c r="H41" s="563">
        <v>72.400000000000006</v>
      </c>
    </row>
    <row r="42" spans="2:8">
      <c r="B42" s="563" t="s">
        <v>409</v>
      </c>
      <c r="C42" s="563">
        <v>20.8</v>
      </c>
      <c r="D42" s="563">
        <v>144.30000000000001</v>
      </c>
      <c r="E42" s="563">
        <v>20.399999999999999</v>
      </c>
      <c r="F42" s="563">
        <v>34</v>
      </c>
      <c r="G42" s="563">
        <v>0.4</v>
      </c>
      <c r="H42" s="563">
        <v>74.3</v>
      </c>
    </row>
    <row r="43" spans="2:8">
      <c r="B43" s="563" t="s">
        <v>410</v>
      </c>
      <c r="C43" s="563">
        <v>26.8</v>
      </c>
      <c r="D43" s="563">
        <v>159.5</v>
      </c>
      <c r="E43" s="563">
        <v>26.4</v>
      </c>
      <c r="F43" s="563">
        <v>39.4</v>
      </c>
      <c r="G43" s="563">
        <v>0.4</v>
      </c>
      <c r="H43" s="563">
        <v>82.8</v>
      </c>
    </row>
    <row r="44" spans="2:8">
      <c r="B44" s="563" t="s">
        <v>411</v>
      </c>
      <c r="C44" s="563">
        <v>35</v>
      </c>
      <c r="D44" s="563">
        <v>185.4</v>
      </c>
      <c r="E44" s="563">
        <v>34.4</v>
      </c>
      <c r="F44" s="563">
        <v>49.4</v>
      </c>
      <c r="G44" s="563">
        <v>0.6</v>
      </c>
      <c r="H44" s="563">
        <v>93.6</v>
      </c>
    </row>
    <row r="45" spans="2:8">
      <c r="B45" s="563" t="s">
        <v>412</v>
      </c>
      <c r="C45" s="563">
        <v>56.5</v>
      </c>
      <c r="D45" s="563">
        <v>271.60000000000002</v>
      </c>
      <c r="E45" s="563">
        <v>55.8</v>
      </c>
      <c r="F45" s="563">
        <v>74.099999999999994</v>
      </c>
      <c r="G45" s="563">
        <v>0.7</v>
      </c>
      <c r="H45" s="563">
        <v>135.9</v>
      </c>
    </row>
    <row r="46" spans="2:8">
      <c r="B46" s="563" t="s">
        <v>413</v>
      </c>
      <c r="C46" s="563">
        <v>71.400000000000006</v>
      </c>
      <c r="D46" s="563">
        <v>345.2</v>
      </c>
      <c r="E46" s="563">
        <v>70</v>
      </c>
      <c r="F46" s="563">
        <v>96.9</v>
      </c>
      <c r="G46" s="563">
        <v>1.4</v>
      </c>
      <c r="H46" s="563">
        <v>176.9</v>
      </c>
    </row>
    <row r="47" spans="2:8">
      <c r="B47" s="563" t="s">
        <v>414</v>
      </c>
      <c r="C47" s="563">
        <v>77.8</v>
      </c>
      <c r="D47" s="563">
        <v>378.7</v>
      </c>
      <c r="E47" s="563">
        <v>76.3</v>
      </c>
      <c r="F47" s="563">
        <v>107.1</v>
      </c>
      <c r="G47" s="563">
        <v>1.5</v>
      </c>
      <c r="H47" s="563">
        <v>202</v>
      </c>
    </row>
    <row r="48" spans="2:8">
      <c r="B48" s="563" t="s">
        <v>415</v>
      </c>
      <c r="C48" s="563">
        <v>80.599999999999994</v>
      </c>
      <c r="D48" s="563">
        <v>335.2</v>
      </c>
      <c r="E48" s="563">
        <v>78.8</v>
      </c>
      <c r="F48" s="563">
        <v>96.2</v>
      </c>
      <c r="G48" s="563">
        <v>1.9</v>
      </c>
      <c r="H48" s="563">
        <v>187.8</v>
      </c>
    </row>
    <row r="49" spans="1:8">
      <c r="B49" s="563" t="s">
        <v>416</v>
      </c>
      <c r="C49" s="563">
        <v>79</v>
      </c>
      <c r="D49" s="563">
        <v>249.9</v>
      </c>
      <c r="E49" s="563">
        <v>76.7</v>
      </c>
      <c r="F49" s="563">
        <v>71.2</v>
      </c>
      <c r="G49" s="563">
        <v>2.2999999999999998</v>
      </c>
      <c r="H49" s="563">
        <v>145.9</v>
      </c>
    </row>
    <row r="50" spans="1:8">
      <c r="B50" s="563" t="s">
        <v>417</v>
      </c>
      <c r="C50" s="563">
        <v>57.7</v>
      </c>
      <c r="D50" s="563">
        <v>122.2</v>
      </c>
      <c r="E50" s="563">
        <v>55.3</v>
      </c>
      <c r="F50" s="563">
        <v>33.700000000000003</v>
      </c>
      <c r="G50" s="563">
        <v>2.4</v>
      </c>
      <c r="H50" s="563">
        <v>75</v>
      </c>
    </row>
    <row r="51" spans="1:8">
      <c r="B51" s="563" t="s">
        <v>418</v>
      </c>
      <c r="C51" s="563">
        <v>29.9</v>
      </c>
      <c r="D51" s="563">
        <v>38</v>
      </c>
      <c r="E51" s="563">
        <v>28.7</v>
      </c>
      <c r="F51" s="563">
        <v>11</v>
      </c>
      <c r="G51" s="563">
        <v>1.2</v>
      </c>
      <c r="H51" s="563">
        <v>23.9</v>
      </c>
    </row>
    <row r="52" spans="1:8">
      <c r="B52" s="563" t="s">
        <v>240</v>
      </c>
      <c r="C52" s="563">
        <v>0.9</v>
      </c>
      <c r="D52" s="563">
        <v>7.8</v>
      </c>
      <c r="E52" s="563">
        <v>0.8</v>
      </c>
      <c r="F52" s="563">
        <v>1.2</v>
      </c>
      <c r="G52" s="563">
        <v>0.1</v>
      </c>
      <c r="H52" s="563">
        <v>4.5</v>
      </c>
    </row>
    <row r="53" spans="1:8">
      <c r="B53" s="563" t="s">
        <v>419</v>
      </c>
      <c r="C53" s="563">
        <v>396.4</v>
      </c>
      <c r="D53" s="563">
        <v>1469.2</v>
      </c>
      <c r="E53" s="563">
        <v>385.8</v>
      </c>
      <c r="F53" s="563">
        <v>416.1</v>
      </c>
      <c r="G53" s="563">
        <v>10.6</v>
      </c>
      <c r="H53" s="563">
        <v>811.5</v>
      </c>
    </row>
    <row r="54" spans="1:8">
      <c r="B54" s="563" t="s">
        <v>420</v>
      </c>
      <c r="C54" s="563">
        <v>325</v>
      </c>
      <c r="D54" s="563">
        <v>1123.9000000000001</v>
      </c>
      <c r="E54" s="563">
        <v>315.7</v>
      </c>
      <c r="F54" s="563">
        <v>319.2</v>
      </c>
      <c r="G54" s="563">
        <v>9.3000000000000007</v>
      </c>
      <c r="H54" s="563">
        <v>634.6</v>
      </c>
    </row>
    <row r="55" spans="1:8">
      <c r="B55" s="563" t="s">
        <v>421</v>
      </c>
      <c r="C55" s="563">
        <v>247.2</v>
      </c>
      <c r="D55" s="563">
        <v>745.3</v>
      </c>
      <c r="E55" s="563">
        <v>239.4</v>
      </c>
      <c r="F55" s="563">
        <v>212.1</v>
      </c>
      <c r="G55" s="563">
        <v>7.8</v>
      </c>
      <c r="H55" s="563">
        <v>432.6</v>
      </c>
    </row>
    <row r="56" spans="1:8">
      <c r="A56" s="563" t="s">
        <v>118</v>
      </c>
      <c r="B56" s="563" t="s">
        <v>241</v>
      </c>
      <c r="C56" s="563">
        <v>715.1</v>
      </c>
      <c r="D56" s="563">
        <v>4107.3</v>
      </c>
      <c r="E56" s="563">
        <v>683.4</v>
      </c>
      <c r="F56" s="563">
        <v>872.8</v>
      </c>
      <c r="G56" s="563">
        <v>31.7</v>
      </c>
      <c r="H56" s="563">
        <v>2471.9</v>
      </c>
    </row>
    <row r="57" spans="1:8">
      <c r="B57" s="563" t="s">
        <v>399</v>
      </c>
      <c r="C57" s="563">
        <v>5</v>
      </c>
      <c r="D57" s="563">
        <v>32.6</v>
      </c>
      <c r="E57" s="563">
        <v>4.8</v>
      </c>
      <c r="F57" s="563">
        <v>6.1</v>
      </c>
      <c r="G57" s="563">
        <v>0.2</v>
      </c>
      <c r="H57" s="563">
        <v>26.5</v>
      </c>
    </row>
    <row r="58" spans="1:8">
      <c r="B58" s="563" t="s">
        <v>400</v>
      </c>
      <c r="C58" s="563">
        <v>3.1</v>
      </c>
      <c r="D58" s="563">
        <v>135.69999999999999</v>
      </c>
      <c r="E58" s="563">
        <v>3.1</v>
      </c>
      <c r="F58" s="563">
        <v>15</v>
      </c>
      <c r="G58" s="563">
        <v>0</v>
      </c>
      <c r="H58" s="563">
        <v>110.7</v>
      </c>
    </row>
    <row r="59" spans="1:8">
      <c r="B59" s="563" t="s">
        <v>401</v>
      </c>
      <c r="C59" s="563">
        <v>2.1</v>
      </c>
      <c r="D59" s="563">
        <v>110.8</v>
      </c>
      <c r="E59" s="563">
        <v>2.1</v>
      </c>
      <c r="F59" s="563">
        <v>10.7</v>
      </c>
      <c r="G59" s="563">
        <v>0</v>
      </c>
      <c r="H59" s="563">
        <v>74.5</v>
      </c>
    </row>
    <row r="60" spans="1:8">
      <c r="B60" s="563" t="s">
        <v>402</v>
      </c>
      <c r="C60" s="563">
        <v>2.2999999999999998</v>
      </c>
      <c r="D60" s="563">
        <v>72</v>
      </c>
      <c r="E60" s="563">
        <v>2.2999999999999998</v>
      </c>
      <c r="F60" s="563">
        <v>9</v>
      </c>
      <c r="G60" s="563">
        <v>0</v>
      </c>
      <c r="H60" s="563">
        <v>45.3</v>
      </c>
    </row>
    <row r="61" spans="1:8">
      <c r="B61" s="563" t="s">
        <v>403</v>
      </c>
      <c r="C61" s="563">
        <v>3.2</v>
      </c>
      <c r="D61" s="563">
        <v>62.5</v>
      </c>
      <c r="E61" s="563">
        <v>3.1</v>
      </c>
      <c r="F61" s="563">
        <v>9.4</v>
      </c>
      <c r="G61" s="563">
        <v>0.2</v>
      </c>
      <c r="H61" s="563">
        <v>39.200000000000003</v>
      </c>
    </row>
    <row r="62" spans="1:8">
      <c r="B62" s="563" t="s">
        <v>404</v>
      </c>
      <c r="C62" s="563">
        <v>5.5</v>
      </c>
      <c r="D62" s="563">
        <v>83.3</v>
      </c>
      <c r="E62" s="563">
        <v>5</v>
      </c>
      <c r="F62" s="563">
        <v>13.6</v>
      </c>
      <c r="G62" s="563">
        <v>0.6</v>
      </c>
      <c r="H62" s="563">
        <v>49.5</v>
      </c>
    </row>
    <row r="63" spans="1:8">
      <c r="B63" s="563" t="s">
        <v>405</v>
      </c>
      <c r="C63" s="563">
        <v>10</v>
      </c>
      <c r="D63" s="563">
        <v>116.2</v>
      </c>
      <c r="E63" s="563">
        <v>8.4</v>
      </c>
      <c r="F63" s="563">
        <v>22.4</v>
      </c>
      <c r="G63" s="563">
        <v>1.6</v>
      </c>
      <c r="H63" s="563">
        <v>71</v>
      </c>
    </row>
    <row r="64" spans="1:8">
      <c r="B64" s="563" t="s">
        <v>406</v>
      </c>
      <c r="C64" s="563">
        <v>13.9</v>
      </c>
      <c r="D64" s="563">
        <v>148.69999999999999</v>
      </c>
      <c r="E64" s="563">
        <v>12</v>
      </c>
      <c r="F64" s="563">
        <v>30.1</v>
      </c>
      <c r="G64" s="563">
        <v>1.9</v>
      </c>
      <c r="H64" s="563">
        <v>87.6</v>
      </c>
    </row>
    <row r="65" spans="2:8">
      <c r="B65" s="563" t="s">
        <v>407</v>
      </c>
      <c r="C65" s="563">
        <v>14.6</v>
      </c>
      <c r="D65" s="563">
        <v>176.1</v>
      </c>
      <c r="E65" s="563">
        <v>13.4</v>
      </c>
      <c r="F65" s="563">
        <v>35.9</v>
      </c>
      <c r="G65" s="563">
        <v>1.2</v>
      </c>
      <c r="H65" s="563">
        <v>98.1</v>
      </c>
    </row>
    <row r="66" spans="2:8">
      <c r="B66" s="563" t="s">
        <v>408</v>
      </c>
      <c r="C66" s="563">
        <v>14.9</v>
      </c>
      <c r="D66" s="563">
        <v>189.9</v>
      </c>
      <c r="E66" s="563">
        <v>14.6</v>
      </c>
      <c r="F66" s="563">
        <v>40.799999999999997</v>
      </c>
      <c r="G66" s="563">
        <v>0.3</v>
      </c>
      <c r="H66" s="563">
        <v>108.4</v>
      </c>
    </row>
    <row r="67" spans="2:8">
      <c r="B67" s="563" t="s">
        <v>409</v>
      </c>
      <c r="C67" s="563">
        <v>16</v>
      </c>
      <c r="D67" s="563">
        <v>185.2</v>
      </c>
      <c r="E67" s="563">
        <v>15.8</v>
      </c>
      <c r="F67" s="563">
        <v>40.9</v>
      </c>
      <c r="G67" s="563">
        <v>0.2</v>
      </c>
      <c r="H67" s="563">
        <v>99</v>
      </c>
    </row>
    <row r="68" spans="2:8">
      <c r="B68" s="563" t="s">
        <v>410</v>
      </c>
      <c r="C68" s="563">
        <v>19.2</v>
      </c>
      <c r="D68" s="563">
        <v>203.9</v>
      </c>
      <c r="E68" s="563">
        <v>18.899999999999999</v>
      </c>
      <c r="F68" s="563">
        <v>44.7</v>
      </c>
      <c r="G68" s="563">
        <v>0.3</v>
      </c>
      <c r="H68" s="563">
        <v>108.8</v>
      </c>
    </row>
    <row r="69" spans="2:8">
      <c r="B69" s="563" t="s">
        <v>411</v>
      </c>
      <c r="C69" s="563">
        <v>24.1</v>
      </c>
      <c r="D69" s="563">
        <v>224.9</v>
      </c>
      <c r="E69" s="563">
        <v>23.8</v>
      </c>
      <c r="F69" s="563">
        <v>51.4</v>
      </c>
      <c r="G69" s="563">
        <v>0.3</v>
      </c>
      <c r="H69" s="563">
        <v>120</v>
      </c>
    </row>
    <row r="70" spans="2:8">
      <c r="B70" s="563" t="s">
        <v>412</v>
      </c>
      <c r="C70" s="563">
        <v>39.1</v>
      </c>
      <c r="D70" s="563">
        <v>313.39999999999998</v>
      </c>
      <c r="E70" s="563">
        <v>38.299999999999997</v>
      </c>
      <c r="F70" s="563">
        <v>72.2</v>
      </c>
      <c r="G70" s="563">
        <v>0.8</v>
      </c>
      <c r="H70" s="563">
        <v>170.8</v>
      </c>
    </row>
    <row r="71" spans="2:8">
      <c r="B71" s="563" t="s">
        <v>413</v>
      </c>
      <c r="C71" s="563">
        <v>52.2</v>
      </c>
      <c r="D71" s="563">
        <v>415.4</v>
      </c>
      <c r="E71" s="563">
        <v>50.9</v>
      </c>
      <c r="F71" s="563">
        <v>93.7</v>
      </c>
      <c r="G71" s="563">
        <v>1.3</v>
      </c>
      <c r="H71" s="563">
        <v>232.4</v>
      </c>
    </row>
    <row r="72" spans="2:8">
      <c r="B72" s="563" t="s">
        <v>414</v>
      </c>
      <c r="C72" s="563">
        <v>66.5</v>
      </c>
      <c r="D72" s="563">
        <v>475.8</v>
      </c>
      <c r="E72" s="563">
        <v>64.7</v>
      </c>
      <c r="F72" s="563">
        <v>106</v>
      </c>
      <c r="G72" s="563">
        <v>1.7</v>
      </c>
      <c r="H72" s="563">
        <v>283.2</v>
      </c>
    </row>
    <row r="73" spans="2:8">
      <c r="B73" s="563" t="s">
        <v>415</v>
      </c>
      <c r="C73" s="563">
        <v>84.6</v>
      </c>
      <c r="D73" s="563">
        <v>442</v>
      </c>
      <c r="E73" s="563">
        <v>81.7</v>
      </c>
      <c r="F73" s="563">
        <v>101.7</v>
      </c>
      <c r="G73" s="563">
        <v>2.9</v>
      </c>
      <c r="H73" s="563">
        <v>276.10000000000002</v>
      </c>
    </row>
    <row r="74" spans="2:8">
      <c r="B74" s="563" t="s">
        <v>416</v>
      </c>
      <c r="C74" s="563">
        <v>109.9</v>
      </c>
      <c r="D74" s="563">
        <v>363.8</v>
      </c>
      <c r="E74" s="563">
        <v>105.2</v>
      </c>
      <c r="F74" s="563">
        <v>86.8</v>
      </c>
      <c r="G74" s="563">
        <v>4.7</v>
      </c>
      <c r="H74" s="563">
        <v>235.7</v>
      </c>
    </row>
    <row r="75" spans="2:8">
      <c r="B75" s="563" t="s">
        <v>417</v>
      </c>
      <c r="C75" s="563">
        <v>113.2</v>
      </c>
      <c r="D75" s="563">
        <v>226.2</v>
      </c>
      <c r="E75" s="563">
        <v>107</v>
      </c>
      <c r="F75" s="563">
        <v>53.2</v>
      </c>
      <c r="G75" s="563">
        <v>6.2</v>
      </c>
      <c r="H75" s="563">
        <v>150.80000000000001</v>
      </c>
    </row>
    <row r="76" spans="2:8">
      <c r="B76" s="563" t="s">
        <v>418</v>
      </c>
      <c r="C76" s="563">
        <v>114.6</v>
      </c>
      <c r="D76" s="563">
        <v>117.8</v>
      </c>
      <c r="E76" s="563">
        <v>107.4</v>
      </c>
      <c r="F76" s="563">
        <v>27.7</v>
      </c>
      <c r="G76" s="563">
        <v>7.1</v>
      </c>
      <c r="H76" s="563">
        <v>77.900000000000006</v>
      </c>
    </row>
    <row r="77" spans="2:8">
      <c r="B77" s="563" t="s">
        <v>240</v>
      </c>
      <c r="C77" s="563">
        <v>1</v>
      </c>
      <c r="D77" s="563">
        <v>11.1</v>
      </c>
      <c r="E77" s="563">
        <v>0.9</v>
      </c>
      <c r="F77" s="563">
        <v>1.6</v>
      </c>
      <c r="G77" s="563">
        <v>0.1</v>
      </c>
      <c r="H77" s="563">
        <v>6.5</v>
      </c>
    </row>
    <row r="78" spans="2:8">
      <c r="B78" s="563" t="s">
        <v>419</v>
      </c>
      <c r="C78" s="563">
        <v>540.9</v>
      </c>
      <c r="D78" s="563">
        <v>2041</v>
      </c>
      <c r="E78" s="563">
        <v>517</v>
      </c>
      <c r="F78" s="563">
        <v>469.1</v>
      </c>
      <c r="G78" s="563">
        <v>23.9</v>
      </c>
      <c r="H78" s="563">
        <v>1256</v>
      </c>
    </row>
    <row r="79" spans="2:8">
      <c r="B79" s="563" t="s">
        <v>420</v>
      </c>
      <c r="C79" s="563">
        <v>488.7</v>
      </c>
      <c r="D79" s="563">
        <v>1625.6</v>
      </c>
      <c r="E79" s="563">
        <v>466.1</v>
      </c>
      <c r="F79" s="563">
        <v>375.5</v>
      </c>
      <c r="G79" s="563">
        <v>22.6</v>
      </c>
      <c r="H79" s="563">
        <v>1023.6</v>
      </c>
    </row>
    <row r="80" spans="2:8">
      <c r="B80" s="563" t="s">
        <v>421</v>
      </c>
      <c r="C80" s="563">
        <v>422.2</v>
      </c>
      <c r="D80" s="563">
        <v>1149.8</v>
      </c>
      <c r="E80" s="563">
        <v>401.3</v>
      </c>
      <c r="F80" s="563">
        <v>269.5</v>
      </c>
      <c r="G80" s="563">
        <v>20.9</v>
      </c>
      <c r="H80" s="563">
        <v>740.4</v>
      </c>
    </row>
  </sheetData>
  <phoneticPr fontId="2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66FF"/>
  </sheetPr>
  <dimension ref="A1:R38"/>
  <sheetViews>
    <sheetView showGridLines="0" zoomScale="85" zoomScaleNormal="85" zoomScaleSheetLayoutView="100" workbookViewId="0"/>
  </sheetViews>
  <sheetFormatPr defaultRowHeight="18.75" customHeight="1"/>
  <cols>
    <col min="1" max="1" width="1.125" style="569" customWidth="1"/>
    <col min="2" max="2" width="17.5" style="569" customWidth="1"/>
    <col min="3" max="3" width="9" style="569"/>
    <col min="4" max="4" width="9.5" style="569" bestFit="1" customWidth="1"/>
    <col min="5" max="5" width="9" style="569"/>
    <col min="6" max="6" width="9.5" style="569" bestFit="1" customWidth="1"/>
    <col min="7" max="11" width="9" style="569"/>
    <col min="12" max="12" width="0.875" style="569" customWidth="1"/>
    <col min="13" max="13" width="2.75" style="571" customWidth="1"/>
    <col min="14" max="16" width="10.625" style="571" customWidth="1"/>
    <col min="17" max="18" width="9" style="571"/>
    <col min="19" max="256" width="9" style="569"/>
    <col min="257" max="257" width="1.125" style="569" customWidth="1"/>
    <col min="258" max="258" width="17.5" style="569" customWidth="1"/>
    <col min="259" max="259" width="9" style="569"/>
    <col min="260" max="260" width="9.5" style="569" bestFit="1" customWidth="1"/>
    <col min="261" max="261" width="9" style="569"/>
    <col min="262" max="262" width="9.5" style="569" bestFit="1" customWidth="1"/>
    <col min="263" max="267" width="9" style="569"/>
    <col min="268" max="268" width="0.875" style="569" customWidth="1"/>
    <col min="269" max="269" width="2.75" style="569" customWidth="1"/>
    <col min="270" max="272" width="10.625" style="569" customWidth="1"/>
    <col min="273" max="512" width="9" style="569"/>
    <col min="513" max="513" width="1.125" style="569" customWidth="1"/>
    <col min="514" max="514" width="17.5" style="569" customWidth="1"/>
    <col min="515" max="515" width="9" style="569"/>
    <col min="516" max="516" width="9.5" style="569" bestFit="1" customWidth="1"/>
    <col min="517" max="517" width="9" style="569"/>
    <col min="518" max="518" width="9.5" style="569" bestFit="1" customWidth="1"/>
    <col min="519" max="523" width="9" style="569"/>
    <col min="524" max="524" width="0.875" style="569" customWidth="1"/>
    <col min="525" max="525" width="2.75" style="569" customWidth="1"/>
    <col min="526" max="528" width="10.625" style="569" customWidth="1"/>
    <col min="529" max="768" width="9" style="569"/>
    <col min="769" max="769" width="1.125" style="569" customWidth="1"/>
    <col min="770" max="770" width="17.5" style="569" customWidth="1"/>
    <col min="771" max="771" width="9" style="569"/>
    <col min="772" max="772" width="9.5" style="569" bestFit="1" customWidth="1"/>
    <col min="773" max="773" width="9" style="569"/>
    <col min="774" max="774" width="9.5" style="569" bestFit="1" customWidth="1"/>
    <col min="775" max="779" width="9" style="569"/>
    <col min="780" max="780" width="0.875" style="569" customWidth="1"/>
    <col min="781" max="781" width="2.75" style="569" customWidth="1"/>
    <col min="782" max="784" width="10.625" style="569" customWidth="1"/>
    <col min="785" max="1024" width="9" style="569"/>
    <col min="1025" max="1025" width="1.125" style="569" customWidth="1"/>
    <col min="1026" max="1026" width="17.5" style="569" customWidth="1"/>
    <col min="1027" max="1027" width="9" style="569"/>
    <col min="1028" max="1028" width="9.5" style="569" bestFit="1" customWidth="1"/>
    <col min="1029" max="1029" width="9" style="569"/>
    <col min="1030" max="1030" width="9.5" style="569" bestFit="1" customWidth="1"/>
    <col min="1031" max="1035" width="9" style="569"/>
    <col min="1036" max="1036" width="0.875" style="569" customWidth="1"/>
    <col min="1037" max="1037" width="2.75" style="569" customWidth="1"/>
    <col min="1038" max="1040" width="10.625" style="569" customWidth="1"/>
    <col min="1041" max="1280" width="9" style="569"/>
    <col min="1281" max="1281" width="1.125" style="569" customWidth="1"/>
    <col min="1282" max="1282" width="17.5" style="569" customWidth="1"/>
    <col min="1283" max="1283" width="9" style="569"/>
    <col min="1284" max="1284" width="9.5" style="569" bestFit="1" customWidth="1"/>
    <col min="1285" max="1285" width="9" style="569"/>
    <col min="1286" max="1286" width="9.5" style="569" bestFit="1" customWidth="1"/>
    <col min="1287" max="1291" width="9" style="569"/>
    <col min="1292" max="1292" width="0.875" style="569" customWidth="1"/>
    <col min="1293" max="1293" width="2.75" style="569" customWidth="1"/>
    <col min="1294" max="1296" width="10.625" style="569" customWidth="1"/>
    <col min="1297" max="1536" width="9" style="569"/>
    <col min="1537" max="1537" width="1.125" style="569" customWidth="1"/>
    <col min="1538" max="1538" width="17.5" style="569" customWidth="1"/>
    <col min="1539" max="1539" width="9" style="569"/>
    <col min="1540" max="1540" width="9.5" style="569" bestFit="1" customWidth="1"/>
    <col min="1541" max="1541" width="9" style="569"/>
    <col min="1542" max="1542" width="9.5" style="569" bestFit="1" customWidth="1"/>
    <col min="1543" max="1547" width="9" style="569"/>
    <col min="1548" max="1548" width="0.875" style="569" customWidth="1"/>
    <col min="1549" max="1549" width="2.75" style="569" customWidth="1"/>
    <col min="1550" max="1552" width="10.625" style="569" customWidth="1"/>
    <col min="1553" max="1792" width="9" style="569"/>
    <col min="1793" max="1793" width="1.125" style="569" customWidth="1"/>
    <col min="1794" max="1794" width="17.5" style="569" customWidth="1"/>
    <col min="1795" max="1795" width="9" style="569"/>
    <col min="1796" max="1796" width="9.5" style="569" bestFit="1" customWidth="1"/>
    <col min="1797" max="1797" width="9" style="569"/>
    <col min="1798" max="1798" width="9.5" style="569" bestFit="1" customWidth="1"/>
    <col min="1799" max="1803" width="9" style="569"/>
    <col min="1804" max="1804" width="0.875" style="569" customWidth="1"/>
    <col min="1805" max="1805" width="2.75" style="569" customWidth="1"/>
    <col min="1806" max="1808" width="10.625" style="569" customWidth="1"/>
    <col min="1809" max="2048" width="9" style="569"/>
    <col min="2049" max="2049" width="1.125" style="569" customWidth="1"/>
    <col min="2050" max="2050" width="17.5" style="569" customWidth="1"/>
    <col min="2051" max="2051" width="9" style="569"/>
    <col min="2052" max="2052" width="9.5" style="569" bestFit="1" customWidth="1"/>
    <col min="2053" max="2053" width="9" style="569"/>
    <col min="2054" max="2054" width="9.5" style="569" bestFit="1" customWidth="1"/>
    <col min="2055" max="2059" width="9" style="569"/>
    <col min="2060" max="2060" width="0.875" style="569" customWidth="1"/>
    <col min="2061" max="2061" width="2.75" style="569" customWidth="1"/>
    <col min="2062" max="2064" width="10.625" style="569" customWidth="1"/>
    <col min="2065" max="2304" width="9" style="569"/>
    <col min="2305" max="2305" width="1.125" style="569" customWidth="1"/>
    <col min="2306" max="2306" width="17.5" style="569" customWidth="1"/>
    <col min="2307" max="2307" width="9" style="569"/>
    <col min="2308" max="2308" width="9.5" style="569" bestFit="1" customWidth="1"/>
    <col min="2309" max="2309" width="9" style="569"/>
    <col min="2310" max="2310" width="9.5" style="569" bestFit="1" customWidth="1"/>
    <col min="2311" max="2315" width="9" style="569"/>
    <col min="2316" max="2316" width="0.875" style="569" customWidth="1"/>
    <col min="2317" max="2317" width="2.75" style="569" customWidth="1"/>
    <col min="2318" max="2320" width="10.625" style="569" customWidth="1"/>
    <col min="2321" max="2560" width="9" style="569"/>
    <col min="2561" max="2561" width="1.125" style="569" customWidth="1"/>
    <col min="2562" max="2562" width="17.5" style="569" customWidth="1"/>
    <col min="2563" max="2563" width="9" style="569"/>
    <col min="2564" max="2564" width="9.5" style="569" bestFit="1" customWidth="1"/>
    <col min="2565" max="2565" width="9" style="569"/>
    <col min="2566" max="2566" width="9.5" style="569" bestFit="1" customWidth="1"/>
    <col min="2567" max="2571" width="9" style="569"/>
    <col min="2572" max="2572" width="0.875" style="569" customWidth="1"/>
    <col min="2573" max="2573" width="2.75" style="569" customWidth="1"/>
    <col min="2574" max="2576" width="10.625" style="569" customWidth="1"/>
    <col min="2577" max="2816" width="9" style="569"/>
    <col min="2817" max="2817" width="1.125" style="569" customWidth="1"/>
    <col min="2818" max="2818" width="17.5" style="569" customWidth="1"/>
    <col min="2819" max="2819" width="9" style="569"/>
    <col min="2820" max="2820" width="9.5" style="569" bestFit="1" customWidth="1"/>
    <col min="2821" max="2821" width="9" style="569"/>
    <col min="2822" max="2822" width="9.5" style="569" bestFit="1" customWidth="1"/>
    <col min="2823" max="2827" width="9" style="569"/>
    <col min="2828" max="2828" width="0.875" style="569" customWidth="1"/>
    <col min="2829" max="2829" width="2.75" style="569" customWidth="1"/>
    <col min="2830" max="2832" width="10.625" style="569" customWidth="1"/>
    <col min="2833" max="3072" width="9" style="569"/>
    <col min="3073" max="3073" width="1.125" style="569" customWidth="1"/>
    <col min="3074" max="3074" width="17.5" style="569" customWidth="1"/>
    <col min="3075" max="3075" width="9" style="569"/>
    <col min="3076" max="3076" width="9.5" style="569" bestFit="1" customWidth="1"/>
    <col min="3077" max="3077" width="9" style="569"/>
    <col min="3078" max="3078" width="9.5" style="569" bestFit="1" customWidth="1"/>
    <col min="3079" max="3083" width="9" style="569"/>
    <col min="3084" max="3084" width="0.875" style="569" customWidth="1"/>
    <col min="3085" max="3085" width="2.75" style="569" customWidth="1"/>
    <col min="3086" max="3088" width="10.625" style="569" customWidth="1"/>
    <col min="3089" max="3328" width="9" style="569"/>
    <col min="3329" max="3329" width="1.125" style="569" customWidth="1"/>
    <col min="3330" max="3330" width="17.5" style="569" customWidth="1"/>
    <col min="3331" max="3331" width="9" style="569"/>
    <col min="3332" max="3332" width="9.5" style="569" bestFit="1" customWidth="1"/>
    <col min="3333" max="3333" width="9" style="569"/>
    <col min="3334" max="3334" width="9.5" style="569" bestFit="1" customWidth="1"/>
    <col min="3335" max="3339" width="9" style="569"/>
    <col min="3340" max="3340" width="0.875" style="569" customWidth="1"/>
    <col min="3341" max="3341" width="2.75" style="569" customWidth="1"/>
    <col min="3342" max="3344" width="10.625" style="569" customWidth="1"/>
    <col min="3345" max="3584" width="9" style="569"/>
    <col min="3585" max="3585" width="1.125" style="569" customWidth="1"/>
    <col min="3586" max="3586" width="17.5" style="569" customWidth="1"/>
    <col min="3587" max="3587" width="9" style="569"/>
    <col min="3588" max="3588" width="9.5" style="569" bestFit="1" customWidth="1"/>
    <col min="3589" max="3589" width="9" style="569"/>
    <col min="3590" max="3590" width="9.5" style="569" bestFit="1" customWidth="1"/>
    <col min="3591" max="3595" width="9" style="569"/>
    <col min="3596" max="3596" width="0.875" style="569" customWidth="1"/>
    <col min="3597" max="3597" width="2.75" style="569" customWidth="1"/>
    <col min="3598" max="3600" width="10.625" style="569" customWidth="1"/>
    <col min="3601" max="3840" width="9" style="569"/>
    <col min="3841" max="3841" width="1.125" style="569" customWidth="1"/>
    <col min="3842" max="3842" width="17.5" style="569" customWidth="1"/>
    <col min="3843" max="3843" width="9" style="569"/>
    <col min="3844" max="3844" width="9.5" style="569" bestFit="1" customWidth="1"/>
    <col min="3845" max="3845" width="9" style="569"/>
    <col min="3846" max="3846" width="9.5" style="569" bestFit="1" customWidth="1"/>
    <col min="3847" max="3851" width="9" style="569"/>
    <col min="3852" max="3852" width="0.875" style="569" customWidth="1"/>
    <col min="3853" max="3853" width="2.75" style="569" customWidth="1"/>
    <col min="3854" max="3856" width="10.625" style="569" customWidth="1"/>
    <col min="3857" max="4096" width="9" style="569"/>
    <col min="4097" max="4097" width="1.125" style="569" customWidth="1"/>
    <col min="4098" max="4098" width="17.5" style="569" customWidth="1"/>
    <col min="4099" max="4099" width="9" style="569"/>
    <col min="4100" max="4100" width="9.5" style="569" bestFit="1" customWidth="1"/>
    <col min="4101" max="4101" width="9" style="569"/>
    <col min="4102" max="4102" width="9.5" style="569" bestFit="1" customWidth="1"/>
    <col min="4103" max="4107" width="9" style="569"/>
    <col min="4108" max="4108" width="0.875" style="569" customWidth="1"/>
    <col min="4109" max="4109" width="2.75" style="569" customWidth="1"/>
    <col min="4110" max="4112" width="10.625" style="569" customWidth="1"/>
    <col min="4113" max="4352" width="9" style="569"/>
    <col min="4353" max="4353" width="1.125" style="569" customWidth="1"/>
    <col min="4354" max="4354" width="17.5" style="569" customWidth="1"/>
    <col min="4355" max="4355" width="9" style="569"/>
    <col min="4356" max="4356" width="9.5" style="569" bestFit="1" customWidth="1"/>
    <col min="4357" max="4357" width="9" style="569"/>
    <col min="4358" max="4358" width="9.5" style="569" bestFit="1" customWidth="1"/>
    <col min="4359" max="4363" width="9" style="569"/>
    <col min="4364" max="4364" width="0.875" style="569" customWidth="1"/>
    <col min="4365" max="4365" width="2.75" style="569" customWidth="1"/>
    <col min="4366" max="4368" width="10.625" style="569" customWidth="1"/>
    <col min="4369" max="4608" width="9" style="569"/>
    <col min="4609" max="4609" width="1.125" style="569" customWidth="1"/>
    <col min="4610" max="4610" width="17.5" style="569" customWidth="1"/>
    <col min="4611" max="4611" width="9" style="569"/>
    <col min="4612" max="4612" width="9.5" style="569" bestFit="1" customWidth="1"/>
    <col min="4613" max="4613" width="9" style="569"/>
    <col min="4614" max="4614" width="9.5" style="569" bestFit="1" customWidth="1"/>
    <col min="4615" max="4619" width="9" style="569"/>
    <col min="4620" max="4620" width="0.875" style="569" customWidth="1"/>
    <col min="4621" max="4621" width="2.75" style="569" customWidth="1"/>
    <col min="4622" max="4624" width="10.625" style="569" customWidth="1"/>
    <col min="4625" max="4864" width="9" style="569"/>
    <col min="4865" max="4865" width="1.125" style="569" customWidth="1"/>
    <col min="4866" max="4866" width="17.5" style="569" customWidth="1"/>
    <col min="4867" max="4867" width="9" style="569"/>
    <col min="4868" max="4868" width="9.5" style="569" bestFit="1" customWidth="1"/>
    <col min="4869" max="4869" width="9" style="569"/>
    <col min="4870" max="4870" width="9.5" style="569" bestFit="1" customWidth="1"/>
    <col min="4871" max="4875" width="9" style="569"/>
    <col min="4876" max="4876" width="0.875" style="569" customWidth="1"/>
    <col min="4877" max="4877" width="2.75" style="569" customWidth="1"/>
    <col min="4878" max="4880" width="10.625" style="569" customWidth="1"/>
    <col min="4881" max="5120" width="9" style="569"/>
    <col min="5121" max="5121" width="1.125" style="569" customWidth="1"/>
    <col min="5122" max="5122" width="17.5" style="569" customWidth="1"/>
    <col min="5123" max="5123" width="9" style="569"/>
    <col min="5124" max="5124" width="9.5" style="569" bestFit="1" customWidth="1"/>
    <col min="5125" max="5125" width="9" style="569"/>
    <col min="5126" max="5126" width="9.5" style="569" bestFit="1" customWidth="1"/>
    <col min="5127" max="5131" width="9" style="569"/>
    <col min="5132" max="5132" width="0.875" style="569" customWidth="1"/>
    <col min="5133" max="5133" width="2.75" style="569" customWidth="1"/>
    <col min="5134" max="5136" width="10.625" style="569" customWidth="1"/>
    <col min="5137" max="5376" width="9" style="569"/>
    <col min="5377" max="5377" width="1.125" style="569" customWidth="1"/>
    <col min="5378" max="5378" width="17.5" style="569" customWidth="1"/>
    <col min="5379" max="5379" width="9" style="569"/>
    <col min="5380" max="5380" width="9.5" style="569" bestFit="1" customWidth="1"/>
    <col min="5381" max="5381" width="9" style="569"/>
    <col min="5382" max="5382" width="9.5" style="569" bestFit="1" customWidth="1"/>
    <col min="5383" max="5387" width="9" style="569"/>
    <col min="5388" max="5388" width="0.875" style="569" customWidth="1"/>
    <col min="5389" max="5389" width="2.75" style="569" customWidth="1"/>
    <col min="5390" max="5392" width="10.625" style="569" customWidth="1"/>
    <col min="5393" max="5632" width="9" style="569"/>
    <col min="5633" max="5633" width="1.125" style="569" customWidth="1"/>
    <col min="5634" max="5634" width="17.5" style="569" customWidth="1"/>
    <col min="5635" max="5635" width="9" style="569"/>
    <col min="5636" max="5636" width="9.5" style="569" bestFit="1" customWidth="1"/>
    <col min="5637" max="5637" width="9" style="569"/>
    <col min="5638" max="5638" width="9.5" style="569" bestFit="1" customWidth="1"/>
    <col min="5639" max="5643" width="9" style="569"/>
    <col min="5644" max="5644" width="0.875" style="569" customWidth="1"/>
    <col min="5645" max="5645" width="2.75" style="569" customWidth="1"/>
    <col min="5646" max="5648" width="10.625" style="569" customWidth="1"/>
    <col min="5649" max="5888" width="9" style="569"/>
    <col min="5889" max="5889" width="1.125" style="569" customWidth="1"/>
    <col min="5890" max="5890" width="17.5" style="569" customWidth="1"/>
    <col min="5891" max="5891" width="9" style="569"/>
    <col min="5892" max="5892" width="9.5" style="569" bestFit="1" customWidth="1"/>
    <col min="5893" max="5893" width="9" style="569"/>
    <col min="5894" max="5894" width="9.5" style="569" bestFit="1" customWidth="1"/>
    <col min="5895" max="5899" width="9" style="569"/>
    <col min="5900" max="5900" width="0.875" style="569" customWidth="1"/>
    <col min="5901" max="5901" width="2.75" style="569" customWidth="1"/>
    <col min="5902" max="5904" width="10.625" style="569" customWidth="1"/>
    <col min="5905" max="6144" width="9" style="569"/>
    <col min="6145" max="6145" width="1.125" style="569" customWidth="1"/>
    <col min="6146" max="6146" width="17.5" style="569" customWidth="1"/>
    <col min="6147" max="6147" width="9" style="569"/>
    <col min="6148" max="6148" width="9.5" style="569" bestFit="1" customWidth="1"/>
    <col min="6149" max="6149" width="9" style="569"/>
    <col min="6150" max="6150" width="9.5" style="569" bestFit="1" customWidth="1"/>
    <col min="6151" max="6155" width="9" style="569"/>
    <col min="6156" max="6156" width="0.875" style="569" customWidth="1"/>
    <col min="6157" max="6157" width="2.75" style="569" customWidth="1"/>
    <col min="6158" max="6160" width="10.625" style="569" customWidth="1"/>
    <col min="6161" max="6400" width="9" style="569"/>
    <col min="6401" max="6401" width="1.125" style="569" customWidth="1"/>
    <col min="6402" max="6402" width="17.5" style="569" customWidth="1"/>
    <col min="6403" max="6403" width="9" style="569"/>
    <col min="6404" max="6404" width="9.5" style="569" bestFit="1" customWidth="1"/>
    <col min="6405" max="6405" width="9" style="569"/>
    <col min="6406" max="6406" width="9.5" style="569" bestFit="1" customWidth="1"/>
    <col min="6407" max="6411" width="9" style="569"/>
    <col min="6412" max="6412" width="0.875" style="569" customWidth="1"/>
    <col min="6413" max="6413" width="2.75" style="569" customWidth="1"/>
    <col min="6414" max="6416" width="10.625" style="569" customWidth="1"/>
    <col min="6417" max="6656" width="9" style="569"/>
    <col min="6657" max="6657" width="1.125" style="569" customWidth="1"/>
    <col min="6658" max="6658" width="17.5" style="569" customWidth="1"/>
    <col min="6659" max="6659" width="9" style="569"/>
    <col min="6660" max="6660" width="9.5" style="569" bestFit="1" customWidth="1"/>
    <col min="6661" max="6661" width="9" style="569"/>
    <col min="6662" max="6662" width="9.5" style="569" bestFit="1" customWidth="1"/>
    <col min="6663" max="6667" width="9" style="569"/>
    <col min="6668" max="6668" width="0.875" style="569" customWidth="1"/>
    <col min="6669" max="6669" width="2.75" style="569" customWidth="1"/>
    <col min="6670" max="6672" width="10.625" style="569" customWidth="1"/>
    <col min="6673" max="6912" width="9" style="569"/>
    <col min="6913" max="6913" width="1.125" style="569" customWidth="1"/>
    <col min="6914" max="6914" width="17.5" style="569" customWidth="1"/>
    <col min="6915" max="6915" width="9" style="569"/>
    <col min="6916" max="6916" width="9.5" style="569" bestFit="1" customWidth="1"/>
    <col min="6917" max="6917" width="9" style="569"/>
    <col min="6918" max="6918" width="9.5" style="569" bestFit="1" customWidth="1"/>
    <col min="6919" max="6923" width="9" style="569"/>
    <col min="6924" max="6924" width="0.875" style="569" customWidth="1"/>
    <col min="6925" max="6925" width="2.75" style="569" customWidth="1"/>
    <col min="6926" max="6928" width="10.625" style="569" customWidth="1"/>
    <col min="6929" max="7168" width="9" style="569"/>
    <col min="7169" max="7169" width="1.125" style="569" customWidth="1"/>
    <col min="7170" max="7170" width="17.5" style="569" customWidth="1"/>
    <col min="7171" max="7171" width="9" style="569"/>
    <col min="7172" max="7172" width="9.5" style="569" bestFit="1" customWidth="1"/>
    <col min="7173" max="7173" width="9" style="569"/>
    <col min="7174" max="7174" width="9.5" style="569" bestFit="1" customWidth="1"/>
    <col min="7175" max="7179" width="9" style="569"/>
    <col min="7180" max="7180" width="0.875" style="569" customWidth="1"/>
    <col min="7181" max="7181" width="2.75" style="569" customWidth="1"/>
    <col min="7182" max="7184" width="10.625" style="569" customWidth="1"/>
    <col min="7185" max="7424" width="9" style="569"/>
    <col min="7425" max="7425" width="1.125" style="569" customWidth="1"/>
    <col min="7426" max="7426" width="17.5" style="569" customWidth="1"/>
    <col min="7427" max="7427" width="9" style="569"/>
    <col min="7428" max="7428" width="9.5" style="569" bestFit="1" customWidth="1"/>
    <col min="7429" max="7429" width="9" style="569"/>
    <col min="7430" max="7430" width="9.5" style="569" bestFit="1" customWidth="1"/>
    <col min="7431" max="7435" width="9" style="569"/>
    <col min="7436" max="7436" width="0.875" style="569" customWidth="1"/>
    <col min="7437" max="7437" width="2.75" style="569" customWidth="1"/>
    <col min="7438" max="7440" width="10.625" style="569" customWidth="1"/>
    <col min="7441" max="7680" width="9" style="569"/>
    <col min="7681" max="7681" width="1.125" style="569" customWidth="1"/>
    <col min="7682" max="7682" width="17.5" style="569" customWidth="1"/>
    <col min="7683" max="7683" width="9" style="569"/>
    <col min="7684" max="7684" width="9.5" style="569" bestFit="1" customWidth="1"/>
    <col min="7685" max="7685" width="9" style="569"/>
    <col min="7686" max="7686" width="9.5" style="569" bestFit="1" customWidth="1"/>
    <col min="7687" max="7691" width="9" style="569"/>
    <col min="7692" max="7692" width="0.875" style="569" customWidth="1"/>
    <col min="7693" max="7693" width="2.75" style="569" customWidth="1"/>
    <col min="7694" max="7696" width="10.625" style="569" customWidth="1"/>
    <col min="7697" max="7936" width="9" style="569"/>
    <col min="7937" max="7937" width="1.125" style="569" customWidth="1"/>
    <col min="7938" max="7938" width="17.5" style="569" customWidth="1"/>
    <col min="7939" max="7939" width="9" style="569"/>
    <col min="7940" max="7940" width="9.5" style="569" bestFit="1" customWidth="1"/>
    <col min="7941" max="7941" width="9" style="569"/>
    <col min="7942" max="7942" width="9.5" style="569" bestFit="1" customWidth="1"/>
    <col min="7943" max="7947" width="9" style="569"/>
    <col min="7948" max="7948" width="0.875" style="569" customWidth="1"/>
    <col min="7949" max="7949" width="2.75" style="569" customWidth="1"/>
    <col min="7950" max="7952" width="10.625" style="569" customWidth="1"/>
    <col min="7953" max="8192" width="9" style="569"/>
    <col min="8193" max="8193" width="1.125" style="569" customWidth="1"/>
    <col min="8194" max="8194" width="17.5" style="569" customWidth="1"/>
    <col min="8195" max="8195" width="9" style="569"/>
    <col min="8196" max="8196" width="9.5" style="569" bestFit="1" customWidth="1"/>
    <col min="8197" max="8197" width="9" style="569"/>
    <col min="8198" max="8198" width="9.5" style="569" bestFit="1" customWidth="1"/>
    <col min="8199" max="8203" width="9" style="569"/>
    <col min="8204" max="8204" width="0.875" style="569" customWidth="1"/>
    <col min="8205" max="8205" width="2.75" style="569" customWidth="1"/>
    <col min="8206" max="8208" width="10.625" style="569" customWidth="1"/>
    <col min="8209" max="8448" width="9" style="569"/>
    <col min="8449" max="8449" width="1.125" style="569" customWidth="1"/>
    <col min="8450" max="8450" width="17.5" style="569" customWidth="1"/>
    <col min="8451" max="8451" width="9" style="569"/>
    <col min="8452" max="8452" width="9.5" style="569" bestFit="1" customWidth="1"/>
    <col min="8453" max="8453" width="9" style="569"/>
    <col min="8454" max="8454" width="9.5" style="569" bestFit="1" customWidth="1"/>
    <col min="8455" max="8459" width="9" style="569"/>
    <col min="8460" max="8460" width="0.875" style="569" customWidth="1"/>
    <col min="8461" max="8461" width="2.75" style="569" customWidth="1"/>
    <col min="8462" max="8464" width="10.625" style="569" customWidth="1"/>
    <col min="8465" max="8704" width="9" style="569"/>
    <col min="8705" max="8705" width="1.125" style="569" customWidth="1"/>
    <col min="8706" max="8706" width="17.5" style="569" customWidth="1"/>
    <col min="8707" max="8707" width="9" style="569"/>
    <col min="8708" max="8708" width="9.5" style="569" bestFit="1" customWidth="1"/>
    <col min="8709" max="8709" width="9" style="569"/>
    <col min="8710" max="8710" width="9.5" style="569" bestFit="1" customWidth="1"/>
    <col min="8711" max="8715" width="9" style="569"/>
    <col min="8716" max="8716" width="0.875" style="569" customWidth="1"/>
    <col min="8717" max="8717" width="2.75" style="569" customWidth="1"/>
    <col min="8718" max="8720" width="10.625" style="569" customWidth="1"/>
    <col min="8721" max="8960" width="9" style="569"/>
    <col min="8961" max="8961" width="1.125" style="569" customWidth="1"/>
    <col min="8962" max="8962" width="17.5" style="569" customWidth="1"/>
    <col min="8963" max="8963" width="9" style="569"/>
    <col min="8964" max="8964" width="9.5" style="569" bestFit="1" customWidth="1"/>
    <col min="8965" max="8965" width="9" style="569"/>
    <col min="8966" max="8966" width="9.5" style="569" bestFit="1" customWidth="1"/>
    <col min="8967" max="8971" width="9" style="569"/>
    <col min="8972" max="8972" width="0.875" style="569" customWidth="1"/>
    <col min="8973" max="8973" width="2.75" style="569" customWidth="1"/>
    <col min="8974" max="8976" width="10.625" style="569" customWidth="1"/>
    <col min="8977" max="9216" width="9" style="569"/>
    <col min="9217" max="9217" width="1.125" style="569" customWidth="1"/>
    <col min="9218" max="9218" width="17.5" style="569" customWidth="1"/>
    <col min="9219" max="9219" width="9" style="569"/>
    <col min="9220" max="9220" width="9.5" style="569" bestFit="1" customWidth="1"/>
    <col min="9221" max="9221" width="9" style="569"/>
    <col min="9222" max="9222" width="9.5" style="569" bestFit="1" customWidth="1"/>
    <col min="9223" max="9227" width="9" style="569"/>
    <col min="9228" max="9228" width="0.875" style="569" customWidth="1"/>
    <col min="9229" max="9229" width="2.75" style="569" customWidth="1"/>
    <col min="9230" max="9232" width="10.625" style="569" customWidth="1"/>
    <col min="9233" max="9472" width="9" style="569"/>
    <col min="9473" max="9473" width="1.125" style="569" customWidth="1"/>
    <col min="9474" max="9474" width="17.5" style="569" customWidth="1"/>
    <col min="9475" max="9475" width="9" style="569"/>
    <col min="9476" max="9476" width="9.5" style="569" bestFit="1" customWidth="1"/>
    <col min="9477" max="9477" width="9" style="569"/>
    <col min="9478" max="9478" width="9.5" style="569" bestFit="1" customWidth="1"/>
    <col min="9479" max="9483" width="9" style="569"/>
    <col min="9484" max="9484" width="0.875" style="569" customWidth="1"/>
    <col min="9485" max="9485" width="2.75" style="569" customWidth="1"/>
    <col min="9486" max="9488" width="10.625" style="569" customWidth="1"/>
    <col min="9489" max="9728" width="9" style="569"/>
    <col min="9729" max="9729" width="1.125" style="569" customWidth="1"/>
    <col min="9730" max="9730" width="17.5" style="569" customWidth="1"/>
    <col min="9731" max="9731" width="9" style="569"/>
    <col min="9732" max="9732" width="9.5" style="569" bestFit="1" customWidth="1"/>
    <col min="9733" max="9733" width="9" style="569"/>
    <col min="9734" max="9734" width="9.5" style="569" bestFit="1" customWidth="1"/>
    <col min="9735" max="9739" width="9" style="569"/>
    <col min="9740" max="9740" width="0.875" style="569" customWidth="1"/>
    <col min="9741" max="9741" width="2.75" style="569" customWidth="1"/>
    <col min="9742" max="9744" width="10.625" style="569" customWidth="1"/>
    <col min="9745" max="9984" width="9" style="569"/>
    <col min="9985" max="9985" width="1.125" style="569" customWidth="1"/>
    <col min="9986" max="9986" width="17.5" style="569" customWidth="1"/>
    <col min="9987" max="9987" width="9" style="569"/>
    <col min="9988" max="9988" width="9.5" style="569" bestFit="1" customWidth="1"/>
    <col min="9989" max="9989" width="9" style="569"/>
    <col min="9990" max="9990" width="9.5" style="569" bestFit="1" customWidth="1"/>
    <col min="9991" max="9995" width="9" style="569"/>
    <col min="9996" max="9996" width="0.875" style="569" customWidth="1"/>
    <col min="9997" max="9997" width="2.75" style="569" customWidth="1"/>
    <col min="9998" max="10000" width="10.625" style="569" customWidth="1"/>
    <col min="10001" max="10240" width="9" style="569"/>
    <col min="10241" max="10241" width="1.125" style="569" customWidth="1"/>
    <col min="10242" max="10242" width="17.5" style="569" customWidth="1"/>
    <col min="10243" max="10243" width="9" style="569"/>
    <col min="10244" max="10244" width="9.5" style="569" bestFit="1" customWidth="1"/>
    <col min="10245" max="10245" width="9" style="569"/>
    <col min="10246" max="10246" width="9.5" style="569" bestFit="1" customWidth="1"/>
    <col min="10247" max="10251" width="9" style="569"/>
    <col min="10252" max="10252" width="0.875" style="569" customWidth="1"/>
    <col min="10253" max="10253" width="2.75" style="569" customWidth="1"/>
    <col min="10254" max="10256" width="10.625" style="569" customWidth="1"/>
    <col min="10257" max="10496" width="9" style="569"/>
    <col min="10497" max="10497" width="1.125" style="569" customWidth="1"/>
    <col min="10498" max="10498" width="17.5" style="569" customWidth="1"/>
    <col min="10499" max="10499" width="9" style="569"/>
    <col min="10500" max="10500" width="9.5" style="569" bestFit="1" customWidth="1"/>
    <col min="10501" max="10501" width="9" style="569"/>
    <col min="10502" max="10502" width="9.5" style="569" bestFit="1" customWidth="1"/>
    <col min="10503" max="10507" width="9" style="569"/>
    <col min="10508" max="10508" width="0.875" style="569" customWidth="1"/>
    <col min="10509" max="10509" width="2.75" style="569" customWidth="1"/>
    <col min="10510" max="10512" width="10.625" style="569" customWidth="1"/>
    <col min="10513" max="10752" width="9" style="569"/>
    <col min="10753" max="10753" width="1.125" style="569" customWidth="1"/>
    <col min="10754" max="10754" width="17.5" style="569" customWidth="1"/>
    <col min="10755" max="10755" width="9" style="569"/>
    <col min="10756" max="10756" width="9.5" style="569" bestFit="1" customWidth="1"/>
    <col min="10757" max="10757" width="9" style="569"/>
    <col min="10758" max="10758" width="9.5" style="569" bestFit="1" customWidth="1"/>
    <col min="10759" max="10763" width="9" style="569"/>
    <col min="10764" max="10764" width="0.875" style="569" customWidth="1"/>
    <col min="10765" max="10765" width="2.75" style="569" customWidth="1"/>
    <col min="10766" max="10768" width="10.625" style="569" customWidth="1"/>
    <col min="10769" max="11008" width="9" style="569"/>
    <col min="11009" max="11009" width="1.125" style="569" customWidth="1"/>
    <col min="11010" max="11010" width="17.5" style="569" customWidth="1"/>
    <col min="11011" max="11011" width="9" style="569"/>
    <col min="11012" max="11012" width="9.5" style="569" bestFit="1" customWidth="1"/>
    <col min="11013" max="11013" width="9" style="569"/>
    <col min="11014" max="11014" width="9.5" style="569" bestFit="1" customWidth="1"/>
    <col min="11015" max="11019" width="9" style="569"/>
    <col min="11020" max="11020" width="0.875" style="569" customWidth="1"/>
    <col min="11021" max="11021" width="2.75" style="569" customWidth="1"/>
    <col min="11022" max="11024" width="10.625" style="569" customWidth="1"/>
    <col min="11025" max="11264" width="9" style="569"/>
    <col min="11265" max="11265" width="1.125" style="569" customWidth="1"/>
    <col min="11266" max="11266" width="17.5" style="569" customWidth="1"/>
    <col min="11267" max="11267" width="9" style="569"/>
    <col min="11268" max="11268" width="9.5" style="569" bestFit="1" customWidth="1"/>
    <col min="11269" max="11269" width="9" style="569"/>
    <col min="11270" max="11270" width="9.5" style="569" bestFit="1" customWidth="1"/>
    <col min="11271" max="11275" width="9" style="569"/>
    <col min="11276" max="11276" width="0.875" style="569" customWidth="1"/>
    <col min="11277" max="11277" width="2.75" style="569" customWidth="1"/>
    <col min="11278" max="11280" width="10.625" style="569" customWidth="1"/>
    <col min="11281" max="11520" width="9" style="569"/>
    <col min="11521" max="11521" width="1.125" style="569" customWidth="1"/>
    <col min="11522" max="11522" width="17.5" style="569" customWidth="1"/>
    <col min="11523" max="11523" width="9" style="569"/>
    <col min="11524" max="11524" width="9.5" style="569" bestFit="1" customWidth="1"/>
    <col min="11525" max="11525" width="9" style="569"/>
    <col min="11526" max="11526" width="9.5" style="569" bestFit="1" customWidth="1"/>
    <col min="11527" max="11531" width="9" style="569"/>
    <col min="11532" max="11532" width="0.875" style="569" customWidth="1"/>
    <col min="11533" max="11533" width="2.75" style="569" customWidth="1"/>
    <col min="11534" max="11536" width="10.625" style="569" customWidth="1"/>
    <col min="11537" max="11776" width="9" style="569"/>
    <col min="11777" max="11777" width="1.125" style="569" customWidth="1"/>
    <col min="11778" max="11778" width="17.5" style="569" customWidth="1"/>
    <col min="11779" max="11779" width="9" style="569"/>
    <col min="11780" max="11780" width="9.5" style="569" bestFit="1" customWidth="1"/>
    <col min="11781" max="11781" width="9" style="569"/>
    <col min="11782" max="11782" width="9.5" style="569" bestFit="1" customWidth="1"/>
    <col min="11783" max="11787" width="9" style="569"/>
    <col min="11788" max="11788" width="0.875" style="569" customWidth="1"/>
    <col min="11789" max="11789" width="2.75" style="569" customWidth="1"/>
    <col min="11790" max="11792" width="10.625" style="569" customWidth="1"/>
    <col min="11793" max="12032" width="9" style="569"/>
    <col min="12033" max="12033" width="1.125" style="569" customWidth="1"/>
    <col min="12034" max="12034" width="17.5" style="569" customWidth="1"/>
    <col min="12035" max="12035" width="9" style="569"/>
    <col min="12036" max="12036" width="9.5" style="569" bestFit="1" customWidth="1"/>
    <col min="12037" max="12037" width="9" style="569"/>
    <col min="12038" max="12038" width="9.5" style="569" bestFit="1" customWidth="1"/>
    <col min="12039" max="12043" width="9" style="569"/>
    <col min="12044" max="12044" width="0.875" style="569" customWidth="1"/>
    <col min="12045" max="12045" width="2.75" style="569" customWidth="1"/>
    <col min="12046" max="12048" width="10.625" style="569" customWidth="1"/>
    <col min="12049" max="12288" width="9" style="569"/>
    <col min="12289" max="12289" width="1.125" style="569" customWidth="1"/>
    <col min="12290" max="12290" width="17.5" style="569" customWidth="1"/>
    <col min="12291" max="12291" width="9" style="569"/>
    <col min="12292" max="12292" width="9.5" style="569" bestFit="1" customWidth="1"/>
    <col min="12293" max="12293" width="9" style="569"/>
    <col min="12294" max="12294" width="9.5" style="569" bestFit="1" customWidth="1"/>
    <col min="12295" max="12299" width="9" style="569"/>
    <col min="12300" max="12300" width="0.875" style="569" customWidth="1"/>
    <col min="12301" max="12301" width="2.75" style="569" customWidth="1"/>
    <col min="12302" max="12304" width="10.625" style="569" customWidth="1"/>
    <col min="12305" max="12544" width="9" style="569"/>
    <col min="12545" max="12545" width="1.125" style="569" customWidth="1"/>
    <col min="12546" max="12546" width="17.5" style="569" customWidth="1"/>
    <col min="12547" max="12547" width="9" style="569"/>
    <col min="12548" max="12548" width="9.5" style="569" bestFit="1" customWidth="1"/>
    <col min="12549" max="12549" width="9" style="569"/>
    <col min="12550" max="12550" width="9.5" style="569" bestFit="1" customWidth="1"/>
    <col min="12551" max="12555" width="9" style="569"/>
    <col min="12556" max="12556" width="0.875" style="569" customWidth="1"/>
    <col min="12557" max="12557" width="2.75" style="569" customWidth="1"/>
    <col min="12558" max="12560" width="10.625" style="569" customWidth="1"/>
    <col min="12561" max="12800" width="9" style="569"/>
    <col min="12801" max="12801" width="1.125" style="569" customWidth="1"/>
    <col min="12802" max="12802" width="17.5" style="569" customWidth="1"/>
    <col min="12803" max="12803" width="9" style="569"/>
    <col min="12804" max="12804" width="9.5" style="569" bestFit="1" customWidth="1"/>
    <col min="12805" max="12805" width="9" style="569"/>
    <col min="12806" max="12806" width="9.5" style="569" bestFit="1" customWidth="1"/>
    <col min="12807" max="12811" width="9" style="569"/>
    <col min="12812" max="12812" width="0.875" style="569" customWidth="1"/>
    <col min="12813" max="12813" width="2.75" style="569" customWidth="1"/>
    <col min="12814" max="12816" width="10.625" style="569" customWidth="1"/>
    <col min="12817" max="13056" width="9" style="569"/>
    <col min="13057" max="13057" width="1.125" style="569" customWidth="1"/>
    <col min="13058" max="13058" width="17.5" style="569" customWidth="1"/>
    <col min="13059" max="13059" width="9" style="569"/>
    <col min="13060" max="13060" width="9.5" style="569" bestFit="1" customWidth="1"/>
    <col min="13061" max="13061" width="9" style="569"/>
    <col min="13062" max="13062" width="9.5" style="569" bestFit="1" customWidth="1"/>
    <col min="13063" max="13067" width="9" style="569"/>
    <col min="13068" max="13068" width="0.875" style="569" customWidth="1"/>
    <col min="13069" max="13069" width="2.75" style="569" customWidth="1"/>
    <col min="13070" max="13072" width="10.625" style="569" customWidth="1"/>
    <col min="13073" max="13312" width="9" style="569"/>
    <col min="13313" max="13313" width="1.125" style="569" customWidth="1"/>
    <col min="13314" max="13314" width="17.5" style="569" customWidth="1"/>
    <col min="13315" max="13315" width="9" style="569"/>
    <col min="13316" max="13316" width="9.5" style="569" bestFit="1" customWidth="1"/>
    <col min="13317" max="13317" width="9" style="569"/>
    <col min="13318" max="13318" width="9.5" style="569" bestFit="1" customWidth="1"/>
    <col min="13319" max="13323" width="9" style="569"/>
    <col min="13324" max="13324" width="0.875" style="569" customWidth="1"/>
    <col min="13325" max="13325" width="2.75" style="569" customWidth="1"/>
    <col min="13326" max="13328" width="10.625" style="569" customWidth="1"/>
    <col min="13329" max="13568" width="9" style="569"/>
    <col min="13569" max="13569" width="1.125" style="569" customWidth="1"/>
    <col min="13570" max="13570" width="17.5" style="569" customWidth="1"/>
    <col min="13571" max="13571" width="9" style="569"/>
    <col min="13572" max="13572" width="9.5" style="569" bestFit="1" customWidth="1"/>
    <col min="13573" max="13573" width="9" style="569"/>
    <col min="13574" max="13574" width="9.5" style="569" bestFit="1" customWidth="1"/>
    <col min="13575" max="13579" width="9" style="569"/>
    <col min="13580" max="13580" width="0.875" style="569" customWidth="1"/>
    <col min="13581" max="13581" width="2.75" style="569" customWidth="1"/>
    <col min="13582" max="13584" width="10.625" style="569" customWidth="1"/>
    <col min="13585" max="13824" width="9" style="569"/>
    <col min="13825" max="13825" width="1.125" style="569" customWidth="1"/>
    <col min="13826" max="13826" width="17.5" style="569" customWidth="1"/>
    <col min="13827" max="13827" width="9" style="569"/>
    <col min="13828" max="13828" width="9.5" style="569" bestFit="1" customWidth="1"/>
    <col min="13829" max="13829" width="9" style="569"/>
    <col min="13830" max="13830" width="9.5" style="569" bestFit="1" customWidth="1"/>
    <col min="13831" max="13835" width="9" style="569"/>
    <col min="13836" max="13836" width="0.875" style="569" customWidth="1"/>
    <col min="13837" max="13837" width="2.75" style="569" customWidth="1"/>
    <col min="13838" max="13840" width="10.625" style="569" customWidth="1"/>
    <col min="13841" max="14080" width="9" style="569"/>
    <col min="14081" max="14081" width="1.125" style="569" customWidth="1"/>
    <col min="14082" max="14082" width="17.5" style="569" customWidth="1"/>
    <col min="14083" max="14083" width="9" style="569"/>
    <col min="14084" max="14084" width="9.5" style="569" bestFit="1" customWidth="1"/>
    <col min="14085" max="14085" width="9" style="569"/>
    <col min="14086" max="14086" width="9.5" style="569" bestFit="1" customWidth="1"/>
    <col min="14087" max="14091" width="9" style="569"/>
    <col min="14092" max="14092" width="0.875" style="569" customWidth="1"/>
    <col min="14093" max="14093" width="2.75" style="569" customWidth="1"/>
    <col min="14094" max="14096" width="10.625" style="569" customWidth="1"/>
    <col min="14097" max="14336" width="9" style="569"/>
    <col min="14337" max="14337" width="1.125" style="569" customWidth="1"/>
    <col min="14338" max="14338" width="17.5" style="569" customWidth="1"/>
    <col min="14339" max="14339" width="9" style="569"/>
    <col min="14340" max="14340" width="9.5" style="569" bestFit="1" customWidth="1"/>
    <col min="14341" max="14341" width="9" style="569"/>
    <col min="14342" max="14342" width="9.5" style="569" bestFit="1" customWidth="1"/>
    <col min="14343" max="14347" width="9" style="569"/>
    <col min="14348" max="14348" width="0.875" style="569" customWidth="1"/>
    <col min="14349" max="14349" width="2.75" style="569" customWidth="1"/>
    <col min="14350" max="14352" width="10.625" style="569" customWidth="1"/>
    <col min="14353" max="14592" width="9" style="569"/>
    <col min="14593" max="14593" width="1.125" style="569" customWidth="1"/>
    <col min="14594" max="14594" width="17.5" style="569" customWidth="1"/>
    <col min="14595" max="14595" width="9" style="569"/>
    <col min="14596" max="14596" width="9.5" style="569" bestFit="1" customWidth="1"/>
    <col min="14597" max="14597" width="9" style="569"/>
    <col min="14598" max="14598" width="9.5" style="569" bestFit="1" customWidth="1"/>
    <col min="14599" max="14603" width="9" style="569"/>
    <col min="14604" max="14604" width="0.875" style="569" customWidth="1"/>
    <col min="14605" max="14605" width="2.75" style="569" customWidth="1"/>
    <col min="14606" max="14608" width="10.625" style="569" customWidth="1"/>
    <col min="14609" max="14848" width="9" style="569"/>
    <col min="14849" max="14849" width="1.125" style="569" customWidth="1"/>
    <col min="14850" max="14850" width="17.5" style="569" customWidth="1"/>
    <col min="14851" max="14851" width="9" style="569"/>
    <col min="14852" max="14852" width="9.5" style="569" bestFit="1" customWidth="1"/>
    <col min="14853" max="14853" width="9" style="569"/>
    <col min="14854" max="14854" width="9.5" style="569" bestFit="1" customWidth="1"/>
    <col min="14855" max="14859" width="9" style="569"/>
    <col min="14860" max="14860" width="0.875" style="569" customWidth="1"/>
    <col min="14861" max="14861" width="2.75" style="569" customWidth="1"/>
    <col min="14862" max="14864" width="10.625" style="569" customWidth="1"/>
    <col min="14865" max="15104" width="9" style="569"/>
    <col min="15105" max="15105" width="1.125" style="569" customWidth="1"/>
    <col min="15106" max="15106" width="17.5" style="569" customWidth="1"/>
    <col min="15107" max="15107" width="9" style="569"/>
    <col min="15108" max="15108" width="9.5" style="569" bestFit="1" customWidth="1"/>
    <col min="15109" max="15109" width="9" style="569"/>
    <col min="15110" max="15110" width="9.5" style="569" bestFit="1" customWidth="1"/>
    <col min="15111" max="15115" width="9" style="569"/>
    <col min="15116" max="15116" width="0.875" style="569" customWidth="1"/>
    <col min="15117" max="15117" width="2.75" style="569" customWidth="1"/>
    <col min="15118" max="15120" width="10.625" style="569" customWidth="1"/>
    <col min="15121" max="15360" width="9" style="569"/>
    <col min="15361" max="15361" width="1.125" style="569" customWidth="1"/>
    <col min="15362" max="15362" width="17.5" style="569" customWidth="1"/>
    <col min="15363" max="15363" width="9" style="569"/>
    <col min="15364" max="15364" width="9.5" style="569" bestFit="1" customWidth="1"/>
    <col min="15365" max="15365" width="9" style="569"/>
    <col min="15366" max="15366" width="9.5" style="569" bestFit="1" customWidth="1"/>
    <col min="15367" max="15371" width="9" style="569"/>
    <col min="15372" max="15372" width="0.875" style="569" customWidth="1"/>
    <col min="15373" max="15373" width="2.75" style="569" customWidth="1"/>
    <col min="15374" max="15376" width="10.625" style="569" customWidth="1"/>
    <col min="15377" max="15616" width="9" style="569"/>
    <col min="15617" max="15617" width="1.125" style="569" customWidth="1"/>
    <col min="15618" max="15618" width="17.5" style="569" customWidth="1"/>
    <col min="15619" max="15619" width="9" style="569"/>
    <col min="15620" max="15620" width="9.5" style="569" bestFit="1" customWidth="1"/>
    <col min="15621" max="15621" width="9" style="569"/>
    <col min="15622" max="15622" width="9.5" style="569" bestFit="1" customWidth="1"/>
    <col min="15623" max="15627" width="9" style="569"/>
    <col min="15628" max="15628" width="0.875" style="569" customWidth="1"/>
    <col min="15629" max="15629" width="2.75" style="569" customWidth="1"/>
    <col min="15630" max="15632" width="10.625" style="569" customWidth="1"/>
    <col min="15633" max="15872" width="9" style="569"/>
    <col min="15873" max="15873" width="1.125" style="569" customWidth="1"/>
    <col min="15874" max="15874" width="17.5" style="569" customWidth="1"/>
    <col min="15875" max="15875" width="9" style="569"/>
    <col min="15876" max="15876" width="9.5" style="569" bestFit="1" customWidth="1"/>
    <col min="15877" max="15877" width="9" style="569"/>
    <col min="15878" max="15878" width="9.5" style="569" bestFit="1" customWidth="1"/>
    <col min="15879" max="15883" width="9" style="569"/>
    <col min="15884" max="15884" width="0.875" style="569" customWidth="1"/>
    <col min="15885" max="15885" width="2.75" style="569" customWidth="1"/>
    <col min="15886" max="15888" width="10.625" style="569" customWidth="1"/>
    <col min="15889" max="16128" width="9" style="569"/>
    <col min="16129" max="16129" width="1.125" style="569" customWidth="1"/>
    <col min="16130" max="16130" width="17.5" style="569" customWidth="1"/>
    <col min="16131" max="16131" width="9" style="569"/>
    <col min="16132" max="16132" width="9.5" style="569" bestFit="1" customWidth="1"/>
    <col min="16133" max="16133" width="9" style="569"/>
    <col min="16134" max="16134" width="9.5" style="569" bestFit="1" customWidth="1"/>
    <col min="16135" max="16139" width="9" style="569"/>
    <col min="16140" max="16140" width="0.875" style="569" customWidth="1"/>
    <col min="16141" max="16141" width="2.75" style="569" customWidth="1"/>
    <col min="16142" max="16144" width="10.625" style="569" customWidth="1"/>
    <col min="16145" max="16384" width="9" style="569"/>
  </cols>
  <sheetData>
    <row r="1" spans="1:18" ht="18.75" customHeight="1">
      <c r="B1" s="2841" t="s">
        <v>1542</v>
      </c>
      <c r="M1" s="570"/>
      <c r="N1" s="570"/>
      <c r="O1" s="570"/>
    </row>
    <row r="2" spans="1:18" s="572" customFormat="1" ht="18.75" customHeight="1">
      <c r="B2" s="2991" t="s">
        <v>443</v>
      </c>
      <c r="C2" s="2992"/>
      <c r="D2" s="2992"/>
      <c r="E2" s="2992"/>
      <c r="F2" s="2992"/>
      <c r="G2" s="2992"/>
      <c r="H2" s="2992"/>
      <c r="I2" s="2992"/>
      <c r="J2" s="2992"/>
      <c r="K2" s="2992"/>
      <c r="L2" s="2992"/>
      <c r="M2" s="573"/>
      <c r="N2" s="574"/>
      <c r="O2" s="574"/>
      <c r="P2" s="574"/>
      <c r="Q2" s="570"/>
      <c r="R2" s="570"/>
    </row>
    <row r="3" spans="1:18" s="572" customFormat="1" ht="10.5">
      <c r="K3" s="575" t="s">
        <v>444</v>
      </c>
      <c r="M3" s="570"/>
      <c r="N3" s="570"/>
      <c r="O3" s="570"/>
      <c r="P3" s="570"/>
      <c r="Q3" s="570"/>
      <c r="R3" s="570"/>
    </row>
    <row r="4" spans="1:18" s="572" customFormat="1" ht="18.75" customHeight="1">
      <c r="A4" s="576"/>
      <c r="B4" s="1340"/>
      <c r="C4" s="2993" t="s">
        <v>445</v>
      </c>
      <c r="D4" s="2994"/>
      <c r="E4" s="2995"/>
      <c r="F4" s="2993" t="s">
        <v>446</v>
      </c>
      <c r="G4" s="2994"/>
      <c r="H4" s="2995"/>
      <c r="I4" s="2993" t="s">
        <v>447</v>
      </c>
      <c r="J4" s="2994"/>
      <c r="K4" s="2995"/>
      <c r="M4" s="570"/>
      <c r="N4" s="570"/>
      <c r="O4" s="570"/>
      <c r="P4" s="570"/>
      <c r="Q4" s="570"/>
      <c r="R4" s="570"/>
    </row>
    <row r="5" spans="1:18" s="572" customFormat="1" ht="21">
      <c r="A5" s="576"/>
      <c r="B5" s="1341"/>
      <c r="C5" s="1342" t="s">
        <v>808</v>
      </c>
      <c r="D5" s="1342" t="s">
        <v>809</v>
      </c>
      <c r="E5" s="1342" t="s">
        <v>810</v>
      </c>
      <c r="F5" s="1342" t="s">
        <v>808</v>
      </c>
      <c r="G5" s="1342" t="s">
        <v>809</v>
      </c>
      <c r="H5" s="1342" t="s">
        <v>810</v>
      </c>
      <c r="I5" s="1342" t="s">
        <v>808</v>
      </c>
      <c r="J5" s="1342" t="s">
        <v>809</v>
      </c>
      <c r="K5" s="1342" t="s">
        <v>810</v>
      </c>
      <c r="M5" s="570"/>
      <c r="N5" s="570"/>
      <c r="O5" s="570"/>
      <c r="P5" s="570"/>
      <c r="Q5" s="570"/>
      <c r="R5" s="570"/>
    </row>
    <row r="6" spans="1:18" s="572" customFormat="1" ht="12" customHeight="1">
      <c r="A6" s="576"/>
      <c r="B6" s="1343"/>
      <c r="C6" s="1344" t="s">
        <v>449</v>
      </c>
      <c r="D6" s="1344" t="s">
        <v>449</v>
      </c>
      <c r="E6" s="1344" t="s">
        <v>811</v>
      </c>
      <c r="F6" s="1345" t="s">
        <v>449</v>
      </c>
      <c r="G6" s="1345" t="s">
        <v>449</v>
      </c>
      <c r="H6" s="1346" t="s">
        <v>811</v>
      </c>
      <c r="I6" s="1345" t="s">
        <v>449</v>
      </c>
      <c r="J6" s="1345" t="s">
        <v>449</v>
      </c>
      <c r="K6" s="1346" t="s">
        <v>811</v>
      </c>
      <c r="L6" s="577"/>
      <c r="M6" s="578"/>
      <c r="N6" s="570"/>
      <c r="O6" s="570"/>
      <c r="P6" s="570"/>
      <c r="Q6" s="570"/>
      <c r="R6" s="570"/>
    </row>
    <row r="7" spans="1:18" s="572" customFormat="1" ht="12" customHeight="1">
      <c r="A7" s="576"/>
      <c r="B7" s="1347" t="s">
        <v>450</v>
      </c>
      <c r="C7" s="1346"/>
      <c r="D7" s="1346"/>
      <c r="E7" s="1348"/>
      <c r="F7" s="1348"/>
      <c r="G7" s="1348"/>
      <c r="H7" s="1346"/>
      <c r="I7" s="1348"/>
      <c r="J7" s="1348"/>
      <c r="K7" s="1346"/>
      <c r="L7" s="577"/>
      <c r="M7" s="579"/>
      <c r="N7" s="580"/>
      <c r="O7" s="570"/>
      <c r="P7" s="570"/>
      <c r="Q7" s="570"/>
      <c r="R7" s="570"/>
    </row>
    <row r="8" spans="1:18" ht="12" customHeight="1">
      <c r="A8" s="581"/>
      <c r="B8" s="1349" t="s">
        <v>451</v>
      </c>
      <c r="C8" s="1350">
        <v>1250769</v>
      </c>
      <c r="D8" s="1350">
        <v>1255404</v>
      </c>
      <c r="E8" s="582">
        <v>-0.4</v>
      </c>
      <c r="F8" s="1350">
        <v>43852</v>
      </c>
      <c r="G8" s="1350">
        <v>43171</v>
      </c>
      <c r="H8" s="582">
        <v>1.6</v>
      </c>
      <c r="I8" s="1350">
        <v>43833</v>
      </c>
      <c r="J8" s="1350">
        <v>43220</v>
      </c>
      <c r="K8" s="582">
        <v>1.4</v>
      </c>
      <c r="L8" s="583"/>
      <c r="M8" s="584"/>
    </row>
    <row r="9" spans="1:18" ht="12" customHeight="1">
      <c r="A9" s="581"/>
      <c r="B9" s="1349" t="s">
        <v>812</v>
      </c>
      <c r="C9" s="2836">
        <v>218581</v>
      </c>
      <c r="D9" s="1350">
        <v>220890</v>
      </c>
      <c r="E9" s="582">
        <v>-1</v>
      </c>
      <c r="F9" s="1350">
        <v>717</v>
      </c>
      <c r="G9" s="1350">
        <v>710</v>
      </c>
      <c r="H9" s="582">
        <v>1</v>
      </c>
      <c r="I9" s="1350">
        <v>721</v>
      </c>
      <c r="J9" s="1350">
        <v>717</v>
      </c>
      <c r="K9" s="582">
        <v>0.6</v>
      </c>
      <c r="L9" s="583"/>
      <c r="M9" s="584"/>
      <c r="N9" s="584"/>
    </row>
    <row r="10" spans="1:18" ht="12" customHeight="1">
      <c r="A10" s="581"/>
      <c r="B10" s="1349" t="s">
        <v>452</v>
      </c>
      <c r="C10" s="1350">
        <v>1032188</v>
      </c>
      <c r="D10" s="1350">
        <v>1034513</v>
      </c>
      <c r="E10" s="582">
        <v>-0.2</v>
      </c>
      <c r="F10" s="1350">
        <v>43135</v>
      </c>
      <c r="G10" s="1350">
        <v>42461</v>
      </c>
      <c r="H10" s="582">
        <v>1.6</v>
      </c>
      <c r="I10" s="1350">
        <v>43112</v>
      </c>
      <c r="J10" s="1350">
        <v>42504</v>
      </c>
      <c r="K10" s="582">
        <v>1.4</v>
      </c>
      <c r="L10" s="583"/>
      <c r="M10" s="584"/>
      <c r="N10" s="584"/>
    </row>
    <row r="11" spans="1:18" ht="12" customHeight="1">
      <c r="A11" s="581"/>
      <c r="B11" s="1349" t="s">
        <v>453</v>
      </c>
      <c r="C11" s="2836">
        <v>70050</v>
      </c>
      <c r="D11" s="1350">
        <v>70513</v>
      </c>
      <c r="E11" s="582">
        <v>-0.7</v>
      </c>
      <c r="F11" s="1351">
        <v>346</v>
      </c>
      <c r="G11" s="1350">
        <v>342</v>
      </c>
      <c r="H11" s="582">
        <v>1.2</v>
      </c>
      <c r="I11" s="1350">
        <v>355</v>
      </c>
      <c r="J11" s="1350">
        <v>353</v>
      </c>
      <c r="K11" s="582">
        <v>0.6</v>
      </c>
      <c r="L11" s="583"/>
      <c r="M11" s="584"/>
      <c r="N11" s="584"/>
    </row>
    <row r="12" spans="1:18" ht="12" customHeight="1">
      <c r="A12" s="581"/>
      <c r="B12" s="1349" t="s">
        <v>454</v>
      </c>
      <c r="C12" s="2836">
        <v>59</v>
      </c>
      <c r="D12" s="1350">
        <v>56</v>
      </c>
      <c r="E12" s="582">
        <v>5.4</v>
      </c>
      <c r="F12" s="1350">
        <v>8</v>
      </c>
      <c r="G12" s="1351">
        <v>7</v>
      </c>
      <c r="H12" s="582">
        <v>14.3</v>
      </c>
      <c r="I12" s="1350">
        <v>7</v>
      </c>
      <c r="J12" s="1350">
        <v>6</v>
      </c>
      <c r="K12" s="585">
        <v>16.7</v>
      </c>
      <c r="L12" s="583"/>
      <c r="M12" s="584"/>
      <c r="N12" s="584"/>
    </row>
    <row r="13" spans="1:18" ht="12" customHeight="1">
      <c r="A13" s="581"/>
      <c r="B13" s="1349" t="s">
        <v>455</v>
      </c>
      <c r="C13" s="2836">
        <v>1859</v>
      </c>
      <c r="D13" s="1350">
        <v>1988</v>
      </c>
      <c r="E13" s="582">
        <v>-6.5</v>
      </c>
      <c r="F13" s="1350">
        <v>28</v>
      </c>
      <c r="G13" s="1350">
        <v>30</v>
      </c>
      <c r="H13" s="582">
        <v>-6.7</v>
      </c>
      <c r="I13" s="1350">
        <v>28</v>
      </c>
      <c r="J13" s="1350">
        <v>29</v>
      </c>
      <c r="K13" s="582">
        <v>-3.4</v>
      </c>
      <c r="L13" s="583"/>
      <c r="M13" s="584"/>
      <c r="N13" s="584"/>
    </row>
    <row r="14" spans="1:18" ht="12" customHeight="1">
      <c r="A14" s="581"/>
      <c r="B14" s="1349" t="s">
        <v>456</v>
      </c>
      <c r="C14" s="2836">
        <v>289771</v>
      </c>
      <c r="D14" s="1350">
        <v>291924</v>
      </c>
      <c r="E14" s="582">
        <v>-0.7</v>
      </c>
      <c r="F14" s="1350">
        <v>1156</v>
      </c>
      <c r="G14" s="1350">
        <v>1100</v>
      </c>
      <c r="H14" s="582">
        <v>5.0999999999999996</v>
      </c>
      <c r="I14" s="1350">
        <v>1768</v>
      </c>
      <c r="J14" s="1350">
        <v>1705</v>
      </c>
      <c r="K14" s="582">
        <v>3.7</v>
      </c>
      <c r="L14" s="583"/>
      <c r="M14" s="584"/>
      <c r="N14" s="584"/>
    </row>
    <row r="15" spans="1:18" ht="12" customHeight="1">
      <c r="A15" s="581"/>
      <c r="B15" s="1349" t="s">
        <v>457</v>
      </c>
      <c r="C15" s="2836">
        <v>670449</v>
      </c>
      <c r="D15" s="1350">
        <v>670032</v>
      </c>
      <c r="E15" s="582">
        <v>0.1</v>
      </c>
      <c r="F15" s="1350">
        <v>41596</v>
      </c>
      <c r="G15" s="1350">
        <v>40981</v>
      </c>
      <c r="H15" s="582">
        <v>1.5</v>
      </c>
      <c r="I15" s="1350">
        <v>40955</v>
      </c>
      <c r="J15" s="1350">
        <v>40411</v>
      </c>
      <c r="K15" s="582">
        <v>1.3</v>
      </c>
      <c r="L15" s="583"/>
      <c r="M15" s="584"/>
      <c r="N15" s="584"/>
    </row>
    <row r="16" spans="1:18" s="587" customFormat="1" ht="12" customHeight="1">
      <c r="A16" s="586"/>
      <c r="B16" s="1352" t="s">
        <v>458</v>
      </c>
      <c r="C16" s="1353"/>
      <c r="D16" s="1353"/>
      <c r="E16" s="1353"/>
      <c r="F16" s="1353"/>
      <c r="G16" s="1353"/>
      <c r="H16" s="1353"/>
      <c r="I16" s="1353"/>
      <c r="J16" s="1353"/>
      <c r="K16" s="1353"/>
      <c r="M16" s="588"/>
      <c r="N16" s="588"/>
      <c r="O16" s="588"/>
      <c r="P16" s="588"/>
      <c r="Q16" s="588"/>
      <c r="R16" s="588"/>
    </row>
    <row r="17" spans="1:18" ht="12" customHeight="1">
      <c r="A17" s="589"/>
      <c r="B17" s="1349" t="s">
        <v>459</v>
      </c>
      <c r="C17" s="2836">
        <v>50147</v>
      </c>
      <c r="D17" s="1350">
        <v>53814</v>
      </c>
      <c r="E17" s="582">
        <v>-6.8</v>
      </c>
      <c r="F17" s="1350">
        <v>101</v>
      </c>
      <c r="G17" s="1350">
        <v>107</v>
      </c>
      <c r="H17" s="582">
        <v>-5.6</v>
      </c>
      <c r="I17" s="1350">
        <v>130</v>
      </c>
      <c r="J17" s="1350">
        <v>140</v>
      </c>
      <c r="K17" s="582">
        <v>-7.1</v>
      </c>
      <c r="L17" s="583"/>
      <c r="M17" s="584"/>
      <c r="N17" s="584"/>
    </row>
    <row r="18" spans="1:18" ht="12" customHeight="1">
      <c r="A18" s="589"/>
      <c r="B18" s="1349"/>
      <c r="C18" s="1350"/>
      <c r="D18" s="1350"/>
      <c r="E18" s="585"/>
      <c r="F18" s="1350"/>
      <c r="G18" s="1350"/>
      <c r="H18" s="585"/>
      <c r="I18" s="1350"/>
      <c r="J18" s="1350"/>
      <c r="K18" s="585"/>
      <c r="L18" s="583"/>
      <c r="M18" s="584"/>
      <c r="N18" s="584"/>
    </row>
    <row r="19" spans="1:18" ht="12" customHeight="1">
      <c r="A19" s="589"/>
      <c r="B19" s="1347" t="s">
        <v>460</v>
      </c>
      <c r="C19" s="1350"/>
      <c r="D19" s="1350"/>
      <c r="E19" s="585"/>
      <c r="F19" s="1350"/>
      <c r="G19" s="1350"/>
      <c r="H19" s="585"/>
      <c r="I19" s="1350"/>
      <c r="J19" s="1350"/>
      <c r="K19" s="585"/>
      <c r="L19" s="583"/>
      <c r="M19" s="584"/>
      <c r="N19" s="584"/>
    </row>
    <row r="20" spans="1:18" ht="12" customHeight="1">
      <c r="A20" s="589"/>
      <c r="B20" s="1349" t="s">
        <v>456</v>
      </c>
      <c r="C20" s="2836">
        <v>5900</v>
      </c>
      <c r="D20" s="1350">
        <v>6560</v>
      </c>
      <c r="E20" s="585">
        <v>-10.1</v>
      </c>
      <c r="F20" s="1350">
        <v>42</v>
      </c>
      <c r="G20" s="1350">
        <v>45</v>
      </c>
      <c r="H20" s="582">
        <v>-6.7</v>
      </c>
      <c r="I20" s="1350">
        <v>53</v>
      </c>
      <c r="J20" s="1350">
        <v>58</v>
      </c>
      <c r="K20" s="582">
        <v>-8.6</v>
      </c>
      <c r="L20" s="583"/>
      <c r="M20" s="584"/>
      <c r="N20" s="574"/>
      <c r="O20" s="574"/>
    </row>
    <row r="21" spans="1:18" s="587" customFormat="1" ht="12" customHeight="1">
      <c r="A21" s="586"/>
      <c r="B21" s="1352" t="s">
        <v>458</v>
      </c>
      <c r="C21" s="1353"/>
      <c r="D21" s="1353"/>
      <c r="E21" s="1353"/>
      <c r="F21" s="1353"/>
      <c r="G21" s="1353"/>
      <c r="H21" s="1353"/>
      <c r="I21" s="1353"/>
      <c r="J21" s="1353"/>
      <c r="K21" s="1353"/>
      <c r="M21" s="588"/>
      <c r="N21" s="588"/>
      <c r="O21" s="588"/>
      <c r="P21" s="588"/>
      <c r="Q21" s="588"/>
      <c r="R21" s="588"/>
    </row>
    <row r="22" spans="1:18" ht="12" customHeight="1">
      <c r="A22" s="589"/>
      <c r="B22" s="1354" t="s">
        <v>461</v>
      </c>
      <c r="C22" s="2837">
        <v>2266</v>
      </c>
      <c r="D22" s="1355">
        <v>2531</v>
      </c>
      <c r="E22" s="590">
        <v>-10.5</v>
      </c>
      <c r="F22" s="1355">
        <v>14</v>
      </c>
      <c r="G22" s="1355">
        <v>18</v>
      </c>
      <c r="H22" s="590">
        <v>-22.2</v>
      </c>
      <c r="I22" s="1355">
        <v>16</v>
      </c>
      <c r="J22" s="1355">
        <v>21</v>
      </c>
      <c r="K22" s="590">
        <v>-23.8</v>
      </c>
      <c r="L22" s="583"/>
      <c r="M22" s="584"/>
      <c r="N22" s="584"/>
    </row>
    <row r="23" spans="1:18" s="591" customFormat="1" ht="12" customHeight="1">
      <c r="B23" s="592" t="s">
        <v>813</v>
      </c>
      <c r="D23" s="593"/>
      <c r="E23" s="593"/>
      <c r="F23" s="594"/>
      <c r="H23" s="594"/>
      <c r="I23" s="595"/>
      <c r="J23" s="595"/>
      <c r="K23" s="595"/>
      <c r="L23" s="595"/>
      <c r="M23" s="596"/>
      <c r="N23" s="596"/>
      <c r="O23" s="596"/>
      <c r="P23" s="597"/>
      <c r="Q23" s="597"/>
      <c r="R23" s="597"/>
    </row>
    <row r="24" spans="1:18" s="591" customFormat="1" ht="12" customHeight="1">
      <c r="B24" s="598" t="s">
        <v>814</v>
      </c>
      <c r="D24" s="593"/>
      <c r="E24" s="593"/>
      <c r="F24" s="599"/>
      <c r="H24" s="599"/>
      <c r="M24" s="597"/>
      <c r="N24" s="597"/>
      <c r="O24" s="597"/>
      <c r="P24" s="597"/>
      <c r="Q24" s="597"/>
      <c r="R24" s="597"/>
    </row>
    <row r="25" spans="1:18" s="591" customFormat="1" ht="12" customHeight="1">
      <c r="B25" s="598" t="s">
        <v>815</v>
      </c>
      <c r="D25" s="593"/>
      <c r="E25" s="593"/>
      <c r="F25" s="599"/>
      <c r="H25" s="599"/>
      <c r="M25" s="597"/>
      <c r="N25" s="597"/>
      <c r="O25" s="597"/>
      <c r="P25" s="597"/>
      <c r="Q25" s="597"/>
      <c r="R25" s="597"/>
    </row>
    <row r="26" spans="1:18" s="589" customFormat="1" ht="13.5">
      <c r="B26" s="600"/>
      <c r="C26" s="601"/>
      <c r="D26" s="601"/>
      <c r="E26" s="601"/>
      <c r="F26" s="601"/>
      <c r="G26" s="601"/>
      <c r="H26" s="601"/>
      <c r="M26" s="602"/>
      <c r="N26" s="602"/>
      <c r="O26" s="602"/>
      <c r="P26" s="602"/>
      <c r="Q26" s="602"/>
      <c r="R26" s="602"/>
    </row>
    <row r="27" spans="1:18" s="589" customFormat="1" ht="13.5">
      <c r="B27" s="603"/>
      <c r="C27" s="604"/>
      <c r="D27" s="604"/>
      <c r="E27" s="604"/>
      <c r="F27" s="604"/>
      <c r="G27" s="604"/>
      <c r="H27" s="604"/>
      <c r="M27" s="602"/>
      <c r="N27" s="602"/>
      <c r="O27" s="602"/>
      <c r="P27" s="602"/>
      <c r="Q27" s="602"/>
      <c r="R27" s="602"/>
    </row>
    <row r="28" spans="1:18" s="589" customFormat="1" ht="18.75" customHeight="1">
      <c r="B28" s="604"/>
      <c r="C28" s="604"/>
      <c r="D28" s="604"/>
      <c r="E28" s="604"/>
      <c r="F28" s="604"/>
      <c r="G28" s="604"/>
      <c r="H28" s="604"/>
      <c r="M28" s="602"/>
      <c r="N28" s="602"/>
      <c r="O28" s="602"/>
      <c r="P28" s="602"/>
      <c r="Q28" s="602"/>
      <c r="R28" s="602"/>
    </row>
    <row r="29" spans="1:18" s="589" customFormat="1" ht="18.75" customHeight="1">
      <c r="B29" s="604"/>
      <c r="C29" s="604"/>
      <c r="D29" s="604"/>
      <c r="E29" s="604"/>
      <c r="F29" s="604"/>
      <c r="G29" s="604"/>
      <c r="H29" s="604"/>
      <c r="M29" s="602"/>
      <c r="N29" s="602"/>
      <c r="O29" s="602"/>
      <c r="P29" s="602"/>
      <c r="Q29" s="602"/>
      <c r="R29" s="602"/>
    </row>
    <row r="30" spans="1:18" s="589" customFormat="1" ht="18.75" customHeight="1">
      <c r="B30" s="604"/>
      <c r="C30" s="604"/>
      <c r="D30" s="604"/>
      <c r="E30" s="604"/>
      <c r="F30" s="604"/>
      <c r="G30" s="604"/>
      <c r="H30" s="604"/>
      <c r="M30" s="602"/>
      <c r="N30" s="602"/>
      <c r="O30" s="602"/>
      <c r="P30" s="602"/>
      <c r="Q30" s="602"/>
      <c r="R30" s="602"/>
    </row>
    <row r="31" spans="1:18" s="589" customFormat="1" ht="18.75" customHeight="1">
      <c r="B31" s="604"/>
      <c r="C31" s="604"/>
      <c r="D31" s="604"/>
      <c r="E31" s="604"/>
      <c r="F31" s="604"/>
      <c r="G31" s="604"/>
      <c r="H31" s="604"/>
      <c r="M31" s="602"/>
      <c r="N31" s="602"/>
      <c r="O31" s="602"/>
      <c r="P31" s="602"/>
      <c r="Q31" s="602"/>
      <c r="R31" s="602"/>
    </row>
    <row r="32" spans="1:18" s="589" customFormat="1" ht="18.75" customHeight="1">
      <c r="B32" s="604"/>
      <c r="C32" s="604"/>
      <c r="D32" s="604"/>
      <c r="E32" s="604"/>
      <c r="F32" s="604"/>
      <c r="G32" s="604"/>
      <c r="H32" s="604"/>
      <c r="M32" s="602"/>
      <c r="N32" s="602"/>
      <c r="O32" s="602"/>
      <c r="P32" s="602"/>
      <c r="Q32" s="602"/>
      <c r="R32" s="602"/>
    </row>
    <row r="33" spans="1:18" s="589" customFormat="1" ht="18.75" customHeight="1">
      <c r="B33" s="604"/>
      <c r="C33" s="604"/>
      <c r="D33" s="604"/>
      <c r="E33" s="604"/>
      <c r="F33" s="604"/>
      <c r="G33" s="604"/>
      <c r="H33" s="604"/>
      <c r="M33" s="602"/>
      <c r="N33" s="602"/>
      <c r="O33" s="602"/>
      <c r="P33" s="602"/>
      <c r="Q33" s="602"/>
      <c r="R33" s="602"/>
    </row>
    <row r="34" spans="1:18" s="589" customFormat="1" ht="18.75" customHeight="1">
      <c r="B34" s="604"/>
      <c r="C34" s="604"/>
      <c r="D34" s="604"/>
      <c r="E34" s="604"/>
      <c r="F34" s="604"/>
      <c r="G34" s="604"/>
      <c r="H34" s="604"/>
      <c r="M34" s="602"/>
      <c r="N34" s="602"/>
      <c r="O34" s="602"/>
      <c r="P34" s="602"/>
      <c r="Q34" s="602"/>
      <c r="R34" s="602"/>
    </row>
    <row r="35" spans="1:18" s="589" customFormat="1" ht="18.75" customHeight="1">
      <c r="B35" s="604"/>
      <c r="C35" s="604"/>
      <c r="D35" s="604"/>
      <c r="E35" s="604"/>
      <c r="F35" s="604"/>
      <c r="G35" s="604"/>
      <c r="H35" s="604"/>
      <c r="M35" s="602"/>
      <c r="N35" s="602"/>
      <c r="O35" s="602"/>
      <c r="P35" s="602"/>
      <c r="Q35" s="602"/>
      <c r="R35" s="602"/>
    </row>
    <row r="36" spans="1:18" s="589" customFormat="1" ht="18.75" customHeight="1">
      <c r="B36" s="604"/>
      <c r="C36" s="604"/>
      <c r="D36" s="604"/>
      <c r="E36" s="604"/>
      <c r="F36" s="604"/>
      <c r="G36" s="604"/>
      <c r="H36" s="604"/>
      <c r="M36" s="602"/>
      <c r="N36" s="602"/>
      <c r="O36" s="602"/>
      <c r="P36" s="602"/>
      <c r="Q36" s="602"/>
      <c r="R36" s="602"/>
    </row>
    <row r="37" spans="1:18" s="589" customFormat="1" ht="18.75" customHeight="1">
      <c r="B37" s="604"/>
      <c r="C37" s="604"/>
      <c r="D37" s="604"/>
      <c r="E37" s="604"/>
      <c r="F37" s="604"/>
      <c r="G37" s="604"/>
      <c r="H37" s="604"/>
      <c r="M37" s="602"/>
      <c r="N37" s="602"/>
      <c r="O37" s="602"/>
      <c r="P37" s="602"/>
      <c r="Q37" s="602"/>
      <c r="R37" s="602"/>
    </row>
    <row r="38" spans="1:18" ht="18.75" customHeight="1">
      <c r="A38" s="589"/>
      <c r="B38" s="589"/>
      <c r="C38" s="589"/>
      <c r="D38" s="589"/>
      <c r="E38" s="589"/>
      <c r="F38" s="589"/>
      <c r="G38" s="589"/>
      <c r="H38" s="589"/>
      <c r="I38" s="589"/>
    </row>
  </sheetData>
  <mergeCells count="4">
    <mergeCell ref="B2:L2"/>
    <mergeCell ref="C4:E4"/>
    <mergeCell ref="F4:H4"/>
    <mergeCell ref="I4:K4"/>
  </mergeCells>
  <phoneticPr fontId="21"/>
  <pageMargins left="0.70866141732283472" right="0.70866141732283472" top="0.74803149606299213" bottom="0.74803149606299213" header="0.31496062992125984" footer="0.31496062992125984"/>
  <pageSetup paperSize="9" orientation="landscape"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66FF"/>
  </sheetPr>
  <dimension ref="A1:J50"/>
  <sheetViews>
    <sheetView zoomScale="85" zoomScaleNormal="85" workbookViewId="0"/>
  </sheetViews>
  <sheetFormatPr defaultRowHeight="13.5"/>
  <cols>
    <col min="1" max="1" width="19.875" style="1338" customWidth="1"/>
    <col min="2" max="10" width="8.875" style="1338" customWidth="1"/>
    <col min="11" max="16384" width="9" style="1338"/>
  </cols>
  <sheetData>
    <row r="1" spans="1:10">
      <c r="A1" s="1338" t="s">
        <v>802</v>
      </c>
      <c r="B1" s="1338" t="s">
        <v>245</v>
      </c>
      <c r="C1" s="1338" t="s">
        <v>246</v>
      </c>
    </row>
    <row r="2" spans="1:10">
      <c r="A2" s="1338" t="s">
        <v>247</v>
      </c>
    </row>
    <row r="3" spans="1:10">
      <c r="A3" s="1338" t="s">
        <v>248</v>
      </c>
    </row>
    <row r="4" spans="1:10">
      <c r="A4" s="1338" t="s">
        <v>249</v>
      </c>
    </row>
    <row r="5" spans="1:10">
      <c r="A5" s="1338" t="s">
        <v>250</v>
      </c>
    </row>
    <row r="6" spans="1:10">
      <c r="A6" s="1338" t="s">
        <v>251</v>
      </c>
    </row>
    <row r="7" spans="1:10">
      <c r="B7" s="1338" t="s">
        <v>804</v>
      </c>
      <c r="C7" s="1338" t="s">
        <v>252</v>
      </c>
      <c r="D7" s="1338" t="s">
        <v>253</v>
      </c>
      <c r="E7" s="1338" t="s">
        <v>254</v>
      </c>
      <c r="F7" s="1338" t="s">
        <v>255</v>
      </c>
      <c r="G7" s="1338" t="s">
        <v>256</v>
      </c>
      <c r="H7" s="1338" t="s">
        <v>257</v>
      </c>
      <c r="I7" s="1338" t="s">
        <v>258</v>
      </c>
      <c r="J7" s="1338" t="s">
        <v>805</v>
      </c>
    </row>
    <row r="8" spans="1:10">
      <c r="B8" s="1338">
        <v>-1996</v>
      </c>
      <c r="C8" s="1338" t="s">
        <v>259</v>
      </c>
      <c r="D8" s="1338">
        <v>-2002</v>
      </c>
      <c r="E8" s="1338" t="s">
        <v>260</v>
      </c>
      <c r="F8" s="1338" t="s">
        <v>261</v>
      </c>
      <c r="G8" s="1338" t="s">
        <v>262</v>
      </c>
      <c r="H8" s="1338" t="s">
        <v>263</v>
      </c>
      <c r="I8" s="1338" t="s">
        <v>264</v>
      </c>
      <c r="J8" s="1338" t="s">
        <v>806</v>
      </c>
    </row>
    <row r="9" spans="1:10">
      <c r="A9" s="1338" t="s">
        <v>265</v>
      </c>
    </row>
    <row r="10" spans="1:10">
      <c r="A10" s="1338" t="s">
        <v>241</v>
      </c>
      <c r="B10" s="1338">
        <v>1911595</v>
      </c>
      <c r="C10" s="1338">
        <v>1872518</v>
      </c>
      <c r="D10" s="1338">
        <v>1839376</v>
      </c>
      <c r="E10" s="1338">
        <v>1798637</v>
      </c>
      <c r="F10" s="1338">
        <v>1756115</v>
      </c>
      <c r="G10" s="1338">
        <v>1712539</v>
      </c>
      <c r="H10" s="1338">
        <v>1680712</v>
      </c>
      <c r="I10" s="1338">
        <v>1673669</v>
      </c>
      <c r="J10" s="1338">
        <v>1664525</v>
      </c>
    </row>
    <row r="11" spans="1:10">
      <c r="A11" s="1338" t="s">
        <v>266</v>
      </c>
      <c r="B11" s="1338">
        <v>1664629</v>
      </c>
      <c r="C11" s="1338">
        <v>1648217</v>
      </c>
      <c r="D11" s="1338">
        <v>1642593</v>
      </c>
      <c r="E11" s="1338">
        <v>1631473</v>
      </c>
      <c r="F11" s="1338">
        <v>1609403</v>
      </c>
      <c r="G11" s="1338">
        <v>1583073</v>
      </c>
      <c r="H11" s="1338">
        <v>1568261</v>
      </c>
      <c r="I11" s="1338">
        <v>1565968</v>
      </c>
      <c r="J11" s="1338">
        <v>1561005</v>
      </c>
    </row>
    <row r="12" spans="1:10">
      <c r="A12" s="1338" t="s">
        <v>267</v>
      </c>
      <c r="B12" s="1338">
        <v>360896</v>
      </c>
      <c r="C12" s="1338">
        <v>358449</v>
      </c>
      <c r="D12" s="1338">
        <v>355966</v>
      </c>
      <c r="E12" s="1338">
        <v>354296</v>
      </c>
      <c r="F12" s="1338">
        <v>349321</v>
      </c>
      <c r="G12" s="1338">
        <v>344047</v>
      </c>
      <c r="H12" s="1338">
        <v>338174</v>
      </c>
      <c r="I12" s="1338">
        <v>336282</v>
      </c>
      <c r="J12" s="1338">
        <v>334258</v>
      </c>
    </row>
    <row r="13" spans="1:10">
      <c r="A13" s="1338" t="s">
        <v>268</v>
      </c>
      <c r="B13" s="1338">
        <v>9716</v>
      </c>
      <c r="C13" s="1338">
        <v>3321</v>
      </c>
      <c r="D13" s="1338">
        <v>1854</v>
      </c>
      <c r="E13" s="1338">
        <v>1799</v>
      </c>
      <c r="F13" s="1338">
        <v>1785</v>
      </c>
      <c r="G13" s="1338">
        <v>1793</v>
      </c>
      <c r="H13" s="1338">
        <v>1778</v>
      </c>
      <c r="I13" s="1338">
        <v>1814</v>
      </c>
      <c r="J13" s="1338">
        <v>1841</v>
      </c>
    </row>
    <row r="14" spans="1:10">
      <c r="A14" s="1338" t="s">
        <v>269</v>
      </c>
      <c r="B14" s="1338">
        <v>31179</v>
      </c>
      <c r="C14" s="1338">
        <v>24773</v>
      </c>
      <c r="D14" s="1338">
        <v>17558</v>
      </c>
      <c r="E14" s="1338">
        <v>11949</v>
      </c>
      <c r="F14" s="1338">
        <v>9502</v>
      </c>
      <c r="G14" s="1338">
        <v>7681</v>
      </c>
      <c r="H14" s="1338">
        <v>5949</v>
      </c>
      <c r="I14" s="1338">
        <v>5496</v>
      </c>
      <c r="J14" s="1338">
        <v>5347</v>
      </c>
    </row>
    <row r="15" spans="1:10">
      <c r="A15" s="1338" t="s">
        <v>270</v>
      </c>
      <c r="B15" s="1338" t="s">
        <v>271</v>
      </c>
      <c r="C15" s="1338" t="s">
        <v>271</v>
      </c>
      <c r="D15" s="1338">
        <v>113534</v>
      </c>
      <c r="E15" s="1338">
        <v>359230</v>
      </c>
      <c r="F15" s="1338">
        <v>339358</v>
      </c>
      <c r="G15" s="1338">
        <v>330167</v>
      </c>
      <c r="H15" s="1338">
        <v>328144</v>
      </c>
      <c r="I15" s="1338">
        <v>328406</v>
      </c>
      <c r="J15" s="1338">
        <v>328161</v>
      </c>
    </row>
    <row r="16" spans="1:10">
      <c r="A16" s="1338" t="s">
        <v>272</v>
      </c>
      <c r="B16" s="1338" t="s">
        <v>271</v>
      </c>
      <c r="C16" s="1338" t="s">
        <v>271</v>
      </c>
      <c r="D16" s="1338">
        <v>249858</v>
      </c>
      <c r="E16" s="1338">
        <v>904199</v>
      </c>
      <c r="F16" s="1338">
        <v>909437</v>
      </c>
      <c r="G16" s="1338">
        <v>899385</v>
      </c>
      <c r="H16" s="1338">
        <v>894216</v>
      </c>
      <c r="I16" s="1338">
        <v>893970</v>
      </c>
      <c r="J16" s="1338">
        <v>891398</v>
      </c>
    </row>
    <row r="17" spans="1:10">
      <c r="A17" s="1338" t="s">
        <v>273</v>
      </c>
      <c r="B17" s="1338">
        <v>1262838</v>
      </c>
      <c r="C17" s="1338">
        <v>1261674</v>
      </c>
      <c r="D17" s="1338">
        <v>903823</v>
      </c>
      <c r="E17" s="1338" t="s">
        <v>271</v>
      </c>
      <c r="F17" s="1338" t="s">
        <v>271</v>
      </c>
      <c r="G17" s="1338" t="s">
        <v>271</v>
      </c>
      <c r="H17" s="1338" t="s">
        <v>271</v>
      </c>
      <c r="I17" s="1338" t="s">
        <v>271</v>
      </c>
      <c r="J17" s="1338" t="s">
        <v>271</v>
      </c>
    </row>
    <row r="18" spans="1:10">
      <c r="A18" s="1338" t="s">
        <v>274</v>
      </c>
      <c r="B18" s="1338">
        <v>37872</v>
      </c>
      <c r="C18" s="1338">
        <v>167106</v>
      </c>
      <c r="D18" s="1338">
        <v>187317</v>
      </c>
      <c r="E18" s="1338" t="s">
        <v>271</v>
      </c>
      <c r="F18" s="1338" t="s">
        <v>271</v>
      </c>
      <c r="G18" s="1338" t="s">
        <v>271</v>
      </c>
      <c r="H18" s="1338" t="s">
        <v>271</v>
      </c>
      <c r="I18" s="1338" t="s">
        <v>271</v>
      </c>
      <c r="J18" s="1338" t="s">
        <v>271</v>
      </c>
    </row>
    <row r="19" spans="1:10">
      <c r="A19" s="1338" t="s">
        <v>275</v>
      </c>
      <c r="B19" s="1338">
        <v>193295</v>
      </c>
      <c r="C19" s="1338">
        <v>114418</v>
      </c>
      <c r="D19" s="1338">
        <v>23377</v>
      </c>
      <c r="E19" s="1338" t="s">
        <v>271</v>
      </c>
      <c r="F19" s="1338" t="s">
        <v>271</v>
      </c>
      <c r="G19" s="1338" t="s">
        <v>271</v>
      </c>
      <c r="H19" s="1338" t="s">
        <v>271</v>
      </c>
      <c r="I19" s="1338" t="s">
        <v>271</v>
      </c>
      <c r="J19" s="1338" t="s">
        <v>271</v>
      </c>
    </row>
    <row r="20" spans="1:10">
      <c r="A20" s="1338" t="s">
        <v>276</v>
      </c>
      <c r="B20" s="1338">
        <v>246779</v>
      </c>
      <c r="C20" s="1338">
        <v>224134</v>
      </c>
      <c r="D20" s="1338">
        <v>196596</v>
      </c>
      <c r="E20" s="1338">
        <v>167000</v>
      </c>
      <c r="F20" s="1338">
        <v>146568</v>
      </c>
      <c r="G20" s="1338">
        <v>129366</v>
      </c>
      <c r="H20" s="1338">
        <v>112364</v>
      </c>
      <c r="I20" s="1338">
        <v>107626</v>
      </c>
      <c r="J20" s="1339">
        <v>103451</v>
      </c>
    </row>
    <row r="21" spans="1:10">
      <c r="A21" s="1338" t="s">
        <v>277</v>
      </c>
      <c r="B21" s="1338" t="s">
        <v>271</v>
      </c>
      <c r="C21" s="1338">
        <v>16452</v>
      </c>
      <c r="D21" s="1338">
        <v>24880</v>
      </c>
      <c r="E21" s="1338">
        <v>24681</v>
      </c>
      <c r="F21" s="1338">
        <v>17519</v>
      </c>
      <c r="G21" s="1338">
        <v>14150</v>
      </c>
      <c r="H21" s="1338">
        <v>11410</v>
      </c>
      <c r="I21" s="1338">
        <v>10657</v>
      </c>
      <c r="J21" s="1339">
        <v>9906</v>
      </c>
    </row>
    <row r="22" spans="1:10">
      <c r="A22" s="1338" t="s">
        <v>278</v>
      </c>
      <c r="B22" s="1338">
        <v>187</v>
      </c>
      <c r="C22" s="1338">
        <v>167</v>
      </c>
      <c r="D22" s="1338">
        <v>187</v>
      </c>
      <c r="E22" s="1338">
        <v>164</v>
      </c>
      <c r="F22" s="1338">
        <v>144</v>
      </c>
      <c r="G22" s="1338">
        <v>100</v>
      </c>
      <c r="H22" s="1338">
        <v>87</v>
      </c>
      <c r="I22" s="1338">
        <v>75</v>
      </c>
      <c r="J22" s="1338">
        <v>69</v>
      </c>
    </row>
    <row r="23" spans="1:10">
      <c r="A23" s="1338" t="s">
        <v>279</v>
      </c>
    </row>
    <row r="24" spans="1:10">
      <c r="A24" s="1338" t="s">
        <v>241</v>
      </c>
      <c r="B24" s="1338">
        <v>1518.8</v>
      </c>
      <c r="C24" s="1338">
        <v>1478.1</v>
      </c>
      <c r="D24" s="1338">
        <v>1443.4</v>
      </c>
      <c r="E24" s="1338">
        <v>1407.7</v>
      </c>
      <c r="F24" s="1338">
        <v>1375.3</v>
      </c>
      <c r="G24" s="1338">
        <v>1340</v>
      </c>
      <c r="H24" s="1338">
        <v>1322.5</v>
      </c>
      <c r="I24" s="1338">
        <v>1316.9</v>
      </c>
      <c r="J24" s="1338">
        <v>1311.3</v>
      </c>
    </row>
    <row r="25" spans="1:10">
      <c r="A25" s="1338" t="s">
        <v>266</v>
      </c>
      <c r="B25" s="1338">
        <v>1322.6</v>
      </c>
      <c r="C25" s="1338">
        <v>1301</v>
      </c>
      <c r="D25" s="1338">
        <v>1289</v>
      </c>
      <c r="E25" s="1338">
        <v>1276.9000000000001</v>
      </c>
      <c r="F25" s="1338">
        <v>1260.4000000000001</v>
      </c>
      <c r="G25" s="1338">
        <v>1238.7</v>
      </c>
      <c r="H25" s="1338">
        <v>1234</v>
      </c>
      <c r="I25" s="1338">
        <v>1232.0999999999999</v>
      </c>
      <c r="J25" s="1338">
        <v>1229.8</v>
      </c>
    </row>
    <row r="26" spans="1:10">
      <c r="A26" s="1338" t="s">
        <v>267</v>
      </c>
      <c r="B26" s="1338">
        <v>286.7</v>
      </c>
      <c r="C26" s="1338">
        <v>282.89999999999998</v>
      </c>
      <c r="D26" s="1338">
        <v>279.3</v>
      </c>
      <c r="E26" s="1338">
        <v>277.3</v>
      </c>
      <c r="F26" s="1338">
        <v>273.60000000000002</v>
      </c>
      <c r="G26" s="1338">
        <v>269.2</v>
      </c>
      <c r="H26" s="1338">
        <v>266.10000000000002</v>
      </c>
      <c r="I26" s="1338">
        <v>264.60000000000002</v>
      </c>
      <c r="J26" s="1338">
        <v>263.3</v>
      </c>
    </row>
    <row r="27" spans="1:10">
      <c r="A27" s="1338" t="s">
        <v>268</v>
      </c>
      <c r="B27" s="1338">
        <v>7.7</v>
      </c>
      <c r="C27" s="1338">
        <v>2.6</v>
      </c>
      <c r="D27" s="1338">
        <v>1.5</v>
      </c>
      <c r="E27" s="1338">
        <v>1.4</v>
      </c>
      <c r="F27" s="1338">
        <v>1.4</v>
      </c>
      <c r="G27" s="1338">
        <v>1.4</v>
      </c>
      <c r="H27" s="1338">
        <v>1.4</v>
      </c>
      <c r="I27" s="1338">
        <v>1.4</v>
      </c>
      <c r="J27" s="1338">
        <v>1.5</v>
      </c>
    </row>
    <row r="28" spans="1:10">
      <c r="A28" s="1338" t="s">
        <v>269</v>
      </c>
      <c r="B28" s="1338">
        <v>24.8</v>
      </c>
      <c r="C28" s="1338">
        <v>19.600000000000001</v>
      </c>
      <c r="D28" s="1338">
        <v>13.8</v>
      </c>
      <c r="E28" s="1338">
        <v>9.4</v>
      </c>
      <c r="F28" s="1338">
        <v>7.4</v>
      </c>
      <c r="G28" s="1338">
        <v>6</v>
      </c>
      <c r="H28" s="1338">
        <v>4.7</v>
      </c>
      <c r="I28" s="1338">
        <v>4.3</v>
      </c>
      <c r="J28" s="1338">
        <v>4.2</v>
      </c>
    </row>
    <row r="29" spans="1:10">
      <c r="A29" s="1338" t="s">
        <v>270</v>
      </c>
      <c r="B29" s="1338" t="s">
        <v>271</v>
      </c>
      <c r="C29" s="1338" t="s">
        <v>271</v>
      </c>
      <c r="D29" s="1338">
        <v>89.1</v>
      </c>
      <c r="E29" s="1338">
        <v>281.2</v>
      </c>
      <c r="F29" s="1338">
        <v>265.8</v>
      </c>
      <c r="G29" s="1338">
        <v>258.3</v>
      </c>
      <c r="H29" s="1338">
        <v>258.2</v>
      </c>
      <c r="I29" s="1338">
        <v>258.39999999999998</v>
      </c>
      <c r="J29" s="1338">
        <v>258.5</v>
      </c>
    </row>
    <row r="30" spans="1:10">
      <c r="A30" s="1338" t="s">
        <v>272</v>
      </c>
      <c r="B30" s="1338" t="s">
        <v>271</v>
      </c>
      <c r="C30" s="1338" t="s">
        <v>271</v>
      </c>
      <c r="D30" s="1338">
        <v>196.1</v>
      </c>
      <c r="E30" s="1338">
        <v>707.7</v>
      </c>
      <c r="F30" s="1338">
        <v>712.2</v>
      </c>
      <c r="G30" s="1338">
        <v>703.7</v>
      </c>
      <c r="H30" s="1338">
        <v>703.6</v>
      </c>
      <c r="I30" s="1338">
        <v>703.4</v>
      </c>
      <c r="J30" s="1338">
        <v>702.3</v>
      </c>
    </row>
    <row r="31" spans="1:10">
      <c r="A31" s="1338" t="s">
        <v>273</v>
      </c>
      <c r="B31" s="1338">
        <v>1003.3</v>
      </c>
      <c r="C31" s="1338">
        <v>995.9</v>
      </c>
      <c r="D31" s="1338">
        <v>709.2</v>
      </c>
      <c r="E31" s="1338" t="s">
        <v>271</v>
      </c>
      <c r="F31" s="1338" t="s">
        <v>271</v>
      </c>
      <c r="G31" s="1338" t="s">
        <v>271</v>
      </c>
      <c r="H31" s="1338" t="s">
        <v>271</v>
      </c>
      <c r="I31" s="1338" t="s">
        <v>271</v>
      </c>
      <c r="J31" s="1338" t="s">
        <v>271</v>
      </c>
    </row>
    <row r="32" spans="1:10">
      <c r="A32" s="1338" t="s">
        <v>274</v>
      </c>
      <c r="B32" s="1338">
        <v>30.1</v>
      </c>
      <c r="C32" s="1338">
        <v>131.9</v>
      </c>
      <c r="D32" s="1338">
        <v>147</v>
      </c>
      <c r="E32" s="1338" t="s">
        <v>271</v>
      </c>
      <c r="F32" s="1338" t="s">
        <v>271</v>
      </c>
      <c r="G32" s="1338" t="s">
        <v>271</v>
      </c>
      <c r="H32" s="1338" t="s">
        <v>271</v>
      </c>
      <c r="I32" s="1338" t="s">
        <v>271</v>
      </c>
      <c r="J32" s="1338" t="s">
        <v>271</v>
      </c>
    </row>
    <row r="33" spans="1:10">
      <c r="A33" s="1338" t="s">
        <v>275</v>
      </c>
      <c r="B33" s="1338">
        <v>153.6</v>
      </c>
      <c r="C33" s="1338">
        <v>90.3</v>
      </c>
      <c r="D33" s="1338">
        <v>18.3</v>
      </c>
      <c r="E33" s="1338" t="s">
        <v>271</v>
      </c>
      <c r="F33" s="1338" t="s">
        <v>271</v>
      </c>
      <c r="G33" s="1338" t="s">
        <v>271</v>
      </c>
      <c r="H33" s="1338" t="s">
        <v>271</v>
      </c>
      <c r="I33" s="1338" t="s">
        <v>271</v>
      </c>
      <c r="J33" s="1338" t="s">
        <v>271</v>
      </c>
    </row>
    <row r="34" spans="1:10">
      <c r="A34" s="1338" t="s">
        <v>276</v>
      </c>
      <c r="B34" s="1338">
        <v>196.1</v>
      </c>
      <c r="C34" s="1338">
        <v>176.9</v>
      </c>
      <c r="D34" s="1338">
        <v>154.30000000000001</v>
      </c>
      <c r="E34" s="1338">
        <v>130.69999999999999</v>
      </c>
      <c r="F34" s="1338">
        <v>114.8</v>
      </c>
      <c r="G34" s="1338">
        <v>101.2</v>
      </c>
      <c r="H34" s="1338">
        <v>88.4</v>
      </c>
      <c r="I34" s="1338">
        <v>84.7</v>
      </c>
      <c r="J34" s="1338">
        <v>81.5</v>
      </c>
    </row>
    <row r="35" spans="1:10">
      <c r="A35" s="1338" t="s">
        <v>277</v>
      </c>
      <c r="B35" s="1338" t="s">
        <v>271</v>
      </c>
      <c r="C35" s="1338">
        <v>13</v>
      </c>
      <c r="D35" s="1338">
        <v>19.5</v>
      </c>
      <c r="E35" s="1338">
        <v>19.3</v>
      </c>
      <c r="F35" s="1338">
        <v>13.7</v>
      </c>
      <c r="G35" s="1338">
        <v>11.1</v>
      </c>
      <c r="H35" s="1338">
        <v>9</v>
      </c>
      <c r="I35" s="1338">
        <v>8.4</v>
      </c>
      <c r="J35" s="1338">
        <v>7.8</v>
      </c>
    </row>
    <row r="36" spans="1:10">
      <c r="A36" s="1338" t="s">
        <v>278</v>
      </c>
      <c r="B36" s="1338">
        <v>0.1</v>
      </c>
      <c r="C36" s="1338">
        <v>0.1</v>
      </c>
      <c r="D36" s="1338">
        <v>0.1</v>
      </c>
      <c r="E36" s="1338">
        <v>0.1</v>
      </c>
      <c r="F36" s="1338">
        <v>0.1</v>
      </c>
      <c r="G36" s="1338">
        <v>0.1</v>
      </c>
      <c r="H36" s="1338">
        <v>0.1</v>
      </c>
      <c r="I36" s="1338">
        <v>0.1</v>
      </c>
      <c r="J36" s="1338">
        <v>0.1</v>
      </c>
    </row>
    <row r="37" spans="1:10">
      <c r="A37" s="1338" t="s">
        <v>280</v>
      </c>
    </row>
    <row r="38" spans="1:10">
      <c r="A38" s="1338" t="s">
        <v>241</v>
      </c>
      <c r="B38" s="1338">
        <v>66</v>
      </c>
      <c r="C38" s="1338">
        <v>68</v>
      </c>
      <c r="D38" s="1338">
        <v>69</v>
      </c>
      <c r="E38" s="1338">
        <v>71</v>
      </c>
      <c r="F38" s="1338">
        <v>73</v>
      </c>
      <c r="G38" s="1338">
        <v>75</v>
      </c>
      <c r="H38" s="1338">
        <v>76</v>
      </c>
      <c r="I38" s="1338">
        <v>76</v>
      </c>
      <c r="J38" s="1338">
        <v>76</v>
      </c>
    </row>
    <row r="39" spans="1:10">
      <c r="A39" s="1338" t="s">
        <v>266</v>
      </c>
      <c r="B39" s="1338">
        <v>76</v>
      </c>
      <c r="C39" s="1338">
        <v>77</v>
      </c>
      <c r="D39" s="1338">
        <v>78</v>
      </c>
      <c r="E39" s="1338">
        <v>78</v>
      </c>
      <c r="F39" s="1338">
        <v>79</v>
      </c>
      <c r="G39" s="1338">
        <v>81</v>
      </c>
      <c r="H39" s="1338">
        <v>81</v>
      </c>
      <c r="I39" s="1338">
        <v>81</v>
      </c>
      <c r="J39" s="1338">
        <v>81</v>
      </c>
    </row>
    <row r="40" spans="1:10">
      <c r="A40" s="1338" t="s">
        <v>267</v>
      </c>
      <c r="B40" s="1338">
        <v>349</v>
      </c>
      <c r="C40" s="1338">
        <v>353</v>
      </c>
      <c r="D40" s="1338">
        <v>358</v>
      </c>
      <c r="E40" s="1338">
        <v>361</v>
      </c>
      <c r="F40" s="1338">
        <v>366</v>
      </c>
      <c r="G40" s="1338">
        <v>371</v>
      </c>
      <c r="H40" s="1338">
        <v>376</v>
      </c>
      <c r="I40" s="1338">
        <v>378</v>
      </c>
      <c r="J40" s="1338">
        <v>380</v>
      </c>
    </row>
    <row r="41" spans="1:10">
      <c r="A41" s="1338" t="s">
        <v>268</v>
      </c>
      <c r="B41" s="1338">
        <v>12954</v>
      </c>
      <c r="C41" s="1338">
        <v>38147</v>
      </c>
      <c r="D41" s="1338">
        <v>68735</v>
      </c>
      <c r="E41" s="1338">
        <v>71022</v>
      </c>
      <c r="F41" s="1338">
        <v>71536</v>
      </c>
      <c r="G41" s="1338">
        <v>71277</v>
      </c>
      <c r="H41" s="1338">
        <v>71475</v>
      </c>
      <c r="I41" s="1338">
        <v>70063</v>
      </c>
      <c r="J41" s="1338">
        <v>68948</v>
      </c>
    </row>
    <row r="42" spans="1:10">
      <c r="A42" s="1338" t="s">
        <v>269</v>
      </c>
      <c r="B42" s="1338">
        <v>4037</v>
      </c>
      <c r="C42" s="1338">
        <v>5114</v>
      </c>
      <c r="D42" s="1338">
        <v>7258</v>
      </c>
      <c r="E42" s="1338">
        <v>10693</v>
      </c>
      <c r="F42" s="1338">
        <v>13438</v>
      </c>
      <c r="G42" s="1338">
        <v>16638</v>
      </c>
      <c r="H42" s="1338">
        <v>21362</v>
      </c>
      <c r="I42" s="1338">
        <v>23125</v>
      </c>
      <c r="J42" s="1338">
        <v>23739</v>
      </c>
    </row>
    <row r="43" spans="1:10">
      <c r="A43" s="1338" t="s">
        <v>270</v>
      </c>
      <c r="B43" s="1338" t="s">
        <v>271</v>
      </c>
      <c r="C43" s="1338" t="s">
        <v>271</v>
      </c>
      <c r="D43" s="1338">
        <v>1122</v>
      </c>
      <c r="E43" s="1338">
        <v>356</v>
      </c>
      <c r="F43" s="1338">
        <v>376</v>
      </c>
      <c r="G43" s="1338">
        <v>387</v>
      </c>
      <c r="H43" s="1338">
        <v>387</v>
      </c>
      <c r="I43" s="1338">
        <v>387</v>
      </c>
      <c r="J43" s="1338">
        <v>387</v>
      </c>
    </row>
    <row r="44" spans="1:10">
      <c r="A44" s="1338" t="s">
        <v>272</v>
      </c>
      <c r="B44" s="1338" t="s">
        <v>271</v>
      </c>
      <c r="C44" s="1338" t="s">
        <v>271</v>
      </c>
      <c r="D44" s="1338">
        <v>510</v>
      </c>
      <c r="E44" s="1338">
        <v>141</v>
      </c>
      <c r="F44" s="1338">
        <v>140</v>
      </c>
      <c r="G44" s="1338">
        <v>142</v>
      </c>
      <c r="H44" s="1338">
        <v>142</v>
      </c>
      <c r="I44" s="1338">
        <v>142</v>
      </c>
      <c r="J44" s="1338">
        <v>142</v>
      </c>
    </row>
    <row r="45" spans="1:10">
      <c r="A45" s="1338" t="s">
        <v>273</v>
      </c>
      <c r="B45" s="1338">
        <v>100</v>
      </c>
      <c r="C45" s="1338">
        <v>100</v>
      </c>
      <c r="D45" s="1338">
        <v>141</v>
      </c>
      <c r="E45" s="1338" t="s">
        <v>271</v>
      </c>
      <c r="F45" s="1338" t="s">
        <v>271</v>
      </c>
      <c r="G45" s="1338" t="s">
        <v>271</v>
      </c>
      <c r="H45" s="1338" t="s">
        <v>271</v>
      </c>
      <c r="I45" s="1338" t="s">
        <v>271</v>
      </c>
      <c r="J45" s="1338" t="s">
        <v>271</v>
      </c>
    </row>
    <row r="46" spans="1:10">
      <c r="A46" s="1338" t="s">
        <v>274</v>
      </c>
      <c r="B46" s="1338">
        <v>3323</v>
      </c>
      <c r="C46" s="1338">
        <v>758</v>
      </c>
      <c r="D46" s="1338">
        <v>680</v>
      </c>
      <c r="E46" s="1338" t="s">
        <v>271</v>
      </c>
      <c r="F46" s="1338" t="s">
        <v>271</v>
      </c>
      <c r="G46" s="1338" t="s">
        <v>271</v>
      </c>
      <c r="H46" s="1338" t="s">
        <v>271</v>
      </c>
      <c r="I46" s="1338" t="s">
        <v>271</v>
      </c>
      <c r="J46" s="1338" t="s">
        <v>271</v>
      </c>
    </row>
    <row r="47" spans="1:10">
      <c r="A47" s="1338" t="s">
        <v>275</v>
      </c>
      <c r="B47" s="1338">
        <v>651</v>
      </c>
      <c r="C47" s="1338">
        <v>1107</v>
      </c>
      <c r="D47" s="1338">
        <v>5451</v>
      </c>
      <c r="E47" s="1338" t="s">
        <v>271</v>
      </c>
      <c r="F47" s="1338" t="s">
        <v>271</v>
      </c>
      <c r="G47" s="1338" t="s">
        <v>271</v>
      </c>
      <c r="H47" s="1338" t="s">
        <v>271</v>
      </c>
      <c r="I47" s="1338" t="s">
        <v>271</v>
      </c>
      <c r="J47" s="1338" t="s">
        <v>271</v>
      </c>
    </row>
    <row r="48" spans="1:10">
      <c r="A48" s="1338" t="s">
        <v>276</v>
      </c>
      <c r="B48" s="1338">
        <v>510</v>
      </c>
      <c r="C48" s="1338">
        <v>565</v>
      </c>
      <c r="D48" s="1338">
        <v>648</v>
      </c>
      <c r="E48" s="1338">
        <v>765</v>
      </c>
      <c r="F48" s="1338">
        <v>871</v>
      </c>
      <c r="G48" s="1338">
        <v>988</v>
      </c>
      <c r="H48" s="1338">
        <v>1131</v>
      </c>
      <c r="I48" s="1338">
        <v>1181</v>
      </c>
      <c r="J48" s="1338">
        <v>1227</v>
      </c>
    </row>
    <row r="49" spans="1:10">
      <c r="A49" s="1338" t="s">
        <v>277</v>
      </c>
      <c r="B49" s="1338" t="s">
        <v>271</v>
      </c>
      <c r="C49" s="1338">
        <v>7700</v>
      </c>
      <c r="D49" s="1338">
        <v>5122</v>
      </c>
      <c r="E49" s="1338">
        <v>5177</v>
      </c>
      <c r="F49" s="1338">
        <v>7289</v>
      </c>
      <c r="G49" s="1338">
        <v>9032</v>
      </c>
      <c r="H49" s="1338">
        <v>11138</v>
      </c>
      <c r="I49" s="1338">
        <v>11926</v>
      </c>
      <c r="J49" s="1338">
        <v>12814</v>
      </c>
    </row>
    <row r="50" spans="1:10">
      <c r="A50" s="1338" t="s">
        <v>278</v>
      </c>
      <c r="B50" s="1338">
        <v>673070</v>
      </c>
      <c r="C50" s="1338">
        <v>758599</v>
      </c>
      <c r="D50" s="1338">
        <v>681471</v>
      </c>
      <c r="E50" s="1338">
        <v>779073</v>
      </c>
      <c r="F50" s="1338">
        <v>886750</v>
      </c>
      <c r="G50" s="1338">
        <v>1277990</v>
      </c>
      <c r="H50" s="1338">
        <v>1460724</v>
      </c>
      <c r="I50" s="1338">
        <v>1694597</v>
      </c>
      <c r="J50" s="1338">
        <v>1839609</v>
      </c>
    </row>
  </sheetData>
  <phoneticPr fontId="2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66FF"/>
  </sheetPr>
  <dimension ref="A1:N21"/>
  <sheetViews>
    <sheetView zoomScale="85" zoomScaleNormal="85" workbookViewId="0"/>
  </sheetViews>
  <sheetFormatPr defaultRowHeight="13.5"/>
  <cols>
    <col min="1" max="1" width="19.875" style="1338" customWidth="1"/>
    <col min="2" max="16384" width="9" style="1338"/>
  </cols>
  <sheetData>
    <row r="1" spans="1:14">
      <c r="A1" s="1338" t="s">
        <v>802</v>
      </c>
      <c r="B1" s="1338" t="s">
        <v>700</v>
      </c>
    </row>
    <row r="2" spans="1:14">
      <c r="A2" s="1338" t="s">
        <v>727</v>
      </c>
    </row>
    <row r="3" spans="1:14">
      <c r="A3" s="1338" t="s">
        <v>803</v>
      </c>
    </row>
    <row r="4" spans="1:14">
      <c r="B4" s="1338" t="s">
        <v>241</v>
      </c>
      <c r="C4" s="1338" t="s">
        <v>721</v>
      </c>
      <c r="D4" s="1338" t="s">
        <v>720</v>
      </c>
      <c r="E4" s="1338" t="s">
        <v>719</v>
      </c>
      <c r="F4" s="1338" t="s">
        <v>718</v>
      </c>
      <c r="G4" s="1338" t="s">
        <v>717</v>
      </c>
      <c r="H4" s="1338" t="s">
        <v>716</v>
      </c>
      <c r="I4" s="1338" t="s">
        <v>715</v>
      </c>
      <c r="J4" s="1338" t="s">
        <v>714</v>
      </c>
      <c r="K4" s="1338" t="s">
        <v>713</v>
      </c>
      <c r="L4" s="1338" t="s">
        <v>712</v>
      </c>
      <c r="M4" s="1338" t="s">
        <v>711</v>
      </c>
      <c r="N4" s="1338" t="s">
        <v>710</v>
      </c>
    </row>
    <row r="5" spans="1:14">
      <c r="A5" s="1338" t="s">
        <v>241</v>
      </c>
      <c r="B5" s="1338">
        <v>18742495</v>
      </c>
      <c r="C5" s="1338">
        <v>1564888</v>
      </c>
      <c r="D5" s="1338">
        <v>1563676</v>
      </c>
      <c r="E5" s="1338">
        <v>1561998</v>
      </c>
      <c r="F5" s="1338">
        <v>1561894</v>
      </c>
      <c r="G5" s="1338">
        <v>1562371</v>
      </c>
      <c r="H5" s="1338">
        <v>1561544</v>
      </c>
      <c r="I5" s="1338">
        <v>1561581</v>
      </c>
      <c r="J5" s="1338">
        <v>1561550</v>
      </c>
      <c r="K5" s="2838">
        <v>1561210</v>
      </c>
      <c r="L5" s="1338">
        <v>1560940</v>
      </c>
      <c r="M5" s="1338">
        <v>1560615</v>
      </c>
      <c r="N5" s="1338">
        <v>1560228</v>
      </c>
    </row>
    <row r="6" spans="1:14">
      <c r="A6" s="1338" t="s">
        <v>699</v>
      </c>
      <c r="B6" s="1338">
        <v>3001767</v>
      </c>
      <c r="C6" s="1338">
        <v>251033</v>
      </c>
      <c r="D6" s="1338">
        <v>250971</v>
      </c>
      <c r="E6" s="1338">
        <v>250799</v>
      </c>
      <c r="F6" s="1338">
        <v>250353</v>
      </c>
      <c r="G6" s="1338">
        <v>250171</v>
      </c>
      <c r="H6" s="1338">
        <v>250090</v>
      </c>
      <c r="I6" s="1338">
        <v>250039</v>
      </c>
      <c r="J6" s="1338">
        <v>249992</v>
      </c>
      <c r="K6" s="2838">
        <v>249903</v>
      </c>
      <c r="L6" s="1338">
        <v>249887</v>
      </c>
      <c r="M6" s="1338">
        <v>249306</v>
      </c>
      <c r="N6" s="1338">
        <v>249223</v>
      </c>
    </row>
    <row r="7" spans="1:14">
      <c r="A7" s="1338" t="s">
        <v>698</v>
      </c>
      <c r="B7" s="1338">
        <v>15740728</v>
      </c>
      <c r="C7" s="1338">
        <v>1313855</v>
      </c>
      <c r="D7" s="1338">
        <v>1312705</v>
      </c>
      <c r="E7" s="1338">
        <v>1311199</v>
      </c>
      <c r="F7" s="1338">
        <v>1311541</v>
      </c>
      <c r="G7" s="1338">
        <v>1312200</v>
      </c>
      <c r="H7" s="1338">
        <v>1311454</v>
      </c>
      <c r="I7" s="1338">
        <v>1311542</v>
      </c>
      <c r="J7" s="1338">
        <v>1311558</v>
      </c>
      <c r="K7" s="2838">
        <v>1311307</v>
      </c>
      <c r="L7" s="1338">
        <v>1311053</v>
      </c>
      <c r="M7" s="1338">
        <v>1311309</v>
      </c>
      <c r="N7" s="1338">
        <v>1311005</v>
      </c>
    </row>
    <row r="8" spans="1:14">
      <c r="A8" s="1338" t="s">
        <v>728</v>
      </c>
      <c r="B8" s="1338">
        <v>11099646</v>
      </c>
      <c r="C8" s="1338">
        <v>925843</v>
      </c>
      <c r="D8" s="1338">
        <v>925681</v>
      </c>
      <c r="E8" s="1338">
        <v>923357</v>
      </c>
      <c r="F8" s="1338">
        <v>923320</v>
      </c>
      <c r="G8" s="1338">
        <v>925266</v>
      </c>
      <c r="H8" s="1338">
        <v>925149</v>
      </c>
      <c r="I8" s="1338">
        <v>924978</v>
      </c>
      <c r="J8" s="1338">
        <v>925355</v>
      </c>
      <c r="K8" s="2838">
        <v>925279</v>
      </c>
      <c r="L8" s="1338">
        <v>925187</v>
      </c>
      <c r="M8" s="1338">
        <v>925346</v>
      </c>
      <c r="N8" s="1338">
        <v>924885</v>
      </c>
    </row>
    <row r="9" spans="1:14">
      <c r="A9" s="1338" t="s">
        <v>729</v>
      </c>
      <c r="B9" s="1338">
        <v>4641082</v>
      </c>
      <c r="C9" s="1338">
        <v>388012</v>
      </c>
      <c r="D9" s="1338">
        <v>387024</v>
      </c>
      <c r="E9" s="1338">
        <v>387842</v>
      </c>
      <c r="F9" s="1338">
        <v>388221</v>
      </c>
      <c r="G9" s="1338">
        <v>386934</v>
      </c>
      <c r="H9" s="1338">
        <v>386305</v>
      </c>
      <c r="I9" s="1338">
        <v>386564</v>
      </c>
      <c r="J9" s="1338">
        <v>386203</v>
      </c>
      <c r="K9" s="2838">
        <v>386028</v>
      </c>
      <c r="L9" s="1338">
        <v>385866</v>
      </c>
      <c r="M9" s="1338">
        <v>385963</v>
      </c>
      <c r="N9" s="1338">
        <v>386120</v>
      </c>
    </row>
    <row r="10" spans="1:14">
      <c r="A10" s="1338" t="s">
        <v>730</v>
      </c>
      <c r="B10" s="1338">
        <v>1014608</v>
      </c>
      <c r="C10" s="1338">
        <v>84734</v>
      </c>
      <c r="D10" s="1338">
        <v>84722</v>
      </c>
      <c r="E10" s="1338">
        <v>84774</v>
      </c>
      <c r="F10" s="1338">
        <v>84669</v>
      </c>
      <c r="G10" s="1338">
        <v>84507</v>
      </c>
      <c r="H10" s="1338">
        <v>84454</v>
      </c>
      <c r="I10" s="1338">
        <v>84461</v>
      </c>
      <c r="J10" s="1338">
        <v>84394</v>
      </c>
      <c r="K10" s="2838">
        <v>84355</v>
      </c>
      <c r="L10" s="1338">
        <v>84355</v>
      </c>
      <c r="M10" s="1338">
        <v>84531</v>
      </c>
      <c r="N10" s="1338">
        <v>84652</v>
      </c>
    </row>
    <row r="11" spans="1:14">
      <c r="A11" s="1338" t="s">
        <v>731</v>
      </c>
      <c r="B11" s="1338">
        <v>22073</v>
      </c>
      <c r="C11" s="1338">
        <v>1833</v>
      </c>
      <c r="D11" s="1338">
        <v>1827</v>
      </c>
      <c r="E11" s="1338">
        <v>1829</v>
      </c>
      <c r="F11" s="1338">
        <v>1841</v>
      </c>
      <c r="G11" s="1338">
        <v>1841</v>
      </c>
      <c r="H11" s="1338">
        <v>1841</v>
      </c>
      <c r="I11" s="1338">
        <v>1843</v>
      </c>
      <c r="J11" s="1338">
        <v>1843</v>
      </c>
      <c r="K11" s="2838">
        <v>1843</v>
      </c>
      <c r="L11" s="1338">
        <v>1844</v>
      </c>
      <c r="M11" s="1338">
        <v>1844</v>
      </c>
      <c r="N11" s="1338">
        <v>1844</v>
      </c>
    </row>
    <row r="12" spans="1:14">
      <c r="A12" s="1338" t="s">
        <v>732</v>
      </c>
      <c r="B12" s="1338">
        <v>64619</v>
      </c>
      <c r="C12" s="1338">
        <v>5485</v>
      </c>
      <c r="D12" s="1338">
        <v>5485</v>
      </c>
      <c r="E12" s="1338">
        <v>5423</v>
      </c>
      <c r="F12" s="1338">
        <v>5400</v>
      </c>
      <c r="G12" s="1338">
        <v>5345</v>
      </c>
      <c r="H12" s="1338">
        <v>5365</v>
      </c>
      <c r="I12" s="1338">
        <v>5365</v>
      </c>
      <c r="J12" s="1338">
        <v>5369</v>
      </c>
      <c r="K12" s="2838">
        <v>5347</v>
      </c>
      <c r="L12" s="1338">
        <v>5345</v>
      </c>
      <c r="M12" s="1338">
        <v>5345</v>
      </c>
      <c r="N12" s="1338">
        <v>5345</v>
      </c>
    </row>
    <row r="13" spans="1:14">
      <c r="A13" s="1338" t="s">
        <v>733</v>
      </c>
      <c r="B13" s="1338">
        <v>301603</v>
      </c>
      <c r="C13" s="1338">
        <v>25300</v>
      </c>
      <c r="D13" s="1338">
        <v>25300</v>
      </c>
      <c r="E13" s="1338">
        <v>25270</v>
      </c>
      <c r="F13" s="1338">
        <v>25208</v>
      </c>
      <c r="G13" s="1338">
        <v>25138</v>
      </c>
      <c r="H13" s="1338">
        <v>25041</v>
      </c>
      <c r="I13" s="1338">
        <v>25061</v>
      </c>
      <c r="J13" s="1338">
        <v>25061</v>
      </c>
      <c r="K13" s="2838">
        <v>25061</v>
      </c>
      <c r="L13" s="1338">
        <v>25061</v>
      </c>
      <c r="M13" s="1338">
        <v>25062</v>
      </c>
      <c r="N13" s="1338">
        <v>25040</v>
      </c>
    </row>
    <row r="14" spans="1:14">
      <c r="A14" s="1338" t="s">
        <v>734</v>
      </c>
      <c r="B14" s="1338">
        <v>3238179</v>
      </c>
      <c r="C14" s="1338">
        <v>270660</v>
      </c>
      <c r="D14" s="1338">
        <v>269690</v>
      </c>
      <c r="E14" s="1338">
        <v>270546</v>
      </c>
      <c r="F14" s="1338">
        <v>271103</v>
      </c>
      <c r="G14" s="1338">
        <v>270103</v>
      </c>
      <c r="H14" s="1338">
        <v>269604</v>
      </c>
      <c r="I14" s="1338">
        <v>269834</v>
      </c>
      <c r="J14" s="1338">
        <v>269536</v>
      </c>
      <c r="K14" s="2838">
        <v>269422</v>
      </c>
      <c r="L14" s="1338">
        <v>269261</v>
      </c>
      <c r="M14" s="1338">
        <v>269181</v>
      </c>
      <c r="N14" s="1338">
        <v>269239</v>
      </c>
    </row>
    <row r="15" spans="1:14">
      <c r="A15" s="1338" t="s">
        <v>735</v>
      </c>
      <c r="B15" s="1338">
        <v>62179</v>
      </c>
      <c r="C15" s="1338">
        <v>5319</v>
      </c>
      <c r="D15" s="1338">
        <v>5318</v>
      </c>
      <c r="E15" s="1338">
        <v>5254</v>
      </c>
      <c r="F15" s="1338">
        <v>5252</v>
      </c>
      <c r="G15" s="1338">
        <v>5258</v>
      </c>
      <c r="H15" s="1338">
        <v>5228</v>
      </c>
      <c r="I15" s="1338">
        <v>5228</v>
      </c>
      <c r="J15" s="1338">
        <v>5227</v>
      </c>
      <c r="K15" s="2838">
        <v>5171</v>
      </c>
      <c r="L15" s="1338">
        <v>5038</v>
      </c>
      <c r="M15" s="1338">
        <v>4966</v>
      </c>
      <c r="N15" s="1338">
        <v>4920</v>
      </c>
    </row>
    <row r="16" spans="1:14">
      <c r="A16" s="1338" t="s">
        <v>736</v>
      </c>
      <c r="B16" s="1338">
        <v>4016375</v>
      </c>
      <c r="C16" s="1338">
        <v>335767</v>
      </c>
      <c r="D16" s="1338">
        <v>335693</v>
      </c>
      <c r="E16" s="1338">
        <v>335573</v>
      </c>
      <c r="F16" s="1338">
        <v>335022</v>
      </c>
      <c r="G16" s="1338">
        <v>334678</v>
      </c>
      <c r="H16" s="1338">
        <v>334544</v>
      </c>
      <c r="I16" s="1338">
        <v>334500</v>
      </c>
      <c r="J16" s="1338">
        <v>334386</v>
      </c>
      <c r="K16" s="1339">
        <v>334258</v>
      </c>
      <c r="L16" s="1338">
        <v>334242</v>
      </c>
      <c r="M16" s="1338">
        <v>333837</v>
      </c>
      <c r="N16" s="1338">
        <v>333875</v>
      </c>
    </row>
    <row r="17" spans="1:14">
      <c r="A17" s="1338" t="s">
        <v>737</v>
      </c>
      <c r="B17" s="1338">
        <v>22073</v>
      </c>
      <c r="C17" s="1338">
        <v>1833</v>
      </c>
      <c r="D17" s="1338">
        <v>1827</v>
      </c>
      <c r="E17" s="1338">
        <v>1829</v>
      </c>
      <c r="F17" s="1338">
        <v>1841</v>
      </c>
      <c r="G17" s="1338">
        <v>1841</v>
      </c>
      <c r="H17" s="1338">
        <v>1841</v>
      </c>
      <c r="I17" s="1338">
        <v>1843</v>
      </c>
      <c r="J17" s="1338">
        <v>1843</v>
      </c>
      <c r="K17" s="1339">
        <v>1843</v>
      </c>
      <c r="L17" s="1338">
        <v>1844</v>
      </c>
      <c r="M17" s="1338">
        <v>1844</v>
      </c>
      <c r="N17" s="1338">
        <v>1844</v>
      </c>
    </row>
    <row r="18" spans="1:14">
      <c r="A18" s="1338" t="s">
        <v>738</v>
      </c>
      <c r="B18" s="1338">
        <v>64619</v>
      </c>
      <c r="C18" s="1338">
        <v>5485</v>
      </c>
      <c r="D18" s="1338">
        <v>5485</v>
      </c>
      <c r="E18" s="1338">
        <v>5423</v>
      </c>
      <c r="F18" s="1338">
        <v>5400</v>
      </c>
      <c r="G18" s="1338">
        <v>5345</v>
      </c>
      <c r="H18" s="1338">
        <v>5365</v>
      </c>
      <c r="I18" s="1338">
        <v>5365</v>
      </c>
      <c r="J18" s="1338">
        <v>5369</v>
      </c>
      <c r="K18" s="1339">
        <v>5347</v>
      </c>
      <c r="L18" s="1338">
        <v>5345</v>
      </c>
      <c r="M18" s="1338">
        <v>5345</v>
      </c>
      <c r="N18" s="1338">
        <v>5345</v>
      </c>
    </row>
    <row r="19" spans="1:14">
      <c r="A19" s="1338" t="s">
        <v>739</v>
      </c>
      <c r="B19" s="1338">
        <v>3941150</v>
      </c>
      <c r="C19" s="1338">
        <v>329012</v>
      </c>
      <c r="D19" s="1338">
        <v>329058</v>
      </c>
      <c r="E19" s="1338">
        <v>328728</v>
      </c>
      <c r="F19" s="1338">
        <v>328797</v>
      </c>
      <c r="G19" s="1338">
        <v>328741</v>
      </c>
      <c r="H19" s="1338">
        <v>328586</v>
      </c>
      <c r="I19" s="1338">
        <v>328205</v>
      </c>
      <c r="J19" s="1338">
        <v>328253</v>
      </c>
      <c r="K19" s="1339">
        <v>328087</v>
      </c>
      <c r="L19" s="1338">
        <v>327946</v>
      </c>
      <c r="M19" s="1338">
        <v>327881</v>
      </c>
      <c r="N19" s="1338">
        <v>327856</v>
      </c>
    </row>
    <row r="20" spans="1:14">
      <c r="A20" s="1338" t="s">
        <v>740</v>
      </c>
      <c r="B20" s="1338">
        <v>10698278</v>
      </c>
      <c r="C20" s="1338">
        <v>892791</v>
      </c>
      <c r="D20" s="1338">
        <v>891613</v>
      </c>
      <c r="E20" s="1338">
        <v>890445</v>
      </c>
      <c r="F20" s="1338">
        <v>890834</v>
      </c>
      <c r="G20" s="1338">
        <v>891766</v>
      </c>
      <c r="H20" s="1338">
        <v>891208</v>
      </c>
      <c r="I20" s="1338">
        <v>891668</v>
      </c>
      <c r="J20" s="1338">
        <v>891699</v>
      </c>
      <c r="K20" s="1339">
        <v>891675</v>
      </c>
      <c r="L20" s="1338">
        <v>891563</v>
      </c>
      <c r="M20" s="1338">
        <v>891708</v>
      </c>
      <c r="N20" s="1338">
        <v>891308</v>
      </c>
    </row>
    <row r="21" spans="1:14">
      <c r="A21" s="1338" t="s">
        <v>741</v>
      </c>
      <c r="B21" s="1338">
        <v>658139</v>
      </c>
      <c r="C21" s="1338">
        <v>56460</v>
      </c>
      <c r="D21" s="1338">
        <v>56197</v>
      </c>
      <c r="E21" s="1338">
        <v>56026</v>
      </c>
      <c r="F21" s="1338">
        <v>55505</v>
      </c>
      <c r="G21" s="1338">
        <v>55263</v>
      </c>
      <c r="H21" s="1338">
        <v>55126</v>
      </c>
      <c r="I21" s="1338">
        <v>55012</v>
      </c>
      <c r="J21" s="1338">
        <v>54612</v>
      </c>
      <c r="K21" s="1339">
        <v>54261</v>
      </c>
      <c r="L21" s="1338">
        <v>53598</v>
      </c>
      <c r="M21" s="1338">
        <v>53278</v>
      </c>
      <c r="N21" s="1338">
        <v>52801</v>
      </c>
    </row>
  </sheetData>
  <phoneticPr fontId="2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66FF"/>
  </sheetPr>
  <dimension ref="A1:N13"/>
  <sheetViews>
    <sheetView zoomScale="85" zoomScaleNormal="85" workbookViewId="0"/>
  </sheetViews>
  <sheetFormatPr defaultRowHeight="13.5"/>
  <cols>
    <col min="1" max="1" width="19.875" style="1338" customWidth="1"/>
    <col min="2" max="16384" width="9" style="1338"/>
  </cols>
  <sheetData>
    <row r="1" spans="1:14">
      <c r="A1" s="1338" t="s">
        <v>802</v>
      </c>
      <c r="B1" s="1338" t="s">
        <v>700</v>
      </c>
    </row>
    <row r="2" spans="1:14">
      <c r="A2" s="1338" t="s">
        <v>726</v>
      </c>
    </row>
    <row r="3" spans="1:14">
      <c r="A3" s="1338" t="s">
        <v>722</v>
      </c>
    </row>
    <row r="4" spans="1:14">
      <c r="B4" s="1338" t="s">
        <v>241</v>
      </c>
      <c r="C4" s="1338" t="s">
        <v>721</v>
      </c>
      <c r="D4" s="1338" t="s">
        <v>720</v>
      </c>
      <c r="E4" s="1338" t="s">
        <v>719</v>
      </c>
      <c r="F4" s="1338" t="s">
        <v>718</v>
      </c>
      <c r="G4" s="1338" t="s">
        <v>717</v>
      </c>
      <c r="H4" s="1338" t="s">
        <v>716</v>
      </c>
      <c r="I4" s="1338" t="s">
        <v>715</v>
      </c>
      <c r="J4" s="1338" t="s">
        <v>714</v>
      </c>
      <c r="K4" s="1338" t="s">
        <v>713</v>
      </c>
      <c r="L4" s="1338" t="s">
        <v>712</v>
      </c>
      <c r="M4" s="1338" t="s">
        <v>711</v>
      </c>
      <c r="N4" s="1338" t="s">
        <v>710</v>
      </c>
    </row>
    <row r="5" spans="1:14">
      <c r="A5" s="1338" t="s">
        <v>709</v>
      </c>
      <c r="B5" s="1338">
        <v>2159493</v>
      </c>
      <c r="C5" s="1338">
        <v>191089</v>
      </c>
      <c r="D5" s="1338">
        <v>178394</v>
      </c>
      <c r="E5" s="1338">
        <v>189748</v>
      </c>
      <c r="F5" s="1338">
        <v>179063</v>
      </c>
      <c r="G5" s="1338">
        <v>182669</v>
      </c>
      <c r="H5" s="1338">
        <v>176674</v>
      </c>
      <c r="I5" s="1338">
        <v>183270</v>
      </c>
      <c r="J5" s="1338">
        <v>181353</v>
      </c>
      <c r="K5" s="1338">
        <v>174681</v>
      </c>
      <c r="L5" s="1338">
        <v>178291</v>
      </c>
      <c r="M5" s="1338">
        <v>170150</v>
      </c>
      <c r="N5" s="1338">
        <v>174111</v>
      </c>
    </row>
    <row r="6" spans="1:14">
      <c r="A6" s="1338" t="s">
        <v>708</v>
      </c>
      <c r="B6" s="1338" t="s">
        <v>271</v>
      </c>
      <c r="C6" s="1338">
        <v>6099</v>
      </c>
      <c r="D6" s="1338">
        <v>6094</v>
      </c>
      <c r="E6" s="1338">
        <v>5932</v>
      </c>
      <c r="F6" s="1338">
        <v>5853</v>
      </c>
      <c r="G6" s="1338">
        <v>5790</v>
      </c>
      <c r="H6" s="1338">
        <v>5825</v>
      </c>
      <c r="I6" s="1338">
        <v>5848</v>
      </c>
      <c r="J6" s="1338">
        <v>5760</v>
      </c>
      <c r="K6" s="1338">
        <v>5730</v>
      </c>
      <c r="L6" s="1338">
        <v>5635</v>
      </c>
      <c r="M6" s="1338">
        <v>5561</v>
      </c>
      <c r="N6" s="1338">
        <v>5450</v>
      </c>
    </row>
    <row r="7" spans="1:14">
      <c r="A7" s="1338" t="s">
        <v>707</v>
      </c>
      <c r="B7" s="1338">
        <v>15458</v>
      </c>
      <c r="C7" s="1338">
        <v>1275</v>
      </c>
      <c r="D7" s="1338">
        <v>1280</v>
      </c>
      <c r="E7" s="1338">
        <v>1317</v>
      </c>
      <c r="F7" s="1338">
        <v>1276</v>
      </c>
      <c r="G7" s="1338">
        <v>1267</v>
      </c>
      <c r="H7" s="1338">
        <v>1281</v>
      </c>
      <c r="I7" s="1338">
        <v>1312</v>
      </c>
      <c r="J7" s="1338">
        <v>1340</v>
      </c>
      <c r="K7" s="1338">
        <v>1283</v>
      </c>
      <c r="L7" s="1338">
        <v>1292</v>
      </c>
      <c r="M7" s="1338">
        <v>1223</v>
      </c>
      <c r="N7" s="1338">
        <v>1312</v>
      </c>
    </row>
    <row r="8" spans="1:14">
      <c r="A8" s="1338" t="s">
        <v>725</v>
      </c>
      <c r="B8" s="1338">
        <v>6271</v>
      </c>
      <c r="C8" s="1338">
        <v>543</v>
      </c>
      <c r="D8" s="1338">
        <v>561</v>
      </c>
      <c r="E8" s="1338">
        <v>565</v>
      </c>
      <c r="F8" s="1338">
        <v>536</v>
      </c>
      <c r="G8" s="1338">
        <v>479</v>
      </c>
      <c r="H8" s="1338">
        <v>519</v>
      </c>
      <c r="I8" s="1338">
        <v>522</v>
      </c>
      <c r="J8" s="1338">
        <v>524</v>
      </c>
      <c r="K8" s="1338">
        <v>516</v>
      </c>
      <c r="L8" s="1338">
        <v>461</v>
      </c>
      <c r="M8" s="1338">
        <v>512</v>
      </c>
      <c r="N8" s="1338">
        <v>533</v>
      </c>
    </row>
    <row r="9" spans="1:14">
      <c r="A9" s="1338" t="s">
        <v>705</v>
      </c>
      <c r="B9" s="1338">
        <v>19559</v>
      </c>
      <c r="C9" s="1338">
        <v>1516</v>
      </c>
      <c r="D9" s="1338">
        <v>1628</v>
      </c>
      <c r="E9" s="1338">
        <v>1787</v>
      </c>
      <c r="F9" s="1338">
        <v>1618</v>
      </c>
      <c r="G9" s="1338">
        <v>1599</v>
      </c>
      <c r="H9" s="1338">
        <v>1558</v>
      </c>
      <c r="I9" s="1338">
        <v>1586</v>
      </c>
      <c r="J9" s="1338">
        <v>1707</v>
      </c>
      <c r="K9" s="1338">
        <v>1589</v>
      </c>
      <c r="L9" s="1338">
        <v>1642</v>
      </c>
      <c r="M9" s="1338">
        <v>1575</v>
      </c>
      <c r="N9" s="1338">
        <v>1754</v>
      </c>
    </row>
    <row r="10" spans="1:14">
      <c r="A10" s="1338" t="s">
        <v>724</v>
      </c>
      <c r="B10" s="1338">
        <v>2615</v>
      </c>
      <c r="C10" s="1338">
        <v>203</v>
      </c>
      <c r="D10" s="1338">
        <v>206</v>
      </c>
      <c r="E10" s="1338">
        <v>232</v>
      </c>
      <c r="F10" s="1338">
        <v>255</v>
      </c>
      <c r="G10" s="1338">
        <v>202</v>
      </c>
      <c r="H10" s="1338">
        <v>207</v>
      </c>
      <c r="I10" s="1338">
        <v>218</v>
      </c>
      <c r="J10" s="1338">
        <v>237</v>
      </c>
      <c r="K10" s="1338">
        <v>218</v>
      </c>
      <c r="L10" s="1338">
        <v>203</v>
      </c>
      <c r="M10" s="1338">
        <v>224</v>
      </c>
      <c r="N10" s="1338">
        <v>210</v>
      </c>
    </row>
    <row r="11" spans="1:14">
      <c r="A11" s="1338" t="s">
        <v>703</v>
      </c>
      <c r="B11" s="1338">
        <v>59.3</v>
      </c>
      <c r="C11" s="1338">
        <v>59.2</v>
      </c>
      <c r="D11" s="1338">
        <v>59.7</v>
      </c>
      <c r="E11" s="1338">
        <v>58.3</v>
      </c>
      <c r="F11" s="1338">
        <v>58.1</v>
      </c>
      <c r="G11" s="1338">
        <v>57.9</v>
      </c>
      <c r="H11" s="1338">
        <v>58.5</v>
      </c>
      <c r="I11" s="1338">
        <v>58.8</v>
      </c>
      <c r="J11" s="1338">
        <v>58.5</v>
      </c>
      <c r="K11" s="1338">
        <v>58.3</v>
      </c>
      <c r="L11" s="1338">
        <v>57.7</v>
      </c>
      <c r="M11" s="1338">
        <v>57.2</v>
      </c>
      <c r="N11" s="1338">
        <v>56.2</v>
      </c>
    </row>
    <row r="12" spans="1:14">
      <c r="A12" s="1338" t="s">
        <v>702</v>
      </c>
      <c r="B12" s="1338">
        <v>98.4</v>
      </c>
      <c r="C12" s="1338">
        <v>108.1</v>
      </c>
      <c r="D12" s="1338">
        <v>97.1</v>
      </c>
      <c r="E12" s="1338">
        <v>97.3</v>
      </c>
      <c r="F12" s="1338">
        <v>97.2</v>
      </c>
      <c r="G12" s="1338">
        <v>103</v>
      </c>
      <c r="H12" s="1338">
        <v>99.1</v>
      </c>
      <c r="I12" s="1338">
        <v>100.8</v>
      </c>
      <c r="J12" s="1338">
        <v>95.2</v>
      </c>
      <c r="K12" s="1338">
        <v>96.9</v>
      </c>
      <c r="L12" s="1338">
        <v>99.1</v>
      </c>
      <c r="M12" s="1338">
        <v>96.3</v>
      </c>
      <c r="N12" s="1338">
        <v>91.4</v>
      </c>
    </row>
    <row r="13" spans="1:14">
      <c r="A13" s="1338" t="s">
        <v>701</v>
      </c>
      <c r="B13" s="1338" t="s">
        <v>271</v>
      </c>
      <c r="C13" s="1338">
        <v>10295</v>
      </c>
      <c r="D13" s="1338">
        <v>10203</v>
      </c>
      <c r="E13" s="1338">
        <v>10179</v>
      </c>
      <c r="F13" s="1338">
        <v>10066</v>
      </c>
      <c r="G13" s="1338">
        <v>9996</v>
      </c>
      <c r="H13" s="1338">
        <v>9956</v>
      </c>
      <c r="I13" s="1338">
        <v>9949</v>
      </c>
      <c r="J13" s="1338">
        <v>9851</v>
      </c>
      <c r="K13" s="1339">
        <v>9821</v>
      </c>
      <c r="L13" s="1338">
        <v>9758</v>
      </c>
      <c r="M13" s="1338">
        <v>9716</v>
      </c>
      <c r="N13" s="1338">
        <v>9705</v>
      </c>
    </row>
  </sheetData>
  <phoneticPr fontId="2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0C0"/>
  </sheetPr>
  <dimension ref="A1:N29"/>
  <sheetViews>
    <sheetView zoomScale="85" zoomScaleNormal="85" workbookViewId="0"/>
  </sheetViews>
  <sheetFormatPr defaultColWidth="9.375" defaultRowHeight="13.5"/>
  <cols>
    <col min="1" max="1" width="16" style="1317" customWidth="1"/>
    <col min="2" max="14" width="9.375" style="1317" customWidth="1"/>
    <col min="15" max="16384" width="9.375" style="1317"/>
  </cols>
  <sheetData>
    <row r="1" spans="1:14">
      <c r="A1" s="2798" t="s">
        <v>1468</v>
      </c>
      <c r="B1" s="1579"/>
    </row>
    <row r="3" spans="1:14">
      <c r="A3" s="1628" t="s">
        <v>1469</v>
      </c>
    </row>
    <row r="4" spans="1:14">
      <c r="A4" s="1628"/>
    </row>
    <row r="5" spans="1:14">
      <c r="A5" s="1579" t="s">
        <v>1471</v>
      </c>
    </row>
    <row r="6" spans="1:14">
      <c r="B6" s="2614" t="s">
        <v>578</v>
      </c>
      <c r="C6" s="1605" t="s">
        <v>742</v>
      </c>
      <c r="D6" s="1605" t="s">
        <v>743</v>
      </c>
      <c r="E6" s="1605" t="s">
        <v>744</v>
      </c>
      <c r="F6" s="1605" t="s">
        <v>745</v>
      </c>
      <c r="G6" s="1605" t="s">
        <v>392</v>
      </c>
      <c r="H6" s="1605" t="s">
        <v>442</v>
      </c>
      <c r="I6" s="1605" t="s">
        <v>644</v>
      </c>
      <c r="J6" s="1605" t="s">
        <v>795</v>
      </c>
      <c r="K6" s="1605" t="s">
        <v>645</v>
      </c>
      <c r="L6" s="1605" t="s">
        <v>646</v>
      </c>
      <c r="M6" s="1605" t="s">
        <v>647</v>
      </c>
      <c r="N6" s="1605" t="s">
        <v>1030</v>
      </c>
    </row>
    <row r="7" spans="1:14">
      <c r="A7" s="2737" t="s">
        <v>673</v>
      </c>
      <c r="B7" s="1585">
        <f>低2025!C$5</f>
        <v>1290.655337974428</v>
      </c>
      <c r="C7" s="1585">
        <f>低2025!D$5</f>
        <v>96.215293711290784</v>
      </c>
      <c r="D7" s="1585">
        <f>低2025!E$5</f>
        <v>303.80043517333343</v>
      </c>
      <c r="E7" s="1585">
        <f>低2025!F$5</f>
        <v>326.03555822118142</v>
      </c>
      <c r="F7" s="1585">
        <f>低2025!G$5</f>
        <v>251.51502144432942</v>
      </c>
      <c r="G7" s="1585">
        <f>低2025!H$5</f>
        <v>310.82801330192797</v>
      </c>
      <c r="H7" s="1585">
        <f>低2025!I$5</f>
        <v>2.2610161223649521</v>
      </c>
      <c r="I7" s="1585">
        <f>低2025!J$5</f>
        <v>7867.6538994637585</v>
      </c>
      <c r="J7" s="1585">
        <f>K7+L7+N7</f>
        <v>6339.3253284019802</v>
      </c>
      <c r="K7" s="1585">
        <f>低2025!K$5</f>
        <v>1579.9968405824561</v>
      </c>
      <c r="L7" s="1585">
        <f>低2025!L$5</f>
        <v>4720.8327564286083</v>
      </c>
      <c r="M7" s="1585">
        <f>低2025!M$5</f>
        <v>1528.3285710617783</v>
      </c>
      <c r="N7" s="1585">
        <f>低2025!N$5</f>
        <v>38.495731390915466</v>
      </c>
    </row>
    <row r="8" spans="1:14">
      <c r="A8" s="2737" t="s">
        <v>674</v>
      </c>
      <c r="B8" s="1585">
        <f>低2030!C$5</f>
        <v>1310.5878689704371</v>
      </c>
      <c r="C8" s="1585">
        <f>低2030!D$5</f>
        <v>96.299813968408472</v>
      </c>
      <c r="D8" s="1585">
        <f>低2030!E$5</f>
        <v>308.70894250440017</v>
      </c>
      <c r="E8" s="1585">
        <f>低2030!F$5</f>
        <v>334.83171793751762</v>
      </c>
      <c r="F8" s="1585">
        <f>低2030!G$5</f>
        <v>254.78012430746816</v>
      </c>
      <c r="G8" s="1585">
        <f>低2030!H$5</f>
        <v>313.58260170159093</v>
      </c>
      <c r="H8" s="1585">
        <f>低2030!I$5</f>
        <v>2.3846685510518695</v>
      </c>
      <c r="I8" s="1585">
        <f>低2030!J$5</f>
        <v>7744.3504394458751</v>
      </c>
      <c r="J8" s="1585">
        <f t="shared" ref="J8:J10" si="0">K8+L8+N8</f>
        <v>6251.9742985013936</v>
      </c>
      <c r="K8" s="1585">
        <f>低2030!K$5</f>
        <v>1562.9644341344406</v>
      </c>
      <c r="L8" s="1585">
        <f>低2030!L$5</f>
        <v>4648.7052029485958</v>
      </c>
      <c r="M8" s="1585">
        <f>低2030!M$5</f>
        <v>1492.3761409444817</v>
      </c>
      <c r="N8" s="1585">
        <f>低2030!N$5</f>
        <v>40.304661418357881</v>
      </c>
    </row>
    <row r="9" spans="1:14">
      <c r="A9" s="2737" t="s">
        <v>675</v>
      </c>
      <c r="B9" s="1585">
        <f>低2035!C$5</f>
        <v>1317.3610321821936</v>
      </c>
      <c r="C9" s="1585">
        <f>低2035!D$5</f>
        <v>95.583771193456229</v>
      </c>
      <c r="D9" s="1585">
        <f>低2035!E$5</f>
        <v>308.18958418339798</v>
      </c>
      <c r="E9" s="1585">
        <f>低2035!F$5</f>
        <v>336.09935222811851</v>
      </c>
      <c r="F9" s="1585">
        <f>低2035!G$5</f>
        <v>262.52739713029655</v>
      </c>
      <c r="G9" s="1585">
        <f>低2035!H$5</f>
        <v>312.51009930434105</v>
      </c>
      <c r="H9" s="1585">
        <f>低2035!I$5</f>
        <v>2.4508281425831981</v>
      </c>
      <c r="I9" s="1585">
        <f>低2035!J$5</f>
        <v>7549.1359581506531</v>
      </c>
      <c r="J9" s="1585">
        <f t="shared" si="0"/>
        <v>6095.9263424181217</v>
      </c>
      <c r="K9" s="1585">
        <f>低2035!K$5</f>
        <v>1526.422541917058</v>
      </c>
      <c r="L9" s="1585">
        <f>低2035!L$5</f>
        <v>4528.0982796889757</v>
      </c>
      <c r="M9" s="1585">
        <f>低2035!M$5</f>
        <v>1453.2096157325311</v>
      </c>
      <c r="N9" s="1585">
        <f>低2035!N$5</f>
        <v>41.405520812087829</v>
      </c>
    </row>
    <row r="10" spans="1:14">
      <c r="A10" s="2737" t="s">
        <v>676</v>
      </c>
      <c r="B10" s="1586">
        <f>低2040!C$5</f>
        <v>1305.0854458745434</v>
      </c>
      <c r="C10" s="1585">
        <f>低2040!D$5</f>
        <v>94.078155671672889</v>
      </c>
      <c r="D10" s="1585">
        <f>低2040!E$5</f>
        <v>302.97525032375779</v>
      </c>
      <c r="E10" s="1585">
        <f>低2040!F$5</f>
        <v>331.07203586008671</v>
      </c>
      <c r="F10" s="1585">
        <f>低2040!G$5</f>
        <v>268.03366977354261</v>
      </c>
      <c r="G10" s="1585">
        <f>低2040!H$5</f>
        <v>306.51875871342111</v>
      </c>
      <c r="H10" s="1585">
        <f>低2040!I$5</f>
        <v>2.4075755320622942</v>
      </c>
      <c r="I10" s="1585">
        <f>低2040!J$5</f>
        <v>7306.6249919304182</v>
      </c>
      <c r="J10" s="1585">
        <f t="shared" si="0"/>
        <v>5892.7732385724785</v>
      </c>
      <c r="K10" s="1585">
        <f>低2040!K$5</f>
        <v>1477.8267972400697</v>
      </c>
      <c r="L10" s="1585">
        <f>低2040!L$5</f>
        <v>4372.8820746988613</v>
      </c>
      <c r="M10" s="1585">
        <f>低2040!M$5</f>
        <v>1413.8517533579397</v>
      </c>
      <c r="N10" s="1585">
        <f>低2040!N$5</f>
        <v>42.064366633547486</v>
      </c>
    </row>
    <row r="11" spans="1:14">
      <c r="A11" s="2740"/>
      <c r="B11" s="1585"/>
      <c r="C11" s="1585"/>
      <c r="D11" s="1585"/>
      <c r="E11" s="1585"/>
      <c r="F11" s="1585"/>
      <c r="G11" s="1585"/>
      <c r="H11" s="1585"/>
      <c r="I11" s="1585"/>
      <c r="J11" s="1585"/>
      <c r="K11" s="1585"/>
      <c r="L11" s="1585"/>
      <c r="M11" s="1585"/>
      <c r="N11" s="1585"/>
    </row>
    <row r="12" spans="1:14">
      <c r="A12" s="1579" t="s">
        <v>1472</v>
      </c>
    </row>
    <row r="13" spans="1:14">
      <c r="B13" s="2614" t="s">
        <v>578</v>
      </c>
      <c r="C13" s="1605" t="s">
        <v>742</v>
      </c>
      <c r="D13" s="1605" t="s">
        <v>743</v>
      </c>
      <c r="E13" s="1605" t="s">
        <v>744</v>
      </c>
      <c r="F13" s="1605" t="s">
        <v>745</v>
      </c>
      <c r="G13" s="1605" t="s">
        <v>392</v>
      </c>
      <c r="H13" s="1605" t="s">
        <v>442</v>
      </c>
      <c r="I13" s="1605" t="s">
        <v>644</v>
      </c>
      <c r="J13" s="1605" t="s">
        <v>795</v>
      </c>
      <c r="K13" s="1605" t="s">
        <v>645</v>
      </c>
      <c r="L13" s="1605" t="s">
        <v>646</v>
      </c>
      <c r="M13" s="1605" t="s">
        <v>647</v>
      </c>
      <c r="N13" s="1605" t="s">
        <v>1030</v>
      </c>
    </row>
    <row r="14" spans="1:14">
      <c r="A14" s="2737" t="s">
        <v>673</v>
      </c>
      <c r="B14" s="1585">
        <f>計2025!C$5</f>
        <v>1322.8735994242927</v>
      </c>
      <c r="C14" s="1585">
        <f>計2025!D$5</f>
        <v>97.841249999999974</v>
      </c>
      <c r="D14" s="1585">
        <f>計2025!E$5</f>
        <v>312.49296000000004</v>
      </c>
      <c r="E14" s="1585">
        <f>計2025!F$5</f>
        <v>337.72139999999996</v>
      </c>
      <c r="F14" s="1585">
        <f>計2025!G$5</f>
        <v>261.72896000000003</v>
      </c>
      <c r="G14" s="1585">
        <f>計2025!H$5</f>
        <v>310.82801330192797</v>
      </c>
      <c r="H14" s="1585">
        <f>計2025!I$5</f>
        <v>2.2610161223649521</v>
      </c>
      <c r="I14" s="1585">
        <f>計2025!J$5</f>
        <v>7941.2707011190914</v>
      </c>
      <c r="J14" s="1585">
        <f>K14+L14+N14</f>
        <v>6412.9421300573131</v>
      </c>
      <c r="K14" s="1585">
        <f>計2025!K$5</f>
        <v>1596.0521129214299</v>
      </c>
      <c r="L14" s="1585">
        <f>計2025!L$5</f>
        <v>4776.6884217545867</v>
      </c>
      <c r="M14" s="1585">
        <f>計2025!M$5</f>
        <v>1528.3285710617783</v>
      </c>
      <c r="N14" s="1585">
        <f>計2025!N$5</f>
        <v>40.201595381296549</v>
      </c>
    </row>
    <row r="15" spans="1:14">
      <c r="A15" s="2737" t="s">
        <v>674</v>
      </c>
      <c r="B15" s="1585">
        <f>計2030!C$5</f>
        <v>1366.6727222928241</v>
      </c>
      <c r="C15" s="1585">
        <f>計2030!D$5</f>
        <v>98.970502643110905</v>
      </c>
      <c r="D15" s="1585">
        <f>計2030!E$5</f>
        <v>323.86949275159566</v>
      </c>
      <c r="E15" s="1585">
        <f>計2030!F$5</f>
        <v>355.46474710783741</v>
      </c>
      <c r="F15" s="1585">
        <f>計2030!G$5</f>
        <v>272.40070953763745</v>
      </c>
      <c r="G15" s="1585">
        <f>計2030!H$5</f>
        <v>313.58260170159093</v>
      </c>
      <c r="H15" s="1585">
        <f>計2030!I$5</f>
        <v>2.3846685510518695</v>
      </c>
      <c r="I15" s="1585">
        <f>計2030!J$5</f>
        <v>7859.538811460352</v>
      </c>
      <c r="J15" s="1585">
        <f t="shared" ref="J15:J17" si="1">K15+L15+N15</f>
        <v>6367.1626705158706</v>
      </c>
      <c r="K15" s="1585">
        <f>計2030!K$5</f>
        <v>1587.4360219716318</v>
      </c>
      <c r="L15" s="1585">
        <f>計2030!L$5</f>
        <v>4736.4044103809665</v>
      </c>
      <c r="M15" s="1585">
        <f>計2030!M$5</f>
        <v>1492.3761409444817</v>
      </c>
      <c r="N15" s="1585">
        <f>計2030!N$5</f>
        <v>43.322238163272658</v>
      </c>
    </row>
    <row r="16" spans="1:14">
      <c r="A16" s="2737" t="s">
        <v>675</v>
      </c>
      <c r="B16" s="1585">
        <f>計2035!C$5</f>
        <v>1396.5130123158683</v>
      </c>
      <c r="C16" s="1585">
        <f>計2035!D$5</f>
        <v>99.570715496218241</v>
      </c>
      <c r="D16" s="1585">
        <f>計2035!E$5</f>
        <v>329.38067448400454</v>
      </c>
      <c r="E16" s="1585">
        <f>計2035!F$5</f>
        <v>364.55498819419228</v>
      </c>
      <c r="F16" s="1585">
        <f>計2035!G$5</f>
        <v>288.0457066945288</v>
      </c>
      <c r="G16" s="1585">
        <f>計2035!H$5</f>
        <v>312.51009930434105</v>
      </c>
      <c r="H16" s="1585">
        <f>計2035!I$5</f>
        <v>2.4508281425831981</v>
      </c>
      <c r="I16" s="1585">
        <f>計2035!J$5</f>
        <v>7706.5082528860439</v>
      </c>
      <c r="J16" s="1585">
        <f t="shared" si="1"/>
        <v>6253.2986371535126</v>
      </c>
      <c r="K16" s="1585">
        <f>計2035!K$5</f>
        <v>1559.3147878864706</v>
      </c>
      <c r="L16" s="1585">
        <f>計2035!L$5</f>
        <v>4648.2784512938333</v>
      </c>
      <c r="M16" s="1585">
        <f>計2035!M$5</f>
        <v>1453.2096157325311</v>
      </c>
      <c r="N16" s="1585">
        <f>計2035!N$5</f>
        <v>45.705397973208626</v>
      </c>
    </row>
    <row r="17" spans="1:14">
      <c r="A17" s="2737" t="s">
        <v>676</v>
      </c>
      <c r="B17" s="1585">
        <f>計2040!C$5</f>
        <v>1403.5344287425014</v>
      </c>
      <c r="C17" s="1585">
        <f>計2040!D$5</f>
        <v>99.351125845901919</v>
      </c>
      <c r="D17" s="1585">
        <f>計2040!E$5</f>
        <v>329.74057329720188</v>
      </c>
      <c r="E17" s="1585">
        <f>計2040!F$5</f>
        <v>366.62886391875992</v>
      </c>
      <c r="F17" s="1585">
        <f>計2040!G$5</f>
        <v>298.88753143515413</v>
      </c>
      <c r="G17" s="1585">
        <f>計2040!H$5</f>
        <v>306.51875871342111</v>
      </c>
      <c r="H17" s="1585">
        <f>計2040!I$5</f>
        <v>2.4075755320622942</v>
      </c>
      <c r="I17" s="1585">
        <f>計2040!J$5</f>
        <v>7529.5506268111103</v>
      </c>
      <c r="J17" s="1585">
        <f t="shared" si="1"/>
        <v>6115.6988734531706</v>
      </c>
      <c r="K17" s="1585">
        <f>計2040!K$5</f>
        <v>1526.1745741621207</v>
      </c>
      <c r="L17" s="1585">
        <f>計2040!L$5</f>
        <v>4542.1934475530161</v>
      </c>
      <c r="M17" s="1585">
        <f>計2040!M$5</f>
        <v>1413.8517533579397</v>
      </c>
      <c r="N17" s="1585">
        <f>計2040!N$5</f>
        <v>47.330851738033914</v>
      </c>
    </row>
    <row r="18" spans="1:14">
      <c r="A18" s="2740"/>
      <c r="B18" s="1585"/>
      <c r="C18" s="1585"/>
      <c r="D18" s="1585"/>
      <c r="E18" s="1585"/>
      <c r="F18" s="1585"/>
      <c r="G18" s="1585"/>
      <c r="H18" s="1585"/>
      <c r="I18" s="1585"/>
      <c r="J18" s="1585"/>
      <c r="K18" s="1585"/>
      <c r="L18" s="1585"/>
      <c r="M18" s="1585"/>
      <c r="N18" s="1585"/>
    </row>
    <row r="19" spans="1:14">
      <c r="A19" s="1579" t="s">
        <v>1470</v>
      </c>
    </row>
    <row r="20" spans="1:14">
      <c r="B20" s="1582" t="s">
        <v>578</v>
      </c>
      <c r="C20" s="1605" t="s">
        <v>742</v>
      </c>
      <c r="D20" s="1605" t="s">
        <v>743</v>
      </c>
      <c r="E20" s="1605" t="s">
        <v>744</v>
      </c>
      <c r="F20" s="1605" t="s">
        <v>745</v>
      </c>
      <c r="G20" s="1605" t="s">
        <v>392</v>
      </c>
      <c r="H20" s="1605" t="s">
        <v>442</v>
      </c>
      <c r="I20" s="1605" t="s">
        <v>644</v>
      </c>
      <c r="J20" s="1605" t="s">
        <v>795</v>
      </c>
      <c r="K20" s="1605" t="s">
        <v>645</v>
      </c>
      <c r="L20" s="1605" t="s">
        <v>646</v>
      </c>
      <c r="M20" s="1605" t="s">
        <v>647</v>
      </c>
      <c r="N20" s="1605" t="s">
        <v>1030</v>
      </c>
    </row>
    <row r="21" spans="1:14">
      <c r="A21" s="2737" t="s">
        <v>673</v>
      </c>
      <c r="B21" s="1585">
        <f>低2025!C$5</f>
        <v>1290.655337974428</v>
      </c>
      <c r="C21" s="1585">
        <f>低2025!D$5</f>
        <v>96.215293711290784</v>
      </c>
      <c r="D21" s="1585">
        <f>低2025!E$5</f>
        <v>303.80043517333343</v>
      </c>
      <c r="E21" s="1585">
        <f>低2025!F$5</f>
        <v>326.03555822118142</v>
      </c>
      <c r="F21" s="1585">
        <f>低2025!G$5</f>
        <v>251.51502144432942</v>
      </c>
      <c r="G21" s="1585">
        <f>低2025!H$5</f>
        <v>310.82801330192797</v>
      </c>
      <c r="H21" s="1585">
        <f>低2025!I$5</f>
        <v>2.2610161223649521</v>
      </c>
      <c r="I21" s="1585">
        <f>低2025!J$5</f>
        <v>7867.6538994637585</v>
      </c>
      <c r="J21" s="1585">
        <f t="shared" ref="J21:J24" si="2">K21+L21+N21</f>
        <v>6339.3253284019802</v>
      </c>
      <c r="K21" s="1585">
        <f>低2025!K$5</f>
        <v>1579.9968405824561</v>
      </c>
      <c r="L21" s="1585">
        <f>低2025!L$5</f>
        <v>4720.8327564286083</v>
      </c>
      <c r="M21" s="1585">
        <f>低2025!M$5</f>
        <v>1528.3285710617783</v>
      </c>
      <c r="N21" s="1585">
        <f>低2025!N$5</f>
        <v>38.495731390915466</v>
      </c>
    </row>
    <row r="22" spans="1:14">
      <c r="A22" s="2737" t="s">
        <v>674</v>
      </c>
      <c r="B22" s="1585">
        <f>低2030!C$5</f>
        <v>1310.5878689704371</v>
      </c>
      <c r="C22" s="1585">
        <f>低2030!D$5</f>
        <v>96.299813968408472</v>
      </c>
      <c r="D22" s="1585">
        <f>低2030!E$5</f>
        <v>308.70894250440017</v>
      </c>
      <c r="E22" s="1585">
        <f>低2030!F$5</f>
        <v>334.83171793751762</v>
      </c>
      <c r="F22" s="1585">
        <f>低2030!G$5</f>
        <v>254.78012430746816</v>
      </c>
      <c r="G22" s="1585">
        <f>低2030!H$5</f>
        <v>313.58260170159093</v>
      </c>
      <c r="H22" s="1585">
        <f>低2030!I$5</f>
        <v>2.3846685510518695</v>
      </c>
      <c r="I22" s="1585">
        <f>低2030!J$5</f>
        <v>7744.3504394458751</v>
      </c>
      <c r="J22" s="1585">
        <f t="shared" si="2"/>
        <v>6251.9742985013936</v>
      </c>
      <c r="K22" s="1585">
        <f>低2030!K$5</f>
        <v>1562.9644341344406</v>
      </c>
      <c r="L22" s="1585">
        <f>低2030!L$5</f>
        <v>4648.7052029485958</v>
      </c>
      <c r="M22" s="1585">
        <f>低2030!M$5</f>
        <v>1492.3761409444817</v>
      </c>
      <c r="N22" s="1585">
        <f>低2030!N$5</f>
        <v>40.304661418357881</v>
      </c>
    </row>
    <row r="23" spans="1:14">
      <c r="A23" s="2737" t="s">
        <v>675</v>
      </c>
      <c r="B23" s="1585">
        <f>低2035!C$5</f>
        <v>1317.3610321821936</v>
      </c>
      <c r="C23" s="1585">
        <f>低2035!D$5</f>
        <v>95.583771193456229</v>
      </c>
      <c r="D23" s="1585">
        <f>低2035!E$5</f>
        <v>308.18958418339798</v>
      </c>
      <c r="E23" s="1585">
        <f>低2035!F$5</f>
        <v>336.09935222811851</v>
      </c>
      <c r="F23" s="1585">
        <f>低2035!G$5</f>
        <v>262.52739713029655</v>
      </c>
      <c r="G23" s="1585">
        <f>低2035!H$5</f>
        <v>312.51009930434105</v>
      </c>
      <c r="H23" s="1585">
        <f>低2035!I$5</f>
        <v>2.4508281425831981</v>
      </c>
      <c r="I23" s="1585">
        <f>低2035!J$5</f>
        <v>7549.1359581506531</v>
      </c>
      <c r="J23" s="1585">
        <f t="shared" si="2"/>
        <v>6095.9263424181217</v>
      </c>
      <c r="K23" s="1585">
        <f>低2035!K$5</f>
        <v>1526.422541917058</v>
      </c>
      <c r="L23" s="1585">
        <f>低2035!L$5</f>
        <v>4528.0982796889757</v>
      </c>
      <c r="M23" s="1585">
        <f>低2035!M$5</f>
        <v>1453.2096157325311</v>
      </c>
      <c r="N23" s="1585">
        <f>低2035!N$5</f>
        <v>41.405520812087829</v>
      </c>
    </row>
    <row r="24" spans="1:14">
      <c r="A24" s="2737" t="s">
        <v>676</v>
      </c>
      <c r="B24" s="1586">
        <f>低2040!C$5</f>
        <v>1305.0854458745434</v>
      </c>
      <c r="C24" s="1585">
        <f>低2040!D$5</f>
        <v>94.078155671672889</v>
      </c>
      <c r="D24" s="1585">
        <f>低2040!E$5</f>
        <v>302.97525032375779</v>
      </c>
      <c r="E24" s="1585">
        <f>低2040!F$5</f>
        <v>331.07203586008671</v>
      </c>
      <c r="F24" s="1585">
        <f>低2040!G$5</f>
        <v>268.03366977354261</v>
      </c>
      <c r="G24" s="1585">
        <f>低2040!H$5</f>
        <v>306.51875871342111</v>
      </c>
      <c r="H24" s="1585">
        <f>低2040!I$5</f>
        <v>2.4075755320622942</v>
      </c>
      <c r="I24" s="1585">
        <f>低2040!J$5</f>
        <v>7306.6249919304182</v>
      </c>
      <c r="J24" s="1585">
        <f t="shared" si="2"/>
        <v>5892.7732385724785</v>
      </c>
      <c r="K24" s="1585">
        <f>低2040!K$5</f>
        <v>1477.8267972400697</v>
      </c>
      <c r="L24" s="1585">
        <f>低2040!L$5</f>
        <v>4372.8820746988613</v>
      </c>
      <c r="M24" s="1585">
        <f>低2040!M$5</f>
        <v>1413.8517533579397</v>
      </c>
      <c r="N24" s="1585">
        <f>低2040!N$5</f>
        <v>42.064366633547486</v>
      </c>
    </row>
    <row r="25" spans="1:14">
      <c r="B25" s="1611"/>
      <c r="C25" s="1611"/>
      <c r="D25" s="1611"/>
      <c r="E25" s="1611"/>
      <c r="F25" s="1611"/>
      <c r="G25" s="1611"/>
      <c r="H25" s="1611"/>
      <c r="I25" s="1611"/>
      <c r="J25" s="1611"/>
      <c r="K25" s="1611"/>
      <c r="L25" s="1611"/>
      <c r="M25" s="1611"/>
    </row>
    <row r="26" spans="1:14">
      <c r="B26" s="1708"/>
      <c r="C26" s="1708"/>
      <c r="D26" s="1708"/>
      <c r="E26" s="1708"/>
      <c r="F26" s="1708"/>
      <c r="G26" s="1708"/>
      <c r="H26" s="1708"/>
      <c r="I26" s="1708"/>
      <c r="J26" s="1708"/>
      <c r="K26" s="1708"/>
      <c r="L26" s="1708"/>
      <c r="M26" s="1708"/>
      <c r="N26" s="1708"/>
    </row>
    <row r="27" spans="1:14">
      <c r="B27" s="1708"/>
      <c r="C27" s="1708"/>
      <c r="D27" s="1708"/>
      <c r="E27" s="1708"/>
      <c r="F27" s="1708"/>
      <c r="G27" s="1708"/>
      <c r="H27" s="1708"/>
      <c r="I27" s="1708"/>
      <c r="J27" s="1708"/>
      <c r="K27" s="1708"/>
      <c r="L27" s="1708"/>
      <c r="M27" s="1708"/>
      <c r="N27" s="1708"/>
    </row>
    <row r="28" spans="1:14">
      <c r="B28" s="1708"/>
      <c r="C28" s="1708"/>
      <c r="D28" s="1708"/>
      <c r="E28" s="1708"/>
      <c r="F28" s="1708"/>
      <c r="G28" s="1708"/>
      <c r="H28" s="1708"/>
      <c r="I28" s="1708"/>
      <c r="J28" s="1708"/>
      <c r="K28" s="1708"/>
      <c r="L28" s="1708"/>
      <c r="M28" s="1708"/>
      <c r="N28" s="1708"/>
    </row>
    <row r="29" spans="1:14">
      <c r="B29" s="1708"/>
      <c r="C29" s="1708"/>
      <c r="D29" s="1708"/>
      <c r="E29" s="1708"/>
      <c r="F29" s="1708"/>
      <c r="G29" s="1708"/>
      <c r="H29" s="1708"/>
      <c r="I29" s="1708"/>
      <c r="J29" s="1708"/>
      <c r="K29" s="1708"/>
      <c r="L29" s="1708"/>
      <c r="M29" s="1708"/>
      <c r="N29" s="1708"/>
    </row>
  </sheetData>
  <phoneticPr fontId="2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66FF"/>
  </sheetPr>
  <dimension ref="A1:N13"/>
  <sheetViews>
    <sheetView zoomScale="85" zoomScaleNormal="85" workbookViewId="0"/>
  </sheetViews>
  <sheetFormatPr defaultRowHeight="13.5"/>
  <cols>
    <col min="1" max="1" width="19.875" style="1338" customWidth="1"/>
    <col min="2" max="16384" width="9" style="1338"/>
  </cols>
  <sheetData>
    <row r="1" spans="1:14">
      <c r="A1" s="1338" t="s">
        <v>802</v>
      </c>
      <c r="B1" s="1338" t="s">
        <v>700</v>
      </c>
    </row>
    <row r="2" spans="1:14">
      <c r="A2" s="1338" t="s">
        <v>723</v>
      </c>
    </row>
    <row r="3" spans="1:14">
      <c r="A3" s="1338" t="s">
        <v>722</v>
      </c>
    </row>
    <row r="4" spans="1:14">
      <c r="B4" s="1338" t="s">
        <v>241</v>
      </c>
      <c r="C4" s="1338" t="s">
        <v>721</v>
      </c>
      <c r="D4" s="1338" t="s">
        <v>720</v>
      </c>
      <c r="E4" s="1338" t="s">
        <v>719</v>
      </c>
      <c r="F4" s="1338" t="s">
        <v>718</v>
      </c>
      <c r="G4" s="1338" t="s">
        <v>717</v>
      </c>
      <c r="H4" s="1338" t="s">
        <v>716</v>
      </c>
      <c r="I4" s="1338" t="s">
        <v>715</v>
      </c>
      <c r="J4" s="1338" t="s">
        <v>714</v>
      </c>
      <c r="K4" s="1338" t="s">
        <v>713</v>
      </c>
      <c r="L4" s="1338" t="s">
        <v>712</v>
      </c>
      <c r="M4" s="1338" t="s">
        <v>711</v>
      </c>
      <c r="N4" s="1338" t="s">
        <v>710</v>
      </c>
    </row>
    <row r="5" spans="1:14">
      <c r="A5" s="1338" t="s">
        <v>709</v>
      </c>
      <c r="B5" s="1338">
        <v>829315</v>
      </c>
      <c r="C5" s="1338">
        <v>73830</v>
      </c>
      <c r="D5" s="1338">
        <v>68298</v>
      </c>
      <c r="E5" s="1338">
        <v>73091</v>
      </c>
      <c r="F5" s="1338">
        <v>68688</v>
      </c>
      <c r="G5" s="1338">
        <v>71050</v>
      </c>
      <c r="H5" s="1338">
        <v>68144</v>
      </c>
      <c r="I5" s="1338">
        <v>70677</v>
      </c>
      <c r="J5" s="1338">
        <v>70007</v>
      </c>
      <c r="K5" s="1338">
        <v>67347</v>
      </c>
      <c r="L5" s="1338">
        <v>68170</v>
      </c>
      <c r="M5" s="1338">
        <v>64168</v>
      </c>
      <c r="N5" s="1338">
        <v>65845</v>
      </c>
    </row>
    <row r="6" spans="1:14">
      <c r="A6" s="1338" t="s">
        <v>708</v>
      </c>
      <c r="B6" s="1338" t="s">
        <v>271</v>
      </c>
      <c r="C6" s="1338">
        <v>2351</v>
      </c>
      <c r="D6" s="1338">
        <v>2337</v>
      </c>
      <c r="E6" s="1338">
        <v>2311</v>
      </c>
      <c r="F6" s="1338">
        <v>2283</v>
      </c>
      <c r="G6" s="1338">
        <v>2284</v>
      </c>
      <c r="H6" s="1338">
        <v>2265</v>
      </c>
      <c r="I6" s="1338">
        <v>2256</v>
      </c>
      <c r="J6" s="1338">
        <v>2242</v>
      </c>
      <c r="K6" s="1338">
        <v>2210</v>
      </c>
      <c r="L6" s="1338">
        <v>2177</v>
      </c>
      <c r="M6" s="1338">
        <v>2117</v>
      </c>
      <c r="N6" s="1338">
        <v>2114</v>
      </c>
    </row>
    <row r="7" spans="1:14">
      <c r="A7" s="1338" t="s">
        <v>707</v>
      </c>
      <c r="B7" s="1338">
        <v>5098</v>
      </c>
      <c r="C7" s="1338">
        <v>413</v>
      </c>
      <c r="D7" s="1338">
        <v>420</v>
      </c>
      <c r="E7" s="1338">
        <v>454</v>
      </c>
      <c r="F7" s="1338">
        <v>429</v>
      </c>
      <c r="G7" s="1338">
        <v>442</v>
      </c>
      <c r="H7" s="1338">
        <v>415</v>
      </c>
      <c r="I7" s="1338">
        <v>415</v>
      </c>
      <c r="J7" s="1338">
        <v>420</v>
      </c>
      <c r="K7" s="1338">
        <v>434</v>
      </c>
      <c r="L7" s="1338">
        <v>442</v>
      </c>
      <c r="M7" s="1338">
        <v>388</v>
      </c>
      <c r="N7" s="1338">
        <v>426</v>
      </c>
    </row>
    <row r="8" spans="1:14">
      <c r="A8" s="1338" t="s">
        <v>706</v>
      </c>
      <c r="B8" s="1338">
        <v>1539</v>
      </c>
      <c r="C8" s="1338">
        <v>135</v>
      </c>
      <c r="D8" s="1338">
        <v>140</v>
      </c>
      <c r="E8" s="1338">
        <v>148</v>
      </c>
      <c r="F8" s="1338">
        <v>133</v>
      </c>
      <c r="G8" s="1338">
        <v>123</v>
      </c>
      <c r="H8" s="1338">
        <v>118</v>
      </c>
      <c r="I8" s="1338">
        <v>137</v>
      </c>
      <c r="J8" s="1338">
        <v>126</v>
      </c>
      <c r="K8" s="1338">
        <v>120</v>
      </c>
      <c r="L8" s="1338">
        <v>110</v>
      </c>
      <c r="M8" s="1338">
        <v>108</v>
      </c>
      <c r="N8" s="1338">
        <v>141</v>
      </c>
    </row>
    <row r="9" spans="1:14">
      <c r="A9" s="1338" t="s">
        <v>705</v>
      </c>
      <c r="B9" s="1338">
        <v>5959</v>
      </c>
      <c r="C9" s="1338">
        <v>487</v>
      </c>
      <c r="D9" s="1338">
        <v>503</v>
      </c>
      <c r="E9" s="1338">
        <v>538</v>
      </c>
      <c r="F9" s="1338">
        <v>489</v>
      </c>
      <c r="G9" s="1338">
        <v>491</v>
      </c>
      <c r="H9" s="1338">
        <v>476</v>
      </c>
      <c r="I9" s="1338">
        <v>479</v>
      </c>
      <c r="J9" s="1338">
        <v>486</v>
      </c>
      <c r="K9" s="1338">
        <v>513</v>
      </c>
      <c r="L9" s="1338">
        <v>514</v>
      </c>
      <c r="M9" s="1338">
        <v>472</v>
      </c>
      <c r="N9" s="1338">
        <v>511</v>
      </c>
    </row>
    <row r="10" spans="1:14">
      <c r="A10" s="1338" t="s">
        <v>704</v>
      </c>
      <c r="B10" s="1338">
        <v>901</v>
      </c>
      <c r="C10" s="1338">
        <v>72</v>
      </c>
      <c r="D10" s="1338">
        <v>67</v>
      </c>
      <c r="E10" s="1338">
        <v>93</v>
      </c>
      <c r="F10" s="1338">
        <v>83</v>
      </c>
      <c r="G10" s="1338">
        <v>67</v>
      </c>
      <c r="H10" s="1338">
        <v>67</v>
      </c>
      <c r="I10" s="1338">
        <v>80</v>
      </c>
      <c r="J10" s="1338">
        <v>73</v>
      </c>
      <c r="K10" s="1338">
        <v>75</v>
      </c>
      <c r="L10" s="1338">
        <v>70</v>
      </c>
      <c r="M10" s="1338">
        <v>80</v>
      </c>
      <c r="N10" s="1338">
        <v>74</v>
      </c>
    </row>
    <row r="11" spans="1:14">
      <c r="A11" s="1338" t="s">
        <v>703</v>
      </c>
      <c r="B11" s="1338">
        <v>72.2</v>
      </c>
      <c r="C11" s="1338">
        <v>71.8</v>
      </c>
      <c r="D11" s="1338">
        <v>71.599999999999994</v>
      </c>
      <c r="E11" s="1338">
        <v>71</v>
      </c>
      <c r="F11" s="1338">
        <v>71.5</v>
      </c>
      <c r="G11" s="1338">
        <v>71.8</v>
      </c>
      <c r="H11" s="1338">
        <v>72.3</v>
      </c>
      <c r="I11" s="1338">
        <v>72.099999999999994</v>
      </c>
      <c r="J11" s="1338">
        <v>72.2</v>
      </c>
      <c r="K11" s="1338">
        <v>71.900000000000006</v>
      </c>
      <c r="L11" s="1338">
        <v>71.5</v>
      </c>
      <c r="M11" s="1338">
        <v>70.3</v>
      </c>
      <c r="N11" s="1338">
        <v>70.400000000000006</v>
      </c>
    </row>
    <row r="12" spans="1:14">
      <c r="A12" s="1338" t="s">
        <v>702</v>
      </c>
      <c r="B12" s="1338">
        <v>122.9</v>
      </c>
      <c r="C12" s="1338">
        <v>133.4</v>
      </c>
      <c r="D12" s="1338">
        <v>120.9</v>
      </c>
      <c r="E12" s="1338">
        <v>118.6</v>
      </c>
      <c r="F12" s="1338">
        <v>121.1</v>
      </c>
      <c r="G12" s="1338">
        <v>126.5</v>
      </c>
      <c r="H12" s="1338">
        <v>126.7</v>
      </c>
      <c r="I12" s="1338">
        <v>127.2</v>
      </c>
      <c r="J12" s="1338">
        <v>126.7</v>
      </c>
      <c r="K12" s="1338">
        <v>117.9</v>
      </c>
      <c r="L12" s="1338">
        <v>120</v>
      </c>
      <c r="M12" s="1338">
        <v>122.5</v>
      </c>
      <c r="N12" s="1338">
        <v>114.3</v>
      </c>
    </row>
    <row r="13" spans="1:14">
      <c r="A13" s="1338" t="s">
        <v>701</v>
      </c>
      <c r="B13" s="1338" t="s">
        <v>271</v>
      </c>
      <c r="C13" s="1338">
        <v>3274</v>
      </c>
      <c r="D13" s="1338">
        <v>3265</v>
      </c>
      <c r="E13" s="1338">
        <v>3257</v>
      </c>
      <c r="F13" s="1338">
        <v>3194</v>
      </c>
      <c r="G13" s="1338">
        <v>3179</v>
      </c>
      <c r="H13" s="1338">
        <v>3132</v>
      </c>
      <c r="I13" s="1338">
        <v>3130</v>
      </c>
      <c r="J13" s="1338">
        <v>3105</v>
      </c>
      <c r="K13" s="1339">
        <v>3075</v>
      </c>
      <c r="L13" s="1338">
        <v>3046</v>
      </c>
      <c r="M13" s="1338">
        <v>3012</v>
      </c>
      <c r="N13" s="1338">
        <v>3004</v>
      </c>
    </row>
  </sheetData>
  <phoneticPr fontId="2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
  <sheetViews>
    <sheetView zoomScale="85" zoomScaleNormal="85" workbookViewId="0"/>
  </sheetViews>
  <sheetFormatPr defaultRowHeight="13.5"/>
  <sheetData/>
  <phoneticPr fontId="2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pageSetUpPr fitToPage="1"/>
  </sheetPr>
  <dimension ref="A1:R87"/>
  <sheetViews>
    <sheetView zoomScale="70" zoomScaleNormal="70" workbookViewId="0"/>
  </sheetViews>
  <sheetFormatPr defaultRowHeight="12" customHeight="1"/>
  <cols>
    <col min="1" max="3" width="1.5" style="87" customWidth="1"/>
    <col min="4" max="5" width="2.375" style="87" customWidth="1"/>
    <col min="6" max="6" width="11.25" style="87" customWidth="1"/>
    <col min="7" max="8" width="10.25" style="87" customWidth="1"/>
    <col min="9" max="9" width="10.5" style="87" customWidth="1"/>
    <col min="10" max="13" width="10.25" style="87" customWidth="1"/>
    <col min="14" max="14" width="10" style="87" customWidth="1"/>
    <col min="15" max="15" width="10.25" style="87" customWidth="1"/>
    <col min="16" max="16" width="0.75" style="87" customWidth="1"/>
    <col min="17" max="18" width="1.5" style="87" customWidth="1"/>
    <col min="19" max="256" width="9" style="87"/>
    <col min="257" max="259" width="1.5" style="87" customWidth="1"/>
    <col min="260" max="261" width="2.375" style="87" customWidth="1"/>
    <col min="262" max="262" width="11.25" style="87" customWidth="1"/>
    <col min="263" max="264" width="10.25" style="87" customWidth="1"/>
    <col min="265" max="265" width="0" style="87" hidden="1" customWidth="1"/>
    <col min="266" max="269" width="10.25" style="87" customWidth="1"/>
    <col min="270" max="270" width="0" style="87" hidden="1" customWidth="1"/>
    <col min="271" max="271" width="10.25" style="87" customWidth="1"/>
    <col min="272" max="272" width="0.75" style="87" customWidth="1"/>
    <col min="273" max="274" width="1.5" style="87" customWidth="1"/>
    <col min="275" max="512" width="9" style="87"/>
    <col min="513" max="515" width="1.5" style="87" customWidth="1"/>
    <col min="516" max="517" width="2.375" style="87" customWidth="1"/>
    <col min="518" max="518" width="11.25" style="87" customWidth="1"/>
    <col min="519" max="520" width="10.25" style="87" customWidth="1"/>
    <col min="521" max="521" width="0" style="87" hidden="1" customWidth="1"/>
    <col min="522" max="525" width="10.25" style="87" customWidth="1"/>
    <col min="526" max="526" width="0" style="87" hidden="1" customWidth="1"/>
    <col min="527" max="527" width="10.25" style="87" customWidth="1"/>
    <col min="528" max="528" width="0.75" style="87" customWidth="1"/>
    <col min="529" max="530" width="1.5" style="87" customWidth="1"/>
    <col min="531" max="768" width="9" style="87"/>
    <col min="769" max="771" width="1.5" style="87" customWidth="1"/>
    <col min="772" max="773" width="2.375" style="87" customWidth="1"/>
    <col min="774" max="774" width="11.25" style="87" customWidth="1"/>
    <col min="775" max="776" width="10.25" style="87" customWidth="1"/>
    <col min="777" max="777" width="0" style="87" hidden="1" customWidth="1"/>
    <col min="778" max="781" width="10.25" style="87" customWidth="1"/>
    <col min="782" max="782" width="0" style="87" hidden="1" customWidth="1"/>
    <col min="783" max="783" width="10.25" style="87" customWidth="1"/>
    <col min="784" max="784" width="0.75" style="87" customWidth="1"/>
    <col min="785" max="786" width="1.5" style="87" customWidth="1"/>
    <col min="787" max="1024" width="9" style="87"/>
    <col min="1025" max="1027" width="1.5" style="87" customWidth="1"/>
    <col min="1028" max="1029" width="2.375" style="87" customWidth="1"/>
    <col min="1030" max="1030" width="11.25" style="87" customWidth="1"/>
    <col min="1031" max="1032" width="10.25" style="87" customWidth="1"/>
    <col min="1033" max="1033" width="0" style="87" hidden="1" customWidth="1"/>
    <col min="1034" max="1037" width="10.25" style="87" customWidth="1"/>
    <col min="1038" max="1038" width="0" style="87" hidden="1" customWidth="1"/>
    <col min="1039" max="1039" width="10.25" style="87" customWidth="1"/>
    <col min="1040" max="1040" width="0.75" style="87" customWidth="1"/>
    <col min="1041" max="1042" width="1.5" style="87" customWidth="1"/>
    <col min="1043" max="1280" width="9" style="87"/>
    <col min="1281" max="1283" width="1.5" style="87" customWidth="1"/>
    <col min="1284" max="1285" width="2.375" style="87" customWidth="1"/>
    <col min="1286" max="1286" width="11.25" style="87" customWidth="1"/>
    <col min="1287" max="1288" width="10.25" style="87" customWidth="1"/>
    <col min="1289" max="1289" width="0" style="87" hidden="1" customWidth="1"/>
    <col min="1290" max="1293" width="10.25" style="87" customWidth="1"/>
    <col min="1294" max="1294" width="0" style="87" hidden="1" customWidth="1"/>
    <col min="1295" max="1295" width="10.25" style="87" customWidth="1"/>
    <col min="1296" max="1296" width="0.75" style="87" customWidth="1"/>
    <col min="1297" max="1298" width="1.5" style="87" customWidth="1"/>
    <col min="1299" max="1536" width="9" style="87"/>
    <col min="1537" max="1539" width="1.5" style="87" customWidth="1"/>
    <col min="1540" max="1541" width="2.375" style="87" customWidth="1"/>
    <col min="1542" max="1542" width="11.25" style="87" customWidth="1"/>
    <col min="1543" max="1544" width="10.25" style="87" customWidth="1"/>
    <col min="1545" max="1545" width="0" style="87" hidden="1" customWidth="1"/>
    <col min="1546" max="1549" width="10.25" style="87" customWidth="1"/>
    <col min="1550" max="1550" width="0" style="87" hidden="1" customWidth="1"/>
    <col min="1551" max="1551" width="10.25" style="87" customWidth="1"/>
    <col min="1552" max="1552" width="0.75" style="87" customWidth="1"/>
    <col min="1553" max="1554" width="1.5" style="87" customWidth="1"/>
    <col min="1555" max="1792" width="9" style="87"/>
    <col min="1793" max="1795" width="1.5" style="87" customWidth="1"/>
    <col min="1796" max="1797" width="2.375" style="87" customWidth="1"/>
    <col min="1798" max="1798" width="11.25" style="87" customWidth="1"/>
    <col min="1799" max="1800" width="10.25" style="87" customWidth="1"/>
    <col min="1801" max="1801" width="0" style="87" hidden="1" customWidth="1"/>
    <col min="1802" max="1805" width="10.25" style="87" customWidth="1"/>
    <col min="1806" max="1806" width="0" style="87" hidden="1" customWidth="1"/>
    <col min="1807" max="1807" width="10.25" style="87" customWidth="1"/>
    <col min="1808" max="1808" width="0.75" style="87" customWidth="1"/>
    <col min="1809" max="1810" width="1.5" style="87" customWidth="1"/>
    <col min="1811" max="2048" width="9" style="87"/>
    <col min="2049" max="2051" width="1.5" style="87" customWidth="1"/>
    <col min="2052" max="2053" width="2.375" style="87" customWidth="1"/>
    <col min="2054" max="2054" width="11.25" style="87" customWidth="1"/>
    <col min="2055" max="2056" width="10.25" style="87" customWidth="1"/>
    <col min="2057" max="2057" width="0" style="87" hidden="1" customWidth="1"/>
    <col min="2058" max="2061" width="10.25" style="87" customWidth="1"/>
    <col min="2062" max="2062" width="0" style="87" hidden="1" customWidth="1"/>
    <col min="2063" max="2063" width="10.25" style="87" customWidth="1"/>
    <col min="2064" max="2064" width="0.75" style="87" customWidth="1"/>
    <col min="2065" max="2066" width="1.5" style="87" customWidth="1"/>
    <col min="2067" max="2304" width="9" style="87"/>
    <col min="2305" max="2307" width="1.5" style="87" customWidth="1"/>
    <col min="2308" max="2309" width="2.375" style="87" customWidth="1"/>
    <col min="2310" max="2310" width="11.25" style="87" customWidth="1"/>
    <col min="2311" max="2312" width="10.25" style="87" customWidth="1"/>
    <col min="2313" max="2313" width="0" style="87" hidden="1" customWidth="1"/>
    <col min="2314" max="2317" width="10.25" style="87" customWidth="1"/>
    <col min="2318" max="2318" width="0" style="87" hidden="1" customWidth="1"/>
    <col min="2319" max="2319" width="10.25" style="87" customWidth="1"/>
    <col min="2320" max="2320" width="0.75" style="87" customWidth="1"/>
    <col min="2321" max="2322" width="1.5" style="87" customWidth="1"/>
    <col min="2323" max="2560" width="9" style="87"/>
    <col min="2561" max="2563" width="1.5" style="87" customWidth="1"/>
    <col min="2564" max="2565" width="2.375" style="87" customWidth="1"/>
    <col min="2566" max="2566" width="11.25" style="87" customWidth="1"/>
    <col min="2567" max="2568" width="10.25" style="87" customWidth="1"/>
    <col min="2569" max="2569" width="0" style="87" hidden="1" customWidth="1"/>
    <col min="2570" max="2573" width="10.25" style="87" customWidth="1"/>
    <col min="2574" max="2574" width="0" style="87" hidden="1" customWidth="1"/>
    <col min="2575" max="2575" width="10.25" style="87" customWidth="1"/>
    <col min="2576" max="2576" width="0.75" style="87" customWidth="1"/>
    <col min="2577" max="2578" width="1.5" style="87" customWidth="1"/>
    <col min="2579" max="2816" width="9" style="87"/>
    <col min="2817" max="2819" width="1.5" style="87" customWidth="1"/>
    <col min="2820" max="2821" width="2.375" style="87" customWidth="1"/>
    <col min="2822" max="2822" width="11.25" style="87" customWidth="1"/>
    <col min="2823" max="2824" width="10.25" style="87" customWidth="1"/>
    <col min="2825" max="2825" width="0" style="87" hidden="1" customWidth="1"/>
    <col min="2826" max="2829" width="10.25" style="87" customWidth="1"/>
    <col min="2830" max="2830" width="0" style="87" hidden="1" customWidth="1"/>
    <col min="2831" max="2831" width="10.25" style="87" customWidth="1"/>
    <col min="2832" max="2832" width="0.75" style="87" customWidth="1"/>
    <col min="2833" max="2834" width="1.5" style="87" customWidth="1"/>
    <col min="2835" max="3072" width="9" style="87"/>
    <col min="3073" max="3075" width="1.5" style="87" customWidth="1"/>
    <col min="3076" max="3077" width="2.375" style="87" customWidth="1"/>
    <col min="3078" max="3078" width="11.25" style="87" customWidth="1"/>
    <col min="3079" max="3080" width="10.25" style="87" customWidth="1"/>
    <col min="3081" max="3081" width="0" style="87" hidden="1" customWidth="1"/>
    <col min="3082" max="3085" width="10.25" style="87" customWidth="1"/>
    <col min="3086" max="3086" width="0" style="87" hidden="1" customWidth="1"/>
    <col min="3087" max="3087" width="10.25" style="87" customWidth="1"/>
    <col min="3088" max="3088" width="0.75" style="87" customWidth="1"/>
    <col min="3089" max="3090" width="1.5" style="87" customWidth="1"/>
    <col min="3091" max="3328" width="9" style="87"/>
    <col min="3329" max="3331" width="1.5" style="87" customWidth="1"/>
    <col min="3332" max="3333" width="2.375" style="87" customWidth="1"/>
    <col min="3334" max="3334" width="11.25" style="87" customWidth="1"/>
    <col min="3335" max="3336" width="10.25" style="87" customWidth="1"/>
    <col min="3337" max="3337" width="0" style="87" hidden="1" customWidth="1"/>
    <col min="3338" max="3341" width="10.25" style="87" customWidth="1"/>
    <col min="3342" max="3342" width="0" style="87" hidden="1" customWidth="1"/>
    <col min="3343" max="3343" width="10.25" style="87" customWidth="1"/>
    <col min="3344" max="3344" width="0.75" style="87" customWidth="1"/>
    <col min="3345" max="3346" width="1.5" style="87" customWidth="1"/>
    <col min="3347" max="3584" width="9" style="87"/>
    <col min="3585" max="3587" width="1.5" style="87" customWidth="1"/>
    <col min="3588" max="3589" width="2.375" style="87" customWidth="1"/>
    <col min="3590" max="3590" width="11.25" style="87" customWidth="1"/>
    <col min="3591" max="3592" width="10.25" style="87" customWidth="1"/>
    <col min="3593" max="3593" width="0" style="87" hidden="1" customWidth="1"/>
    <col min="3594" max="3597" width="10.25" style="87" customWidth="1"/>
    <col min="3598" max="3598" width="0" style="87" hidden="1" customWidth="1"/>
    <col min="3599" max="3599" width="10.25" style="87" customWidth="1"/>
    <col min="3600" max="3600" width="0.75" style="87" customWidth="1"/>
    <col min="3601" max="3602" width="1.5" style="87" customWidth="1"/>
    <col min="3603" max="3840" width="9" style="87"/>
    <col min="3841" max="3843" width="1.5" style="87" customWidth="1"/>
    <col min="3844" max="3845" width="2.375" style="87" customWidth="1"/>
    <col min="3846" max="3846" width="11.25" style="87" customWidth="1"/>
    <col min="3847" max="3848" width="10.25" style="87" customWidth="1"/>
    <col min="3849" max="3849" width="0" style="87" hidden="1" customWidth="1"/>
    <col min="3850" max="3853" width="10.25" style="87" customWidth="1"/>
    <col min="3854" max="3854" width="0" style="87" hidden="1" customWidth="1"/>
    <col min="3855" max="3855" width="10.25" style="87" customWidth="1"/>
    <col min="3856" max="3856" width="0.75" style="87" customWidth="1"/>
    <col min="3857" max="3858" width="1.5" style="87" customWidth="1"/>
    <col min="3859" max="4096" width="9" style="87"/>
    <col min="4097" max="4099" width="1.5" style="87" customWidth="1"/>
    <col min="4100" max="4101" width="2.375" style="87" customWidth="1"/>
    <col min="4102" max="4102" width="11.25" style="87" customWidth="1"/>
    <col min="4103" max="4104" width="10.25" style="87" customWidth="1"/>
    <col min="4105" max="4105" width="0" style="87" hidden="1" customWidth="1"/>
    <col min="4106" max="4109" width="10.25" style="87" customWidth="1"/>
    <col min="4110" max="4110" width="0" style="87" hidden="1" customWidth="1"/>
    <col min="4111" max="4111" width="10.25" style="87" customWidth="1"/>
    <col min="4112" max="4112" width="0.75" style="87" customWidth="1"/>
    <col min="4113" max="4114" width="1.5" style="87" customWidth="1"/>
    <col min="4115" max="4352" width="9" style="87"/>
    <col min="4353" max="4355" width="1.5" style="87" customWidth="1"/>
    <col min="4356" max="4357" width="2.375" style="87" customWidth="1"/>
    <col min="4358" max="4358" width="11.25" style="87" customWidth="1"/>
    <col min="4359" max="4360" width="10.25" style="87" customWidth="1"/>
    <col min="4361" max="4361" width="0" style="87" hidden="1" customWidth="1"/>
    <col min="4362" max="4365" width="10.25" style="87" customWidth="1"/>
    <col min="4366" max="4366" width="0" style="87" hidden="1" customWidth="1"/>
    <col min="4367" max="4367" width="10.25" style="87" customWidth="1"/>
    <col min="4368" max="4368" width="0.75" style="87" customWidth="1"/>
    <col min="4369" max="4370" width="1.5" style="87" customWidth="1"/>
    <col min="4371" max="4608" width="9" style="87"/>
    <col min="4609" max="4611" width="1.5" style="87" customWidth="1"/>
    <col min="4612" max="4613" width="2.375" style="87" customWidth="1"/>
    <col min="4614" max="4614" width="11.25" style="87" customWidth="1"/>
    <col min="4615" max="4616" width="10.25" style="87" customWidth="1"/>
    <col min="4617" max="4617" width="0" style="87" hidden="1" customWidth="1"/>
    <col min="4618" max="4621" width="10.25" style="87" customWidth="1"/>
    <col min="4622" max="4622" width="0" style="87" hidden="1" customWidth="1"/>
    <col min="4623" max="4623" width="10.25" style="87" customWidth="1"/>
    <col min="4624" max="4624" width="0.75" style="87" customWidth="1"/>
    <col min="4625" max="4626" width="1.5" style="87" customWidth="1"/>
    <col min="4627" max="4864" width="9" style="87"/>
    <col min="4865" max="4867" width="1.5" style="87" customWidth="1"/>
    <col min="4868" max="4869" width="2.375" style="87" customWidth="1"/>
    <col min="4870" max="4870" width="11.25" style="87" customWidth="1"/>
    <col min="4871" max="4872" width="10.25" style="87" customWidth="1"/>
    <col min="4873" max="4873" width="0" style="87" hidden="1" customWidth="1"/>
    <col min="4874" max="4877" width="10.25" style="87" customWidth="1"/>
    <col min="4878" max="4878" width="0" style="87" hidden="1" customWidth="1"/>
    <col min="4879" max="4879" width="10.25" style="87" customWidth="1"/>
    <col min="4880" max="4880" width="0.75" style="87" customWidth="1"/>
    <col min="4881" max="4882" width="1.5" style="87" customWidth="1"/>
    <col min="4883" max="5120" width="9" style="87"/>
    <col min="5121" max="5123" width="1.5" style="87" customWidth="1"/>
    <col min="5124" max="5125" width="2.375" style="87" customWidth="1"/>
    <col min="5126" max="5126" width="11.25" style="87" customWidth="1"/>
    <col min="5127" max="5128" width="10.25" style="87" customWidth="1"/>
    <col min="5129" max="5129" width="0" style="87" hidden="1" customWidth="1"/>
    <col min="5130" max="5133" width="10.25" style="87" customWidth="1"/>
    <col min="5134" max="5134" width="0" style="87" hidden="1" customWidth="1"/>
    <col min="5135" max="5135" width="10.25" style="87" customWidth="1"/>
    <col min="5136" max="5136" width="0.75" style="87" customWidth="1"/>
    <col min="5137" max="5138" width="1.5" style="87" customWidth="1"/>
    <col min="5139" max="5376" width="9" style="87"/>
    <col min="5377" max="5379" width="1.5" style="87" customWidth="1"/>
    <col min="5380" max="5381" width="2.375" style="87" customWidth="1"/>
    <col min="5382" max="5382" width="11.25" style="87" customWidth="1"/>
    <col min="5383" max="5384" width="10.25" style="87" customWidth="1"/>
    <col min="5385" max="5385" width="0" style="87" hidden="1" customWidth="1"/>
    <col min="5386" max="5389" width="10.25" style="87" customWidth="1"/>
    <col min="5390" max="5390" width="0" style="87" hidden="1" customWidth="1"/>
    <col min="5391" max="5391" width="10.25" style="87" customWidth="1"/>
    <col min="5392" max="5392" width="0.75" style="87" customWidth="1"/>
    <col min="5393" max="5394" width="1.5" style="87" customWidth="1"/>
    <col min="5395" max="5632" width="9" style="87"/>
    <col min="5633" max="5635" width="1.5" style="87" customWidth="1"/>
    <col min="5636" max="5637" width="2.375" style="87" customWidth="1"/>
    <col min="5638" max="5638" width="11.25" style="87" customWidth="1"/>
    <col min="5639" max="5640" width="10.25" style="87" customWidth="1"/>
    <col min="5641" max="5641" width="0" style="87" hidden="1" customWidth="1"/>
    <col min="5642" max="5645" width="10.25" style="87" customWidth="1"/>
    <col min="5646" max="5646" width="0" style="87" hidden="1" customWidth="1"/>
    <col min="5647" max="5647" width="10.25" style="87" customWidth="1"/>
    <col min="5648" max="5648" width="0.75" style="87" customWidth="1"/>
    <col min="5649" max="5650" width="1.5" style="87" customWidth="1"/>
    <col min="5651" max="5888" width="9" style="87"/>
    <col min="5889" max="5891" width="1.5" style="87" customWidth="1"/>
    <col min="5892" max="5893" width="2.375" style="87" customWidth="1"/>
    <col min="5894" max="5894" width="11.25" style="87" customWidth="1"/>
    <col min="5895" max="5896" width="10.25" style="87" customWidth="1"/>
    <col min="5897" max="5897" width="0" style="87" hidden="1" customWidth="1"/>
    <col min="5898" max="5901" width="10.25" style="87" customWidth="1"/>
    <col min="5902" max="5902" width="0" style="87" hidden="1" customWidth="1"/>
    <col min="5903" max="5903" width="10.25" style="87" customWidth="1"/>
    <col min="5904" max="5904" width="0.75" style="87" customWidth="1"/>
    <col min="5905" max="5906" width="1.5" style="87" customWidth="1"/>
    <col min="5907" max="6144" width="9" style="87"/>
    <col min="6145" max="6147" width="1.5" style="87" customWidth="1"/>
    <col min="6148" max="6149" width="2.375" style="87" customWidth="1"/>
    <col min="6150" max="6150" width="11.25" style="87" customWidth="1"/>
    <col min="6151" max="6152" width="10.25" style="87" customWidth="1"/>
    <col min="6153" max="6153" width="0" style="87" hidden="1" customWidth="1"/>
    <col min="6154" max="6157" width="10.25" style="87" customWidth="1"/>
    <col min="6158" max="6158" width="0" style="87" hidden="1" customWidth="1"/>
    <col min="6159" max="6159" width="10.25" style="87" customWidth="1"/>
    <col min="6160" max="6160" width="0.75" style="87" customWidth="1"/>
    <col min="6161" max="6162" width="1.5" style="87" customWidth="1"/>
    <col min="6163" max="6400" width="9" style="87"/>
    <col min="6401" max="6403" width="1.5" style="87" customWidth="1"/>
    <col min="6404" max="6405" width="2.375" style="87" customWidth="1"/>
    <col min="6406" max="6406" width="11.25" style="87" customWidth="1"/>
    <col min="6407" max="6408" width="10.25" style="87" customWidth="1"/>
    <col min="6409" max="6409" width="0" style="87" hidden="1" customWidth="1"/>
    <col min="6410" max="6413" width="10.25" style="87" customWidth="1"/>
    <col min="6414" max="6414" width="0" style="87" hidden="1" customWidth="1"/>
    <col min="6415" max="6415" width="10.25" style="87" customWidth="1"/>
    <col min="6416" max="6416" width="0.75" style="87" customWidth="1"/>
    <col min="6417" max="6418" width="1.5" style="87" customWidth="1"/>
    <col min="6419" max="6656" width="9" style="87"/>
    <col min="6657" max="6659" width="1.5" style="87" customWidth="1"/>
    <col min="6660" max="6661" width="2.375" style="87" customWidth="1"/>
    <col min="6662" max="6662" width="11.25" style="87" customWidth="1"/>
    <col min="6663" max="6664" width="10.25" style="87" customWidth="1"/>
    <col min="6665" max="6665" width="0" style="87" hidden="1" customWidth="1"/>
    <col min="6666" max="6669" width="10.25" style="87" customWidth="1"/>
    <col min="6670" max="6670" width="0" style="87" hidden="1" customWidth="1"/>
    <col min="6671" max="6671" width="10.25" style="87" customWidth="1"/>
    <col min="6672" max="6672" width="0.75" style="87" customWidth="1"/>
    <col min="6673" max="6674" width="1.5" style="87" customWidth="1"/>
    <col min="6675" max="6912" width="9" style="87"/>
    <col min="6913" max="6915" width="1.5" style="87" customWidth="1"/>
    <col min="6916" max="6917" width="2.375" style="87" customWidth="1"/>
    <col min="6918" max="6918" width="11.25" style="87" customWidth="1"/>
    <col min="6919" max="6920" width="10.25" style="87" customWidth="1"/>
    <col min="6921" max="6921" width="0" style="87" hidden="1" customWidth="1"/>
    <col min="6922" max="6925" width="10.25" style="87" customWidth="1"/>
    <col min="6926" max="6926" width="0" style="87" hidden="1" customWidth="1"/>
    <col min="6927" max="6927" width="10.25" style="87" customWidth="1"/>
    <col min="6928" max="6928" width="0.75" style="87" customWidth="1"/>
    <col min="6929" max="6930" width="1.5" style="87" customWidth="1"/>
    <col min="6931" max="7168" width="9" style="87"/>
    <col min="7169" max="7171" width="1.5" style="87" customWidth="1"/>
    <col min="7172" max="7173" width="2.375" style="87" customWidth="1"/>
    <col min="7174" max="7174" width="11.25" style="87" customWidth="1"/>
    <col min="7175" max="7176" width="10.25" style="87" customWidth="1"/>
    <col min="7177" max="7177" width="0" style="87" hidden="1" customWidth="1"/>
    <col min="7178" max="7181" width="10.25" style="87" customWidth="1"/>
    <col min="7182" max="7182" width="0" style="87" hidden="1" customWidth="1"/>
    <col min="7183" max="7183" width="10.25" style="87" customWidth="1"/>
    <col min="7184" max="7184" width="0.75" style="87" customWidth="1"/>
    <col min="7185" max="7186" width="1.5" style="87" customWidth="1"/>
    <col min="7187" max="7424" width="9" style="87"/>
    <col min="7425" max="7427" width="1.5" style="87" customWidth="1"/>
    <col min="7428" max="7429" width="2.375" style="87" customWidth="1"/>
    <col min="7430" max="7430" width="11.25" style="87" customWidth="1"/>
    <col min="7431" max="7432" width="10.25" style="87" customWidth="1"/>
    <col min="7433" max="7433" width="0" style="87" hidden="1" customWidth="1"/>
    <col min="7434" max="7437" width="10.25" style="87" customWidth="1"/>
    <col min="7438" max="7438" width="0" style="87" hidden="1" customWidth="1"/>
    <col min="7439" max="7439" width="10.25" style="87" customWidth="1"/>
    <col min="7440" max="7440" width="0.75" style="87" customWidth="1"/>
    <col min="7441" max="7442" width="1.5" style="87" customWidth="1"/>
    <col min="7443" max="7680" width="9" style="87"/>
    <col min="7681" max="7683" width="1.5" style="87" customWidth="1"/>
    <col min="7684" max="7685" width="2.375" style="87" customWidth="1"/>
    <col min="7686" max="7686" width="11.25" style="87" customWidth="1"/>
    <col min="7687" max="7688" width="10.25" style="87" customWidth="1"/>
    <col min="7689" max="7689" width="0" style="87" hidden="1" customWidth="1"/>
    <col min="7690" max="7693" width="10.25" style="87" customWidth="1"/>
    <col min="7694" max="7694" width="0" style="87" hidden="1" customWidth="1"/>
    <col min="7695" max="7695" width="10.25" style="87" customWidth="1"/>
    <col min="7696" max="7696" width="0.75" style="87" customWidth="1"/>
    <col min="7697" max="7698" width="1.5" style="87" customWidth="1"/>
    <col min="7699" max="7936" width="9" style="87"/>
    <col min="7937" max="7939" width="1.5" style="87" customWidth="1"/>
    <col min="7940" max="7941" width="2.375" style="87" customWidth="1"/>
    <col min="7942" max="7942" width="11.25" style="87" customWidth="1"/>
    <col min="7943" max="7944" width="10.25" style="87" customWidth="1"/>
    <col min="7945" max="7945" width="0" style="87" hidden="1" customWidth="1"/>
    <col min="7946" max="7949" width="10.25" style="87" customWidth="1"/>
    <col min="7950" max="7950" width="0" style="87" hidden="1" customWidth="1"/>
    <col min="7951" max="7951" width="10.25" style="87" customWidth="1"/>
    <col min="7952" max="7952" width="0.75" style="87" customWidth="1"/>
    <col min="7953" max="7954" width="1.5" style="87" customWidth="1"/>
    <col min="7955" max="8192" width="9" style="87"/>
    <col min="8193" max="8195" width="1.5" style="87" customWidth="1"/>
    <col min="8196" max="8197" width="2.375" style="87" customWidth="1"/>
    <col min="8198" max="8198" width="11.25" style="87" customWidth="1"/>
    <col min="8199" max="8200" width="10.25" style="87" customWidth="1"/>
    <col min="8201" max="8201" width="0" style="87" hidden="1" customWidth="1"/>
    <col min="8202" max="8205" width="10.25" style="87" customWidth="1"/>
    <col min="8206" max="8206" width="0" style="87" hidden="1" customWidth="1"/>
    <col min="8207" max="8207" width="10.25" style="87" customWidth="1"/>
    <col min="8208" max="8208" width="0.75" style="87" customWidth="1"/>
    <col min="8209" max="8210" width="1.5" style="87" customWidth="1"/>
    <col min="8211" max="8448" width="9" style="87"/>
    <col min="8449" max="8451" width="1.5" style="87" customWidth="1"/>
    <col min="8452" max="8453" width="2.375" style="87" customWidth="1"/>
    <col min="8454" max="8454" width="11.25" style="87" customWidth="1"/>
    <col min="8455" max="8456" width="10.25" style="87" customWidth="1"/>
    <col min="8457" max="8457" width="0" style="87" hidden="1" customWidth="1"/>
    <col min="8458" max="8461" width="10.25" style="87" customWidth="1"/>
    <col min="8462" max="8462" width="0" style="87" hidden="1" customWidth="1"/>
    <col min="8463" max="8463" width="10.25" style="87" customWidth="1"/>
    <col min="8464" max="8464" width="0.75" style="87" customWidth="1"/>
    <col min="8465" max="8466" width="1.5" style="87" customWidth="1"/>
    <col min="8467" max="8704" width="9" style="87"/>
    <col min="8705" max="8707" width="1.5" style="87" customWidth="1"/>
    <col min="8708" max="8709" width="2.375" style="87" customWidth="1"/>
    <col min="8710" max="8710" width="11.25" style="87" customWidth="1"/>
    <col min="8711" max="8712" width="10.25" style="87" customWidth="1"/>
    <col min="8713" max="8713" width="0" style="87" hidden="1" customWidth="1"/>
    <col min="8714" max="8717" width="10.25" style="87" customWidth="1"/>
    <col min="8718" max="8718" width="0" style="87" hidden="1" customWidth="1"/>
    <col min="8719" max="8719" width="10.25" style="87" customWidth="1"/>
    <col min="8720" max="8720" width="0.75" style="87" customWidth="1"/>
    <col min="8721" max="8722" width="1.5" style="87" customWidth="1"/>
    <col min="8723" max="8960" width="9" style="87"/>
    <col min="8961" max="8963" width="1.5" style="87" customWidth="1"/>
    <col min="8964" max="8965" width="2.375" style="87" customWidth="1"/>
    <col min="8966" max="8966" width="11.25" style="87" customWidth="1"/>
    <col min="8967" max="8968" width="10.25" style="87" customWidth="1"/>
    <col min="8969" max="8969" width="0" style="87" hidden="1" customWidth="1"/>
    <col min="8970" max="8973" width="10.25" style="87" customWidth="1"/>
    <col min="8974" max="8974" width="0" style="87" hidden="1" customWidth="1"/>
    <col min="8975" max="8975" width="10.25" style="87" customWidth="1"/>
    <col min="8976" max="8976" width="0.75" style="87" customWidth="1"/>
    <col min="8977" max="8978" width="1.5" style="87" customWidth="1"/>
    <col min="8979" max="9216" width="9" style="87"/>
    <col min="9217" max="9219" width="1.5" style="87" customWidth="1"/>
    <col min="9220" max="9221" width="2.375" style="87" customWidth="1"/>
    <col min="9222" max="9222" width="11.25" style="87" customWidth="1"/>
    <col min="9223" max="9224" width="10.25" style="87" customWidth="1"/>
    <col min="9225" max="9225" width="0" style="87" hidden="1" customWidth="1"/>
    <col min="9226" max="9229" width="10.25" style="87" customWidth="1"/>
    <col min="9230" max="9230" width="0" style="87" hidden="1" customWidth="1"/>
    <col min="9231" max="9231" width="10.25" style="87" customWidth="1"/>
    <col min="9232" max="9232" width="0.75" style="87" customWidth="1"/>
    <col min="9233" max="9234" width="1.5" style="87" customWidth="1"/>
    <col min="9235" max="9472" width="9" style="87"/>
    <col min="9473" max="9475" width="1.5" style="87" customWidth="1"/>
    <col min="9476" max="9477" width="2.375" style="87" customWidth="1"/>
    <col min="9478" max="9478" width="11.25" style="87" customWidth="1"/>
    <col min="9479" max="9480" width="10.25" style="87" customWidth="1"/>
    <col min="9481" max="9481" width="0" style="87" hidden="1" customWidth="1"/>
    <col min="9482" max="9485" width="10.25" style="87" customWidth="1"/>
    <col min="9486" max="9486" width="0" style="87" hidden="1" customWidth="1"/>
    <col min="9487" max="9487" width="10.25" style="87" customWidth="1"/>
    <col min="9488" max="9488" width="0.75" style="87" customWidth="1"/>
    <col min="9489" max="9490" width="1.5" style="87" customWidth="1"/>
    <col min="9491" max="9728" width="9" style="87"/>
    <col min="9729" max="9731" width="1.5" style="87" customWidth="1"/>
    <col min="9732" max="9733" width="2.375" style="87" customWidth="1"/>
    <col min="9734" max="9734" width="11.25" style="87" customWidth="1"/>
    <col min="9735" max="9736" width="10.25" style="87" customWidth="1"/>
    <col min="9737" max="9737" width="0" style="87" hidden="1" customWidth="1"/>
    <col min="9738" max="9741" width="10.25" style="87" customWidth="1"/>
    <col min="9742" max="9742" width="0" style="87" hidden="1" customWidth="1"/>
    <col min="9743" max="9743" width="10.25" style="87" customWidth="1"/>
    <col min="9744" max="9744" width="0.75" style="87" customWidth="1"/>
    <col min="9745" max="9746" width="1.5" style="87" customWidth="1"/>
    <col min="9747" max="9984" width="9" style="87"/>
    <col min="9985" max="9987" width="1.5" style="87" customWidth="1"/>
    <col min="9988" max="9989" width="2.375" style="87" customWidth="1"/>
    <col min="9990" max="9990" width="11.25" style="87" customWidth="1"/>
    <col min="9991" max="9992" width="10.25" style="87" customWidth="1"/>
    <col min="9993" max="9993" width="0" style="87" hidden="1" customWidth="1"/>
    <col min="9994" max="9997" width="10.25" style="87" customWidth="1"/>
    <col min="9998" max="9998" width="0" style="87" hidden="1" customWidth="1"/>
    <col min="9999" max="9999" width="10.25" style="87" customWidth="1"/>
    <col min="10000" max="10000" width="0.75" style="87" customWidth="1"/>
    <col min="10001" max="10002" width="1.5" style="87" customWidth="1"/>
    <col min="10003" max="10240" width="9" style="87"/>
    <col min="10241" max="10243" width="1.5" style="87" customWidth="1"/>
    <col min="10244" max="10245" width="2.375" style="87" customWidth="1"/>
    <col min="10246" max="10246" width="11.25" style="87" customWidth="1"/>
    <col min="10247" max="10248" width="10.25" style="87" customWidth="1"/>
    <col min="10249" max="10249" width="0" style="87" hidden="1" customWidth="1"/>
    <col min="10250" max="10253" width="10.25" style="87" customWidth="1"/>
    <col min="10254" max="10254" width="0" style="87" hidden="1" customWidth="1"/>
    <col min="10255" max="10255" width="10.25" style="87" customWidth="1"/>
    <col min="10256" max="10256" width="0.75" style="87" customWidth="1"/>
    <col min="10257" max="10258" width="1.5" style="87" customWidth="1"/>
    <col min="10259" max="10496" width="9" style="87"/>
    <col min="10497" max="10499" width="1.5" style="87" customWidth="1"/>
    <col min="10500" max="10501" width="2.375" style="87" customWidth="1"/>
    <col min="10502" max="10502" width="11.25" style="87" customWidth="1"/>
    <col min="10503" max="10504" width="10.25" style="87" customWidth="1"/>
    <col min="10505" max="10505" width="0" style="87" hidden="1" customWidth="1"/>
    <col min="10506" max="10509" width="10.25" style="87" customWidth="1"/>
    <col min="10510" max="10510" width="0" style="87" hidden="1" customWidth="1"/>
    <col min="10511" max="10511" width="10.25" style="87" customWidth="1"/>
    <col min="10512" max="10512" width="0.75" style="87" customWidth="1"/>
    <col min="10513" max="10514" width="1.5" style="87" customWidth="1"/>
    <col min="10515" max="10752" width="9" style="87"/>
    <col min="10753" max="10755" width="1.5" style="87" customWidth="1"/>
    <col min="10756" max="10757" width="2.375" style="87" customWidth="1"/>
    <col min="10758" max="10758" width="11.25" style="87" customWidth="1"/>
    <col min="10759" max="10760" width="10.25" style="87" customWidth="1"/>
    <col min="10761" max="10761" width="0" style="87" hidden="1" customWidth="1"/>
    <col min="10762" max="10765" width="10.25" style="87" customWidth="1"/>
    <col min="10766" max="10766" width="0" style="87" hidden="1" customWidth="1"/>
    <col min="10767" max="10767" width="10.25" style="87" customWidth="1"/>
    <col min="10768" max="10768" width="0.75" style="87" customWidth="1"/>
    <col min="10769" max="10770" width="1.5" style="87" customWidth="1"/>
    <col min="10771" max="11008" width="9" style="87"/>
    <col min="11009" max="11011" width="1.5" style="87" customWidth="1"/>
    <col min="11012" max="11013" width="2.375" style="87" customWidth="1"/>
    <col min="11014" max="11014" width="11.25" style="87" customWidth="1"/>
    <col min="11015" max="11016" width="10.25" style="87" customWidth="1"/>
    <col min="11017" max="11017" width="0" style="87" hidden="1" customWidth="1"/>
    <col min="11018" max="11021" width="10.25" style="87" customWidth="1"/>
    <col min="11022" max="11022" width="0" style="87" hidden="1" customWidth="1"/>
    <col min="11023" max="11023" width="10.25" style="87" customWidth="1"/>
    <col min="11024" max="11024" width="0.75" style="87" customWidth="1"/>
    <col min="11025" max="11026" width="1.5" style="87" customWidth="1"/>
    <col min="11027" max="11264" width="9" style="87"/>
    <col min="11265" max="11267" width="1.5" style="87" customWidth="1"/>
    <col min="11268" max="11269" width="2.375" style="87" customWidth="1"/>
    <col min="11270" max="11270" width="11.25" style="87" customWidth="1"/>
    <col min="11271" max="11272" width="10.25" style="87" customWidth="1"/>
    <col min="11273" max="11273" width="0" style="87" hidden="1" customWidth="1"/>
    <col min="11274" max="11277" width="10.25" style="87" customWidth="1"/>
    <col min="11278" max="11278" width="0" style="87" hidden="1" customWidth="1"/>
    <col min="11279" max="11279" width="10.25" style="87" customWidth="1"/>
    <col min="11280" max="11280" width="0.75" style="87" customWidth="1"/>
    <col min="11281" max="11282" width="1.5" style="87" customWidth="1"/>
    <col min="11283" max="11520" width="9" style="87"/>
    <col min="11521" max="11523" width="1.5" style="87" customWidth="1"/>
    <col min="11524" max="11525" width="2.375" style="87" customWidth="1"/>
    <col min="11526" max="11526" width="11.25" style="87" customWidth="1"/>
    <col min="11527" max="11528" width="10.25" style="87" customWidth="1"/>
    <col min="11529" max="11529" width="0" style="87" hidden="1" customWidth="1"/>
    <col min="11530" max="11533" width="10.25" style="87" customWidth="1"/>
    <col min="11534" max="11534" width="0" style="87" hidden="1" customWidth="1"/>
    <col min="11535" max="11535" width="10.25" style="87" customWidth="1"/>
    <col min="11536" max="11536" width="0.75" style="87" customWidth="1"/>
    <col min="11537" max="11538" width="1.5" style="87" customWidth="1"/>
    <col min="11539" max="11776" width="9" style="87"/>
    <col min="11777" max="11779" width="1.5" style="87" customWidth="1"/>
    <col min="11780" max="11781" width="2.375" style="87" customWidth="1"/>
    <col min="11782" max="11782" width="11.25" style="87" customWidth="1"/>
    <col min="11783" max="11784" width="10.25" style="87" customWidth="1"/>
    <col min="11785" max="11785" width="0" style="87" hidden="1" customWidth="1"/>
    <col min="11786" max="11789" width="10.25" style="87" customWidth="1"/>
    <col min="11790" max="11790" width="0" style="87" hidden="1" customWidth="1"/>
    <col min="11791" max="11791" width="10.25" style="87" customWidth="1"/>
    <col min="11792" max="11792" width="0.75" style="87" customWidth="1"/>
    <col min="11793" max="11794" width="1.5" style="87" customWidth="1"/>
    <col min="11795" max="12032" width="9" style="87"/>
    <col min="12033" max="12035" width="1.5" style="87" customWidth="1"/>
    <col min="12036" max="12037" width="2.375" style="87" customWidth="1"/>
    <col min="12038" max="12038" width="11.25" style="87" customWidth="1"/>
    <col min="12039" max="12040" width="10.25" style="87" customWidth="1"/>
    <col min="12041" max="12041" width="0" style="87" hidden="1" customWidth="1"/>
    <col min="12042" max="12045" width="10.25" style="87" customWidth="1"/>
    <col min="12046" max="12046" width="0" style="87" hidden="1" customWidth="1"/>
    <col min="12047" max="12047" width="10.25" style="87" customWidth="1"/>
    <col min="12048" max="12048" width="0.75" style="87" customWidth="1"/>
    <col min="12049" max="12050" width="1.5" style="87" customWidth="1"/>
    <col min="12051" max="12288" width="9" style="87"/>
    <col min="12289" max="12291" width="1.5" style="87" customWidth="1"/>
    <col min="12292" max="12293" width="2.375" style="87" customWidth="1"/>
    <col min="12294" max="12294" width="11.25" style="87" customWidth="1"/>
    <col min="12295" max="12296" width="10.25" style="87" customWidth="1"/>
    <col min="12297" max="12297" width="0" style="87" hidden="1" customWidth="1"/>
    <col min="12298" max="12301" width="10.25" style="87" customWidth="1"/>
    <col min="12302" max="12302" width="0" style="87" hidden="1" customWidth="1"/>
    <col min="12303" max="12303" width="10.25" style="87" customWidth="1"/>
    <col min="12304" max="12304" width="0.75" style="87" customWidth="1"/>
    <col min="12305" max="12306" width="1.5" style="87" customWidth="1"/>
    <col min="12307" max="12544" width="9" style="87"/>
    <col min="12545" max="12547" width="1.5" style="87" customWidth="1"/>
    <col min="12548" max="12549" width="2.375" style="87" customWidth="1"/>
    <col min="12550" max="12550" width="11.25" style="87" customWidth="1"/>
    <col min="12551" max="12552" width="10.25" style="87" customWidth="1"/>
    <col min="12553" max="12553" width="0" style="87" hidden="1" customWidth="1"/>
    <col min="12554" max="12557" width="10.25" style="87" customWidth="1"/>
    <col min="12558" max="12558" width="0" style="87" hidden="1" customWidth="1"/>
    <col min="12559" max="12559" width="10.25" style="87" customWidth="1"/>
    <col min="12560" max="12560" width="0.75" style="87" customWidth="1"/>
    <col min="12561" max="12562" width="1.5" style="87" customWidth="1"/>
    <col min="12563" max="12800" width="9" style="87"/>
    <col min="12801" max="12803" width="1.5" style="87" customWidth="1"/>
    <col min="12804" max="12805" width="2.375" style="87" customWidth="1"/>
    <col min="12806" max="12806" width="11.25" style="87" customWidth="1"/>
    <col min="12807" max="12808" width="10.25" style="87" customWidth="1"/>
    <col min="12809" max="12809" width="0" style="87" hidden="1" customWidth="1"/>
    <col min="12810" max="12813" width="10.25" style="87" customWidth="1"/>
    <col min="12814" max="12814" width="0" style="87" hidden="1" customWidth="1"/>
    <col min="12815" max="12815" width="10.25" style="87" customWidth="1"/>
    <col min="12816" max="12816" width="0.75" style="87" customWidth="1"/>
    <col min="12817" max="12818" width="1.5" style="87" customWidth="1"/>
    <col min="12819" max="13056" width="9" style="87"/>
    <col min="13057" max="13059" width="1.5" style="87" customWidth="1"/>
    <col min="13060" max="13061" width="2.375" style="87" customWidth="1"/>
    <col min="13062" max="13062" width="11.25" style="87" customWidth="1"/>
    <col min="13063" max="13064" width="10.25" style="87" customWidth="1"/>
    <col min="13065" max="13065" width="0" style="87" hidden="1" customWidth="1"/>
    <col min="13066" max="13069" width="10.25" style="87" customWidth="1"/>
    <col min="13070" max="13070" width="0" style="87" hidden="1" customWidth="1"/>
    <col min="13071" max="13071" width="10.25" style="87" customWidth="1"/>
    <col min="13072" max="13072" width="0.75" style="87" customWidth="1"/>
    <col min="13073" max="13074" width="1.5" style="87" customWidth="1"/>
    <col min="13075" max="13312" width="9" style="87"/>
    <col min="13313" max="13315" width="1.5" style="87" customWidth="1"/>
    <col min="13316" max="13317" width="2.375" style="87" customWidth="1"/>
    <col min="13318" max="13318" width="11.25" style="87" customWidth="1"/>
    <col min="13319" max="13320" width="10.25" style="87" customWidth="1"/>
    <col min="13321" max="13321" width="0" style="87" hidden="1" customWidth="1"/>
    <col min="13322" max="13325" width="10.25" style="87" customWidth="1"/>
    <col min="13326" max="13326" width="0" style="87" hidden="1" customWidth="1"/>
    <col min="13327" max="13327" width="10.25" style="87" customWidth="1"/>
    <col min="13328" max="13328" width="0.75" style="87" customWidth="1"/>
    <col min="13329" max="13330" width="1.5" style="87" customWidth="1"/>
    <col min="13331" max="13568" width="9" style="87"/>
    <col min="13569" max="13571" width="1.5" style="87" customWidth="1"/>
    <col min="13572" max="13573" width="2.375" style="87" customWidth="1"/>
    <col min="13574" max="13574" width="11.25" style="87" customWidth="1"/>
    <col min="13575" max="13576" width="10.25" style="87" customWidth="1"/>
    <col min="13577" max="13577" width="0" style="87" hidden="1" customWidth="1"/>
    <col min="13578" max="13581" width="10.25" style="87" customWidth="1"/>
    <col min="13582" max="13582" width="0" style="87" hidden="1" customWidth="1"/>
    <col min="13583" max="13583" width="10.25" style="87" customWidth="1"/>
    <col min="13584" max="13584" width="0.75" style="87" customWidth="1"/>
    <col min="13585" max="13586" width="1.5" style="87" customWidth="1"/>
    <col min="13587" max="13824" width="9" style="87"/>
    <col min="13825" max="13827" width="1.5" style="87" customWidth="1"/>
    <col min="13828" max="13829" width="2.375" style="87" customWidth="1"/>
    <col min="13830" max="13830" width="11.25" style="87" customWidth="1"/>
    <col min="13831" max="13832" width="10.25" style="87" customWidth="1"/>
    <col min="13833" max="13833" width="0" style="87" hidden="1" customWidth="1"/>
    <col min="13834" max="13837" width="10.25" style="87" customWidth="1"/>
    <col min="13838" max="13838" width="0" style="87" hidden="1" customWidth="1"/>
    <col min="13839" max="13839" width="10.25" style="87" customWidth="1"/>
    <col min="13840" max="13840" width="0.75" style="87" customWidth="1"/>
    <col min="13841" max="13842" width="1.5" style="87" customWidth="1"/>
    <col min="13843" max="14080" width="9" style="87"/>
    <col min="14081" max="14083" width="1.5" style="87" customWidth="1"/>
    <col min="14084" max="14085" width="2.375" style="87" customWidth="1"/>
    <col min="14086" max="14086" width="11.25" style="87" customWidth="1"/>
    <col min="14087" max="14088" width="10.25" style="87" customWidth="1"/>
    <col min="14089" max="14089" width="0" style="87" hidden="1" customWidth="1"/>
    <col min="14090" max="14093" width="10.25" style="87" customWidth="1"/>
    <col min="14094" max="14094" width="0" style="87" hidden="1" customWidth="1"/>
    <col min="14095" max="14095" width="10.25" style="87" customWidth="1"/>
    <col min="14096" max="14096" width="0.75" style="87" customWidth="1"/>
    <col min="14097" max="14098" width="1.5" style="87" customWidth="1"/>
    <col min="14099" max="14336" width="9" style="87"/>
    <col min="14337" max="14339" width="1.5" style="87" customWidth="1"/>
    <col min="14340" max="14341" width="2.375" style="87" customWidth="1"/>
    <col min="14342" max="14342" width="11.25" style="87" customWidth="1"/>
    <col min="14343" max="14344" width="10.25" style="87" customWidth="1"/>
    <col min="14345" max="14345" width="0" style="87" hidden="1" customWidth="1"/>
    <col min="14346" max="14349" width="10.25" style="87" customWidth="1"/>
    <col min="14350" max="14350" width="0" style="87" hidden="1" customWidth="1"/>
    <col min="14351" max="14351" width="10.25" style="87" customWidth="1"/>
    <col min="14352" max="14352" width="0.75" style="87" customWidth="1"/>
    <col min="14353" max="14354" width="1.5" style="87" customWidth="1"/>
    <col min="14355" max="14592" width="9" style="87"/>
    <col min="14593" max="14595" width="1.5" style="87" customWidth="1"/>
    <col min="14596" max="14597" width="2.375" style="87" customWidth="1"/>
    <col min="14598" max="14598" width="11.25" style="87" customWidth="1"/>
    <col min="14599" max="14600" width="10.25" style="87" customWidth="1"/>
    <col min="14601" max="14601" width="0" style="87" hidden="1" customWidth="1"/>
    <col min="14602" max="14605" width="10.25" style="87" customWidth="1"/>
    <col min="14606" max="14606" width="0" style="87" hidden="1" customWidth="1"/>
    <col min="14607" max="14607" width="10.25" style="87" customWidth="1"/>
    <col min="14608" max="14608" width="0.75" style="87" customWidth="1"/>
    <col min="14609" max="14610" width="1.5" style="87" customWidth="1"/>
    <col min="14611" max="14848" width="9" style="87"/>
    <col min="14849" max="14851" width="1.5" style="87" customWidth="1"/>
    <col min="14852" max="14853" width="2.375" style="87" customWidth="1"/>
    <col min="14854" max="14854" width="11.25" style="87" customWidth="1"/>
    <col min="14855" max="14856" width="10.25" style="87" customWidth="1"/>
    <col min="14857" max="14857" width="0" style="87" hidden="1" customWidth="1"/>
    <col min="14858" max="14861" width="10.25" style="87" customWidth="1"/>
    <col min="14862" max="14862" width="0" style="87" hidden="1" customWidth="1"/>
    <col min="14863" max="14863" width="10.25" style="87" customWidth="1"/>
    <col min="14864" max="14864" width="0.75" style="87" customWidth="1"/>
    <col min="14865" max="14866" width="1.5" style="87" customWidth="1"/>
    <col min="14867" max="15104" width="9" style="87"/>
    <col min="15105" max="15107" width="1.5" style="87" customWidth="1"/>
    <col min="15108" max="15109" width="2.375" style="87" customWidth="1"/>
    <col min="15110" max="15110" width="11.25" style="87" customWidth="1"/>
    <col min="15111" max="15112" width="10.25" style="87" customWidth="1"/>
    <col min="15113" max="15113" width="0" style="87" hidden="1" customWidth="1"/>
    <col min="15114" max="15117" width="10.25" style="87" customWidth="1"/>
    <col min="15118" max="15118" width="0" style="87" hidden="1" customWidth="1"/>
    <col min="15119" max="15119" width="10.25" style="87" customWidth="1"/>
    <col min="15120" max="15120" width="0.75" style="87" customWidth="1"/>
    <col min="15121" max="15122" width="1.5" style="87" customWidth="1"/>
    <col min="15123" max="15360" width="9" style="87"/>
    <col min="15361" max="15363" width="1.5" style="87" customWidth="1"/>
    <col min="15364" max="15365" width="2.375" style="87" customWidth="1"/>
    <col min="15366" max="15366" width="11.25" style="87" customWidth="1"/>
    <col min="15367" max="15368" width="10.25" style="87" customWidth="1"/>
    <col min="15369" max="15369" width="0" style="87" hidden="1" customWidth="1"/>
    <col min="15370" max="15373" width="10.25" style="87" customWidth="1"/>
    <col min="15374" max="15374" width="0" style="87" hidden="1" customWidth="1"/>
    <col min="15375" max="15375" width="10.25" style="87" customWidth="1"/>
    <col min="15376" max="15376" width="0.75" style="87" customWidth="1"/>
    <col min="15377" max="15378" width="1.5" style="87" customWidth="1"/>
    <col min="15379" max="15616" width="9" style="87"/>
    <col min="15617" max="15619" width="1.5" style="87" customWidth="1"/>
    <col min="15620" max="15621" width="2.375" style="87" customWidth="1"/>
    <col min="15622" max="15622" width="11.25" style="87" customWidth="1"/>
    <col min="15623" max="15624" width="10.25" style="87" customWidth="1"/>
    <col min="15625" max="15625" width="0" style="87" hidden="1" customWidth="1"/>
    <col min="15626" max="15629" width="10.25" style="87" customWidth="1"/>
    <col min="15630" max="15630" width="0" style="87" hidden="1" customWidth="1"/>
    <col min="15631" max="15631" width="10.25" style="87" customWidth="1"/>
    <col min="15632" max="15632" width="0.75" style="87" customWidth="1"/>
    <col min="15633" max="15634" width="1.5" style="87" customWidth="1"/>
    <col min="15635" max="15872" width="9" style="87"/>
    <col min="15873" max="15875" width="1.5" style="87" customWidth="1"/>
    <col min="15876" max="15877" width="2.375" style="87" customWidth="1"/>
    <col min="15878" max="15878" width="11.25" style="87" customWidth="1"/>
    <col min="15879" max="15880" width="10.25" style="87" customWidth="1"/>
    <col min="15881" max="15881" width="0" style="87" hidden="1" customWidth="1"/>
    <col min="15882" max="15885" width="10.25" style="87" customWidth="1"/>
    <col min="15886" max="15886" width="0" style="87" hidden="1" customWidth="1"/>
    <col min="15887" max="15887" width="10.25" style="87" customWidth="1"/>
    <col min="15888" max="15888" width="0.75" style="87" customWidth="1"/>
    <col min="15889" max="15890" width="1.5" style="87" customWidth="1"/>
    <col min="15891" max="16128" width="9" style="87"/>
    <col min="16129" max="16131" width="1.5" style="87" customWidth="1"/>
    <col min="16132" max="16133" width="2.375" style="87" customWidth="1"/>
    <col min="16134" max="16134" width="11.25" style="87" customWidth="1"/>
    <col min="16135" max="16136" width="10.25" style="87" customWidth="1"/>
    <col min="16137" max="16137" width="0" style="87" hidden="1" customWidth="1"/>
    <col min="16138" max="16141" width="10.25" style="87" customWidth="1"/>
    <col min="16142" max="16142" width="0" style="87" hidden="1" customWidth="1"/>
    <col min="16143" max="16143" width="10.25" style="87" customWidth="1"/>
    <col min="16144" max="16144" width="0.75" style="87" customWidth="1"/>
    <col min="16145" max="16146" width="1.5" style="87" customWidth="1"/>
    <col min="16147" max="16384" width="9" style="87"/>
  </cols>
  <sheetData>
    <row r="1" spans="1:18" s="85" customFormat="1">
      <c r="A1" s="84"/>
      <c r="B1" s="84"/>
      <c r="C1" s="84"/>
      <c r="D1" s="84"/>
      <c r="E1" s="84"/>
      <c r="F1" s="84"/>
      <c r="G1" s="84"/>
      <c r="H1" s="84"/>
      <c r="I1" s="84"/>
      <c r="J1" s="84"/>
      <c r="K1" s="84"/>
      <c r="L1" s="84"/>
      <c r="M1" s="84"/>
      <c r="N1" s="84"/>
      <c r="O1" s="84"/>
      <c r="P1" s="84"/>
      <c r="Q1" s="84"/>
      <c r="R1" s="84"/>
    </row>
    <row r="2" spans="1:18" ht="4.5" customHeight="1">
      <c r="A2" s="86"/>
      <c r="D2" s="88"/>
      <c r="E2" s="88"/>
      <c r="F2" s="88"/>
      <c r="G2" s="88"/>
      <c r="H2" s="88"/>
      <c r="I2" s="88"/>
      <c r="J2" s="88"/>
      <c r="K2" s="88"/>
      <c r="L2" s="88"/>
      <c r="M2" s="88"/>
      <c r="N2" s="88"/>
      <c r="O2" s="88"/>
      <c r="R2" s="86"/>
    </row>
    <row r="3" spans="1:18" ht="17.25">
      <c r="A3" s="86"/>
      <c r="C3" s="2840" t="s">
        <v>1541</v>
      </c>
      <c r="D3" s="88"/>
      <c r="E3" s="88"/>
      <c r="F3" s="88"/>
      <c r="G3" s="88"/>
      <c r="H3" s="88"/>
      <c r="I3" s="88"/>
      <c r="J3" s="88"/>
      <c r="K3" s="88"/>
      <c r="L3" s="88"/>
      <c r="M3" s="88"/>
      <c r="N3" s="88"/>
      <c r="O3" s="88"/>
      <c r="R3" s="86"/>
    </row>
    <row r="4" spans="1:18" hidden="1">
      <c r="A4" s="86"/>
      <c r="D4" s="88"/>
      <c r="E4" s="88"/>
      <c r="F4" s="88"/>
      <c r="G4" s="88"/>
      <c r="H4" s="88"/>
      <c r="I4" s="88"/>
      <c r="J4" s="88"/>
      <c r="K4" s="88"/>
      <c r="L4" s="88"/>
      <c r="M4" s="88"/>
      <c r="N4" s="88"/>
      <c r="O4" s="88"/>
      <c r="R4" s="86"/>
    </row>
    <row r="5" spans="1:18" ht="12" hidden="1" customHeight="1">
      <c r="A5" s="86"/>
      <c r="D5" s="88"/>
      <c r="E5" s="88"/>
      <c r="F5" s="88"/>
      <c r="G5" s="88"/>
      <c r="H5" s="88"/>
      <c r="I5" s="88"/>
      <c r="J5" s="88"/>
      <c r="K5" s="88"/>
      <c r="L5" s="88"/>
      <c r="M5" s="88"/>
      <c r="N5" s="88"/>
      <c r="O5" s="88"/>
      <c r="R5" s="86"/>
    </row>
    <row r="6" spans="1:18" s="90" customFormat="1" ht="30" customHeight="1">
      <c r="A6" s="89"/>
      <c r="C6" s="91" t="s">
        <v>281</v>
      </c>
      <c r="D6" s="92"/>
      <c r="E6" s="92"/>
      <c r="F6" s="92"/>
      <c r="G6" s="92"/>
      <c r="H6" s="92"/>
      <c r="I6" s="92"/>
      <c r="J6" s="92"/>
      <c r="K6" s="92"/>
      <c r="L6" s="92"/>
      <c r="M6" s="92"/>
      <c r="N6" s="92"/>
      <c r="O6" s="92"/>
      <c r="P6" s="85"/>
      <c r="Q6" s="85"/>
      <c r="R6" s="84"/>
    </row>
    <row r="7" spans="1:18" s="90" customFormat="1" ht="30" customHeight="1">
      <c r="A7" s="89"/>
      <c r="C7" s="92"/>
      <c r="D7" s="92"/>
      <c r="E7" s="92"/>
      <c r="F7" s="92"/>
      <c r="G7" s="92"/>
      <c r="H7" s="92"/>
      <c r="I7" s="92"/>
      <c r="J7" s="92"/>
      <c r="K7" s="92"/>
      <c r="L7" s="92"/>
      <c r="M7" s="92"/>
      <c r="N7" s="92"/>
      <c r="O7" s="92"/>
      <c r="P7" s="85"/>
      <c r="Q7" s="85"/>
      <c r="R7" s="84"/>
    </row>
    <row r="8" spans="1:18" s="90" customFormat="1" ht="20.100000000000001" customHeight="1">
      <c r="A8" s="89"/>
      <c r="C8" s="92"/>
      <c r="D8" s="93" t="s">
        <v>282</v>
      </c>
      <c r="E8" s="94"/>
      <c r="F8" s="94"/>
      <c r="G8" s="95"/>
      <c r="H8" s="93"/>
      <c r="I8" s="95"/>
      <c r="J8" s="95"/>
      <c r="K8" s="95"/>
      <c r="L8" s="95"/>
      <c r="M8" s="95"/>
      <c r="N8" s="95"/>
      <c r="O8" s="95"/>
      <c r="P8" s="85"/>
      <c r="Q8" s="85"/>
      <c r="R8" s="84"/>
    </row>
    <row r="9" spans="1:18" s="90" customFormat="1" ht="20.100000000000001" customHeight="1" thickBot="1">
      <c r="A9" s="89"/>
      <c r="C9" s="92"/>
      <c r="D9" s="96"/>
      <c r="E9" s="96"/>
      <c r="F9" s="96"/>
      <c r="G9" s="96"/>
      <c r="H9" s="96"/>
      <c r="I9" s="96"/>
      <c r="J9" s="96"/>
      <c r="K9" s="96"/>
      <c r="L9" s="96"/>
      <c r="M9" s="96"/>
      <c r="N9" s="96"/>
      <c r="O9" s="96"/>
      <c r="P9" s="97" t="s">
        <v>283</v>
      </c>
      <c r="Q9" s="85"/>
      <c r="R9" s="84"/>
    </row>
    <row r="10" spans="1:18" ht="5.0999999999999996" customHeight="1">
      <c r="A10" s="86"/>
      <c r="C10" s="98"/>
      <c r="D10" s="99"/>
      <c r="E10" s="100"/>
      <c r="F10" s="101"/>
      <c r="G10" s="99"/>
      <c r="H10" s="100"/>
      <c r="I10" s="100"/>
      <c r="J10" s="100"/>
      <c r="K10" s="100"/>
      <c r="L10" s="100"/>
      <c r="M10" s="100"/>
      <c r="N10" s="100"/>
      <c r="O10" s="101"/>
      <c r="P10" s="102"/>
      <c r="R10" s="86"/>
    </row>
    <row r="11" spans="1:18" ht="15" customHeight="1">
      <c r="A11" s="86"/>
      <c r="C11" s="98"/>
      <c r="D11" s="103"/>
      <c r="E11" s="98"/>
      <c r="F11" s="104"/>
      <c r="G11" s="105"/>
      <c r="H11" s="3003" t="s">
        <v>284</v>
      </c>
      <c r="I11" s="3004"/>
      <c r="J11" s="3004"/>
      <c r="K11" s="3004"/>
      <c r="L11" s="3005"/>
      <c r="M11" s="106"/>
      <c r="N11" s="106"/>
      <c r="O11" s="107" t="s">
        <v>285</v>
      </c>
      <c r="P11" s="102"/>
      <c r="R11" s="86"/>
    </row>
    <row r="12" spans="1:18" s="90" customFormat="1" ht="15" customHeight="1">
      <c r="A12" s="89"/>
      <c r="C12" s="108"/>
      <c r="D12" s="109"/>
      <c r="E12" s="98"/>
      <c r="F12" s="104"/>
      <c r="G12" s="110" t="s">
        <v>286</v>
      </c>
      <c r="H12" s="2996" t="s">
        <v>287</v>
      </c>
      <c r="I12" s="3006" t="s">
        <v>288</v>
      </c>
      <c r="J12" s="3007"/>
      <c r="K12" s="3008"/>
      <c r="L12" s="3001" t="s">
        <v>289</v>
      </c>
      <c r="M12" s="111" t="s">
        <v>290</v>
      </c>
      <c r="N12" s="112" t="s">
        <v>291</v>
      </c>
      <c r="O12" s="113" t="s">
        <v>292</v>
      </c>
      <c r="P12" s="114"/>
      <c r="Q12" s="85"/>
      <c r="R12" s="84"/>
    </row>
    <row r="13" spans="1:18" s="90" customFormat="1" ht="15" customHeight="1" thickBot="1">
      <c r="A13" s="89"/>
      <c r="C13" s="108"/>
      <c r="D13" s="115"/>
      <c r="E13" s="116"/>
      <c r="F13" s="117"/>
      <c r="G13" s="118"/>
      <c r="H13" s="2997"/>
      <c r="I13" s="119" t="s">
        <v>287</v>
      </c>
      <c r="J13" s="120" t="s">
        <v>293</v>
      </c>
      <c r="K13" s="120" t="s">
        <v>292</v>
      </c>
      <c r="L13" s="3002"/>
      <c r="M13" s="121"/>
      <c r="N13" s="122" t="s">
        <v>294</v>
      </c>
      <c r="O13" s="123" t="s">
        <v>295</v>
      </c>
      <c r="P13" s="114"/>
      <c r="Q13" s="85"/>
      <c r="R13" s="84"/>
    </row>
    <row r="14" spans="1:18" s="90" customFormat="1" ht="24.95" hidden="1" customHeight="1">
      <c r="A14" s="89"/>
      <c r="C14" s="124"/>
      <c r="D14" s="125" t="s">
        <v>296</v>
      </c>
      <c r="E14" s="126"/>
      <c r="F14" s="127"/>
      <c r="G14" s="128">
        <v>29.433346709142999</v>
      </c>
      <c r="H14" s="129">
        <v>26.607999420940001</v>
      </c>
      <c r="I14" s="130">
        <v>24.051840665490001</v>
      </c>
      <c r="J14" s="130">
        <v>12.14401182702</v>
      </c>
      <c r="K14" s="130">
        <v>11.90782883847</v>
      </c>
      <c r="L14" s="131">
        <v>2.5561587554499998</v>
      </c>
      <c r="M14" s="132">
        <v>2.79164398675</v>
      </c>
      <c r="N14" s="133">
        <v>2.9773099944999999E-2</v>
      </c>
      <c r="O14" s="134">
        <v>14.699472825220001</v>
      </c>
      <c r="P14" s="135"/>
      <c r="Q14" s="85"/>
      <c r="R14" s="84"/>
    </row>
    <row r="15" spans="1:18" s="146" customFormat="1" ht="24.95" hidden="1" customHeight="1">
      <c r="A15" s="136"/>
      <c r="B15" s="114"/>
      <c r="C15" s="124"/>
      <c r="D15" s="137" t="s">
        <v>297</v>
      </c>
      <c r="E15" s="138"/>
      <c r="F15" s="139"/>
      <c r="G15" s="140">
        <v>1</v>
      </c>
      <c r="H15" s="141">
        <v>0.90400862952749617</v>
      </c>
      <c r="I15" s="142">
        <v>0.81716295816332296</v>
      </c>
      <c r="J15" s="142">
        <v>0.41259364580676983</v>
      </c>
      <c r="K15" s="142">
        <v>0.40456931235655313</v>
      </c>
      <c r="L15" s="143">
        <v>8.6845671364173135E-2</v>
      </c>
      <c r="M15" s="144">
        <v>9.4846298463328343E-2</v>
      </c>
      <c r="N15" s="144">
        <v>1.0115431398003904E-3</v>
      </c>
      <c r="O15" s="145">
        <v>0.49941561081988156</v>
      </c>
      <c r="P15" s="135"/>
      <c r="Q15" s="114"/>
      <c r="R15" s="136"/>
    </row>
    <row r="16" spans="1:18" s="90" customFormat="1" ht="24.95" hidden="1" customHeight="1">
      <c r="A16" s="89"/>
      <c r="C16" s="124"/>
      <c r="D16" s="147" t="s">
        <v>298</v>
      </c>
      <c r="E16" s="148"/>
      <c r="F16" s="149"/>
      <c r="G16" s="150">
        <v>30.388824717725999</v>
      </c>
      <c r="H16" s="151">
        <v>27.102720636076</v>
      </c>
      <c r="I16" s="152">
        <v>24.498420130056001</v>
      </c>
      <c r="J16" s="152">
        <v>12.364176058376</v>
      </c>
      <c r="K16" s="152">
        <v>12.13424407168</v>
      </c>
      <c r="L16" s="153">
        <v>2.60430050602</v>
      </c>
      <c r="M16" s="154">
        <v>3.2520737412599998</v>
      </c>
      <c r="N16" s="155">
        <v>3.3832760484000003E-2</v>
      </c>
      <c r="O16" s="156">
        <v>15.38631781294</v>
      </c>
      <c r="P16" s="135"/>
      <c r="Q16" s="85"/>
      <c r="R16" s="84"/>
    </row>
    <row r="17" spans="1:18" s="90" customFormat="1" ht="24.95" hidden="1" customHeight="1">
      <c r="A17" s="89"/>
      <c r="C17" s="124"/>
      <c r="D17" s="137" t="s">
        <v>297</v>
      </c>
      <c r="E17" s="138"/>
      <c r="F17" s="139"/>
      <c r="G17" s="140">
        <v>1</v>
      </c>
      <c r="H17" s="141">
        <v>0.89186471960749458</v>
      </c>
      <c r="I17" s="142">
        <v>0.80616543606459101</v>
      </c>
      <c r="J17" s="142">
        <v>0.40686588485154201</v>
      </c>
      <c r="K17" s="142">
        <v>0.39929955121304894</v>
      </c>
      <c r="L17" s="143">
        <v>8.5699283542903668E-2</v>
      </c>
      <c r="M17" s="144">
        <v>0.10701544964202067</v>
      </c>
      <c r="N17" s="144">
        <v>1.1133290213841385E-3</v>
      </c>
      <c r="O17" s="145">
        <v>0.50631500085506964</v>
      </c>
      <c r="P17" s="135"/>
      <c r="Q17" s="114"/>
      <c r="R17" s="136"/>
    </row>
    <row r="18" spans="1:18" s="90" customFormat="1" ht="24.95" hidden="1" customHeight="1">
      <c r="A18" s="89"/>
      <c r="C18" s="108"/>
      <c r="D18" s="147" t="s">
        <v>299</v>
      </c>
      <c r="E18" s="148"/>
      <c r="F18" s="149"/>
      <c r="G18" s="150">
        <v>30.178454494857</v>
      </c>
      <c r="H18" s="151">
        <v>26.575288242020999</v>
      </c>
      <c r="I18" s="152">
        <v>23.980784389301</v>
      </c>
      <c r="J18" s="152">
        <v>12.324799892371001</v>
      </c>
      <c r="K18" s="152">
        <v>11.655984496929999</v>
      </c>
      <c r="L18" s="153">
        <v>2.5945038527199999</v>
      </c>
      <c r="M18" s="154">
        <v>3.5676131837199998</v>
      </c>
      <c r="N18" s="155">
        <v>3.5541077042999997E-2</v>
      </c>
      <c r="O18" s="157">
        <v>15.22359768065</v>
      </c>
      <c r="P18" s="114"/>
      <c r="Q18" s="85"/>
      <c r="R18" s="84"/>
    </row>
    <row r="19" spans="1:18" s="90" customFormat="1" ht="24.95" hidden="1" customHeight="1">
      <c r="A19" s="89"/>
      <c r="C19" s="108"/>
      <c r="D19" s="158" t="s">
        <v>297</v>
      </c>
      <c r="E19" s="159"/>
      <c r="F19" s="160"/>
      <c r="G19" s="161">
        <v>1</v>
      </c>
      <c r="H19" s="162">
        <v>0.88060467929363151</v>
      </c>
      <c r="I19" s="163">
        <v>0.79463262087817632</v>
      </c>
      <c r="J19" s="163">
        <v>0.40839731850653216</v>
      </c>
      <c r="K19" s="163">
        <v>0.38623530237164422</v>
      </c>
      <c r="L19" s="164">
        <v>8.5972058415455119E-2</v>
      </c>
      <c r="M19" s="165">
        <v>0.11821722627737584</v>
      </c>
      <c r="N19" s="165">
        <v>1.1776970569866954E-3</v>
      </c>
      <c r="O19" s="166">
        <v>0.50445252864902013</v>
      </c>
      <c r="P19" s="114"/>
      <c r="Q19" s="85"/>
      <c r="R19" s="84"/>
    </row>
    <row r="20" spans="1:18" s="90" customFormat="1" ht="24.95" hidden="1" customHeight="1">
      <c r="A20" s="89"/>
      <c r="C20" s="108"/>
      <c r="D20" s="147" t="s">
        <v>300</v>
      </c>
      <c r="E20" s="148"/>
      <c r="F20" s="149"/>
      <c r="G20" s="150">
        <v>30.811044023840001</v>
      </c>
      <c r="H20" s="151">
        <v>26.854122389779</v>
      </c>
      <c r="I20" s="152">
        <v>24.311581799569002</v>
      </c>
      <c r="J20" s="152">
        <v>12.568451210049</v>
      </c>
      <c r="K20" s="152">
        <v>11.74313058952</v>
      </c>
      <c r="L20" s="153">
        <v>2.5425405902099998</v>
      </c>
      <c r="M20" s="154">
        <v>3.9202766585600002</v>
      </c>
      <c r="N20" s="155">
        <v>3.6644975501000002E-2</v>
      </c>
      <c r="O20" s="157">
        <v>15.66340724808</v>
      </c>
      <c r="P20" s="114"/>
      <c r="Q20" s="85"/>
      <c r="R20" s="84"/>
    </row>
    <row r="21" spans="1:18" s="90" customFormat="1" ht="24.95" hidden="1" customHeight="1">
      <c r="A21" s="89"/>
      <c r="C21" s="108"/>
      <c r="D21" s="158" t="s">
        <v>297</v>
      </c>
      <c r="E21" s="159"/>
      <c r="F21" s="160"/>
      <c r="G21" s="161">
        <v>1</v>
      </c>
      <c r="H21" s="162">
        <v>0.87157456816460555</v>
      </c>
      <c r="I21" s="163">
        <v>0.78905413853415518</v>
      </c>
      <c r="J21" s="163">
        <v>0.40792032883806789</v>
      </c>
      <c r="K21" s="163">
        <v>0.38113380969608718</v>
      </c>
      <c r="L21" s="164">
        <v>8.2520429630450448E-2</v>
      </c>
      <c r="M21" s="165">
        <v>0.12723608636976702</v>
      </c>
      <c r="N21" s="165">
        <v>1.18934546562739E-3</v>
      </c>
      <c r="O21" s="166">
        <v>0.50836989606585425</v>
      </c>
      <c r="P21" s="114"/>
      <c r="Q21" s="85"/>
      <c r="R21" s="84"/>
    </row>
    <row r="22" spans="1:18" s="90" customFormat="1" ht="24.95" hidden="1" customHeight="1">
      <c r="A22" s="89"/>
      <c r="C22" s="108"/>
      <c r="D22" s="147" t="s">
        <v>301</v>
      </c>
      <c r="E22" s="148"/>
      <c r="F22" s="149"/>
      <c r="G22" s="150">
        <v>31.427107599456001</v>
      </c>
      <c r="H22" s="151">
        <v>27.160013798914001</v>
      </c>
      <c r="I22" s="152">
        <v>24.610459809064</v>
      </c>
      <c r="J22" s="152">
        <v>12.716660514844</v>
      </c>
      <c r="K22" s="152">
        <v>11.893799294220001</v>
      </c>
      <c r="L22" s="153">
        <v>2.5495539898500001</v>
      </c>
      <c r="M22" s="154">
        <v>4.2255400231099998</v>
      </c>
      <c r="N22" s="155">
        <v>4.1553777431999998E-2</v>
      </c>
      <c r="O22" s="157">
        <v>16.119339317329999</v>
      </c>
      <c r="P22" s="114"/>
      <c r="Q22" s="85"/>
      <c r="R22" s="84"/>
    </row>
    <row r="23" spans="1:18" s="90" customFormat="1" ht="24.95" hidden="1" customHeight="1">
      <c r="A23" s="89"/>
      <c r="C23" s="108"/>
      <c r="D23" s="158" t="s">
        <v>297</v>
      </c>
      <c r="E23" s="159"/>
      <c r="F23" s="160"/>
      <c r="G23" s="161">
        <v>1</v>
      </c>
      <c r="H23" s="162">
        <v>0.86422250959500124</v>
      </c>
      <c r="I23" s="163">
        <v>0.78309655863748673</v>
      </c>
      <c r="J23" s="163">
        <v>0.40463986304180671</v>
      </c>
      <c r="K23" s="163">
        <v>0.37845669559567996</v>
      </c>
      <c r="L23" s="164">
        <v>8.1125950957514542E-2</v>
      </c>
      <c r="M23" s="165">
        <v>0.13445526317487594</v>
      </c>
      <c r="N23" s="165">
        <v>1.322227230122803E-3</v>
      </c>
      <c r="O23" s="166">
        <v>0.51291195877055584</v>
      </c>
      <c r="P23" s="114"/>
      <c r="Q23" s="85"/>
      <c r="R23" s="84"/>
    </row>
    <row r="24" spans="1:18" s="90" customFormat="1" ht="24.95" hidden="1" customHeight="1">
      <c r="A24" s="89"/>
      <c r="C24" s="108"/>
      <c r="D24" s="147" t="s">
        <v>302</v>
      </c>
      <c r="E24" s="148"/>
      <c r="F24" s="149"/>
      <c r="G24" s="150">
        <v>32.399018428467997</v>
      </c>
      <c r="H24" s="151">
        <v>27.760443984864001</v>
      </c>
      <c r="I24" s="152">
        <v>25.182946088413999</v>
      </c>
      <c r="J24" s="152">
        <v>12.996046460064001</v>
      </c>
      <c r="K24" s="152">
        <v>12.18689962835</v>
      </c>
      <c r="L24" s="153">
        <v>2.5774978964500002</v>
      </c>
      <c r="M24" s="154">
        <v>4.5926892637299996</v>
      </c>
      <c r="N24" s="155">
        <v>4.5885179874000002E-2</v>
      </c>
      <c r="O24" s="157">
        <v>16.77958889208</v>
      </c>
      <c r="P24" s="114"/>
      <c r="Q24" s="85"/>
      <c r="R24" s="84"/>
    </row>
    <row r="25" spans="1:18" s="90" customFormat="1" ht="24.95" hidden="1" customHeight="1">
      <c r="A25" s="89"/>
      <c r="C25" s="108"/>
      <c r="D25" s="158" t="s">
        <v>297</v>
      </c>
      <c r="E25" s="159"/>
      <c r="F25" s="160"/>
      <c r="G25" s="161">
        <v>1</v>
      </c>
      <c r="H25" s="162">
        <v>0.85682978470951987</v>
      </c>
      <c r="I25" s="163">
        <v>0.77727497035177273</v>
      </c>
      <c r="J25" s="163">
        <v>0.40112469730394007</v>
      </c>
      <c r="K25" s="163">
        <v>0.37615027304783266</v>
      </c>
      <c r="L25" s="164">
        <v>7.9554814357747139E-2</v>
      </c>
      <c r="M25" s="165">
        <v>0.14175396312915914</v>
      </c>
      <c r="N25" s="165">
        <v>1.4162521613211017E-3</v>
      </c>
      <c r="O25" s="166">
        <v>0.51790423617699177</v>
      </c>
      <c r="P25" s="114"/>
      <c r="Q25" s="85"/>
      <c r="R25" s="84"/>
    </row>
    <row r="26" spans="1:18" s="90" customFormat="1" ht="24.95" hidden="1" customHeight="1">
      <c r="A26" s="89"/>
      <c r="C26" s="108"/>
      <c r="D26" s="147" t="s">
        <v>303</v>
      </c>
      <c r="E26" s="148"/>
      <c r="F26" s="149"/>
      <c r="G26" s="150">
        <v>32.443483488844002</v>
      </c>
      <c r="H26" s="151">
        <v>27.645042531864998</v>
      </c>
      <c r="I26" s="152">
        <v>25.139371230020998</v>
      </c>
      <c r="J26" s="152">
        <v>12.993506206971</v>
      </c>
      <c r="K26" s="152">
        <v>12.14586502305</v>
      </c>
      <c r="L26" s="153">
        <v>2.505671301844</v>
      </c>
      <c r="M26" s="154">
        <v>4.7468380614200001</v>
      </c>
      <c r="N26" s="155">
        <v>5.1602895559000002E-2</v>
      </c>
      <c r="O26" s="157">
        <v>16.89270308447</v>
      </c>
      <c r="P26" s="114"/>
      <c r="Q26" s="85"/>
      <c r="R26" s="84"/>
    </row>
    <row r="27" spans="1:18" s="90" customFormat="1" ht="24.95" hidden="1" customHeight="1">
      <c r="A27" s="89"/>
      <c r="C27" s="108"/>
      <c r="D27" s="158" t="s">
        <v>297</v>
      </c>
      <c r="E27" s="159"/>
      <c r="F27" s="160"/>
      <c r="G27" s="161">
        <v>1</v>
      </c>
      <c r="H27" s="162">
        <v>0.85209846659564181</v>
      </c>
      <c r="I27" s="163">
        <v>0.77486658418370546</v>
      </c>
      <c r="J27" s="163">
        <v>0.40049664245946154</v>
      </c>
      <c r="K27" s="163">
        <v>0.37436994172424393</v>
      </c>
      <c r="L27" s="164">
        <v>7.7231882411936403E-2</v>
      </c>
      <c r="M27" s="165">
        <v>0.14631098608915546</v>
      </c>
      <c r="N27" s="165">
        <v>1.5905473152025781E-3</v>
      </c>
      <c r="O27" s="166">
        <v>0.52068092781339947</v>
      </c>
      <c r="P27" s="114"/>
      <c r="Q27" s="85"/>
      <c r="R27" s="84"/>
    </row>
    <row r="28" spans="1:18" s="90" customFormat="1" ht="24.95" hidden="1" customHeight="1">
      <c r="A28" s="89"/>
      <c r="C28" s="108"/>
      <c r="D28" s="147" t="s">
        <v>304</v>
      </c>
      <c r="E28" s="148"/>
      <c r="F28" s="149"/>
      <c r="G28" s="150">
        <v>33.440750929217003</v>
      </c>
      <c r="H28" s="151">
        <v>28.217455164652002</v>
      </c>
      <c r="I28" s="152">
        <v>25.717072232863998</v>
      </c>
      <c r="J28" s="152">
        <v>13.353095002844</v>
      </c>
      <c r="K28" s="152">
        <v>12.36397723002</v>
      </c>
      <c r="L28" s="153">
        <v>2.5003829317880002</v>
      </c>
      <c r="M28" s="154">
        <v>5.1673477447099998</v>
      </c>
      <c r="N28" s="155">
        <v>5.5948019855000003E-2</v>
      </c>
      <c r="O28" s="157">
        <v>17.531324974730001</v>
      </c>
      <c r="P28" s="114"/>
      <c r="Q28" s="85"/>
      <c r="R28" s="84"/>
    </row>
    <row r="29" spans="1:18" s="90" customFormat="1" ht="24.95" hidden="1" customHeight="1">
      <c r="A29" s="89"/>
      <c r="C29" s="108"/>
      <c r="D29" s="158" t="s">
        <v>297</v>
      </c>
      <c r="E29" s="159"/>
      <c r="F29" s="160"/>
      <c r="G29" s="161">
        <v>1</v>
      </c>
      <c r="H29" s="162">
        <v>0.84380447150780225</v>
      </c>
      <c r="I29" s="163">
        <v>0.76903393369660045</v>
      </c>
      <c r="J29" s="163">
        <v>0.39930607512696353</v>
      </c>
      <c r="K29" s="163">
        <v>0.36972785856963697</v>
      </c>
      <c r="L29" s="164">
        <v>7.4770537811201757E-2</v>
      </c>
      <c r="M29" s="165">
        <v>0.15452247934406629</v>
      </c>
      <c r="N29" s="165">
        <v>1.6730491481313752E-3</v>
      </c>
      <c r="O29" s="166">
        <v>0.52425033791370323</v>
      </c>
      <c r="P29" s="114"/>
      <c r="Q29" s="85"/>
      <c r="R29" s="84"/>
    </row>
    <row r="30" spans="1:18" s="90" customFormat="1" ht="24.95" hidden="1" customHeight="1">
      <c r="A30" s="89"/>
      <c r="C30" s="108"/>
      <c r="D30" s="147" t="s">
        <v>305</v>
      </c>
      <c r="E30" s="148"/>
      <c r="F30" s="149"/>
      <c r="G30" s="150">
        <v>34.060029403125</v>
      </c>
      <c r="H30" s="151">
        <v>28.554967706464002</v>
      </c>
      <c r="I30" s="152">
        <v>25.988934946206001</v>
      </c>
      <c r="J30" s="152">
        <v>13.605892023716001</v>
      </c>
      <c r="K30" s="152">
        <v>12.38304292249</v>
      </c>
      <c r="L30" s="153">
        <v>2.566032760258</v>
      </c>
      <c r="M30" s="154">
        <v>5.4402224800500001</v>
      </c>
      <c r="N30" s="155">
        <v>6.4839216611000006E-2</v>
      </c>
      <c r="O30" s="157">
        <v>17.823265402539999</v>
      </c>
      <c r="P30" s="114"/>
      <c r="Q30" s="85"/>
      <c r="R30" s="84"/>
    </row>
    <row r="31" spans="1:18" s="85" customFormat="1" ht="24.95" hidden="1" customHeight="1">
      <c r="A31" s="89"/>
      <c r="B31" s="90"/>
      <c r="C31" s="108"/>
      <c r="D31" s="158" t="s">
        <v>297</v>
      </c>
      <c r="E31" s="159"/>
      <c r="F31" s="160"/>
      <c r="G31" s="161">
        <v>1</v>
      </c>
      <c r="H31" s="162">
        <v>0.83837178672089141</v>
      </c>
      <c r="I31" s="163">
        <v>0.76303325045930592</v>
      </c>
      <c r="J31" s="163">
        <v>0.39946800581645014</v>
      </c>
      <c r="K31" s="163">
        <v>0.36356524464285572</v>
      </c>
      <c r="L31" s="164">
        <v>7.5338536261585459E-2</v>
      </c>
      <c r="M31" s="165">
        <v>0.15972453856868546</v>
      </c>
      <c r="N31" s="165">
        <v>1.90367471042321E-3</v>
      </c>
      <c r="O31" s="166">
        <v>0.52328978321154118</v>
      </c>
      <c r="P31" s="114"/>
      <c r="Q31" s="114"/>
      <c r="R31" s="136"/>
    </row>
    <row r="32" spans="1:18" s="85" customFormat="1" ht="24.95" hidden="1" customHeight="1">
      <c r="A32" s="89"/>
      <c r="B32" s="90"/>
      <c r="C32" s="108"/>
      <c r="D32" s="147" t="s">
        <v>306</v>
      </c>
      <c r="E32" s="167"/>
      <c r="F32" s="168"/>
      <c r="G32" s="150">
        <v>35.250100057245</v>
      </c>
      <c r="H32" s="151">
        <v>29.308761165292001</v>
      </c>
      <c r="I32" s="152">
        <v>26.761450523609</v>
      </c>
      <c r="J32" s="152">
        <v>14.032394034409</v>
      </c>
      <c r="K32" s="152">
        <v>12.7290564892</v>
      </c>
      <c r="L32" s="153">
        <v>2.547310641683</v>
      </c>
      <c r="M32" s="154">
        <v>5.8694688473900003</v>
      </c>
      <c r="N32" s="155">
        <v>7.1870044563000002E-2</v>
      </c>
      <c r="O32" s="157">
        <v>18.598525336590001</v>
      </c>
      <c r="P32" s="114"/>
      <c r="Q32" s="114"/>
      <c r="R32" s="136"/>
    </row>
    <row r="33" spans="1:18" s="85" customFormat="1" ht="24.95" hidden="1" customHeight="1">
      <c r="A33" s="89"/>
      <c r="B33" s="90"/>
      <c r="C33" s="108"/>
      <c r="D33" s="169" t="s">
        <v>297</v>
      </c>
      <c r="E33" s="170"/>
      <c r="F33" s="171"/>
      <c r="G33" s="161">
        <v>1</v>
      </c>
      <c r="H33" s="162">
        <v>0.83145185737616456</v>
      </c>
      <c r="I33" s="163">
        <v>0.7591879308186158</v>
      </c>
      <c r="J33" s="163">
        <v>0.3980809703127326</v>
      </c>
      <c r="K33" s="163">
        <v>0.36110696050588315</v>
      </c>
      <c r="L33" s="164">
        <v>7.2263926557548819E-2</v>
      </c>
      <c r="M33" s="165">
        <v>0.16650928189872302</v>
      </c>
      <c r="N33" s="165">
        <v>2.0388607251124228E-3</v>
      </c>
      <c r="O33" s="166">
        <v>0.52761624240460625</v>
      </c>
      <c r="P33" s="114"/>
      <c r="Q33" s="114"/>
      <c r="R33" s="136"/>
    </row>
    <row r="34" spans="1:18" s="85" customFormat="1" ht="24.95" hidden="1" customHeight="1">
      <c r="A34" s="89"/>
      <c r="B34" s="90"/>
      <c r="C34" s="108"/>
      <c r="D34" s="147" t="s">
        <v>307</v>
      </c>
      <c r="E34" s="167"/>
      <c r="F34" s="168"/>
      <c r="G34" s="150">
        <v>36.617760260541999</v>
      </c>
      <c r="H34" s="151">
        <v>30.455271430966999</v>
      </c>
      <c r="I34" s="152">
        <v>27.862986039921001</v>
      </c>
      <c r="J34" s="152">
        <v>14.902950045740999</v>
      </c>
      <c r="K34" s="152">
        <v>12.96003599418</v>
      </c>
      <c r="L34" s="153">
        <v>2.592285391046</v>
      </c>
      <c r="M34" s="154">
        <v>6.0821567961099996</v>
      </c>
      <c r="N34" s="155">
        <v>8.0332033464999994E-2</v>
      </c>
      <c r="O34" s="157">
        <v>19.042192790289999</v>
      </c>
      <c r="P34" s="114"/>
      <c r="Q34" s="114"/>
      <c r="R34" s="136"/>
    </row>
    <row r="35" spans="1:18" s="85" customFormat="1" ht="24.95" hidden="1" customHeight="1">
      <c r="A35" s="89"/>
      <c r="B35" s="90"/>
      <c r="C35" s="108"/>
      <c r="D35" s="169" t="s">
        <v>297</v>
      </c>
      <c r="E35" s="170"/>
      <c r="F35" s="171"/>
      <c r="G35" s="161">
        <v>1</v>
      </c>
      <c r="H35" s="162">
        <v>0.83170765263282687</v>
      </c>
      <c r="I35" s="163">
        <v>0.76091453550601695</v>
      </c>
      <c r="J35" s="163">
        <v>0.40698693583943446</v>
      </c>
      <c r="K35" s="163">
        <v>0.35392759966658244</v>
      </c>
      <c r="L35" s="164">
        <v>7.0793117126810037E-2</v>
      </c>
      <c r="M35" s="165">
        <v>0.16609854761280735</v>
      </c>
      <c r="N35" s="165">
        <v>2.1937997543657237E-3</v>
      </c>
      <c r="O35" s="166">
        <v>0.52002614727938978</v>
      </c>
      <c r="P35" s="114"/>
      <c r="Q35" s="114"/>
      <c r="R35" s="136"/>
    </row>
    <row r="36" spans="1:18" s="85" customFormat="1" ht="24.95" hidden="1" customHeight="1">
      <c r="A36" s="89"/>
      <c r="B36" s="90"/>
      <c r="C36" s="108"/>
      <c r="D36" s="147" t="s">
        <v>308</v>
      </c>
      <c r="E36" s="167"/>
      <c r="F36" s="168"/>
      <c r="G36" s="150">
        <v>37.766621169653</v>
      </c>
      <c r="H36" s="151">
        <v>31.118553274189999</v>
      </c>
      <c r="I36" s="152">
        <v>28.459856713495999</v>
      </c>
      <c r="J36" s="152">
        <v>15.209593920966</v>
      </c>
      <c r="K36" s="152">
        <v>13.25026279253</v>
      </c>
      <c r="L36" s="153">
        <v>2.6586965606940001</v>
      </c>
      <c r="M36" s="154">
        <v>6.56010170309</v>
      </c>
      <c r="N36" s="155">
        <v>8.7966192373000004E-2</v>
      </c>
      <c r="O36" s="157">
        <v>19.81036449562</v>
      </c>
      <c r="P36" s="114"/>
      <c r="Q36" s="114"/>
      <c r="R36" s="136"/>
    </row>
    <row r="37" spans="1:18" s="85" customFormat="1" ht="24.95" hidden="1" customHeight="1">
      <c r="A37" s="89"/>
      <c r="B37" s="90"/>
      <c r="C37" s="108"/>
      <c r="D37" s="172" t="s">
        <v>297</v>
      </c>
      <c r="E37" s="173"/>
      <c r="F37" s="174"/>
      <c r="G37" s="161">
        <v>1</v>
      </c>
      <c r="H37" s="162">
        <v>0.82396974657597932</v>
      </c>
      <c r="I37" s="163">
        <v>0.75357169458316908</v>
      </c>
      <c r="J37" s="163">
        <v>0.40272583169784648</v>
      </c>
      <c r="K37" s="163">
        <v>0.35084586288532266</v>
      </c>
      <c r="L37" s="164">
        <v>7.0398051992810254E-2</v>
      </c>
      <c r="M37" s="165">
        <v>0.17370104870173839</v>
      </c>
      <c r="N37" s="165">
        <v>2.3292047222822354E-3</v>
      </c>
      <c r="O37" s="166">
        <v>0.52454691158706102</v>
      </c>
      <c r="P37" s="114"/>
      <c r="Q37" s="114"/>
      <c r="R37" s="136"/>
    </row>
    <row r="38" spans="1:18" s="85" customFormat="1" ht="24.95" customHeight="1">
      <c r="A38" s="89"/>
      <c r="B38" s="90"/>
      <c r="C38" s="108"/>
      <c r="D38" s="147" t="s">
        <v>309</v>
      </c>
      <c r="E38" s="167"/>
      <c r="F38" s="168"/>
      <c r="G38" s="150">
        <v>38.407401200594002</v>
      </c>
      <c r="H38" s="151">
        <v>31.659623615802001</v>
      </c>
      <c r="I38" s="152">
        <v>28.964627062784999</v>
      </c>
      <c r="J38" s="152">
        <v>15.582361266954999</v>
      </c>
      <c r="K38" s="152">
        <v>13.38226579583</v>
      </c>
      <c r="L38" s="153">
        <v>2.6949965530169999</v>
      </c>
      <c r="M38" s="154">
        <v>6.6431034064399999</v>
      </c>
      <c r="N38" s="155">
        <v>0.10467417835200001</v>
      </c>
      <c r="O38" s="157">
        <v>20.025369202269999</v>
      </c>
      <c r="P38" s="114"/>
      <c r="Q38" s="114"/>
      <c r="R38" s="136"/>
    </row>
    <row r="39" spans="1:18" s="85" customFormat="1" ht="27.75" hidden="1" customHeight="1">
      <c r="A39" s="89"/>
      <c r="B39" s="90"/>
      <c r="C39" s="108"/>
      <c r="D39" s="172" t="s">
        <v>297</v>
      </c>
      <c r="E39" s="173"/>
      <c r="F39" s="174"/>
      <c r="G39" s="161">
        <v>1</v>
      </c>
      <c r="H39" s="162">
        <v>0.82431048772215187</v>
      </c>
      <c r="I39" s="163">
        <v>0.75414181010344006</v>
      </c>
      <c r="J39" s="163">
        <v>0.40571246113663129</v>
      </c>
      <c r="K39" s="163">
        <v>0.34842934896680883</v>
      </c>
      <c r="L39" s="164">
        <v>7.0168677618711664E-2</v>
      </c>
      <c r="M39" s="165">
        <v>0.17296414750231159</v>
      </c>
      <c r="N39" s="165">
        <v>2.7253647755365738E-3</v>
      </c>
      <c r="O39" s="166">
        <v>0.52139349646912037</v>
      </c>
      <c r="P39" s="114"/>
      <c r="Q39" s="114"/>
      <c r="R39" s="136"/>
    </row>
    <row r="40" spans="1:18" s="85" customFormat="1" ht="30" customHeight="1">
      <c r="A40" s="89"/>
      <c r="B40" s="90"/>
      <c r="C40" s="108"/>
      <c r="D40" s="147" t="s">
        <v>310</v>
      </c>
      <c r="E40" s="167"/>
      <c r="F40" s="168"/>
      <c r="G40" s="150">
        <v>39.255565554808001</v>
      </c>
      <c r="H40" s="151">
        <v>32.097983697670003</v>
      </c>
      <c r="I40" s="152">
        <v>29.380589708283999</v>
      </c>
      <c r="J40" s="152">
        <v>15.777412807924</v>
      </c>
      <c r="K40" s="152">
        <v>13.603176900359999</v>
      </c>
      <c r="L40" s="153">
        <v>2.7173939893860002</v>
      </c>
      <c r="M40" s="154">
        <v>7.0379908151499997</v>
      </c>
      <c r="N40" s="155">
        <v>0.119591041988</v>
      </c>
      <c r="O40" s="157">
        <v>20.641167715510001</v>
      </c>
      <c r="P40" s="114"/>
      <c r="Q40" s="114"/>
      <c r="R40" s="136"/>
    </row>
    <row r="41" spans="1:18" s="176" customFormat="1" ht="28.5" hidden="1" customHeight="1">
      <c r="A41" s="175"/>
      <c r="C41" s="177"/>
      <c r="D41" s="178" t="s">
        <v>311</v>
      </c>
      <c r="E41" s="179"/>
      <c r="F41" s="180"/>
      <c r="G41" s="161">
        <v>1</v>
      </c>
      <c r="H41" s="162">
        <v>0.8176670809354486</v>
      </c>
      <c r="I41" s="163">
        <v>0.74844392872810062</v>
      </c>
      <c r="J41" s="163">
        <v>0.40191531022259314</v>
      </c>
      <c r="K41" s="163">
        <v>0.34652861850550742</v>
      </c>
      <c r="L41" s="164">
        <v>6.9223152207347968E-2</v>
      </c>
      <c r="M41" s="165">
        <v>0.179286445518755</v>
      </c>
      <c r="N41" s="165">
        <v>3.0464735457964263E-3</v>
      </c>
      <c r="O41" s="181">
        <v>0.52581506402426248</v>
      </c>
      <c r="P41" s="182"/>
      <c r="R41" s="175"/>
    </row>
    <row r="42" spans="1:18" s="85" customFormat="1" ht="30" customHeight="1">
      <c r="A42" s="89"/>
      <c r="B42" s="90"/>
      <c r="C42" s="108"/>
      <c r="D42" s="147" t="s">
        <v>312</v>
      </c>
      <c r="E42" s="167"/>
      <c r="F42" s="168"/>
      <c r="G42" s="150">
        <v>39.955647290720002</v>
      </c>
      <c r="H42" s="151">
        <v>32.617155503574999</v>
      </c>
      <c r="I42" s="152">
        <v>29.822014836671002</v>
      </c>
      <c r="J42" s="152">
        <v>16.044968999811001</v>
      </c>
      <c r="K42" s="152">
        <v>13.777045836859999</v>
      </c>
      <c r="L42" s="153">
        <v>2.795140666904</v>
      </c>
      <c r="M42" s="154">
        <v>7.1987135115200003</v>
      </c>
      <c r="N42" s="155">
        <v>0.139778275625</v>
      </c>
      <c r="O42" s="157">
        <v>20.975759348379999</v>
      </c>
      <c r="P42" s="114"/>
      <c r="Q42" s="114"/>
      <c r="R42" s="136"/>
    </row>
    <row r="43" spans="1:18" s="176" customFormat="1" ht="28.5" customHeight="1">
      <c r="A43" s="175"/>
      <c r="C43" s="177"/>
      <c r="D43" s="178" t="s">
        <v>311</v>
      </c>
      <c r="E43" s="179"/>
      <c r="F43" s="180"/>
      <c r="G43" s="161">
        <v>1</v>
      </c>
      <c r="H43" s="162">
        <v>0.81633405326286823</v>
      </c>
      <c r="I43" s="163">
        <v>0.74637796804251466</v>
      </c>
      <c r="J43" s="163">
        <v>0.40156949236904405</v>
      </c>
      <c r="K43" s="163">
        <v>0.34480847567347062</v>
      </c>
      <c r="L43" s="164">
        <v>6.9956085220353625E-2</v>
      </c>
      <c r="M43" s="165">
        <v>0.18016761082961996</v>
      </c>
      <c r="N43" s="165">
        <v>3.4983359075117411E-3</v>
      </c>
      <c r="O43" s="181">
        <v>0.52497608650309058</v>
      </c>
      <c r="P43" s="182"/>
      <c r="R43" s="175"/>
    </row>
    <row r="44" spans="1:18" s="176" customFormat="1" ht="28.5" customHeight="1">
      <c r="A44" s="175"/>
      <c r="C44" s="177"/>
      <c r="D44" s="147" t="s">
        <v>313</v>
      </c>
      <c r="E44" s="167"/>
      <c r="F44" s="168"/>
      <c r="G44" s="2824">
        <v>41.462662692264999</v>
      </c>
      <c r="H44" s="151">
        <v>33.424168269688998</v>
      </c>
      <c r="I44" s="152">
        <v>30.591226500373001</v>
      </c>
      <c r="J44" s="152">
        <v>16.357269558313</v>
      </c>
      <c r="K44" s="152">
        <v>14.233956942060001</v>
      </c>
      <c r="L44" s="153">
        <v>2.8329417693160002</v>
      </c>
      <c r="M44" s="154">
        <v>7.8745744739100001</v>
      </c>
      <c r="N44" s="155">
        <v>0.16391994866599999</v>
      </c>
      <c r="O44" s="157">
        <v>22.108531415969999</v>
      </c>
      <c r="P44" s="182"/>
      <c r="R44" s="175"/>
    </row>
    <row r="45" spans="1:18" s="176" customFormat="1" ht="28.5" customHeight="1">
      <c r="A45" s="175"/>
      <c r="C45" s="177"/>
      <c r="D45" s="178" t="s">
        <v>311</v>
      </c>
      <c r="E45" s="179"/>
      <c r="F45" s="180"/>
      <c r="G45" s="161">
        <v>1</v>
      </c>
      <c r="H45" s="162">
        <v>0.80612691273019454</v>
      </c>
      <c r="I45" s="163">
        <v>0.73780178391871343</v>
      </c>
      <c r="J45" s="163">
        <v>0.39450600844707701</v>
      </c>
      <c r="K45" s="163">
        <v>0.34329577547163642</v>
      </c>
      <c r="L45" s="164">
        <v>6.8325128811481159E-2</v>
      </c>
      <c r="M45" s="165">
        <v>0.18991965210615933</v>
      </c>
      <c r="N45" s="165">
        <v>3.9534351636461547E-3</v>
      </c>
      <c r="O45" s="181">
        <v>0.53321542757779572</v>
      </c>
      <c r="P45" s="182"/>
      <c r="R45" s="175"/>
    </row>
    <row r="46" spans="1:18" s="176" customFormat="1" ht="28.5" customHeight="1">
      <c r="A46" s="175"/>
      <c r="C46" s="177"/>
      <c r="D46" s="147" t="s">
        <v>314</v>
      </c>
      <c r="E46" s="167"/>
      <c r="F46" s="168"/>
      <c r="G46" s="2824">
        <v>41.286509913669001</v>
      </c>
      <c r="H46" s="183">
        <v>33.598923678864999</v>
      </c>
      <c r="I46" s="184">
        <v>30.724305498766</v>
      </c>
      <c r="J46" s="2827">
        <v>16.544446237835999</v>
      </c>
      <c r="K46" s="2827">
        <v>14.17985926093</v>
      </c>
      <c r="L46" s="2822">
        <v>2.8746181800990001</v>
      </c>
      <c r="M46" s="2828">
        <v>7.4953145175999998</v>
      </c>
      <c r="N46" s="155">
        <v>0.19227171720399999</v>
      </c>
      <c r="O46" s="157">
        <v>21.675173778529999</v>
      </c>
      <c r="P46" s="182"/>
      <c r="R46" s="175"/>
    </row>
    <row r="47" spans="1:18" s="176" customFormat="1" ht="28.5" customHeight="1">
      <c r="A47" s="175"/>
      <c r="C47" s="177"/>
      <c r="D47" s="178" t="s">
        <v>315</v>
      </c>
      <c r="E47" s="179"/>
      <c r="F47" s="180"/>
      <c r="G47" s="161">
        <v>1</v>
      </c>
      <c r="H47" s="185">
        <v>0.81379907744977931</v>
      </c>
      <c r="I47" s="186">
        <v>0.74417298926480335</v>
      </c>
      <c r="J47" s="186">
        <v>0.40072280927670562</v>
      </c>
      <c r="K47" s="186">
        <v>0.34345017998809774</v>
      </c>
      <c r="L47" s="164">
        <v>6.9626088184975912E-2</v>
      </c>
      <c r="M47" s="165">
        <v>0.1815439118800031</v>
      </c>
      <c r="N47" s="165">
        <v>4.6570106702175694E-3</v>
      </c>
      <c r="O47" s="181">
        <v>0.52499409186810087</v>
      </c>
      <c r="P47" s="182"/>
      <c r="R47" s="175"/>
    </row>
    <row r="48" spans="1:18" s="85" customFormat="1" ht="24.95" customHeight="1" thickBot="1">
      <c r="A48" s="89"/>
      <c r="B48" s="90"/>
      <c r="C48" s="108"/>
      <c r="D48" s="187" t="s">
        <v>316</v>
      </c>
      <c r="E48" s="188"/>
      <c r="F48" s="189"/>
      <c r="G48" s="190">
        <v>-0.17615277859599843</v>
      </c>
      <c r="H48" s="191">
        <v>0.17475540917600085</v>
      </c>
      <c r="I48" s="192">
        <v>0.13307899839299964</v>
      </c>
      <c r="J48" s="192">
        <v>0.18717667952299877</v>
      </c>
      <c r="K48" s="192">
        <v>-5.4097681130000908E-2</v>
      </c>
      <c r="L48" s="193">
        <v>4.1676410782999884E-2</v>
      </c>
      <c r="M48" s="191">
        <v>-0.37925995631000031</v>
      </c>
      <c r="N48" s="191">
        <v>2.8351768538000005E-2</v>
      </c>
      <c r="O48" s="194">
        <v>-0.43335763744000033</v>
      </c>
      <c r="P48" s="114"/>
      <c r="R48" s="84"/>
    </row>
    <row r="49" spans="1:18" ht="10.5" customHeight="1">
      <c r="A49" s="86"/>
      <c r="C49" s="88"/>
      <c r="D49" s="100"/>
      <c r="E49" s="100"/>
      <c r="F49" s="100"/>
      <c r="G49" s="100"/>
      <c r="H49" s="100"/>
      <c r="I49" s="100"/>
      <c r="J49" s="100"/>
      <c r="K49" s="100"/>
      <c r="L49" s="100"/>
      <c r="M49" s="100"/>
      <c r="N49" s="100"/>
      <c r="O49" s="100"/>
      <c r="R49" s="86"/>
    </row>
    <row r="50" spans="1:18" ht="12" customHeight="1">
      <c r="A50" s="86"/>
      <c r="B50" s="195"/>
      <c r="C50" s="196"/>
      <c r="D50" s="196" t="s">
        <v>317</v>
      </c>
      <c r="E50" s="196"/>
      <c r="F50" s="196" t="s">
        <v>318</v>
      </c>
      <c r="G50" s="196"/>
      <c r="H50" s="196"/>
      <c r="I50" s="196"/>
      <c r="J50" s="196"/>
      <c r="K50" s="196"/>
      <c r="L50" s="196"/>
      <c r="M50" s="196"/>
      <c r="N50" s="196"/>
      <c r="O50" s="196"/>
      <c r="R50" s="86"/>
    </row>
    <row r="51" spans="1:18" ht="3.75" customHeight="1">
      <c r="A51" s="86"/>
      <c r="B51" s="195"/>
      <c r="C51" s="196"/>
      <c r="D51" s="196"/>
      <c r="E51" s="196" t="s">
        <v>319</v>
      </c>
      <c r="F51" s="196"/>
      <c r="G51" s="196"/>
      <c r="H51" s="196"/>
      <c r="I51" s="196"/>
      <c r="J51" s="196"/>
      <c r="K51" s="196"/>
      <c r="L51" s="196"/>
      <c r="M51" s="196"/>
      <c r="N51" s="196"/>
      <c r="O51" s="196"/>
      <c r="R51" s="86"/>
    </row>
    <row r="52" spans="1:18" ht="12" customHeight="1">
      <c r="A52" s="86"/>
      <c r="B52" s="195"/>
      <c r="C52" s="196"/>
      <c r="D52" s="196" t="s">
        <v>320</v>
      </c>
      <c r="E52" s="196"/>
      <c r="F52" s="196" t="s">
        <v>321</v>
      </c>
      <c r="G52" s="196"/>
      <c r="H52" s="196"/>
      <c r="I52" s="196"/>
      <c r="J52" s="196"/>
      <c r="K52" s="196"/>
      <c r="L52" s="196"/>
      <c r="M52" s="196"/>
      <c r="N52" s="196"/>
      <c r="O52" s="196"/>
      <c r="R52" s="86"/>
    </row>
    <row r="53" spans="1:18" ht="12" customHeight="1">
      <c r="A53" s="86"/>
      <c r="B53" s="195"/>
      <c r="C53" s="196"/>
      <c r="D53" s="196"/>
      <c r="E53" s="196"/>
      <c r="F53" s="196"/>
      <c r="G53" s="196"/>
      <c r="H53" s="196"/>
      <c r="I53" s="196"/>
      <c r="J53" s="196"/>
      <c r="K53" s="196"/>
      <c r="L53" s="196"/>
      <c r="M53" s="196"/>
      <c r="N53" s="196"/>
      <c r="O53" s="196"/>
      <c r="R53" s="86"/>
    </row>
    <row r="54" spans="1:18" ht="12" customHeight="1">
      <c r="A54" s="86"/>
      <c r="B54" s="195"/>
      <c r="C54" s="196"/>
      <c r="D54" s="196"/>
      <c r="E54" s="196"/>
      <c r="F54" s="196"/>
      <c r="G54" s="196"/>
      <c r="H54" s="196"/>
      <c r="I54" s="196"/>
      <c r="J54" s="196"/>
      <c r="K54" s="196"/>
      <c r="L54" s="196"/>
      <c r="M54" s="196"/>
      <c r="N54" s="196"/>
      <c r="O54" s="196"/>
      <c r="R54" s="86"/>
    </row>
    <row r="55" spans="1:18" ht="12" customHeight="1">
      <c r="A55" s="86"/>
      <c r="C55" s="88"/>
      <c r="D55" s="88"/>
      <c r="E55" s="88"/>
      <c r="F55" s="88"/>
      <c r="G55" s="88"/>
      <c r="H55" s="88"/>
      <c r="I55" s="88"/>
      <c r="J55" s="88"/>
      <c r="K55" s="88"/>
      <c r="L55" s="88"/>
      <c r="M55" s="88"/>
      <c r="N55" s="88"/>
      <c r="O55" s="88"/>
      <c r="R55" s="86"/>
    </row>
    <row r="56" spans="1:18" ht="12" customHeight="1">
      <c r="A56" s="86"/>
      <c r="C56" s="88"/>
      <c r="D56" s="88"/>
      <c r="E56" s="88"/>
      <c r="F56" s="88"/>
      <c r="G56" s="88"/>
      <c r="H56" s="88"/>
      <c r="I56" s="88"/>
      <c r="J56" s="88"/>
      <c r="K56" s="88"/>
      <c r="L56" s="88"/>
      <c r="M56" s="88"/>
      <c r="N56" s="88"/>
      <c r="O56" s="88"/>
      <c r="R56" s="86"/>
    </row>
    <row r="57" spans="1:18" ht="12" customHeight="1">
      <c r="A57" s="86"/>
      <c r="C57" s="88"/>
      <c r="D57" s="88"/>
      <c r="E57" s="88"/>
      <c r="F57" s="88"/>
      <c r="G57" s="88"/>
      <c r="H57" s="88"/>
      <c r="I57" s="88"/>
      <c r="J57" s="88"/>
      <c r="K57" s="88"/>
      <c r="L57" s="88"/>
      <c r="M57" s="88"/>
      <c r="N57" s="88"/>
      <c r="O57" s="88"/>
      <c r="R57" s="86"/>
    </row>
    <row r="58" spans="1:18" ht="12" customHeight="1">
      <c r="A58" s="86"/>
      <c r="C58" s="88"/>
      <c r="D58" s="88"/>
      <c r="E58" s="88"/>
      <c r="F58" s="88"/>
      <c r="G58" s="88"/>
      <c r="H58" s="88"/>
      <c r="I58" s="88"/>
      <c r="J58" s="88"/>
      <c r="K58" s="88"/>
      <c r="L58" s="88"/>
      <c r="M58" s="88"/>
      <c r="N58" s="88"/>
      <c r="O58" s="88"/>
      <c r="R58" s="86"/>
    </row>
    <row r="59" spans="1:18" ht="12" customHeight="1">
      <c r="A59" s="86"/>
      <c r="C59" s="88"/>
      <c r="D59" s="88"/>
      <c r="E59" s="88"/>
      <c r="F59" s="88"/>
      <c r="G59" s="88"/>
      <c r="H59" s="88"/>
      <c r="I59" s="88"/>
      <c r="J59" s="88"/>
      <c r="K59" s="88"/>
      <c r="L59" s="88"/>
      <c r="M59" s="88"/>
      <c r="N59" s="88"/>
      <c r="O59" s="88"/>
      <c r="R59" s="86"/>
    </row>
    <row r="60" spans="1:18" s="85" customFormat="1" ht="20.100000000000001" customHeight="1">
      <c r="A60" s="89"/>
      <c r="B60" s="90"/>
      <c r="C60" s="92"/>
      <c r="D60" s="93" t="s">
        <v>322</v>
      </c>
      <c r="E60" s="94"/>
      <c r="F60" s="94"/>
      <c r="G60" s="95"/>
      <c r="H60" s="95"/>
      <c r="I60" s="95"/>
      <c r="J60" s="95"/>
      <c r="K60" s="95"/>
      <c r="L60" s="95"/>
      <c r="M60" s="95"/>
      <c r="N60" s="95"/>
      <c r="O60" s="95"/>
      <c r="R60" s="84"/>
    </row>
    <row r="61" spans="1:18" s="85" customFormat="1" ht="19.5" customHeight="1" thickBot="1">
      <c r="A61" s="89"/>
      <c r="B61" s="90"/>
      <c r="C61" s="92"/>
      <c r="D61" s="96"/>
      <c r="E61" s="96"/>
      <c r="F61" s="96"/>
      <c r="G61" s="96"/>
      <c r="H61" s="96"/>
      <c r="I61" s="96"/>
      <c r="J61" s="96"/>
      <c r="K61" s="96"/>
      <c r="L61" s="96"/>
      <c r="M61" s="96"/>
      <c r="N61" s="96"/>
      <c r="O61" s="96"/>
      <c r="P61" s="97" t="s">
        <v>323</v>
      </c>
      <c r="R61" s="84"/>
    </row>
    <row r="62" spans="1:18" s="85" customFormat="1" ht="5.0999999999999996" customHeight="1">
      <c r="A62" s="89"/>
      <c r="B62" s="90"/>
      <c r="C62" s="104"/>
      <c r="D62" s="100"/>
      <c r="E62" s="100"/>
      <c r="F62" s="101"/>
      <c r="G62" s="99"/>
      <c r="H62" s="197"/>
      <c r="I62" s="197"/>
      <c r="J62" s="197"/>
      <c r="K62" s="197"/>
      <c r="L62" s="197"/>
      <c r="M62" s="197"/>
      <c r="N62" s="197"/>
      <c r="O62" s="197"/>
      <c r="P62" s="198"/>
      <c r="R62" s="84"/>
    </row>
    <row r="63" spans="1:18" s="85" customFormat="1" ht="15" customHeight="1">
      <c r="A63" s="89"/>
      <c r="B63" s="90"/>
      <c r="C63" s="104"/>
      <c r="D63" s="98"/>
      <c r="E63" s="98"/>
      <c r="F63" s="104"/>
      <c r="G63" s="105"/>
      <c r="H63" s="3009" t="s">
        <v>284</v>
      </c>
      <c r="I63" s="3010"/>
      <c r="J63" s="3010"/>
      <c r="K63" s="3010"/>
      <c r="L63" s="3011"/>
      <c r="M63" s="106"/>
      <c r="N63" s="106"/>
      <c r="O63" s="199" t="s">
        <v>285</v>
      </c>
      <c r="P63" s="135"/>
      <c r="R63" s="84"/>
    </row>
    <row r="64" spans="1:18" s="85" customFormat="1" ht="15" customHeight="1">
      <c r="A64" s="89"/>
      <c r="B64" s="90"/>
      <c r="C64" s="124"/>
      <c r="D64" s="200"/>
      <c r="E64" s="98"/>
      <c r="F64" s="104"/>
      <c r="G64" s="110" t="s">
        <v>286</v>
      </c>
      <c r="H64" s="2996" t="s">
        <v>287</v>
      </c>
      <c r="I64" s="2998" t="s">
        <v>288</v>
      </c>
      <c r="J64" s="2999"/>
      <c r="K64" s="3000"/>
      <c r="L64" s="3001" t="s">
        <v>324</v>
      </c>
      <c r="M64" s="111" t="s">
        <v>290</v>
      </c>
      <c r="N64" s="112" t="s">
        <v>291</v>
      </c>
      <c r="O64" s="201" t="s">
        <v>292</v>
      </c>
      <c r="P64" s="135"/>
      <c r="R64" s="84"/>
    </row>
    <row r="65" spans="1:18" s="85" customFormat="1" ht="15" thickBot="1">
      <c r="A65" s="89"/>
      <c r="B65" s="90"/>
      <c r="C65" s="124"/>
      <c r="D65" s="202"/>
      <c r="E65" s="116"/>
      <c r="F65" s="117"/>
      <c r="G65" s="118"/>
      <c r="H65" s="2997"/>
      <c r="I65" s="119" t="s">
        <v>287</v>
      </c>
      <c r="J65" s="203" t="s">
        <v>293</v>
      </c>
      <c r="K65" s="203" t="s">
        <v>292</v>
      </c>
      <c r="L65" s="3002"/>
      <c r="M65" s="121"/>
      <c r="N65" s="122" t="s">
        <v>294</v>
      </c>
      <c r="O65" s="204" t="s">
        <v>325</v>
      </c>
      <c r="P65" s="135"/>
      <c r="R65" s="84"/>
    </row>
    <row r="66" spans="1:18" s="85" customFormat="1" ht="24" customHeight="1">
      <c r="A66" s="89"/>
      <c r="B66" s="90"/>
      <c r="C66" s="124"/>
      <c r="D66" s="205" t="s">
        <v>298</v>
      </c>
      <c r="E66" s="205"/>
      <c r="F66" s="205"/>
      <c r="G66" s="206">
        <v>3.2462431745357678</v>
      </c>
      <c r="H66" s="207">
        <v>1.8592950462358537</v>
      </c>
      <c r="I66" s="208">
        <v>1.8567371652630227</v>
      </c>
      <c r="J66" s="208">
        <v>1.8129448035133056</v>
      </c>
      <c r="K66" s="208">
        <v>1.9013981161581039</v>
      </c>
      <c r="L66" s="209">
        <v>1.8833630918798416</v>
      </c>
      <c r="M66" s="207">
        <v>16.493140124433523</v>
      </c>
      <c r="N66" s="207">
        <v>13.635330370365995</v>
      </c>
      <c r="O66" s="207">
        <v>4.6725824516752335</v>
      </c>
      <c r="P66" s="135"/>
      <c r="R66" s="84"/>
    </row>
    <row r="67" spans="1:18" s="85" customFormat="1" ht="24" customHeight="1">
      <c r="A67" s="89"/>
      <c r="B67" s="90"/>
      <c r="C67" s="124"/>
      <c r="D67" s="210" t="s">
        <v>299</v>
      </c>
      <c r="E67" s="211"/>
      <c r="F67" s="211"/>
      <c r="G67" s="212">
        <v>-0.69226179302119828</v>
      </c>
      <c r="H67" s="213">
        <v>-1.9460496277740602</v>
      </c>
      <c r="I67" s="214">
        <v>-2.1129351934002338</v>
      </c>
      <c r="J67" s="214">
        <v>-0.31846979385515839</v>
      </c>
      <c r="K67" s="214">
        <v>-3.9414039467543405</v>
      </c>
      <c r="L67" s="215">
        <v>-0.37617215361108736</v>
      </c>
      <c r="M67" s="213">
        <v>9.7027148694895704</v>
      </c>
      <c r="N67" s="213">
        <v>5.0492969966428936</v>
      </c>
      <c r="O67" s="216">
        <v>-1.0575638321545067</v>
      </c>
      <c r="P67" s="135"/>
      <c r="R67" s="84"/>
    </row>
    <row r="68" spans="1:18" s="85" customFormat="1" ht="24" customHeight="1">
      <c r="A68" s="89"/>
      <c r="B68" s="90"/>
      <c r="C68" s="124"/>
      <c r="D68" s="210" t="s">
        <v>300</v>
      </c>
      <c r="E68" s="211"/>
      <c r="F68" s="211"/>
      <c r="G68" s="212">
        <v>2.0961627743090849</v>
      </c>
      <c r="H68" s="213">
        <v>1.0492234184580118</v>
      </c>
      <c r="I68" s="214">
        <v>1.3794269816111093</v>
      </c>
      <c r="J68" s="214">
        <v>1.9769190559338679</v>
      </c>
      <c r="K68" s="214">
        <v>0.74765106810972259</v>
      </c>
      <c r="L68" s="215">
        <v>-2.0028207880872229</v>
      </c>
      <c r="M68" s="213">
        <v>9.8851376726967199</v>
      </c>
      <c r="N68" s="213">
        <v>3.1059791932147585</v>
      </c>
      <c r="O68" s="216">
        <v>2.888998886176708</v>
      </c>
      <c r="P68" s="135"/>
      <c r="R68" s="84"/>
    </row>
    <row r="69" spans="1:18" s="85" customFormat="1" ht="24" customHeight="1">
      <c r="A69" s="89"/>
      <c r="B69" s="90"/>
      <c r="C69" s="124"/>
      <c r="D69" s="210" t="s">
        <v>301</v>
      </c>
      <c r="E69" s="211"/>
      <c r="F69" s="217"/>
      <c r="G69" s="212">
        <v>1.9994894530004359</v>
      </c>
      <c r="H69" s="213">
        <v>1.1390854807879602</v>
      </c>
      <c r="I69" s="214">
        <v>1.2293647199060453</v>
      </c>
      <c r="J69" s="214">
        <v>1.1792169322859758</v>
      </c>
      <c r="K69" s="214">
        <v>1.2830369512748518</v>
      </c>
      <c r="L69" s="215">
        <v>0.27584218977685371</v>
      </c>
      <c r="M69" s="213">
        <v>7.7867811671773479</v>
      </c>
      <c r="N69" s="213">
        <v>13.395566142119652</v>
      </c>
      <c r="O69" s="216">
        <v>2.9108102855838425</v>
      </c>
      <c r="P69" s="135"/>
      <c r="R69" s="84"/>
    </row>
    <row r="70" spans="1:18" s="85" customFormat="1" ht="24" customHeight="1">
      <c r="A70" s="89"/>
      <c r="B70" s="90"/>
      <c r="C70" s="124"/>
      <c r="D70" s="210" t="s">
        <v>302</v>
      </c>
      <c r="E70" s="211"/>
      <c r="F70" s="217"/>
      <c r="G70" s="212">
        <v>3.0925875883939691</v>
      </c>
      <c r="H70" s="213">
        <v>2.2107138471851862</v>
      </c>
      <c r="I70" s="214">
        <v>2.3261909114723256</v>
      </c>
      <c r="J70" s="214">
        <v>2.1970071851322714</v>
      </c>
      <c r="K70" s="214">
        <v>2.4643120913637517</v>
      </c>
      <c r="L70" s="215">
        <v>1.0960311768743569</v>
      </c>
      <c r="M70" s="213">
        <v>8.6888122846314317</v>
      </c>
      <c r="N70" s="213">
        <v>10.423606973127919</v>
      </c>
      <c r="O70" s="216">
        <v>4.0960089104902897</v>
      </c>
      <c r="P70" s="135"/>
      <c r="R70" s="84"/>
    </row>
    <row r="71" spans="1:18" s="85" customFormat="1" ht="24" customHeight="1">
      <c r="A71" s="89"/>
      <c r="B71" s="90"/>
      <c r="C71" s="124"/>
      <c r="D71" s="218" t="s">
        <v>303</v>
      </c>
      <c r="E71" s="218"/>
      <c r="F71" s="219"/>
      <c r="G71" s="220">
        <v>0.1372419984703388</v>
      </c>
      <c r="H71" s="221">
        <v>-0.41570463736791963</v>
      </c>
      <c r="I71" s="222">
        <v>-0.17303320366097719</v>
      </c>
      <c r="J71" s="222">
        <v>-1.9546352814348023E-2</v>
      </c>
      <c r="K71" s="222">
        <v>-0.3367107841320216</v>
      </c>
      <c r="L71" s="223">
        <v>-2.7866790776018613</v>
      </c>
      <c r="M71" s="221">
        <v>3.3563951061824415</v>
      </c>
      <c r="N71" s="221">
        <v>12.460920281234067</v>
      </c>
      <c r="O71" s="221">
        <v>0.6741177815350996</v>
      </c>
      <c r="P71" s="135"/>
      <c r="R71" s="84"/>
    </row>
    <row r="72" spans="1:18" s="85" customFormat="1" ht="24" customHeight="1">
      <c r="A72" s="89"/>
      <c r="B72" s="90"/>
      <c r="C72" s="124"/>
      <c r="D72" s="147" t="s">
        <v>304</v>
      </c>
      <c r="E72" s="167"/>
      <c r="F72" s="224"/>
      <c r="G72" s="225">
        <v>3.0738605511209105</v>
      </c>
      <c r="H72" s="226">
        <v>2.0705796785344566</v>
      </c>
      <c r="I72" s="227">
        <v>2.2979930466722198</v>
      </c>
      <c r="J72" s="227">
        <v>2.7674500642488775</v>
      </c>
      <c r="K72" s="227">
        <v>1.7957733480165716</v>
      </c>
      <c r="L72" s="228">
        <v>-0.21105601728798051</v>
      </c>
      <c r="M72" s="226">
        <v>8.8587324414476818</v>
      </c>
      <c r="N72" s="226">
        <v>8.4203110095479428</v>
      </c>
      <c r="O72" s="229">
        <v>3.7804600428164026</v>
      </c>
      <c r="P72" s="135"/>
      <c r="R72" s="84"/>
    </row>
    <row r="73" spans="1:18" s="85" customFormat="1" ht="24" customHeight="1">
      <c r="A73" s="89"/>
      <c r="B73" s="90"/>
      <c r="C73" s="124"/>
      <c r="D73" s="147" t="s">
        <v>305</v>
      </c>
      <c r="E73" s="167"/>
      <c r="F73" s="224"/>
      <c r="G73" s="225">
        <v>1.8518677263522187</v>
      </c>
      <c r="H73" s="226">
        <v>1.1961126183866577</v>
      </c>
      <c r="I73" s="227">
        <v>1.0571293298099027</v>
      </c>
      <c r="J73" s="227">
        <v>1.8931717389725655</v>
      </c>
      <c r="K73" s="227">
        <v>0.15420355533903862</v>
      </c>
      <c r="L73" s="228">
        <v>2.6255909699021363</v>
      </c>
      <c r="M73" s="226">
        <v>5.2807503737164252</v>
      </c>
      <c r="N73" s="226">
        <v>15.891888183072854</v>
      </c>
      <c r="O73" s="229">
        <v>1.6652502205669384</v>
      </c>
      <c r="P73" s="135"/>
      <c r="R73" s="84"/>
    </row>
    <row r="74" spans="1:18" s="85" customFormat="1" ht="24" customHeight="1">
      <c r="A74" s="89"/>
      <c r="B74" s="90"/>
      <c r="C74" s="124"/>
      <c r="D74" s="147" t="s">
        <v>306</v>
      </c>
      <c r="E74" s="167"/>
      <c r="F74" s="224"/>
      <c r="G74" s="225">
        <v>3.4940388337151962</v>
      </c>
      <c r="H74" s="226">
        <v>2.6397979734271049</v>
      </c>
      <c r="I74" s="227">
        <v>2.9724787837670741</v>
      </c>
      <c r="J74" s="227">
        <v>3.1346861341364329</v>
      </c>
      <c r="K74" s="227">
        <v>2.7942531482433308</v>
      </c>
      <c r="L74" s="228">
        <v>-0.72961338861151637</v>
      </c>
      <c r="M74" s="226">
        <v>7.8902355356624154</v>
      </c>
      <c r="N74" s="226">
        <v>10.84348071967176</v>
      </c>
      <c r="O74" s="229">
        <v>4.3497076239436883</v>
      </c>
      <c r="P74" s="135"/>
      <c r="R74" s="84"/>
    </row>
    <row r="75" spans="1:18" s="85" customFormat="1" ht="24" customHeight="1">
      <c r="A75" s="89"/>
      <c r="B75" s="90"/>
      <c r="C75" s="124"/>
      <c r="D75" s="147" t="s">
        <v>307</v>
      </c>
      <c r="E75" s="167"/>
      <c r="F75" s="224"/>
      <c r="G75" s="225">
        <v>3.8798760885102812</v>
      </c>
      <c r="H75" s="226">
        <v>3.9118346190377906</v>
      </c>
      <c r="I75" s="227">
        <v>4.1161278434449056</v>
      </c>
      <c r="J75" s="227">
        <v>6.203902264982708</v>
      </c>
      <c r="K75" s="227">
        <v>1.8145846487206407</v>
      </c>
      <c r="L75" s="228">
        <v>1.7655777284110608</v>
      </c>
      <c r="M75" s="226">
        <v>3.6236319546116391</v>
      </c>
      <c r="N75" s="226">
        <v>11.774013712461763</v>
      </c>
      <c r="O75" s="229">
        <v>2.3854980202497211</v>
      </c>
      <c r="P75" s="135"/>
      <c r="R75" s="84"/>
    </row>
    <row r="76" spans="1:18" s="85" customFormat="1" ht="24" customHeight="1">
      <c r="A76" s="89"/>
      <c r="B76" s="90"/>
      <c r="C76" s="124"/>
      <c r="D76" s="210" t="s">
        <v>308</v>
      </c>
      <c r="E76" s="211"/>
      <c r="F76" s="217"/>
      <c r="G76" s="212">
        <v>3.1374417794443055</v>
      </c>
      <c r="H76" s="213">
        <v>2.1778884641578733</v>
      </c>
      <c r="I76" s="214">
        <v>2.1421633443013732</v>
      </c>
      <c r="J76" s="214">
        <v>2.0576052008752121</v>
      </c>
      <c r="K76" s="214">
        <v>2.2393980887115861</v>
      </c>
      <c r="L76" s="215">
        <v>2.5618772484461205</v>
      </c>
      <c r="M76" s="213">
        <v>7.858148400345133</v>
      </c>
      <c r="N76" s="213">
        <v>9.5032561466605436</v>
      </c>
      <c r="O76" s="216">
        <v>4.0340506673249621</v>
      </c>
      <c r="P76" s="135"/>
      <c r="R76" s="84"/>
    </row>
    <row r="77" spans="1:18" s="85" customFormat="1" ht="24" customHeight="1">
      <c r="A77" s="89"/>
      <c r="B77" s="90"/>
      <c r="C77" s="124"/>
      <c r="D77" s="147" t="s">
        <v>309</v>
      </c>
      <c r="E77" s="218"/>
      <c r="F77" s="218"/>
      <c r="G77" s="225">
        <v>1.6966835027749205</v>
      </c>
      <c r="H77" s="230">
        <v>1.7387387416264222</v>
      </c>
      <c r="I77" s="231">
        <v>1.7736222440277949</v>
      </c>
      <c r="J77" s="231">
        <v>2.4508698123435702</v>
      </c>
      <c r="K77" s="231">
        <v>0.99622932289629151</v>
      </c>
      <c r="L77" s="228">
        <v>1.3653303975962094</v>
      </c>
      <c r="M77" s="232">
        <v>1.2652502523078812</v>
      </c>
      <c r="N77" s="232">
        <v>18.993644635832041</v>
      </c>
      <c r="O77" s="229">
        <v>1.0853142389052772</v>
      </c>
      <c r="P77" s="135"/>
      <c r="R77" s="84"/>
    </row>
    <row r="78" spans="1:18" s="85" customFormat="1" ht="24.95" customHeight="1">
      <c r="A78" s="89"/>
      <c r="B78" s="90"/>
      <c r="C78" s="124"/>
      <c r="D78" s="210" t="s">
        <v>310</v>
      </c>
      <c r="E78" s="211"/>
      <c r="F78" s="233"/>
      <c r="G78" s="225">
        <v>2.2083357053610753</v>
      </c>
      <c r="H78" s="230">
        <v>1.3846029478670419</v>
      </c>
      <c r="I78" s="231">
        <v>1.4361056491331459</v>
      </c>
      <c r="J78" s="231">
        <v>1.2517457247165797</v>
      </c>
      <c r="K78" s="231">
        <v>1.650775047367814</v>
      </c>
      <c r="L78" s="228">
        <v>0.83107476868298225</v>
      </c>
      <c r="M78" s="232">
        <v>5.9443212689898051</v>
      </c>
      <c r="N78" s="232">
        <v>14.250757799920176</v>
      </c>
      <c r="O78" s="229">
        <v>3.0750919347354522</v>
      </c>
      <c r="P78" s="135"/>
      <c r="R78" s="84"/>
    </row>
    <row r="79" spans="1:18" s="85" customFormat="1" ht="24.95" customHeight="1">
      <c r="A79" s="89"/>
      <c r="B79" s="90"/>
      <c r="C79" s="124"/>
      <c r="D79" s="210" t="s">
        <v>312</v>
      </c>
      <c r="E79" s="211"/>
      <c r="F79" s="211"/>
      <c r="G79" s="212">
        <v>1.7833948537426147</v>
      </c>
      <c r="H79" s="234">
        <v>1.6174592485156181</v>
      </c>
      <c r="I79" s="235">
        <v>1.5024379454934511</v>
      </c>
      <c r="J79" s="235">
        <v>1.6958179084509029</v>
      </c>
      <c r="K79" s="235">
        <v>1.278149492383629</v>
      </c>
      <c r="L79" s="215">
        <v>2.8610749056513063</v>
      </c>
      <c r="M79" s="236">
        <v>2.2836445882257861</v>
      </c>
      <c r="N79" s="236">
        <v>16.880222215160256</v>
      </c>
      <c r="O79" s="216">
        <v>1.6209917843871935</v>
      </c>
      <c r="P79" s="135"/>
      <c r="R79" s="84"/>
    </row>
    <row r="80" spans="1:18" ht="24.95" customHeight="1">
      <c r="A80" s="86"/>
      <c r="C80" s="88"/>
      <c r="D80" s="210" t="s">
        <v>326</v>
      </c>
      <c r="E80" s="211"/>
      <c r="F80" s="211"/>
      <c r="G80" s="212">
        <v>3.7717206546044713</v>
      </c>
      <c r="H80" s="234">
        <v>2.4741972549554347</v>
      </c>
      <c r="I80" s="235">
        <v>2.579341697450066</v>
      </c>
      <c r="J80" s="235">
        <v>1.9464079893559028</v>
      </c>
      <c r="K80" s="235">
        <v>3.3164664661095244</v>
      </c>
      <c r="L80" s="215">
        <v>1.3523864061507185</v>
      </c>
      <c r="M80" s="236">
        <v>9.3886353625328933</v>
      </c>
      <c r="N80" s="236">
        <v>17.271405683790064</v>
      </c>
      <c r="O80" s="216">
        <v>5.4003864593225703</v>
      </c>
      <c r="R80" s="86"/>
    </row>
    <row r="81" spans="1:18" ht="24.95" customHeight="1" thickBot="1">
      <c r="A81" s="86"/>
      <c r="C81" s="88"/>
      <c r="D81" s="237" t="s">
        <v>327</v>
      </c>
      <c r="E81" s="238"/>
      <c r="F81" s="238"/>
      <c r="G81" s="239">
        <v>-0.42484675888618817</v>
      </c>
      <c r="H81" s="240">
        <v>0.52284145940733051</v>
      </c>
      <c r="I81" s="241">
        <v>0.43502341559067403</v>
      </c>
      <c r="J81" s="241">
        <v>1.1443027141890827</v>
      </c>
      <c r="K81" s="241">
        <v>-0.38006073328876733</v>
      </c>
      <c r="L81" s="242">
        <v>1.4711354548265998</v>
      </c>
      <c r="M81" s="243">
        <v>-4.8162596920832019</v>
      </c>
      <c r="N81" s="243">
        <v>17.296106281590529</v>
      </c>
      <c r="O81" s="244">
        <v>-1.9601376015729643</v>
      </c>
      <c r="R81" s="86"/>
    </row>
    <row r="82" spans="1:18" ht="12" customHeight="1">
      <c r="A82" s="86"/>
      <c r="C82" s="88"/>
      <c r="D82" s="88"/>
      <c r="E82" s="88"/>
      <c r="F82" s="88"/>
      <c r="G82" s="88"/>
      <c r="H82" s="88"/>
      <c r="I82" s="88"/>
      <c r="J82" s="88"/>
      <c r="K82" s="88"/>
      <c r="L82" s="88"/>
      <c r="M82" s="88"/>
      <c r="N82" s="88"/>
      <c r="O82" s="88"/>
      <c r="R82" s="86"/>
    </row>
    <row r="83" spans="1:18" ht="12" customHeight="1">
      <c r="A83" s="86"/>
      <c r="C83" s="88"/>
      <c r="D83" s="88"/>
      <c r="E83" s="88"/>
      <c r="F83" s="88"/>
      <c r="G83" s="88"/>
      <c r="H83" s="88"/>
      <c r="I83" s="88"/>
      <c r="J83" s="88"/>
      <c r="K83" s="88"/>
      <c r="L83" s="88"/>
      <c r="M83" s="88"/>
      <c r="N83" s="88"/>
      <c r="O83" s="88"/>
      <c r="R83" s="86"/>
    </row>
    <row r="84" spans="1:18" ht="12" customHeight="1">
      <c r="A84" s="86"/>
      <c r="C84" s="88"/>
      <c r="D84" s="88"/>
      <c r="E84" s="88"/>
      <c r="F84" s="88"/>
      <c r="G84" s="88"/>
      <c r="H84" s="88"/>
      <c r="I84" s="88"/>
      <c r="J84" s="88"/>
      <c r="K84" s="88"/>
      <c r="L84" s="88"/>
      <c r="M84" s="88"/>
      <c r="N84" s="88"/>
      <c r="O84" s="88"/>
      <c r="R84" s="86"/>
    </row>
    <row r="85" spans="1:18" ht="6" customHeight="1">
      <c r="A85" s="86"/>
      <c r="R85" s="86"/>
    </row>
    <row r="86" spans="1:18" ht="5.0999999999999996" customHeight="1">
      <c r="A86" s="86"/>
      <c r="R86" s="86"/>
    </row>
    <row r="87" spans="1:18" ht="12" customHeight="1">
      <c r="A87" s="86"/>
      <c r="B87" s="86"/>
      <c r="C87" s="86"/>
      <c r="D87" s="86"/>
      <c r="E87" s="86"/>
      <c r="F87" s="86"/>
      <c r="G87" s="86"/>
      <c r="H87" s="86"/>
      <c r="I87" s="86"/>
      <c r="J87" s="86"/>
      <c r="K87" s="86"/>
      <c r="L87" s="86"/>
      <c r="M87" s="86"/>
      <c r="N87" s="86"/>
      <c r="O87" s="86"/>
      <c r="P87" s="86"/>
      <c r="Q87" s="86"/>
      <c r="R87" s="86"/>
    </row>
  </sheetData>
  <mergeCells count="8">
    <mergeCell ref="H64:H65"/>
    <mergeCell ref="I64:K64"/>
    <mergeCell ref="L64:L65"/>
    <mergeCell ref="H11:L11"/>
    <mergeCell ref="H12:H13"/>
    <mergeCell ref="I12:K12"/>
    <mergeCell ref="L12:L13"/>
    <mergeCell ref="H63:L63"/>
  </mergeCells>
  <phoneticPr fontId="21"/>
  <printOptions horizontalCentered="1"/>
  <pageMargins left="0.59055118110236227" right="0.39370078740157483" top="0.78740157480314965" bottom="0.59055118110236227" header="0.39370078740157483" footer="0.39370078740157483"/>
  <pageSetup paperSize="9" scale="79" orientation="portrait" horizontalDpi="300" verticalDpi="300" r:id="rId1"/>
  <headerFooter alignWithMargins="0">
    <oddFooter>&amp;C- &amp;A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9" tint="-0.249977111117893"/>
    <pageSetUpPr fitToPage="1"/>
  </sheetPr>
  <dimension ref="A1:P88"/>
  <sheetViews>
    <sheetView zoomScale="70" zoomScaleNormal="70" workbookViewId="0"/>
  </sheetViews>
  <sheetFormatPr defaultRowHeight="12" customHeight="1"/>
  <cols>
    <col min="1" max="4" width="1.5" style="87" customWidth="1"/>
    <col min="5" max="6" width="2.375" style="87" customWidth="1"/>
    <col min="7" max="7" width="11.25" style="87" customWidth="1"/>
    <col min="8" max="13" width="12" style="87" customWidth="1"/>
    <col min="14" max="14" width="0.75" style="182" customWidth="1"/>
    <col min="15" max="15" width="1.5" style="182" customWidth="1"/>
    <col min="16" max="16" width="1.5" style="176" customWidth="1"/>
    <col min="17" max="207" width="9" style="176"/>
    <col min="208" max="211" width="1.5" style="176" customWidth="1"/>
    <col min="212" max="213" width="2.375" style="176" customWidth="1"/>
    <col min="214" max="214" width="11.25" style="176" customWidth="1"/>
    <col min="215" max="220" width="12" style="176" customWidth="1"/>
    <col min="221" max="221" width="0.75" style="176" customWidth="1"/>
    <col min="222" max="223" width="1.5" style="176" customWidth="1"/>
    <col min="224" max="463" width="9" style="176"/>
    <col min="464" max="467" width="1.5" style="176" customWidth="1"/>
    <col min="468" max="469" width="2.375" style="176" customWidth="1"/>
    <col min="470" max="470" width="11.25" style="176" customWidth="1"/>
    <col min="471" max="476" width="12" style="176" customWidth="1"/>
    <col min="477" max="477" width="0.75" style="176" customWidth="1"/>
    <col min="478" max="479" width="1.5" style="176" customWidth="1"/>
    <col min="480" max="719" width="9" style="176"/>
    <col min="720" max="723" width="1.5" style="176" customWidth="1"/>
    <col min="724" max="725" width="2.375" style="176" customWidth="1"/>
    <col min="726" max="726" width="11.25" style="176" customWidth="1"/>
    <col min="727" max="732" width="12" style="176" customWidth="1"/>
    <col min="733" max="733" width="0.75" style="176" customWidth="1"/>
    <col min="734" max="735" width="1.5" style="176" customWidth="1"/>
    <col min="736" max="975" width="9" style="176"/>
    <col min="976" max="979" width="1.5" style="176" customWidth="1"/>
    <col min="980" max="981" width="2.375" style="176" customWidth="1"/>
    <col min="982" max="982" width="11.25" style="176" customWidth="1"/>
    <col min="983" max="988" width="12" style="176" customWidth="1"/>
    <col min="989" max="989" width="0.75" style="176" customWidth="1"/>
    <col min="990" max="991" width="1.5" style="176" customWidth="1"/>
    <col min="992" max="1231" width="9" style="176"/>
    <col min="1232" max="1235" width="1.5" style="176" customWidth="1"/>
    <col min="1236" max="1237" width="2.375" style="176" customWidth="1"/>
    <col min="1238" max="1238" width="11.25" style="176" customWidth="1"/>
    <col min="1239" max="1244" width="12" style="176" customWidth="1"/>
    <col min="1245" max="1245" width="0.75" style="176" customWidth="1"/>
    <col min="1246" max="1247" width="1.5" style="176" customWidth="1"/>
    <col min="1248" max="1487" width="9" style="176"/>
    <col min="1488" max="1491" width="1.5" style="176" customWidth="1"/>
    <col min="1492" max="1493" width="2.375" style="176" customWidth="1"/>
    <col min="1494" max="1494" width="11.25" style="176" customWidth="1"/>
    <col min="1495" max="1500" width="12" style="176" customWidth="1"/>
    <col min="1501" max="1501" width="0.75" style="176" customWidth="1"/>
    <col min="1502" max="1503" width="1.5" style="176" customWidth="1"/>
    <col min="1504" max="1743" width="9" style="176"/>
    <col min="1744" max="1747" width="1.5" style="176" customWidth="1"/>
    <col min="1748" max="1749" width="2.375" style="176" customWidth="1"/>
    <col min="1750" max="1750" width="11.25" style="176" customWidth="1"/>
    <col min="1751" max="1756" width="12" style="176" customWidth="1"/>
    <col min="1757" max="1757" width="0.75" style="176" customWidth="1"/>
    <col min="1758" max="1759" width="1.5" style="176" customWidth="1"/>
    <col min="1760" max="1999" width="9" style="176"/>
    <col min="2000" max="2003" width="1.5" style="176" customWidth="1"/>
    <col min="2004" max="2005" width="2.375" style="176" customWidth="1"/>
    <col min="2006" max="2006" width="11.25" style="176" customWidth="1"/>
    <col min="2007" max="2012" width="12" style="176" customWidth="1"/>
    <col min="2013" max="2013" width="0.75" style="176" customWidth="1"/>
    <col min="2014" max="2015" width="1.5" style="176" customWidth="1"/>
    <col min="2016" max="2255" width="9" style="176"/>
    <col min="2256" max="2259" width="1.5" style="176" customWidth="1"/>
    <col min="2260" max="2261" width="2.375" style="176" customWidth="1"/>
    <col min="2262" max="2262" width="11.25" style="176" customWidth="1"/>
    <col min="2263" max="2268" width="12" style="176" customWidth="1"/>
    <col min="2269" max="2269" width="0.75" style="176" customWidth="1"/>
    <col min="2270" max="2271" width="1.5" style="176" customWidth="1"/>
    <col min="2272" max="2511" width="9" style="176"/>
    <col min="2512" max="2515" width="1.5" style="176" customWidth="1"/>
    <col min="2516" max="2517" width="2.375" style="176" customWidth="1"/>
    <col min="2518" max="2518" width="11.25" style="176" customWidth="1"/>
    <col min="2519" max="2524" width="12" style="176" customWidth="1"/>
    <col min="2525" max="2525" width="0.75" style="176" customWidth="1"/>
    <col min="2526" max="2527" width="1.5" style="176" customWidth="1"/>
    <col min="2528" max="2767" width="9" style="176"/>
    <col min="2768" max="2771" width="1.5" style="176" customWidth="1"/>
    <col min="2772" max="2773" width="2.375" style="176" customWidth="1"/>
    <col min="2774" max="2774" width="11.25" style="176" customWidth="1"/>
    <col min="2775" max="2780" width="12" style="176" customWidth="1"/>
    <col min="2781" max="2781" width="0.75" style="176" customWidth="1"/>
    <col min="2782" max="2783" width="1.5" style="176" customWidth="1"/>
    <col min="2784" max="3023" width="9" style="176"/>
    <col min="3024" max="3027" width="1.5" style="176" customWidth="1"/>
    <col min="3028" max="3029" width="2.375" style="176" customWidth="1"/>
    <col min="3030" max="3030" width="11.25" style="176" customWidth="1"/>
    <col min="3031" max="3036" width="12" style="176" customWidth="1"/>
    <col min="3037" max="3037" width="0.75" style="176" customWidth="1"/>
    <col min="3038" max="3039" width="1.5" style="176" customWidth="1"/>
    <col min="3040" max="3279" width="9" style="176"/>
    <col min="3280" max="3283" width="1.5" style="176" customWidth="1"/>
    <col min="3284" max="3285" width="2.375" style="176" customWidth="1"/>
    <col min="3286" max="3286" width="11.25" style="176" customWidth="1"/>
    <col min="3287" max="3292" width="12" style="176" customWidth="1"/>
    <col min="3293" max="3293" width="0.75" style="176" customWidth="1"/>
    <col min="3294" max="3295" width="1.5" style="176" customWidth="1"/>
    <col min="3296" max="3535" width="9" style="176"/>
    <col min="3536" max="3539" width="1.5" style="176" customWidth="1"/>
    <col min="3540" max="3541" width="2.375" style="176" customWidth="1"/>
    <col min="3542" max="3542" width="11.25" style="176" customWidth="1"/>
    <col min="3543" max="3548" width="12" style="176" customWidth="1"/>
    <col min="3549" max="3549" width="0.75" style="176" customWidth="1"/>
    <col min="3550" max="3551" width="1.5" style="176" customWidth="1"/>
    <col min="3552" max="3791" width="9" style="176"/>
    <col min="3792" max="3795" width="1.5" style="176" customWidth="1"/>
    <col min="3796" max="3797" width="2.375" style="176" customWidth="1"/>
    <col min="3798" max="3798" width="11.25" style="176" customWidth="1"/>
    <col min="3799" max="3804" width="12" style="176" customWidth="1"/>
    <col min="3805" max="3805" width="0.75" style="176" customWidth="1"/>
    <col min="3806" max="3807" width="1.5" style="176" customWidth="1"/>
    <col min="3808" max="4047" width="9" style="176"/>
    <col min="4048" max="4051" width="1.5" style="176" customWidth="1"/>
    <col min="4052" max="4053" width="2.375" style="176" customWidth="1"/>
    <col min="4054" max="4054" width="11.25" style="176" customWidth="1"/>
    <col min="4055" max="4060" width="12" style="176" customWidth="1"/>
    <col min="4061" max="4061" width="0.75" style="176" customWidth="1"/>
    <col min="4062" max="4063" width="1.5" style="176" customWidth="1"/>
    <col min="4064" max="4303" width="9" style="176"/>
    <col min="4304" max="4307" width="1.5" style="176" customWidth="1"/>
    <col min="4308" max="4309" width="2.375" style="176" customWidth="1"/>
    <col min="4310" max="4310" width="11.25" style="176" customWidth="1"/>
    <col min="4311" max="4316" width="12" style="176" customWidth="1"/>
    <col min="4317" max="4317" width="0.75" style="176" customWidth="1"/>
    <col min="4318" max="4319" width="1.5" style="176" customWidth="1"/>
    <col min="4320" max="4559" width="9" style="176"/>
    <col min="4560" max="4563" width="1.5" style="176" customWidth="1"/>
    <col min="4564" max="4565" width="2.375" style="176" customWidth="1"/>
    <col min="4566" max="4566" width="11.25" style="176" customWidth="1"/>
    <col min="4567" max="4572" width="12" style="176" customWidth="1"/>
    <col min="4573" max="4573" width="0.75" style="176" customWidth="1"/>
    <col min="4574" max="4575" width="1.5" style="176" customWidth="1"/>
    <col min="4576" max="4815" width="9" style="176"/>
    <col min="4816" max="4819" width="1.5" style="176" customWidth="1"/>
    <col min="4820" max="4821" width="2.375" style="176" customWidth="1"/>
    <col min="4822" max="4822" width="11.25" style="176" customWidth="1"/>
    <col min="4823" max="4828" width="12" style="176" customWidth="1"/>
    <col min="4829" max="4829" width="0.75" style="176" customWidth="1"/>
    <col min="4830" max="4831" width="1.5" style="176" customWidth="1"/>
    <col min="4832" max="5071" width="9" style="176"/>
    <col min="5072" max="5075" width="1.5" style="176" customWidth="1"/>
    <col min="5076" max="5077" width="2.375" style="176" customWidth="1"/>
    <col min="5078" max="5078" width="11.25" style="176" customWidth="1"/>
    <col min="5079" max="5084" width="12" style="176" customWidth="1"/>
    <col min="5085" max="5085" width="0.75" style="176" customWidth="1"/>
    <col min="5086" max="5087" width="1.5" style="176" customWidth="1"/>
    <col min="5088" max="5327" width="9" style="176"/>
    <col min="5328" max="5331" width="1.5" style="176" customWidth="1"/>
    <col min="5332" max="5333" width="2.375" style="176" customWidth="1"/>
    <col min="5334" max="5334" width="11.25" style="176" customWidth="1"/>
    <col min="5335" max="5340" width="12" style="176" customWidth="1"/>
    <col min="5341" max="5341" width="0.75" style="176" customWidth="1"/>
    <col min="5342" max="5343" width="1.5" style="176" customWidth="1"/>
    <col min="5344" max="5583" width="9" style="176"/>
    <col min="5584" max="5587" width="1.5" style="176" customWidth="1"/>
    <col min="5588" max="5589" width="2.375" style="176" customWidth="1"/>
    <col min="5590" max="5590" width="11.25" style="176" customWidth="1"/>
    <col min="5591" max="5596" width="12" style="176" customWidth="1"/>
    <col min="5597" max="5597" width="0.75" style="176" customWidth="1"/>
    <col min="5598" max="5599" width="1.5" style="176" customWidth="1"/>
    <col min="5600" max="5839" width="9" style="176"/>
    <col min="5840" max="5843" width="1.5" style="176" customWidth="1"/>
    <col min="5844" max="5845" width="2.375" style="176" customWidth="1"/>
    <col min="5846" max="5846" width="11.25" style="176" customWidth="1"/>
    <col min="5847" max="5852" width="12" style="176" customWidth="1"/>
    <col min="5853" max="5853" width="0.75" style="176" customWidth="1"/>
    <col min="5854" max="5855" width="1.5" style="176" customWidth="1"/>
    <col min="5856" max="6095" width="9" style="176"/>
    <col min="6096" max="6099" width="1.5" style="176" customWidth="1"/>
    <col min="6100" max="6101" width="2.375" style="176" customWidth="1"/>
    <col min="6102" max="6102" width="11.25" style="176" customWidth="1"/>
    <col min="6103" max="6108" width="12" style="176" customWidth="1"/>
    <col min="6109" max="6109" width="0.75" style="176" customWidth="1"/>
    <col min="6110" max="6111" width="1.5" style="176" customWidth="1"/>
    <col min="6112" max="6351" width="9" style="176"/>
    <col min="6352" max="6355" width="1.5" style="176" customWidth="1"/>
    <col min="6356" max="6357" width="2.375" style="176" customWidth="1"/>
    <col min="6358" max="6358" width="11.25" style="176" customWidth="1"/>
    <col min="6359" max="6364" width="12" style="176" customWidth="1"/>
    <col min="6365" max="6365" width="0.75" style="176" customWidth="1"/>
    <col min="6366" max="6367" width="1.5" style="176" customWidth="1"/>
    <col min="6368" max="6607" width="9" style="176"/>
    <col min="6608" max="6611" width="1.5" style="176" customWidth="1"/>
    <col min="6612" max="6613" width="2.375" style="176" customWidth="1"/>
    <col min="6614" max="6614" width="11.25" style="176" customWidth="1"/>
    <col min="6615" max="6620" width="12" style="176" customWidth="1"/>
    <col min="6621" max="6621" width="0.75" style="176" customWidth="1"/>
    <col min="6622" max="6623" width="1.5" style="176" customWidth="1"/>
    <col min="6624" max="6863" width="9" style="176"/>
    <col min="6864" max="6867" width="1.5" style="176" customWidth="1"/>
    <col min="6868" max="6869" width="2.375" style="176" customWidth="1"/>
    <col min="6870" max="6870" width="11.25" style="176" customWidth="1"/>
    <col min="6871" max="6876" width="12" style="176" customWidth="1"/>
    <col min="6877" max="6877" width="0.75" style="176" customWidth="1"/>
    <col min="6878" max="6879" width="1.5" style="176" customWidth="1"/>
    <col min="6880" max="7119" width="9" style="176"/>
    <col min="7120" max="7123" width="1.5" style="176" customWidth="1"/>
    <col min="7124" max="7125" width="2.375" style="176" customWidth="1"/>
    <col min="7126" max="7126" width="11.25" style="176" customWidth="1"/>
    <col min="7127" max="7132" width="12" style="176" customWidth="1"/>
    <col min="7133" max="7133" width="0.75" style="176" customWidth="1"/>
    <col min="7134" max="7135" width="1.5" style="176" customWidth="1"/>
    <col min="7136" max="7375" width="9" style="176"/>
    <col min="7376" max="7379" width="1.5" style="176" customWidth="1"/>
    <col min="7380" max="7381" width="2.375" style="176" customWidth="1"/>
    <col min="7382" max="7382" width="11.25" style="176" customWidth="1"/>
    <col min="7383" max="7388" width="12" style="176" customWidth="1"/>
    <col min="7389" max="7389" width="0.75" style="176" customWidth="1"/>
    <col min="7390" max="7391" width="1.5" style="176" customWidth="1"/>
    <col min="7392" max="7631" width="9" style="176"/>
    <col min="7632" max="7635" width="1.5" style="176" customWidth="1"/>
    <col min="7636" max="7637" width="2.375" style="176" customWidth="1"/>
    <col min="7638" max="7638" width="11.25" style="176" customWidth="1"/>
    <col min="7639" max="7644" width="12" style="176" customWidth="1"/>
    <col min="7645" max="7645" width="0.75" style="176" customWidth="1"/>
    <col min="7646" max="7647" width="1.5" style="176" customWidth="1"/>
    <col min="7648" max="7887" width="9" style="176"/>
    <col min="7888" max="7891" width="1.5" style="176" customWidth="1"/>
    <col min="7892" max="7893" width="2.375" style="176" customWidth="1"/>
    <col min="7894" max="7894" width="11.25" style="176" customWidth="1"/>
    <col min="7895" max="7900" width="12" style="176" customWidth="1"/>
    <col min="7901" max="7901" width="0.75" style="176" customWidth="1"/>
    <col min="7902" max="7903" width="1.5" style="176" customWidth="1"/>
    <col min="7904" max="8143" width="9" style="176"/>
    <col min="8144" max="8147" width="1.5" style="176" customWidth="1"/>
    <col min="8148" max="8149" width="2.375" style="176" customWidth="1"/>
    <col min="8150" max="8150" width="11.25" style="176" customWidth="1"/>
    <col min="8151" max="8156" width="12" style="176" customWidth="1"/>
    <col min="8157" max="8157" width="0.75" style="176" customWidth="1"/>
    <col min="8158" max="8159" width="1.5" style="176" customWidth="1"/>
    <col min="8160" max="8399" width="9" style="176"/>
    <col min="8400" max="8403" width="1.5" style="176" customWidth="1"/>
    <col min="8404" max="8405" width="2.375" style="176" customWidth="1"/>
    <col min="8406" max="8406" width="11.25" style="176" customWidth="1"/>
    <col min="8407" max="8412" width="12" style="176" customWidth="1"/>
    <col min="8413" max="8413" width="0.75" style="176" customWidth="1"/>
    <col min="8414" max="8415" width="1.5" style="176" customWidth="1"/>
    <col min="8416" max="8655" width="9" style="176"/>
    <col min="8656" max="8659" width="1.5" style="176" customWidth="1"/>
    <col min="8660" max="8661" width="2.375" style="176" customWidth="1"/>
    <col min="8662" max="8662" width="11.25" style="176" customWidth="1"/>
    <col min="8663" max="8668" width="12" style="176" customWidth="1"/>
    <col min="8669" max="8669" width="0.75" style="176" customWidth="1"/>
    <col min="8670" max="8671" width="1.5" style="176" customWidth="1"/>
    <col min="8672" max="8911" width="9" style="176"/>
    <col min="8912" max="8915" width="1.5" style="176" customWidth="1"/>
    <col min="8916" max="8917" width="2.375" style="176" customWidth="1"/>
    <col min="8918" max="8918" width="11.25" style="176" customWidth="1"/>
    <col min="8919" max="8924" width="12" style="176" customWidth="1"/>
    <col min="8925" max="8925" width="0.75" style="176" customWidth="1"/>
    <col min="8926" max="8927" width="1.5" style="176" customWidth="1"/>
    <col min="8928" max="9167" width="9" style="176"/>
    <col min="9168" max="9171" width="1.5" style="176" customWidth="1"/>
    <col min="9172" max="9173" width="2.375" style="176" customWidth="1"/>
    <col min="9174" max="9174" width="11.25" style="176" customWidth="1"/>
    <col min="9175" max="9180" width="12" style="176" customWidth="1"/>
    <col min="9181" max="9181" width="0.75" style="176" customWidth="1"/>
    <col min="9182" max="9183" width="1.5" style="176" customWidth="1"/>
    <col min="9184" max="9423" width="9" style="176"/>
    <col min="9424" max="9427" width="1.5" style="176" customWidth="1"/>
    <col min="9428" max="9429" width="2.375" style="176" customWidth="1"/>
    <col min="9430" max="9430" width="11.25" style="176" customWidth="1"/>
    <col min="9431" max="9436" width="12" style="176" customWidth="1"/>
    <col min="9437" max="9437" width="0.75" style="176" customWidth="1"/>
    <col min="9438" max="9439" width="1.5" style="176" customWidth="1"/>
    <col min="9440" max="9679" width="9" style="176"/>
    <col min="9680" max="9683" width="1.5" style="176" customWidth="1"/>
    <col min="9684" max="9685" width="2.375" style="176" customWidth="1"/>
    <col min="9686" max="9686" width="11.25" style="176" customWidth="1"/>
    <col min="9687" max="9692" width="12" style="176" customWidth="1"/>
    <col min="9693" max="9693" width="0.75" style="176" customWidth="1"/>
    <col min="9694" max="9695" width="1.5" style="176" customWidth="1"/>
    <col min="9696" max="9935" width="9" style="176"/>
    <col min="9936" max="9939" width="1.5" style="176" customWidth="1"/>
    <col min="9940" max="9941" width="2.375" style="176" customWidth="1"/>
    <col min="9942" max="9942" width="11.25" style="176" customWidth="1"/>
    <col min="9943" max="9948" width="12" style="176" customWidth="1"/>
    <col min="9949" max="9949" width="0.75" style="176" customWidth="1"/>
    <col min="9950" max="9951" width="1.5" style="176" customWidth="1"/>
    <col min="9952" max="10191" width="9" style="176"/>
    <col min="10192" max="10195" width="1.5" style="176" customWidth="1"/>
    <col min="10196" max="10197" width="2.375" style="176" customWidth="1"/>
    <col min="10198" max="10198" width="11.25" style="176" customWidth="1"/>
    <col min="10199" max="10204" width="12" style="176" customWidth="1"/>
    <col min="10205" max="10205" width="0.75" style="176" customWidth="1"/>
    <col min="10206" max="10207" width="1.5" style="176" customWidth="1"/>
    <col min="10208" max="10447" width="9" style="176"/>
    <col min="10448" max="10451" width="1.5" style="176" customWidth="1"/>
    <col min="10452" max="10453" width="2.375" style="176" customWidth="1"/>
    <col min="10454" max="10454" width="11.25" style="176" customWidth="1"/>
    <col min="10455" max="10460" width="12" style="176" customWidth="1"/>
    <col min="10461" max="10461" width="0.75" style="176" customWidth="1"/>
    <col min="10462" max="10463" width="1.5" style="176" customWidth="1"/>
    <col min="10464" max="10703" width="9" style="176"/>
    <col min="10704" max="10707" width="1.5" style="176" customWidth="1"/>
    <col min="10708" max="10709" width="2.375" style="176" customWidth="1"/>
    <col min="10710" max="10710" width="11.25" style="176" customWidth="1"/>
    <col min="10711" max="10716" width="12" style="176" customWidth="1"/>
    <col min="10717" max="10717" width="0.75" style="176" customWidth="1"/>
    <col min="10718" max="10719" width="1.5" style="176" customWidth="1"/>
    <col min="10720" max="10959" width="9" style="176"/>
    <col min="10960" max="10963" width="1.5" style="176" customWidth="1"/>
    <col min="10964" max="10965" width="2.375" style="176" customWidth="1"/>
    <col min="10966" max="10966" width="11.25" style="176" customWidth="1"/>
    <col min="10967" max="10972" width="12" style="176" customWidth="1"/>
    <col min="10973" max="10973" width="0.75" style="176" customWidth="1"/>
    <col min="10974" max="10975" width="1.5" style="176" customWidth="1"/>
    <col min="10976" max="11215" width="9" style="176"/>
    <col min="11216" max="11219" width="1.5" style="176" customWidth="1"/>
    <col min="11220" max="11221" width="2.375" style="176" customWidth="1"/>
    <col min="11222" max="11222" width="11.25" style="176" customWidth="1"/>
    <col min="11223" max="11228" width="12" style="176" customWidth="1"/>
    <col min="11229" max="11229" width="0.75" style="176" customWidth="1"/>
    <col min="11230" max="11231" width="1.5" style="176" customWidth="1"/>
    <col min="11232" max="11471" width="9" style="176"/>
    <col min="11472" max="11475" width="1.5" style="176" customWidth="1"/>
    <col min="11476" max="11477" width="2.375" style="176" customWidth="1"/>
    <col min="11478" max="11478" width="11.25" style="176" customWidth="1"/>
    <col min="11479" max="11484" width="12" style="176" customWidth="1"/>
    <col min="11485" max="11485" width="0.75" style="176" customWidth="1"/>
    <col min="11486" max="11487" width="1.5" style="176" customWidth="1"/>
    <col min="11488" max="11727" width="9" style="176"/>
    <col min="11728" max="11731" width="1.5" style="176" customWidth="1"/>
    <col min="11732" max="11733" width="2.375" style="176" customWidth="1"/>
    <col min="11734" max="11734" width="11.25" style="176" customWidth="1"/>
    <col min="11735" max="11740" width="12" style="176" customWidth="1"/>
    <col min="11741" max="11741" width="0.75" style="176" customWidth="1"/>
    <col min="11742" max="11743" width="1.5" style="176" customWidth="1"/>
    <col min="11744" max="11983" width="9" style="176"/>
    <col min="11984" max="11987" width="1.5" style="176" customWidth="1"/>
    <col min="11988" max="11989" width="2.375" style="176" customWidth="1"/>
    <col min="11990" max="11990" width="11.25" style="176" customWidth="1"/>
    <col min="11991" max="11996" width="12" style="176" customWidth="1"/>
    <col min="11997" max="11997" width="0.75" style="176" customWidth="1"/>
    <col min="11998" max="11999" width="1.5" style="176" customWidth="1"/>
    <col min="12000" max="12239" width="9" style="176"/>
    <col min="12240" max="12243" width="1.5" style="176" customWidth="1"/>
    <col min="12244" max="12245" width="2.375" style="176" customWidth="1"/>
    <col min="12246" max="12246" width="11.25" style="176" customWidth="1"/>
    <col min="12247" max="12252" width="12" style="176" customWidth="1"/>
    <col min="12253" max="12253" width="0.75" style="176" customWidth="1"/>
    <col min="12254" max="12255" width="1.5" style="176" customWidth="1"/>
    <col min="12256" max="12495" width="9" style="176"/>
    <col min="12496" max="12499" width="1.5" style="176" customWidth="1"/>
    <col min="12500" max="12501" width="2.375" style="176" customWidth="1"/>
    <col min="12502" max="12502" width="11.25" style="176" customWidth="1"/>
    <col min="12503" max="12508" width="12" style="176" customWidth="1"/>
    <col min="12509" max="12509" width="0.75" style="176" customWidth="1"/>
    <col min="12510" max="12511" width="1.5" style="176" customWidth="1"/>
    <col min="12512" max="12751" width="9" style="176"/>
    <col min="12752" max="12755" width="1.5" style="176" customWidth="1"/>
    <col min="12756" max="12757" width="2.375" style="176" customWidth="1"/>
    <col min="12758" max="12758" width="11.25" style="176" customWidth="1"/>
    <col min="12759" max="12764" width="12" style="176" customWidth="1"/>
    <col min="12765" max="12765" width="0.75" style="176" customWidth="1"/>
    <col min="12766" max="12767" width="1.5" style="176" customWidth="1"/>
    <col min="12768" max="13007" width="9" style="176"/>
    <col min="13008" max="13011" width="1.5" style="176" customWidth="1"/>
    <col min="13012" max="13013" width="2.375" style="176" customWidth="1"/>
    <col min="13014" max="13014" width="11.25" style="176" customWidth="1"/>
    <col min="13015" max="13020" width="12" style="176" customWidth="1"/>
    <col min="13021" max="13021" width="0.75" style="176" customWidth="1"/>
    <col min="13022" max="13023" width="1.5" style="176" customWidth="1"/>
    <col min="13024" max="13263" width="9" style="176"/>
    <col min="13264" max="13267" width="1.5" style="176" customWidth="1"/>
    <col min="13268" max="13269" width="2.375" style="176" customWidth="1"/>
    <col min="13270" max="13270" width="11.25" style="176" customWidth="1"/>
    <col min="13271" max="13276" width="12" style="176" customWidth="1"/>
    <col min="13277" max="13277" width="0.75" style="176" customWidth="1"/>
    <col min="13278" max="13279" width="1.5" style="176" customWidth="1"/>
    <col min="13280" max="13519" width="9" style="176"/>
    <col min="13520" max="13523" width="1.5" style="176" customWidth="1"/>
    <col min="13524" max="13525" width="2.375" style="176" customWidth="1"/>
    <col min="13526" max="13526" width="11.25" style="176" customWidth="1"/>
    <col min="13527" max="13532" width="12" style="176" customWidth="1"/>
    <col min="13533" max="13533" width="0.75" style="176" customWidth="1"/>
    <col min="13534" max="13535" width="1.5" style="176" customWidth="1"/>
    <col min="13536" max="13775" width="9" style="176"/>
    <col min="13776" max="13779" width="1.5" style="176" customWidth="1"/>
    <col min="13780" max="13781" width="2.375" style="176" customWidth="1"/>
    <col min="13782" max="13782" width="11.25" style="176" customWidth="1"/>
    <col min="13783" max="13788" width="12" style="176" customWidth="1"/>
    <col min="13789" max="13789" width="0.75" style="176" customWidth="1"/>
    <col min="13790" max="13791" width="1.5" style="176" customWidth="1"/>
    <col min="13792" max="14031" width="9" style="176"/>
    <col min="14032" max="14035" width="1.5" style="176" customWidth="1"/>
    <col min="14036" max="14037" width="2.375" style="176" customWidth="1"/>
    <col min="14038" max="14038" width="11.25" style="176" customWidth="1"/>
    <col min="14039" max="14044" width="12" style="176" customWidth="1"/>
    <col min="14045" max="14045" width="0.75" style="176" customWidth="1"/>
    <col min="14046" max="14047" width="1.5" style="176" customWidth="1"/>
    <col min="14048" max="14287" width="9" style="176"/>
    <col min="14288" max="14291" width="1.5" style="176" customWidth="1"/>
    <col min="14292" max="14293" width="2.375" style="176" customWidth="1"/>
    <col min="14294" max="14294" width="11.25" style="176" customWidth="1"/>
    <col min="14295" max="14300" width="12" style="176" customWidth="1"/>
    <col min="14301" max="14301" width="0.75" style="176" customWidth="1"/>
    <col min="14302" max="14303" width="1.5" style="176" customWidth="1"/>
    <col min="14304" max="14543" width="9" style="176"/>
    <col min="14544" max="14547" width="1.5" style="176" customWidth="1"/>
    <col min="14548" max="14549" width="2.375" style="176" customWidth="1"/>
    <col min="14550" max="14550" width="11.25" style="176" customWidth="1"/>
    <col min="14551" max="14556" width="12" style="176" customWidth="1"/>
    <col min="14557" max="14557" width="0.75" style="176" customWidth="1"/>
    <col min="14558" max="14559" width="1.5" style="176" customWidth="1"/>
    <col min="14560" max="14799" width="9" style="176"/>
    <col min="14800" max="14803" width="1.5" style="176" customWidth="1"/>
    <col min="14804" max="14805" width="2.375" style="176" customWidth="1"/>
    <col min="14806" max="14806" width="11.25" style="176" customWidth="1"/>
    <col min="14807" max="14812" width="12" style="176" customWidth="1"/>
    <col min="14813" max="14813" width="0.75" style="176" customWidth="1"/>
    <col min="14814" max="14815" width="1.5" style="176" customWidth="1"/>
    <col min="14816" max="15055" width="9" style="176"/>
    <col min="15056" max="15059" width="1.5" style="176" customWidth="1"/>
    <col min="15060" max="15061" width="2.375" style="176" customWidth="1"/>
    <col min="15062" max="15062" width="11.25" style="176" customWidth="1"/>
    <col min="15063" max="15068" width="12" style="176" customWidth="1"/>
    <col min="15069" max="15069" width="0.75" style="176" customWidth="1"/>
    <col min="15070" max="15071" width="1.5" style="176" customWidth="1"/>
    <col min="15072" max="15311" width="9" style="176"/>
    <col min="15312" max="15315" width="1.5" style="176" customWidth="1"/>
    <col min="15316" max="15317" width="2.375" style="176" customWidth="1"/>
    <col min="15318" max="15318" width="11.25" style="176" customWidth="1"/>
    <col min="15319" max="15324" width="12" style="176" customWidth="1"/>
    <col min="15325" max="15325" width="0.75" style="176" customWidth="1"/>
    <col min="15326" max="15327" width="1.5" style="176" customWidth="1"/>
    <col min="15328" max="15567" width="9" style="176"/>
    <col min="15568" max="15571" width="1.5" style="176" customWidth="1"/>
    <col min="15572" max="15573" width="2.375" style="176" customWidth="1"/>
    <col min="15574" max="15574" width="11.25" style="176" customWidth="1"/>
    <col min="15575" max="15580" width="12" style="176" customWidth="1"/>
    <col min="15581" max="15581" width="0.75" style="176" customWidth="1"/>
    <col min="15582" max="15583" width="1.5" style="176" customWidth="1"/>
    <col min="15584" max="15823" width="9" style="176"/>
    <col min="15824" max="15827" width="1.5" style="176" customWidth="1"/>
    <col min="15828" max="15829" width="2.375" style="176" customWidth="1"/>
    <col min="15830" max="15830" width="11.25" style="176" customWidth="1"/>
    <col min="15831" max="15836" width="12" style="176" customWidth="1"/>
    <col min="15837" max="15837" width="0.75" style="176" customWidth="1"/>
    <col min="15838" max="15839" width="1.5" style="176" customWidth="1"/>
    <col min="15840" max="16079" width="9" style="176"/>
    <col min="16080" max="16083" width="1.5" style="176" customWidth="1"/>
    <col min="16084" max="16085" width="2.375" style="176" customWidth="1"/>
    <col min="16086" max="16086" width="11.25" style="176" customWidth="1"/>
    <col min="16087" max="16092" width="12" style="176" customWidth="1"/>
    <col min="16093" max="16093" width="0.75" style="176" customWidth="1"/>
    <col min="16094" max="16095" width="1.5" style="176" customWidth="1"/>
    <col min="16096" max="16384" width="9" style="176"/>
  </cols>
  <sheetData>
    <row r="1" spans="1:16" s="245" customFormat="1">
      <c r="A1" s="90"/>
      <c r="B1" s="90"/>
      <c r="C1" s="90"/>
      <c r="D1" s="85"/>
      <c r="E1" s="85"/>
      <c r="F1" s="85"/>
      <c r="G1" s="85"/>
      <c r="H1" s="85"/>
      <c r="I1" s="85"/>
      <c r="J1" s="85"/>
      <c r="K1" s="85"/>
      <c r="L1" s="85"/>
      <c r="M1" s="85"/>
      <c r="N1" s="182"/>
      <c r="O1" s="182"/>
    </row>
    <row r="2" spans="1:16" s="245" customFormat="1">
      <c r="A2" s="90"/>
      <c r="B2" s="89"/>
      <c r="C2" s="89"/>
      <c r="D2" s="84"/>
      <c r="E2" s="84"/>
      <c r="F2" s="84"/>
      <c r="G2" s="84"/>
      <c r="H2" s="84"/>
      <c r="I2" s="84"/>
      <c r="J2" s="84"/>
      <c r="K2" s="84"/>
      <c r="L2" s="84"/>
      <c r="M2" s="84"/>
      <c r="N2" s="246"/>
      <c r="O2" s="246"/>
      <c r="P2" s="247"/>
    </row>
    <row r="3" spans="1:16" ht="5.0999999999999996" customHeight="1">
      <c r="B3" s="86"/>
      <c r="P3" s="175"/>
    </row>
    <row r="4" spans="1:16" ht="14.25" customHeight="1">
      <c r="B4" s="86"/>
      <c r="C4" s="2840" t="s">
        <v>1541</v>
      </c>
      <c r="D4" s="88"/>
      <c r="E4" s="88"/>
      <c r="F4" s="88"/>
      <c r="G4" s="88"/>
      <c r="H4" s="88"/>
      <c r="I4" s="88"/>
      <c r="J4" s="88"/>
      <c r="K4" s="88"/>
      <c r="L4" s="88"/>
      <c r="M4" s="88"/>
      <c r="N4" s="177"/>
      <c r="P4" s="175"/>
    </row>
    <row r="5" spans="1:16" ht="12" hidden="1" customHeight="1">
      <c r="B5" s="86"/>
      <c r="C5" s="88"/>
      <c r="D5" s="88"/>
      <c r="E5" s="88"/>
      <c r="F5" s="88"/>
      <c r="G5" s="88"/>
      <c r="H5" s="88"/>
      <c r="I5" s="88"/>
      <c r="J5" s="88"/>
      <c r="K5" s="88"/>
      <c r="L5" s="88"/>
      <c r="M5" s="88"/>
      <c r="N5" s="177"/>
      <c r="P5" s="175"/>
    </row>
    <row r="6" spans="1:16" ht="12" hidden="1" customHeight="1">
      <c r="B6" s="86"/>
      <c r="C6" s="88"/>
      <c r="D6" s="88"/>
      <c r="E6" s="88"/>
      <c r="F6" s="88"/>
      <c r="G6" s="88"/>
      <c r="H6" s="88"/>
      <c r="I6" s="88"/>
      <c r="J6" s="88"/>
      <c r="K6" s="88"/>
      <c r="L6" s="88"/>
      <c r="M6" s="88"/>
      <c r="N6" s="177"/>
      <c r="P6" s="175"/>
    </row>
    <row r="7" spans="1:16" s="245" customFormat="1" ht="12" customHeight="1">
      <c r="A7" s="90"/>
      <c r="B7" s="89"/>
      <c r="C7" s="248"/>
      <c r="D7" s="92"/>
      <c r="E7" s="92"/>
      <c r="F7" s="92"/>
      <c r="G7" s="92"/>
      <c r="H7" s="92"/>
      <c r="I7" s="92"/>
      <c r="J7" s="92"/>
      <c r="K7" s="92"/>
      <c r="L7" s="92"/>
      <c r="M7" s="92"/>
      <c r="N7" s="177"/>
      <c r="O7" s="182"/>
      <c r="P7" s="247"/>
    </row>
    <row r="8" spans="1:16" s="245" customFormat="1" ht="12" customHeight="1">
      <c r="A8" s="90"/>
      <c r="B8" s="89"/>
      <c r="C8" s="248"/>
      <c r="D8" s="92"/>
      <c r="E8" s="92"/>
      <c r="F8" s="92"/>
      <c r="G8" s="92"/>
      <c r="H8" s="92"/>
      <c r="I8" s="92"/>
      <c r="J8" s="92"/>
      <c r="K8" s="92"/>
      <c r="L8" s="92"/>
      <c r="M8" s="92"/>
      <c r="N8" s="177"/>
      <c r="O8" s="182"/>
      <c r="P8" s="247"/>
    </row>
    <row r="9" spans="1:16" s="245" customFormat="1" ht="24.95" customHeight="1">
      <c r="A9" s="90"/>
      <c r="B9" s="89"/>
      <c r="C9" s="248"/>
      <c r="D9" s="92"/>
      <c r="E9" s="93" t="s">
        <v>328</v>
      </c>
      <c r="F9" s="94"/>
      <c r="G9" s="94"/>
      <c r="H9" s="95"/>
      <c r="I9" s="95"/>
      <c r="J9" s="95"/>
      <c r="K9" s="95"/>
      <c r="L9" s="95"/>
      <c r="M9" s="95"/>
      <c r="N9" s="177"/>
      <c r="O9" s="182"/>
      <c r="P9" s="247"/>
    </row>
    <row r="10" spans="1:16" s="245" customFormat="1" ht="24.95" customHeight="1" thickBot="1">
      <c r="A10" s="90"/>
      <c r="B10" s="89"/>
      <c r="C10" s="248"/>
      <c r="D10" s="92"/>
      <c r="E10" s="96"/>
      <c r="F10" s="96"/>
      <c r="G10" s="96"/>
      <c r="H10" s="96"/>
      <c r="I10" s="96"/>
      <c r="J10" s="96"/>
      <c r="K10" s="96"/>
      <c r="L10" s="96"/>
      <c r="M10" s="96"/>
      <c r="N10" s="249" t="s">
        <v>329</v>
      </c>
      <c r="O10" s="182"/>
      <c r="P10" s="247"/>
    </row>
    <row r="11" spans="1:16" ht="5.0999999999999996" customHeight="1">
      <c r="B11" s="86"/>
      <c r="C11" s="88"/>
      <c r="D11" s="104"/>
      <c r="E11" s="99"/>
      <c r="F11" s="100"/>
      <c r="G11" s="101"/>
      <c r="H11" s="99"/>
      <c r="I11" s="197"/>
      <c r="J11" s="197"/>
      <c r="K11" s="197"/>
      <c r="L11" s="197"/>
      <c r="M11" s="250"/>
      <c r="N11" s="251"/>
      <c r="P11" s="175"/>
    </row>
    <row r="12" spans="1:16" ht="15" customHeight="1">
      <c r="B12" s="86"/>
      <c r="C12" s="88"/>
      <c r="D12" s="104"/>
      <c r="E12" s="103"/>
      <c r="F12" s="98"/>
      <c r="G12" s="104"/>
      <c r="H12" s="105"/>
      <c r="I12" s="3009" t="s">
        <v>330</v>
      </c>
      <c r="J12" s="3010"/>
      <c r="K12" s="3010"/>
      <c r="L12" s="3011"/>
      <c r="M12" s="252"/>
      <c r="N12" s="251"/>
      <c r="P12" s="175"/>
    </row>
    <row r="13" spans="1:16" s="245" customFormat="1" ht="15" customHeight="1">
      <c r="A13" s="90"/>
      <c r="B13" s="89"/>
      <c r="C13" s="248"/>
      <c r="D13" s="124"/>
      <c r="E13" s="109"/>
      <c r="F13" s="98"/>
      <c r="G13" s="104"/>
      <c r="H13" s="110" t="s">
        <v>286</v>
      </c>
      <c r="I13" s="2996" t="s">
        <v>287</v>
      </c>
      <c r="J13" s="2999"/>
      <c r="K13" s="3000"/>
      <c r="L13" s="3012" t="s">
        <v>331</v>
      </c>
      <c r="M13" s="111" t="s">
        <v>290</v>
      </c>
      <c r="N13" s="251"/>
      <c r="O13" s="182"/>
      <c r="P13" s="247"/>
    </row>
    <row r="14" spans="1:16" s="245" customFormat="1" ht="15" customHeight="1" thickBot="1">
      <c r="A14" s="90"/>
      <c r="B14" s="89"/>
      <c r="C14" s="248"/>
      <c r="D14" s="124"/>
      <c r="E14" s="115"/>
      <c r="F14" s="116"/>
      <c r="G14" s="117"/>
      <c r="H14" s="118"/>
      <c r="I14" s="2997"/>
      <c r="J14" s="203" t="s">
        <v>293</v>
      </c>
      <c r="K14" s="253" t="s">
        <v>292</v>
      </c>
      <c r="L14" s="3013"/>
      <c r="M14" s="121"/>
      <c r="N14" s="251"/>
      <c r="O14" s="182"/>
      <c r="P14" s="247"/>
    </row>
    <row r="15" spans="1:16" s="245" customFormat="1" ht="24.95" hidden="1" customHeight="1">
      <c r="A15" s="90"/>
      <c r="B15" s="89"/>
      <c r="C15" s="248"/>
      <c r="D15" s="124"/>
      <c r="E15" s="254" t="s">
        <v>296</v>
      </c>
      <c r="F15" s="126"/>
      <c r="G15" s="127"/>
      <c r="H15" s="128">
        <v>28.007228489999999</v>
      </c>
      <c r="I15" s="255">
        <v>27.970991730000001</v>
      </c>
      <c r="J15" s="130">
        <v>5.1288971800000001</v>
      </c>
      <c r="K15" s="130">
        <v>18.70306888</v>
      </c>
      <c r="L15" s="131">
        <v>4.1390256699999997</v>
      </c>
      <c r="M15" s="132">
        <v>5.2720749800000002</v>
      </c>
      <c r="N15" s="251"/>
      <c r="O15" s="182"/>
      <c r="P15" s="247"/>
    </row>
    <row r="16" spans="1:16" s="245" customFormat="1" ht="24.95" hidden="1" customHeight="1">
      <c r="A16" s="90"/>
      <c r="B16" s="89"/>
      <c r="C16" s="248"/>
      <c r="D16" s="124"/>
      <c r="E16" s="256" t="s">
        <v>332</v>
      </c>
      <c r="F16" s="126"/>
      <c r="G16" s="127"/>
      <c r="H16" s="140">
        <v>1</v>
      </c>
      <c r="I16" s="257">
        <v>0.9987061640171595</v>
      </c>
      <c r="J16" s="142">
        <v>0.18312762299315966</v>
      </c>
      <c r="K16" s="142">
        <v>0.66779434768698887</v>
      </c>
      <c r="L16" s="143">
        <v>0.1477841933370109</v>
      </c>
      <c r="M16" s="258"/>
      <c r="N16" s="251"/>
      <c r="O16" s="182"/>
      <c r="P16" s="247"/>
    </row>
    <row r="17" spans="1:16" s="245" customFormat="1" ht="24.95" hidden="1" customHeight="1">
      <c r="A17" s="90"/>
      <c r="B17" s="89"/>
      <c r="C17" s="248"/>
      <c r="D17" s="124"/>
      <c r="E17" s="259" t="s">
        <v>298</v>
      </c>
      <c r="F17" s="260"/>
      <c r="G17" s="261"/>
      <c r="H17" s="150">
        <v>28.07433318</v>
      </c>
      <c r="I17" s="183">
        <v>28.037580439999999</v>
      </c>
      <c r="J17" s="152">
        <v>5.1209924500000001</v>
      </c>
      <c r="K17" s="152">
        <v>18.78494658</v>
      </c>
      <c r="L17" s="153">
        <v>4.1316414100000003</v>
      </c>
      <c r="M17" s="154">
        <v>5.7772279900000001</v>
      </c>
      <c r="N17" s="251"/>
      <c r="O17" s="182"/>
      <c r="P17" s="247"/>
    </row>
    <row r="18" spans="1:16" s="245" customFormat="1" ht="24.95" hidden="1" customHeight="1">
      <c r="A18" s="90"/>
      <c r="B18" s="89"/>
      <c r="C18" s="248"/>
      <c r="D18" s="124"/>
      <c r="E18" s="256" t="s">
        <v>332</v>
      </c>
      <c r="F18" s="126"/>
      <c r="G18" s="127"/>
      <c r="H18" s="140">
        <v>1</v>
      </c>
      <c r="I18" s="257">
        <v>0.99869087754411268</v>
      </c>
      <c r="J18" s="142">
        <v>0.18240833779262003</v>
      </c>
      <c r="K18" s="142">
        <v>0.66911461296549302</v>
      </c>
      <c r="L18" s="143">
        <v>0.14716792678599963</v>
      </c>
      <c r="M18" s="258"/>
      <c r="N18" s="251"/>
      <c r="O18" s="182"/>
      <c r="P18" s="247"/>
    </row>
    <row r="19" spans="1:16" s="245" customFormat="1" ht="24.95" hidden="1" customHeight="1">
      <c r="A19" s="90"/>
      <c r="B19" s="89"/>
      <c r="C19" s="248"/>
      <c r="D19" s="124"/>
      <c r="E19" s="259" t="s">
        <v>299</v>
      </c>
      <c r="F19" s="260"/>
      <c r="G19" s="261"/>
      <c r="H19" s="150">
        <v>27.61147029</v>
      </c>
      <c r="I19" s="183">
        <v>27.572934050000001</v>
      </c>
      <c r="J19" s="152">
        <v>5.0395142999999996</v>
      </c>
      <c r="K19" s="152">
        <v>18.363182859999998</v>
      </c>
      <c r="L19" s="153">
        <v>4.17023689</v>
      </c>
      <c r="M19" s="154">
        <v>6.0291391000000001</v>
      </c>
      <c r="N19" s="251"/>
      <c r="O19" s="182"/>
      <c r="P19" s="247"/>
    </row>
    <row r="20" spans="1:16" s="245" customFormat="1" ht="24.95" hidden="1" customHeight="1">
      <c r="A20" s="90"/>
      <c r="B20" s="89"/>
      <c r="C20" s="248"/>
      <c r="D20" s="124"/>
      <c r="E20" s="256" t="s">
        <v>332</v>
      </c>
      <c r="F20" s="126"/>
      <c r="G20" s="127"/>
      <c r="H20" s="140">
        <v>1</v>
      </c>
      <c r="I20" s="257">
        <v>0.99860433944316407</v>
      </c>
      <c r="J20" s="142">
        <v>0.18251524627521021</v>
      </c>
      <c r="K20" s="142">
        <v>0.66505632141764515</v>
      </c>
      <c r="L20" s="143">
        <v>0.15103277175030871</v>
      </c>
      <c r="M20" s="258"/>
      <c r="N20" s="251"/>
      <c r="O20" s="182"/>
      <c r="P20" s="247"/>
    </row>
    <row r="21" spans="1:16" s="245" customFormat="1" ht="24.95" hidden="1" customHeight="1">
      <c r="A21" s="90"/>
      <c r="B21" s="89"/>
      <c r="C21" s="248"/>
      <c r="D21" s="124"/>
      <c r="E21" s="259" t="s">
        <v>300</v>
      </c>
      <c r="F21" s="260"/>
      <c r="G21" s="261"/>
      <c r="H21" s="150">
        <v>27.236055650000001</v>
      </c>
      <c r="I21" s="183">
        <v>27.196226209999999</v>
      </c>
      <c r="J21" s="152">
        <v>4.9883086900000002</v>
      </c>
      <c r="K21" s="152">
        <v>18.066689159999999</v>
      </c>
      <c r="L21" s="153">
        <v>4.1412283600000004</v>
      </c>
      <c r="M21" s="154">
        <v>6.2031772500000004</v>
      </c>
      <c r="N21" s="251"/>
      <c r="O21" s="182"/>
      <c r="P21" s="247"/>
    </row>
    <row r="22" spans="1:16" s="245" customFormat="1" ht="24.95" hidden="1" customHeight="1">
      <c r="A22" s="90"/>
      <c r="B22" s="89"/>
      <c r="C22" s="248"/>
      <c r="D22" s="124"/>
      <c r="E22" s="256" t="s">
        <v>332</v>
      </c>
      <c r="F22" s="126"/>
      <c r="G22" s="127"/>
      <c r="H22" s="140">
        <v>1</v>
      </c>
      <c r="I22" s="257">
        <v>0.99853762084672482</v>
      </c>
      <c r="J22" s="142">
        <v>0.18315092148814874</v>
      </c>
      <c r="K22" s="142">
        <v>0.66333720976957977</v>
      </c>
      <c r="L22" s="143">
        <v>0.15204948958899636</v>
      </c>
      <c r="M22" s="258"/>
      <c r="N22" s="251"/>
      <c r="O22" s="182"/>
      <c r="P22" s="247"/>
    </row>
    <row r="23" spans="1:16" s="245" customFormat="1" ht="24.95" hidden="1" customHeight="1">
      <c r="A23" s="90"/>
      <c r="B23" s="89"/>
      <c r="C23" s="248"/>
      <c r="D23" s="124"/>
      <c r="E23" s="259" t="s">
        <v>301</v>
      </c>
      <c r="F23" s="260"/>
      <c r="G23" s="261"/>
      <c r="H23" s="150">
        <v>27.25885985</v>
      </c>
      <c r="I23" s="183">
        <v>27.214603019999998</v>
      </c>
      <c r="J23" s="152">
        <v>4.9735383000000004</v>
      </c>
      <c r="K23" s="152">
        <v>18.065081760000002</v>
      </c>
      <c r="L23" s="153">
        <v>4.1759829599999998</v>
      </c>
      <c r="M23" s="154">
        <v>6.4837962100000004</v>
      </c>
      <c r="N23" s="251"/>
      <c r="O23" s="182"/>
      <c r="P23" s="247"/>
    </row>
    <row r="24" spans="1:16" s="245" customFormat="1" ht="24.95" hidden="1" customHeight="1">
      <c r="A24" s="90"/>
      <c r="B24" s="89"/>
      <c r="C24" s="248"/>
      <c r="D24" s="124"/>
      <c r="E24" s="256" t="s">
        <v>332</v>
      </c>
      <c r="F24" s="126"/>
      <c r="G24" s="127"/>
      <c r="H24" s="140">
        <v>1</v>
      </c>
      <c r="I24" s="257">
        <v>0.99837642402347204</v>
      </c>
      <c r="J24" s="142">
        <v>0.18245584471868512</v>
      </c>
      <c r="K24" s="142">
        <v>0.66272330755609365</v>
      </c>
      <c r="L24" s="143">
        <v>0.15319727174869346</v>
      </c>
      <c r="M24" s="258"/>
      <c r="N24" s="251"/>
      <c r="O24" s="182"/>
      <c r="P24" s="247"/>
    </row>
    <row r="25" spans="1:16" s="245" customFormat="1" ht="24.95" hidden="1" customHeight="1">
      <c r="A25" s="90"/>
      <c r="B25" s="89"/>
      <c r="C25" s="248"/>
      <c r="D25" s="124"/>
      <c r="E25" s="259" t="s">
        <v>302</v>
      </c>
      <c r="F25" s="260"/>
      <c r="G25" s="261"/>
      <c r="H25" s="150">
        <v>27.177367870000001</v>
      </c>
      <c r="I25" s="183">
        <v>27.128770129999999</v>
      </c>
      <c r="J25" s="152">
        <v>4.96184314</v>
      </c>
      <c r="K25" s="152">
        <v>17.945615409999998</v>
      </c>
      <c r="L25" s="153">
        <v>4.2213115800000001</v>
      </c>
      <c r="M25" s="154">
        <v>6.6363076200000002</v>
      </c>
      <c r="N25" s="251"/>
      <c r="O25" s="182"/>
      <c r="P25" s="247"/>
    </row>
    <row r="26" spans="1:16" s="245" customFormat="1" ht="24.95" hidden="1" customHeight="1">
      <c r="A26" s="90"/>
      <c r="B26" s="89"/>
      <c r="C26" s="248"/>
      <c r="D26" s="124"/>
      <c r="E26" s="256" t="s">
        <v>332</v>
      </c>
      <c r="F26" s="126"/>
      <c r="G26" s="127"/>
      <c r="H26" s="140">
        <v>1</v>
      </c>
      <c r="I26" s="257">
        <v>0.99821183051160567</v>
      </c>
      <c r="J26" s="142">
        <v>0.18257261570489239</v>
      </c>
      <c r="K26" s="142">
        <v>0.66031469625170869</v>
      </c>
      <c r="L26" s="143">
        <v>0.15532451855500456</v>
      </c>
      <c r="M26" s="258"/>
      <c r="N26" s="251"/>
      <c r="O26" s="182"/>
      <c r="P26" s="247"/>
    </row>
    <row r="27" spans="1:16" s="245" customFormat="1" ht="24.95" hidden="1" customHeight="1">
      <c r="A27" s="90"/>
      <c r="B27" s="89"/>
      <c r="C27" s="248"/>
      <c r="D27" s="124"/>
      <c r="E27" s="259" t="s">
        <v>303</v>
      </c>
      <c r="F27" s="260"/>
      <c r="G27" s="261"/>
      <c r="H27" s="150">
        <v>26.98611322</v>
      </c>
      <c r="I27" s="183">
        <v>26.9321707</v>
      </c>
      <c r="J27" s="152">
        <v>4.8917744299999999</v>
      </c>
      <c r="K27" s="152">
        <v>17.86179035</v>
      </c>
      <c r="L27" s="153">
        <v>4.1786059199999999</v>
      </c>
      <c r="M27" s="154">
        <v>6.89546451</v>
      </c>
      <c r="N27" s="251"/>
      <c r="O27" s="182"/>
      <c r="P27" s="247"/>
    </row>
    <row r="28" spans="1:16" s="245" customFormat="1" ht="24.95" hidden="1" customHeight="1">
      <c r="A28" s="90"/>
      <c r="B28" s="89"/>
      <c r="C28" s="248"/>
      <c r="D28" s="124"/>
      <c r="E28" s="256" t="s">
        <v>332</v>
      </c>
      <c r="F28" s="126"/>
      <c r="G28" s="127"/>
      <c r="H28" s="140">
        <v>1</v>
      </c>
      <c r="I28" s="257">
        <v>0.99800110080469007</v>
      </c>
      <c r="J28" s="142">
        <v>0.18127006249920416</v>
      </c>
      <c r="K28" s="142">
        <v>0.66188821652027441</v>
      </c>
      <c r="L28" s="143">
        <v>0.1548428217852115</v>
      </c>
      <c r="M28" s="258"/>
      <c r="N28" s="251"/>
      <c r="O28" s="182"/>
      <c r="P28" s="247"/>
    </row>
    <row r="29" spans="1:16" s="245" customFormat="1" ht="24.95" hidden="1" customHeight="1">
      <c r="A29" s="90"/>
      <c r="B29" s="89"/>
      <c r="C29" s="248"/>
      <c r="D29" s="124"/>
      <c r="E29" s="262" t="s">
        <v>304</v>
      </c>
      <c r="F29" s="260"/>
      <c r="G29" s="261"/>
      <c r="H29" s="150">
        <v>26.729994099999999</v>
      </c>
      <c r="I29" s="183">
        <v>26.671735760000001</v>
      </c>
      <c r="J29" s="152">
        <v>4.8534982600000003</v>
      </c>
      <c r="K29" s="152">
        <v>17.69779806</v>
      </c>
      <c r="L29" s="153">
        <v>4.1204394400000002</v>
      </c>
      <c r="M29" s="154">
        <v>7.0738615300000003</v>
      </c>
      <c r="N29" s="251"/>
      <c r="O29" s="182"/>
      <c r="P29" s="247"/>
    </row>
    <row r="30" spans="1:16" s="245" customFormat="1" ht="24.95" hidden="1" customHeight="1">
      <c r="A30" s="90"/>
      <c r="B30" s="89"/>
      <c r="C30" s="248"/>
      <c r="D30" s="124"/>
      <c r="E30" s="263" t="s">
        <v>332</v>
      </c>
      <c r="F30" s="126"/>
      <c r="G30" s="127"/>
      <c r="H30" s="140">
        <v>1</v>
      </c>
      <c r="I30" s="257">
        <v>0.99782048810852531</v>
      </c>
      <c r="J30" s="142">
        <v>0.1815749843356681</v>
      </c>
      <c r="K30" s="142">
        <v>0.6620950978810729</v>
      </c>
      <c r="L30" s="143">
        <v>0.15415040589178433</v>
      </c>
      <c r="M30" s="258"/>
      <c r="N30" s="251"/>
      <c r="O30" s="182"/>
      <c r="P30" s="247"/>
    </row>
    <row r="31" spans="1:16" s="245" customFormat="1" ht="24.95" hidden="1" customHeight="1">
      <c r="A31" s="90"/>
      <c r="B31" s="89"/>
      <c r="C31" s="248"/>
      <c r="D31" s="124"/>
      <c r="E31" s="262" t="s">
        <v>305</v>
      </c>
      <c r="F31" s="260"/>
      <c r="G31" s="261"/>
      <c r="H31" s="150">
        <v>26.389698249999999</v>
      </c>
      <c r="I31" s="183">
        <v>26.32565863</v>
      </c>
      <c r="J31" s="152">
        <v>4.8016313400000001</v>
      </c>
      <c r="K31" s="152">
        <v>17.408893419999998</v>
      </c>
      <c r="L31" s="153">
        <v>4.1151338700000002</v>
      </c>
      <c r="M31" s="154">
        <v>7.20084122</v>
      </c>
      <c r="N31" s="251"/>
      <c r="O31" s="182"/>
      <c r="P31" s="247"/>
    </row>
    <row r="32" spans="1:16" s="245" customFormat="1" ht="24.95" hidden="1" customHeight="1">
      <c r="A32" s="90"/>
      <c r="B32" s="89"/>
      <c r="C32" s="248"/>
      <c r="D32" s="124"/>
      <c r="E32" s="263" t="s">
        <v>332</v>
      </c>
      <c r="F32" s="126"/>
      <c r="G32" s="127"/>
      <c r="H32" s="140">
        <v>1</v>
      </c>
      <c r="I32" s="257">
        <v>0.99757330988049475</v>
      </c>
      <c r="J32" s="142">
        <v>0.18195097550992273</v>
      </c>
      <c r="K32" s="142">
        <v>0.65968520197081071</v>
      </c>
      <c r="L32" s="143">
        <v>0.15593713239976134</v>
      </c>
      <c r="M32" s="143"/>
      <c r="N32" s="251"/>
      <c r="O32" s="182"/>
      <c r="P32" s="247"/>
    </row>
    <row r="33" spans="1:16" s="245" customFormat="1" ht="24.95" hidden="1" customHeight="1">
      <c r="A33" s="90"/>
      <c r="B33" s="89"/>
      <c r="C33" s="248"/>
      <c r="D33" s="124"/>
      <c r="E33" s="147" t="s">
        <v>333</v>
      </c>
      <c r="F33" s="167"/>
      <c r="G33" s="168"/>
      <c r="H33" s="150">
        <v>26.237078579999999</v>
      </c>
      <c r="I33" s="183">
        <v>26.166525790000001</v>
      </c>
      <c r="J33" s="152">
        <v>4.7990001199999996</v>
      </c>
      <c r="K33" s="152">
        <v>17.27174703</v>
      </c>
      <c r="L33" s="153">
        <v>4.0957786399999998</v>
      </c>
      <c r="M33" s="154">
        <v>7.3055607199999999</v>
      </c>
      <c r="N33" s="264"/>
      <c r="O33" s="182"/>
      <c r="P33" s="247"/>
    </row>
    <row r="34" spans="1:16" s="245" customFormat="1" ht="24.95" hidden="1" customHeight="1">
      <c r="A34" s="90"/>
      <c r="B34" s="89"/>
      <c r="C34" s="248"/>
      <c r="D34" s="124"/>
      <c r="E34" s="125" t="s">
        <v>334</v>
      </c>
      <c r="F34" s="218"/>
      <c r="G34" s="265"/>
      <c r="H34" s="140">
        <v>1</v>
      </c>
      <c r="I34" s="257">
        <v>0.99731095099689271</v>
      </c>
      <c r="J34" s="142">
        <v>0.18290908819620572</v>
      </c>
      <c r="K34" s="142">
        <v>0.65829535774481795</v>
      </c>
      <c r="L34" s="143">
        <v>0.15610650505586893</v>
      </c>
      <c r="M34" s="143"/>
      <c r="N34" s="264"/>
      <c r="O34" s="182"/>
      <c r="P34" s="247"/>
    </row>
    <row r="35" spans="1:16" s="245" customFormat="1" ht="24.95" hidden="1" customHeight="1">
      <c r="A35" s="90"/>
      <c r="B35" s="89"/>
      <c r="C35" s="248"/>
      <c r="D35" s="124"/>
      <c r="E35" s="147" t="s">
        <v>335</v>
      </c>
      <c r="F35" s="167"/>
      <c r="G35" s="168"/>
      <c r="H35" s="150">
        <v>26.266399239999998</v>
      </c>
      <c r="I35" s="183">
        <v>26.188198700000001</v>
      </c>
      <c r="J35" s="152">
        <v>4.8311989799999999</v>
      </c>
      <c r="K35" s="152">
        <v>17.26337706</v>
      </c>
      <c r="L35" s="153">
        <v>4.0936226600000003</v>
      </c>
      <c r="M35" s="154">
        <v>7.6169303700000004</v>
      </c>
      <c r="N35" s="264"/>
      <c r="O35" s="182"/>
      <c r="P35" s="247"/>
    </row>
    <row r="36" spans="1:16" s="245" customFormat="1" ht="24.95" hidden="1" customHeight="1">
      <c r="A36" s="90"/>
      <c r="B36" s="89"/>
      <c r="C36" s="248"/>
      <c r="D36" s="124"/>
      <c r="E36" s="125" t="s">
        <v>334</v>
      </c>
      <c r="F36" s="218"/>
      <c r="G36" s="265"/>
      <c r="H36" s="140">
        <v>1</v>
      </c>
      <c r="I36" s="257">
        <v>0.9970227917696115</v>
      </c>
      <c r="J36" s="142">
        <v>0.18393076781695944</v>
      </c>
      <c r="K36" s="142">
        <v>0.65724185878170638</v>
      </c>
      <c r="L36" s="143">
        <v>0.15585016517094563</v>
      </c>
      <c r="M36" s="143"/>
      <c r="N36" s="264"/>
      <c r="O36" s="182"/>
      <c r="P36" s="247"/>
    </row>
    <row r="37" spans="1:16" s="245" customFormat="1" ht="24.95" hidden="1" customHeight="1">
      <c r="A37" s="90"/>
      <c r="B37" s="89"/>
      <c r="C37" s="248"/>
      <c r="D37" s="124"/>
      <c r="E37" s="147" t="s">
        <v>336</v>
      </c>
      <c r="F37" s="167"/>
      <c r="G37" s="168"/>
      <c r="H37" s="150">
        <v>26.246936120000001</v>
      </c>
      <c r="I37" s="183">
        <v>26.161398720000001</v>
      </c>
      <c r="J37" s="152">
        <v>4.8020255199999999</v>
      </c>
      <c r="K37" s="152">
        <v>17.215212820000001</v>
      </c>
      <c r="L37" s="153">
        <v>4.1441603799999998</v>
      </c>
      <c r="M37" s="266">
        <v>7.7851216000000001</v>
      </c>
      <c r="N37" s="264"/>
      <c r="O37" s="182"/>
      <c r="P37" s="247"/>
    </row>
    <row r="38" spans="1:16" s="245" customFormat="1" ht="24.95" hidden="1" customHeight="1">
      <c r="A38" s="90"/>
      <c r="B38" s="89"/>
      <c r="C38" s="248"/>
      <c r="D38" s="124"/>
      <c r="E38" s="169" t="s">
        <v>334</v>
      </c>
      <c r="F38" s="170"/>
      <c r="G38" s="171"/>
      <c r="H38" s="161">
        <v>1</v>
      </c>
      <c r="I38" s="185">
        <v>0.99674105199902474</v>
      </c>
      <c r="J38" s="163">
        <v>0.18295565996904631</v>
      </c>
      <c r="K38" s="163">
        <v>0.65589418670783894</v>
      </c>
      <c r="L38" s="164">
        <v>0.15789120532213952</v>
      </c>
      <c r="M38" s="267"/>
      <c r="N38" s="264"/>
      <c r="O38" s="182"/>
      <c r="P38" s="247"/>
    </row>
    <row r="39" spans="1:16" s="245" customFormat="1" ht="24.95" customHeight="1">
      <c r="A39" s="90"/>
      <c r="B39" s="89"/>
      <c r="C39" s="248"/>
      <c r="D39" s="124"/>
      <c r="E39" s="125" t="s">
        <v>337</v>
      </c>
      <c r="F39" s="218"/>
      <c r="G39" s="265"/>
      <c r="H39" s="150">
        <v>26.016355529999998</v>
      </c>
      <c r="I39" s="183">
        <v>25.919399869999999</v>
      </c>
      <c r="J39" s="152">
        <v>4.7479860900000004</v>
      </c>
      <c r="K39" s="152">
        <v>17.045534679999999</v>
      </c>
      <c r="L39" s="153">
        <v>4.1258790999999997</v>
      </c>
      <c r="M39" s="154">
        <v>7.8986216100000002</v>
      </c>
      <c r="N39" s="264"/>
      <c r="O39" s="182"/>
      <c r="P39" s="247"/>
    </row>
    <row r="40" spans="1:16" s="245" customFormat="1" ht="24.95" hidden="1" customHeight="1">
      <c r="A40" s="90"/>
      <c r="B40" s="89"/>
      <c r="C40" s="248"/>
      <c r="D40" s="124"/>
      <c r="E40" s="254" t="s">
        <v>338</v>
      </c>
      <c r="F40" s="268"/>
      <c r="G40" s="269"/>
      <c r="H40" s="140">
        <v>1</v>
      </c>
      <c r="I40" s="257">
        <v>0.99627328047972752</v>
      </c>
      <c r="J40" s="142">
        <v>0.18250004634680669</v>
      </c>
      <c r="K40" s="142">
        <v>0.65518533755984543</v>
      </c>
      <c r="L40" s="143">
        <v>0.15858789657307545</v>
      </c>
      <c r="M40" s="143"/>
      <c r="N40" s="264"/>
      <c r="O40" s="182"/>
      <c r="P40" s="247"/>
    </row>
    <row r="41" spans="1:16" s="245" customFormat="1" ht="24.95" customHeight="1">
      <c r="A41" s="90"/>
      <c r="B41" s="89"/>
      <c r="C41" s="248"/>
      <c r="D41" s="124"/>
      <c r="E41" s="147" t="s">
        <v>339</v>
      </c>
      <c r="F41" s="167"/>
      <c r="G41" s="168"/>
      <c r="H41" s="150">
        <v>25.803391319999999</v>
      </c>
      <c r="I41" s="183">
        <v>25.693480659999999</v>
      </c>
      <c r="J41" s="152">
        <v>4.7144065800000003</v>
      </c>
      <c r="K41" s="152">
        <v>16.82947386</v>
      </c>
      <c r="L41" s="153">
        <v>4.14960022</v>
      </c>
      <c r="M41" s="154">
        <v>7.9429667899999998</v>
      </c>
      <c r="N41" s="264"/>
      <c r="O41" s="182"/>
      <c r="P41" s="247"/>
    </row>
    <row r="42" spans="1:16" ht="24.95" hidden="1" customHeight="1">
      <c r="A42" s="176"/>
      <c r="B42" s="175"/>
      <c r="C42" s="270"/>
      <c r="D42" s="271"/>
      <c r="E42" s="172" t="s">
        <v>338</v>
      </c>
      <c r="F42" s="173"/>
      <c r="G42" s="174"/>
      <c r="H42" s="161">
        <v>1</v>
      </c>
      <c r="I42" s="185">
        <v>0.9957404568013194</v>
      </c>
      <c r="J42" s="163">
        <v>0.18270492128474222</v>
      </c>
      <c r="K42" s="163">
        <v>0.65221945639973344</v>
      </c>
      <c r="L42" s="164">
        <v>0.16081607911684379</v>
      </c>
      <c r="M42" s="164"/>
      <c r="N42" s="251"/>
      <c r="P42" s="175"/>
    </row>
    <row r="43" spans="1:16" s="245" customFormat="1" ht="24.95" customHeight="1">
      <c r="A43" s="90"/>
      <c r="B43" s="89"/>
      <c r="C43" s="248"/>
      <c r="D43" s="124"/>
      <c r="E43" s="147" t="s">
        <v>340</v>
      </c>
      <c r="F43" s="167"/>
      <c r="G43" s="168"/>
      <c r="H43" s="150">
        <v>25.725966620000001</v>
      </c>
      <c r="I43" s="183">
        <v>25.598396520000001</v>
      </c>
      <c r="J43" s="152">
        <v>4.6761665900000002</v>
      </c>
      <c r="K43" s="152">
        <v>16.734325800000001</v>
      </c>
      <c r="L43" s="153">
        <v>4.1879041299999997</v>
      </c>
      <c r="M43" s="154">
        <v>8.0830770699999999</v>
      </c>
      <c r="N43" s="264"/>
      <c r="O43" s="182"/>
      <c r="P43" s="247"/>
    </row>
    <row r="44" spans="1:16" ht="24.95" customHeight="1">
      <c r="A44" s="176"/>
      <c r="B44" s="175"/>
      <c r="C44" s="270"/>
      <c r="D44" s="271"/>
      <c r="E44" s="172" t="s">
        <v>338</v>
      </c>
      <c r="F44" s="173"/>
      <c r="G44" s="174"/>
      <c r="H44" s="161">
        <v>1</v>
      </c>
      <c r="I44" s="185">
        <v>0.99504119313049155</v>
      </c>
      <c r="J44" s="163">
        <v>0.1817683533167859</v>
      </c>
      <c r="K44" s="163">
        <v>0.65048384953552429</v>
      </c>
      <c r="L44" s="164">
        <v>0.16278899027818142</v>
      </c>
      <c r="M44" s="164"/>
      <c r="N44" s="251"/>
      <c r="P44" s="175"/>
    </row>
    <row r="45" spans="1:16" ht="24.95" customHeight="1">
      <c r="A45" s="176"/>
      <c r="B45" s="175"/>
      <c r="C45" s="270"/>
      <c r="D45" s="271"/>
      <c r="E45" s="147" t="s">
        <v>341</v>
      </c>
      <c r="F45" s="167"/>
      <c r="G45" s="168"/>
      <c r="H45" s="150">
        <v>25.780056080000001</v>
      </c>
      <c r="I45" s="183">
        <v>25.631195739999999</v>
      </c>
      <c r="J45" s="152">
        <v>4.6754677400000002</v>
      </c>
      <c r="K45" s="152">
        <v>16.760898730000001</v>
      </c>
      <c r="L45" s="153">
        <v>4.1948292699999996</v>
      </c>
      <c r="M45" s="154">
        <v>8.2372352800000002</v>
      </c>
      <c r="N45" s="251"/>
      <c r="P45" s="175"/>
    </row>
    <row r="46" spans="1:16" ht="24.95" customHeight="1">
      <c r="A46" s="176"/>
      <c r="B46" s="175"/>
      <c r="C46" s="270"/>
      <c r="D46" s="271"/>
      <c r="E46" s="172" t="s">
        <v>338</v>
      </c>
      <c r="F46" s="173"/>
      <c r="G46" s="174"/>
      <c r="H46" s="161">
        <v>1</v>
      </c>
      <c r="I46" s="185">
        <v>0.99422575577267702</v>
      </c>
      <c r="J46" s="163">
        <v>0.18135987468340681</v>
      </c>
      <c r="K46" s="163">
        <v>0.65014981650885528</v>
      </c>
      <c r="L46" s="164">
        <v>0.16271606458041496</v>
      </c>
      <c r="M46" s="164"/>
      <c r="N46" s="251"/>
      <c r="P46" s="175"/>
    </row>
    <row r="47" spans="1:16" ht="24.95" customHeight="1">
      <c r="A47" s="176"/>
      <c r="B47" s="175"/>
      <c r="C47" s="270"/>
      <c r="D47" s="271"/>
      <c r="E47" s="147" t="s">
        <v>342</v>
      </c>
      <c r="F47" s="167"/>
      <c r="G47" s="168"/>
      <c r="H47" s="2824">
        <v>25.59959396</v>
      </c>
      <c r="I47" s="183">
        <v>25.426076439999999</v>
      </c>
      <c r="J47" s="2823">
        <v>4.66624499</v>
      </c>
      <c r="K47" s="152">
        <v>16.587327389999999</v>
      </c>
      <c r="L47" s="2822">
        <v>4.1725040599999996</v>
      </c>
      <c r="M47" s="154">
        <v>8.2998592799999997</v>
      </c>
      <c r="N47" s="251"/>
      <c r="P47" s="175"/>
    </row>
    <row r="48" spans="1:16" ht="24.95" customHeight="1">
      <c r="A48" s="176"/>
      <c r="B48" s="175"/>
      <c r="C48" s="270"/>
      <c r="D48" s="271"/>
      <c r="E48" s="172" t="s">
        <v>338</v>
      </c>
      <c r="F48" s="173"/>
      <c r="G48" s="174"/>
      <c r="H48" s="161">
        <v>1</v>
      </c>
      <c r="I48" s="185">
        <v>0.99322186436741433</v>
      </c>
      <c r="J48" s="163">
        <v>0.18227808602320503</v>
      </c>
      <c r="K48" s="163">
        <v>0.64795275330999813</v>
      </c>
      <c r="L48" s="164">
        <v>0.16299102503421112</v>
      </c>
      <c r="M48" s="164"/>
      <c r="N48" s="251"/>
      <c r="P48" s="175"/>
    </row>
    <row r="49" spans="1:16" s="245" customFormat="1" ht="24.95" customHeight="1" thickBot="1">
      <c r="A49" s="90"/>
      <c r="B49" s="89"/>
      <c r="C49" s="248"/>
      <c r="D49" s="124"/>
      <c r="E49" s="272" t="s">
        <v>343</v>
      </c>
      <c r="F49" s="273"/>
      <c r="G49" s="274"/>
      <c r="H49" s="190">
        <v>-0.18046212000000139</v>
      </c>
      <c r="I49" s="191">
        <v>-0.20511929999999978</v>
      </c>
      <c r="J49" s="192">
        <v>-9.2227500000001683E-3</v>
      </c>
      <c r="K49" s="192">
        <v>-0.17357134000000229</v>
      </c>
      <c r="L49" s="193">
        <v>-2.2325209999999984E-2</v>
      </c>
      <c r="M49" s="275">
        <v>6.2623999999999569E-2</v>
      </c>
      <c r="N49" s="276"/>
      <c r="O49" s="182"/>
      <c r="P49" s="247"/>
    </row>
    <row r="50" spans="1:16" ht="5.0999999999999996" customHeight="1">
      <c r="B50" s="86"/>
      <c r="C50" s="88"/>
      <c r="D50" s="88"/>
      <c r="E50" s="100"/>
      <c r="F50" s="100"/>
      <c r="G50" s="100"/>
      <c r="H50" s="100"/>
      <c r="I50" s="100"/>
      <c r="J50" s="100"/>
      <c r="K50" s="100"/>
      <c r="L50" s="100"/>
      <c r="M50" s="100"/>
      <c r="N50" s="177"/>
      <c r="P50" s="175"/>
    </row>
    <row r="51" spans="1:16" ht="12" customHeight="1">
      <c r="B51" s="86"/>
      <c r="C51" s="88"/>
      <c r="D51" s="196"/>
      <c r="E51" s="196" t="s">
        <v>317</v>
      </c>
      <c r="F51" s="196"/>
      <c r="G51" s="196" t="s">
        <v>344</v>
      </c>
      <c r="H51" s="196"/>
      <c r="I51" s="196"/>
      <c r="J51" s="196"/>
      <c r="K51" s="196"/>
      <c r="L51" s="196"/>
      <c r="M51" s="196"/>
      <c r="N51" s="277"/>
      <c r="O51" s="278"/>
      <c r="P51" s="175"/>
    </row>
    <row r="52" spans="1:16" ht="12" customHeight="1">
      <c r="B52" s="86"/>
      <c r="C52" s="88"/>
      <c r="D52" s="196"/>
      <c r="E52" s="196" t="s">
        <v>320</v>
      </c>
      <c r="F52" s="196"/>
      <c r="G52" s="196" t="s">
        <v>345</v>
      </c>
      <c r="H52" s="196"/>
      <c r="I52" s="196"/>
      <c r="J52" s="196"/>
      <c r="K52" s="196"/>
      <c r="L52" s="196"/>
      <c r="M52" s="196"/>
      <c r="N52" s="277"/>
      <c r="O52" s="278"/>
      <c r="P52" s="175"/>
    </row>
    <row r="53" spans="1:16" ht="12" hidden="1" customHeight="1">
      <c r="B53" s="86"/>
      <c r="C53" s="88"/>
      <c r="D53" s="196"/>
      <c r="E53" s="196" t="s">
        <v>346</v>
      </c>
      <c r="F53" s="196"/>
      <c r="G53" s="196" t="s">
        <v>347</v>
      </c>
      <c r="H53" s="196"/>
      <c r="I53" s="196"/>
      <c r="J53" s="196"/>
      <c r="K53" s="196"/>
      <c r="L53" s="196"/>
      <c r="M53" s="196"/>
      <c r="N53" s="277"/>
      <c r="O53" s="278"/>
      <c r="P53" s="175"/>
    </row>
    <row r="54" spans="1:16" ht="12" hidden="1" customHeight="1">
      <c r="B54" s="86"/>
      <c r="C54" s="88"/>
      <c r="D54" s="196"/>
      <c r="E54" s="196"/>
      <c r="F54" s="196" t="s">
        <v>348</v>
      </c>
      <c r="G54" s="196"/>
      <c r="H54" s="196"/>
      <c r="I54" s="196"/>
      <c r="J54" s="196"/>
      <c r="K54" s="196"/>
      <c r="L54" s="196"/>
      <c r="M54" s="196"/>
      <c r="N54" s="277"/>
      <c r="O54" s="278"/>
      <c r="P54" s="175"/>
    </row>
    <row r="55" spans="1:16" ht="12" customHeight="1">
      <c r="B55" s="86"/>
      <c r="C55" s="88"/>
      <c r="D55" s="196"/>
      <c r="E55" s="196"/>
      <c r="F55" s="196"/>
      <c r="G55" s="196"/>
      <c r="H55" s="196"/>
      <c r="I55" s="196"/>
      <c r="J55" s="196"/>
      <c r="K55" s="196"/>
      <c r="L55" s="196"/>
      <c r="M55" s="196"/>
      <c r="N55" s="277"/>
      <c r="O55" s="278"/>
      <c r="P55" s="175"/>
    </row>
    <row r="56" spans="1:16" ht="12" customHeight="1">
      <c r="B56" s="86"/>
      <c r="C56" s="88"/>
      <c r="D56" s="196"/>
      <c r="E56" s="196"/>
      <c r="F56" s="196"/>
      <c r="G56" s="196"/>
      <c r="H56" s="196"/>
      <c r="I56" s="196"/>
      <c r="J56" s="196"/>
      <c r="K56" s="196"/>
      <c r="L56" s="196"/>
      <c r="M56" s="196"/>
      <c r="N56" s="277"/>
      <c r="O56" s="278"/>
      <c r="P56" s="175"/>
    </row>
    <row r="57" spans="1:16" ht="12" customHeight="1">
      <c r="B57" s="86"/>
      <c r="C57" s="88"/>
      <c r="D57" s="88"/>
      <c r="E57" s="88"/>
      <c r="F57" s="88"/>
      <c r="G57" s="88"/>
      <c r="H57" s="88"/>
      <c r="I57" s="88"/>
      <c r="J57" s="88"/>
      <c r="K57" s="88"/>
      <c r="L57" s="88"/>
      <c r="M57" s="88"/>
      <c r="N57" s="177"/>
      <c r="P57" s="175"/>
    </row>
    <row r="58" spans="1:16" ht="12" customHeight="1">
      <c r="B58" s="86"/>
      <c r="C58" s="88"/>
      <c r="D58" s="88"/>
      <c r="E58" s="88"/>
      <c r="F58" s="88"/>
      <c r="G58" s="88"/>
      <c r="H58" s="88"/>
      <c r="I58" s="88"/>
      <c r="J58" s="88"/>
      <c r="K58" s="88"/>
      <c r="L58" s="88"/>
      <c r="M58" s="88"/>
      <c r="N58" s="177"/>
      <c r="P58" s="175"/>
    </row>
    <row r="59" spans="1:16" ht="12" customHeight="1">
      <c r="B59" s="86"/>
      <c r="C59" s="88"/>
      <c r="D59" s="88"/>
      <c r="E59" s="88"/>
      <c r="F59" s="88"/>
      <c r="G59" s="88"/>
      <c r="H59" s="88"/>
      <c r="I59" s="88"/>
      <c r="J59" s="88"/>
      <c r="K59" s="88"/>
      <c r="L59" s="88"/>
      <c r="M59" s="88"/>
      <c r="N59" s="177"/>
      <c r="P59" s="175"/>
    </row>
    <row r="60" spans="1:16" ht="12" customHeight="1">
      <c r="B60" s="86"/>
      <c r="C60" s="88"/>
      <c r="D60" s="88"/>
      <c r="E60" s="88"/>
      <c r="F60" s="88"/>
      <c r="G60" s="88"/>
      <c r="H60" s="88"/>
      <c r="I60" s="88"/>
      <c r="J60" s="88"/>
      <c r="K60" s="88"/>
      <c r="L60" s="88"/>
      <c r="M60" s="88"/>
      <c r="N60" s="177"/>
      <c r="P60" s="175"/>
    </row>
    <row r="61" spans="1:16" s="245" customFormat="1" ht="24.95" customHeight="1">
      <c r="A61" s="90"/>
      <c r="B61" s="89"/>
      <c r="C61" s="248"/>
      <c r="D61" s="92"/>
      <c r="E61" s="93" t="s">
        <v>349</v>
      </c>
      <c r="F61" s="94"/>
      <c r="G61" s="94"/>
      <c r="H61" s="95"/>
      <c r="I61" s="95"/>
      <c r="J61" s="95"/>
      <c r="K61" s="95"/>
      <c r="L61" s="95"/>
      <c r="M61" s="95"/>
      <c r="N61" s="177"/>
      <c r="O61" s="182"/>
      <c r="P61" s="247"/>
    </row>
    <row r="62" spans="1:16" s="245" customFormat="1" ht="24.95" customHeight="1" thickBot="1">
      <c r="A62" s="90"/>
      <c r="B62" s="89"/>
      <c r="C62" s="248"/>
      <c r="D62" s="92"/>
      <c r="E62" s="96"/>
      <c r="F62" s="96"/>
      <c r="G62" s="96"/>
      <c r="H62" s="96"/>
      <c r="I62" s="96"/>
      <c r="J62" s="96"/>
      <c r="K62" s="96"/>
      <c r="L62" s="96"/>
      <c r="M62" s="96"/>
      <c r="N62" s="249" t="s">
        <v>350</v>
      </c>
      <c r="O62" s="182"/>
      <c r="P62" s="247"/>
    </row>
    <row r="63" spans="1:16" s="245" customFormat="1" ht="5.0999999999999996" customHeight="1">
      <c r="A63" s="90"/>
      <c r="B63" s="89"/>
      <c r="C63" s="248"/>
      <c r="D63" s="104"/>
      <c r="E63" s="99"/>
      <c r="F63" s="100"/>
      <c r="G63" s="101"/>
      <c r="H63" s="99"/>
      <c r="I63" s="197"/>
      <c r="J63" s="197"/>
      <c r="K63" s="197"/>
      <c r="L63" s="197"/>
      <c r="M63" s="250"/>
      <c r="N63" s="251"/>
      <c r="O63" s="182"/>
      <c r="P63" s="247"/>
    </row>
    <row r="64" spans="1:16" s="245" customFormat="1" ht="15" customHeight="1">
      <c r="A64" s="90"/>
      <c r="B64" s="89"/>
      <c r="C64" s="248"/>
      <c r="D64" s="104"/>
      <c r="E64" s="103"/>
      <c r="F64" s="98"/>
      <c r="G64" s="104"/>
      <c r="H64" s="105"/>
      <c r="I64" s="3009" t="s">
        <v>351</v>
      </c>
      <c r="J64" s="3010"/>
      <c r="K64" s="3010"/>
      <c r="L64" s="3011"/>
      <c r="M64" s="252"/>
      <c r="N64" s="251"/>
      <c r="O64" s="182"/>
      <c r="P64" s="247"/>
    </row>
    <row r="65" spans="1:16" s="245" customFormat="1" ht="15" customHeight="1">
      <c r="A65" s="90"/>
      <c r="B65" s="89"/>
      <c r="C65" s="248"/>
      <c r="D65" s="124"/>
      <c r="E65" s="109"/>
      <c r="F65" s="98"/>
      <c r="G65" s="104"/>
      <c r="H65" s="110" t="s">
        <v>286</v>
      </c>
      <c r="I65" s="2996" t="s">
        <v>287</v>
      </c>
      <c r="J65" s="2999"/>
      <c r="K65" s="3000"/>
      <c r="L65" s="3012" t="s">
        <v>352</v>
      </c>
      <c r="M65" s="111" t="s">
        <v>290</v>
      </c>
      <c r="N65" s="251"/>
      <c r="O65" s="182"/>
      <c r="P65" s="247"/>
    </row>
    <row r="66" spans="1:16" s="245" customFormat="1" ht="15" thickBot="1">
      <c r="A66" s="90"/>
      <c r="B66" s="89"/>
      <c r="C66" s="248"/>
      <c r="D66" s="124"/>
      <c r="E66" s="115"/>
      <c r="F66" s="116"/>
      <c r="G66" s="117"/>
      <c r="H66" s="118"/>
      <c r="I66" s="2997"/>
      <c r="J66" s="253" t="s">
        <v>293</v>
      </c>
      <c r="K66" s="253" t="s">
        <v>292</v>
      </c>
      <c r="L66" s="3013"/>
      <c r="M66" s="121"/>
      <c r="N66" s="251"/>
      <c r="O66" s="182"/>
      <c r="P66" s="247"/>
    </row>
    <row r="67" spans="1:16" s="245" customFormat="1" ht="23.25" customHeight="1">
      <c r="A67" s="90"/>
      <c r="B67" s="89"/>
      <c r="C67" s="248"/>
      <c r="D67" s="124"/>
      <c r="E67" s="205" t="s">
        <v>298</v>
      </c>
      <c r="F67" s="205"/>
      <c r="G67" s="279"/>
      <c r="H67" s="206">
        <v>0.23959775250150805</v>
      </c>
      <c r="I67" s="280">
        <v>0.23806345746610891</v>
      </c>
      <c r="J67" s="281">
        <v>-0.15412143629676134</v>
      </c>
      <c r="K67" s="281">
        <v>0.43777681900938337</v>
      </c>
      <c r="L67" s="282">
        <v>-0.17840575509161516</v>
      </c>
      <c r="M67" s="207">
        <v>9.5816734761234414</v>
      </c>
      <c r="N67" s="251"/>
      <c r="O67" s="182"/>
      <c r="P67" s="247"/>
    </row>
    <row r="68" spans="1:16" s="245" customFormat="1" ht="23.25" customHeight="1">
      <c r="A68" s="90"/>
      <c r="B68" s="89"/>
      <c r="C68" s="248"/>
      <c r="D68" s="124"/>
      <c r="E68" s="210" t="s">
        <v>299</v>
      </c>
      <c r="F68" s="211"/>
      <c r="G68" s="233"/>
      <c r="H68" s="212">
        <v>-1.6487048402265891</v>
      </c>
      <c r="I68" s="234">
        <v>-1.657227131258121</v>
      </c>
      <c r="J68" s="235">
        <v>-1.591061709141961</v>
      </c>
      <c r="K68" s="235">
        <v>-2.2452218227175913</v>
      </c>
      <c r="L68" s="283">
        <v>0.9341439919394956</v>
      </c>
      <c r="M68" s="213">
        <v>4.3604148985645352</v>
      </c>
      <c r="N68" s="251"/>
      <c r="O68" s="182"/>
      <c r="P68" s="247"/>
    </row>
    <row r="69" spans="1:16" s="245" customFormat="1" ht="23.25" customHeight="1">
      <c r="A69" s="90"/>
      <c r="B69" s="89"/>
      <c r="C69" s="248"/>
      <c r="D69" s="124"/>
      <c r="E69" s="210" t="s">
        <v>300</v>
      </c>
      <c r="F69" s="211"/>
      <c r="G69" s="233"/>
      <c r="H69" s="212">
        <v>-1.3596329208733327</v>
      </c>
      <c r="I69" s="234">
        <v>-1.3662232656012963</v>
      </c>
      <c r="J69" s="235">
        <v>-1.0160822442749962</v>
      </c>
      <c r="K69" s="235">
        <v>-1.6146095274465866</v>
      </c>
      <c r="L69" s="283">
        <v>-0.69560868519389363</v>
      </c>
      <c r="M69" s="213">
        <v>2.886616930102015</v>
      </c>
      <c r="N69" s="251"/>
      <c r="O69" s="182"/>
      <c r="P69" s="247"/>
    </row>
    <row r="70" spans="1:16" s="245" customFormat="1" ht="23.25" customHeight="1">
      <c r="A70" s="90"/>
      <c r="B70" s="89"/>
      <c r="C70" s="248"/>
      <c r="D70" s="124"/>
      <c r="E70" s="210" t="s">
        <v>301</v>
      </c>
      <c r="F70" s="211"/>
      <c r="G70" s="284"/>
      <c r="H70" s="212">
        <v>8.37279828366011E-2</v>
      </c>
      <c r="I70" s="234">
        <v>6.7571176449621184E-2</v>
      </c>
      <c r="J70" s="235">
        <v>-0.29610015975173321</v>
      </c>
      <c r="K70" s="235">
        <v>-8.8970368934959687E-3</v>
      </c>
      <c r="L70" s="283">
        <v>0.83923408657424758</v>
      </c>
      <c r="M70" s="213">
        <v>4.523793996052583</v>
      </c>
      <c r="N70" s="251"/>
      <c r="O70" s="182"/>
      <c r="P70" s="247"/>
    </row>
    <row r="71" spans="1:16" s="245" customFormat="1" ht="23.25" customHeight="1">
      <c r="A71" s="90"/>
      <c r="B71" s="89"/>
      <c r="C71" s="248"/>
      <c r="D71" s="124"/>
      <c r="E71" s="210" t="s">
        <v>302</v>
      </c>
      <c r="F71" s="211"/>
      <c r="G71" s="284"/>
      <c r="H71" s="212">
        <v>-0.29895593743991533</v>
      </c>
      <c r="I71" s="234">
        <v>-0.31539276886354273</v>
      </c>
      <c r="J71" s="235">
        <v>-0.2351476814806186</v>
      </c>
      <c r="K71" s="235">
        <v>-0.66131087358003438</v>
      </c>
      <c r="L71" s="283">
        <v>1.085459888945528</v>
      </c>
      <c r="M71" s="213">
        <v>2.3521931451944811</v>
      </c>
      <c r="N71" s="251"/>
      <c r="O71" s="182"/>
      <c r="P71" s="247"/>
    </row>
    <row r="72" spans="1:16" s="245" customFormat="1" ht="23.25" customHeight="1">
      <c r="A72" s="90"/>
      <c r="B72" s="89"/>
      <c r="C72" s="248"/>
      <c r="D72" s="124"/>
      <c r="E72" s="218" t="s">
        <v>303</v>
      </c>
      <c r="F72" s="218"/>
      <c r="G72" s="285"/>
      <c r="H72" s="220">
        <v>-0.70372764174532199</v>
      </c>
      <c r="I72" s="286">
        <v>-0.72468980000900407</v>
      </c>
      <c r="J72" s="287">
        <v>-1.4121508484446044</v>
      </c>
      <c r="K72" s="287">
        <v>-0.46710607624683709</v>
      </c>
      <c r="L72" s="288">
        <v>-1.0116680370701348</v>
      </c>
      <c r="M72" s="221">
        <v>3.9051367844819662</v>
      </c>
      <c r="N72" s="251"/>
      <c r="O72" s="182"/>
      <c r="P72" s="247"/>
    </row>
    <row r="73" spans="1:16" s="245" customFormat="1" ht="23.25" customHeight="1">
      <c r="A73" s="90"/>
      <c r="B73" s="89"/>
      <c r="C73" s="248"/>
      <c r="D73" s="124"/>
      <c r="E73" s="147" t="s">
        <v>304</v>
      </c>
      <c r="F73" s="167"/>
      <c r="G73" s="289"/>
      <c r="H73" s="225">
        <v>-0.94907746777770363</v>
      </c>
      <c r="I73" s="230">
        <v>-0.96700315359281586</v>
      </c>
      <c r="J73" s="231">
        <v>-0.78245983226989946</v>
      </c>
      <c r="K73" s="231">
        <v>-0.91811787500909459</v>
      </c>
      <c r="L73" s="290">
        <v>-1.3920068346622072</v>
      </c>
      <c r="M73" s="226">
        <v>2.5871646462871878</v>
      </c>
      <c r="N73" s="251"/>
      <c r="O73" s="182"/>
      <c r="P73" s="247"/>
    </row>
    <row r="74" spans="1:16" s="245" customFormat="1" ht="23.25" customHeight="1">
      <c r="A74" s="90"/>
      <c r="B74" s="89"/>
      <c r="C74" s="248"/>
      <c r="D74" s="124"/>
      <c r="E74" s="147" t="s">
        <v>305</v>
      </c>
      <c r="F74" s="167"/>
      <c r="G74" s="289"/>
      <c r="H74" s="225">
        <v>-1.273086139588786</v>
      </c>
      <c r="I74" s="230">
        <v>-1.2975425863322232</v>
      </c>
      <c r="J74" s="231">
        <v>-1.0686502234369843</v>
      </c>
      <c r="K74" s="231">
        <v>-1.6324326846794301</v>
      </c>
      <c r="L74" s="290">
        <v>-0.12876223706858037</v>
      </c>
      <c r="M74" s="226">
        <v>1.795054786717043</v>
      </c>
      <c r="N74" s="251"/>
      <c r="O74" s="182"/>
      <c r="P74" s="247"/>
    </row>
    <row r="75" spans="1:16" s="294" customFormat="1" ht="23.25" customHeight="1">
      <c r="A75" s="146"/>
      <c r="B75" s="291"/>
      <c r="C75" s="292"/>
      <c r="D75" s="124"/>
      <c r="E75" s="147" t="s">
        <v>306</v>
      </c>
      <c r="F75" s="167"/>
      <c r="G75" s="289"/>
      <c r="H75" s="225">
        <v>-0.5783304854575233</v>
      </c>
      <c r="I75" s="230">
        <v>-0.60447809582494516</v>
      </c>
      <c r="J75" s="231">
        <v>-5.479845939193595E-2</v>
      </c>
      <c r="K75" s="231">
        <v>-0.78779498898211564</v>
      </c>
      <c r="L75" s="290">
        <v>-0.47034265740668602</v>
      </c>
      <c r="M75" s="229">
        <v>1.454267589030378</v>
      </c>
      <c r="N75" s="276"/>
      <c r="O75" s="182"/>
      <c r="P75" s="293"/>
    </row>
    <row r="76" spans="1:16" s="294" customFormat="1" ht="23.25" customHeight="1">
      <c r="A76" s="146"/>
      <c r="B76" s="291"/>
      <c r="C76" s="292"/>
      <c r="D76" s="124"/>
      <c r="E76" s="147" t="s">
        <v>307</v>
      </c>
      <c r="F76" s="167"/>
      <c r="G76" s="289"/>
      <c r="H76" s="225">
        <v>0.11175276207142648</v>
      </c>
      <c r="I76" s="230">
        <v>8.2826853568307435E-2</v>
      </c>
      <c r="J76" s="231">
        <v>0.67094934767371051</v>
      </c>
      <c r="K76" s="231">
        <v>-4.8460471227740332E-2</v>
      </c>
      <c r="L76" s="290">
        <v>-5.2639075240634714E-2</v>
      </c>
      <c r="M76" s="229">
        <v>4.2620910554830083</v>
      </c>
      <c r="N76" s="276"/>
      <c r="O76" s="182"/>
      <c r="P76" s="293"/>
    </row>
    <row r="77" spans="1:16" s="294" customFormat="1" ht="23.25" customHeight="1">
      <c r="A77" s="146"/>
      <c r="B77" s="291"/>
      <c r="C77" s="292"/>
      <c r="D77" s="124"/>
      <c r="E77" s="210" t="s">
        <v>308</v>
      </c>
      <c r="F77" s="211"/>
      <c r="G77" s="284"/>
      <c r="H77" s="212">
        <v>-7.4098927006172044E-2</v>
      </c>
      <c r="I77" s="234">
        <v>-0.10233609538023991</v>
      </c>
      <c r="J77" s="235">
        <v>-0.60385548433775638</v>
      </c>
      <c r="K77" s="235">
        <v>-0.27899662871638808</v>
      </c>
      <c r="L77" s="283">
        <v>1.2345475926205607</v>
      </c>
      <c r="M77" s="216">
        <v>2.2081235068451832</v>
      </c>
      <c r="N77" s="276"/>
      <c r="O77" s="182"/>
      <c r="P77" s="293"/>
    </row>
    <row r="78" spans="1:16" s="294" customFormat="1" ht="23.25" customHeight="1">
      <c r="A78" s="146"/>
      <c r="B78" s="291"/>
      <c r="C78" s="292"/>
      <c r="D78" s="124"/>
      <c r="E78" s="210" t="s">
        <v>309</v>
      </c>
      <c r="F78" s="211"/>
      <c r="G78" s="233"/>
      <c r="H78" s="295">
        <v>-0.87850478602834459</v>
      </c>
      <c r="I78" s="230">
        <v>-0.92502259756852556</v>
      </c>
      <c r="J78" s="231">
        <v>-1.1253465808319874</v>
      </c>
      <c r="K78" s="231">
        <v>-0.98562905828777359</v>
      </c>
      <c r="L78" s="228">
        <v>-0.44113350651743266</v>
      </c>
      <c r="M78" s="229">
        <v>1.4579092765872881</v>
      </c>
      <c r="N78" s="276"/>
      <c r="O78" s="182"/>
      <c r="P78" s="293"/>
    </row>
    <row r="79" spans="1:16" s="294" customFormat="1" ht="24.95" customHeight="1">
      <c r="A79" s="146"/>
      <c r="B79" s="291"/>
      <c r="C79" s="292"/>
      <c r="D79" s="124"/>
      <c r="E79" s="210" t="s">
        <v>310</v>
      </c>
      <c r="F79" s="211"/>
      <c r="G79" s="233"/>
      <c r="H79" s="295">
        <v>-0.81857818153824302</v>
      </c>
      <c r="I79" s="230">
        <v>-0.87162207124049651</v>
      </c>
      <c r="J79" s="231">
        <v>-0.70723690768015324</v>
      </c>
      <c r="K79" s="231">
        <v>-1.2675508516228007</v>
      </c>
      <c r="L79" s="228">
        <v>0.57493492720133155</v>
      </c>
      <c r="M79" s="229">
        <v>0.56142935045599973</v>
      </c>
      <c r="N79" s="276"/>
      <c r="O79" s="182"/>
      <c r="P79" s="293"/>
    </row>
    <row r="80" spans="1:16" ht="24.95" customHeight="1">
      <c r="B80" s="86"/>
      <c r="C80" s="88"/>
      <c r="D80" s="104"/>
      <c r="E80" s="210" t="s">
        <v>312</v>
      </c>
      <c r="F80" s="211"/>
      <c r="G80" s="233"/>
      <c r="H80" s="212">
        <v>-0.30005629508081944</v>
      </c>
      <c r="I80" s="296">
        <v>-0.37007107467547096</v>
      </c>
      <c r="J80" s="235">
        <v>-0.81113050711888457</v>
      </c>
      <c r="K80" s="235">
        <v>-0.56536562456741546</v>
      </c>
      <c r="L80" s="215">
        <v>0.92307470525436752</v>
      </c>
      <c r="M80" s="297">
        <v>1.763953994827161</v>
      </c>
      <c r="N80" s="251"/>
      <c r="P80" s="175"/>
    </row>
    <row r="81" spans="1:16" ht="24.95" customHeight="1">
      <c r="B81" s="86"/>
      <c r="C81" s="88"/>
      <c r="D81" s="88"/>
      <c r="E81" s="125" t="s">
        <v>326</v>
      </c>
      <c r="F81" s="218"/>
      <c r="G81" s="265"/>
      <c r="H81" s="220">
        <v>0.21025239128604767</v>
      </c>
      <c r="I81" s="298">
        <v>0.12812997866633591</v>
      </c>
      <c r="J81" s="287">
        <v>-1.4944933773197722E-2</v>
      </c>
      <c r="K81" s="287">
        <v>0.15879295238772073</v>
      </c>
      <c r="L81" s="223">
        <v>0.16536051889037839</v>
      </c>
      <c r="M81" s="299">
        <v>1.9071723387638073</v>
      </c>
      <c r="N81" s="177"/>
      <c r="P81" s="175"/>
    </row>
    <row r="82" spans="1:16" ht="24.95" customHeight="1" thickBot="1">
      <c r="B82" s="86"/>
      <c r="C82" s="88"/>
      <c r="D82" s="88"/>
      <c r="E82" s="237" t="s">
        <v>327</v>
      </c>
      <c r="F82" s="238"/>
      <c r="G82" s="300"/>
      <c r="H82" s="239">
        <v>-0.7000067006836419</v>
      </c>
      <c r="I82" s="301">
        <v>-0.80027206721335897</v>
      </c>
      <c r="J82" s="241">
        <v>-0.19725833890579247</v>
      </c>
      <c r="K82" s="241">
        <v>-1.0355729892295717</v>
      </c>
      <c r="L82" s="242">
        <v>-0.53220783405089067</v>
      </c>
      <c r="M82" s="302">
        <v>0.76025508403347875</v>
      </c>
      <c r="N82" s="177"/>
      <c r="P82" s="175"/>
    </row>
    <row r="83" spans="1:16" ht="12" customHeight="1">
      <c r="B83" s="86"/>
      <c r="C83" s="88"/>
      <c r="D83" s="88"/>
      <c r="E83" s="88"/>
      <c r="F83" s="88"/>
      <c r="G83" s="88"/>
      <c r="H83" s="88"/>
      <c r="I83" s="88"/>
      <c r="J83" s="88"/>
      <c r="K83" s="88"/>
      <c r="L83" s="88"/>
      <c r="M83" s="88"/>
      <c r="N83" s="177"/>
      <c r="P83" s="175"/>
    </row>
    <row r="84" spans="1:16" ht="12" customHeight="1">
      <c r="B84" s="86"/>
      <c r="C84" s="88"/>
      <c r="D84" s="88"/>
      <c r="E84" s="88"/>
      <c r="F84" s="88"/>
      <c r="G84" s="88"/>
      <c r="H84" s="88"/>
      <c r="I84" s="88"/>
      <c r="J84" s="88"/>
      <c r="K84" s="88"/>
      <c r="L84" s="88"/>
      <c r="M84" s="88"/>
      <c r="N84" s="177"/>
      <c r="P84" s="175"/>
    </row>
    <row r="85" spans="1:16" ht="12" customHeight="1">
      <c r="B85" s="86"/>
      <c r="C85" s="88"/>
      <c r="D85" s="88"/>
      <c r="E85" s="88"/>
      <c r="F85" s="88"/>
      <c r="G85" s="88"/>
      <c r="H85" s="88"/>
      <c r="I85" s="88"/>
      <c r="J85" s="88"/>
      <c r="K85" s="88"/>
      <c r="L85" s="88"/>
      <c r="M85" s="88"/>
      <c r="N85" s="177"/>
      <c r="P85" s="175"/>
    </row>
    <row r="86" spans="1:16" ht="12" customHeight="1">
      <c r="B86" s="86"/>
      <c r="C86" s="88"/>
      <c r="D86" s="88"/>
      <c r="E86" s="88"/>
      <c r="F86" s="88"/>
      <c r="G86" s="88"/>
      <c r="H86" s="88"/>
      <c r="I86" s="88"/>
      <c r="J86" s="88"/>
      <c r="K86" s="88"/>
      <c r="L86" s="88"/>
      <c r="M86" s="88"/>
      <c r="N86" s="177"/>
      <c r="P86" s="175"/>
    </row>
    <row r="87" spans="1:16" ht="5.0999999999999996" customHeight="1">
      <c r="B87" s="86"/>
      <c r="P87" s="175"/>
    </row>
    <row r="88" spans="1:16" ht="12" customHeight="1">
      <c r="A88" s="176"/>
      <c r="B88" s="86"/>
      <c r="C88" s="86"/>
      <c r="D88" s="86"/>
      <c r="E88" s="86"/>
      <c r="F88" s="86"/>
      <c r="G88" s="86"/>
      <c r="H88" s="86"/>
      <c r="I88" s="86"/>
      <c r="J88" s="86"/>
      <c r="K88" s="86"/>
      <c r="L88" s="86"/>
      <c r="M88" s="86"/>
      <c r="N88" s="246"/>
      <c r="O88" s="246"/>
      <c r="P88" s="175"/>
    </row>
  </sheetData>
  <mergeCells count="8">
    <mergeCell ref="I65:I66"/>
    <mergeCell ref="J65:K65"/>
    <mergeCell ref="L65:L66"/>
    <mergeCell ref="I12:L12"/>
    <mergeCell ref="I13:I14"/>
    <mergeCell ref="J13:K13"/>
    <mergeCell ref="L13:L14"/>
    <mergeCell ref="I64:L64"/>
  </mergeCells>
  <phoneticPr fontId="21"/>
  <printOptions horizontalCentered="1"/>
  <pageMargins left="0.59055118110236227" right="0.39370078740157483" top="0.78740157480314965" bottom="0.59055118110236227" header="0.39370078740157483" footer="0.39370078740157483"/>
  <pageSetup paperSize="9" scale="97" orientation="portrait" horizontalDpi="300" verticalDpi="300" r:id="rId1"/>
  <headerFooter alignWithMargins="0">
    <oddFooter>&amp;C- &amp;A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pageSetUpPr fitToPage="1"/>
  </sheetPr>
  <dimension ref="A1:V146"/>
  <sheetViews>
    <sheetView zoomScale="70" zoomScaleNormal="70" workbookViewId="0"/>
  </sheetViews>
  <sheetFormatPr defaultRowHeight="12"/>
  <cols>
    <col min="1" max="3" width="1.5" style="312" customWidth="1"/>
    <col min="4" max="4" width="2.375" style="312" customWidth="1"/>
    <col min="5" max="5" width="2.375" style="562" customWidth="1"/>
    <col min="6" max="6" width="9.25" style="312" customWidth="1"/>
    <col min="7" max="7" width="12.625" style="312" customWidth="1"/>
    <col min="8" max="19" width="11" style="312" customWidth="1"/>
    <col min="20" max="20" width="0.75" style="312" customWidth="1"/>
    <col min="21" max="22" width="1.5" style="306" customWidth="1"/>
    <col min="23" max="222" width="9" style="306"/>
    <col min="223" max="225" width="1.5" style="306" customWidth="1"/>
    <col min="226" max="227" width="2.375" style="306" customWidth="1"/>
    <col min="228" max="228" width="9.25" style="306" customWidth="1"/>
    <col min="229" max="229" width="12.625" style="306" customWidth="1"/>
    <col min="230" max="241" width="11" style="306" customWidth="1"/>
    <col min="242" max="242" width="0.75" style="306" customWidth="1"/>
    <col min="243" max="244" width="1.5" style="306" customWidth="1"/>
    <col min="245" max="478" width="9" style="306"/>
    <col min="479" max="481" width="1.5" style="306" customWidth="1"/>
    <col min="482" max="483" width="2.375" style="306" customWidth="1"/>
    <col min="484" max="484" width="9.25" style="306" customWidth="1"/>
    <col min="485" max="485" width="12.625" style="306" customWidth="1"/>
    <col min="486" max="497" width="11" style="306" customWidth="1"/>
    <col min="498" max="498" width="0.75" style="306" customWidth="1"/>
    <col min="499" max="500" width="1.5" style="306" customWidth="1"/>
    <col min="501" max="734" width="9" style="306"/>
    <col min="735" max="737" width="1.5" style="306" customWidth="1"/>
    <col min="738" max="739" width="2.375" style="306" customWidth="1"/>
    <col min="740" max="740" width="9.25" style="306" customWidth="1"/>
    <col min="741" max="741" width="12.625" style="306" customWidth="1"/>
    <col min="742" max="753" width="11" style="306" customWidth="1"/>
    <col min="754" max="754" width="0.75" style="306" customWidth="1"/>
    <col min="755" max="756" width="1.5" style="306" customWidth="1"/>
    <col min="757" max="990" width="9" style="306"/>
    <col min="991" max="993" width="1.5" style="306" customWidth="1"/>
    <col min="994" max="995" width="2.375" style="306" customWidth="1"/>
    <col min="996" max="996" width="9.25" style="306" customWidth="1"/>
    <col min="997" max="997" width="12.625" style="306" customWidth="1"/>
    <col min="998" max="1009" width="11" style="306" customWidth="1"/>
    <col min="1010" max="1010" width="0.75" style="306" customWidth="1"/>
    <col min="1011" max="1012" width="1.5" style="306" customWidth="1"/>
    <col min="1013" max="1246" width="9" style="306"/>
    <col min="1247" max="1249" width="1.5" style="306" customWidth="1"/>
    <col min="1250" max="1251" width="2.375" style="306" customWidth="1"/>
    <col min="1252" max="1252" width="9.25" style="306" customWidth="1"/>
    <col min="1253" max="1253" width="12.625" style="306" customWidth="1"/>
    <col min="1254" max="1265" width="11" style="306" customWidth="1"/>
    <col min="1266" max="1266" width="0.75" style="306" customWidth="1"/>
    <col min="1267" max="1268" width="1.5" style="306" customWidth="1"/>
    <col min="1269" max="1502" width="9" style="306"/>
    <col min="1503" max="1505" width="1.5" style="306" customWidth="1"/>
    <col min="1506" max="1507" width="2.375" style="306" customWidth="1"/>
    <col min="1508" max="1508" width="9.25" style="306" customWidth="1"/>
    <col min="1509" max="1509" width="12.625" style="306" customWidth="1"/>
    <col min="1510" max="1521" width="11" style="306" customWidth="1"/>
    <col min="1522" max="1522" width="0.75" style="306" customWidth="1"/>
    <col min="1523" max="1524" width="1.5" style="306" customWidth="1"/>
    <col min="1525" max="1758" width="9" style="306"/>
    <col min="1759" max="1761" width="1.5" style="306" customWidth="1"/>
    <col min="1762" max="1763" width="2.375" style="306" customWidth="1"/>
    <col min="1764" max="1764" width="9.25" style="306" customWidth="1"/>
    <col min="1765" max="1765" width="12.625" style="306" customWidth="1"/>
    <col min="1766" max="1777" width="11" style="306" customWidth="1"/>
    <col min="1778" max="1778" width="0.75" style="306" customWidth="1"/>
    <col min="1779" max="1780" width="1.5" style="306" customWidth="1"/>
    <col min="1781" max="2014" width="9" style="306"/>
    <col min="2015" max="2017" width="1.5" style="306" customWidth="1"/>
    <col min="2018" max="2019" width="2.375" style="306" customWidth="1"/>
    <col min="2020" max="2020" width="9.25" style="306" customWidth="1"/>
    <col min="2021" max="2021" width="12.625" style="306" customWidth="1"/>
    <col min="2022" max="2033" width="11" style="306" customWidth="1"/>
    <col min="2034" max="2034" width="0.75" style="306" customWidth="1"/>
    <col min="2035" max="2036" width="1.5" style="306" customWidth="1"/>
    <col min="2037" max="2270" width="9" style="306"/>
    <col min="2271" max="2273" width="1.5" style="306" customWidth="1"/>
    <col min="2274" max="2275" width="2.375" style="306" customWidth="1"/>
    <col min="2276" max="2276" width="9.25" style="306" customWidth="1"/>
    <col min="2277" max="2277" width="12.625" style="306" customWidth="1"/>
    <col min="2278" max="2289" width="11" style="306" customWidth="1"/>
    <col min="2290" max="2290" width="0.75" style="306" customWidth="1"/>
    <col min="2291" max="2292" width="1.5" style="306" customWidth="1"/>
    <col min="2293" max="2526" width="9" style="306"/>
    <col min="2527" max="2529" width="1.5" style="306" customWidth="1"/>
    <col min="2530" max="2531" width="2.375" style="306" customWidth="1"/>
    <col min="2532" max="2532" width="9.25" style="306" customWidth="1"/>
    <col min="2533" max="2533" width="12.625" style="306" customWidth="1"/>
    <col min="2534" max="2545" width="11" style="306" customWidth="1"/>
    <col min="2546" max="2546" width="0.75" style="306" customWidth="1"/>
    <col min="2547" max="2548" width="1.5" style="306" customWidth="1"/>
    <col min="2549" max="2782" width="9" style="306"/>
    <col min="2783" max="2785" width="1.5" style="306" customWidth="1"/>
    <col min="2786" max="2787" width="2.375" style="306" customWidth="1"/>
    <col min="2788" max="2788" width="9.25" style="306" customWidth="1"/>
    <col min="2789" max="2789" width="12.625" style="306" customWidth="1"/>
    <col min="2790" max="2801" width="11" style="306" customWidth="1"/>
    <col min="2802" max="2802" width="0.75" style="306" customWidth="1"/>
    <col min="2803" max="2804" width="1.5" style="306" customWidth="1"/>
    <col min="2805" max="3038" width="9" style="306"/>
    <col min="3039" max="3041" width="1.5" style="306" customWidth="1"/>
    <col min="3042" max="3043" width="2.375" style="306" customWidth="1"/>
    <col min="3044" max="3044" width="9.25" style="306" customWidth="1"/>
    <col min="3045" max="3045" width="12.625" style="306" customWidth="1"/>
    <col min="3046" max="3057" width="11" style="306" customWidth="1"/>
    <col min="3058" max="3058" width="0.75" style="306" customWidth="1"/>
    <col min="3059" max="3060" width="1.5" style="306" customWidth="1"/>
    <col min="3061" max="3294" width="9" style="306"/>
    <col min="3295" max="3297" width="1.5" style="306" customWidth="1"/>
    <col min="3298" max="3299" width="2.375" style="306" customWidth="1"/>
    <col min="3300" max="3300" width="9.25" style="306" customWidth="1"/>
    <col min="3301" max="3301" width="12.625" style="306" customWidth="1"/>
    <col min="3302" max="3313" width="11" style="306" customWidth="1"/>
    <col min="3314" max="3314" width="0.75" style="306" customWidth="1"/>
    <col min="3315" max="3316" width="1.5" style="306" customWidth="1"/>
    <col min="3317" max="3550" width="9" style="306"/>
    <col min="3551" max="3553" width="1.5" style="306" customWidth="1"/>
    <col min="3554" max="3555" width="2.375" style="306" customWidth="1"/>
    <col min="3556" max="3556" width="9.25" style="306" customWidth="1"/>
    <col min="3557" max="3557" width="12.625" style="306" customWidth="1"/>
    <col min="3558" max="3569" width="11" style="306" customWidth="1"/>
    <col min="3570" max="3570" width="0.75" style="306" customWidth="1"/>
    <col min="3571" max="3572" width="1.5" style="306" customWidth="1"/>
    <col min="3573" max="3806" width="9" style="306"/>
    <col min="3807" max="3809" width="1.5" style="306" customWidth="1"/>
    <col min="3810" max="3811" width="2.375" style="306" customWidth="1"/>
    <col min="3812" max="3812" width="9.25" style="306" customWidth="1"/>
    <col min="3813" max="3813" width="12.625" style="306" customWidth="1"/>
    <col min="3814" max="3825" width="11" style="306" customWidth="1"/>
    <col min="3826" max="3826" width="0.75" style="306" customWidth="1"/>
    <col min="3827" max="3828" width="1.5" style="306" customWidth="1"/>
    <col min="3829" max="4062" width="9" style="306"/>
    <col min="4063" max="4065" width="1.5" style="306" customWidth="1"/>
    <col min="4066" max="4067" width="2.375" style="306" customWidth="1"/>
    <col min="4068" max="4068" width="9.25" style="306" customWidth="1"/>
    <col min="4069" max="4069" width="12.625" style="306" customWidth="1"/>
    <col min="4070" max="4081" width="11" style="306" customWidth="1"/>
    <col min="4082" max="4082" width="0.75" style="306" customWidth="1"/>
    <col min="4083" max="4084" width="1.5" style="306" customWidth="1"/>
    <col min="4085" max="4318" width="9" style="306"/>
    <col min="4319" max="4321" width="1.5" style="306" customWidth="1"/>
    <col min="4322" max="4323" width="2.375" style="306" customWidth="1"/>
    <col min="4324" max="4324" width="9.25" style="306" customWidth="1"/>
    <col min="4325" max="4325" width="12.625" style="306" customWidth="1"/>
    <col min="4326" max="4337" width="11" style="306" customWidth="1"/>
    <col min="4338" max="4338" width="0.75" style="306" customWidth="1"/>
    <col min="4339" max="4340" width="1.5" style="306" customWidth="1"/>
    <col min="4341" max="4574" width="9" style="306"/>
    <col min="4575" max="4577" width="1.5" style="306" customWidth="1"/>
    <col min="4578" max="4579" width="2.375" style="306" customWidth="1"/>
    <col min="4580" max="4580" width="9.25" style="306" customWidth="1"/>
    <col min="4581" max="4581" width="12.625" style="306" customWidth="1"/>
    <col min="4582" max="4593" width="11" style="306" customWidth="1"/>
    <col min="4594" max="4594" width="0.75" style="306" customWidth="1"/>
    <col min="4595" max="4596" width="1.5" style="306" customWidth="1"/>
    <col min="4597" max="4830" width="9" style="306"/>
    <col min="4831" max="4833" width="1.5" style="306" customWidth="1"/>
    <col min="4834" max="4835" width="2.375" style="306" customWidth="1"/>
    <col min="4836" max="4836" width="9.25" style="306" customWidth="1"/>
    <col min="4837" max="4837" width="12.625" style="306" customWidth="1"/>
    <col min="4838" max="4849" width="11" style="306" customWidth="1"/>
    <col min="4850" max="4850" width="0.75" style="306" customWidth="1"/>
    <col min="4851" max="4852" width="1.5" style="306" customWidth="1"/>
    <col min="4853" max="5086" width="9" style="306"/>
    <col min="5087" max="5089" width="1.5" style="306" customWidth="1"/>
    <col min="5090" max="5091" width="2.375" style="306" customWidth="1"/>
    <col min="5092" max="5092" width="9.25" style="306" customWidth="1"/>
    <col min="5093" max="5093" width="12.625" style="306" customWidth="1"/>
    <col min="5094" max="5105" width="11" style="306" customWidth="1"/>
    <col min="5106" max="5106" width="0.75" style="306" customWidth="1"/>
    <col min="5107" max="5108" width="1.5" style="306" customWidth="1"/>
    <col min="5109" max="5342" width="9" style="306"/>
    <col min="5343" max="5345" width="1.5" style="306" customWidth="1"/>
    <col min="5346" max="5347" width="2.375" style="306" customWidth="1"/>
    <col min="5348" max="5348" width="9.25" style="306" customWidth="1"/>
    <col min="5349" max="5349" width="12.625" style="306" customWidth="1"/>
    <col min="5350" max="5361" width="11" style="306" customWidth="1"/>
    <col min="5362" max="5362" width="0.75" style="306" customWidth="1"/>
    <col min="5363" max="5364" width="1.5" style="306" customWidth="1"/>
    <col min="5365" max="5598" width="9" style="306"/>
    <col min="5599" max="5601" width="1.5" style="306" customWidth="1"/>
    <col min="5602" max="5603" width="2.375" style="306" customWidth="1"/>
    <col min="5604" max="5604" width="9.25" style="306" customWidth="1"/>
    <col min="5605" max="5605" width="12.625" style="306" customWidth="1"/>
    <col min="5606" max="5617" width="11" style="306" customWidth="1"/>
    <col min="5618" max="5618" width="0.75" style="306" customWidth="1"/>
    <col min="5619" max="5620" width="1.5" style="306" customWidth="1"/>
    <col min="5621" max="5854" width="9" style="306"/>
    <col min="5855" max="5857" width="1.5" style="306" customWidth="1"/>
    <col min="5858" max="5859" width="2.375" style="306" customWidth="1"/>
    <col min="5860" max="5860" width="9.25" style="306" customWidth="1"/>
    <col min="5861" max="5861" width="12.625" style="306" customWidth="1"/>
    <col min="5862" max="5873" width="11" style="306" customWidth="1"/>
    <col min="5874" max="5874" width="0.75" style="306" customWidth="1"/>
    <col min="5875" max="5876" width="1.5" style="306" customWidth="1"/>
    <col min="5877" max="6110" width="9" style="306"/>
    <col min="6111" max="6113" width="1.5" style="306" customWidth="1"/>
    <col min="6114" max="6115" width="2.375" style="306" customWidth="1"/>
    <col min="6116" max="6116" width="9.25" style="306" customWidth="1"/>
    <col min="6117" max="6117" width="12.625" style="306" customWidth="1"/>
    <col min="6118" max="6129" width="11" style="306" customWidth="1"/>
    <col min="6130" max="6130" width="0.75" style="306" customWidth="1"/>
    <col min="6131" max="6132" width="1.5" style="306" customWidth="1"/>
    <col min="6133" max="6366" width="9" style="306"/>
    <col min="6367" max="6369" width="1.5" style="306" customWidth="1"/>
    <col min="6370" max="6371" width="2.375" style="306" customWidth="1"/>
    <col min="6372" max="6372" width="9.25" style="306" customWidth="1"/>
    <col min="6373" max="6373" width="12.625" style="306" customWidth="1"/>
    <col min="6374" max="6385" width="11" style="306" customWidth="1"/>
    <col min="6386" max="6386" width="0.75" style="306" customWidth="1"/>
    <col min="6387" max="6388" width="1.5" style="306" customWidth="1"/>
    <col min="6389" max="6622" width="9" style="306"/>
    <col min="6623" max="6625" width="1.5" style="306" customWidth="1"/>
    <col min="6626" max="6627" width="2.375" style="306" customWidth="1"/>
    <col min="6628" max="6628" width="9.25" style="306" customWidth="1"/>
    <col min="6629" max="6629" width="12.625" style="306" customWidth="1"/>
    <col min="6630" max="6641" width="11" style="306" customWidth="1"/>
    <col min="6642" max="6642" width="0.75" style="306" customWidth="1"/>
    <col min="6643" max="6644" width="1.5" style="306" customWidth="1"/>
    <col min="6645" max="6878" width="9" style="306"/>
    <col min="6879" max="6881" width="1.5" style="306" customWidth="1"/>
    <col min="6882" max="6883" width="2.375" style="306" customWidth="1"/>
    <col min="6884" max="6884" width="9.25" style="306" customWidth="1"/>
    <col min="6885" max="6885" width="12.625" style="306" customWidth="1"/>
    <col min="6886" max="6897" width="11" style="306" customWidth="1"/>
    <col min="6898" max="6898" width="0.75" style="306" customWidth="1"/>
    <col min="6899" max="6900" width="1.5" style="306" customWidth="1"/>
    <col min="6901" max="7134" width="9" style="306"/>
    <col min="7135" max="7137" width="1.5" style="306" customWidth="1"/>
    <col min="7138" max="7139" width="2.375" style="306" customWidth="1"/>
    <col min="7140" max="7140" width="9.25" style="306" customWidth="1"/>
    <col min="7141" max="7141" width="12.625" style="306" customWidth="1"/>
    <col min="7142" max="7153" width="11" style="306" customWidth="1"/>
    <col min="7154" max="7154" width="0.75" style="306" customWidth="1"/>
    <col min="7155" max="7156" width="1.5" style="306" customWidth="1"/>
    <col min="7157" max="7390" width="9" style="306"/>
    <col min="7391" max="7393" width="1.5" style="306" customWidth="1"/>
    <col min="7394" max="7395" width="2.375" style="306" customWidth="1"/>
    <col min="7396" max="7396" width="9.25" style="306" customWidth="1"/>
    <col min="7397" max="7397" width="12.625" style="306" customWidth="1"/>
    <col min="7398" max="7409" width="11" style="306" customWidth="1"/>
    <col min="7410" max="7410" width="0.75" style="306" customWidth="1"/>
    <col min="7411" max="7412" width="1.5" style="306" customWidth="1"/>
    <col min="7413" max="7646" width="9" style="306"/>
    <col min="7647" max="7649" width="1.5" style="306" customWidth="1"/>
    <col min="7650" max="7651" width="2.375" style="306" customWidth="1"/>
    <col min="7652" max="7652" width="9.25" style="306" customWidth="1"/>
    <col min="7653" max="7653" width="12.625" style="306" customWidth="1"/>
    <col min="7654" max="7665" width="11" style="306" customWidth="1"/>
    <col min="7666" max="7666" width="0.75" style="306" customWidth="1"/>
    <col min="7667" max="7668" width="1.5" style="306" customWidth="1"/>
    <col min="7669" max="7902" width="9" style="306"/>
    <col min="7903" max="7905" width="1.5" style="306" customWidth="1"/>
    <col min="7906" max="7907" width="2.375" style="306" customWidth="1"/>
    <col min="7908" max="7908" width="9.25" style="306" customWidth="1"/>
    <col min="7909" max="7909" width="12.625" style="306" customWidth="1"/>
    <col min="7910" max="7921" width="11" style="306" customWidth="1"/>
    <col min="7922" max="7922" width="0.75" style="306" customWidth="1"/>
    <col min="7923" max="7924" width="1.5" style="306" customWidth="1"/>
    <col min="7925" max="8158" width="9" style="306"/>
    <col min="8159" max="8161" width="1.5" style="306" customWidth="1"/>
    <col min="8162" max="8163" width="2.375" style="306" customWidth="1"/>
    <col min="8164" max="8164" width="9.25" style="306" customWidth="1"/>
    <col min="8165" max="8165" width="12.625" style="306" customWidth="1"/>
    <col min="8166" max="8177" width="11" style="306" customWidth="1"/>
    <col min="8178" max="8178" width="0.75" style="306" customWidth="1"/>
    <col min="8179" max="8180" width="1.5" style="306" customWidth="1"/>
    <col min="8181" max="8414" width="9" style="306"/>
    <col min="8415" max="8417" width="1.5" style="306" customWidth="1"/>
    <col min="8418" max="8419" width="2.375" style="306" customWidth="1"/>
    <col min="8420" max="8420" width="9.25" style="306" customWidth="1"/>
    <col min="8421" max="8421" width="12.625" style="306" customWidth="1"/>
    <col min="8422" max="8433" width="11" style="306" customWidth="1"/>
    <col min="8434" max="8434" width="0.75" style="306" customWidth="1"/>
    <col min="8435" max="8436" width="1.5" style="306" customWidth="1"/>
    <col min="8437" max="8670" width="9" style="306"/>
    <col min="8671" max="8673" width="1.5" style="306" customWidth="1"/>
    <col min="8674" max="8675" width="2.375" style="306" customWidth="1"/>
    <col min="8676" max="8676" width="9.25" style="306" customWidth="1"/>
    <col min="8677" max="8677" width="12.625" style="306" customWidth="1"/>
    <col min="8678" max="8689" width="11" style="306" customWidth="1"/>
    <col min="8690" max="8690" width="0.75" style="306" customWidth="1"/>
    <col min="8691" max="8692" width="1.5" style="306" customWidth="1"/>
    <col min="8693" max="8926" width="9" style="306"/>
    <col min="8927" max="8929" width="1.5" style="306" customWidth="1"/>
    <col min="8930" max="8931" width="2.375" style="306" customWidth="1"/>
    <col min="8932" max="8932" width="9.25" style="306" customWidth="1"/>
    <col min="8933" max="8933" width="12.625" style="306" customWidth="1"/>
    <col min="8934" max="8945" width="11" style="306" customWidth="1"/>
    <col min="8946" max="8946" width="0.75" style="306" customWidth="1"/>
    <col min="8947" max="8948" width="1.5" style="306" customWidth="1"/>
    <col min="8949" max="9182" width="9" style="306"/>
    <col min="9183" max="9185" width="1.5" style="306" customWidth="1"/>
    <col min="9186" max="9187" width="2.375" style="306" customWidth="1"/>
    <col min="9188" max="9188" width="9.25" style="306" customWidth="1"/>
    <col min="9189" max="9189" width="12.625" style="306" customWidth="1"/>
    <col min="9190" max="9201" width="11" style="306" customWidth="1"/>
    <col min="9202" max="9202" width="0.75" style="306" customWidth="1"/>
    <col min="9203" max="9204" width="1.5" style="306" customWidth="1"/>
    <col min="9205" max="9438" width="9" style="306"/>
    <col min="9439" max="9441" width="1.5" style="306" customWidth="1"/>
    <col min="9442" max="9443" width="2.375" style="306" customWidth="1"/>
    <col min="9444" max="9444" width="9.25" style="306" customWidth="1"/>
    <col min="9445" max="9445" width="12.625" style="306" customWidth="1"/>
    <col min="9446" max="9457" width="11" style="306" customWidth="1"/>
    <col min="9458" max="9458" width="0.75" style="306" customWidth="1"/>
    <col min="9459" max="9460" width="1.5" style="306" customWidth="1"/>
    <col min="9461" max="9694" width="9" style="306"/>
    <col min="9695" max="9697" width="1.5" style="306" customWidth="1"/>
    <col min="9698" max="9699" width="2.375" style="306" customWidth="1"/>
    <col min="9700" max="9700" width="9.25" style="306" customWidth="1"/>
    <col min="9701" max="9701" width="12.625" style="306" customWidth="1"/>
    <col min="9702" max="9713" width="11" style="306" customWidth="1"/>
    <col min="9714" max="9714" width="0.75" style="306" customWidth="1"/>
    <col min="9715" max="9716" width="1.5" style="306" customWidth="1"/>
    <col min="9717" max="9950" width="9" style="306"/>
    <col min="9951" max="9953" width="1.5" style="306" customWidth="1"/>
    <col min="9954" max="9955" width="2.375" style="306" customWidth="1"/>
    <col min="9956" max="9956" width="9.25" style="306" customWidth="1"/>
    <col min="9957" max="9957" width="12.625" style="306" customWidth="1"/>
    <col min="9958" max="9969" width="11" style="306" customWidth="1"/>
    <col min="9970" max="9970" width="0.75" style="306" customWidth="1"/>
    <col min="9971" max="9972" width="1.5" style="306" customWidth="1"/>
    <col min="9973" max="10206" width="9" style="306"/>
    <col min="10207" max="10209" width="1.5" style="306" customWidth="1"/>
    <col min="10210" max="10211" width="2.375" style="306" customWidth="1"/>
    <col min="10212" max="10212" width="9.25" style="306" customWidth="1"/>
    <col min="10213" max="10213" width="12.625" style="306" customWidth="1"/>
    <col min="10214" max="10225" width="11" style="306" customWidth="1"/>
    <col min="10226" max="10226" width="0.75" style="306" customWidth="1"/>
    <col min="10227" max="10228" width="1.5" style="306" customWidth="1"/>
    <col min="10229" max="10462" width="9" style="306"/>
    <col min="10463" max="10465" width="1.5" style="306" customWidth="1"/>
    <col min="10466" max="10467" width="2.375" style="306" customWidth="1"/>
    <col min="10468" max="10468" width="9.25" style="306" customWidth="1"/>
    <col min="10469" max="10469" width="12.625" style="306" customWidth="1"/>
    <col min="10470" max="10481" width="11" style="306" customWidth="1"/>
    <col min="10482" max="10482" width="0.75" style="306" customWidth="1"/>
    <col min="10483" max="10484" width="1.5" style="306" customWidth="1"/>
    <col min="10485" max="10718" width="9" style="306"/>
    <col min="10719" max="10721" width="1.5" style="306" customWidth="1"/>
    <col min="10722" max="10723" width="2.375" style="306" customWidth="1"/>
    <col min="10724" max="10724" width="9.25" style="306" customWidth="1"/>
    <col min="10725" max="10725" width="12.625" style="306" customWidth="1"/>
    <col min="10726" max="10737" width="11" style="306" customWidth="1"/>
    <col min="10738" max="10738" width="0.75" style="306" customWidth="1"/>
    <col min="10739" max="10740" width="1.5" style="306" customWidth="1"/>
    <col min="10741" max="10974" width="9" style="306"/>
    <col min="10975" max="10977" width="1.5" style="306" customWidth="1"/>
    <col min="10978" max="10979" width="2.375" style="306" customWidth="1"/>
    <col min="10980" max="10980" width="9.25" style="306" customWidth="1"/>
    <col min="10981" max="10981" width="12.625" style="306" customWidth="1"/>
    <col min="10982" max="10993" width="11" style="306" customWidth="1"/>
    <col min="10994" max="10994" width="0.75" style="306" customWidth="1"/>
    <col min="10995" max="10996" width="1.5" style="306" customWidth="1"/>
    <col min="10997" max="11230" width="9" style="306"/>
    <col min="11231" max="11233" width="1.5" style="306" customWidth="1"/>
    <col min="11234" max="11235" width="2.375" style="306" customWidth="1"/>
    <col min="11236" max="11236" width="9.25" style="306" customWidth="1"/>
    <col min="11237" max="11237" width="12.625" style="306" customWidth="1"/>
    <col min="11238" max="11249" width="11" style="306" customWidth="1"/>
    <col min="11250" max="11250" width="0.75" style="306" customWidth="1"/>
    <col min="11251" max="11252" width="1.5" style="306" customWidth="1"/>
    <col min="11253" max="11486" width="9" style="306"/>
    <col min="11487" max="11489" width="1.5" style="306" customWidth="1"/>
    <col min="11490" max="11491" width="2.375" style="306" customWidth="1"/>
    <col min="11492" max="11492" width="9.25" style="306" customWidth="1"/>
    <col min="11493" max="11493" width="12.625" style="306" customWidth="1"/>
    <col min="11494" max="11505" width="11" style="306" customWidth="1"/>
    <col min="11506" max="11506" width="0.75" style="306" customWidth="1"/>
    <col min="11507" max="11508" width="1.5" style="306" customWidth="1"/>
    <col min="11509" max="11742" width="9" style="306"/>
    <col min="11743" max="11745" width="1.5" style="306" customWidth="1"/>
    <col min="11746" max="11747" width="2.375" style="306" customWidth="1"/>
    <col min="11748" max="11748" width="9.25" style="306" customWidth="1"/>
    <col min="11749" max="11749" width="12.625" style="306" customWidth="1"/>
    <col min="11750" max="11761" width="11" style="306" customWidth="1"/>
    <col min="11762" max="11762" width="0.75" style="306" customWidth="1"/>
    <col min="11763" max="11764" width="1.5" style="306" customWidth="1"/>
    <col min="11765" max="11998" width="9" style="306"/>
    <col min="11999" max="12001" width="1.5" style="306" customWidth="1"/>
    <col min="12002" max="12003" width="2.375" style="306" customWidth="1"/>
    <col min="12004" max="12004" width="9.25" style="306" customWidth="1"/>
    <col min="12005" max="12005" width="12.625" style="306" customWidth="1"/>
    <col min="12006" max="12017" width="11" style="306" customWidth="1"/>
    <col min="12018" max="12018" width="0.75" style="306" customWidth="1"/>
    <col min="12019" max="12020" width="1.5" style="306" customWidth="1"/>
    <col min="12021" max="12254" width="9" style="306"/>
    <col min="12255" max="12257" width="1.5" style="306" customWidth="1"/>
    <col min="12258" max="12259" width="2.375" style="306" customWidth="1"/>
    <col min="12260" max="12260" width="9.25" style="306" customWidth="1"/>
    <col min="12261" max="12261" width="12.625" style="306" customWidth="1"/>
    <col min="12262" max="12273" width="11" style="306" customWidth="1"/>
    <col min="12274" max="12274" width="0.75" style="306" customWidth="1"/>
    <col min="12275" max="12276" width="1.5" style="306" customWidth="1"/>
    <col min="12277" max="12510" width="9" style="306"/>
    <col min="12511" max="12513" width="1.5" style="306" customWidth="1"/>
    <col min="12514" max="12515" width="2.375" style="306" customWidth="1"/>
    <col min="12516" max="12516" width="9.25" style="306" customWidth="1"/>
    <col min="12517" max="12517" width="12.625" style="306" customWidth="1"/>
    <col min="12518" max="12529" width="11" style="306" customWidth="1"/>
    <col min="12530" max="12530" width="0.75" style="306" customWidth="1"/>
    <col min="12531" max="12532" width="1.5" style="306" customWidth="1"/>
    <col min="12533" max="12766" width="9" style="306"/>
    <col min="12767" max="12769" width="1.5" style="306" customWidth="1"/>
    <col min="12770" max="12771" width="2.375" style="306" customWidth="1"/>
    <col min="12772" max="12772" width="9.25" style="306" customWidth="1"/>
    <col min="12773" max="12773" width="12.625" style="306" customWidth="1"/>
    <col min="12774" max="12785" width="11" style="306" customWidth="1"/>
    <col min="12786" max="12786" width="0.75" style="306" customWidth="1"/>
    <col min="12787" max="12788" width="1.5" style="306" customWidth="1"/>
    <col min="12789" max="13022" width="9" style="306"/>
    <col min="13023" max="13025" width="1.5" style="306" customWidth="1"/>
    <col min="13026" max="13027" width="2.375" style="306" customWidth="1"/>
    <col min="13028" max="13028" width="9.25" style="306" customWidth="1"/>
    <col min="13029" max="13029" width="12.625" style="306" customWidth="1"/>
    <col min="13030" max="13041" width="11" style="306" customWidth="1"/>
    <col min="13042" max="13042" width="0.75" style="306" customWidth="1"/>
    <col min="13043" max="13044" width="1.5" style="306" customWidth="1"/>
    <col min="13045" max="13278" width="9" style="306"/>
    <col min="13279" max="13281" width="1.5" style="306" customWidth="1"/>
    <col min="13282" max="13283" width="2.375" style="306" customWidth="1"/>
    <col min="13284" max="13284" width="9.25" style="306" customWidth="1"/>
    <col min="13285" max="13285" width="12.625" style="306" customWidth="1"/>
    <col min="13286" max="13297" width="11" style="306" customWidth="1"/>
    <col min="13298" max="13298" width="0.75" style="306" customWidth="1"/>
    <col min="13299" max="13300" width="1.5" style="306" customWidth="1"/>
    <col min="13301" max="13534" width="9" style="306"/>
    <col min="13535" max="13537" width="1.5" style="306" customWidth="1"/>
    <col min="13538" max="13539" width="2.375" style="306" customWidth="1"/>
    <col min="13540" max="13540" width="9.25" style="306" customWidth="1"/>
    <col min="13541" max="13541" width="12.625" style="306" customWidth="1"/>
    <col min="13542" max="13553" width="11" style="306" customWidth="1"/>
    <col min="13554" max="13554" width="0.75" style="306" customWidth="1"/>
    <col min="13555" max="13556" width="1.5" style="306" customWidth="1"/>
    <col min="13557" max="13790" width="9" style="306"/>
    <col min="13791" max="13793" width="1.5" style="306" customWidth="1"/>
    <col min="13794" max="13795" width="2.375" style="306" customWidth="1"/>
    <col min="13796" max="13796" width="9.25" style="306" customWidth="1"/>
    <col min="13797" max="13797" width="12.625" style="306" customWidth="1"/>
    <col min="13798" max="13809" width="11" style="306" customWidth="1"/>
    <col min="13810" max="13810" width="0.75" style="306" customWidth="1"/>
    <col min="13811" max="13812" width="1.5" style="306" customWidth="1"/>
    <col min="13813" max="14046" width="9" style="306"/>
    <col min="14047" max="14049" width="1.5" style="306" customWidth="1"/>
    <col min="14050" max="14051" width="2.375" style="306" customWidth="1"/>
    <col min="14052" max="14052" width="9.25" style="306" customWidth="1"/>
    <col min="14053" max="14053" width="12.625" style="306" customWidth="1"/>
    <col min="14054" max="14065" width="11" style="306" customWidth="1"/>
    <col min="14066" max="14066" width="0.75" style="306" customWidth="1"/>
    <col min="14067" max="14068" width="1.5" style="306" customWidth="1"/>
    <col min="14069" max="14302" width="9" style="306"/>
    <col min="14303" max="14305" width="1.5" style="306" customWidth="1"/>
    <col min="14306" max="14307" width="2.375" style="306" customWidth="1"/>
    <col min="14308" max="14308" width="9.25" style="306" customWidth="1"/>
    <col min="14309" max="14309" width="12.625" style="306" customWidth="1"/>
    <col min="14310" max="14321" width="11" style="306" customWidth="1"/>
    <col min="14322" max="14322" width="0.75" style="306" customWidth="1"/>
    <col min="14323" max="14324" width="1.5" style="306" customWidth="1"/>
    <col min="14325" max="14558" width="9" style="306"/>
    <col min="14559" max="14561" width="1.5" style="306" customWidth="1"/>
    <col min="14562" max="14563" width="2.375" style="306" customWidth="1"/>
    <col min="14564" max="14564" width="9.25" style="306" customWidth="1"/>
    <col min="14565" max="14565" width="12.625" style="306" customWidth="1"/>
    <col min="14566" max="14577" width="11" style="306" customWidth="1"/>
    <col min="14578" max="14578" width="0.75" style="306" customWidth="1"/>
    <col min="14579" max="14580" width="1.5" style="306" customWidth="1"/>
    <col min="14581" max="14814" width="9" style="306"/>
    <col min="14815" max="14817" width="1.5" style="306" customWidth="1"/>
    <col min="14818" max="14819" width="2.375" style="306" customWidth="1"/>
    <col min="14820" max="14820" width="9.25" style="306" customWidth="1"/>
    <col min="14821" max="14821" width="12.625" style="306" customWidth="1"/>
    <col min="14822" max="14833" width="11" style="306" customWidth="1"/>
    <col min="14834" max="14834" width="0.75" style="306" customWidth="1"/>
    <col min="14835" max="14836" width="1.5" style="306" customWidth="1"/>
    <col min="14837" max="15070" width="9" style="306"/>
    <col min="15071" max="15073" width="1.5" style="306" customWidth="1"/>
    <col min="15074" max="15075" width="2.375" style="306" customWidth="1"/>
    <col min="15076" max="15076" width="9.25" style="306" customWidth="1"/>
    <col min="15077" max="15077" width="12.625" style="306" customWidth="1"/>
    <col min="15078" max="15089" width="11" style="306" customWidth="1"/>
    <col min="15090" max="15090" width="0.75" style="306" customWidth="1"/>
    <col min="15091" max="15092" width="1.5" style="306" customWidth="1"/>
    <col min="15093" max="15326" width="9" style="306"/>
    <col min="15327" max="15329" width="1.5" style="306" customWidth="1"/>
    <col min="15330" max="15331" width="2.375" style="306" customWidth="1"/>
    <col min="15332" max="15332" width="9.25" style="306" customWidth="1"/>
    <col min="15333" max="15333" width="12.625" style="306" customWidth="1"/>
    <col min="15334" max="15345" width="11" style="306" customWidth="1"/>
    <col min="15346" max="15346" width="0.75" style="306" customWidth="1"/>
    <col min="15347" max="15348" width="1.5" style="306" customWidth="1"/>
    <col min="15349" max="15582" width="9" style="306"/>
    <col min="15583" max="15585" width="1.5" style="306" customWidth="1"/>
    <col min="15586" max="15587" width="2.375" style="306" customWidth="1"/>
    <col min="15588" max="15588" width="9.25" style="306" customWidth="1"/>
    <col min="15589" max="15589" width="12.625" style="306" customWidth="1"/>
    <col min="15590" max="15601" width="11" style="306" customWidth="1"/>
    <col min="15602" max="15602" width="0.75" style="306" customWidth="1"/>
    <col min="15603" max="15604" width="1.5" style="306" customWidth="1"/>
    <col min="15605" max="15838" width="9" style="306"/>
    <col min="15839" max="15841" width="1.5" style="306" customWidth="1"/>
    <col min="15842" max="15843" width="2.375" style="306" customWidth="1"/>
    <col min="15844" max="15844" width="9.25" style="306" customWidth="1"/>
    <col min="15845" max="15845" width="12.625" style="306" customWidth="1"/>
    <col min="15846" max="15857" width="11" style="306" customWidth="1"/>
    <col min="15858" max="15858" width="0.75" style="306" customWidth="1"/>
    <col min="15859" max="15860" width="1.5" style="306" customWidth="1"/>
    <col min="15861" max="16094" width="9" style="306"/>
    <col min="16095" max="16097" width="1.5" style="306" customWidth="1"/>
    <col min="16098" max="16099" width="2.375" style="306" customWidth="1"/>
    <col min="16100" max="16100" width="9.25" style="306" customWidth="1"/>
    <col min="16101" max="16101" width="12.625" style="306" customWidth="1"/>
    <col min="16102" max="16113" width="11" style="306" customWidth="1"/>
    <col min="16114" max="16114" width="0.75" style="306" customWidth="1"/>
    <col min="16115" max="16116" width="1.5" style="306" customWidth="1"/>
    <col min="16117" max="16384" width="9" style="306"/>
  </cols>
  <sheetData>
    <row r="1" spans="1:22">
      <c r="A1" s="303"/>
      <c r="B1" s="303"/>
      <c r="C1" s="303"/>
      <c r="D1" s="303"/>
      <c r="E1" s="304"/>
      <c r="F1" s="303"/>
      <c r="G1" s="303"/>
      <c r="H1" s="303"/>
      <c r="I1" s="303"/>
      <c r="J1" s="303"/>
      <c r="K1" s="303"/>
      <c r="L1" s="303"/>
      <c r="M1" s="303"/>
      <c r="N1" s="303"/>
      <c r="O1" s="303"/>
      <c r="P1" s="303"/>
      <c r="Q1" s="303"/>
      <c r="R1" s="303"/>
      <c r="S1" s="303"/>
      <c r="T1" s="303"/>
      <c r="U1" s="305"/>
      <c r="V1" s="305"/>
    </row>
    <row r="2" spans="1:22" s="310" customFormat="1" ht="5.0999999999999996" customHeight="1">
      <c r="A2" s="307"/>
      <c r="B2" s="308"/>
      <c r="C2" s="308"/>
      <c r="D2" s="308"/>
      <c r="E2" s="309"/>
      <c r="F2" s="308"/>
      <c r="G2" s="308"/>
      <c r="H2" s="308"/>
      <c r="I2" s="308"/>
      <c r="J2" s="308"/>
      <c r="K2" s="308"/>
      <c r="L2" s="308"/>
      <c r="M2" s="308"/>
      <c r="N2" s="308"/>
      <c r="O2" s="308"/>
      <c r="P2" s="308"/>
      <c r="Q2" s="308"/>
      <c r="R2" s="308"/>
      <c r="S2" s="308"/>
      <c r="T2" s="308"/>
      <c r="V2" s="311"/>
    </row>
    <row r="3" spans="1:22" s="310" customFormat="1" ht="18.75" customHeight="1">
      <c r="A3" s="307"/>
      <c r="B3" s="308"/>
      <c r="C3" s="2840" t="s">
        <v>1541</v>
      </c>
      <c r="D3" s="308"/>
      <c r="E3" s="309"/>
      <c r="F3" s="308"/>
      <c r="G3" s="308"/>
      <c r="H3" s="308"/>
      <c r="I3" s="308"/>
      <c r="J3" s="308"/>
      <c r="K3" s="308"/>
      <c r="L3" s="308"/>
      <c r="M3" s="308"/>
      <c r="N3" s="308"/>
      <c r="O3" s="308"/>
      <c r="P3" s="308"/>
      <c r="Q3" s="308"/>
      <c r="R3" s="308"/>
      <c r="S3" s="308"/>
      <c r="T3" s="308"/>
      <c r="V3" s="311"/>
    </row>
    <row r="4" spans="1:22" s="310" customFormat="1" ht="12" customHeight="1">
      <c r="A4" s="307"/>
      <c r="B4" s="308"/>
      <c r="C4" s="308"/>
      <c r="D4" s="308"/>
      <c r="E4" s="309"/>
      <c r="F4" s="308"/>
      <c r="G4" s="308"/>
      <c r="H4" s="308"/>
      <c r="I4" s="308"/>
      <c r="J4" s="308"/>
      <c r="K4" s="308"/>
      <c r="L4" s="308"/>
      <c r="M4" s="308"/>
      <c r="N4" s="308"/>
      <c r="O4" s="308"/>
      <c r="P4" s="308"/>
      <c r="Q4" s="308"/>
      <c r="R4" s="308"/>
      <c r="S4" s="308"/>
      <c r="T4" s="308"/>
      <c r="V4" s="311"/>
    </row>
    <row r="5" spans="1:22" s="310" customFormat="1" ht="12" customHeight="1">
      <c r="A5" s="307"/>
      <c r="B5" s="308"/>
      <c r="C5" s="308"/>
      <c r="D5" s="308"/>
      <c r="E5" s="309"/>
      <c r="F5" s="308"/>
      <c r="G5" s="308"/>
      <c r="H5" s="308"/>
      <c r="I5" s="308"/>
      <c r="J5" s="308"/>
      <c r="K5" s="308"/>
      <c r="L5" s="308"/>
      <c r="M5" s="308"/>
      <c r="N5" s="308"/>
      <c r="O5" s="308"/>
      <c r="P5" s="308"/>
      <c r="Q5" s="308"/>
      <c r="R5" s="308"/>
      <c r="S5" s="308"/>
      <c r="T5" s="308"/>
      <c r="V5" s="311"/>
    </row>
    <row r="6" spans="1:22" ht="24.95" customHeight="1">
      <c r="A6" s="303"/>
      <c r="C6" s="313"/>
      <c r="D6" s="314" t="s">
        <v>356</v>
      </c>
      <c r="E6" s="315"/>
      <c r="F6" s="316"/>
      <c r="G6" s="317"/>
      <c r="H6" s="317"/>
      <c r="I6" s="317"/>
      <c r="J6" s="317"/>
      <c r="K6" s="317"/>
      <c r="L6" s="317"/>
      <c r="M6" s="317"/>
      <c r="N6" s="317"/>
      <c r="O6" s="317"/>
      <c r="P6" s="317"/>
      <c r="Q6" s="317"/>
      <c r="R6" s="317"/>
      <c r="S6" s="317"/>
      <c r="V6" s="305"/>
    </row>
    <row r="7" spans="1:22" s="310" customFormat="1" ht="15" customHeight="1" thickBot="1">
      <c r="A7" s="307"/>
      <c r="B7" s="308"/>
      <c r="C7" s="318"/>
      <c r="D7" s="319"/>
      <c r="E7" s="319"/>
      <c r="F7" s="319"/>
      <c r="G7" s="319"/>
      <c r="H7" s="319"/>
      <c r="I7" s="319"/>
      <c r="J7" s="319"/>
      <c r="K7" s="319"/>
      <c r="L7" s="319"/>
      <c r="M7" s="319"/>
      <c r="N7" s="319"/>
      <c r="O7" s="319"/>
      <c r="P7" s="319"/>
      <c r="Q7" s="319"/>
      <c r="R7" s="319"/>
      <c r="S7" s="319"/>
      <c r="T7" s="320" t="s">
        <v>357</v>
      </c>
      <c r="V7" s="311"/>
    </row>
    <row r="8" spans="1:22" s="310" customFormat="1" ht="5.0999999999999996" hidden="1" customHeight="1">
      <c r="A8" s="307"/>
      <c r="B8" s="308"/>
      <c r="C8" s="321"/>
      <c r="D8" s="322"/>
      <c r="E8" s="323"/>
      <c r="F8" s="324"/>
      <c r="G8" s="322"/>
      <c r="H8" s="323"/>
      <c r="I8" s="323"/>
      <c r="J8" s="323"/>
      <c r="K8" s="323"/>
      <c r="L8" s="323"/>
      <c r="M8" s="323"/>
      <c r="N8" s="323"/>
      <c r="O8" s="323"/>
      <c r="P8" s="325"/>
      <c r="Q8" s="323"/>
      <c r="R8" s="326"/>
      <c r="S8" s="327"/>
      <c r="T8" s="328"/>
      <c r="V8" s="311"/>
    </row>
    <row r="9" spans="1:22" s="310" customFormat="1" ht="18" customHeight="1">
      <c r="A9" s="307"/>
      <c r="B9" s="308"/>
      <c r="C9" s="321"/>
      <c r="D9" s="329"/>
      <c r="E9" s="330"/>
      <c r="F9" s="321"/>
      <c r="G9" s="331" t="s">
        <v>358</v>
      </c>
      <c r="H9" s="330"/>
      <c r="I9" s="330"/>
      <c r="J9" s="330"/>
      <c r="K9" s="330"/>
      <c r="L9" s="330"/>
      <c r="M9" s="330"/>
      <c r="N9" s="330"/>
      <c r="O9" s="330"/>
      <c r="P9" s="332" t="s">
        <v>359</v>
      </c>
      <c r="Q9" s="330"/>
      <c r="R9" s="330"/>
      <c r="S9" s="333" t="s">
        <v>360</v>
      </c>
      <c r="T9" s="328"/>
      <c r="V9" s="311"/>
    </row>
    <row r="10" spans="1:22" s="310" customFormat="1" ht="18" customHeight="1">
      <c r="A10" s="307"/>
      <c r="B10" s="308"/>
      <c r="C10" s="321"/>
      <c r="D10" s="329"/>
      <c r="E10" s="330"/>
      <c r="F10" s="321"/>
      <c r="G10" s="330"/>
      <c r="H10" s="334" t="s">
        <v>361</v>
      </c>
      <c r="I10" s="335"/>
      <c r="J10" s="335"/>
      <c r="K10" s="335"/>
      <c r="L10" s="335"/>
      <c r="M10" s="335"/>
      <c r="N10" s="335"/>
      <c r="O10" s="334" t="s">
        <v>362</v>
      </c>
      <c r="P10" s="336"/>
      <c r="Q10" s="337" t="s">
        <v>361</v>
      </c>
      <c r="R10" s="337" t="s">
        <v>362</v>
      </c>
      <c r="S10" s="336"/>
      <c r="T10" s="328"/>
      <c r="V10" s="311"/>
    </row>
    <row r="11" spans="1:22" s="310" customFormat="1" ht="18" customHeight="1" thickBot="1">
      <c r="A11" s="307"/>
      <c r="B11" s="308"/>
      <c r="C11" s="321"/>
      <c r="D11" s="338"/>
      <c r="E11" s="319"/>
      <c r="F11" s="339"/>
      <c r="G11" s="319"/>
      <c r="H11" s="340"/>
      <c r="I11" s="341" t="s">
        <v>363</v>
      </c>
      <c r="J11" s="342" t="s">
        <v>364</v>
      </c>
      <c r="K11" s="342" t="s">
        <v>365</v>
      </c>
      <c r="L11" s="343" t="s">
        <v>366</v>
      </c>
      <c r="M11" s="344" t="s">
        <v>367</v>
      </c>
      <c r="N11" s="345" t="s">
        <v>368</v>
      </c>
      <c r="O11" s="340"/>
      <c r="P11" s="340"/>
      <c r="Q11" s="346"/>
      <c r="R11" s="346"/>
      <c r="S11" s="340"/>
      <c r="T11" s="328"/>
      <c r="V11" s="311"/>
    </row>
    <row r="12" spans="1:22" s="310" customFormat="1" ht="18" hidden="1" customHeight="1">
      <c r="A12" s="307"/>
      <c r="B12" s="308"/>
      <c r="C12" s="321"/>
      <c r="D12" s="347" t="s">
        <v>296</v>
      </c>
      <c r="E12" s="348"/>
      <c r="F12" s="349"/>
      <c r="G12" s="350">
        <v>18.70306888</v>
      </c>
      <c r="H12" s="350">
        <v>6.0215973199999997</v>
      </c>
      <c r="I12" s="351">
        <v>0.45222190000000001</v>
      </c>
      <c r="J12" s="352">
        <v>2.3689757</v>
      </c>
      <c r="K12" s="352">
        <v>2.8522927500000002</v>
      </c>
      <c r="L12" s="353">
        <v>0.34810697000000002</v>
      </c>
      <c r="M12" s="354">
        <v>2.4988612300000002</v>
      </c>
      <c r="N12" s="355">
        <v>3.5225273700000002</v>
      </c>
      <c r="O12" s="356">
        <v>12.68147156</v>
      </c>
      <c r="P12" s="357">
        <v>4.1284529900000004</v>
      </c>
      <c r="Q12" s="358">
        <v>0.13980049999999999</v>
      </c>
      <c r="R12" s="358">
        <v>3.9886524900000002</v>
      </c>
      <c r="S12" s="357">
        <v>5.2720749800000002</v>
      </c>
      <c r="T12" s="328"/>
      <c r="V12" s="311"/>
    </row>
    <row r="13" spans="1:22" s="310" customFormat="1" ht="18" hidden="1" customHeight="1">
      <c r="A13" s="307"/>
      <c r="B13" s="308"/>
      <c r="C13" s="321"/>
      <c r="D13" s="359"/>
      <c r="E13" s="360"/>
      <c r="F13" s="361"/>
      <c r="G13" s="362"/>
      <c r="H13" s="362"/>
      <c r="I13" s="363"/>
      <c r="J13" s="364"/>
      <c r="K13" s="364"/>
      <c r="L13" s="365"/>
      <c r="M13" s="366"/>
      <c r="N13" s="367"/>
      <c r="O13" s="368"/>
      <c r="P13" s="362"/>
      <c r="Q13" s="369"/>
      <c r="R13" s="369"/>
      <c r="S13" s="362"/>
      <c r="T13" s="328"/>
      <c r="V13" s="311"/>
    </row>
    <row r="14" spans="1:22" s="310" customFormat="1" ht="18" hidden="1" customHeight="1">
      <c r="A14" s="307"/>
      <c r="B14" s="308"/>
      <c r="C14" s="321"/>
      <c r="D14" s="347" t="s">
        <v>298</v>
      </c>
      <c r="E14" s="348"/>
      <c r="F14" s="349"/>
      <c r="G14" s="350">
        <v>18.78494658</v>
      </c>
      <c r="H14" s="350">
        <v>6.0120844399999998</v>
      </c>
      <c r="I14" s="351">
        <v>0.45992407000000002</v>
      </c>
      <c r="J14" s="352">
        <v>2.3706915199999998</v>
      </c>
      <c r="K14" s="352">
        <v>2.8601623599999999</v>
      </c>
      <c r="L14" s="353">
        <v>0.32130649</v>
      </c>
      <c r="M14" s="354">
        <v>2.49931094</v>
      </c>
      <c r="N14" s="355">
        <v>3.5117869800000001</v>
      </c>
      <c r="O14" s="356">
        <v>12.772862140000001</v>
      </c>
      <c r="P14" s="357">
        <v>4.1210461599999997</v>
      </c>
      <c r="Q14" s="358">
        <v>0.14161772</v>
      </c>
      <c r="R14" s="358">
        <v>3.97942844</v>
      </c>
      <c r="S14" s="357">
        <v>5.7772279900000001</v>
      </c>
      <c r="T14" s="328"/>
      <c r="V14" s="311"/>
    </row>
    <row r="15" spans="1:22" s="310" customFormat="1" ht="18" hidden="1" customHeight="1">
      <c r="A15" s="307"/>
      <c r="B15" s="308"/>
      <c r="C15" s="321"/>
      <c r="D15" s="370"/>
      <c r="E15" s="371"/>
      <c r="F15" s="372"/>
      <c r="G15" s="373"/>
      <c r="H15" s="373"/>
      <c r="I15" s="374"/>
      <c r="J15" s="375"/>
      <c r="K15" s="375"/>
      <c r="L15" s="376"/>
      <c r="M15" s="377"/>
      <c r="N15" s="378"/>
      <c r="O15" s="379"/>
      <c r="P15" s="373"/>
      <c r="Q15" s="380"/>
      <c r="R15" s="380"/>
      <c r="S15" s="373"/>
      <c r="T15" s="328"/>
      <c r="V15" s="311"/>
    </row>
    <row r="16" spans="1:22" s="310" customFormat="1" ht="18" hidden="1" customHeight="1">
      <c r="A16" s="307"/>
      <c r="B16" s="308"/>
      <c r="C16" s="321"/>
      <c r="D16" s="347" t="s">
        <v>299</v>
      </c>
      <c r="E16" s="348"/>
      <c r="F16" s="349"/>
      <c r="G16" s="350">
        <v>18.363182859999998</v>
      </c>
      <c r="H16" s="350">
        <v>5.7033206400000003</v>
      </c>
      <c r="I16" s="351">
        <v>0.44167023</v>
      </c>
      <c r="J16" s="352">
        <v>2.2194339200000002</v>
      </c>
      <c r="K16" s="352">
        <v>2.7597098299999998</v>
      </c>
      <c r="L16" s="353">
        <v>0.28250666000000002</v>
      </c>
      <c r="M16" s="354">
        <v>2.4041048300000001</v>
      </c>
      <c r="N16" s="355">
        <v>3.29807863</v>
      </c>
      <c r="O16" s="356">
        <v>12.659862220000001</v>
      </c>
      <c r="P16" s="357">
        <v>4.1598145100000004</v>
      </c>
      <c r="Q16" s="358">
        <v>0.14434078</v>
      </c>
      <c r="R16" s="358">
        <v>4.0154737300000001</v>
      </c>
      <c r="S16" s="357">
        <v>6.0291391000000001</v>
      </c>
      <c r="T16" s="328"/>
      <c r="V16" s="311"/>
    </row>
    <row r="17" spans="1:22" s="310" customFormat="1" ht="18" hidden="1" customHeight="1">
      <c r="A17" s="307"/>
      <c r="B17" s="308"/>
      <c r="C17" s="321"/>
      <c r="D17" s="359"/>
      <c r="E17" s="360"/>
      <c r="F17" s="361"/>
      <c r="G17" s="362"/>
      <c r="H17" s="362"/>
      <c r="I17" s="363"/>
      <c r="J17" s="364"/>
      <c r="K17" s="364"/>
      <c r="L17" s="365"/>
      <c r="M17" s="366"/>
      <c r="N17" s="367"/>
      <c r="O17" s="368"/>
      <c r="P17" s="362"/>
      <c r="Q17" s="369"/>
      <c r="R17" s="369"/>
      <c r="S17" s="362"/>
      <c r="T17" s="328"/>
      <c r="V17" s="311"/>
    </row>
    <row r="18" spans="1:22" s="310" customFormat="1" ht="18" hidden="1" customHeight="1">
      <c r="A18" s="307"/>
      <c r="B18" s="308"/>
      <c r="C18" s="321"/>
      <c r="D18" s="347" t="s">
        <v>300</v>
      </c>
      <c r="E18" s="348"/>
      <c r="F18" s="349"/>
      <c r="G18" s="350">
        <v>18.066689159999999</v>
      </c>
      <c r="H18" s="350">
        <v>5.45311068</v>
      </c>
      <c r="I18" s="351">
        <v>0.43638192999999997</v>
      </c>
      <c r="J18" s="352">
        <v>2.1237374600000001</v>
      </c>
      <c r="K18" s="352">
        <v>2.65361709</v>
      </c>
      <c r="L18" s="353">
        <v>0.23937420000000001</v>
      </c>
      <c r="M18" s="354">
        <v>2.2881496100000001</v>
      </c>
      <c r="N18" s="355">
        <v>3.1637142300000001</v>
      </c>
      <c r="O18" s="356">
        <v>12.613578479999999</v>
      </c>
      <c r="P18" s="357">
        <v>4.1309362900000002</v>
      </c>
      <c r="Q18" s="358">
        <v>0.14451369</v>
      </c>
      <c r="R18" s="358">
        <v>3.9864226</v>
      </c>
      <c r="S18" s="357">
        <v>6.2031772500000004</v>
      </c>
      <c r="T18" s="328"/>
      <c r="V18" s="311"/>
    </row>
    <row r="19" spans="1:22" s="310" customFormat="1" ht="18" hidden="1" customHeight="1">
      <c r="A19" s="307"/>
      <c r="B19" s="308"/>
      <c r="C19" s="321"/>
      <c r="D19" s="370"/>
      <c r="E19" s="371"/>
      <c r="F19" s="372"/>
      <c r="G19" s="373"/>
      <c r="H19" s="373"/>
      <c r="I19" s="374"/>
      <c r="J19" s="375"/>
      <c r="K19" s="375"/>
      <c r="L19" s="376"/>
      <c r="M19" s="377"/>
      <c r="N19" s="378"/>
      <c r="O19" s="379"/>
      <c r="P19" s="373"/>
      <c r="Q19" s="380"/>
      <c r="R19" s="380"/>
      <c r="S19" s="373"/>
      <c r="T19" s="328"/>
      <c r="V19" s="311"/>
    </row>
    <row r="20" spans="1:22" s="310" customFormat="1" ht="18" hidden="1" customHeight="1">
      <c r="A20" s="307"/>
      <c r="B20" s="308"/>
      <c r="C20" s="321"/>
      <c r="D20" s="347" t="s">
        <v>301</v>
      </c>
      <c r="E20" s="348"/>
      <c r="F20" s="349"/>
      <c r="G20" s="350">
        <v>18.065081760000002</v>
      </c>
      <c r="H20" s="350">
        <v>5.2901019299999996</v>
      </c>
      <c r="I20" s="351">
        <v>0.43017041</v>
      </c>
      <c r="J20" s="352">
        <v>2.0455006400000002</v>
      </c>
      <c r="K20" s="352">
        <v>2.6005041900000001</v>
      </c>
      <c r="L20" s="353">
        <v>0.21392669</v>
      </c>
      <c r="M20" s="354">
        <v>2.2212066699999999</v>
      </c>
      <c r="N20" s="355">
        <v>3.0675809200000002</v>
      </c>
      <c r="O20" s="356">
        <v>12.774979829999999</v>
      </c>
      <c r="P20" s="357">
        <v>4.1656043699999996</v>
      </c>
      <c r="Q20" s="358">
        <v>0.14549392</v>
      </c>
      <c r="R20" s="358">
        <v>4.0201104499999998</v>
      </c>
      <c r="S20" s="357">
        <v>6.4837962100000004</v>
      </c>
      <c r="T20" s="328"/>
      <c r="V20" s="311"/>
    </row>
    <row r="21" spans="1:22" s="310" customFormat="1" ht="18" hidden="1" customHeight="1">
      <c r="A21" s="307"/>
      <c r="B21" s="308"/>
      <c r="C21" s="321"/>
      <c r="D21" s="359"/>
      <c r="E21" s="360"/>
      <c r="F21" s="361"/>
      <c r="G21" s="362"/>
      <c r="H21" s="362"/>
      <c r="I21" s="363"/>
      <c r="J21" s="364"/>
      <c r="K21" s="364"/>
      <c r="L21" s="365"/>
      <c r="M21" s="366"/>
      <c r="N21" s="367"/>
      <c r="O21" s="368"/>
      <c r="P21" s="362"/>
      <c r="Q21" s="369"/>
      <c r="R21" s="369"/>
      <c r="S21" s="362"/>
      <c r="T21" s="328"/>
      <c r="V21" s="311"/>
    </row>
    <row r="22" spans="1:22" s="310" customFormat="1" ht="18" hidden="1" customHeight="1">
      <c r="A22" s="307"/>
      <c r="B22" s="308"/>
      <c r="C22" s="321"/>
      <c r="D22" s="347" t="s">
        <v>302</v>
      </c>
      <c r="E22" s="381"/>
      <c r="F22" s="382"/>
      <c r="G22" s="350">
        <v>17.945615409999998</v>
      </c>
      <c r="H22" s="350">
        <v>5.1302480800000003</v>
      </c>
      <c r="I22" s="351">
        <v>0.43015532000000001</v>
      </c>
      <c r="J22" s="352">
        <v>1.95893144</v>
      </c>
      <c r="K22" s="352">
        <v>2.5475905999999999</v>
      </c>
      <c r="L22" s="353">
        <v>0.19357072</v>
      </c>
      <c r="M22" s="354">
        <v>2.1486940699999999</v>
      </c>
      <c r="N22" s="355">
        <v>2.9803023899999999</v>
      </c>
      <c r="O22" s="356">
        <v>12.815367330000001</v>
      </c>
      <c r="P22" s="357">
        <v>4.2111102300000001</v>
      </c>
      <c r="Q22" s="358">
        <v>0.14725856000000001</v>
      </c>
      <c r="R22" s="358">
        <v>4.06385167</v>
      </c>
      <c r="S22" s="357">
        <v>6.6363076200000002</v>
      </c>
      <c r="T22" s="328"/>
      <c r="V22" s="311"/>
    </row>
    <row r="23" spans="1:22" s="310" customFormat="1" ht="18" hidden="1" customHeight="1">
      <c r="A23" s="307"/>
      <c r="B23" s="308"/>
      <c r="C23" s="321"/>
      <c r="D23" s="383"/>
      <c r="E23" s="384"/>
      <c r="F23" s="385"/>
      <c r="G23" s="373"/>
      <c r="H23" s="373"/>
      <c r="I23" s="374"/>
      <c r="J23" s="375"/>
      <c r="K23" s="375"/>
      <c r="L23" s="376"/>
      <c r="M23" s="377"/>
      <c r="N23" s="378"/>
      <c r="O23" s="379"/>
      <c r="P23" s="373"/>
      <c r="Q23" s="380"/>
      <c r="R23" s="380"/>
      <c r="S23" s="373"/>
      <c r="T23" s="328"/>
      <c r="V23" s="311"/>
    </row>
    <row r="24" spans="1:22" s="310" customFormat="1" ht="18" hidden="1" customHeight="1">
      <c r="A24" s="307"/>
      <c r="B24" s="308"/>
      <c r="C24" s="321"/>
      <c r="D24" s="347" t="s">
        <v>303</v>
      </c>
      <c r="E24" s="381"/>
      <c r="F24" s="382"/>
      <c r="G24" s="350">
        <v>17.86179035</v>
      </c>
      <c r="H24" s="350">
        <v>4.9487791000000003</v>
      </c>
      <c r="I24" s="351">
        <v>0.43470124999999998</v>
      </c>
      <c r="J24" s="352">
        <v>1.8579897599999999</v>
      </c>
      <c r="K24" s="352">
        <v>2.49072855</v>
      </c>
      <c r="L24" s="353">
        <v>0.16535954</v>
      </c>
      <c r="M24" s="354">
        <v>2.06330196</v>
      </c>
      <c r="N24" s="355">
        <v>2.8830789700000001</v>
      </c>
      <c r="O24" s="356">
        <v>12.91301125</v>
      </c>
      <c r="P24" s="357">
        <v>4.1686889499999999</v>
      </c>
      <c r="Q24" s="358">
        <v>0.14449337000000001</v>
      </c>
      <c r="R24" s="358">
        <v>4.0241955799999998</v>
      </c>
      <c r="S24" s="357">
        <v>6.89546451</v>
      </c>
      <c r="T24" s="328"/>
      <c r="V24" s="311"/>
    </row>
    <row r="25" spans="1:22" s="310" customFormat="1" ht="18" hidden="1" customHeight="1">
      <c r="A25" s="307"/>
      <c r="B25" s="308"/>
      <c r="C25" s="321"/>
      <c r="D25" s="370"/>
      <c r="E25" s="371"/>
      <c r="F25" s="372"/>
      <c r="G25" s="373"/>
      <c r="H25" s="373"/>
      <c r="I25" s="374"/>
      <c r="J25" s="375"/>
      <c r="K25" s="375"/>
      <c r="L25" s="376"/>
      <c r="M25" s="377"/>
      <c r="N25" s="378"/>
      <c r="O25" s="379"/>
      <c r="P25" s="373"/>
      <c r="Q25" s="380"/>
      <c r="R25" s="380"/>
      <c r="S25" s="373"/>
      <c r="T25" s="328"/>
      <c r="V25" s="311"/>
    </row>
    <row r="26" spans="1:22" s="310" customFormat="1" ht="18" hidden="1" customHeight="1">
      <c r="A26" s="307"/>
      <c r="B26" s="308"/>
      <c r="C26" s="321"/>
      <c r="D26" s="347" t="s">
        <v>304</v>
      </c>
      <c r="E26" s="348"/>
      <c r="F26" s="349"/>
      <c r="G26" s="350">
        <v>17.69779806</v>
      </c>
      <c r="H26" s="350">
        <v>4.8064054499999997</v>
      </c>
      <c r="I26" s="351">
        <v>0.43841539000000002</v>
      </c>
      <c r="J26" s="352">
        <v>1.7685251900000001</v>
      </c>
      <c r="K26" s="352">
        <v>2.4597343999999999</v>
      </c>
      <c r="L26" s="353">
        <v>0.13973047</v>
      </c>
      <c r="M26" s="354">
        <v>2.0071960299999998</v>
      </c>
      <c r="N26" s="355">
        <v>2.7987155800000001</v>
      </c>
      <c r="O26" s="356">
        <v>12.89139261</v>
      </c>
      <c r="P26" s="357">
        <v>4.1105682899999998</v>
      </c>
      <c r="Q26" s="358">
        <v>0.14176171000000001</v>
      </c>
      <c r="R26" s="358">
        <v>3.9688065799999999</v>
      </c>
      <c r="S26" s="357">
        <v>7.0738615300000003</v>
      </c>
      <c r="T26" s="328"/>
      <c r="V26" s="311"/>
    </row>
    <row r="27" spans="1:22" s="310" customFormat="1" ht="18" hidden="1" customHeight="1">
      <c r="A27" s="307"/>
      <c r="B27" s="308"/>
      <c r="C27" s="321"/>
      <c r="D27" s="386"/>
      <c r="E27" s="387"/>
      <c r="F27" s="388"/>
      <c r="G27" s="389"/>
      <c r="H27" s="389"/>
      <c r="I27" s="390"/>
      <c r="J27" s="391"/>
      <c r="K27" s="391"/>
      <c r="L27" s="392"/>
      <c r="M27" s="393"/>
      <c r="N27" s="394"/>
      <c r="O27" s="395"/>
      <c r="P27" s="396"/>
      <c r="Q27" s="397"/>
      <c r="R27" s="397"/>
      <c r="S27" s="396"/>
      <c r="T27" s="328"/>
      <c r="V27" s="311"/>
    </row>
    <row r="28" spans="1:22" s="310" customFormat="1" ht="18" hidden="1" customHeight="1">
      <c r="A28" s="307"/>
      <c r="B28" s="308"/>
      <c r="C28" s="321"/>
      <c r="D28" s="347" t="s">
        <v>305</v>
      </c>
      <c r="E28" s="348"/>
      <c r="F28" s="349"/>
      <c r="G28" s="350">
        <v>17.408893419999998</v>
      </c>
      <c r="H28" s="350">
        <v>4.6383663400000001</v>
      </c>
      <c r="I28" s="351">
        <v>0.43757924999999998</v>
      </c>
      <c r="J28" s="352">
        <v>1.67306361</v>
      </c>
      <c r="K28" s="352">
        <v>2.4107481399999999</v>
      </c>
      <c r="L28" s="353">
        <v>0.11697534</v>
      </c>
      <c r="M28" s="354">
        <v>1.94147224</v>
      </c>
      <c r="N28" s="355">
        <v>2.69421971</v>
      </c>
      <c r="O28" s="356">
        <v>12.770527080000001</v>
      </c>
      <c r="P28" s="357">
        <v>4.1051430399999997</v>
      </c>
      <c r="Q28" s="358">
        <v>0.14285466999999999</v>
      </c>
      <c r="R28" s="358">
        <v>3.96228837</v>
      </c>
      <c r="S28" s="357">
        <v>7.20084122</v>
      </c>
      <c r="T28" s="328"/>
      <c r="V28" s="311"/>
    </row>
    <row r="29" spans="1:22" s="310" customFormat="1" ht="18" hidden="1" customHeight="1">
      <c r="A29" s="307"/>
      <c r="B29" s="308"/>
      <c r="C29" s="321"/>
      <c r="D29" s="398"/>
      <c r="E29" s="387"/>
      <c r="F29" s="388"/>
      <c r="G29" s="330"/>
      <c r="H29" s="336"/>
      <c r="I29" s="399"/>
      <c r="J29" s="400"/>
      <c r="K29" s="400"/>
      <c r="L29" s="401"/>
      <c r="M29" s="402"/>
      <c r="N29" s="403"/>
      <c r="O29" s="330"/>
      <c r="P29" s="336"/>
      <c r="Q29" s="404"/>
      <c r="R29" s="404"/>
      <c r="S29" s="336"/>
      <c r="T29" s="328"/>
      <c r="V29" s="311"/>
    </row>
    <row r="30" spans="1:22" s="310" customFormat="1" ht="20.100000000000001" hidden="1" customHeight="1">
      <c r="A30" s="311"/>
      <c r="C30" s="405"/>
      <c r="D30" s="347" t="s">
        <v>306</v>
      </c>
      <c r="E30" s="381"/>
      <c r="F30" s="382"/>
      <c r="G30" s="350">
        <v>17.27174703</v>
      </c>
      <c r="H30" s="350">
        <v>4.5789153499999999</v>
      </c>
      <c r="I30" s="351">
        <v>0.44132001999999998</v>
      </c>
      <c r="J30" s="352">
        <v>1.6362122299999999</v>
      </c>
      <c r="K30" s="352">
        <v>2.3940190800000001</v>
      </c>
      <c r="L30" s="353">
        <v>0.10736402</v>
      </c>
      <c r="M30" s="354">
        <v>1.9232148099999999</v>
      </c>
      <c r="N30" s="355">
        <v>2.6542024899999999</v>
      </c>
      <c r="O30" s="356">
        <v>12.692831679999999</v>
      </c>
      <c r="P30" s="357">
        <v>4.0858361399999996</v>
      </c>
      <c r="Q30" s="358">
        <v>0.14436384999999999</v>
      </c>
      <c r="R30" s="358">
        <v>3.9414722900000001</v>
      </c>
      <c r="S30" s="357">
        <v>7.3055607199999999</v>
      </c>
      <c r="T30" s="406"/>
      <c r="V30" s="311"/>
    </row>
    <row r="31" spans="1:22" s="310" customFormat="1" ht="15" hidden="1" customHeight="1">
      <c r="A31" s="311"/>
      <c r="C31" s="405"/>
      <c r="D31" s="386"/>
      <c r="E31" s="407"/>
      <c r="F31" s="408"/>
      <c r="G31" s="389"/>
      <c r="H31" s="389"/>
      <c r="I31" s="390"/>
      <c r="J31" s="391"/>
      <c r="K31" s="391"/>
      <c r="L31" s="392"/>
      <c r="M31" s="393"/>
      <c r="N31" s="394"/>
      <c r="O31" s="395"/>
      <c r="P31" s="396"/>
      <c r="Q31" s="397"/>
      <c r="R31" s="397"/>
      <c r="S31" s="396"/>
      <c r="T31" s="406"/>
      <c r="V31" s="311"/>
    </row>
    <row r="32" spans="1:22" s="310" customFormat="1" ht="20.100000000000001" hidden="1" customHeight="1">
      <c r="A32" s="311"/>
      <c r="C32" s="405"/>
      <c r="D32" s="347" t="s">
        <v>307</v>
      </c>
      <c r="E32" s="381"/>
      <c r="F32" s="382"/>
      <c r="G32" s="350">
        <v>17.26337706</v>
      </c>
      <c r="H32" s="350">
        <v>4.3948317299999999</v>
      </c>
      <c r="I32" s="351">
        <v>0.41387069999999998</v>
      </c>
      <c r="J32" s="352">
        <v>1.5246206</v>
      </c>
      <c r="K32" s="352">
        <v>2.3617473000000002</v>
      </c>
      <c r="L32" s="353">
        <v>9.4593129999999997E-2</v>
      </c>
      <c r="M32" s="354">
        <v>1.89157135</v>
      </c>
      <c r="N32" s="355">
        <v>2.50160465</v>
      </c>
      <c r="O32" s="356">
        <v>12.86854533</v>
      </c>
      <c r="P32" s="357">
        <v>4.0835903299999998</v>
      </c>
      <c r="Q32" s="358">
        <v>0.14699312</v>
      </c>
      <c r="R32" s="358">
        <v>3.93659721</v>
      </c>
      <c r="S32" s="357">
        <v>7.6169303700000004</v>
      </c>
      <c r="T32" s="406"/>
      <c r="V32" s="311"/>
    </row>
    <row r="33" spans="1:22" s="310" customFormat="1" ht="20.100000000000001" hidden="1" customHeight="1">
      <c r="A33" s="311"/>
      <c r="C33" s="405"/>
      <c r="D33" s="386"/>
      <c r="E33" s="407"/>
      <c r="F33" s="408"/>
      <c r="G33" s="389"/>
      <c r="H33" s="389"/>
      <c r="I33" s="390"/>
      <c r="J33" s="391"/>
      <c r="K33" s="391"/>
      <c r="L33" s="392"/>
      <c r="M33" s="393"/>
      <c r="N33" s="394"/>
      <c r="O33" s="395"/>
      <c r="P33" s="396"/>
      <c r="Q33" s="397"/>
      <c r="R33" s="397"/>
      <c r="S33" s="396"/>
      <c r="T33" s="406"/>
      <c r="V33" s="311"/>
    </row>
    <row r="34" spans="1:22" s="310" customFormat="1" ht="20.100000000000001" hidden="1" customHeight="1">
      <c r="A34" s="311"/>
      <c r="C34" s="405"/>
      <c r="D34" s="347" t="s">
        <v>308</v>
      </c>
      <c r="E34" s="381"/>
      <c r="F34" s="382"/>
      <c r="G34" s="350">
        <v>17.215212820000001</v>
      </c>
      <c r="H34" s="350">
        <v>4.3614285099999996</v>
      </c>
      <c r="I34" s="351">
        <v>0.41709637999999999</v>
      </c>
      <c r="J34" s="352">
        <v>1.50358981</v>
      </c>
      <c r="K34" s="352">
        <v>2.3546049899999999</v>
      </c>
      <c r="L34" s="353">
        <v>8.6137329999999998E-2</v>
      </c>
      <c r="M34" s="354">
        <v>1.86803341</v>
      </c>
      <c r="N34" s="355">
        <v>2.4915292</v>
      </c>
      <c r="O34" s="356">
        <v>12.85378431</v>
      </c>
      <c r="P34" s="357">
        <v>4.1338957599999997</v>
      </c>
      <c r="Q34" s="358">
        <v>0.14904825999999999</v>
      </c>
      <c r="R34" s="358">
        <v>3.9848474999999999</v>
      </c>
      <c r="S34" s="357">
        <v>7.7851216000000001</v>
      </c>
      <c r="T34" s="406"/>
      <c r="V34" s="311"/>
    </row>
    <row r="35" spans="1:22" s="310" customFormat="1" ht="20.100000000000001" hidden="1" customHeight="1">
      <c r="A35" s="311"/>
      <c r="C35" s="405"/>
      <c r="D35" s="409"/>
      <c r="E35" s="410"/>
      <c r="F35" s="411"/>
      <c r="G35" s="412"/>
      <c r="H35" s="412"/>
      <c r="I35" s="413"/>
      <c r="J35" s="414"/>
      <c r="K35" s="414"/>
      <c r="L35" s="415"/>
      <c r="M35" s="416"/>
      <c r="N35" s="417"/>
      <c r="O35" s="418"/>
      <c r="P35" s="419"/>
      <c r="Q35" s="420"/>
      <c r="R35" s="420"/>
      <c r="S35" s="420"/>
      <c r="T35" s="406"/>
      <c r="V35" s="311"/>
    </row>
    <row r="36" spans="1:22" s="310" customFormat="1" ht="20.100000000000001" customHeight="1">
      <c r="A36" s="311"/>
      <c r="C36" s="405"/>
      <c r="D36" s="347" t="s">
        <v>309</v>
      </c>
      <c r="E36" s="381"/>
      <c r="F36" s="382"/>
      <c r="G36" s="350">
        <v>17.045534679999999</v>
      </c>
      <c r="H36" s="350">
        <v>4.3000204000000002</v>
      </c>
      <c r="I36" s="351">
        <v>0.41514117</v>
      </c>
      <c r="J36" s="352">
        <v>1.48307682</v>
      </c>
      <c r="K36" s="352">
        <v>2.3235933900000001</v>
      </c>
      <c r="L36" s="353">
        <v>7.8209020000000004E-2</v>
      </c>
      <c r="M36" s="354">
        <v>1.820929</v>
      </c>
      <c r="N36" s="355">
        <v>2.4758877300000002</v>
      </c>
      <c r="O36" s="356">
        <v>12.74551428</v>
      </c>
      <c r="P36" s="357">
        <v>4.1155184</v>
      </c>
      <c r="Q36" s="358">
        <v>0.15173806000000001</v>
      </c>
      <c r="R36" s="358">
        <v>3.96378034</v>
      </c>
      <c r="S36" s="421">
        <v>7.8986216100000002</v>
      </c>
      <c r="T36" s="406"/>
      <c r="V36" s="311"/>
    </row>
    <row r="37" spans="1:22" s="310" customFormat="1" ht="20.100000000000001" hidden="1" customHeight="1">
      <c r="A37" s="311"/>
      <c r="C37" s="405"/>
      <c r="D37" s="409"/>
      <c r="E37" s="410"/>
      <c r="F37" s="411"/>
      <c r="G37" s="412"/>
      <c r="H37" s="412"/>
      <c r="I37" s="413"/>
      <c r="J37" s="414"/>
      <c r="K37" s="414"/>
      <c r="L37" s="415"/>
      <c r="M37" s="416"/>
      <c r="N37" s="417"/>
      <c r="O37" s="418"/>
      <c r="P37" s="419"/>
      <c r="Q37" s="420"/>
      <c r="R37" s="420"/>
      <c r="S37" s="422"/>
      <c r="T37" s="406"/>
      <c r="V37" s="311"/>
    </row>
    <row r="38" spans="1:22" s="310" customFormat="1" ht="20.100000000000001" customHeight="1">
      <c r="A38" s="311"/>
      <c r="C38" s="405"/>
      <c r="D38" s="347" t="s">
        <v>310</v>
      </c>
      <c r="E38" s="381"/>
      <c r="F38" s="382"/>
      <c r="G38" s="350">
        <v>16.82947386</v>
      </c>
      <c r="H38" s="350">
        <v>4.2616681999999999</v>
      </c>
      <c r="I38" s="351">
        <v>0.41644638</v>
      </c>
      <c r="J38" s="352">
        <v>1.4568499800000001</v>
      </c>
      <c r="K38" s="352">
        <v>2.3182174899999999</v>
      </c>
      <c r="L38" s="353">
        <v>7.0154350000000004E-2</v>
      </c>
      <c r="M38" s="354">
        <v>1.7915768200000004</v>
      </c>
      <c r="N38" s="355">
        <v>2.4644665999999997</v>
      </c>
      <c r="O38" s="356">
        <v>12.567805659999999</v>
      </c>
      <c r="P38" s="357">
        <v>4.1392267299999999</v>
      </c>
      <c r="Q38" s="358">
        <v>0.15581555999999999</v>
      </c>
      <c r="R38" s="358">
        <v>3.9834111700000001</v>
      </c>
      <c r="S38" s="357">
        <v>7.9429667899999998</v>
      </c>
      <c r="T38" s="406"/>
      <c r="V38" s="311"/>
    </row>
    <row r="39" spans="1:22" ht="20.100000000000001" hidden="1" customHeight="1">
      <c r="A39" s="303"/>
      <c r="C39" s="423"/>
      <c r="D39" s="424"/>
      <c r="E39" s="425"/>
      <c r="F39" s="426"/>
      <c r="G39" s="427"/>
      <c r="H39" s="427"/>
      <c r="I39" s="428"/>
      <c r="J39" s="429"/>
      <c r="K39" s="429"/>
      <c r="L39" s="430"/>
      <c r="M39" s="431"/>
      <c r="N39" s="432"/>
      <c r="O39" s="433"/>
      <c r="P39" s="427"/>
      <c r="Q39" s="434"/>
      <c r="R39" s="434"/>
      <c r="S39" s="435"/>
      <c r="T39" s="436"/>
      <c r="V39" s="305"/>
    </row>
    <row r="40" spans="1:22" s="310" customFormat="1" ht="20.100000000000001" customHeight="1">
      <c r="A40" s="311"/>
      <c r="C40" s="405"/>
      <c r="D40" s="347" t="s">
        <v>312</v>
      </c>
      <c r="E40" s="381"/>
      <c r="F40" s="382"/>
      <c r="G40" s="350">
        <v>16.734325800000001</v>
      </c>
      <c r="H40" s="350">
        <v>4.2076020500000002</v>
      </c>
      <c r="I40" s="351">
        <v>0.40895800999999998</v>
      </c>
      <c r="J40" s="352">
        <v>1.43572846</v>
      </c>
      <c r="K40" s="352">
        <v>2.3001186300000001</v>
      </c>
      <c r="L40" s="353">
        <v>6.2796950000000004E-2</v>
      </c>
      <c r="M40" s="354">
        <v>1.76647957</v>
      </c>
      <c r="N40" s="355">
        <v>2.4379574800000001</v>
      </c>
      <c r="O40" s="356">
        <v>12.52672375</v>
      </c>
      <c r="P40" s="357">
        <v>4.17750032</v>
      </c>
      <c r="Q40" s="358">
        <v>0.15815809</v>
      </c>
      <c r="R40" s="358">
        <v>4.0193422300000003</v>
      </c>
      <c r="S40" s="357">
        <v>8.0830770699999999</v>
      </c>
      <c r="T40" s="406"/>
      <c r="V40" s="311"/>
    </row>
    <row r="41" spans="1:22" s="310" customFormat="1" ht="20.100000000000001" hidden="1" customHeight="1">
      <c r="A41" s="311"/>
      <c r="C41" s="405"/>
      <c r="D41" s="409"/>
      <c r="E41" s="410"/>
      <c r="F41" s="411"/>
      <c r="G41" s="412"/>
      <c r="H41" s="412"/>
      <c r="I41" s="413"/>
      <c r="J41" s="414"/>
      <c r="K41" s="414"/>
      <c r="L41" s="415"/>
      <c r="M41" s="416"/>
      <c r="N41" s="417"/>
      <c r="O41" s="418"/>
      <c r="P41" s="419"/>
      <c r="Q41" s="420"/>
      <c r="R41" s="420"/>
      <c r="S41" s="422"/>
      <c r="T41" s="406"/>
      <c r="V41" s="311"/>
    </row>
    <row r="42" spans="1:22" s="310" customFormat="1" ht="20.100000000000001" customHeight="1">
      <c r="A42" s="311"/>
      <c r="C42" s="405"/>
      <c r="D42" s="347" t="s">
        <v>313</v>
      </c>
      <c r="E42" s="381"/>
      <c r="F42" s="382"/>
      <c r="G42" s="350">
        <v>16.760898730000001</v>
      </c>
      <c r="H42" s="350">
        <v>4.1925683400000002</v>
      </c>
      <c r="I42" s="351">
        <v>0.40752295999999999</v>
      </c>
      <c r="J42" s="352">
        <v>1.4281994600000001</v>
      </c>
      <c r="K42" s="352">
        <v>2.2983865099999998</v>
      </c>
      <c r="L42" s="353">
        <v>5.8459410000000003E-2</v>
      </c>
      <c r="M42" s="354">
        <v>1.75305073</v>
      </c>
      <c r="N42" s="355">
        <v>2.43813367</v>
      </c>
      <c r="O42" s="356">
        <v>12.56833039</v>
      </c>
      <c r="P42" s="357">
        <v>4.1844055300000003</v>
      </c>
      <c r="Q42" s="358">
        <v>0.15992917000000001</v>
      </c>
      <c r="R42" s="358">
        <v>4.0244763600000004</v>
      </c>
      <c r="S42" s="357">
        <v>8.2372352800000002</v>
      </c>
      <c r="T42" s="406"/>
      <c r="V42" s="311"/>
    </row>
    <row r="43" spans="1:22" s="310" customFormat="1" ht="20.100000000000001" hidden="1" customHeight="1">
      <c r="A43" s="311"/>
      <c r="C43" s="405"/>
      <c r="D43" s="409"/>
      <c r="E43" s="410"/>
      <c r="F43" s="411"/>
      <c r="G43" s="412"/>
      <c r="H43" s="412"/>
      <c r="I43" s="413"/>
      <c r="J43" s="414"/>
      <c r="K43" s="414"/>
      <c r="L43" s="415"/>
      <c r="M43" s="416"/>
      <c r="N43" s="437"/>
      <c r="O43" s="438"/>
      <c r="P43" s="419"/>
      <c r="Q43" s="419"/>
      <c r="R43" s="419"/>
      <c r="S43" s="422"/>
      <c r="T43" s="406"/>
      <c r="V43" s="311"/>
    </row>
    <row r="44" spans="1:22" s="310" customFormat="1" ht="20.100000000000001" customHeight="1">
      <c r="A44" s="311"/>
      <c r="C44" s="405"/>
      <c r="D44" s="439" t="s">
        <v>314</v>
      </c>
      <c r="E44" s="440"/>
      <c r="F44" s="441"/>
      <c r="G44" s="2825">
        <v>16.587327389999999</v>
      </c>
      <c r="H44" s="2825">
        <v>4.1186854100000003</v>
      </c>
      <c r="I44" s="442">
        <v>0.40298646999999999</v>
      </c>
      <c r="J44" s="443">
        <v>1.3924227</v>
      </c>
      <c r="K44" s="443">
        <v>2.2707499599999998</v>
      </c>
      <c r="L44" s="444">
        <v>5.2526280000000002E-2</v>
      </c>
      <c r="M44" s="445">
        <v>1.71584201</v>
      </c>
      <c r="N44" s="446">
        <v>2.4016150900000004</v>
      </c>
      <c r="O44" s="2826">
        <v>12.468641979999999</v>
      </c>
      <c r="P44" s="447">
        <v>4.1618896000000003</v>
      </c>
      <c r="Q44" s="448">
        <v>0.16010867000000001</v>
      </c>
      <c r="R44" s="448">
        <v>4.0017809299999998</v>
      </c>
      <c r="S44" s="447">
        <v>8.2998592799999997</v>
      </c>
      <c r="T44" s="406"/>
      <c r="V44" s="311"/>
    </row>
    <row r="45" spans="1:22" ht="20.100000000000001" customHeight="1" thickBot="1">
      <c r="A45" s="303"/>
      <c r="C45" s="423"/>
      <c r="D45" s="449" t="s">
        <v>369</v>
      </c>
      <c r="E45" s="450"/>
      <c r="F45" s="451"/>
      <c r="G45" s="452">
        <v>-0.17357134000000229</v>
      </c>
      <c r="H45" s="452">
        <v>-7.3882929999999902E-2</v>
      </c>
      <c r="I45" s="453">
        <v>-4.5364900000000041E-3</v>
      </c>
      <c r="J45" s="454">
        <v>-3.5776760000000074E-2</v>
      </c>
      <c r="K45" s="454">
        <v>-2.7636549999999982E-2</v>
      </c>
      <c r="L45" s="455">
        <v>-5.9331300000000017E-3</v>
      </c>
      <c r="M45" s="456">
        <v>-3.7208719999999973E-2</v>
      </c>
      <c r="N45" s="457">
        <v>-3.6518579999999634E-2</v>
      </c>
      <c r="O45" s="452">
        <v>-9.9688410000000616E-2</v>
      </c>
      <c r="P45" s="452">
        <v>-2.2515929999999962E-2</v>
      </c>
      <c r="Q45" s="452">
        <v>1.794999999999991E-4</v>
      </c>
      <c r="R45" s="452">
        <v>-2.2695430000000627E-2</v>
      </c>
      <c r="S45" s="452">
        <v>6.2623999999999569E-2</v>
      </c>
      <c r="T45" s="436">
        <v>1.2954999999999994E-2</v>
      </c>
      <c r="V45" s="305"/>
    </row>
    <row r="46" spans="1:22" s="310" customFormat="1" ht="5.25" customHeight="1">
      <c r="A46" s="307"/>
      <c r="B46" s="308"/>
      <c r="C46" s="318"/>
      <c r="D46" s="323"/>
      <c r="E46" s="323"/>
      <c r="F46" s="323"/>
      <c r="G46" s="323"/>
      <c r="H46" s="323"/>
      <c r="I46" s="323"/>
      <c r="J46" s="323"/>
      <c r="K46" s="323"/>
      <c r="L46" s="323"/>
      <c r="M46" s="323"/>
      <c r="N46" s="323"/>
      <c r="O46" s="323"/>
      <c r="P46" s="323"/>
      <c r="Q46" s="323"/>
      <c r="R46" s="323"/>
      <c r="S46" s="323"/>
      <c r="T46" s="308"/>
      <c r="V46" s="311"/>
    </row>
    <row r="47" spans="1:22" s="310" customFormat="1" ht="12" hidden="1" customHeight="1">
      <c r="A47" s="307"/>
      <c r="B47" s="308"/>
      <c r="C47" s="318"/>
      <c r="D47" s="458" t="s">
        <v>370</v>
      </c>
      <c r="E47" s="318"/>
      <c r="F47" s="458" t="s">
        <v>371</v>
      </c>
      <c r="G47" s="318"/>
      <c r="H47" s="318"/>
      <c r="I47" s="318"/>
      <c r="J47" s="318"/>
      <c r="K47" s="318"/>
      <c r="L47" s="318"/>
      <c r="M47" s="318"/>
      <c r="N47" s="318"/>
      <c r="O47" s="318"/>
      <c r="P47" s="318"/>
      <c r="Q47" s="318"/>
      <c r="R47" s="318"/>
      <c r="S47" s="318"/>
      <c r="T47" s="308"/>
      <c r="V47" s="311"/>
    </row>
    <row r="48" spans="1:22" s="310" customFormat="1" ht="12" customHeight="1">
      <c r="A48" s="307"/>
      <c r="B48" s="308"/>
      <c r="C48" s="318"/>
      <c r="D48" s="318"/>
      <c r="E48" s="458"/>
      <c r="F48" s="318"/>
      <c r="G48" s="318"/>
      <c r="H48" s="318"/>
      <c r="I48" s="318"/>
      <c r="J48" s="318"/>
      <c r="K48" s="318"/>
      <c r="L48" s="318"/>
      <c r="M48" s="318"/>
      <c r="N48" s="318"/>
      <c r="O48" s="318"/>
      <c r="P48" s="318"/>
      <c r="Q48" s="318"/>
      <c r="R48" s="318"/>
      <c r="S48" s="318"/>
      <c r="T48" s="308"/>
      <c r="V48" s="311"/>
    </row>
    <row r="49" spans="1:22" s="310" customFormat="1" ht="38.25" customHeight="1">
      <c r="A49" s="307"/>
      <c r="B49" s="308"/>
      <c r="C49" s="318"/>
      <c r="D49" s="458"/>
      <c r="E49" s="330"/>
      <c r="F49" s="458"/>
      <c r="G49" s="459"/>
      <c r="H49" s="459"/>
      <c r="I49" s="459"/>
      <c r="J49" s="459"/>
      <c r="K49" s="459"/>
      <c r="L49" s="459"/>
      <c r="M49" s="459"/>
      <c r="N49" s="459"/>
      <c r="O49" s="459"/>
      <c r="P49" s="459"/>
      <c r="Q49" s="459"/>
      <c r="R49" s="459"/>
      <c r="S49" s="459"/>
      <c r="T49" s="308"/>
      <c r="V49" s="311"/>
    </row>
    <row r="50" spans="1:22" s="310" customFormat="1" ht="12" hidden="1" customHeight="1">
      <c r="A50" s="307"/>
      <c r="B50" s="308"/>
      <c r="C50" s="318"/>
      <c r="D50" s="318"/>
      <c r="E50" s="460"/>
      <c r="F50" s="318"/>
      <c r="G50" s="318"/>
      <c r="H50" s="318"/>
      <c r="I50" s="318"/>
      <c r="J50" s="318"/>
      <c r="K50" s="318"/>
      <c r="L50" s="318"/>
      <c r="M50" s="318"/>
      <c r="N50" s="318"/>
      <c r="O50" s="318"/>
      <c r="P50" s="318"/>
      <c r="Q50" s="318"/>
      <c r="R50" s="318"/>
      <c r="S50" s="318"/>
      <c r="T50" s="308"/>
      <c r="V50" s="311"/>
    </row>
    <row r="51" spans="1:22" s="310" customFormat="1" ht="12" hidden="1" customHeight="1">
      <c r="A51" s="307"/>
      <c r="B51" s="308"/>
      <c r="C51" s="318"/>
      <c r="D51" s="458"/>
      <c r="E51" s="330"/>
      <c r="F51" s="458"/>
      <c r="G51" s="318"/>
      <c r="H51" s="318"/>
      <c r="I51" s="318"/>
      <c r="J51" s="318"/>
      <c r="K51" s="318"/>
      <c r="L51" s="318"/>
      <c r="M51" s="318"/>
      <c r="N51" s="318"/>
      <c r="O51" s="318"/>
      <c r="P51" s="318"/>
      <c r="Q51" s="318"/>
      <c r="R51" s="318"/>
      <c r="S51" s="318"/>
      <c r="T51" s="308"/>
      <c r="V51" s="311"/>
    </row>
    <row r="52" spans="1:22" s="310" customFormat="1" ht="12" hidden="1" customHeight="1">
      <c r="A52" s="307"/>
      <c r="B52" s="308"/>
      <c r="C52" s="318"/>
      <c r="D52" s="318"/>
      <c r="E52" s="330"/>
      <c r="F52" s="318"/>
      <c r="G52" s="318"/>
      <c r="H52" s="318"/>
      <c r="I52" s="318"/>
      <c r="J52" s="318"/>
      <c r="K52" s="318"/>
      <c r="L52" s="318"/>
      <c r="M52" s="318"/>
      <c r="N52" s="318"/>
      <c r="O52" s="318"/>
      <c r="P52" s="318"/>
      <c r="Q52" s="318"/>
      <c r="R52" s="318"/>
      <c r="S52" s="318"/>
      <c r="T52" s="308"/>
      <c r="V52" s="311"/>
    </row>
    <row r="53" spans="1:22" s="310" customFormat="1" ht="12" hidden="1" customHeight="1">
      <c r="A53" s="307"/>
      <c r="B53" s="308"/>
      <c r="C53" s="318"/>
      <c r="D53" s="318"/>
      <c r="E53" s="330"/>
      <c r="F53" s="318"/>
      <c r="G53" s="318"/>
      <c r="H53" s="318"/>
      <c r="I53" s="318"/>
      <c r="J53" s="318"/>
      <c r="K53" s="318"/>
      <c r="L53" s="318"/>
      <c r="M53" s="318"/>
      <c r="N53" s="318"/>
      <c r="O53" s="318"/>
      <c r="P53" s="318"/>
      <c r="Q53" s="318"/>
      <c r="R53" s="318"/>
      <c r="S53" s="318"/>
      <c r="T53" s="308"/>
      <c r="V53" s="311"/>
    </row>
    <row r="54" spans="1:22" s="310" customFormat="1" ht="12" hidden="1" customHeight="1">
      <c r="A54" s="307"/>
      <c r="B54" s="308"/>
      <c r="C54" s="318"/>
      <c r="D54" s="318"/>
      <c r="E54" s="330"/>
      <c r="F54" s="318"/>
      <c r="G54" s="318"/>
      <c r="H54" s="318"/>
      <c r="I54" s="318"/>
      <c r="J54" s="318"/>
      <c r="K54" s="318"/>
      <c r="L54" s="318"/>
      <c r="M54" s="318"/>
      <c r="N54" s="318"/>
      <c r="O54" s="318"/>
      <c r="P54" s="318"/>
      <c r="Q54" s="318"/>
      <c r="R54" s="318"/>
      <c r="S54" s="318"/>
      <c r="T54" s="308"/>
      <c r="V54" s="311"/>
    </row>
    <row r="55" spans="1:22" ht="24.95" customHeight="1">
      <c r="A55" s="303"/>
      <c r="C55" s="313"/>
      <c r="D55" s="314" t="s">
        <v>372</v>
      </c>
      <c r="E55" s="315"/>
      <c r="F55" s="316"/>
      <c r="G55" s="317"/>
      <c r="H55" s="317"/>
      <c r="I55" s="317"/>
      <c r="J55" s="317"/>
      <c r="K55" s="317"/>
      <c r="L55" s="317"/>
      <c r="M55" s="317"/>
      <c r="N55" s="317"/>
      <c r="O55" s="317"/>
      <c r="P55" s="317"/>
      <c r="Q55" s="317"/>
      <c r="R55" s="317"/>
      <c r="S55" s="317"/>
      <c r="V55" s="305"/>
    </row>
    <row r="56" spans="1:22" ht="15" customHeight="1" thickBot="1">
      <c r="A56" s="303"/>
      <c r="C56" s="318"/>
      <c r="D56" s="319"/>
      <c r="E56" s="319"/>
      <c r="F56" s="319"/>
      <c r="G56" s="319"/>
      <c r="H56" s="319"/>
      <c r="I56" s="319"/>
      <c r="J56" s="319"/>
      <c r="K56" s="319"/>
      <c r="L56" s="319"/>
      <c r="M56" s="319"/>
      <c r="N56" s="319"/>
      <c r="O56" s="319"/>
      <c r="P56" s="319"/>
      <c r="Q56" s="319"/>
      <c r="R56" s="319"/>
      <c r="S56" s="319"/>
      <c r="T56" s="320" t="s">
        <v>323</v>
      </c>
      <c r="V56" s="305"/>
    </row>
    <row r="57" spans="1:22" ht="5.0999999999999996" hidden="1" customHeight="1">
      <c r="A57" s="303"/>
      <c r="C57" s="321"/>
      <c r="D57" s="322"/>
      <c r="E57" s="323"/>
      <c r="F57" s="324"/>
      <c r="G57" s="322"/>
      <c r="H57" s="323"/>
      <c r="I57" s="323"/>
      <c r="J57" s="323"/>
      <c r="K57" s="323"/>
      <c r="L57" s="323"/>
      <c r="M57" s="323"/>
      <c r="N57" s="323"/>
      <c r="O57" s="323"/>
      <c r="P57" s="325"/>
      <c r="Q57" s="323"/>
      <c r="R57" s="326"/>
      <c r="S57" s="327"/>
      <c r="T57" s="328"/>
      <c r="V57" s="305"/>
    </row>
    <row r="58" spans="1:22" ht="18" customHeight="1">
      <c r="A58" s="303"/>
      <c r="C58" s="321"/>
      <c r="D58" s="329"/>
      <c r="E58" s="330"/>
      <c r="F58" s="321"/>
      <c r="G58" s="331" t="s">
        <v>358</v>
      </c>
      <c r="H58" s="330"/>
      <c r="I58" s="330"/>
      <c r="J58" s="330"/>
      <c r="K58" s="330"/>
      <c r="L58" s="330"/>
      <c r="M58" s="330"/>
      <c r="N58" s="330"/>
      <c r="O58" s="330"/>
      <c r="P58" s="332" t="s">
        <v>359</v>
      </c>
      <c r="Q58" s="330"/>
      <c r="R58" s="330"/>
      <c r="S58" s="333" t="s">
        <v>360</v>
      </c>
      <c r="T58" s="328"/>
      <c r="V58" s="305"/>
    </row>
    <row r="59" spans="1:22" ht="18" customHeight="1">
      <c r="A59" s="303"/>
      <c r="C59" s="321"/>
      <c r="D59" s="329"/>
      <c r="E59" s="330"/>
      <c r="F59" s="321"/>
      <c r="G59" s="330"/>
      <c r="H59" s="334" t="s">
        <v>361</v>
      </c>
      <c r="I59" s="335"/>
      <c r="J59" s="335"/>
      <c r="K59" s="335"/>
      <c r="L59" s="335"/>
      <c r="M59" s="335"/>
      <c r="N59" s="335"/>
      <c r="O59" s="334" t="s">
        <v>362</v>
      </c>
      <c r="P59" s="336"/>
      <c r="Q59" s="337" t="s">
        <v>361</v>
      </c>
      <c r="R59" s="337" t="s">
        <v>362</v>
      </c>
      <c r="S59" s="336"/>
      <c r="T59" s="328"/>
      <c r="V59" s="305"/>
    </row>
    <row r="60" spans="1:22" ht="18" customHeight="1" thickBot="1">
      <c r="A60" s="303"/>
      <c r="C60" s="321"/>
      <c r="D60" s="338"/>
      <c r="E60" s="319"/>
      <c r="F60" s="339"/>
      <c r="G60" s="319"/>
      <c r="H60" s="340"/>
      <c r="I60" s="341" t="s">
        <v>363</v>
      </c>
      <c r="J60" s="342" t="s">
        <v>364</v>
      </c>
      <c r="K60" s="342" t="s">
        <v>365</v>
      </c>
      <c r="L60" s="343" t="s">
        <v>366</v>
      </c>
      <c r="M60" s="344" t="s">
        <v>367</v>
      </c>
      <c r="N60" s="345" t="s">
        <v>368</v>
      </c>
      <c r="O60" s="340"/>
      <c r="P60" s="340"/>
      <c r="Q60" s="346"/>
      <c r="R60" s="346"/>
      <c r="S60" s="340"/>
      <c r="T60" s="328"/>
      <c r="V60" s="305"/>
    </row>
    <row r="61" spans="1:22" ht="19.5" hidden="1" customHeight="1">
      <c r="A61" s="303"/>
      <c r="C61" s="330"/>
      <c r="D61" s="439" t="s">
        <v>298</v>
      </c>
      <c r="E61" s="461"/>
      <c r="F61" s="462"/>
      <c r="G61" s="463">
        <v>0.43777681900938337</v>
      </c>
      <c r="H61" s="464">
        <v>-0.15797934492238763</v>
      </c>
      <c r="I61" s="464">
        <v>1.7031837688533003</v>
      </c>
      <c r="J61" s="465">
        <v>7.2428771641686041E-2</v>
      </c>
      <c r="K61" s="465">
        <v>0.27590470858924743</v>
      </c>
      <c r="L61" s="466">
        <v>-7.6989208231021617</v>
      </c>
      <c r="M61" s="467">
        <v>1.7996597594160946E-2</v>
      </c>
      <c r="N61" s="468">
        <v>-0.30490579268374063</v>
      </c>
      <c r="O61" s="468">
        <v>0.72066226358356023</v>
      </c>
      <c r="P61" s="469">
        <v>-0.17940933366424883</v>
      </c>
      <c r="Q61" s="463">
        <v>1.2998665956130306</v>
      </c>
      <c r="R61" s="469">
        <v>-0.23125729862719657</v>
      </c>
      <c r="S61" s="469">
        <v>9.5816734761234414</v>
      </c>
      <c r="T61" s="328"/>
      <c r="V61" s="305"/>
    </row>
    <row r="62" spans="1:22" ht="19.5" hidden="1" customHeight="1">
      <c r="A62" s="303"/>
      <c r="C62" s="330"/>
      <c r="D62" s="439" t="s">
        <v>299</v>
      </c>
      <c r="E62" s="461"/>
      <c r="F62" s="462"/>
      <c r="G62" s="463">
        <v>-2.2452218227175913</v>
      </c>
      <c r="H62" s="464">
        <v>-5.1357196174044333</v>
      </c>
      <c r="I62" s="464">
        <v>-3.9688812111964511</v>
      </c>
      <c r="J62" s="465">
        <v>-6.3803155629459374</v>
      </c>
      <c r="K62" s="465">
        <v>-3.512126843036989</v>
      </c>
      <c r="L62" s="466">
        <v>-12.075644659402919</v>
      </c>
      <c r="M62" s="467">
        <v>-3.8092943329412154</v>
      </c>
      <c r="N62" s="468">
        <v>-6.0854588053629648</v>
      </c>
      <c r="O62" s="468">
        <v>-0.88468754114338077</v>
      </c>
      <c r="P62" s="469">
        <v>0.94074049391381642</v>
      </c>
      <c r="Q62" s="463">
        <v>1.9228243471226536</v>
      </c>
      <c r="R62" s="469">
        <v>0.90579063158124917</v>
      </c>
      <c r="S62" s="469">
        <v>4.3604148985645352</v>
      </c>
      <c r="T62" s="328"/>
      <c r="V62" s="305"/>
    </row>
    <row r="63" spans="1:22" ht="19.5" hidden="1" customHeight="1">
      <c r="A63" s="303"/>
      <c r="C63" s="330"/>
      <c r="D63" s="439" t="s">
        <v>300</v>
      </c>
      <c r="E63" s="461"/>
      <c r="F63" s="462"/>
      <c r="G63" s="463">
        <v>-1.6146095274465866</v>
      </c>
      <c r="H63" s="464">
        <v>-4.3870926394206755</v>
      </c>
      <c r="I63" s="464">
        <v>-1.1973412833371277</v>
      </c>
      <c r="J63" s="465">
        <v>-4.3117508089630441</v>
      </c>
      <c r="K63" s="465">
        <v>-3.8443440265602091</v>
      </c>
      <c r="L63" s="466">
        <v>-15.267767492631856</v>
      </c>
      <c r="M63" s="467">
        <v>-4.8232181289698639</v>
      </c>
      <c r="N63" s="468">
        <v>-4.0740205153932285</v>
      </c>
      <c r="O63" s="468">
        <v>-0.36559434214760156</v>
      </c>
      <c r="P63" s="469">
        <v>-0.69421893525728473</v>
      </c>
      <c r="Q63" s="463">
        <v>0.11979289567369822</v>
      </c>
      <c r="R63" s="469">
        <v>-0.72347951831825963</v>
      </c>
      <c r="S63" s="469">
        <v>2.886616930102015</v>
      </c>
      <c r="T63" s="328"/>
      <c r="V63" s="305"/>
    </row>
    <row r="64" spans="1:22" ht="19.5" hidden="1" customHeight="1">
      <c r="A64" s="303"/>
      <c r="C64" s="330"/>
      <c r="D64" s="439" t="s">
        <v>301</v>
      </c>
      <c r="E64" s="461"/>
      <c r="F64" s="462"/>
      <c r="G64" s="463">
        <v>-8.8970368934959687E-3</v>
      </c>
      <c r="H64" s="464">
        <v>-2.9892800562045463</v>
      </c>
      <c r="I64" s="464">
        <v>-1.4234136596810942</v>
      </c>
      <c r="J64" s="465">
        <v>-3.6839214579753143</v>
      </c>
      <c r="K64" s="465">
        <v>-2.0015284119232146</v>
      </c>
      <c r="L64" s="466">
        <v>-10.630849105709805</v>
      </c>
      <c r="M64" s="467">
        <v>-2.9256364927990886</v>
      </c>
      <c r="N64" s="468">
        <v>-3.0386217910711832</v>
      </c>
      <c r="O64" s="468">
        <v>1.2795841422473142</v>
      </c>
      <c r="P64" s="469">
        <v>0.83923056581440836</v>
      </c>
      <c r="Q64" s="463">
        <v>0.67829559953800356</v>
      </c>
      <c r="R64" s="469">
        <v>0.8450646953486407</v>
      </c>
      <c r="S64" s="469">
        <v>4.523793996052583</v>
      </c>
      <c r="T64" s="328"/>
      <c r="V64" s="305"/>
    </row>
    <row r="65" spans="1:22" ht="19.5" hidden="1" customHeight="1">
      <c r="A65" s="303"/>
      <c r="C65" s="330"/>
      <c r="D65" s="439" t="s">
        <v>302</v>
      </c>
      <c r="E65" s="461"/>
      <c r="F65" s="462"/>
      <c r="G65" s="463">
        <v>-0.66131087358003438</v>
      </c>
      <c r="H65" s="464">
        <v>-3.0217536848103688</v>
      </c>
      <c r="I65" s="464">
        <v>-3.5079121318393192E-3</v>
      </c>
      <c r="J65" s="465">
        <v>-4.2321766274294736</v>
      </c>
      <c r="K65" s="465">
        <v>-2.0347435010285464</v>
      </c>
      <c r="L65" s="466">
        <v>-9.5153952038429583</v>
      </c>
      <c r="M65" s="467">
        <v>-3.2645588985197871</v>
      </c>
      <c r="N65" s="468">
        <v>-2.8451907961404399</v>
      </c>
      <c r="O65" s="468">
        <v>0.31614531324080097</v>
      </c>
      <c r="P65" s="469">
        <v>1.0924191535741201</v>
      </c>
      <c r="Q65" s="463">
        <v>1.2128616783436907</v>
      </c>
      <c r="R65" s="469">
        <v>1.0880601551631619</v>
      </c>
      <c r="S65" s="469">
        <v>2.3521931451944811</v>
      </c>
      <c r="T65" s="328"/>
      <c r="V65" s="305"/>
    </row>
    <row r="66" spans="1:22" ht="19.5" hidden="1" customHeight="1">
      <c r="A66" s="303"/>
      <c r="C66" s="330"/>
      <c r="D66" s="347" t="s">
        <v>303</v>
      </c>
      <c r="E66" s="348"/>
      <c r="F66" s="349"/>
      <c r="G66" s="470">
        <v>-0.46710607624683709</v>
      </c>
      <c r="H66" s="471">
        <v>-3.5372359615014948</v>
      </c>
      <c r="I66" s="471">
        <v>1.0568112931859108</v>
      </c>
      <c r="J66" s="472">
        <v>-5.1528949885045527</v>
      </c>
      <c r="K66" s="472">
        <v>-2.2319932409862075</v>
      </c>
      <c r="L66" s="473">
        <v>-14.574094677128857</v>
      </c>
      <c r="M66" s="474">
        <v>-3.9741399761018537</v>
      </c>
      <c r="N66" s="475">
        <v>-3.2621998467746049</v>
      </c>
      <c r="O66" s="475">
        <v>0.76192837462740748</v>
      </c>
      <c r="P66" s="476">
        <v>-1.0073656989026403</v>
      </c>
      <c r="Q66" s="470">
        <v>-1.8777787858308526</v>
      </c>
      <c r="R66" s="476">
        <v>-0.97582523232203622</v>
      </c>
      <c r="S66" s="476">
        <v>3.9051367844819662</v>
      </c>
      <c r="T66" s="328"/>
      <c r="V66" s="305"/>
    </row>
    <row r="67" spans="1:22" ht="19.5" hidden="1" customHeight="1">
      <c r="A67" s="303"/>
      <c r="C67" s="330"/>
      <c r="D67" s="347" t="s">
        <v>304</v>
      </c>
      <c r="E67" s="348"/>
      <c r="F67" s="349"/>
      <c r="G67" s="470">
        <v>-0.91811787500909459</v>
      </c>
      <c r="H67" s="471">
        <v>-2.8769449418342474</v>
      </c>
      <c r="I67" s="471">
        <v>0.85441208186083362</v>
      </c>
      <c r="J67" s="472">
        <v>-4.8151271834781184</v>
      </c>
      <c r="K67" s="472">
        <v>-1.244380886066454</v>
      </c>
      <c r="L67" s="473">
        <v>-15.498996913029639</v>
      </c>
      <c r="M67" s="474">
        <v>-2.7192301993451351</v>
      </c>
      <c r="N67" s="475">
        <v>-2.926156060165086</v>
      </c>
      <c r="O67" s="475">
        <v>-0.16741749528019767</v>
      </c>
      <c r="P67" s="476">
        <v>-1.3942191585198493</v>
      </c>
      <c r="Q67" s="470">
        <v>-1.8905088863246822</v>
      </c>
      <c r="R67" s="476">
        <v>-1.3763993051252199</v>
      </c>
      <c r="S67" s="476">
        <v>2.5871646462871878</v>
      </c>
      <c r="T67" s="328"/>
      <c r="V67" s="305"/>
    </row>
    <row r="68" spans="1:22" ht="19.5" hidden="1" customHeight="1">
      <c r="A68" s="303"/>
      <c r="C68" s="330"/>
      <c r="D68" s="347" t="s">
        <v>305</v>
      </c>
      <c r="E68" s="348"/>
      <c r="F68" s="349"/>
      <c r="G68" s="470">
        <v>-1.6324326846794301</v>
      </c>
      <c r="H68" s="471">
        <v>-3.4961492896942281</v>
      </c>
      <c r="I68" s="471">
        <v>-0.19071866979852858</v>
      </c>
      <c r="J68" s="472">
        <v>-5.3978071977589419</v>
      </c>
      <c r="K68" s="472">
        <v>-1.9915264022001722</v>
      </c>
      <c r="L68" s="473">
        <v>-16.285016431992251</v>
      </c>
      <c r="M68" s="474">
        <v>-3.2744081304305839</v>
      </c>
      <c r="N68" s="475">
        <v>-3.7337080890513352</v>
      </c>
      <c r="O68" s="475">
        <v>-0.93756767524280082</v>
      </c>
      <c r="P68" s="476">
        <v>-0.13198296725049907</v>
      </c>
      <c r="Q68" s="470">
        <v>0.77098392788854664</v>
      </c>
      <c r="R68" s="476">
        <v>-0.16423602079393973</v>
      </c>
      <c r="S68" s="476">
        <v>1.795054786717043</v>
      </c>
      <c r="T68" s="328"/>
      <c r="V68" s="305"/>
    </row>
    <row r="69" spans="1:22" ht="19.5" hidden="1" customHeight="1">
      <c r="A69" s="303"/>
      <c r="C69" s="313"/>
      <c r="D69" s="347" t="s">
        <v>306</v>
      </c>
      <c r="E69" s="381"/>
      <c r="F69" s="382"/>
      <c r="G69" s="470">
        <v>-0.78779498898211564</v>
      </c>
      <c r="H69" s="471">
        <v>-1.2817226075334198</v>
      </c>
      <c r="I69" s="471">
        <v>0.85487828776158459</v>
      </c>
      <c r="J69" s="472">
        <v>-2.20262874523941</v>
      </c>
      <c r="K69" s="472">
        <v>-0.69393644746315042</v>
      </c>
      <c r="L69" s="473">
        <v>-8.2165352116095551</v>
      </c>
      <c r="M69" s="474">
        <v>-0.94039098905683849</v>
      </c>
      <c r="N69" s="475">
        <v>-1.4852990589991677</v>
      </c>
      <c r="O69" s="475">
        <v>-0.60839618845239807</v>
      </c>
      <c r="P69" s="476">
        <v>-0.47031004308195623</v>
      </c>
      <c r="Q69" s="470">
        <v>1.0564442870506063</v>
      </c>
      <c r="R69" s="476">
        <v>-0.52535499832890853</v>
      </c>
      <c r="S69" s="476">
        <v>1.454267589030378</v>
      </c>
      <c r="T69" s="436"/>
      <c r="V69" s="305"/>
    </row>
    <row r="70" spans="1:22" ht="19.5" hidden="1" customHeight="1">
      <c r="A70" s="303"/>
      <c r="C70" s="313"/>
      <c r="D70" s="347" t="s">
        <v>307</v>
      </c>
      <c r="E70" s="381"/>
      <c r="F70" s="382"/>
      <c r="G70" s="470">
        <v>-4.8460471227740332E-2</v>
      </c>
      <c r="H70" s="471">
        <v>-4.0202451001851376</v>
      </c>
      <c r="I70" s="471">
        <v>-6.2198220692548656</v>
      </c>
      <c r="J70" s="472">
        <v>-6.8201195391382701</v>
      </c>
      <c r="K70" s="472">
        <v>-1.3480168253295566</v>
      </c>
      <c r="L70" s="473">
        <v>-11.894943948633818</v>
      </c>
      <c r="M70" s="474">
        <v>-1.6453419470079833</v>
      </c>
      <c r="N70" s="475">
        <v>-5.7492915696872764</v>
      </c>
      <c r="O70" s="475">
        <v>1.384353424278606</v>
      </c>
      <c r="P70" s="476">
        <v>-5.4965738298051736E-2</v>
      </c>
      <c r="Q70" s="470">
        <v>1.8212800503727422</v>
      </c>
      <c r="R70" s="476">
        <v>-0.12368677593823652</v>
      </c>
      <c r="S70" s="476">
        <v>4.2620910554830083</v>
      </c>
      <c r="T70" s="436"/>
      <c r="V70" s="305"/>
    </row>
    <row r="71" spans="1:22" ht="19.5" hidden="1" customHeight="1">
      <c r="A71" s="303"/>
      <c r="C71" s="313"/>
      <c r="D71" s="439" t="s">
        <v>308</v>
      </c>
      <c r="E71" s="440"/>
      <c r="F71" s="441"/>
      <c r="G71" s="463">
        <v>-0.27899662871638808</v>
      </c>
      <c r="H71" s="464">
        <v>-0.76005685887774455</v>
      </c>
      <c r="I71" s="464">
        <v>0.77939317762769633</v>
      </c>
      <c r="J71" s="465">
        <v>-1.3794113761810611</v>
      </c>
      <c r="K71" s="465">
        <v>-0.3024163508094313</v>
      </c>
      <c r="L71" s="466">
        <v>-8.9391269746544992</v>
      </c>
      <c r="M71" s="467">
        <v>-1.2443590880143129</v>
      </c>
      <c r="N71" s="468">
        <v>-0.40275948479708834</v>
      </c>
      <c r="O71" s="468">
        <v>-0.1147062051029768</v>
      </c>
      <c r="P71" s="469">
        <v>1.2318921815058781</v>
      </c>
      <c r="Q71" s="463">
        <v>1.3981198575824472</v>
      </c>
      <c r="R71" s="469">
        <v>1.2256852155824172</v>
      </c>
      <c r="S71" s="469">
        <v>2.2081235068451832</v>
      </c>
      <c r="T71" s="436"/>
      <c r="V71" s="305"/>
    </row>
    <row r="72" spans="1:22" ht="19.5" customHeight="1">
      <c r="A72" s="303"/>
      <c r="C72" s="313"/>
      <c r="D72" s="439" t="s">
        <v>309</v>
      </c>
      <c r="E72" s="440"/>
      <c r="F72" s="441"/>
      <c r="G72" s="477">
        <v>-0.98562905828777359</v>
      </c>
      <c r="H72" s="476">
        <v>-1.4079815789528882</v>
      </c>
      <c r="I72" s="478">
        <v>-0.46876695501408827</v>
      </c>
      <c r="J72" s="472">
        <v>-1.3642676921307495</v>
      </c>
      <c r="K72" s="472">
        <v>-1.3170616783582001</v>
      </c>
      <c r="L72" s="479">
        <v>-9.2042671858995284</v>
      </c>
      <c r="M72" s="474">
        <v>-2.5216042576026498</v>
      </c>
      <c r="N72" s="475">
        <v>-0.62778593965504559</v>
      </c>
      <c r="O72" s="476">
        <v>-0.84232026451360742</v>
      </c>
      <c r="P72" s="476">
        <v>-0.44455305762232111</v>
      </c>
      <c r="Q72" s="476">
        <v>1.8046503863916374</v>
      </c>
      <c r="R72" s="476">
        <v>-0.52868171241182704</v>
      </c>
      <c r="S72" s="476">
        <v>1.4579092765872881</v>
      </c>
      <c r="T72" s="436"/>
      <c r="V72" s="305"/>
    </row>
    <row r="73" spans="1:22" ht="19.5" customHeight="1">
      <c r="A73" s="303"/>
      <c r="C73" s="313"/>
      <c r="D73" s="439" t="s">
        <v>310</v>
      </c>
      <c r="E73" s="440"/>
      <c r="F73" s="441"/>
      <c r="G73" s="477">
        <v>-1.2675508516228007</v>
      </c>
      <c r="H73" s="476">
        <v>-0.89190739653235429</v>
      </c>
      <c r="I73" s="478">
        <v>0.31440148419874525</v>
      </c>
      <c r="J73" s="472">
        <v>-1.7684073843187598</v>
      </c>
      <c r="K73" s="472">
        <v>-0.23136147757762959</v>
      </c>
      <c r="L73" s="479">
        <v>-10.298901584497544</v>
      </c>
      <c r="M73" s="474">
        <v>-1.6119343477971948</v>
      </c>
      <c r="N73" s="475">
        <v>-0.46129434148454163</v>
      </c>
      <c r="O73" s="476">
        <v>-1.3942836365485656</v>
      </c>
      <c r="P73" s="476">
        <v>0.57607153451191273</v>
      </c>
      <c r="Q73" s="476">
        <v>2.6871966071004172</v>
      </c>
      <c r="R73" s="476">
        <v>0.49525524413898125</v>
      </c>
      <c r="S73" s="476">
        <v>0.56142935045599973</v>
      </c>
      <c r="T73" s="436"/>
      <c r="V73" s="305"/>
    </row>
    <row r="74" spans="1:22" s="310" customFormat="1" ht="19.5" customHeight="1">
      <c r="A74" s="311"/>
      <c r="C74" s="480"/>
      <c r="D74" s="347" t="s">
        <v>312</v>
      </c>
      <c r="E74" s="381"/>
      <c r="F74" s="382"/>
      <c r="G74" s="481">
        <v>-0.56536562456741546</v>
      </c>
      <c r="H74" s="471">
        <v>-1.2686616475679591</v>
      </c>
      <c r="I74" s="478">
        <v>-1.798159465331417</v>
      </c>
      <c r="J74" s="472">
        <v>-1.4498074812068218</v>
      </c>
      <c r="K74" s="472">
        <v>-0.78072312360993878</v>
      </c>
      <c r="L74" s="479">
        <v>-10.487446608799022</v>
      </c>
      <c r="M74" s="474">
        <v>-1.4008469924276179</v>
      </c>
      <c r="N74" s="470">
        <v>-1.0756534497160408</v>
      </c>
      <c r="O74" s="476">
        <v>-0.32688212335071354</v>
      </c>
      <c r="P74" s="476">
        <v>0.9246555575852744</v>
      </c>
      <c r="Q74" s="476">
        <v>1.5033992753997083</v>
      </c>
      <c r="R74" s="476">
        <v>0.90201735313204523</v>
      </c>
      <c r="S74" s="476">
        <v>1.763953994827161</v>
      </c>
      <c r="T74" s="406"/>
      <c r="V74" s="311"/>
    </row>
    <row r="75" spans="1:22" s="310" customFormat="1" ht="19.5" customHeight="1">
      <c r="A75" s="311"/>
      <c r="C75" s="480"/>
      <c r="D75" s="347" t="s">
        <v>326</v>
      </c>
      <c r="E75" s="381"/>
      <c r="F75" s="382"/>
      <c r="G75" s="481">
        <v>0.15879295238772073</v>
      </c>
      <c r="H75" s="471">
        <v>-0.35729876117918113</v>
      </c>
      <c r="I75" s="478">
        <v>-0.35090399623178836</v>
      </c>
      <c r="J75" s="472">
        <v>-0.52440278296077558</v>
      </c>
      <c r="K75" s="472">
        <v>-7.530568108133906E-2</v>
      </c>
      <c r="L75" s="479">
        <v>-6.9072462914202104</v>
      </c>
      <c r="M75" s="474">
        <v>-0.76020352729015972</v>
      </c>
      <c r="N75" s="470">
        <v>7.2269513084366466E-3</v>
      </c>
      <c r="O75" s="476">
        <v>0.33214303141313462</v>
      </c>
      <c r="P75" s="476">
        <v>0.16529525963029368</v>
      </c>
      <c r="Q75" s="476">
        <v>1.1198162547360058</v>
      </c>
      <c r="R75" s="476">
        <v>0.12773557727130402</v>
      </c>
      <c r="S75" s="476">
        <v>1.9071723387638073</v>
      </c>
      <c r="V75" s="311"/>
    </row>
    <row r="76" spans="1:22" s="310" customFormat="1" ht="19.5" customHeight="1" thickBot="1">
      <c r="A76" s="311"/>
      <c r="C76" s="480"/>
      <c r="D76" s="482" t="s">
        <v>327</v>
      </c>
      <c r="E76" s="483"/>
      <c r="F76" s="484"/>
      <c r="G76" s="485">
        <v>-1.0355729892295717</v>
      </c>
      <c r="H76" s="486">
        <v>-1.762235556069669</v>
      </c>
      <c r="I76" s="487">
        <v>-1.1131863588741076</v>
      </c>
      <c r="J76" s="488">
        <v>-2.5050254535175398</v>
      </c>
      <c r="K76" s="488">
        <v>-1.2024326578561451</v>
      </c>
      <c r="L76" s="489">
        <v>-10.149144508984953</v>
      </c>
      <c r="M76" s="490">
        <v>-2.1225124500532822</v>
      </c>
      <c r="N76" s="491">
        <v>-1.4978087727240852</v>
      </c>
      <c r="O76" s="492">
        <v>-0.79317146276897121</v>
      </c>
      <c r="P76" s="492">
        <v>-0.53809148847004939</v>
      </c>
      <c r="Q76" s="492">
        <v>0.11223718599928656</v>
      </c>
      <c r="R76" s="492">
        <v>-0.56393498109653661</v>
      </c>
      <c r="S76" s="492">
        <v>0.76025508403347875</v>
      </c>
      <c r="V76" s="311"/>
    </row>
    <row r="77" spans="1:22" s="310" customFormat="1" ht="18" customHeight="1">
      <c r="A77" s="311"/>
      <c r="C77" s="480"/>
      <c r="D77" s="480"/>
      <c r="E77" s="493"/>
      <c r="F77" s="480"/>
      <c r="G77" s="480"/>
      <c r="H77" s="480"/>
      <c r="I77" s="480"/>
      <c r="J77" s="480"/>
      <c r="K77" s="480"/>
      <c r="L77" s="480"/>
      <c r="M77" s="480"/>
      <c r="N77" s="480"/>
      <c r="O77" s="480"/>
      <c r="P77" s="480"/>
      <c r="Q77" s="480"/>
      <c r="R77" s="480"/>
      <c r="S77" s="480"/>
      <c r="V77" s="311"/>
    </row>
    <row r="78" spans="1:22" s="310" customFormat="1" ht="24.95" customHeight="1">
      <c r="A78" s="307"/>
      <c r="B78" s="308"/>
      <c r="C78" s="313"/>
      <c r="D78" s="3014" t="s">
        <v>373</v>
      </c>
      <c r="E78" s="3015"/>
      <c r="F78" s="3015"/>
      <c r="G78" s="3015"/>
      <c r="H78" s="3015"/>
      <c r="I78" s="3015"/>
      <c r="J78" s="3015"/>
      <c r="K78" s="3015"/>
      <c r="L78" s="3015"/>
      <c r="M78" s="3015"/>
      <c r="N78" s="3015"/>
      <c r="O78" s="3015"/>
      <c r="P78" s="3015"/>
      <c r="Q78" s="317"/>
      <c r="R78" s="317"/>
      <c r="S78" s="494"/>
      <c r="T78" s="495"/>
      <c r="U78" s="308"/>
      <c r="V78" s="311"/>
    </row>
    <row r="79" spans="1:22" ht="15" customHeight="1" thickBot="1">
      <c r="A79" s="303"/>
      <c r="C79" s="313"/>
      <c r="D79" s="496"/>
      <c r="E79" s="496"/>
      <c r="F79" s="496"/>
      <c r="G79" s="496"/>
      <c r="H79" s="496"/>
      <c r="I79" s="496"/>
      <c r="J79" s="496"/>
      <c r="K79" s="496"/>
      <c r="L79" s="496"/>
      <c r="M79" s="496"/>
      <c r="N79" s="496"/>
      <c r="O79" s="496"/>
      <c r="P79" s="497" t="s">
        <v>374</v>
      </c>
      <c r="Q79" s="498"/>
      <c r="R79" s="313"/>
      <c r="S79" s="313"/>
      <c r="U79" s="312"/>
      <c r="V79" s="305"/>
    </row>
    <row r="80" spans="1:22" ht="15" customHeight="1">
      <c r="A80" s="303"/>
      <c r="C80" s="423"/>
      <c r="D80" s="499"/>
      <c r="E80" s="323"/>
      <c r="F80" s="324"/>
      <c r="G80" s="500" t="s">
        <v>375</v>
      </c>
      <c r="H80" s="501"/>
      <c r="I80" s="501"/>
      <c r="J80" s="501"/>
      <c r="K80" s="501"/>
      <c r="L80" s="501"/>
      <c r="M80" s="501"/>
      <c r="N80" s="501"/>
      <c r="O80" s="501"/>
      <c r="P80" s="502"/>
      <c r="Q80" s="503"/>
      <c r="R80" s="503"/>
      <c r="S80" s="318"/>
      <c r="U80" s="312"/>
      <c r="V80" s="305"/>
    </row>
    <row r="81" spans="1:22" ht="27.95" customHeight="1" thickBot="1">
      <c r="A81" s="303"/>
      <c r="C81" s="423"/>
      <c r="D81" s="504"/>
      <c r="E81" s="496"/>
      <c r="F81" s="505"/>
      <c r="G81" s="506" t="s">
        <v>362</v>
      </c>
      <c r="H81" s="507" t="s">
        <v>376</v>
      </c>
      <c r="I81" s="508" t="s">
        <v>377</v>
      </c>
      <c r="J81" s="508" t="s">
        <v>378</v>
      </c>
      <c r="K81" s="508" t="s">
        <v>379</v>
      </c>
      <c r="L81" s="508" t="s">
        <v>380</v>
      </c>
      <c r="M81" s="508" t="s">
        <v>381</v>
      </c>
      <c r="N81" s="508" t="s">
        <v>382</v>
      </c>
      <c r="O81" s="509" t="s">
        <v>383</v>
      </c>
      <c r="P81" s="510" t="s">
        <v>384</v>
      </c>
      <c r="Q81" s="511"/>
      <c r="R81" s="331"/>
      <c r="S81" s="318"/>
      <c r="U81" s="312"/>
      <c r="V81" s="305"/>
    </row>
    <row r="82" spans="1:22" ht="20.100000000000001" hidden="1" customHeight="1">
      <c r="A82" s="303"/>
      <c r="C82" s="423"/>
      <c r="D82" s="512" t="s">
        <v>296</v>
      </c>
      <c r="E82" s="513"/>
      <c r="F82" s="514"/>
      <c r="G82" s="515">
        <v>126814.7156</v>
      </c>
      <c r="H82" s="516">
        <v>52574.830999999998</v>
      </c>
      <c r="I82" s="517">
        <v>6365.1722</v>
      </c>
      <c r="J82" s="517">
        <v>11311.6615</v>
      </c>
      <c r="K82" s="517">
        <v>17894.240900000001</v>
      </c>
      <c r="L82" s="517">
        <v>6566.9660000000003</v>
      </c>
      <c r="M82" s="517">
        <v>3717.2962000000002</v>
      </c>
      <c r="N82" s="517">
        <v>9662.0200999999997</v>
      </c>
      <c r="O82" s="517">
        <v>10340.9653</v>
      </c>
      <c r="P82" s="518">
        <v>8381.5624000000007</v>
      </c>
      <c r="Q82" s="511"/>
      <c r="R82" s="331"/>
      <c r="S82" s="318"/>
      <c r="U82" s="312"/>
      <c r="V82" s="305"/>
    </row>
    <row r="83" spans="1:22" ht="20.100000000000001" hidden="1" customHeight="1">
      <c r="A83" s="303"/>
      <c r="C83" s="423"/>
      <c r="D83" s="370" t="s">
        <v>385</v>
      </c>
      <c r="E83" s="371"/>
      <c r="F83" s="372"/>
      <c r="G83" s="519">
        <v>1</v>
      </c>
      <c r="H83" s="163">
        <v>0.41457989123148731</v>
      </c>
      <c r="I83" s="186">
        <v>5.0192693883232588E-2</v>
      </c>
      <c r="J83" s="186">
        <v>8.9198335118136726E-2</v>
      </c>
      <c r="K83" s="186">
        <v>0.14110539786598711</v>
      </c>
      <c r="L83" s="186">
        <v>5.1783942966946973E-2</v>
      </c>
      <c r="M83" s="186">
        <v>2.9312814229896837E-2</v>
      </c>
      <c r="N83" s="186">
        <v>7.6190054555466749E-2</v>
      </c>
      <c r="O83" s="186">
        <v>8.1543890636616309E-2</v>
      </c>
      <c r="P83" s="267">
        <v>6.6092979512229422E-2</v>
      </c>
      <c r="Q83" s="511"/>
      <c r="R83" s="331"/>
      <c r="S83" s="318"/>
      <c r="U83" s="312"/>
      <c r="V83" s="305"/>
    </row>
    <row r="84" spans="1:22" ht="20.100000000000001" hidden="1" customHeight="1">
      <c r="A84" s="303"/>
      <c r="C84" s="423"/>
      <c r="D84" s="347" t="s">
        <v>298</v>
      </c>
      <c r="E84" s="348"/>
      <c r="F84" s="349"/>
      <c r="G84" s="520">
        <v>127728.6214</v>
      </c>
      <c r="H84" s="521">
        <v>52953.886299999998</v>
      </c>
      <c r="I84" s="522">
        <v>6560.2111999999997</v>
      </c>
      <c r="J84" s="522">
        <v>10772.9193</v>
      </c>
      <c r="K84" s="522">
        <v>18290.9431</v>
      </c>
      <c r="L84" s="522">
        <v>6714.7601000000004</v>
      </c>
      <c r="M84" s="522">
        <v>3767.2786000000001</v>
      </c>
      <c r="N84" s="522">
        <v>9644.7942999999996</v>
      </c>
      <c r="O84" s="522">
        <v>10330.767099999999</v>
      </c>
      <c r="P84" s="523">
        <v>8693.0614000000005</v>
      </c>
      <c r="Q84" s="511"/>
      <c r="R84" s="331"/>
      <c r="S84" s="318"/>
      <c r="U84" s="312"/>
      <c r="V84" s="305"/>
    </row>
    <row r="85" spans="1:22" ht="20.100000000000001" hidden="1" customHeight="1">
      <c r="A85" s="303"/>
      <c r="C85" s="423"/>
      <c r="D85" s="370" t="s">
        <v>385</v>
      </c>
      <c r="E85" s="371"/>
      <c r="F85" s="372"/>
      <c r="G85" s="519">
        <v>1</v>
      </c>
      <c r="H85" s="163">
        <v>0.41458120912592888</v>
      </c>
      <c r="I85" s="186">
        <v>5.1360541811970105E-2</v>
      </c>
      <c r="J85" s="186">
        <v>8.4342249856929868E-2</v>
      </c>
      <c r="K85" s="186">
        <v>0.14320160117221778</v>
      </c>
      <c r="L85" s="186">
        <v>5.2570520423702E-2</v>
      </c>
      <c r="M85" s="186">
        <v>2.9494396468918594E-2</v>
      </c>
      <c r="N85" s="186">
        <v>7.5510047742517947E-2</v>
      </c>
      <c r="O85" s="186">
        <v>8.0880596586475006E-2</v>
      </c>
      <c r="P85" s="267">
        <v>6.8058836811339771E-2</v>
      </c>
      <c r="Q85" s="511"/>
      <c r="R85" s="331"/>
      <c r="S85" s="318"/>
      <c r="U85" s="312"/>
      <c r="V85" s="305"/>
    </row>
    <row r="86" spans="1:22" ht="20.100000000000001" hidden="1" customHeight="1">
      <c r="A86" s="303"/>
      <c r="C86" s="423"/>
      <c r="D86" s="347" t="s">
        <v>299</v>
      </c>
      <c r="E86" s="348"/>
      <c r="F86" s="349"/>
      <c r="G86" s="520">
        <v>126598.6222</v>
      </c>
      <c r="H86" s="521">
        <v>52658.486900000004</v>
      </c>
      <c r="I86" s="522">
        <v>6533.7296999999999</v>
      </c>
      <c r="J86" s="522">
        <v>10059.0928</v>
      </c>
      <c r="K86" s="522">
        <v>18706.887200000001</v>
      </c>
      <c r="L86" s="522">
        <v>6707.9989999999998</v>
      </c>
      <c r="M86" s="522">
        <v>3682.0149000000001</v>
      </c>
      <c r="N86" s="522">
        <v>9506.7968999999994</v>
      </c>
      <c r="O86" s="522">
        <v>10035.051600000001</v>
      </c>
      <c r="P86" s="523">
        <v>8708.5632000000005</v>
      </c>
      <c r="Q86" s="511"/>
      <c r="R86" s="331"/>
      <c r="S86" s="318"/>
      <c r="U86" s="312"/>
      <c r="V86" s="305"/>
    </row>
    <row r="87" spans="1:22" ht="20.100000000000001" hidden="1" customHeight="1">
      <c r="A87" s="303"/>
      <c r="C87" s="423"/>
      <c r="D87" s="359" t="s">
        <v>385</v>
      </c>
      <c r="E87" s="360"/>
      <c r="F87" s="361"/>
      <c r="G87" s="524">
        <v>1</v>
      </c>
      <c r="H87" s="142">
        <v>0.41594834118186796</v>
      </c>
      <c r="I87" s="525">
        <v>5.1609801010930746E-2</v>
      </c>
      <c r="J87" s="525">
        <v>7.9456574054247497E-2</v>
      </c>
      <c r="K87" s="525">
        <v>0.14776533010325291</v>
      </c>
      <c r="L87" s="525">
        <v>5.2986350747188465E-2</v>
      </c>
      <c r="M87" s="525">
        <v>2.9084162497307178E-2</v>
      </c>
      <c r="N87" s="525">
        <v>7.5093999719690468E-2</v>
      </c>
      <c r="O87" s="525">
        <v>7.9266673093382214E-2</v>
      </c>
      <c r="P87" s="526">
        <v>6.8788767592132621E-2</v>
      </c>
      <c r="Q87" s="511"/>
      <c r="R87" s="331"/>
      <c r="S87" s="318"/>
      <c r="U87" s="312"/>
      <c r="V87" s="305"/>
    </row>
    <row r="88" spans="1:22" ht="20.100000000000001" hidden="1" customHeight="1">
      <c r="A88" s="303"/>
      <c r="C88" s="423"/>
      <c r="D88" s="347" t="s">
        <v>300</v>
      </c>
      <c r="E88" s="348"/>
      <c r="F88" s="349"/>
      <c r="G88" s="520">
        <v>126135.78479999999</v>
      </c>
      <c r="H88" s="521">
        <v>51936.582499999997</v>
      </c>
      <c r="I88" s="522">
        <v>6555.5048999999999</v>
      </c>
      <c r="J88" s="522">
        <v>9595.7577000000001</v>
      </c>
      <c r="K88" s="522">
        <v>19003.366699999999</v>
      </c>
      <c r="L88" s="522">
        <v>6891.7290000000003</v>
      </c>
      <c r="M88" s="522">
        <v>3580.1968000000002</v>
      </c>
      <c r="N88" s="522">
        <v>9597.7718000000004</v>
      </c>
      <c r="O88" s="522">
        <v>9903.9498999999996</v>
      </c>
      <c r="P88" s="523">
        <v>9070.9254999999994</v>
      </c>
      <c r="Q88" s="511"/>
      <c r="R88" s="331"/>
      <c r="S88" s="318"/>
      <c r="U88" s="312"/>
      <c r="V88" s="305"/>
    </row>
    <row r="89" spans="1:22" ht="20.100000000000001" hidden="1" customHeight="1">
      <c r="A89" s="303"/>
      <c r="C89" s="423"/>
      <c r="D89" s="359" t="s">
        <v>385</v>
      </c>
      <c r="E89" s="360"/>
      <c r="F89" s="361"/>
      <c r="G89" s="524">
        <v>1</v>
      </c>
      <c r="H89" s="142">
        <v>0.41175137239880238</v>
      </c>
      <c r="I89" s="525">
        <v>5.1971808875604666E-2</v>
      </c>
      <c r="J89" s="525">
        <v>7.6074824564773311E-2</v>
      </c>
      <c r="K89" s="525">
        <v>0.15065801295113518</v>
      </c>
      <c r="L89" s="525">
        <v>5.4637381540278016E-2</v>
      </c>
      <c r="M89" s="525">
        <v>2.8383672450103949E-2</v>
      </c>
      <c r="N89" s="525">
        <v>7.6090792277688363E-2</v>
      </c>
      <c r="O89" s="525">
        <v>7.851816132672923E-2</v>
      </c>
      <c r="P89" s="526">
        <v>7.1913973614884899E-2</v>
      </c>
      <c r="Q89" s="511"/>
      <c r="R89" s="331"/>
      <c r="S89" s="318"/>
      <c r="U89" s="312"/>
      <c r="V89" s="305"/>
    </row>
    <row r="90" spans="1:22" ht="20.100000000000001" hidden="1" customHeight="1">
      <c r="A90" s="303"/>
      <c r="C90" s="423"/>
      <c r="D90" s="347" t="s">
        <v>301</v>
      </c>
      <c r="E90" s="348"/>
      <c r="F90" s="349"/>
      <c r="G90" s="520">
        <v>127749.79829999999</v>
      </c>
      <c r="H90" s="521">
        <v>52442.237800000003</v>
      </c>
      <c r="I90" s="522">
        <v>6699.8283000000001</v>
      </c>
      <c r="J90" s="522">
        <v>9365.6690999999992</v>
      </c>
      <c r="K90" s="522">
        <v>19227.653399999999</v>
      </c>
      <c r="L90" s="522">
        <v>7057.1587</v>
      </c>
      <c r="M90" s="522">
        <v>3516.6871000000001</v>
      </c>
      <c r="N90" s="522">
        <v>9813.0514999999996</v>
      </c>
      <c r="O90" s="522">
        <v>10104.1368</v>
      </c>
      <c r="P90" s="523">
        <v>9523.3755999999994</v>
      </c>
      <c r="Q90" s="511"/>
      <c r="R90" s="331"/>
      <c r="S90" s="318"/>
      <c r="U90" s="312"/>
      <c r="V90" s="305"/>
    </row>
    <row r="91" spans="1:22" ht="20.100000000000001" hidden="1" customHeight="1">
      <c r="A91" s="303"/>
      <c r="C91" s="423"/>
      <c r="D91" s="359" t="s">
        <v>385</v>
      </c>
      <c r="E91" s="360"/>
      <c r="F91" s="361"/>
      <c r="G91" s="524">
        <v>1</v>
      </c>
      <c r="H91" s="142">
        <v>0.41050740195180413</v>
      </c>
      <c r="I91" s="525">
        <v>5.2444922725173496E-2</v>
      </c>
      <c r="J91" s="525">
        <v>7.3312594028573111E-2</v>
      </c>
      <c r="K91" s="525">
        <v>0.15051024468036284</v>
      </c>
      <c r="L91" s="525">
        <v>5.5242033990749562E-2</v>
      </c>
      <c r="M91" s="525">
        <v>2.7527926828828507E-2</v>
      </c>
      <c r="N91" s="525">
        <v>7.6814614430588887E-2</v>
      </c>
      <c r="O91" s="525">
        <v>7.9093172235560394E-2</v>
      </c>
      <c r="P91" s="526">
        <v>7.4547089128359112E-2</v>
      </c>
      <c r="Q91" s="511"/>
      <c r="R91" s="331"/>
      <c r="S91" s="318"/>
      <c r="U91" s="312"/>
      <c r="V91" s="305"/>
    </row>
    <row r="92" spans="1:22" ht="20.100000000000001" hidden="1" customHeight="1">
      <c r="A92" s="303"/>
      <c r="C92" s="423"/>
      <c r="D92" s="347" t="s">
        <v>302</v>
      </c>
      <c r="E92" s="348"/>
      <c r="F92" s="349"/>
      <c r="G92" s="520">
        <v>128153.67329999999</v>
      </c>
      <c r="H92" s="521">
        <v>51799.148699999998</v>
      </c>
      <c r="I92" s="522">
        <v>6657.8684000000003</v>
      </c>
      <c r="J92" s="522">
        <v>9068.8235000000004</v>
      </c>
      <c r="K92" s="522">
        <v>19905.027699999999</v>
      </c>
      <c r="L92" s="522">
        <v>7122.3415999999997</v>
      </c>
      <c r="M92" s="522">
        <v>3492.6687999999999</v>
      </c>
      <c r="N92" s="522">
        <v>10050.007600000001</v>
      </c>
      <c r="O92" s="522">
        <v>10092.823899999999</v>
      </c>
      <c r="P92" s="523">
        <v>9964.9631000000008</v>
      </c>
      <c r="Q92" s="511"/>
      <c r="R92" s="331"/>
      <c r="S92" s="318"/>
      <c r="U92" s="312"/>
      <c r="V92" s="305"/>
    </row>
    <row r="93" spans="1:22" ht="20.100000000000001" hidden="1" customHeight="1">
      <c r="A93" s="303"/>
      <c r="C93" s="423"/>
      <c r="D93" s="359" t="s">
        <v>385</v>
      </c>
      <c r="E93" s="360"/>
      <c r="F93" s="361"/>
      <c r="G93" s="524">
        <v>1</v>
      </c>
      <c r="H93" s="142">
        <v>0.40419558305395842</v>
      </c>
      <c r="I93" s="525">
        <v>5.1952224454888105E-2</v>
      </c>
      <c r="J93" s="525">
        <v>7.076522479984193E-2</v>
      </c>
      <c r="K93" s="525">
        <v>0.15532155409547671</v>
      </c>
      <c r="L93" s="525">
        <v>5.5576570039682194E-2</v>
      </c>
      <c r="M93" s="525">
        <v>2.7253754887102407E-2</v>
      </c>
      <c r="N93" s="525">
        <v>7.8421533626067366E-2</v>
      </c>
      <c r="O93" s="525">
        <v>7.8755634857015061E-2</v>
      </c>
      <c r="P93" s="526">
        <v>7.775792018596786E-2</v>
      </c>
      <c r="Q93" s="511"/>
      <c r="R93" s="331"/>
      <c r="S93" s="318"/>
      <c r="U93" s="312"/>
      <c r="V93" s="305"/>
    </row>
    <row r="94" spans="1:22" ht="20.100000000000001" hidden="1" customHeight="1">
      <c r="A94" s="303"/>
      <c r="C94" s="423"/>
      <c r="D94" s="347" t="s">
        <v>303</v>
      </c>
      <c r="E94" s="348"/>
      <c r="F94" s="349"/>
      <c r="G94" s="520">
        <v>129130.1125</v>
      </c>
      <c r="H94" s="521">
        <v>51980.195500000002</v>
      </c>
      <c r="I94" s="522">
        <v>6908.5843999999997</v>
      </c>
      <c r="J94" s="522">
        <v>8776.5917000000009</v>
      </c>
      <c r="K94" s="522">
        <v>20194.944500000001</v>
      </c>
      <c r="L94" s="522">
        <v>7236.0981000000002</v>
      </c>
      <c r="M94" s="522">
        <v>3491.5128</v>
      </c>
      <c r="N94" s="522">
        <v>10027.573200000001</v>
      </c>
      <c r="O94" s="522">
        <v>10093.047399999999</v>
      </c>
      <c r="P94" s="523">
        <v>10421.564899999999</v>
      </c>
      <c r="Q94" s="511"/>
      <c r="R94" s="331"/>
      <c r="S94" s="318"/>
      <c r="U94" s="312"/>
      <c r="V94" s="305"/>
    </row>
    <row r="95" spans="1:22" ht="20.100000000000001" hidden="1" customHeight="1">
      <c r="A95" s="303"/>
      <c r="C95" s="423"/>
      <c r="D95" s="359" t="s">
        <v>385</v>
      </c>
      <c r="E95" s="360"/>
      <c r="F95" s="361"/>
      <c r="G95" s="524">
        <v>1</v>
      </c>
      <c r="H95" s="142">
        <v>0.40254123917068529</v>
      </c>
      <c r="I95" s="525">
        <v>5.3500955480078279E-2</v>
      </c>
      <c r="J95" s="525">
        <v>6.796704138238864E-2</v>
      </c>
      <c r="K95" s="525">
        <v>0.15639221641660075</v>
      </c>
      <c r="L95" s="525">
        <v>5.603726319064424E-2</v>
      </c>
      <c r="M95" s="525">
        <v>2.7038718796128982E-2</v>
      </c>
      <c r="N95" s="525">
        <v>7.7654801082900016E-2</v>
      </c>
      <c r="O95" s="525">
        <v>7.816184160762657E-2</v>
      </c>
      <c r="P95" s="526">
        <v>8.0705922872947228E-2</v>
      </c>
      <c r="Q95" s="511"/>
      <c r="R95" s="331"/>
      <c r="S95" s="318"/>
      <c r="U95" s="312"/>
      <c r="V95" s="305"/>
    </row>
    <row r="96" spans="1:22" ht="20.100000000000001" hidden="1" customHeight="1">
      <c r="A96" s="303"/>
      <c r="C96" s="423"/>
      <c r="D96" s="347" t="s">
        <v>304</v>
      </c>
      <c r="E96" s="348"/>
      <c r="F96" s="349"/>
      <c r="G96" s="520">
        <v>128913.9261</v>
      </c>
      <c r="H96" s="521">
        <v>51557.445699999997</v>
      </c>
      <c r="I96" s="522">
        <v>6648.4858000000004</v>
      </c>
      <c r="J96" s="522">
        <v>8512.1509000000005</v>
      </c>
      <c r="K96" s="522">
        <v>20615.926299999999</v>
      </c>
      <c r="L96" s="522">
        <v>7229.0406999999996</v>
      </c>
      <c r="M96" s="522">
        <v>3471.6351</v>
      </c>
      <c r="N96" s="522">
        <v>10115.2048</v>
      </c>
      <c r="O96" s="522">
        <v>9973.5084000000006</v>
      </c>
      <c r="P96" s="523">
        <v>10790.528399999999</v>
      </c>
      <c r="Q96" s="511"/>
      <c r="R96" s="331"/>
      <c r="S96" s="318"/>
      <c r="U96" s="312"/>
      <c r="V96" s="305"/>
    </row>
    <row r="97" spans="1:22" ht="20.100000000000001" hidden="1" customHeight="1">
      <c r="A97" s="303"/>
      <c r="C97" s="423"/>
      <c r="D97" s="527" t="s">
        <v>385</v>
      </c>
      <c r="E97" s="360"/>
      <c r="F97" s="361"/>
      <c r="G97" s="524">
        <v>1</v>
      </c>
      <c r="H97" s="142">
        <v>0.3999369754669197</v>
      </c>
      <c r="I97" s="525">
        <v>5.1573061197769235E-2</v>
      </c>
      <c r="J97" s="525">
        <v>6.602972353349186E-2</v>
      </c>
      <c r="K97" s="525">
        <v>0.15992008717512793</v>
      </c>
      <c r="L97" s="525">
        <v>5.6076491646002237E-2</v>
      </c>
      <c r="M97" s="525">
        <v>2.6929868673047884E-2</v>
      </c>
      <c r="N97" s="525">
        <v>7.8464795123480452E-2</v>
      </c>
      <c r="O97" s="525">
        <v>7.7365640018312976E-2</v>
      </c>
      <c r="P97" s="526">
        <v>8.370335716584773E-2</v>
      </c>
      <c r="Q97" s="511"/>
      <c r="R97" s="331"/>
      <c r="S97" s="318"/>
      <c r="U97" s="312"/>
      <c r="V97" s="305"/>
    </row>
    <row r="98" spans="1:22" ht="20.100000000000001" hidden="1" customHeight="1">
      <c r="A98" s="303"/>
      <c r="C98" s="423"/>
      <c r="D98" s="347" t="s">
        <v>305</v>
      </c>
      <c r="E98" s="348"/>
      <c r="F98" s="349"/>
      <c r="G98" s="520">
        <v>127705.2708</v>
      </c>
      <c r="H98" s="521">
        <v>50470.965700000001</v>
      </c>
      <c r="I98" s="522">
        <v>6724.0991999999997</v>
      </c>
      <c r="J98" s="522">
        <v>8150.0253000000002</v>
      </c>
      <c r="K98" s="522">
        <v>20692.121500000001</v>
      </c>
      <c r="L98" s="522">
        <v>7385.8307000000004</v>
      </c>
      <c r="M98" s="522">
        <v>3403.9537999999998</v>
      </c>
      <c r="N98" s="522">
        <v>10101.5417</v>
      </c>
      <c r="O98" s="522">
        <v>9910.9721000000009</v>
      </c>
      <c r="P98" s="523">
        <v>10865.7608</v>
      </c>
      <c r="Q98" s="511"/>
      <c r="R98" s="331"/>
      <c r="S98" s="318"/>
      <c r="U98" s="312"/>
      <c r="V98" s="305"/>
    </row>
    <row r="99" spans="1:22" ht="20.100000000000001" hidden="1" customHeight="1">
      <c r="A99" s="303"/>
      <c r="C99" s="423"/>
      <c r="D99" s="527" t="s">
        <v>385</v>
      </c>
      <c r="E99" s="360"/>
      <c r="F99" s="361"/>
      <c r="G99" s="524">
        <v>1</v>
      </c>
      <c r="H99" s="142">
        <v>0.39521442916042898</v>
      </c>
      <c r="I99" s="525">
        <v>5.2653262922331939E-2</v>
      </c>
      <c r="J99" s="525">
        <v>6.3819020538030916E-2</v>
      </c>
      <c r="K99" s="525">
        <v>0.16203028559726448</v>
      </c>
      <c r="L99" s="525">
        <v>5.7834971522569299E-2</v>
      </c>
      <c r="M99" s="525">
        <v>2.6654763571434356E-2</v>
      </c>
      <c r="N99" s="525">
        <v>7.9100428954260518E-2</v>
      </c>
      <c r="O99" s="525">
        <v>7.7608167915963588E-2</v>
      </c>
      <c r="P99" s="526">
        <v>8.5084669817715938E-2</v>
      </c>
      <c r="Q99" s="511"/>
      <c r="R99" s="331"/>
      <c r="S99" s="318"/>
      <c r="U99" s="312"/>
      <c r="V99" s="305"/>
    </row>
    <row r="100" spans="1:22" s="310" customFormat="1" ht="20.100000000000001" hidden="1" customHeight="1">
      <c r="A100" s="311"/>
      <c r="C100" s="405"/>
      <c r="D100" s="347" t="s">
        <v>306</v>
      </c>
      <c r="E100" s="381"/>
      <c r="F100" s="382"/>
      <c r="G100" s="520">
        <v>126928.3168</v>
      </c>
      <c r="H100" s="521">
        <v>50159.479099999997</v>
      </c>
      <c r="I100" s="522">
        <v>6577.9436999999998</v>
      </c>
      <c r="J100" s="522">
        <v>7965.5695999999998</v>
      </c>
      <c r="K100" s="522">
        <v>21094.0406</v>
      </c>
      <c r="L100" s="522">
        <v>7389.3653999999997</v>
      </c>
      <c r="M100" s="522">
        <v>3303.8317999999999</v>
      </c>
      <c r="N100" s="522">
        <v>9935.3212999999996</v>
      </c>
      <c r="O100" s="522">
        <v>9513.1769000000004</v>
      </c>
      <c r="P100" s="523">
        <v>10989.588400000001</v>
      </c>
      <c r="Q100" s="528"/>
      <c r="R100" s="528"/>
      <c r="S100" s="480"/>
      <c r="V100" s="311"/>
    </row>
    <row r="101" spans="1:22" s="310" customFormat="1" ht="20.100000000000001" hidden="1" customHeight="1">
      <c r="A101" s="311"/>
      <c r="C101" s="405"/>
      <c r="D101" s="527" t="s">
        <v>385</v>
      </c>
      <c r="E101" s="529"/>
      <c r="F101" s="530"/>
      <c r="G101" s="524">
        <v>1</v>
      </c>
      <c r="H101" s="142">
        <v>0.39517958139345621</v>
      </c>
      <c r="I101" s="525">
        <v>5.1824083591723795E-2</v>
      </c>
      <c r="J101" s="525">
        <v>6.2756442382760722E-2</v>
      </c>
      <c r="K101" s="525">
        <v>0.16618861048348826</v>
      </c>
      <c r="L101" s="525">
        <v>5.8216839128524545E-2</v>
      </c>
      <c r="M101" s="525">
        <v>2.6029115356550604E-2</v>
      </c>
      <c r="N101" s="525">
        <v>7.8275057532315742E-2</v>
      </c>
      <c r="O101" s="525">
        <v>7.494920865443952E-2</v>
      </c>
      <c r="P101" s="526">
        <v>8.6581061476740551E-2</v>
      </c>
      <c r="Q101" s="145"/>
      <c r="R101" s="145"/>
      <c r="S101" s="480"/>
      <c r="V101" s="311"/>
    </row>
    <row r="102" spans="1:22" s="310" customFormat="1" ht="20.100000000000001" hidden="1" customHeight="1">
      <c r="A102" s="311"/>
      <c r="C102" s="405"/>
      <c r="D102" s="347" t="s">
        <v>307</v>
      </c>
      <c r="E102" s="381"/>
      <c r="F102" s="382"/>
      <c r="G102" s="520">
        <v>128685.45329999999</v>
      </c>
      <c r="H102" s="521">
        <v>50651.521500000003</v>
      </c>
      <c r="I102" s="522">
        <v>6894.5780000000004</v>
      </c>
      <c r="J102" s="522">
        <v>7620.3782000000001</v>
      </c>
      <c r="K102" s="522">
        <v>21162.338500000002</v>
      </c>
      <c r="L102" s="522">
        <v>7647.3697000000002</v>
      </c>
      <c r="M102" s="522">
        <v>3276.7894999999999</v>
      </c>
      <c r="N102" s="522">
        <v>10074.24</v>
      </c>
      <c r="O102" s="522">
        <v>10118.3133</v>
      </c>
      <c r="P102" s="523">
        <v>11239.9246</v>
      </c>
      <c r="Q102" s="528"/>
      <c r="R102" s="528"/>
      <c r="S102" s="480"/>
      <c r="V102" s="311"/>
    </row>
    <row r="103" spans="1:22" s="310" customFormat="1" ht="20.100000000000001" hidden="1" customHeight="1">
      <c r="A103" s="311"/>
      <c r="C103" s="405"/>
      <c r="D103" s="527" t="s">
        <v>385</v>
      </c>
      <c r="E103" s="529"/>
      <c r="F103" s="530"/>
      <c r="G103" s="524">
        <v>1</v>
      </c>
      <c r="H103" s="142">
        <v>0.39360720424178669</v>
      </c>
      <c r="I103" s="525">
        <v>5.3576980328358531E-2</v>
      </c>
      <c r="J103" s="525">
        <v>5.9217091012104324E-2</v>
      </c>
      <c r="K103" s="525">
        <v>0.16445012204032858</v>
      </c>
      <c r="L103" s="525">
        <v>5.9426838884205108E-2</v>
      </c>
      <c r="M103" s="525">
        <v>2.546355796999784E-2</v>
      </c>
      <c r="N103" s="525">
        <v>7.8285771558921025E-2</v>
      </c>
      <c r="O103" s="525">
        <v>7.8628260153162169E-2</v>
      </c>
      <c r="P103" s="526">
        <v>8.7344173811135808E-2</v>
      </c>
      <c r="Q103" s="145"/>
      <c r="R103" s="145"/>
      <c r="S103" s="480"/>
      <c r="V103" s="311"/>
    </row>
    <row r="104" spans="1:22" s="310" customFormat="1" ht="20.100000000000001" hidden="1" customHeight="1">
      <c r="A104" s="311"/>
      <c r="C104" s="405"/>
      <c r="D104" s="347" t="s">
        <v>308</v>
      </c>
      <c r="E104" s="381"/>
      <c r="F104" s="382"/>
      <c r="G104" s="531">
        <v>128537.8431</v>
      </c>
      <c r="H104" s="521">
        <v>50274.448799999998</v>
      </c>
      <c r="I104" s="522">
        <v>6937.0559000000003</v>
      </c>
      <c r="J104" s="522">
        <v>7425.6115</v>
      </c>
      <c r="K104" s="522">
        <v>21448.416099999999</v>
      </c>
      <c r="L104" s="522">
        <v>7835.3393999999998</v>
      </c>
      <c r="M104" s="522">
        <v>3250.1849999999999</v>
      </c>
      <c r="N104" s="522">
        <v>10050.7664</v>
      </c>
      <c r="O104" s="522">
        <v>9905.8147000000008</v>
      </c>
      <c r="P104" s="523">
        <v>11410.2053</v>
      </c>
      <c r="Q104" s="528"/>
      <c r="R104" s="528"/>
      <c r="S104" s="480"/>
      <c r="V104" s="311"/>
    </row>
    <row r="105" spans="1:22" s="310" customFormat="1" ht="20.100000000000001" hidden="1" customHeight="1">
      <c r="A105" s="311"/>
      <c r="C105" s="405"/>
      <c r="D105" s="383" t="s">
        <v>385</v>
      </c>
      <c r="E105" s="384"/>
      <c r="F105" s="385"/>
      <c r="G105" s="532">
        <v>1</v>
      </c>
      <c r="H105" s="163">
        <v>0.39112566064211479</v>
      </c>
      <c r="I105" s="186">
        <v>5.3968977016388107E-2</v>
      </c>
      <c r="J105" s="186">
        <v>5.7769846769740917E-2</v>
      </c>
      <c r="K105" s="186">
        <v>0.16686460253820767</v>
      </c>
      <c r="L105" s="186">
        <v>6.0957451992595321E-2</v>
      </c>
      <c r="M105" s="186">
        <v>2.5285821837475658E-2</v>
      </c>
      <c r="N105" s="186">
        <v>7.8193053170969237E-2</v>
      </c>
      <c r="O105" s="186">
        <v>7.7065356482553277E-2</v>
      </c>
      <c r="P105" s="267">
        <v>8.8769229549955003E-2</v>
      </c>
      <c r="Q105" s="145"/>
      <c r="R105" s="145"/>
      <c r="S105" s="480"/>
      <c r="V105" s="311"/>
    </row>
    <row r="106" spans="1:22" s="310" customFormat="1" ht="20.100000000000001" customHeight="1">
      <c r="A106" s="311"/>
      <c r="C106" s="405"/>
      <c r="D106" s="347" t="s">
        <v>309</v>
      </c>
      <c r="E106" s="533"/>
      <c r="F106" s="534"/>
      <c r="G106" s="520">
        <v>127455.1428</v>
      </c>
      <c r="H106" s="521">
        <v>49590.024400000002</v>
      </c>
      <c r="I106" s="522">
        <v>6621.5654999999997</v>
      </c>
      <c r="J106" s="522">
        <v>7070.8257999999996</v>
      </c>
      <c r="K106" s="522">
        <v>21427.5599</v>
      </c>
      <c r="L106" s="522">
        <v>7902.2217000000001</v>
      </c>
      <c r="M106" s="522">
        <v>3208.0048999999999</v>
      </c>
      <c r="N106" s="522">
        <v>10216.27</v>
      </c>
      <c r="O106" s="522">
        <v>9959.4218000000001</v>
      </c>
      <c r="P106" s="523">
        <v>11459.248799999999</v>
      </c>
      <c r="Q106" s="145"/>
      <c r="R106" s="145"/>
      <c r="S106" s="480"/>
      <c r="V106" s="311"/>
    </row>
    <row r="107" spans="1:22" s="310" customFormat="1" ht="20.100000000000001" hidden="1" customHeight="1">
      <c r="A107" s="311"/>
      <c r="C107" s="405"/>
      <c r="D107" s="535" t="s">
        <v>385</v>
      </c>
      <c r="E107" s="536"/>
      <c r="F107" s="537"/>
      <c r="G107" s="519">
        <v>1</v>
      </c>
      <c r="H107" s="163">
        <v>0.38907825381213257</v>
      </c>
      <c r="I107" s="186">
        <v>5.1952124916531811E-2</v>
      </c>
      <c r="J107" s="186">
        <v>5.5476975229594265E-2</v>
      </c>
      <c r="K107" s="186">
        <v>0.16811844096101863</v>
      </c>
      <c r="L107" s="186">
        <v>6.2000022332562951E-2</v>
      </c>
      <c r="M107" s="186">
        <v>2.5169677970813115E-2</v>
      </c>
      <c r="N107" s="186">
        <v>8.0155808353933294E-2</v>
      </c>
      <c r="O107" s="186">
        <v>7.8140603675978151E-2</v>
      </c>
      <c r="P107" s="267">
        <v>8.9908092747435206E-2</v>
      </c>
      <c r="Q107" s="145"/>
      <c r="R107" s="145"/>
      <c r="S107" s="480"/>
      <c r="V107" s="311"/>
    </row>
    <row r="108" spans="1:22" s="310" customFormat="1" ht="20.100000000000001" customHeight="1">
      <c r="A108" s="311"/>
      <c r="C108" s="405"/>
      <c r="D108" s="347" t="s">
        <v>310</v>
      </c>
      <c r="E108" s="533"/>
      <c r="F108" s="534"/>
      <c r="G108" s="520">
        <v>125678.0566</v>
      </c>
      <c r="H108" s="521">
        <v>48772.046600000001</v>
      </c>
      <c r="I108" s="522">
        <v>6446.7421999999997</v>
      </c>
      <c r="J108" s="522">
        <v>6746.4210999999996</v>
      </c>
      <c r="K108" s="522">
        <v>21329.081399999999</v>
      </c>
      <c r="L108" s="522">
        <v>7960.3877000000002</v>
      </c>
      <c r="M108" s="522">
        <v>3161.9793</v>
      </c>
      <c r="N108" s="522">
        <v>10151.1031</v>
      </c>
      <c r="O108" s="522">
        <v>9569.3850999999995</v>
      </c>
      <c r="P108" s="523">
        <v>11540.910099999999</v>
      </c>
      <c r="Q108" s="145"/>
      <c r="R108" s="145"/>
      <c r="S108" s="480"/>
      <c r="V108" s="311"/>
    </row>
    <row r="109" spans="1:22" s="310" customFormat="1" ht="20.100000000000001" hidden="1" customHeight="1">
      <c r="A109" s="311"/>
      <c r="C109" s="405"/>
      <c r="D109" s="535" t="s">
        <v>385</v>
      </c>
      <c r="E109" s="536"/>
      <c r="F109" s="537"/>
      <c r="G109" s="519">
        <v>1</v>
      </c>
      <c r="H109" s="163">
        <v>0.38807129835901699</v>
      </c>
      <c r="I109" s="186">
        <v>5.1295686569360906E-2</v>
      </c>
      <c r="J109" s="186">
        <v>5.3680183180044493E-2</v>
      </c>
      <c r="K109" s="186">
        <v>0.16971205616175958</v>
      </c>
      <c r="L109" s="186">
        <v>6.3339519366820002E-2</v>
      </c>
      <c r="M109" s="186">
        <v>2.5159358646543555E-2</v>
      </c>
      <c r="N109" s="186">
        <v>8.0770688015237818E-2</v>
      </c>
      <c r="O109" s="186">
        <v>7.6142051833732766E-2</v>
      </c>
      <c r="P109" s="267">
        <v>9.1829157867484079E-2</v>
      </c>
      <c r="Q109" s="145"/>
      <c r="R109" s="145"/>
      <c r="S109" s="480"/>
      <c r="V109" s="311"/>
    </row>
    <row r="110" spans="1:22" s="310" customFormat="1" ht="20.100000000000001" customHeight="1">
      <c r="A110" s="311"/>
      <c r="C110" s="405"/>
      <c r="D110" s="347" t="s">
        <v>312</v>
      </c>
      <c r="E110" s="533"/>
      <c r="F110" s="534"/>
      <c r="G110" s="520">
        <v>125267.2375</v>
      </c>
      <c r="H110" s="521">
        <v>48137.278400000003</v>
      </c>
      <c r="I110" s="522">
        <v>6437.9951000000001</v>
      </c>
      <c r="J110" s="522">
        <v>6519.3245999999999</v>
      </c>
      <c r="K110" s="522">
        <v>21457.767</v>
      </c>
      <c r="L110" s="522">
        <v>8010.7537000000002</v>
      </c>
      <c r="M110" s="522">
        <v>3153.5513000000001</v>
      </c>
      <c r="N110" s="522">
        <v>10080.239299999999</v>
      </c>
      <c r="O110" s="522">
        <v>9771.4009999999998</v>
      </c>
      <c r="P110" s="523">
        <v>11698.927100000001</v>
      </c>
      <c r="Q110" s="145"/>
      <c r="R110" s="145"/>
      <c r="S110" s="480"/>
      <c r="V110" s="311"/>
    </row>
    <row r="111" spans="1:22" s="310" customFormat="1" ht="20.100000000000001" customHeight="1">
      <c r="A111" s="311"/>
      <c r="C111" s="405"/>
      <c r="D111" s="535" t="s">
        <v>385</v>
      </c>
      <c r="E111" s="536"/>
      <c r="F111" s="537"/>
      <c r="G111" s="519">
        <v>1</v>
      </c>
      <c r="H111" s="163">
        <v>0.38427668208137822</v>
      </c>
      <c r="I111" s="186">
        <v>5.1394085384855716E-2</v>
      </c>
      <c r="J111" s="186">
        <v>5.2043333357614754E-2</v>
      </c>
      <c r="K111" s="186">
        <v>0.17129592244739969</v>
      </c>
      <c r="L111" s="186">
        <v>6.3949312365094671E-2</v>
      </c>
      <c r="M111" s="186">
        <v>2.5174589644798386E-2</v>
      </c>
      <c r="N111" s="186">
        <v>8.0469877848148436E-2</v>
      </c>
      <c r="O111" s="186">
        <v>7.8004442302800833E-2</v>
      </c>
      <c r="P111" s="267">
        <v>9.3391754567909269E-2</v>
      </c>
      <c r="Q111" s="145"/>
      <c r="R111" s="145"/>
      <c r="S111" s="480"/>
      <c r="V111" s="311"/>
    </row>
    <row r="112" spans="1:22" s="310" customFormat="1" ht="20.100000000000001" customHeight="1">
      <c r="A112" s="311"/>
      <c r="C112" s="405"/>
      <c r="D112" s="347" t="s">
        <v>313</v>
      </c>
      <c r="E112" s="533"/>
      <c r="F112" s="534"/>
      <c r="G112" s="520">
        <v>125683.3039</v>
      </c>
      <c r="H112" s="521">
        <v>48159.793299999998</v>
      </c>
      <c r="I112" s="522">
        <v>6607.7281999999996</v>
      </c>
      <c r="J112" s="522">
        <v>6293.3561</v>
      </c>
      <c r="K112" s="522">
        <v>21387.901000000002</v>
      </c>
      <c r="L112" s="522">
        <v>8204.5066000000006</v>
      </c>
      <c r="M112" s="522">
        <v>3148.4014000000002</v>
      </c>
      <c r="N112" s="522">
        <v>10192.7963</v>
      </c>
      <c r="O112" s="522">
        <v>9793.9871000000003</v>
      </c>
      <c r="P112" s="523">
        <v>11894.8339</v>
      </c>
      <c r="Q112" s="145"/>
      <c r="R112" s="145"/>
      <c r="S112" s="480"/>
      <c r="V112" s="311"/>
    </row>
    <row r="113" spans="1:22" s="310" customFormat="1" ht="20.100000000000001" customHeight="1">
      <c r="A113" s="311"/>
      <c r="C113" s="405"/>
      <c r="D113" s="535" t="s">
        <v>385</v>
      </c>
      <c r="E113" s="536"/>
      <c r="F113" s="537"/>
      <c r="G113" s="519">
        <v>1</v>
      </c>
      <c r="H113" s="163">
        <v>0.38318369907206107</v>
      </c>
      <c r="I113" s="186">
        <v>5.2574431089569724E-2</v>
      </c>
      <c r="J113" s="186">
        <v>5.0073127493587478E-2</v>
      </c>
      <c r="K113" s="186">
        <v>0.17017296917192198</v>
      </c>
      <c r="L113" s="186">
        <v>6.5279208497955474E-2</v>
      </c>
      <c r="M113" s="186">
        <v>2.5050275591935647E-2</v>
      </c>
      <c r="N113" s="186">
        <v>8.1099048033539164E-2</v>
      </c>
      <c r="O113" s="186">
        <v>7.7925920118972938E-2</v>
      </c>
      <c r="P113" s="267">
        <v>9.4641320930456532E-2</v>
      </c>
      <c r="Q113" s="145"/>
      <c r="R113" s="145"/>
      <c r="S113" s="480"/>
      <c r="V113" s="311"/>
    </row>
    <row r="114" spans="1:22" s="310" customFormat="1" ht="20.100000000000001" customHeight="1">
      <c r="A114" s="311"/>
      <c r="C114" s="405"/>
      <c r="D114" s="347" t="s">
        <v>314</v>
      </c>
      <c r="E114" s="533"/>
      <c r="F114" s="534"/>
      <c r="G114" s="520">
        <v>124686.4198</v>
      </c>
      <c r="H114" s="521">
        <v>47757.501600000003</v>
      </c>
      <c r="I114" s="522">
        <v>6547.1242000000002</v>
      </c>
      <c r="J114" s="522">
        <v>5994.6259</v>
      </c>
      <c r="K114" s="522">
        <v>21376.815399999999</v>
      </c>
      <c r="L114" s="522">
        <v>8318.6576000000005</v>
      </c>
      <c r="M114" s="522">
        <v>3100.0990000000002</v>
      </c>
      <c r="N114" s="522">
        <v>10088.8465</v>
      </c>
      <c r="O114" s="522">
        <v>9598.3505999999998</v>
      </c>
      <c r="P114" s="523">
        <v>11904.398999999999</v>
      </c>
      <c r="Q114" s="145"/>
      <c r="R114" s="145"/>
      <c r="S114" s="480"/>
      <c r="V114" s="311"/>
    </row>
    <row r="115" spans="1:22" s="310" customFormat="1" ht="20.100000000000001" customHeight="1">
      <c r="A115" s="311"/>
      <c r="C115" s="405"/>
      <c r="D115" s="535" t="s">
        <v>385</v>
      </c>
      <c r="E115" s="536"/>
      <c r="F115" s="537"/>
      <c r="G115" s="519">
        <v>1</v>
      </c>
      <c r="H115" s="163">
        <v>0.38302087490044368</v>
      </c>
      <c r="I115" s="186">
        <v>5.250871915724057E-2</v>
      </c>
      <c r="J115" s="186">
        <v>4.8077616709305819E-2</v>
      </c>
      <c r="K115" s="186">
        <v>0.17144461629653751</v>
      </c>
      <c r="L115" s="186">
        <v>6.6716628910697143E-2</v>
      </c>
      <c r="M115" s="186">
        <v>2.4863164769448293E-2</v>
      </c>
      <c r="N115" s="186">
        <v>8.0913755613343866E-2</v>
      </c>
      <c r="O115" s="186">
        <v>7.6979919829248317E-2</v>
      </c>
      <c r="P115" s="267">
        <v>9.547470381373481E-2</v>
      </c>
      <c r="Q115" s="145"/>
      <c r="R115" s="145"/>
      <c r="S115" s="480"/>
      <c r="V115" s="311"/>
    </row>
    <row r="116" spans="1:22" ht="20.100000000000001" customHeight="1" thickBot="1">
      <c r="A116" s="303"/>
      <c r="C116" s="423"/>
      <c r="D116" s="449" t="s">
        <v>369</v>
      </c>
      <c r="E116" s="450"/>
      <c r="F116" s="451"/>
      <c r="G116" s="538">
        <v>-996.88409999999567</v>
      </c>
      <c r="H116" s="539">
        <v>-402.29169999999431</v>
      </c>
      <c r="I116" s="539">
        <v>-60.60399999999936</v>
      </c>
      <c r="J116" s="539">
        <v>-298.73019999999997</v>
      </c>
      <c r="K116" s="539">
        <v>-11.08560000000216</v>
      </c>
      <c r="L116" s="539">
        <v>114.15099999999984</v>
      </c>
      <c r="M116" s="539">
        <v>-48.302400000000034</v>
      </c>
      <c r="N116" s="539">
        <v>-103.94980000000032</v>
      </c>
      <c r="O116" s="539">
        <v>-195.63650000000052</v>
      </c>
      <c r="P116" s="540">
        <v>9.5650999999998021</v>
      </c>
      <c r="Q116" s="541"/>
      <c r="R116" s="541"/>
      <c r="S116" s="313"/>
      <c r="U116" s="312"/>
      <c r="V116" s="305"/>
    </row>
    <row r="117" spans="1:22" s="310" customFormat="1" ht="19.5" customHeight="1">
      <c r="A117" s="307"/>
      <c r="B117" s="308"/>
      <c r="C117" s="318"/>
      <c r="D117" s="323"/>
      <c r="E117" s="323"/>
      <c r="F117" s="323"/>
      <c r="G117" s="323"/>
      <c r="H117" s="323"/>
      <c r="I117" s="323"/>
      <c r="J117" s="323"/>
      <c r="K117" s="323"/>
      <c r="L117" s="323"/>
      <c r="M117" s="323"/>
      <c r="N117" s="323"/>
      <c r="O117" s="323"/>
      <c r="P117" s="323"/>
      <c r="Q117" s="330"/>
      <c r="R117" s="330"/>
      <c r="S117" s="318"/>
      <c r="T117" s="308"/>
      <c r="U117" s="308"/>
      <c r="V117" s="311"/>
    </row>
    <row r="118" spans="1:22" s="310" customFormat="1">
      <c r="A118" s="307"/>
      <c r="B118" s="308"/>
      <c r="C118" s="318"/>
      <c r="D118" s="458"/>
      <c r="E118" s="330"/>
      <c r="F118" s="458"/>
      <c r="G118" s="458"/>
      <c r="H118" s="318"/>
      <c r="I118" s="318"/>
      <c r="J118" s="318"/>
      <c r="K118" s="318"/>
      <c r="L118" s="318"/>
      <c r="M118" s="318"/>
      <c r="N118" s="318"/>
      <c r="O118" s="318"/>
      <c r="P118" s="318"/>
      <c r="Q118" s="330"/>
      <c r="R118" s="330"/>
      <c r="S118" s="318"/>
      <c r="T118" s="308"/>
      <c r="U118" s="308"/>
      <c r="V118" s="311"/>
    </row>
    <row r="119" spans="1:22" s="310" customFormat="1" hidden="1">
      <c r="A119" s="307"/>
      <c r="B119" s="308"/>
      <c r="C119" s="318"/>
      <c r="D119" s="318"/>
      <c r="E119" s="330"/>
      <c r="F119" s="318"/>
      <c r="G119" s="318"/>
      <c r="H119" s="318"/>
      <c r="I119" s="318"/>
      <c r="J119" s="318"/>
      <c r="K119" s="318"/>
      <c r="L119" s="318"/>
      <c r="M119" s="318"/>
      <c r="N119" s="318"/>
      <c r="O119" s="318"/>
      <c r="P119" s="318"/>
      <c r="Q119" s="330"/>
      <c r="R119" s="330"/>
      <c r="S119" s="318"/>
      <c r="T119" s="308"/>
      <c r="U119" s="308"/>
      <c r="V119" s="311"/>
    </row>
    <row r="120" spans="1:22" s="310" customFormat="1" hidden="1">
      <c r="A120" s="307"/>
      <c r="B120" s="308"/>
      <c r="C120" s="318"/>
      <c r="D120" s="318"/>
      <c r="E120" s="330"/>
      <c r="F120" s="318"/>
      <c r="G120" s="318"/>
      <c r="H120" s="318"/>
      <c r="I120" s="318"/>
      <c r="J120" s="318"/>
      <c r="K120" s="318"/>
      <c r="L120" s="318"/>
      <c r="M120" s="318"/>
      <c r="N120" s="318"/>
      <c r="O120" s="318"/>
      <c r="P120" s="318"/>
      <c r="Q120" s="330"/>
      <c r="R120" s="330"/>
      <c r="S120" s="318"/>
      <c r="T120" s="308"/>
      <c r="U120" s="308"/>
      <c r="V120" s="311"/>
    </row>
    <row r="121" spans="1:22" s="310" customFormat="1" ht="21" customHeight="1">
      <c r="A121" s="307"/>
      <c r="B121" s="308"/>
      <c r="C121" s="318"/>
      <c r="D121" s="318"/>
      <c r="E121" s="330"/>
      <c r="F121" s="318"/>
      <c r="G121" s="318"/>
      <c r="H121" s="318"/>
      <c r="I121" s="318"/>
      <c r="J121" s="318"/>
      <c r="K121" s="318"/>
      <c r="L121" s="318"/>
      <c r="M121" s="318"/>
      <c r="N121" s="318"/>
      <c r="O121" s="318"/>
      <c r="P121" s="318"/>
      <c r="Q121" s="330"/>
      <c r="R121" s="330"/>
      <c r="S121" s="318"/>
      <c r="T121" s="308"/>
      <c r="U121" s="308"/>
      <c r="V121" s="311"/>
    </row>
    <row r="122" spans="1:22" ht="30" customHeight="1">
      <c r="A122" s="303"/>
      <c r="C122" s="313"/>
      <c r="D122" s="3014" t="s">
        <v>386</v>
      </c>
      <c r="E122" s="3015"/>
      <c r="F122" s="3015"/>
      <c r="G122" s="3015"/>
      <c r="H122" s="3015"/>
      <c r="I122" s="3015"/>
      <c r="J122" s="3015"/>
      <c r="K122" s="3015"/>
      <c r="L122" s="3015"/>
      <c r="M122" s="3015"/>
      <c r="N122" s="3015"/>
      <c r="O122" s="3015"/>
      <c r="P122" s="3015"/>
      <c r="Q122" s="542"/>
      <c r="R122" s="542"/>
      <c r="S122" s="313"/>
      <c r="U122" s="312"/>
      <c r="V122" s="305"/>
    </row>
    <row r="123" spans="1:22" s="310" customFormat="1" ht="15" customHeight="1" thickBot="1">
      <c r="A123" s="307"/>
      <c r="B123" s="308"/>
      <c r="C123" s="318"/>
      <c r="D123" s="318"/>
      <c r="E123" s="330"/>
      <c r="F123" s="318"/>
      <c r="G123" s="318"/>
      <c r="H123" s="318"/>
      <c r="I123" s="318"/>
      <c r="J123" s="318"/>
      <c r="K123" s="318"/>
      <c r="L123" s="318"/>
      <c r="M123" s="318"/>
      <c r="N123" s="318"/>
      <c r="O123" s="318"/>
      <c r="P123" s="543" t="s">
        <v>323</v>
      </c>
      <c r="Q123" s="330"/>
      <c r="R123" s="493"/>
      <c r="S123" s="318"/>
      <c r="T123" s="308"/>
      <c r="U123" s="308"/>
      <c r="V123" s="311"/>
    </row>
    <row r="124" spans="1:22" ht="15" customHeight="1">
      <c r="A124" s="303"/>
      <c r="C124" s="423"/>
      <c r="D124" s="499"/>
      <c r="E124" s="323"/>
      <c r="F124" s="324"/>
      <c r="G124" s="500" t="s">
        <v>375</v>
      </c>
      <c r="H124" s="501"/>
      <c r="I124" s="501"/>
      <c r="J124" s="501"/>
      <c r="K124" s="501"/>
      <c r="L124" s="501"/>
      <c r="M124" s="501"/>
      <c r="N124" s="501"/>
      <c r="O124" s="501"/>
      <c r="P124" s="502"/>
      <c r="Q124" s="503"/>
      <c r="R124" s="503"/>
      <c r="S124" s="318"/>
      <c r="U124" s="312"/>
      <c r="V124" s="305"/>
    </row>
    <row r="125" spans="1:22" ht="27.95" customHeight="1" thickBot="1">
      <c r="A125" s="303"/>
      <c r="C125" s="423"/>
      <c r="D125" s="504"/>
      <c r="E125" s="496"/>
      <c r="F125" s="505"/>
      <c r="G125" s="506" t="s">
        <v>362</v>
      </c>
      <c r="H125" s="507" t="s">
        <v>376</v>
      </c>
      <c r="I125" s="508" t="s">
        <v>377</v>
      </c>
      <c r="J125" s="508" t="s">
        <v>378</v>
      </c>
      <c r="K125" s="508" t="s">
        <v>379</v>
      </c>
      <c r="L125" s="508" t="s">
        <v>380</v>
      </c>
      <c r="M125" s="508" t="s">
        <v>381</v>
      </c>
      <c r="N125" s="508" t="s">
        <v>382</v>
      </c>
      <c r="O125" s="509" t="s">
        <v>383</v>
      </c>
      <c r="P125" s="510" t="s">
        <v>387</v>
      </c>
      <c r="Q125" s="511"/>
      <c r="R125" s="331"/>
      <c r="S125" s="318"/>
      <c r="U125" s="312"/>
      <c r="V125" s="305"/>
    </row>
    <row r="126" spans="1:22" ht="19.5" hidden="1" customHeight="1">
      <c r="A126" s="303"/>
      <c r="C126" s="423"/>
      <c r="D126" s="409" t="s">
        <v>298</v>
      </c>
      <c r="E126" s="544"/>
      <c r="F126" s="545"/>
      <c r="G126" s="546">
        <v>0.72066226358356023</v>
      </c>
      <c r="H126" s="547">
        <v>0.72098244119891408</v>
      </c>
      <c r="I126" s="548">
        <v>3.0641590497740179</v>
      </c>
      <c r="J126" s="548">
        <v>-4.7627150087544701</v>
      </c>
      <c r="K126" s="548">
        <v>2.2169266761128625</v>
      </c>
      <c r="L126" s="548">
        <v>2.2505689842158505</v>
      </c>
      <c r="M126" s="548">
        <v>1.344590188965844</v>
      </c>
      <c r="N126" s="548">
        <v>-0.1782836282859801</v>
      </c>
      <c r="O126" s="548">
        <v>-9.8619419987810986E-2</v>
      </c>
      <c r="P126" s="549">
        <v>3.7164789228318451</v>
      </c>
      <c r="Q126" s="511"/>
      <c r="R126" s="331"/>
      <c r="S126" s="318"/>
      <c r="U126" s="312"/>
      <c r="V126" s="305"/>
    </row>
    <row r="127" spans="1:22" ht="19.5" hidden="1" customHeight="1">
      <c r="A127" s="303"/>
      <c r="C127" s="423"/>
      <c r="D127" s="347" t="s">
        <v>299</v>
      </c>
      <c r="E127" s="348"/>
      <c r="F127" s="349"/>
      <c r="G127" s="550">
        <v>-0.88468754114339188</v>
      </c>
      <c r="H127" s="470">
        <v>-0.55784272060122042</v>
      </c>
      <c r="I127" s="472">
        <v>-0.4036684062854512</v>
      </c>
      <c r="J127" s="472">
        <v>-6.6261194400667129</v>
      </c>
      <c r="K127" s="472">
        <v>2.2740440322073896</v>
      </c>
      <c r="L127" s="472">
        <v>-0.10069011996423072</v>
      </c>
      <c r="M127" s="472">
        <v>-2.2632703617937899</v>
      </c>
      <c r="N127" s="472">
        <v>-1.4307967148661782</v>
      </c>
      <c r="O127" s="472">
        <v>-2.8624737847395498</v>
      </c>
      <c r="P127" s="551">
        <v>0.17832382962348348</v>
      </c>
      <c r="Q127" s="511"/>
      <c r="R127" s="331"/>
      <c r="S127" s="318"/>
      <c r="U127" s="312"/>
      <c r="V127" s="305"/>
    </row>
    <row r="128" spans="1:22" ht="19.5" hidden="1" customHeight="1">
      <c r="A128" s="303"/>
      <c r="C128" s="423"/>
      <c r="D128" s="347" t="s">
        <v>300</v>
      </c>
      <c r="E128" s="348"/>
      <c r="F128" s="349"/>
      <c r="G128" s="550">
        <v>-0.36559434214759046</v>
      </c>
      <c r="H128" s="470">
        <v>-1.370917476931921</v>
      </c>
      <c r="I128" s="472">
        <v>0.33327365838229372</v>
      </c>
      <c r="J128" s="472">
        <v>-4.6061320758468476</v>
      </c>
      <c r="K128" s="472">
        <v>1.584868165559894</v>
      </c>
      <c r="L128" s="472">
        <v>2.7389688042589233</v>
      </c>
      <c r="M128" s="472">
        <v>-2.7652821285432561</v>
      </c>
      <c r="N128" s="472">
        <v>0.95694586680399318</v>
      </c>
      <c r="O128" s="472">
        <v>-1.3064377267377636</v>
      </c>
      <c r="P128" s="551">
        <v>4.1609883476530163</v>
      </c>
      <c r="Q128" s="511"/>
      <c r="R128" s="331"/>
      <c r="S128" s="318"/>
      <c r="U128" s="312"/>
      <c r="V128" s="305"/>
    </row>
    <row r="129" spans="1:22" ht="19.5" hidden="1" customHeight="1">
      <c r="A129" s="303"/>
      <c r="C129" s="423"/>
      <c r="D129" s="347" t="s">
        <v>301</v>
      </c>
      <c r="E129" s="348"/>
      <c r="F129" s="349"/>
      <c r="G129" s="550">
        <v>1.2795841422473142</v>
      </c>
      <c r="H129" s="470">
        <v>0.97360141091302754</v>
      </c>
      <c r="I129" s="472">
        <v>2.2015604015489298</v>
      </c>
      <c r="J129" s="472">
        <v>-2.3978158598148114</v>
      </c>
      <c r="K129" s="472">
        <v>1.1802471822006222</v>
      </c>
      <c r="L129" s="472">
        <v>2.400409244182411</v>
      </c>
      <c r="M129" s="472">
        <v>-1.7739164506264005</v>
      </c>
      <c r="N129" s="472">
        <v>2.2430174887050347</v>
      </c>
      <c r="O129" s="472">
        <v>2.0212834477282726</v>
      </c>
      <c r="P129" s="551">
        <v>4.9879155109365581</v>
      </c>
      <c r="Q129" s="511"/>
      <c r="R129" s="331"/>
      <c r="S129" s="318"/>
      <c r="U129" s="312"/>
      <c r="V129" s="305"/>
    </row>
    <row r="130" spans="1:22" ht="19.5" hidden="1" customHeight="1">
      <c r="A130" s="303"/>
      <c r="C130" s="423"/>
      <c r="D130" s="347" t="s">
        <v>302</v>
      </c>
      <c r="E130" s="348"/>
      <c r="F130" s="349"/>
      <c r="G130" s="550">
        <v>0.31614531324077877</v>
      </c>
      <c r="H130" s="470">
        <v>-1.2262808129061331</v>
      </c>
      <c r="I130" s="472">
        <v>-0.6262832138548946</v>
      </c>
      <c r="J130" s="472">
        <v>-3.1695076649675635</v>
      </c>
      <c r="K130" s="472">
        <v>3.5229171543106785</v>
      </c>
      <c r="L130" s="472">
        <v>0.92364225846301995</v>
      </c>
      <c r="M130" s="472">
        <v>-0.6829808657130787</v>
      </c>
      <c r="N130" s="472">
        <v>2.4147035201028011</v>
      </c>
      <c r="O130" s="472">
        <v>-0.11196305259842942</v>
      </c>
      <c r="P130" s="551">
        <v>4.6368800155272893</v>
      </c>
      <c r="Q130" s="511"/>
      <c r="R130" s="331"/>
      <c r="S130" s="318"/>
      <c r="U130" s="312"/>
      <c r="V130" s="305"/>
    </row>
    <row r="131" spans="1:22" ht="19.5" hidden="1" customHeight="1">
      <c r="A131" s="303"/>
      <c r="C131" s="423"/>
      <c r="D131" s="347" t="s">
        <v>303</v>
      </c>
      <c r="E131" s="348"/>
      <c r="F131" s="349"/>
      <c r="G131" s="550">
        <v>0.76192837462740748</v>
      </c>
      <c r="H131" s="470">
        <v>0.3495169409994725</v>
      </c>
      <c r="I131" s="472">
        <v>3.7657097577957543</v>
      </c>
      <c r="J131" s="472">
        <v>-3.2223782941635082</v>
      </c>
      <c r="K131" s="472">
        <v>1.4565003594544157</v>
      </c>
      <c r="L131" s="472">
        <v>1.5971783774032966</v>
      </c>
      <c r="M131" s="472">
        <v>-3.3097899233958117E-2</v>
      </c>
      <c r="N131" s="472">
        <v>-0.22322769188751757</v>
      </c>
      <c r="O131" s="472">
        <v>2.214444661019499E-3</v>
      </c>
      <c r="P131" s="551">
        <v>4.5820721604076908</v>
      </c>
      <c r="Q131" s="511"/>
      <c r="R131" s="331"/>
      <c r="S131" s="318"/>
      <c r="U131" s="312"/>
      <c r="V131" s="305"/>
    </row>
    <row r="132" spans="1:22" ht="19.5" hidden="1" customHeight="1">
      <c r="A132" s="303"/>
      <c r="C132" s="423"/>
      <c r="D132" s="347" t="s">
        <v>304</v>
      </c>
      <c r="E132" s="348"/>
      <c r="F132" s="349"/>
      <c r="G132" s="550">
        <v>-0.16741749528019767</v>
      </c>
      <c r="H132" s="470">
        <v>-0.81329013085378321</v>
      </c>
      <c r="I132" s="472">
        <v>-3.7648610039416996</v>
      </c>
      <c r="J132" s="472">
        <v>-3.0130238370323248</v>
      </c>
      <c r="K132" s="472">
        <v>2.084590031926048</v>
      </c>
      <c r="L132" s="472">
        <v>-9.7530463275508072E-2</v>
      </c>
      <c r="M132" s="472">
        <v>-0.56931482536738409</v>
      </c>
      <c r="N132" s="472">
        <v>0.87390636051400961</v>
      </c>
      <c r="O132" s="472">
        <v>-1.1843697474362314</v>
      </c>
      <c r="P132" s="551">
        <v>3.5403848034377239</v>
      </c>
      <c r="Q132" s="511"/>
      <c r="R132" s="331"/>
      <c r="S132" s="318"/>
      <c r="U132" s="312"/>
      <c r="V132" s="305"/>
    </row>
    <row r="133" spans="1:22" ht="19.5" hidden="1" customHeight="1">
      <c r="A133" s="303"/>
      <c r="C133" s="423"/>
      <c r="D133" s="347" t="s">
        <v>305</v>
      </c>
      <c r="E133" s="348"/>
      <c r="F133" s="349"/>
      <c r="G133" s="550">
        <v>-0.93756767524280082</v>
      </c>
      <c r="H133" s="470">
        <v>-2.1073192925847306</v>
      </c>
      <c r="I133" s="472">
        <v>1.1373025719630725</v>
      </c>
      <c r="J133" s="472">
        <v>-4.2542196943430639</v>
      </c>
      <c r="K133" s="472">
        <v>0.36959387073478567</v>
      </c>
      <c r="L133" s="472">
        <v>2.1688908183903344</v>
      </c>
      <c r="M133" s="472">
        <v>-1.949551091933599</v>
      </c>
      <c r="N133" s="472">
        <v>-0.13507487263134665</v>
      </c>
      <c r="O133" s="472">
        <v>-0.62702408713065649</v>
      </c>
      <c r="P133" s="551">
        <v>0.69720774749084669</v>
      </c>
      <c r="Q133" s="511"/>
      <c r="R133" s="331"/>
      <c r="S133" s="318"/>
      <c r="U133" s="312"/>
      <c r="V133" s="305"/>
    </row>
    <row r="134" spans="1:22" ht="19.5" hidden="1" customHeight="1">
      <c r="A134" s="303"/>
      <c r="C134" s="423"/>
      <c r="D134" s="347" t="s">
        <v>306</v>
      </c>
      <c r="E134" s="348"/>
      <c r="F134" s="349"/>
      <c r="G134" s="550">
        <v>-0.60839618845238697</v>
      </c>
      <c r="H134" s="470">
        <v>-0.61715997639412157</v>
      </c>
      <c r="I134" s="472">
        <v>-2.1736071353617104</v>
      </c>
      <c r="J134" s="472">
        <v>-2.2632530968953013</v>
      </c>
      <c r="K134" s="472">
        <v>1.9423774406118754</v>
      </c>
      <c r="L134" s="472">
        <v>4.7857853010357942E-2</v>
      </c>
      <c r="M134" s="472">
        <v>-2.9413442685385371</v>
      </c>
      <c r="N134" s="472">
        <v>-1.6454953603765254</v>
      </c>
      <c r="O134" s="472">
        <v>-4.0136849946333815</v>
      </c>
      <c r="P134" s="551">
        <v>1.1396127917706389</v>
      </c>
      <c r="Q134" s="552"/>
      <c r="R134" s="552"/>
      <c r="S134" s="313"/>
      <c r="U134" s="312"/>
      <c r="V134" s="305"/>
    </row>
    <row r="135" spans="1:22" ht="19.5" hidden="1" customHeight="1">
      <c r="A135" s="303"/>
      <c r="C135" s="423"/>
      <c r="D135" s="347" t="s">
        <v>307</v>
      </c>
      <c r="E135" s="348"/>
      <c r="F135" s="349"/>
      <c r="G135" s="550">
        <v>1.384353424278606</v>
      </c>
      <c r="H135" s="470">
        <v>0.98095596052552025</v>
      </c>
      <c r="I135" s="472">
        <v>4.8135757075573826</v>
      </c>
      <c r="J135" s="472">
        <v>-4.3335432032380883</v>
      </c>
      <c r="K135" s="472">
        <v>0.32377817647701868</v>
      </c>
      <c r="L135" s="472">
        <v>3.491562347153665</v>
      </c>
      <c r="M135" s="472">
        <v>-0.81851321849980563</v>
      </c>
      <c r="N135" s="472">
        <v>1.3982305735799505</v>
      </c>
      <c r="O135" s="472">
        <v>6.3610338203634154</v>
      </c>
      <c r="P135" s="551">
        <v>2.2779397270238144</v>
      </c>
      <c r="Q135" s="552"/>
      <c r="R135" s="552"/>
      <c r="S135" s="313"/>
      <c r="U135" s="312"/>
      <c r="V135" s="305"/>
    </row>
    <row r="136" spans="1:22" ht="19.5" hidden="1" customHeight="1">
      <c r="A136" s="303"/>
      <c r="C136" s="423"/>
      <c r="D136" s="439" t="s">
        <v>308</v>
      </c>
      <c r="E136" s="461"/>
      <c r="F136" s="462"/>
      <c r="G136" s="553">
        <v>-0.1147062051029768</v>
      </c>
      <c r="H136" s="463">
        <v>-0.74444496203337485</v>
      </c>
      <c r="I136" s="465">
        <v>0.61610587333988942</v>
      </c>
      <c r="J136" s="465">
        <v>-2.5558665841545758</v>
      </c>
      <c r="K136" s="465">
        <v>1.3518241379609108</v>
      </c>
      <c r="L136" s="465">
        <v>2.457965383836469</v>
      </c>
      <c r="M136" s="465">
        <v>-0.81190750885890006</v>
      </c>
      <c r="N136" s="465">
        <v>-0.23300616225143678</v>
      </c>
      <c r="O136" s="465">
        <v>-2.1001385675614381</v>
      </c>
      <c r="P136" s="554">
        <v>1.5149630096273015</v>
      </c>
      <c r="Q136" s="552"/>
      <c r="R136" s="552"/>
      <c r="S136" s="313"/>
      <c r="U136" s="312"/>
      <c r="V136" s="305"/>
    </row>
    <row r="137" spans="1:22" ht="19.5" customHeight="1">
      <c r="A137" s="303"/>
      <c r="C137" s="423"/>
      <c r="D137" s="439" t="s">
        <v>309</v>
      </c>
      <c r="E137" s="461"/>
      <c r="F137" s="462"/>
      <c r="G137" s="550">
        <v>-0.84232026451359632</v>
      </c>
      <c r="H137" s="472">
        <v>-1.3613762384999006</v>
      </c>
      <c r="I137" s="472">
        <v>-4.5479005005567341</v>
      </c>
      <c r="J137" s="472">
        <v>-4.7778650956894264</v>
      </c>
      <c r="K137" s="472">
        <v>-9.7238881895800322E-2</v>
      </c>
      <c r="L137" s="472">
        <v>0.85359799474673537</v>
      </c>
      <c r="M137" s="472">
        <v>-1.2977753574027306</v>
      </c>
      <c r="N137" s="472">
        <v>1.6466764166362502</v>
      </c>
      <c r="O137" s="472">
        <v>0.54116800710999335</v>
      </c>
      <c r="P137" s="551">
        <v>0.42982136351219502</v>
      </c>
      <c r="Q137" s="552"/>
      <c r="R137" s="552"/>
      <c r="S137" s="313"/>
      <c r="U137" s="312"/>
      <c r="V137" s="305"/>
    </row>
    <row r="138" spans="1:22" ht="19.5" customHeight="1">
      <c r="A138" s="303"/>
      <c r="C138" s="423"/>
      <c r="D138" s="439" t="s">
        <v>310</v>
      </c>
      <c r="E138" s="461"/>
      <c r="F138" s="462"/>
      <c r="G138" s="550">
        <v>-1.3942836365485656</v>
      </c>
      <c r="H138" s="472">
        <v>-1.6494805354441366</v>
      </c>
      <c r="I138" s="472">
        <v>-2.6402109893800763</v>
      </c>
      <c r="J138" s="472">
        <v>-4.5879322893232599</v>
      </c>
      <c r="K138" s="472">
        <v>-0.45958802803300891</v>
      </c>
      <c r="L138" s="472">
        <v>0.73607147721508337</v>
      </c>
      <c r="M138" s="472">
        <v>-1.4347110255349071</v>
      </c>
      <c r="N138" s="472">
        <v>-0.63787370537388144</v>
      </c>
      <c r="O138" s="472">
        <v>-3.9162584719526605</v>
      </c>
      <c r="P138" s="551">
        <v>0.71262350111465089</v>
      </c>
      <c r="Q138" s="552"/>
      <c r="R138" s="552"/>
      <c r="S138" s="313"/>
      <c r="U138" s="312"/>
      <c r="V138" s="305"/>
    </row>
    <row r="139" spans="1:22" s="310" customFormat="1" ht="19.5" customHeight="1">
      <c r="A139" s="311"/>
      <c r="C139" s="405"/>
      <c r="D139" s="439" t="s">
        <v>312</v>
      </c>
      <c r="E139" s="461"/>
      <c r="F139" s="462"/>
      <c r="G139" s="553">
        <v>-0.32688212335071354</v>
      </c>
      <c r="H139" s="465">
        <v>-1.3015000276818345</v>
      </c>
      <c r="I139" s="465">
        <v>-0.13568248471297339</v>
      </c>
      <c r="J139" s="465">
        <v>-3.366177364766032</v>
      </c>
      <c r="K139" s="465">
        <v>0.60333400012249072</v>
      </c>
      <c r="L139" s="465">
        <v>0.63270787677840445</v>
      </c>
      <c r="M139" s="465">
        <v>-0.26654190936670208</v>
      </c>
      <c r="N139" s="465">
        <v>-0.6980896489958921</v>
      </c>
      <c r="O139" s="465">
        <v>2.1110645865845656</v>
      </c>
      <c r="P139" s="554">
        <v>1.3691901126584582</v>
      </c>
      <c r="Q139" s="493"/>
      <c r="R139" s="555"/>
      <c r="S139" s="493"/>
      <c r="T139" s="556"/>
      <c r="V139" s="311"/>
    </row>
    <row r="140" spans="1:22" s="310" customFormat="1" ht="17.25">
      <c r="A140" s="311"/>
      <c r="C140" s="480"/>
      <c r="D140" s="439" t="s">
        <v>326</v>
      </c>
      <c r="E140" s="461"/>
      <c r="F140" s="462"/>
      <c r="G140" s="553">
        <v>0.33214303141313462</v>
      </c>
      <c r="H140" s="465">
        <v>4.6772274520612278E-2</v>
      </c>
      <c r="I140" s="465">
        <v>2.6364279152682135</v>
      </c>
      <c r="J140" s="465">
        <v>-3.4661335930412207</v>
      </c>
      <c r="K140" s="465">
        <v>-0.32559771946446547</v>
      </c>
      <c r="L140" s="465">
        <v>2.4186600569182426</v>
      </c>
      <c r="M140" s="465">
        <v>-0.16330477959879408</v>
      </c>
      <c r="N140" s="465">
        <v>1.1166103963424767</v>
      </c>
      <c r="O140" s="465">
        <v>0.2311449504528662</v>
      </c>
      <c r="P140" s="554">
        <v>1.6745706535772786</v>
      </c>
      <c r="Q140" s="480"/>
      <c r="R140" s="480"/>
      <c r="S140" s="480"/>
      <c r="V140" s="311"/>
    </row>
    <row r="141" spans="1:22" s="310" customFormat="1" ht="18" thickBot="1">
      <c r="A141" s="311"/>
      <c r="C141" s="480"/>
      <c r="D141" s="482" t="s">
        <v>327</v>
      </c>
      <c r="E141" s="557"/>
      <c r="F141" s="558"/>
      <c r="G141" s="559">
        <v>-0.79317146276897121</v>
      </c>
      <c r="H141" s="488">
        <v>-0.83532688251798382</v>
      </c>
      <c r="I141" s="488">
        <v>-0.91716847554351721</v>
      </c>
      <c r="J141" s="488">
        <v>-4.7467550739739632</v>
      </c>
      <c r="K141" s="488">
        <v>-5.1831173147853793E-2</v>
      </c>
      <c r="L141" s="488">
        <v>1.3913207163487318</v>
      </c>
      <c r="M141" s="488">
        <v>-1.5341881121003209</v>
      </c>
      <c r="N141" s="488">
        <v>-1.0198359404082313</v>
      </c>
      <c r="O141" s="488">
        <v>-1.9975164149440228</v>
      </c>
      <c r="P141" s="560">
        <v>8.0413901366038765E-2</v>
      </c>
      <c r="Q141" s="480"/>
      <c r="R141" s="480"/>
      <c r="S141" s="480"/>
      <c r="V141" s="311"/>
    </row>
    <row r="142" spans="1:22" s="310" customFormat="1">
      <c r="A142" s="311"/>
      <c r="C142" s="480"/>
      <c r="D142" s="480"/>
      <c r="E142" s="493"/>
      <c r="F142" s="480"/>
      <c r="G142" s="480"/>
      <c r="H142" s="480"/>
      <c r="I142" s="480"/>
      <c r="J142" s="480"/>
      <c r="K142" s="480"/>
      <c r="L142" s="480"/>
      <c r="M142" s="480"/>
      <c r="N142" s="480"/>
      <c r="O142" s="480"/>
      <c r="P142" s="480"/>
      <c r="Q142" s="480"/>
      <c r="R142" s="480"/>
      <c r="S142" s="480"/>
      <c r="V142" s="311"/>
    </row>
    <row r="143" spans="1:22" s="310" customFormat="1">
      <c r="A143" s="311"/>
      <c r="C143" s="480"/>
      <c r="D143" s="480"/>
      <c r="E143" s="493"/>
      <c r="F143" s="480"/>
      <c r="G143" s="480"/>
      <c r="H143" s="480"/>
      <c r="I143" s="480"/>
      <c r="J143" s="480"/>
      <c r="K143" s="480"/>
      <c r="L143" s="480"/>
      <c r="M143" s="480"/>
      <c r="N143" s="480"/>
      <c r="O143" s="480"/>
      <c r="P143" s="480"/>
      <c r="Q143" s="480"/>
      <c r="R143" s="480"/>
      <c r="S143" s="480"/>
      <c r="V143" s="311"/>
    </row>
    <row r="144" spans="1:22" s="310" customFormat="1">
      <c r="A144" s="311"/>
      <c r="E144" s="556"/>
      <c r="V144" s="311"/>
    </row>
    <row r="145" spans="1:22" s="310" customFormat="1" ht="5.0999999999999996" customHeight="1">
      <c r="A145" s="311"/>
      <c r="E145" s="556"/>
      <c r="V145" s="311"/>
    </row>
    <row r="146" spans="1:22" s="310" customFormat="1">
      <c r="A146" s="311"/>
      <c r="B146" s="311"/>
      <c r="C146" s="311"/>
      <c r="D146" s="311"/>
      <c r="E146" s="561"/>
      <c r="F146" s="311"/>
      <c r="G146" s="311"/>
      <c r="H146" s="311"/>
      <c r="I146" s="311"/>
      <c r="J146" s="311"/>
      <c r="K146" s="311"/>
      <c r="L146" s="311"/>
      <c r="M146" s="311"/>
      <c r="N146" s="311"/>
      <c r="O146" s="311"/>
      <c r="P146" s="311"/>
      <c r="Q146" s="311"/>
      <c r="R146" s="311"/>
      <c r="S146" s="311"/>
      <c r="T146" s="311"/>
      <c r="U146" s="311"/>
      <c r="V146" s="311"/>
    </row>
  </sheetData>
  <mergeCells count="2">
    <mergeCell ref="D78:P78"/>
    <mergeCell ref="D122:P122"/>
  </mergeCells>
  <phoneticPr fontId="21"/>
  <printOptions horizontalCentered="1"/>
  <pageMargins left="0.59055118110236227" right="0.39370078740157483" top="0.78740157480314965" bottom="0.59055118110236227" header="0.39370078740157483" footer="0.39370078740157483"/>
  <pageSetup paperSize="9" scale="57" orientation="portrait" horizontalDpi="300" verticalDpi="300" r:id="rId1"/>
  <headerFooter alignWithMargins="0">
    <oddFooter>&amp;C&amp;18- &amp;A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tint="-0.249977111117893"/>
    <pageSetUpPr fitToPage="1"/>
  </sheetPr>
  <dimension ref="A1:S217"/>
  <sheetViews>
    <sheetView zoomScale="70" zoomScaleNormal="70" workbookViewId="0"/>
  </sheetViews>
  <sheetFormatPr defaultRowHeight="12"/>
  <cols>
    <col min="1" max="3" width="1.5" style="312" customWidth="1"/>
    <col min="4" max="4" width="2.375" style="312" customWidth="1"/>
    <col min="5" max="5" width="2.375" style="562" customWidth="1"/>
    <col min="6" max="6" width="7.625" style="312" customWidth="1"/>
    <col min="7" max="16" width="12" style="312" customWidth="1"/>
    <col min="17" max="17" width="0.75" style="312" customWidth="1"/>
    <col min="18" max="19" width="1.5" style="306" customWidth="1"/>
    <col min="20" max="202" width="9" style="756"/>
    <col min="203" max="205" width="1.5" style="756" customWidth="1"/>
    <col min="206" max="207" width="2.375" style="756" customWidth="1"/>
    <col min="208" max="208" width="7.625" style="756" customWidth="1"/>
    <col min="209" max="218" width="12" style="756" customWidth="1"/>
    <col min="219" max="219" width="0.75" style="756" customWidth="1"/>
    <col min="220" max="221" width="1.5" style="756" customWidth="1"/>
    <col min="222" max="458" width="9" style="756"/>
    <col min="459" max="461" width="1.5" style="756" customWidth="1"/>
    <col min="462" max="463" width="2.375" style="756" customWidth="1"/>
    <col min="464" max="464" width="7.625" style="756" customWidth="1"/>
    <col min="465" max="474" width="12" style="756" customWidth="1"/>
    <col min="475" max="475" width="0.75" style="756" customWidth="1"/>
    <col min="476" max="477" width="1.5" style="756" customWidth="1"/>
    <col min="478" max="714" width="9" style="756"/>
    <col min="715" max="717" width="1.5" style="756" customWidth="1"/>
    <col min="718" max="719" width="2.375" style="756" customWidth="1"/>
    <col min="720" max="720" width="7.625" style="756" customWidth="1"/>
    <col min="721" max="730" width="12" style="756" customWidth="1"/>
    <col min="731" max="731" width="0.75" style="756" customWidth="1"/>
    <col min="732" max="733" width="1.5" style="756" customWidth="1"/>
    <col min="734" max="970" width="9" style="756"/>
    <col min="971" max="973" width="1.5" style="756" customWidth="1"/>
    <col min="974" max="975" width="2.375" style="756" customWidth="1"/>
    <col min="976" max="976" width="7.625" style="756" customWidth="1"/>
    <col min="977" max="986" width="12" style="756" customWidth="1"/>
    <col min="987" max="987" width="0.75" style="756" customWidth="1"/>
    <col min="988" max="989" width="1.5" style="756" customWidth="1"/>
    <col min="990" max="1226" width="9" style="756"/>
    <col min="1227" max="1229" width="1.5" style="756" customWidth="1"/>
    <col min="1230" max="1231" width="2.375" style="756" customWidth="1"/>
    <col min="1232" max="1232" width="7.625" style="756" customWidth="1"/>
    <col min="1233" max="1242" width="12" style="756" customWidth="1"/>
    <col min="1243" max="1243" width="0.75" style="756" customWidth="1"/>
    <col min="1244" max="1245" width="1.5" style="756" customWidth="1"/>
    <col min="1246" max="1482" width="9" style="756"/>
    <col min="1483" max="1485" width="1.5" style="756" customWidth="1"/>
    <col min="1486" max="1487" width="2.375" style="756" customWidth="1"/>
    <col min="1488" max="1488" width="7.625" style="756" customWidth="1"/>
    <col min="1489" max="1498" width="12" style="756" customWidth="1"/>
    <col min="1499" max="1499" width="0.75" style="756" customWidth="1"/>
    <col min="1500" max="1501" width="1.5" style="756" customWidth="1"/>
    <col min="1502" max="1738" width="9" style="756"/>
    <col min="1739" max="1741" width="1.5" style="756" customWidth="1"/>
    <col min="1742" max="1743" width="2.375" style="756" customWidth="1"/>
    <col min="1744" max="1744" width="7.625" style="756" customWidth="1"/>
    <col min="1745" max="1754" width="12" style="756" customWidth="1"/>
    <col min="1755" max="1755" width="0.75" style="756" customWidth="1"/>
    <col min="1756" max="1757" width="1.5" style="756" customWidth="1"/>
    <col min="1758" max="1994" width="9" style="756"/>
    <col min="1995" max="1997" width="1.5" style="756" customWidth="1"/>
    <col min="1998" max="1999" width="2.375" style="756" customWidth="1"/>
    <col min="2000" max="2000" width="7.625" style="756" customWidth="1"/>
    <col min="2001" max="2010" width="12" style="756" customWidth="1"/>
    <col min="2011" max="2011" width="0.75" style="756" customWidth="1"/>
    <col min="2012" max="2013" width="1.5" style="756" customWidth="1"/>
    <col min="2014" max="2250" width="9" style="756"/>
    <col min="2251" max="2253" width="1.5" style="756" customWidth="1"/>
    <col min="2254" max="2255" width="2.375" style="756" customWidth="1"/>
    <col min="2256" max="2256" width="7.625" style="756" customWidth="1"/>
    <col min="2257" max="2266" width="12" style="756" customWidth="1"/>
    <col min="2267" max="2267" width="0.75" style="756" customWidth="1"/>
    <col min="2268" max="2269" width="1.5" style="756" customWidth="1"/>
    <col min="2270" max="2506" width="9" style="756"/>
    <col min="2507" max="2509" width="1.5" style="756" customWidth="1"/>
    <col min="2510" max="2511" width="2.375" style="756" customWidth="1"/>
    <col min="2512" max="2512" width="7.625" style="756" customWidth="1"/>
    <col min="2513" max="2522" width="12" style="756" customWidth="1"/>
    <col min="2523" max="2523" width="0.75" style="756" customWidth="1"/>
    <col min="2524" max="2525" width="1.5" style="756" customWidth="1"/>
    <col min="2526" max="2762" width="9" style="756"/>
    <col min="2763" max="2765" width="1.5" style="756" customWidth="1"/>
    <col min="2766" max="2767" width="2.375" style="756" customWidth="1"/>
    <col min="2768" max="2768" width="7.625" style="756" customWidth="1"/>
    <col min="2769" max="2778" width="12" style="756" customWidth="1"/>
    <col min="2779" max="2779" width="0.75" style="756" customWidth="1"/>
    <col min="2780" max="2781" width="1.5" style="756" customWidth="1"/>
    <col min="2782" max="3018" width="9" style="756"/>
    <col min="3019" max="3021" width="1.5" style="756" customWidth="1"/>
    <col min="3022" max="3023" width="2.375" style="756" customWidth="1"/>
    <col min="3024" max="3024" width="7.625" style="756" customWidth="1"/>
    <col min="3025" max="3034" width="12" style="756" customWidth="1"/>
    <col min="3035" max="3035" width="0.75" style="756" customWidth="1"/>
    <col min="3036" max="3037" width="1.5" style="756" customWidth="1"/>
    <col min="3038" max="3274" width="9" style="756"/>
    <col min="3275" max="3277" width="1.5" style="756" customWidth="1"/>
    <col min="3278" max="3279" width="2.375" style="756" customWidth="1"/>
    <col min="3280" max="3280" width="7.625" style="756" customWidth="1"/>
    <col min="3281" max="3290" width="12" style="756" customWidth="1"/>
    <col min="3291" max="3291" width="0.75" style="756" customWidth="1"/>
    <col min="3292" max="3293" width="1.5" style="756" customWidth="1"/>
    <col min="3294" max="3530" width="9" style="756"/>
    <col min="3531" max="3533" width="1.5" style="756" customWidth="1"/>
    <col min="3534" max="3535" width="2.375" style="756" customWidth="1"/>
    <col min="3536" max="3536" width="7.625" style="756" customWidth="1"/>
    <col min="3537" max="3546" width="12" style="756" customWidth="1"/>
    <col min="3547" max="3547" width="0.75" style="756" customWidth="1"/>
    <col min="3548" max="3549" width="1.5" style="756" customWidth="1"/>
    <col min="3550" max="3786" width="9" style="756"/>
    <col min="3787" max="3789" width="1.5" style="756" customWidth="1"/>
    <col min="3790" max="3791" width="2.375" style="756" customWidth="1"/>
    <col min="3792" max="3792" width="7.625" style="756" customWidth="1"/>
    <col min="3793" max="3802" width="12" style="756" customWidth="1"/>
    <col min="3803" max="3803" width="0.75" style="756" customWidth="1"/>
    <col min="3804" max="3805" width="1.5" style="756" customWidth="1"/>
    <col min="3806" max="4042" width="9" style="756"/>
    <col min="4043" max="4045" width="1.5" style="756" customWidth="1"/>
    <col min="4046" max="4047" width="2.375" style="756" customWidth="1"/>
    <col min="4048" max="4048" width="7.625" style="756" customWidth="1"/>
    <col min="4049" max="4058" width="12" style="756" customWidth="1"/>
    <col min="4059" max="4059" width="0.75" style="756" customWidth="1"/>
    <col min="4060" max="4061" width="1.5" style="756" customWidth="1"/>
    <col min="4062" max="4298" width="9" style="756"/>
    <col min="4299" max="4301" width="1.5" style="756" customWidth="1"/>
    <col min="4302" max="4303" width="2.375" style="756" customWidth="1"/>
    <col min="4304" max="4304" width="7.625" style="756" customWidth="1"/>
    <col min="4305" max="4314" width="12" style="756" customWidth="1"/>
    <col min="4315" max="4315" width="0.75" style="756" customWidth="1"/>
    <col min="4316" max="4317" width="1.5" style="756" customWidth="1"/>
    <col min="4318" max="4554" width="9" style="756"/>
    <col min="4555" max="4557" width="1.5" style="756" customWidth="1"/>
    <col min="4558" max="4559" width="2.375" style="756" customWidth="1"/>
    <col min="4560" max="4560" width="7.625" style="756" customWidth="1"/>
    <col min="4561" max="4570" width="12" style="756" customWidth="1"/>
    <col min="4571" max="4571" width="0.75" style="756" customWidth="1"/>
    <col min="4572" max="4573" width="1.5" style="756" customWidth="1"/>
    <col min="4574" max="4810" width="9" style="756"/>
    <col min="4811" max="4813" width="1.5" style="756" customWidth="1"/>
    <col min="4814" max="4815" width="2.375" style="756" customWidth="1"/>
    <col min="4816" max="4816" width="7.625" style="756" customWidth="1"/>
    <col min="4817" max="4826" width="12" style="756" customWidth="1"/>
    <col min="4827" max="4827" width="0.75" style="756" customWidth="1"/>
    <col min="4828" max="4829" width="1.5" style="756" customWidth="1"/>
    <col min="4830" max="5066" width="9" style="756"/>
    <col min="5067" max="5069" width="1.5" style="756" customWidth="1"/>
    <col min="5070" max="5071" width="2.375" style="756" customWidth="1"/>
    <col min="5072" max="5072" width="7.625" style="756" customWidth="1"/>
    <col min="5073" max="5082" width="12" style="756" customWidth="1"/>
    <col min="5083" max="5083" width="0.75" style="756" customWidth="1"/>
    <col min="5084" max="5085" width="1.5" style="756" customWidth="1"/>
    <col min="5086" max="5322" width="9" style="756"/>
    <col min="5323" max="5325" width="1.5" style="756" customWidth="1"/>
    <col min="5326" max="5327" width="2.375" style="756" customWidth="1"/>
    <col min="5328" max="5328" width="7.625" style="756" customWidth="1"/>
    <col min="5329" max="5338" width="12" style="756" customWidth="1"/>
    <col min="5339" max="5339" width="0.75" style="756" customWidth="1"/>
    <col min="5340" max="5341" width="1.5" style="756" customWidth="1"/>
    <col min="5342" max="5578" width="9" style="756"/>
    <col min="5579" max="5581" width="1.5" style="756" customWidth="1"/>
    <col min="5582" max="5583" width="2.375" style="756" customWidth="1"/>
    <col min="5584" max="5584" width="7.625" style="756" customWidth="1"/>
    <col min="5585" max="5594" width="12" style="756" customWidth="1"/>
    <col min="5595" max="5595" width="0.75" style="756" customWidth="1"/>
    <col min="5596" max="5597" width="1.5" style="756" customWidth="1"/>
    <col min="5598" max="5834" width="9" style="756"/>
    <col min="5835" max="5837" width="1.5" style="756" customWidth="1"/>
    <col min="5838" max="5839" width="2.375" style="756" customWidth="1"/>
    <col min="5840" max="5840" width="7.625" style="756" customWidth="1"/>
    <col min="5841" max="5850" width="12" style="756" customWidth="1"/>
    <col min="5851" max="5851" width="0.75" style="756" customWidth="1"/>
    <col min="5852" max="5853" width="1.5" style="756" customWidth="1"/>
    <col min="5854" max="6090" width="9" style="756"/>
    <col min="6091" max="6093" width="1.5" style="756" customWidth="1"/>
    <col min="6094" max="6095" width="2.375" style="756" customWidth="1"/>
    <col min="6096" max="6096" width="7.625" style="756" customWidth="1"/>
    <col min="6097" max="6106" width="12" style="756" customWidth="1"/>
    <col min="6107" max="6107" width="0.75" style="756" customWidth="1"/>
    <col min="6108" max="6109" width="1.5" style="756" customWidth="1"/>
    <col min="6110" max="6346" width="9" style="756"/>
    <col min="6347" max="6349" width="1.5" style="756" customWidth="1"/>
    <col min="6350" max="6351" width="2.375" style="756" customWidth="1"/>
    <col min="6352" max="6352" width="7.625" style="756" customWidth="1"/>
    <col min="6353" max="6362" width="12" style="756" customWidth="1"/>
    <col min="6363" max="6363" width="0.75" style="756" customWidth="1"/>
    <col min="6364" max="6365" width="1.5" style="756" customWidth="1"/>
    <col min="6366" max="6602" width="9" style="756"/>
    <col min="6603" max="6605" width="1.5" style="756" customWidth="1"/>
    <col min="6606" max="6607" width="2.375" style="756" customWidth="1"/>
    <col min="6608" max="6608" width="7.625" style="756" customWidth="1"/>
    <col min="6609" max="6618" width="12" style="756" customWidth="1"/>
    <col min="6619" max="6619" width="0.75" style="756" customWidth="1"/>
    <col min="6620" max="6621" width="1.5" style="756" customWidth="1"/>
    <col min="6622" max="6858" width="9" style="756"/>
    <col min="6859" max="6861" width="1.5" style="756" customWidth="1"/>
    <col min="6862" max="6863" width="2.375" style="756" customWidth="1"/>
    <col min="6864" max="6864" width="7.625" style="756" customWidth="1"/>
    <col min="6865" max="6874" width="12" style="756" customWidth="1"/>
    <col min="6875" max="6875" width="0.75" style="756" customWidth="1"/>
    <col min="6876" max="6877" width="1.5" style="756" customWidth="1"/>
    <col min="6878" max="7114" width="9" style="756"/>
    <col min="7115" max="7117" width="1.5" style="756" customWidth="1"/>
    <col min="7118" max="7119" width="2.375" style="756" customWidth="1"/>
    <col min="7120" max="7120" width="7.625" style="756" customWidth="1"/>
    <col min="7121" max="7130" width="12" style="756" customWidth="1"/>
    <col min="7131" max="7131" width="0.75" style="756" customWidth="1"/>
    <col min="7132" max="7133" width="1.5" style="756" customWidth="1"/>
    <col min="7134" max="7370" width="9" style="756"/>
    <col min="7371" max="7373" width="1.5" style="756" customWidth="1"/>
    <col min="7374" max="7375" width="2.375" style="756" customWidth="1"/>
    <col min="7376" max="7376" width="7.625" style="756" customWidth="1"/>
    <col min="7377" max="7386" width="12" style="756" customWidth="1"/>
    <col min="7387" max="7387" width="0.75" style="756" customWidth="1"/>
    <col min="7388" max="7389" width="1.5" style="756" customWidth="1"/>
    <col min="7390" max="7626" width="9" style="756"/>
    <col min="7627" max="7629" width="1.5" style="756" customWidth="1"/>
    <col min="7630" max="7631" width="2.375" style="756" customWidth="1"/>
    <col min="7632" max="7632" width="7.625" style="756" customWidth="1"/>
    <col min="7633" max="7642" width="12" style="756" customWidth="1"/>
    <col min="7643" max="7643" width="0.75" style="756" customWidth="1"/>
    <col min="7644" max="7645" width="1.5" style="756" customWidth="1"/>
    <col min="7646" max="7882" width="9" style="756"/>
    <col min="7883" max="7885" width="1.5" style="756" customWidth="1"/>
    <col min="7886" max="7887" width="2.375" style="756" customWidth="1"/>
    <col min="7888" max="7888" width="7.625" style="756" customWidth="1"/>
    <col min="7889" max="7898" width="12" style="756" customWidth="1"/>
    <col min="7899" max="7899" width="0.75" style="756" customWidth="1"/>
    <col min="7900" max="7901" width="1.5" style="756" customWidth="1"/>
    <col min="7902" max="8138" width="9" style="756"/>
    <col min="8139" max="8141" width="1.5" style="756" customWidth="1"/>
    <col min="8142" max="8143" width="2.375" style="756" customWidth="1"/>
    <col min="8144" max="8144" width="7.625" style="756" customWidth="1"/>
    <col min="8145" max="8154" width="12" style="756" customWidth="1"/>
    <col min="8155" max="8155" width="0.75" style="756" customWidth="1"/>
    <col min="8156" max="8157" width="1.5" style="756" customWidth="1"/>
    <col min="8158" max="8394" width="9" style="756"/>
    <col min="8395" max="8397" width="1.5" style="756" customWidth="1"/>
    <col min="8398" max="8399" width="2.375" style="756" customWidth="1"/>
    <col min="8400" max="8400" width="7.625" style="756" customWidth="1"/>
    <col min="8401" max="8410" width="12" style="756" customWidth="1"/>
    <col min="8411" max="8411" width="0.75" style="756" customWidth="1"/>
    <col min="8412" max="8413" width="1.5" style="756" customWidth="1"/>
    <col min="8414" max="8650" width="9" style="756"/>
    <col min="8651" max="8653" width="1.5" style="756" customWidth="1"/>
    <col min="8654" max="8655" width="2.375" style="756" customWidth="1"/>
    <col min="8656" max="8656" width="7.625" style="756" customWidth="1"/>
    <col min="8657" max="8666" width="12" style="756" customWidth="1"/>
    <col min="8667" max="8667" width="0.75" style="756" customWidth="1"/>
    <col min="8668" max="8669" width="1.5" style="756" customWidth="1"/>
    <col min="8670" max="8906" width="9" style="756"/>
    <col min="8907" max="8909" width="1.5" style="756" customWidth="1"/>
    <col min="8910" max="8911" width="2.375" style="756" customWidth="1"/>
    <col min="8912" max="8912" width="7.625" style="756" customWidth="1"/>
    <col min="8913" max="8922" width="12" style="756" customWidth="1"/>
    <col min="8923" max="8923" width="0.75" style="756" customWidth="1"/>
    <col min="8924" max="8925" width="1.5" style="756" customWidth="1"/>
    <col min="8926" max="9162" width="9" style="756"/>
    <col min="9163" max="9165" width="1.5" style="756" customWidth="1"/>
    <col min="9166" max="9167" width="2.375" style="756" customWidth="1"/>
    <col min="9168" max="9168" width="7.625" style="756" customWidth="1"/>
    <col min="9169" max="9178" width="12" style="756" customWidth="1"/>
    <col min="9179" max="9179" width="0.75" style="756" customWidth="1"/>
    <col min="9180" max="9181" width="1.5" style="756" customWidth="1"/>
    <col min="9182" max="9418" width="9" style="756"/>
    <col min="9419" max="9421" width="1.5" style="756" customWidth="1"/>
    <col min="9422" max="9423" width="2.375" style="756" customWidth="1"/>
    <col min="9424" max="9424" width="7.625" style="756" customWidth="1"/>
    <col min="9425" max="9434" width="12" style="756" customWidth="1"/>
    <col min="9435" max="9435" width="0.75" style="756" customWidth="1"/>
    <col min="9436" max="9437" width="1.5" style="756" customWidth="1"/>
    <col min="9438" max="9674" width="9" style="756"/>
    <col min="9675" max="9677" width="1.5" style="756" customWidth="1"/>
    <col min="9678" max="9679" width="2.375" style="756" customWidth="1"/>
    <col min="9680" max="9680" width="7.625" style="756" customWidth="1"/>
    <col min="9681" max="9690" width="12" style="756" customWidth="1"/>
    <col min="9691" max="9691" width="0.75" style="756" customWidth="1"/>
    <col min="9692" max="9693" width="1.5" style="756" customWidth="1"/>
    <col min="9694" max="9930" width="9" style="756"/>
    <col min="9931" max="9933" width="1.5" style="756" customWidth="1"/>
    <col min="9934" max="9935" width="2.375" style="756" customWidth="1"/>
    <col min="9936" max="9936" width="7.625" style="756" customWidth="1"/>
    <col min="9937" max="9946" width="12" style="756" customWidth="1"/>
    <col min="9947" max="9947" width="0.75" style="756" customWidth="1"/>
    <col min="9948" max="9949" width="1.5" style="756" customWidth="1"/>
    <col min="9950" max="10186" width="9" style="756"/>
    <col min="10187" max="10189" width="1.5" style="756" customWidth="1"/>
    <col min="10190" max="10191" width="2.375" style="756" customWidth="1"/>
    <col min="10192" max="10192" width="7.625" style="756" customWidth="1"/>
    <col min="10193" max="10202" width="12" style="756" customWidth="1"/>
    <col min="10203" max="10203" width="0.75" style="756" customWidth="1"/>
    <col min="10204" max="10205" width="1.5" style="756" customWidth="1"/>
    <col min="10206" max="10442" width="9" style="756"/>
    <col min="10443" max="10445" width="1.5" style="756" customWidth="1"/>
    <col min="10446" max="10447" width="2.375" style="756" customWidth="1"/>
    <col min="10448" max="10448" width="7.625" style="756" customWidth="1"/>
    <col min="10449" max="10458" width="12" style="756" customWidth="1"/>
    <col min="10459" max="10459" width="0.75" style="756" customWidth="1"/>
    <col min="10460" max="10461" width="1.5" style="756" customWidth="1"/>
    <col min="10462" max="10698" width="9" style="756"/>
    <col min="10699" max="10701" width="1.5" style="756" customWidth="1"/>
    <col min="10702" max="10703" width="2.375" style="756" customWidth="1"/>
    <col min="10704" max="10704" width="7.625" style="756" customWidth="1"/>
    <col min="10705" max="10714" width="12" style="756" customWidth="1"/>
    <col min="10715" max="10715" width="0.75" style="756" customWidth="1"/>
    <col min="10716" max="10717" width="1.5" style="756" customWidth="1"/>
    <col min="10718" max="10954" width="9" style="756"/>
    <col min="10955" max="10957" width="1.5" style="756" customWidth="1"/>
    <col min="10958" max="10959" width="2.375" style="756" customWidth="1"/>
    <col min="10960" max="10960" width="7.625" style="756" customWidth="1"/>
    <col min="10961" max="10970" width="12" style="756" customWidth="1"/>
    <col min="10971" max="10971" width="0.75" style="756" customWidth="1"/>
    <col min="10972" max="10973" width="1.5" style="756" customWidth="1"/>
    <col min="10974" max="11210" width="9" style="756"/>
    <col min="11211" max="11213" width="1.5" style="756" customWidth="1"/>
    <col min="11214" max="11215" width="2.375" style="756" customWidth="1"/>
    <col min="11216" max="11216" width="7.625" style="756" customWidth="1"/>
    <col min="11217" max="11226" width="12" style="756" customWidth="1"/>
    <col min="11227" max="11227" width="0.75" style="756" customWidth="1"/>
    <col min="11228" max="11229" width="1.5" style="756" customWidth="1"/>
    <col min="11230" max="11466" width="9" style="756"/>
    <col min="11467" max="11469" width="1.5" style="756" customWidth="1"/>
    <col min="11470" max="11471" width="2.375" style="756" customWidth="1"/>
    <col min="11472" max="11472" width="7.625" style="756" customWidth="1"/>
    <col min="11473" max="11482" width="12" style="756" customWidth="1"/>
    <col min="11483" max="11483" width="0.75" style="756" customWidth="1"/>
    <col min="11484" max="11485" width="1.5" style="756" customWidth="1"/>
    <col min="11486" max="11722" width="9" style="756"/>
    <col min="11723" max="11725" width="1.5" style="756" customWidth="1"/>
    <col min="11726" max="11727" width="2.375" style="756" customWidth="1"/>
    <col min="11728" max="11728" width="7.625" style="756" customWidth="1"/>
    <col min="11729" max="11738" width="12" style="756" customWidth="1"/>
    <col min="11739" max="11739" width="0.75" style="756" customWidth="1"/>
    <col min="11740" max="11741" width="1.5" style="756" customWidth="1"/>
    <col min="11742" max="11978" width="9" style="756"/>
    <col min="11979" max="11981" width="1.5" style="756" customWidth="1"/>
    <col min="11982" max="11983" width="2.375" style="756" customWidth="1"/>
    <col min="11984" max="11984" width="7.625" style="756" customWidth="1"/>
    <col min="11985" max="11994" width="12" style="756" customWidth="1"/>
    <col min="11995" max="11995" width="0.75" style="756" customWidth="1"/>
    <col min="11996" max="11997" width="1.5" style="756" customWidth="1"/>
    <col min="11998" max="12234" width="9" style="756"/>
    <col min="12235" max="12237" width="1.5" style="756" customWidth="1"/>
    <col min="12238" max="12239" width="2.375" style="756" customWidth="1"/>
    <col min="12240" max="12240" width="7.625" style="756" customWidth="1"/>
    <col min="12241" max="12250" width="12" style="756" customWidth="1"/>
    <col min="12251" max="12251" width="0.75" style="756" customWidth="1"/>
    <col min="12252" max="12253" width="1.5" style="756" customWidth="1"/>
    <col min="12254" max="12490" width="9" style="756"/>
    <col min="12491" max="12493" width="1.5" style="756" customWidth="1"/>
    <col min="12494" max="12495" width="2.375" style="756" customWidth="1"/>
    <col min="12496" max="12496" width="7.625" style="756" customWidth="1"/>
    <col min="12497" max="12506" width="12" style="756" customWidth="1"/>
    <col min="12507" max="12507" width="0.75" style="756" customWidth="1"/>
    <col min="12508" max="12509" width="1.5" style="756" customWidth="1"/>
    <col min="12510" max="12746" width="9" style="756"/>
    <col min="12747" max="12749" width="1.5" style="756" customWidth="1"/>
    <col min="12750" max="12751" width="2.375" style="756" customWidth="1"/>
    <col min="12752" max="12752" width="7.625" style="756" customWidth="1"/>
    <col min="12753" max="12762" width="12" style="756" customWidth="1"/>
    <col min="12763" max="12763" width="0.75" style="756" customWidth="1"/>
    <col min="12764" max="12765" width="1.5" style="756" customWidth="1"/>
    <col min="12766" max="13002" width="9" style="756"/>
    <col min="13003" max="13005" width="1.5" style="756" customWidth="1"/>
    <col min="13006" max="13007" width="2.375" style="756" customWidth="1"/>
    <col min="13008" max="13008" width="7.625" style="756" customWidth="1"/>
    <col min="13009" max="13018" width="12" style="756" customWidth="1"/>
    <col min="13019" max="13019" width="0.75" style="756" customWidth="1"/>
    <col min="13020" max="13021" width="1.5" style="756" customWidth="1"/>
    <col min="13022" max="13258" width="9" style="756"/>
    <col min="13259" max="13261" width="1.5" style="756" customWidth="1"/>
    <col min="13262" max="13263" width="2.375" style="756" customWidth="1"/>
    <col min="13264" max="13264" width="7.625" style="756" customWidth="1"/>
    <col min="13265" max="13274" width="12" style="756" customWidth="1"/>
    <col min="13275" max="13275" width="0.75" style="756" customWidth="1"/>
    <col min="13276" max="13277" width="1.5" style="756" customWidth="1"/>
    <col min="13278" max="13514" width="9" style="756"/>
    <col min="13515" max="13517" width="1.5" style="756" customWidth="1"/>
    <col min="13518" max="13519" width="2.375" style="756" customWidth="1"/>
    <col min="13520" max="13520" width="7.625" style="756" customWidth="1"/>
    <col min="13521" max="13530" width="12" style="756" customWidth="1"/>
    <col min="13531" max="13531" width="0.75" style="756" customWidth="1"/>
    <col min="13532" max="13533" width="1.5" style="756" customWidth="1"/>
    <col min="13534" max="13770" width="9" style="756"/>
    <col min="13771" max="13773" width="1.5" style="756" customWidth="1"/>
    <col min="13774" max="13775" width="2.375" style="756" customWidth="1"/>
    <col min="13776" max="13776" width="7.625" style="756" customWidth="1"/>
    <col min="13777" max="13786" width="12" style="756" customWidth="1"/>
    <col min="13787" max="13787" width="0.75" style="756" customWidth="1"/>
    <col min="13788" max="13789" width="1.5" style="756" customWidth="1"/>
    <col min="13790" max="14026" width="9" style="756"/>
    <col min="14027" max="14029" width="1.5" style="756" customWidth="1"/>
    <col min="14030" max="14031" width="2.375" style="756" customWidth="1"/>
    <col min="14032" max="14032" width="7.625" style="756" customWidth="1"/>
    <col min="14033" max="14042" width="12" style="756" customWidth="1"/>
    <col min="14043" max="14043" width="0.75" style="756" customWidth="1"/>
    <col min="14044" max="14045" width="1.5" style="756" customWidth="1"/>
    <col min="14046" max="14282" width="9" style="756"/>
    <col min="14283" max="14285" width="1.5" style="756" customWidth="1"/>
    <col min="14286" max="14287" width="2.375" style="756" customWidth="1"/>
    <col min="14288" max="14288" width="7.625" style="756" customWidth="1"/>
    <col min="14289" max="14298" width="12" style="756" customWidth="1"/>
    <col min="14299" max="14299" width="0.75" style="756" customWidth="1"/>
    <col min="14300" max="14301" width="1.5" style="756" customWidth="1"/>
    <col min="14302" max="14538" width="9" style="756"/>
    <col min="14539" max="14541" width="1.5" style="756" customWidth="1"/>
    <col min="14542" max="14543" width="2.375" style="756" customWidth="1"/>
    <col min="14544" max="14544" width="7.625" style="756" customWidth="1"/>
    <col min="14545" max="14554" width="12" style="756" customWidth="1"/>
    <col min="14555" max="14555" width="0.75" style="756" customWidth="1"/>
    <col min="14556" max="14557" width="1.5" style="756" customWidth="1"/>
    <col min="14558" max="14794" width="9" style="756"/>
    <col min="14795" max="14797" width="1.5" style="756" customWidth="1"/>
    <col min="14798" max="14799" width="2.375" style="756" customWidth="1"/>
    <col min="14800" max="14800" width="7.625" style="756" customWidth="1"/>
    <col min="14801" max="14810" width="12" style="756" customWidth="1"/>
    <col min="14811" max="14811" width="0.75" style="756" customWidth="1"/>
    <col min="14812" max="14813" width="1.5" style="756" customWidth="1"/>
    <col min="14814" max="15050" width="9" style="756"/>
    <col min="15051" max="15053" width="1.5" style="756" customWidth="1"/>
    <col min="15054" max="15055" width="2.375" style="756" customWidth="1"/>
    <col min="15056" max="15056" width="7.625" style="756" customWidth="1"/>
    <col min="15057" max="15066" width="12" style="756" customWidth="1"/>
    <col min="15067" max="15067" width="0.75" style="756" customWidth="1"/>
    <col min="15068" max="15069" width="1.5" style="756" customWidth="1"/>
    <col min="15070" max="15306" width="9" style="756"/>
    <col min="15307" max="15309" width="1.5" style="756" customWidth="1"/>
    <col min="15310" max="15311" width="2.375" style="756" customWidth="1"/>
    <col min="15312" max="15312" width="7.625" style="756" customWidth="1"/>
    <col min="15313" max="15322" width="12" style="756" customWidth="1"/>
    <col min="15323" max="15323" width="0.75" style="756" customWidth="1"/>
    <col min="15324" max="15325" width="1.5" style="756" customWidth="1"/>
    <col min="15326" max="15562" width="9" style="756"/>
    <col min="15563" max="15565" width="1.5" style="756" customWidth="1"/>
    <col min="15566" max="15567" width="2.375" style="756" customWidth="1"/>
    <col min="15568" max="15568" width="7.625" style="756" customWidth="1"/>
    <col min="15569" max="15578" width="12" style="756" customWidth="1"/>
    <col min="15579" max="15579" width="0.75" style="756" customWidth="1"/>
    <col min="15580" max="15581" width="1.5" style="756" customWidth="1"/>
    <col min="15582" max="15818" width="9" style="756"/>
    <col min="15819" max="15821" width="1.5" style="756" customWidth="1"/>
    <col min="15822" max="15823" width="2.375" style="756" customWidth="1"/>
    <col min="15824" max="15824" width="7.625" style="756" customWidth="1"/>
    <col min="15825" max="15834" width="12" style="756" customWidth="1"/>
    <col min="15835" max="15835" width="0.75" style="756" customWidth="1"/>
    <col min="15836" max="15837" width="1.5" style="756" customWidth="1"/>
    <col min="15838" max="16074" width="9" style="756"/>
    <col min="16075" max="16077" width="1.5" style="756" customWidth="1"/>
    <col min="16078" max="16079" width="2.375" style="756" customWidth="1"/>
    <col min="16080" max="16080" width="7.625" style="756" customWidth="1"/>
    <col min="16081" max="16090" width="12" style="756" customWidth="1"/>
    <col min="16091" max="16091" width="0.75" style="756" customWidth="1"/>
    <col min="16092" max="16093" width="1.5" style="756" customWidth="1"/>
    <col min="16094" max="16384" width="9" style="756"/>
  </cols>
  <sheetData>
    <row r="1" spans="1:19" s="306" customFormat="1">
      <c r="A1" s="605"/>
      <c r="B1" s="605"/>
      <c r="C1" s="605"/>
      <c r="D1" s="605"/>
      <c r="E1" s="606"/>
      <c r="F1" s="605"/>
      <c r="G1" s="605"/>
      <c r="H1" s="605"/>
      <c r="I1" s="605"/>
      <c r="J1" s="605"/>
      <c r="K1" s="605"/>
      <c r="L1" s="605"/>
      <c r="M1" s="605"/>
      <c r="N1" s="605"/>
      <c r="O1" s="605"/>
      <c r="P1" s="605"/>
      <c r="Q1" s="605"/>
      <c r="R1" s="607"/>
      <c r="S1" s="607"/>
    </row>
    <row r="2" spans="1:19" s="306" customFormat="1" ht="5.0999999999999996" customHeight="1">
      <c r="A2" s="605"/>
      <c r="B2" s="312"/>
      <c r="C2" s="312"/>
      <c r="D2" s="312"/>
      <c r="E2" s="562"/>
      <c r="F2" s="312"/>
      <c r="G2" s="312"/>
      <c r="H2" s="312"/>
      <c r="I2" s="312"/>
      <c r="J2" s="312"/>
      <c r="K2" s="312"/>
      <c r="L2" s="312"/>
      <c r="M2" s="312"/>
      <c r="N2" s="312"/>
      <c r="O2" s="312"/>
      <c r="P2" s="312"/>
      <c r="Q2" s="312"/>
      <c r="S2" s="607"/>
    </row>
    <row r="3" spans="1:19" s="306" customFormat="1" ht="18.75" customHeight="1">
      <c r="A3" s="605"/>
      <c r="B3" s="313"/>
      <c r="C3" s="313"/>
      <c r="D3" s="2840" t="s">
        <v>1541</v>
      </c>
      <c r="E3" s="498"/>
      <c r="F3" s="313"/>
      <c r="G3" s="313"/>
      <c r="H3" s="313"/>
      <c r="I3" s="313"/>
      <c r="J3" s="313"/>
      <c r="K3" s="313"/>
      <c r="L3" s="313"/>
      <c r="M3" s="313"/>
      <c r="N3" s="313"/>
      <c r="O3" s="313"/>
      <c r="P3" s="313"/>
      <c r="Q3" s="313"/>
      <c r="R3" s="608"/>
      <c r="S3" s="607"/>
    </row>
    <row r="4" spans="1:19" s="306" customFormat="1" ht="21">
      <c r="A4" s="605"/>
      <c r="B4" s="313"/>
      <c r="C4" s="609"/>
      <c r="D4" s="313"/>
      <c r="E4" s="498"/>
      <c r="F4" s="610" t="s">
        <v>462</v>
      </c>
      <c r="G4" s="313"/>
      <c r="H4" s="313"/>
      <c r="I4" s="313"/>
      <c r="J4" s="313"/>
      <c r="K4" s="313"/>
      <c r="L4" s="313"/>
      <c r="M4" s="313"/>
      <c r="N4" s="313"/>
      <c r="O4" s="313"/>
      <c r="P4" s="313"/>
      <c r="Q4" s="313"/>
      <c r="R4" s="608"/>
      <c r="S4" s="607"/>
    </row>
    <row r="5" spans="1:19" s="306" customFormat="1" ht="5.0999999999999996" customHeight="1">
      <c r="A5" s="605"/>
      <c r="B5" s="313"/>
      <c r="C5" s="609"/>
      <c r="D5" s="313"/>
      <c r="E5" s="498"/>
      <c r="F5" s="610"/>
      <c r="G5" s="313"/>
      <c r="H5" s="313"/>
      <c r="I5" s="313"/>
      <c r="J5" s="313"/>
      <c r="K5" s="313"/>
      <c r="L5" s="313"/>
      <c r="M5" s="313"/>
      <c r="N5" s="313"/>
      <c r="O5" s="313"/>
      <c r="P5" s="313"/>
      <c r="Q5" s="313"/>
      <c r="R5" s="608"/>
      <c r="S5" s="607"/>
    </row>
    <row r="6" spans="1:19" s="306" customFormat="1" ht="5.0999999999999996" customHeight="1">
      <c r="A6" s="605"/>
      <c r="B6" s="313"/>
      <c r="C6" s="313"/>
      <c r="D6" s="611"/>
      <c r="E6" s="612"/>
      <c r="F6" s="613"/>
      <c r="G6" s="611"/>
      <c r="H6" s="611"/>
      <c r="I6" s="611"/>
      <c r="J6" s="611"/>
      <c r="K6" s="611"/>
      <c r="L6" s="611"/>
      <c r="M6" s="611"/>
      <c r="N6" s="611"/>
      <c r="O6" s="611"/>
      <c r="P6" s="611"/>
      <c r="Q6" s="611"/>
      <c r="R6" s="608"/>
      <c r="S6" s="607"/>
    </row>
    <row r="7" spans="1:19" s="306" customFormat="1" ht="21" customHeight="1">
      <c r="A7" s="605"/>
      <c r="B7" s="313"/>
      <c r="C7" s="313"/>
      <c r="D7" s="317" t="s">
        <v>463</v>
      </c>
      <c r="E7" s="315"/>
      <c r="F7" s="316"/>
      <c r="G7" s="317"/>
      <c r="H7" s="317"/>
      <c r="I7" s="317"/>
      <c r="J7" s="317"/>
      <c r="K7" s="317"/>
      <c r="L7" s="317"/>
      <c r="M7" s="317"/>
      <c r="N7" s="317"/>
      <c r="O7" s="317"/>
      <c r="P7" s="317"/>
      <c r="Q7" s="313"/>
      <c r="R7" s="608"/>
      <c r="S7" s="607"/>
    </row>
    <row r="8" spans="1:19" s="310" customFormat="1" ht="15" customHeight="1" thickBot="1">
      <c r="A8" s="614"/>
      <c r="B8" s="318"/>
      <c r="C8" s="318"/>
      <c r="D8" s="615"/>
      <c r="E8" s="615"/>
      <c r="F8" s="615"/>
      <c r="G8" s="615"/>
      <c r="H8" s="615"/>
      <c r="I8" s="615"/>
      <c r="J8" s="615"/>
      <c r="K8" s="615"/>
      <c r="L8" s="615"/>
      <c r="M8" s="615"/>
      <c r="N8" s="615"/>
      <c r="O8" s="615"/>
      <c r="P8" s="615"/>
      <c r="Q8" s="616" t="s">
        <v>283</v>
      </c>
      <c r="R8" s="480"/>
      <c r="S8" s="617"/>
    </row>
    <row r="9" spans="1:19" s="310" customFormat="1" ht="15" customHeight="1">
      <c r="A9" s="614"/>
      <c r="B9" s="318"/>
      <c r="C9" s="321"/>
      <c r="D9" s="329"/>
      <c r="E9" s="330"/>
      <c r="F9" s="321"/>
      <c r="G9" s="332" t="s">
        <v>358</v>
      </c>
      <c r="H9" s="330"/>
      <c r="I9" s="330"/>
      <c r="J9" s="330"/>
      <c r="K9" s="330"/>
      <c r="L9" s="330"/>
      <c r="M9" s="330"/>
      <c r="N9" s="330"/>
      <c r="O9" s="330"/>
      <c r="P9" s="332" t="s">
        <v>359</v>
      </c>
      <c r="Q9" s="329"/>
      <c r="R9" s="480"/>
      <c r="S9" s="617"/>
    </row>
    <row r="10" spans="1:19" s="310" customFormat="1" ht="15" customHeight="1">
      <c r="A10" s="614"/>
      <c r="B10" s="318"/>
      <c r="C10" s="321"/>
      <c r="D10" s="329"/>
      <c r="E10" s="330"/>
      <c r="F10" s="321"/>
      <c r="G10" s="336"/>
      <c r="H10" s="618" t="s">
        <v>361</v>
      </c>
      <c r="I10" s="619"/>
      <c r="J10" s="619"/>
      <c r="K10" s="619"/>
      <c r="L10" s="619"/>
      <c r="M10" s="619"/>
      <c r="N10" s="619"/>
      <c r="O10" s="618" t="s">
        <v>362</v>
      </c>
      <c r="P10" s="336"/>
      <c r="Q10" s="329"/>
      <c r="R10" s="480"/>
      <c r="S10" s="617"/>
    </row>
    <row r="11" spans="1:19" s="310" customFormat="1" ht="15" customHeight="1" thickBot="1">
      <c r="A11" s="614"/>
      <c r="B11" s="318"/>
      <c r="C11" s="321"/>
      <c r="D11" s="338"/>
      <c r="E11" s="615"/>
      <c r="F11" s="620"/>
      <c r="G11" s="340"/>
      <c r="H11" s="340"/>
      <c r="I11" s="341" t="s">
        <v>363</v>
      </c>
      <c r="J11" s="342" t="s">
        <v>364</v>
      </c>
      <c r="K11" s="342" t="s">
        <v>365</v>
      </c>
      <c r="L11" s="621" t="s">
        <v>366</v>
      </c>
      <c r="M11" s="344" t="s">
        <v>367</v>
      </c>
      <c r="N11" s="345" t="s">
        <v>368</v>
      </c>
      <c r="O11" s="340"/>
      <c r="P11" s="340"/>
      <c r="Q11" s="329"/>
      <c r="R11" s="480"/>
      <c r="S11" s="617"/>
    </row>
    <row r="12" spans="1:19" s="310" customFormat="1" ht="15" hidden="1" customHeight="1">
      <c r="A12" s="614"/>
      <c r="B12" s="318"/>
      <c r="C12" s="321"/>
      <c r="D12" s="622" t="s">
        <v>296</v>
      </c>
      <c r="E12" s="623"/>
      <c r="F12" s="624"/>
      <c r="G12" s="625">
        <v>12.14401182702</v>
      </c>
      <c r="H12" s="625">
        <v>11.708908232620001</v>
      </c>
      <c r="I12" s="626">
        <v>1.189836556208</v>
      </c>
      <c r="J12" s="627">
        <v>4.4602269777899997</v>
      </c>
      <c r="K12" s="627">
        <v>5.5729446647409997</v>
      </c>
      <c r="L12" s="628">
        <v>0.485900033881</v>
      </c>
      <c r="M12" s="629">
        <v>3.4556433775439999</v>
      </c>
      <c r="N12" s="630">
        <v>8.2528498321160004</v>
      </c>
      <c r="O12" s="631">
        <v>0.43510359440000002</v>
      </c>
      <c r="P12" s="632">
        <v>3.7554550210000003E-2</v>
      </c>
      <c r="Q12" s="329"/>
      <c r="R12" s="480"/>
      <c r="S12" s="617"/>
    </row>
    <row r="13" spans="1:19" s="310" customFormat="1" ht="15" hidden="1" customHeight="1">
      <c r="A13" s="614"/>
      <c r="B13" s="318"/>
      <c r="C13" s="321"/>
      <c r="D13" s="359"/>
      <c r="E13" s="360"/>
      <c r="F13" s="361"/>
      <c r="G13" s="362"/>
      <c r="H13" s="362"/>
      <c r="I13" s="363"/>
      <c r="J13" s="364"/>
      <c r="K13" s="364"/>
      <c r="L13" s="633"/>
      <c r="M13" s="634"/>
      <c r="N13" s="368"/>
      <c r="O13" s="368"/>
      <c r="P13" s="362"/>
      <c r="Q13" s="329"/>
      <c r="R13" s="480"/>
      <c r="S13" s="617"/>
    </row>
    <row r="14" spans="1:19" s="310" customFormat="1" ht="15" hidden="1" customHeight="1">
      <c r="A14" s="614"/>
      <c r="B14" s="318"/>
      <c r="C14" s="321"/>
      <c r="D14" s="622" t="s">
        <v>298</v>
      </c>
      <c r="E14" s="623"/>
      <c r="F14" s="624"/>
      <c r="G14" s="625">
        <v>12.364176058376</v>
      </c>
      <c r="H14" s="625">
        <v>11.936714324931</v>
      </c>
      <c r="I14" s="626">
        <v>1.2154437285269999</v>
      </c>
      <c r="J14" s="627">
        <v>4.5330375925980002</v>
      </c>
      <c r="K14" s="627">
        <v>5.7277930149470002</v>
      </c>
      <c r="L14" s="628">
        <v>0.460439988859</v>
      </c>
      <c r="M14" s="629">
        <v>3.5557116454469999</v>
      </c>
      <c r="N14" s="630">
        <v>8.3773541714840007</v>
      </c>
      <c r="O14" s="631">
        <v>0.42746173344499999</v>
      </c>
      <c r="P14" s="632">
        <v>3.8230414820000003E-2</v>
      </c>
      <c r="Q14" s="329"/>
      <c r="R14" s="480"/>
      <c r="S14" s="617"/>
    </row>
    <row r="15" spans="1:19" s="310" customFormat="1" ht="15" hidden="1" customHeight="1">
      <c r="A15" s="614"/>
      <c r="B15" s="318"/>
      <c r="C15" s="321"/>
      <c r="D15" s="370"/>
      <c r="E15" s="371"/>
      <c r="F15" s="372"/>
      <c r="G15" s="373"/>
      <c r="H15" s="373"/>
      <c r="I15" s="374"/>
      <c r="J15" s="375"/>
      <c r="K15" s="375"/>
      <c r="L15" s="635"/>
      <c r="M15" s="636"/>
      <c r="N15" s="379"/>
      <c r="O15" s="379"/>
      <c r="P15" s="373"/>
      <c r="Q15" s="329"/>
      <c r="R15" s="480"/>
      <c r="S15" s="617"/>
    </row>
    <row r="16" spans="1:19" s="310" customFormat="1" ht="15" hidden="1" customHeight="1">
      <c r="A16" s="614"/>
      <c r="B16" s="318"/>
      <c r="C16" s="321"/>
      <c r="D16" s="622" t="s">
        <v>299</v>
      </c>
      <c r="E16" s="623"/>
      <c r="F16" s="624"/>
      <c r="G16" s="625">
        <v>12.324799892371001</v>
      </c>
      <c r="H16" s="625">
        <v>11.921064522843</v>
      </c>
      <c r="I16" s="626">
        <v>1.2291141641300001</v>
      </c>
      <c r="J16" s="627">
        <v>4.5402014434789999</v>
      </c>
      <c r="K16" s="627">
        <v>5.7391324678339997</v>
      </c>
      <c r="L16" s="628">
        <v>0.41261644739999997</v>
      </c>
      <c r="M16" s="629">
        <v>3.5132911767400001</v>
      </c>
      <c r="N16" s="630">
        <v>8.4038311430829999</v>
      </c>
      <c r="O16" s="631">
        <v>0.40373536952799999</v>
      </c>
      <c r="P16" s="632">
        <v>3.8005949689999999E-2</v>
      </c>
      <c r="Q16" s="329"/>
      <c r="R16" s="480"/>
      <c r="S16" s="617"/>
    </row>
    <row r="17" spans="1:19" s="310" customFormat="1" ht="15" hidden="1" customHeight="1">
      <c r="A17" s="614"/>
      <c r="B17" s="318"/>
      <c r="C17" s="321"/>
      <c r="D17" s="359"/>
      <c r="E17" s="360"/>
      <c r="F17" s="361"/>
      <c r="G17" s="362"/>
      <c r="H17" s="362"/>
      <c r="I17" s="363"/>
      <c r="J17" s="364"/>
      <c r="K17" s="364"/>
      <c r="L17" s="633"/>
      <c r="M17" s="634"/>
      <c r="N17" s="368"/>
      <c r="O17" s="368"/>
      <c r="P17" s="362"/>
      <c r="Q17" s="329"/>
      <c r="R17" s="480"/>
      <c r="S17" s="617"/>
    </row>
    <row r="18" spans="1:19" s="310" customFormat="1" ht="15" hidden="1" customHeight="1">
      <c r="A18" s="614"/>
      <c r="B18" s="318"/>
      <c r="C18" s="321"/>
      <c r="D18" s="622" t="s">
        <v>300</v>
      </c>
      <c r="E18" s="623"/>
      <c r="F18" s="624"/>
      <c r="G18" s="625">
        <v>12.568451210049</v>
      </c>
      <c r="H18" s="625">
        <v>12.171156095064999</v>
      </c>
      <c r="I18" s="626">
        <v>1.26920439942</v>
      </c>
      <c r="J18" s="627">
        <v>4.6142672237079996</v>
      </c>
      <c r="K18" s="627">
        <v>5.9162760842870004</v>
      </c>
      <c r="L18" s="628">
        <v>0.37140838765</v>
      </c>
      <c r="M18" s="629">
        <v>3.5854768326270001</v>
      </c>
      <c r="N18" s="630">
        <v>8.5831170248280007</v>
      </c>
      <c r="O18" s="631">
        <v>0.397295114984</v>
      </c>
      <c r="P18" s="632">
        <v>3.864929676E-2</v>
      </c>
      <c r="Q18" s="329"/>
      <c r="R18" s="480"/>
      <c r="S18" s="617"/>
    </row>
    <row r="19" spans="1:19" s="310" customFormat="1" ht="15" hidden="1" customHeight="1">
      <c r="A19" s="614"/>
      <c r="B19" s="318"/>
      <c r="C19" s="321"/>
      <c r="D19" s="370"/>
      <c r="E19" s="371"/>
      <c r="F19" s="372"/>
      <c r="G19" s="373"/>
      <c r="H19" s="373"/>
      <c r="I19" s="374"/>
      <c r="J19" s="375"/>
      <c r="K19" s="375"/>
      <c r="L19" s="635"/>
      <c r="M19" s="636"/>
      <c r="N19" s="379"/>
      <c r="O19" s="379"/>
      <c r="P19" s="373"/>
      <c r="Q19" s="329"/>
      <c r="R19" s="480"/>
      <c r="S19" s="617"/>
    </row>
    <row r="20" spans="1:19" s="310" customFormat="1" ht="15" hidden="1" customHeight="1">
      <c r="A20" s="614"/>
      <c r="B20" s="318"/>
      <c r="C20" s="321"/>
      <c r="D20" s="622" t="s">
        <v>301</v>
      </c>
      <c r="E20" s="623"/>
      <c r="F20" s="624"/>
      <c r="G20" s="625">
        <v>12.716660514844</v>
      </c>
      <c r="H20" s="625">
        <v>12.328475414909001</v>
      </c>
      <c r="I20" s="626">
        <v>1.28585563314</v>
      </c>
      <c r="J20" s="627">
        <v>4.6066588240010002</v>
      </c>
      <c r="K20" s="627">
        <v>6.0857610728080003</v>
      </c>
      <c r="L20" s="628">
        <v>0.35019988495999999</v>
      </c>
      <c r="M20" s="629">
        <v>3.634161813505</v>
      </c>
      <c r="N20" s="630">
        <v>8.691265666664</v>
      </c>
      <c r="O20" s="631">
        <v>0.388185099935</v>
      </c>
      <c r="P20" s="632">
        <v>3.9131523340000002E-2</v>
      </c>
      <c r="Q20" s="329"/>
      <c r="R20" s="480"/>
      <c r="S20" s="617"/>
    </row>
    <row r="21" spans="1:19" s="310" customFormat="1" ht="15" hidden="1" customHeight="1">
      <c r="A21" s="614"/>
      <c r="B21" s="318"/>
      <c r="C21" s="321"/>
      <c r="D21" s="359"/>
      <c r="E21" s="360"/>
      <c r="F21" s="361"/>
      <c r="G21" s="362"/>
      <c r="H21" s="362"/>
      <c r="I21" s="363"/>
      <c r="J21" s="364"/>
      <c r="K21" s="364"/>
      <c r="L21" s="633"/>
      <c r="M21" s="634"/>
      <c r="N21" s="368"/>
      <c r="O21" s="368"/>
      <c r="P21" s="362"/>
      <c r="Q21" s="329"/>
      <c r="R21" s="480"/>
      <c r="S21" s="617"/>
    </row>
    <row r="22" spans="1:19" s="310" customFormat="1" ht="15" hidden="1" customHeight="1">
      <c r="A22" s="614"/>
      <c r="B22" s="318"/>
      <c r="C22" s="321"/>
      <c r="D22" s="637" t="s">
        <v>302</v>
      </c>
      <c r="E22" s="623"/>
      <c r="F22" s="624"/>
      <c r="G22" s="625">
        <v>12.996046460064001</v>
      </c>
      <c r="H22" s="625">
        <v>12.609578559313</v>
      </c>
      <c r="I22" s="626">
        <v>1.303995838446</v>
      </c>
      <c r="J22" s="627">
        <v>4.652846894843</v>
      </c>
      <c r="K22" s="627">
        <v>6.3172360733230004</v>
      </c>
      <c r="L22" s="628">
        <v>0.33549975270100002</v>
      </c>
      <c r="M22" s="629">
        <v>3.7243507243459999</v>
      </c>
      <c r="N22" s="630">
        <v>8.8813928056469997</v>
      </c>
      <c r="O22" s="631">
        <v>0.38646790075100002</v>
      </c>
      <c r="P22" s="632">
        <v>3.8713463679999997E-2</v>
      </c>
      <c r="Q22" s="329"/>
      <c r="R22" s="480"/>
      <c r="S22" s="617"/>
    </row>
    <row r="23" spans="1:19" s="310" customFormat="1" ht="15" hidden="1" customHeight="1">
      <c r="A23" s="614"/>
      <c r="B23" s="318"/>
      <c r="C23" s="321"/>
      <c r="D23" s="370"/>
      <c r="E23" s="371"/>
      <c r="F23" s="372"/>
      <c r="G23" s="373"/>
      <c r="H23" s="373"/>
      <c r="I23" s="374"/>
      <c r="J23" s="375"/>
      <c r="K23" s="375"/>
      <c r="L23" s="635"/>
      <c r="M23" s="636"/>
      <c r="N23" s="379"/>
      <c r="O23" s="379"/>
      <c r="P23" s="373"/>
      <c r="Q23" s="329"/>
      <c r="R23" s="480"/>
      <c r="S23" s="617"/>
    </row>
    <row r="24" spans="1:19" s="310" customFormat="1" ht="15" hidden="1" customHeight="1">
      <c r="A24" s="614"/>
      <c r="B24" s="318"/>
      <c r="C24" s="321"/>
      <c r="D24" s="637" t="s">
        <v>303</v>
      </c>
      <c r="E24" s="623"/>
      <c r="F24" s="624"/>
      <c r="G24" s="625">
        <v>12.993506206971</v>
      </c>
      <c r="H24" s="625">
        <v>12.617574044713001</v>
      </c>
      <c r="I24" s="626">
        <v>1.338892898843</v>
      </c>
      <c r="J24" s="627">
        <v>4.5767133692749997</v>
      </c>
      <c r="K24" s="627">
        <v>6.4091682673410002</v>
      </c>
      <c r="L24" s="628">
        <v>0.292799509254</v>
      </c>
      <c r="M24" s="629">
        <v>3.6925533676639999</v>
      </c>
      <c r="N24" s="630">
        <v>8.9169440682930006</v>
      </c>
      <c r="O24" s="631">
        <v>0.37593216225800002</v>
      </c>
      <c r="P24" s="632">
        <v>3.7535364644000001E-2</v>
      </c>
      <c r="Q24" s="329"/>
      <c r="R24" s="480"/>
      <c r="S24" s="617"/>
    </row>
    <row r="25" spans="1:19" s="310" customFormat="1" ht="15" hidden="1" customHeight="1">
      <c r="A25" s="614"/>
      <c r="B25" s="318"/>
      <c r="C25" s="321"/>
      <c r="D25" s="370"/>
      <c r="E25" s="371"/>
      <c r="F25" s="372"/>
      <c r="G25" s="373"/>
      <c r="H25" s="373"/>
      <c r="I25" s="374"/>
      <c r="J25" s="375"/>
      <c r="K25" s="375"/>
      <c r="L25" s="635"/>
      <c r="M25" s="636"/>
      <c r="N25" s="379"/>
      <c r="O25" s="379"/>
      <c r="P25" s="373"/>
      <c r="Q25" s="329"/>
      <c r="R25" s="480"/>
      <c r="S25" s="617"/>
    </row>
    <row r="26" spans="1:19" s="310" customFormat="1" ht="15" hidden="1" customHeight="1">
      <c r="A26" s="614"/>
      <c r="B26" s="318"/>
      <c r="C26" s="321"/>
      <c r="D26" s="637" t="s">
        <v>304</v>
      </c>
      <c r="E26" s="623"/>
      <c r="F26" s="624"/>
      <c r="G26" s="625">
        <v>13.353095002844</v>
      </c>
      <c r="H26" s="625">
        <v>12.979200156193</v>
      </c>
      <c r="I26" s="626">
        <v>1.3924340969019999</v>
      </c>
      <c r="J26" s="627">
        <v>4.6652105088990004</v>
      </c>
      <c r="K26" s="627">
        <v>6.6630045463109999</v>
      </c>
      <c r="L26" s="628">
        <v>0.25855100408100001</v>
      </c>
      <c r="M26" s="629">
        <v>3.8060051395280001</v>
      </c>
      <c r="N26" s="630">
        <v>9.1705540797790004</v>
      </c>
      <c r="O26" s="631">
        <v>0.37389484665099998</v>
      </c>
      <c r="P26" s="632">
        <v>3.8492999638E-2</v>
      </c>
      <c r="Q26" s="329"/>
      <c r="R26" s="480"/>
      <c r="S26" s="617"/>
    </row>
    <row r="27" spans="1:19" s="310" customFormat="1" ht="15" hidden="1" customHeight="1">
      <c r="A27" s="614"/>
      <c r="B27" s="318"/>
      <c r="C27" s="321"/>
      <c r="D27" s="398"/>
      <c r="E27" s="387"/>
      <c r="F27" s="388"/>
      <c r="G27" s="638"/>
      <c r="H27" s="638"/>
      <c r="I27" s="639"/>
      <c r="J27" s="640"/>
      <c r="K27" s="640"/>
      <c r="L27" s="641"/>
      <c r="M27" s="642"/>
      <c r="N27" s="643"/>
      <c r="O27" s="644"/>
      <c r="P27" s="645"/>
      <c r="Q27" s="329"/>
      <c r="R27" s="480"/>
      <c r="S27" s="617"/>
    </row>
    <row r="28" spans="1:19" s="310" customFormat="1" ht="15" hidden="1" customHeight="1">
      <c r="A28" s="614"/>
      <c r="B28" s="318"/>
      <c r="C28" s="321"/>
      <c r="D28" s="637" t="s">
        <v>305</v>
      </c>
      <c r="E28" s="623"/>
      <c r="F28" s="624"/>
      <c r="G28" s="625">
        <v>13.605892023716001</v>
      </c>
      <c r="H28" s="625">
        <v>13.229770816548999</v>
      </c>
      <c r="I28" s="626">
        <v>1.4483722109379999</v>
      </c>
      <c r="J28" s="627">
        <v>4.6917061058140002</v>
      </c>
      <c r="K28" s="627">
        <v>6.8664437205270001</v>
      </c>
      <c r="L28" s="628">
        <v>0.22324877927</v>
      </c>
      <c r="M28" s="629">
        <v>3.9009851451580002</v>
      </c>
      <c r="N28" s="630">
        <v>9.3210899686530002</v>
      </c>
      <c r="O28" s="631">
        <v>0.37612120716699998</v>
      </c>
      <c r="P28" s="632">
        <v>4.0068220708000001E-2</v>
      </c>
      <c r="Q28" s="329"/>
      <c r="R28" s="480"/>
      <c r="S28" s="617"/>
    </row>
    <row r="29" spans="1:19" s="310" customFormat="1" ht="14.25" hidden="1" customHeight="1">
      <c r="A29" s="614"/>
      <c r="B29" s="318"/>
      <c r="C29" s="321"/>
      <c r="D29" s="398"/>
      <c r="E29" s="387"/>
      <c r="F29" s="388"/>
      <c r="G29" s="638"/>
      <c r="H29" s="638"/>
      <c r="I29" s="639"/>
      <c r="J29" s="640"/>
      <c r="K29" s="640"/>
      <c r="L29" s="641"/>
      <c r="M29" s="642"/>
      <c r="N29" s="643"/>
      <c r="O29" s="644"/>
      <c r="P29" s="645"/>
      <c r="Q29" s="329"/>
      <c r="R29" s="480"/>
      <c r="S29" s="617"/>
    </row>
    <row r="30" spans="1:19" s="310" customFormat="1" ht="15" hidden="1" customHeight="1">
      <c r="A30" s="617"/>
      <c r="B30" s="480"/>
      <c r="C30" s="405"/>
      <c r="D30" s="637" t="s">
        <v>306</v>
      </c>
      <c r="E30" s="623"/>
      <c r="F30" s="624"/>
      <c r="G30" s="625">
        <v>14.032394034409</v>
      </c>
      <c r="H30" s="625">
        <v>13.662657967374001</v>
      </c>
      <c r="I30" s="626">
        <v>1.513820239927</v>
      </c>
      <c r="J30" s="627">
        <v>4.8345249570129996</v>
      </c>
      <c r="K30" s="627">
        <v>7.1014117778659998</v>
      </c>
      <c r="L30" s="628">
        <v>0.21290099256799999</v>
      </c>
      <c r="M30" s="629">
        <v>4.0560340927430003</v>
      </c>
      <c r="N30" s="630">
        <v>9.6020349011450001</v>
      </c>
      <c r="O30" s="631">
        <v>0.369736067035</v>
      </c>
      <c r="P30" s="632">
        <v>4.0843705163000003E-2</v>
      </c>
      <c r="Q30" s="646"/>
      <c r="R30" s="480"/>
      <c r="S30" s="617"/>
    </row>
    <row r="31" spans="1:19" s="310" customFormat="1" ht="15" hidden="1" customHeight="1">
      <c r="A31" s="617"/>
      <c r="B31" s="480"/>
      <c r="C31" s="405"/>
      <c r="D31" s="398"/>
      <c r="E31" s="387"/>
      <c r="F31" s="388"/>
      <c r="G31" s="638"/>
      <c r="H31" s="638"/>
      <c r="I31" s="639"/>
      <c r="J31" s="640"/>
      <c r="K31" s="640"/>
      <c r="L31" s="641"/>
      <c r="M31" s="642"/>
      <c r="N31" s="643"/>
      <c r="O31" s="644"/>
      <c r="P31" s="645"/>
      <c r="Q31" s="646"/>
      <c r="R31" s="480"/>
      <c r="S31" s="617"/>
    </row>
    <row r="32" spans="1:19" s="310" customFormat="1" ht="15" hidden="1" customHeight="1">
      <c r="A32" s="617"/>
      <c r="B32" s="480"/>
      <c r="C32" s="405"/>
      <c r="D32" s="637" t="s">
        <v>307</v>
      </c>
      <c r="E32" s="623"/>
      <c r="F32" s="624"/>
      <c r="G32" s="625">
        <v>14.902950045740999</v>
      </c>
      <c r="H32" s="625">
        <v>14.521275138655</v>
      </c>
      <c r="I32" s="626">
        <v>1.6420655174600001</v>
      </c>
      <c r="J32" s="627">
        <v>5.1643662141400002</v>
      </c>
      <c r="K32" s="627">
        <v>7.511234899672</v>
      </c>
      <c r="L32" s="628">
        <v>0.20360850738299999</v>
      </c>
      <c r="M32" s="629">
        <v>4.2718894358829997</v>
      </c>
      <c r="N32" s="630">
        <v>10.24400871442</v>
      </c>
      <c r="O32" s="631">
        <v>0.38167490708599999</v>
      </c>
      <c r="P32" s="632">
        <v>4.3526402275999999E-2</v>
      </c>
      <c r="Q32" s="646"/>
      <c r="R32" s="480"/>
      <c r="S32" s="617"/>
    </row>
    <row r="33" spans="1:19" s="310" customFormat="1" ht="15" hidden="1" customHeight="1">
      <c r="A33" s="617"/>
      <c r="B33" s="480"/>
      <c r="C33" s="405"/>
      <c r="D33" s="398"/>
      <c r="E33" s="387"/>
      <c r="F33" s="388"/>
      <c r="G33" s="638"/>
      <c r="H33" s="638"/>
      <c r="I33" s="639"/>
      <c r="J33" s="640"/>
      <c r="K33" s="640"/>
      <c r="L33" s="641"/>
      <c r="M33" s="642"/>
      <c r="N33" s="643"/>
      <c r="O33" s="644"/>
      <c r="P33" s="645"/>
      <c r="Q33" s="646"/>
      <c r="R33" s="480"/>
      <c r="S33" s="617"/>
    </row>
    <row r="34" spans="1:19" s="310" customFormat="1" ht="15" hidden="1" customHeight="1">
      <c r="A34" s="617"/>
      <c r="B34" s="480"/>
      <c r="C34" s="405"/>
      <c r="D34" s="637" t="s">
        <v>308</v>
      </c>
      <c r="E34" s="623"/>
      <c r="F34" s="624"/>
      <c r="G34" s="625">
        <v>15.209593920966</v>
      </c>
      <c r="H34" s="625">
        <v>14.836642344465</v>
      </c>
      <c r="I34" s="626">
        <v>1.6995023202420001</v>
      </c>
      <c r="J34" s="627">
        <v>5.2619968080690001</v>
      </c>
      <c r="K34" s="627">
        <v>7.6839143207339999</v>
      </c>
      <c r="L34" s="628">
        <v>0.19122889541999999</v>
      </c>
      <c r="M34" s="629">
        <v>4.3471845456759999</v>
      </c>
      <c r="N34" s="630">
        <v>10.486014781945</v>
      </c>
      <c r="O34" s="631">
        <v>0.37295157650100003</v>
      </c>
      <c r="P34" s="647">
        <v>4.5630149224000001E-2</v>
      </c>
      <c r="Q34" s="646"/>
      <c r="R34" s="480"/>
      <c r="S34" s="617"/>
    </row>
    <row r="35" spans="1:19" s="310" customFormat="1" ht="9" hidden="1" customHeight="1">
      <c r="A35" s="617"/>
      <c r="B35" s="480"/>
      <c r="C35" s="405"/>
      <c r="D35" s="648"/>
      <c r="E35" s="544"/>
      <c r="F35" s="545"/>
      <c r="G35" s="649"/>
      <c r="H35" s="649"/>
      <c r="I35" s="650"/>
      <c r="J35" s="651"/>
      <c r="K35" s="651"/>
      <c r="L35" s="652"/>
      <c r="M35" s="653"/>
      <c r="N35" s="654"/>
      <c r="O35" s="655"/>
      <c r="P35" s="656"/>
      <c r="Q35" s="646"/>
      <c r="R35" s="480"/>
      <c r="S35" s="617"/>
    </row>
    <row r="36" spans="1:19" s="310" customFormat="1" ht="15" customHeight="1">
      <c r="A36" s="617"/>
      <c r="B36" s="480"/>
      <c r="C36" s="405"/>
      <c r="D36" s="637" t="s">
        <v>309</v>
      </c>
      <c r="E36" s="623"/>
      <c r="F36" s="624"/>
      <c r="G36" s="625">
        <v>15.582361266954999</v>
      </c>
      <c r="H36" s="625">
        <v>15.212505567221999</v>
      </c>
      <c r="I36" s="626">
        <v>1.7672000816460001</v>
      </c>
      <c r="J36" s="627">
        <v>5.4103030653669997</v>
      </c>
      <c r="K36" s="627">
        <v>7.8544675830150004</v>
      </c>
      <c r="L36" s="628">
        <v>0.18053483719399999</v>
      </c>
      <c r="M36" s="629">
        <v>4.3957925276310004</v>
      </c>
      <c r="N36" s="630">
        <v>10.809522777283</v>
      </c>
      <c r="O36" s="631">
        <v>0.36985569973299998</v>
      </c>
      <c r="P36" s="647">
        <v>4.9459562467E-2</v>
      </c>
      <c r="Q36" s="646"/>
      <c r="R36" s="480"/>
      <c r="S36" s="617"/>
    </row>
    <row r="37" spans="1:19" s="310" customFormat="1" ht="9.75" hidden="1" customHeight="1">
      <c r="A37" s="617"/>
      <c r="B37" s="480"/>
      <c r="C37" s="405"/>
      <c r="D37" s="657"/>
      <c r="E37" s="387"/>
      <c r="F37" s="388"/>
      <c r="G37" s="638"/>
      <c r="H37" s="638"/>
      <c r="I37" s="639"/>
      <c r="J37" s="640"/>
      <c r="K37" s="640"/>
      <c r="L37" s="641"/>
      <c r="M37" s="653">
        <v>10.809522777283</v>
      </c>
      <c r="N37" s="643"/>
      <c r="O37" s="644"/>
      <c r="P37" s="658"/>
      <c r="Q37" s="646"/>
      <c r="R37" s="493"/>
      <c r="S37" s="659"/>
    </row>
    <row r="38" spans="1:19" s="306" customFormat="1" ht="15" customHeight="1">
      <c r="A38" s="605"/>
      <c r="B38" s="313"/>
      <c r="C38" s="423"/>
      <c r="D38" s="637" t="s">
        <v>310</v>
      </c>
      <c r="E38" s="623"/>
      <c r="F38" s="624"/>
      <c r="G38" s="625">
        <v>15.777412807924</v>
      </c>
      <c r="H38" s="625">
        <v>15.421588041774999</v>
      </c>
      <c r="I38" s="626">
        <v>1.8106161051659999</v>
      </c>
      <c r="J38" s="627">
        <v>5.4283141905559997</v>
      </c>
      <c r="K38" s="627">
        <v>8.0115913569050008</v>
      </c>
      <c r="L38" s="628">
        <v>0.17106638914799999</v>
      </c>
      <c r="M38" s="629">
        <v>4.4517552046339999</v>
      </c>
      <c r="N38" s="630">
        <v>10.948843467952997</v>
      </c>
      <c r="O38" s="631">
        <v>0.35582476614899999</v>
      </c>
      <c r="P38" s="647">
        <v>5.0761609755999998E-2</v>
      </c>
      <c r="Q38" s="660"/>
      <c r="R38" s="608"/>
      <c r="S38" s="607"/>
    </row>
    <row r="39" spans="1:19" s="306" customFormat="1" ht="15" hidden="1" customHeight="1">
      <c r="A39" s="605"/>
      <c r="B39" s="313"/>
      <c r="C39" s="423"/>
      <c r="D39" s="661"/>
      <c r="E39" s="544"/>
      <c r="F39" s="545"/>
      <c r="G39" s="649"/>
      <c r="H39" s="649"/>
      <c r="I39" s="650"/>
      <c r="J39" s="651"/>
      <c r="K39" s="651"/>
      <c r="L39" s="652"/>
      <c r="M39" s="653"/>
      <c r="N39" s="654"/>
      <c r="O39" s="655"/>
      <c r="P39" s="656"/>
      <c r="Q39" s="660"/>
      <c r="R39" s="662"/>
      <c r="S39" s="663"/>
    </row>
    <row r="40" spans="1:19" s="306" customFormat="1" ht="15" customHeight="1">
      <c r="A40" s="605"/>
      <c r="B40" s="313"/>
      <c r="C40" s="423"/>
      <c r="D40" s="637" t="s">
        <v>312</v>
      </c>
      <c r="E40" s="623"/>
      <c r="F40" s="624"/>
      <c r="G40" s="625">
        <v>16.044968999811001</v>
      </c>
      <c r="H40" s="625">
        <v>15.692308539081001</v>
      </c>
      <c r="I40" s="626">
        <v>1.837921245952</v>
      </c>
      <c r="J40" s="627">
        <v>5.4957178367689998</v>
      </c>
      <c r="K40" s="627">
        <v>8.196447135004</v>
      </c>
      <c r="L40" s="628">
        <v>0.16222232135600001</v>
      </c>
      <c r="M40" s="629">
        <v>4.5564770819930001</v>
      </c>
      <c r="N40" s="630">
        <v>11.120320892613998</v>
      </c>
      <c r="O40" s="631">
        <v>0.35266046073000001</v>
      </c>
      <c r="P40" s="647">
        <v>5.2583508793999999E-2</v>
      </c>
      <c r="Q40" s="660"/>
      <c r="R40" s="608"/>
      <c r="S40" s="607"/>
    </row>
    <row r="41" spans="1:19" s="306" customFormat="1" ht="15" hidden="1" customHeight="1">
      <c r="A41" s="605"/>
      <c r="B41" s="313"/>
      <c r="C41" s="423"/>
      <c r="D41" s="661"/>
      <c r="E41" s="544"/>
      <c r="F41" s="545"/>
      <c r="G41" s="649"/>
      <c r="H41" s="649"/>
      <c r="I41" s="650"/>
      <c r="J41" s="651"/>
      <c r="K41" s="651"/>
      <c r="L41" s="652"/>
      <c r="M41" s="653"/>
      <c r="N41" s="654"/>
      <c r="O41" s="655"/>
      <c r="P41" s="656"/>
      <c r="Q41" s="660"/>
      <c r="R41" s="662"/>
      <c r="S41" s="663"/>
    </row>
    <row r="42" spans="1:19" s="306" customFormat="1" ht="15" customHeight="1">
      <c r="A42" s="605"/>
      <c r="B42" s="313"/>
      <c r="C42" s="423"/>
      <c r="D42" s="637" t="s">
        <v>313</v>
      </c>
      <c r="E42" s="623"/>
      <c r="F42" s="624"/>
      <c r="G42" s="625">
        <v>16.357269558313</v>
      </c>
      <c r="H42" s="625">
        <v>16.014278619565001</v>
      </c>
      <c r="I42" s="626">
        <v>1.882090822858</v>
      </c>
      <c r="J42" s="627">
        <v>5.6013770822179998</v>
      </c>
      <c r="K42" s="627">
        <v>8.3814053834669995</v>
      </c>
      <c r="L42" s="628">
        <v>0.14940533102199999</v>
      </c>
      <c r="M42" s="629">
        <v>4.6396227833969998</v>
      </c>
      <c r="N42" s="630">
        <v>11.371208249756</v>
      </c>
      <c r="O42" s="631">
        <v>0.34299093874800002</v>
      </c>
      <c r="P42" s="647">
        <v>5.3440598265999999E-2</v>
      </c>
      <c r="Q42" s="660"/>
      <c r="R42" s="608"/>
      <c r="S42" s="607"/>
    </row>
    <row r="43" spans="1:19" s="306" customFormat="1" ht="15" hidden="1" customHeight="1">
      <c r="A43" s="605"/>
      <c r="B43" s="313"/>
      <c r="C43" s="423"/>
      <c r="D43" s="657"/>
      <c r="E43" s="387"/>
      <c r="F43" s="388"/>
      <c r="G43" s="638"/>
      <c r="H43" s="638"/>
      <c r="I43" s="638"/>
      <c r="J43" s="640"/>
      <c r="K43" s="640"/>
      <c r="L43" s="664"/>
      <c r="M43" s="665"/>
      <c r="N43" s="643"/>
      <c r="O43" s="666"/>
      <c r="P43" s="645"/>
      <c r="Q43" s="660"/>
      <c r="R43" s="662"/>
      <c r="S43" s="663"/>
    </row>
    <row r="44" spans="1:19" s="306" customFormat="1" ht="15" customHeight="1">
      <c r="A44" s="605"/>
      <c r="B44" s="313"/>
      <c r="C44" s="423"/>
      <c r="D44" s="637" t="s">
        <v>314</v>
      </c>
      <c r="E44" s="623"/>
      <c r="F44" s="624"/>
      <c r="G44" s="625">
        <v>16.544446237835999</v>
      </c>
      <c r="H44" s="625">
        <v>16.210401205097</v>
      </c>
      <c r="I44" s="626">
        <v>1.9236447468939999</v>
      </c>
      <c r="J44" s="627">
        <v>5.655482872406</v>
      </c>
      <c r="K44" s="627">
        <v>8.498124443639</v>
      </c>
      <c r="L44" s="628">
        <v>0.133149142158</v>
      </c>
      <c r="M44" s="629">
        <v>4.6659244990099991</v>
      </c>
      <c r="N44" s="630">
        <v>11.541972904028999</v>
      </c>
      <c r="O44" s="631">
        <v>0.33404503273899999</v>
      </c>
      <c r="P44" s="647">
        <v>5.6368517319E-2</v>
      </c>
      <c r="Q44" s="660"/>
      <c r="R44" s="662"/>
      <c r="S44" s="663"/>
    </row>
    <row r="45" spans="1:19" s="306" customFormat="1" ht="15" hidden="1" customHeight="1">
      <c r="A45" s="605"/>
      <c r="B45" s="313"/>
      <c r="C45" s="423"/>
      <c r="D45" s="657"/>
      <c r="E45" s="387"/>
      <c r="F45" s="388"/>
      <c r="G45" s="638"/>
      <c r="H45" s="638"/>
      <c r="I45" s="638"/>
      <c r="J45" s="640"/>
      <c r="K45" s="640"/>
      <c r="L45" s="664"/>
      <c r="M45" s="665"/>
      <c r="N45" s="643"/>
      <c r="O45" s="666"/>
      <c r="P45" s="645"/>
      <c r="Q45" s="660"/>
      <c r="R45" s="662"/>
      <c r="S45" s="663"/>
    </row>
    <row r="46" spans="1:19" s="306" customFormat="1" ht="15" customHeight="1" thickBot="1">
      <c r="A46" s="605"/>
      <c r="B46" s="313"/>
      <c r="C46" s="423"/>
      <c r="D46" s="667" t="s">
        <v>464</v>
      </c>
      <c r="E46" s="668"/>
      <c r="F46" s="669"/>
      <c r="G46" s="670">
        <v>0.18717667952299877</v>
      </c>
      <c r="H46" s="670">
        <v>0.19612258553199879</v>
      </c>
      <c r="I46" s="670">
        <v>4.155392403599989E-2</v>
      </c>
      <c r="J46" s="671">
        <v>5.4105790188000213E-2</v>
      </c>
      <c r="K46" s="671">
        <v>0.11671906017200051</v>
      </c>
      <c r="L46" s="672">
        <v>-1.6256188863999987E-2</v>
      </c>
      <c r="M46" s="673">
        <v>2.630171561299921E-2</v>
      </c>
      <c r="N46" s="674">
        <v>0.17076465427299858</v>
      </c>
      <c r="O46" s="670">
        <v>-8.9459060090000264E-3</v>
      </c>
      <c r="P46" s="675">
        <v>2.927919053E-3</v>
      </c>
      <c r="Q46" s="660"/>
      <c r="R46" s="608"/>
      <c r="S46" s="607"/>
    </row>
    <row r="47" spans="1:19" s="310" customFormat="1" ht="5.0999999999999996" customHeight="1">
      <c r="A47" s="614"/>
      <c r="B47" s="318"/>
      <c r="C47" s="318"/>
      <c r="D47" s="323"/>
      <c r="E47" s="323"/>
      <c r="F47" s="323"/>
      <c r="G47" s="323"/>
      <c r="H47" s="323"/>
      <c r="I47" s="323"/>
      <c r="J47" s="323"/>
      <c r="K47" s="323"/>
      <c r="L47" s="323"/>
      <c r="M47" s="323"/>
      <c r="N47" s="323"/>
      <c r="O47" s="323"/>
      <c r="P47" s="323"/>
      <c r="Q47" s="318"/>
      <c r="R47" s="480"/>
      <c r="S47" s="617"/>
    </row>
    <row r="48" spans="1:19" s="310" customFormat="1" ht="12" customHeight="1">
      <c r="A48" s="614"/>
      <c r="B48" s="318"/>
      <c r="C48" s="318"/>
      <c r="D48" s="458" t="s">
        <v>370</v>
      </c>
      <c r="E48" s="330"/>
      <c r="F48" s="458" t="s">
        <v>318</v>
      </c>
      <c r="G48" s="318"/>
      <c r="H48" s="318"/>
      <c r="I48" s="318"/>
      <c r="J48" s="318"/>
      <c r="K48" s="318"/>
      <c r="L48" s="318"/>
      <c r="M48" s="318"/>
      <c r="N48" s="318"/>
      <c r="O48" s="318"/>
      <c r="P48" s="318"/>
      <c r="Q48" s="318"/>
      <c r="R48" s="480"/>
      <c r="S48" s="617"/>
    </row>
    <row r="49" spans="1:19" s="310" customFormat="1" ht="12" customHeight="1">
      <c r="A49" s="614"/>
      <c r="B49" s="318"/>
      <c r="C49" s="318"/>
      <c r="D49" s="318"/>
      <c r="E49" s="330"/>
      <c r="F49" s="458"/>
      <c r="G49" s="318"/>
      <c r="H49" s="318"/>
      <c r="I49" s="318"/>
      <c r="J49" s="318"/>
      <c r="K49" s="318"/>
      <c r="L49" s="318"/>
      <c r="M49" s="318"/>
      <c r="N49" s="318"/>
      <c r="O49" s="318"/>
      <c r="P49" s="318"/>
      <c r="Q49" s="318"/>
      <c r="R49" s="480"/>
      <c r="S49" s="617"/>
    </row>
    <row r="50" spans="1:19" s="306" customFormat="1" ht="21" customHeight="1">
      <c r="A50" s="605"/>
      <c r="B50" s="313"/>
      <c r="C50" s="313"/>
      <c r="D50" s="317" t="s">
        <v>465</v>
      </c>
      <c r="E50" s="315"/>
      <c r="F50" s="316"/>
      <c r="G50" s="317"/>
      <c r="H50" s="317"/>
      <c r="I50" s="317"/>
      <c r="J50" s="317"/>
      <c r="K50" s="317"/>
      <c r="L50" s="317"/>
      <c r="M50" s="317"/>
      <c r="N50" s="317"/>
      <c r="O50" s="317"/>
      <c r="P50" s="317"/>
      <c r="Q50" s="313"/>
      <c r="R50" s="608"/>
      <c r="S50" s="607"/>
    </row>
    <row r="51" spans="1:19" s="306" customFormat="1" ht="15" customHeight="1" thickBot="1">
      <c r="A51" s="605"/>
      <c r="B51" s="313"/>
      <c r="C51" s="318"/>
      <c r="D51" s="615"/>
      <c r="E51" s="615"/>
      <c r="F51" s="615"/>
      <c r="G51" s="615"/>
      <c r="H51" s="615"/>
      <c r="I51" s="615"/>
      <c r="J51" s="615"/>
      <c r="K51" s="615"/>
      <c r="L51" s="615"/>
      <c r="M51" s="615"/>
      <c r="N51" s="615"/>
      <c r="O51" s="615"/>
      <c r="P51" s="615"/>
      <c r="Q51" s="616" t="s">
        <v>323</v>
      </c>
      <c r="R51" s="608"/>
      <c r="S51" s="607"/>
    </row>
    <row r="52" spans="1:19" s="306" customFormat="1" ht="15" customHeight="1">
      <c r="A52" s="605"/>
      <c r="B52" s="313"/>
      <c r="C52" s="321"/>
      <c r="D52" s="329"/>
      <c r="E52" s="330"/>
      <c r="F52" s="321"/>
      <c r="G52" s="332" t="s">
        <v>358</v>
      </c>
      <c r="H52" s="330"/>
      <c r="I52" s="330"/>
      <c r="J52" s="330"/>
      <c r="K52" s="330"/>
      <c r="L52" s="330"/>
      <c r="M52" s="330"/>
      <c r="N52" s="330"/>
      <c r="O52" s="330"/>
      <c r="P52" s="332" t="s">
        <v>359</v>
      </c>
      <c r="Q52" s="329"/>
      <c r="R52" s="608"/>
      <c r="S52" s="607"/>
    </row>
    <row r="53" spans="1:19" s="306" customFormat="1" ht="15" customHeight="1">
      <c r="A53" s="605"/>
      <c r="B53" s="313"/>
      <c r="C53" s="321"/>
      <c r="D53" s="329"/>
      <c r="E53" s="330"/>
      <c r="F53" s="321"/>
      <c r="G53" s="336"/>
      <c r="H53" s="618" t="s">
        <v>361</v>
      </c>
      <c r="I53" s="619"/>
      <c r="J53" s="619"/>
      <c r="K53" s="619"/>
      <c r="L53" s="619"/>
      <c r="M53" s="619"/>
      <c r="N53" s="619"/>
      <c r="O53" s="618" t="s">
        <v>362</v>
      </c>
      <c r="P53" s="336"/>
      <c r="Q53" s="329"/>
      <c r="R53" s="608"/>
      <c r="S53" s="607"/>
    </row>
    <row r="54" spans="1:19" s="306" customFormat="1" ht="15" customHeight="1" thickBot="1">
      <c r="A54" s="605"/>
      <c r="B54" s="313"/>
      <c r="C54" s="321"/>
      <c r="D54" s="338"/>
      <c r="E54" s="615"/>
      <c r="F54" s="620"/>
      <c r="G54" s="340"/>
      <c r="H54" s="340"/>
      <c r="I54" s="341" t="s">
        <v>363</v>
      </c>
      <c r="J54" s="342" t="s">
        <v>364</v>
      </c>
      <c r="K54" s="342" t="s">
        <v>365</v>
      </c>
      <c r="L54" s="621" t="s">
        <v>366</v>
      </c>
      <c r="M54" s="344" t="s">
        <v>367</v>
      </c>
      <c r="N54" s="676" t="s">
        <v>368</v>
      </c>
      <c r="O54" s="615"/>
      <c r="P54" s="340"/>
      <c r="Q54" s="329"/>
      <c r="R54" s="608"/>
      <c r="S54" s="607"/>
    </row>
    <row r="55" spans="1:19" s="306" customFormat="1" ht="15" hidden="1" customHeight="1">
      <c r="A55" s="605"/>
      <c r="B55" s="313"/>
      <c r="C55" s="330"/>
      <c r="D55" s="677" t="s">
        <v>298</v>
      </c>
      <c r="E55" s="461"/>
      <c r="F55" s="462"/>
      <c r="G55" s="678">
        <v>1.8129448035133056</v>
      </c>
      <c r="H55" s="679">
        <v>1.9455792784877302</v>
      </c>
      <c r="I55" s="679">
        <v>2.152158814199634</v>
      </c>
      <c r="J55" s="680">
        <v>1.632441917654992</v>
      </c>
      <c r="K55" s="680">
        <v>2.7785732592268131</v>
      </c>
      <c r="L55" s="678">
        <v>-5.2397701680826252</v>
      </c>
      <c r="M55" s="681">
        <v>2.8957926779504817</v>
      </c>
      <c r="N55" s="682">
        <v>1.508622377732971</v>
      </c>
      <c r="O55" s="683">
        <v>-1.7563313779418444</v>
      </c>
      <c r="P55" s="684">
        <v>1.7996876709231113</v>
      </c>
      <c r="Q55" s="329"/>
      <c r="R55" s="608"/>
      <c r="S55" s="607"/>
    </row>
    <row r="56" spans="1:19" s="306" customFormat="1" ht="15" hidden="1" customHeight="1">
      <c r="A56" s="605"/>
      <c r="B56" s="313"/>
      <c r="C56" s="330"/>
      <c r="D56" s="677" t="s">
        <v>299</v>
      </c>
      <c r="E56" s="461"/>
      <c r="F56" s="462"/>
      <c r="G56" s="678">
        <v>-0.31846979385515839</v>
      </c>
      <c r="H56" s="679">
        <v>-0.13110644740247368</v>
      </c>
      <c r="I56" s="679">
        <v>1.1247279723568537</v>
      </c>
      <c r="J56" s="680">
        <v>0.15803643218617047</v>
      </c>
      <c r="K56" s="680">
        <v>0.19797246264674495</v>
      </c>
      <c r="L56" s="678">
        <v>-10.386487406862699</v>
      </c>
      <c r="M56" s="681">
        <v>-1.1930233083247366</v>
      </c>
      <c r="N56" s="682">
        <v>0.31605410320509897</v>
      </c>
      <c r="O56" s="683">
        <v>-5.550523487982062</v>
      </c>
      <c r="P56" s="684">
        <v>-0.58713757372723663</v>
      </c>
      <c r="Q56" s="329"/>
      <c r="R56" s="608"/>
      <c r="S56" s="607"/>
    </row>
    <row r="57" spans="1:19" s="306" customFormat="1" ht="15" hidden="1" customHeight="1">
      <c r="A57" s="605"/>
      <c r="B57" s="313"/>
      <c r="C57" s="330"/>
      <c r="D57" s="677" t="s">
        <v>300</v>
      </c>
      <c r="E57" s="461"/>
      <c r="F57" s="462"/>
      <c r="G57" s="678">
        <v>1.9769190559338679</v>
      </c>
      <c r="H57" s="679">
        <v>2.0978963056762057</v>
      </c>
      <c r="I57" s="679">
        <v>3.2617177850502443</v>
      </c>
      <c r="J57" s="680">
        <v>1.631332467315505</v>
      </c>
      <c r="K57" s="680">
        <v>3.0865922235779442</v>
      </c>
      <c r="L57" s="678">
        <v>-9.9870133654783579</v>
      </c>
      <c r="M57" s="681">
        <v>2.0546448402828155</v>
      </c>
      <c r="N57" s="682">
        <v>2.1333827238136038</v>
      </c>
      <c r="O57" s="683">
        <v>-1.5951672878027012</v>
      </c>
      <c r="P57" s="684">
        <v>1.6927535695004048</v>
      </c>
      <c r="Q57" s="329"/>
      <c r="R57" s="608"/>
      <c r="S57" s="607"/>
    </row>
    <row r="58" spans="1:19" s="306" customFormat="1" ht="15" hidden="1" customHeight="1">
      <c r="A58" s="605"/>
      <c r="B58" s="313"/>
      <c r="C58" s="330"/>
      <c r="D58" s="677" t="s">
        <v>301</v>
      </c>
      <c r="E58" s="461"/>
      <c r="F58" s="462"/>
      <c r="G58" s="678">
        <v>1.1792169322859758</v>
      </c>
      <c r="H58" s="679">
        <v>1.2925585590656263</v>
      </c>
      <c r="I58" s="679">
        <v>1.3119426412017798</v>
      </c>
      <c r="J58" s="680">
        <v>-0.1648885800958233</v>
      </c>
      <c r="K58" s="680">
        <v>2.8647241289353254</v>
      </c>
      <c r="L58" s="678">
        <v>-5.7102917960985984</v>
      </c>
      <c r="M58" s="681">
        <v>1.3578383894431445</v>
      </c>
      <c r="N58" s="682">
        <v>1.2600159303800984</v>
      </c>
      <c r="O58" s="683">
        <v>-2.2930095803888495</v>
      </c>
      <c r="P58" s="684">
        <v>1.2476982000331871</v>
      </c>
      <c r="Q58" s="329"/>
      <c r="R58" s="608"/>
      <c r="S58" s="607"/>
    </row>
    <row r="59" spans="1:19" s="306" customFormat="1" ht="15" hidden="1" customHeight="1">
      <c r="A59" s="605"/>
      <c r="B59" s="313"/>
      <c r="C59" s="330"/>
      <c r="D59" s="677" t="s">
        <v>302</v>
      </c>
      <c r="E59" s="461"/>
      <c r="F59" s="462"/>
      <c r="G59" s="678">
        <v>2.1970071851322714</v>
      </c>
      <c r="H59" s="679">
        <v>2.2801127872150273</v>
      </c>
      <c r="I59" s="679">
        <v>1.4107497636964395</v>
      </c>
      <c r="J59" s="680">
        <v>1.0026371087295871</v>
      </c>
      <c r="K59" s="680">
        <v>3.8035505788957424</v>
      </c>
      <c r="L59" s="678">
        <v>-4.1976405162665991</v>
      </c>
      <c r="M59" s="681">
        <v>2.4816977192883005</v>
      </c>
      <c r="N59" s="682">
        <v>2.1875656121322695</v>
      </c>
      <c r="O59" s="683">
        <v>-0.44236607337260203</v>
      </c>
      <c r="P59" s="684">
        <v>-1.0683449667104217</v>
      </c>
      <c r="Q59" s="329"/>
      <c r="R59" s="608"/>
      <c r="S59" s="607"/>
    </row>
    <row r="60" spans="1:19" s="306" customFormat="1" ht="15" hidden="1" customHeight="1">
      <c r="A60" s="605"/>
      <c r="B60" s="313"/>
      <c r="C60" s="330"/>
      <c r="D60" s="622" t="s">
        <v>303</v>
      </c>
      <c r="E60" s="623"/>
      <c r="F60" s="624"/>
      <c r="G60" s="685">
        <v>-1.9546352814348023E-2</v>
      </c>
      <c r="H60" s="686">
        <v>6.3408030350831091E-2</v>
      </c>
      <c r="I60" s="686">
        <v>2.6761634790635203</v>
      </c>
      <c r="J60" s="687">
        <v>-1.6362783321407615</v>
      </c>
      <c r="K60" s="687">
        <v>1.4552597520649746</v>
      </c>
      <c r="L60" s="685">
        <v>-12.727354671123948</v>
      </c>
      <c r="M60" s="688">
        <v>-0.85376912743854172</v>
      </c>
      <c r="N60" s="689">
        <v>0.40028927245956414</v>
      </c>
      <c r="O60" s="690">
        <v>-2.7261613377272731</v>
      </c>
      <c r="P60" s="691">
        <v>-3.0431248563497104</v>
      </c>
      <c r="Q60" s="329"/>
      <c r="R60" s="608"/>
      <c r="S60" s="607"/>
    </row>
    <row r="61" spans="1:19" s="306" customFormat="1" ht="15" hidden="1" customHeight="1">
      <c r="A61" s="605"/>
      <c r="B61" s="313"/>
      <c r="C61" s="330"/>
      <c r="D61" s="622" t="s">
        <v>304</v>
      </c>
      <c r="E61" s="623"/>
      <c r="F61" s="624"/>
      <c r="G61" s="685">
        <v>2.7674500642488775</v>
      </c>
      <c r="H61" s="686">
        <v>2.8660510348384127</v>
      </c>
      <c r="I61" s="686">
        <v>3.9989156791605529</v>
      </c>
      <c r="J61" s="687">
        <v>1.9336395461885703</v>
      </c>
      <c r="K61" s="687">
        <v>3.9605182510726866</v>
      </c>
      <c r="L61" s="685">
        <v>-11.696913447791957</v>
      </c>
      <c r="M61" s="688">
        <v>3.0724477229633784</v>
      </c>
      <c r="N61" s="689">
        <v>2.84413594549493</v>
      </c>
      <c r="O61" s="690">
        <v>-0.54193703320384312</v>
      </c>
      <c r="P61" s="691">
        <v>2.5512873075367315</v>
      </c>
      <c r="Q61" s="329"/>
      <c r="R61" s="608"/>
      <c r="S61" s="607"/>
    </row>
    <row r="62" spans="1:19" s="306" customFormat="1" ht="15" hidden="1" customHeight="1">
      <c r="A62" s="605"/>
      <c r="B62" s="313"/>
      <c r="C62" s="330"/>
      <c r="D62" s="622" t="s">
        <v>305</v>
      </c>
      <c r="E62" s="623"/>
      <c r="F62" s="624"/>
      <c r="G62" s="685">
        <v>1.8931717389725655</v>
      </c>
      <c r="H62" s="686">
        <v>1.9305554837016681</v>
      </c>
      <c r="I62" s="686">
        <v>4.0172898782395272</v>
      </c>
      <c r="J62" s="687">
        <v>0.56794000751860807</v>
      </c>
      <c r="K62" s="687">
        <v>3.0532648267309836</v>
      </c>
      <c r="L62" s="685">
        <v>-13.653872641678221</v>
      </c>
      <c r="M62" s="688">
        <v>2.4955301463880586</v>
      </c>
      <c r="N62" s="689">
        <v>1.641513561388086</v>
      </c>
      <c r="O62" s="690">
        <v>0.59545097664266411</v>
      </c>
      <c r="P62" s="691">
        <v>4.0922273785204188</v>
      </c>
      <c r="Q62" s="329"/>
      <c r="R62" s="608"/>
      <c r="S62" s="607"/>
    </row>
    <row r="63" spans="1:19" s="306" customFormat="1" ht="15" hidden="1" customHeight="1">
      <c r="A63" s="605"/>
      <c r="B63" s="313"/>
      <c r="C63" s="313"/>
      <c r="D63" s="622" t="s">
        <v>306</v>
      </c>
      <c r="E63" s="623"/>
      <c r="F63" s="624"/>
      <c r="G63" s="685">
        <v>3.1346861341364329</v>
      </c>
      <c r="H63" s="686">
        <v>3.272068404114048</v>
      </c>
      <c r="I63" s="686">
        <v>4.5187299573094197</v>
      </c>
      <c r="J63" s="687">
        <v>3.0440707064327333</v>
      </c>
      <c r="K63" s="687">
        <v>3.4219760170256741</v>
      </c>
      <c r="L63" s="685">
        <v>-4.6350921764661717</v>
      </c>
      <c r="M63" s="688">
        <v>3.9746100488859959</v>
      </c>
      <c r="N63" s="689">
        <v>3.0140781114314175</v>
      </c>
      <c r="O63" s="690">
        <v>-1.6976283204272913</v>
      </c>
      <c r="P63" s="691">
        <v>1.9354102610430468</v>
      </c>
      <c r="Q63" s="660"/>
      <c r="R63" s="608"/>
      <c r="S63" s="607"/>
    </row>
    <row r="64" spans="1:19" s="306" customFormat="1" ht="15" hidden="1" customHeight="1">
      <c r="A64" s="605"/>
      <c r="B64" s="313"/>
      <c r="C64" s="313"/>
      <c r="D64" s="622" t="s">
        <v>307</v>
      </c>
      <c r="E64" s="623"/>
      <c r="F64" s="624"/>
      <c r="G64" s="685">
        <v>6.203902264982708</v>
      </c>
      <c r="H64" s="686">
        <v>6.2844080070755703</v>
      </c>
      <c r="I64" s="686">
        <v>8.4716318457457298</v>
      </c>
      <c r="J64" s="687">
        <v>6.8226198035968411</v>
      </c>
      <c r="K64" s="687">
        <v>5.7710091264296937</v>
      </c>
      <c r="L64" s="685">
        <v>-4.364697915643589</v>
      </c>
      <c r="M64" s="688">
        <v>5.3218325636415376</v>
      </c>
      <c r="N64" s="689">
        <v>6.6858100380206675</v>
      </c>
      <c r="O64" s="690">
        <v>3.2290168894639759</v>
      </c>
      <c r="P64" s="691">
        <v>6.5682021312557959</v>
      </c>
      <c r="Q64" s="660"/>
      <c r="R64" s="608"/>
      <c r="S64" s="607"/>
    </row>
    <row r="65" spans="1:19" s="306" customFormat="1" ht="15" hidden="1" customHeight="1">
      <c r="A65" s="605"/>
      <c r="B65" s="313"/>
      <c r="C65" s="313"/>
      <c r="D65" s="677" t="s">
        <v>308</v>
      </c>
      <c r="E65" s="461"/>
      <c r="F65" s="462"/>
      <c r="G65" s="678">
        <v>2.0576052008752121</v>
      </c>
      <c r="H65" s="679">
        <v>2.1717597304558023</v>
      </c>
      <c r="I65" s="679">
        <v>3.4978386776457704</v>
      </c>
      <c r="J65" s="680">
        <v>1.8904661265439993</v>
      </c>
      <c r="K65" s="680">
        <v>2.2989484867466992</v>
      </c>
      <c r="L65" s="678">
        <v>-6.0801054543920374</v>
      </c>
      <c r="M65" s="681">
        <v>1.762571595616147</v>
      </c>
      <c r="N65" s="682">
        <v>2.3624156740938762</v>
      </c>
      <c r="O65" s="683">
        <v>-2.2855394533532691</v>
      </c>
      <c r="P65" s="684">
        <v>4.8332663349021754</v>
      </c>
      <c r="Q65" s="660"/>
      <c r="R65" s="608"/>
      <c r="S65" s="607"/>
    </row>
    <row r="66" spans="1:19" s="306" customFormat="1" ht="15" customHeight="1">
      <c r="A66" s="605"/>
      <c r="B66" s="313"/>
      <c r="C66" s="313"/>
      <c r="D66" s="677" t="s">
        <v>309</v>
      </c>
      <c r="E66" s="461"/>
      <c r="F66" s="462"/>
      <c r="G66" s="678">
        <v>2.4508698123435702</v>
      </c>
      <c r="H66" s="679">
        <v>2.5333442299849018</v>
      </c>
      <c r="I66" s="679">
        <v>3.9833874068709862</v>
      </c>
      <c r="J66" s="680">
        <v>2.8184406548970031</v>
      </c>
      <c r="K66" s="680">
        <v>2.2196143158544235</v>
      </c>
      <c r="L66" s="678">
        <v>-5.5922815443306462</v>
      </c>
      <c r="M66" s="681">
        <v>1.1181485728124718</v>
      </c>
      <c r="N66" s="682">
        <v>3.0851377006927416</v>
      </c>
      <c r="O66" s="683">
        <v>-0.83010153678536591</v>
      </c>
      <c r="P66" s="684">
        <v>8.3922873541378848</v>
      </c>
      <c r="Q66" s="660"/>
      <c r="R66" s="608"/>
      <c r="S66" s="607"/>
    </row>
    <row r="67" spans="1:19" s="306" customFormat="1" ht="15" customHeight="1">
      <c r="A67" s="605"/>
      <c r="B67" s="313"/>
      <c r="C67" s="313"/>
      <c r="D67" s="398" t="s">
        <v>310</v>
      </c>
      <c r="E67" s="387"/>
      <c r="F67" s="388"/>
      <c r="G67" s="692">
        <v>1.2517457247165797</v>
      </c>
      <c r="H67" s="691">
        <v>1.3744118194671584</v>
      </c>
      <c r="I67" s="693">
        <v>2.4567689856352493</v>
      </c>
      <c r="J67" s="687">
        <v>0.33290418247167164</v>
      </c>
      <c r="K67" s="687">
        <v>2.0004382503248763</v>
      </c>
      <c r="L67" s="694">
        <v>-5.2446653472345339</v>
      </c>
      <c r="M67" s="688">
        <v>1.2730964132458444</v>
      </c>
      <c r="N67" s="689">
        <v>1.2888699486603761</v>
      </c>
      <c r="O67" s="691">
        <v>-3.7936237278833218</v>
      </c>
      <c r="P67" s="691">
        <v>2.6325491453118577</v>
      </c>
      <c r="Q67" s="660"/>
      <c r="R67" s="608"/>
      <c r="S67" s="607"/>
    </row>
    <row r="68" spans="1:19" s="310" customFormat="1" ht="15" customHeight="1">
      <c r="A68" s="617"/>
      <c r="B68" s="480"/>
      <c r="C68" s="480"/>
      <c r="D68" s="622" t="s">
        <v>312</v>
      </c>
      <c r="E68" s="623"/>
      <c r="F68" s="624"/>
      <c r="G68" s="692">
        <v>1.6958179084509029</v>
      </c>
      <c r="H68" s="691">
        <v>1.7554644604216962</v>
      </c>
      <c r="I68" s="693">
        <v>1.5080579868970378</v>
      </c>
      <c r="J68" s="687">
        <v>1.2417049538191227</v>
      </c>
      <c r="K68" s="687">
        <v>2.3073540556917793</v>
      </c>
      <c r="L68" s="694">
        <v>-5.1699622795851718</v>
      </c>
      <c r="M68" s="688">
        <v>2.3523727731028732</v>
      </c>
      <c r="N68" s="689">
        <v>1.5661692959892282</v>
      </c>
      <c r="O68" s="685">
        <v>-0.88928757074625553</v>
      </c>
      <c r="P68" s="691">
        <v>3.5891277813242528</v>
      </c>
      <c r="Q68" s="646"/>
      <c r="R68" s="480"/>
      <c r="S68" s="617"/>
    </row>
    <row r="69" spans="1:19" s="310" customFormat="1" ht="15" customHeight="1">
      <c r="A69" s="617"/>
      <c r="B69" s="480"/>
      <c r="C69" s="480"/>
      <c r="D69" s="622" t="s">
        <v>326</v>
      </c>
      <c r="E69" s="623"/>
      <c r="F69" s="624"/>
      <c r="G69" s="692">
        <v>1.9464079893559028</v>
      </c>
      <c r="H69" s="691">
        <v>2.0517700100157299</v>
      </c>
      <c r="I69" s="693">
        <v>2.4032355577412678</v>
      </c>
      <c r="J69" s="687">
        <v>1.9225740583348028</v>
      </c>
      <c r="K69" s="687">
        <v>2.256566112323366</v>
      </c>
      <c r="L69" s="694">
        <v>-7.9008796242490469</v>
      </c>
      <c r="M69" s="688">
        <v>1.8247804149523317</v>
      </c>
      <c r="N69" s="689">
        <v>2.256116163955646</v>
      </c>
      <c r="O69" s="685">
        <v>-2.7418786789946026</v>
      </c>
      <c r="P69" s="691">
        <v>1.6299586917216002</v>
      </c>
      <c r="Q69" s="480"/>
      <c r="R69" s="480"/>
      <c r="S69" s="617"/>
    </row>
    <row r="70" spans="1:19" s="310" customFormat="1" ht="15" customHeight="1" thickBot="1">
      <c r="A70" s="617"/>
      <c r="B70" s="480"/>
      <c r="C70" s="480"/>
      <c r="D70" s="695" t="s">
        <v>327</v>
      </c>
      <c r="E70" s="557"/>
      <c r="F70" s="558"/>
      <c r="G70" s="696">
        <v>1.1443027141890827</v>
      </c>
      <c r="H70" s="697">
        <v>1.2246732443657482</v>
      </c>
      <c r="I70" s="698">
        <v>2.2078596596576183</v>
      </c>
      <c r="J70" s="699">
        <v>0.96593729352310032</v>
      </c>
      <c r="K70" s="699">
        <v>1.3925953325469642</v>
      </c>
      <c r="L70" s="700">
        <v>-10.880594924424924</v>
      </c>
      <c r="M70" s="701">
        <v>0.56689340579842984</v>
      </c>
      <c r="N70" s="702">
        <v>1.5017283170120743</v>
      </c>
      <c r="O70" s="703">
        <v>-2.6082047653080087</v>
      </c>
      <c r="P70" s="697">
        <v>5.4788291074630457</v>
      </c>
      <c r="Q70" s="480"/>
      <c r="R70" s="480"/>
      <c r="S70" s="617"/>
    </row>
    <row r="71" spans="1:19" s="310" customFormat="1" ht="12" customHeight="1">
      <c r="A71" s="617"/>
      <c r="B71" s="480"/>
      <c r="C71" s="480"/>
      <c r="D71" s="480"/>
      <c r="E71" s="493"/>
      <c r="F71" s="480"/>
      <c r="G71" s="480"/>
      <c r="H71" s="480"/>
      <c r="I71" s="480"/>
      <c r="J71" s="480"/>
      <c r="K71" s="480"/>
      <c r="L71" s="480"/>
      <c r="M71" s="480"/>
      <c r="N71" s="480"/>
      <c r="O71" s="480"/>
      <c r="P71" s="480"/>
      <c r="Q71" s="480"/>
      <c r="R71" s="480"/>
      <c r="S71" s="617"/>
    </row>
    <row r="72" spans="1:19" s="310" customFormat="1" ht="12" customHeight="1">
      <c r="A72" s="617"/>
      <c r="B72" s="480"/>
      <c r="C72" s="480"/>
      <c r="D72" s="480"/>
      <c r="E72" s="493"/>
      <c r="F72" s="480"/>
      <c r="G72" s="480"/>
      <c r="H72" s="480"/>
      <c r="I72" s="480"/>
      <c r="J72" s="480"/>
      <c r="K72" s="480"/>
      <c r="L72" s="480"/>
      <c r="M72" s="480"/>
      <c r="N72" s="480"/>
      <c r="O72" s="480"/>
      <c r="P72" s="480"/>
      <c r="Q72" s="480"/>
      <c r="R72" s="480"/>
      <c r="S72" s="617"/>
    </row>
    <row r="73" spans="1:19" s="306" customFormat="1" ht="21" customHeight="1">
      <c r="A73" s="605"/>
      <c r="B73" s="313"/>
      <c r="C73" s="313"/>
      <c r="D73" s="317" t="s">
        <v>466</v>
      </c>
      <c r="E73" s="315"/>
      <c r="F73" s="316"/>
      <c r="G73" s="317"/>
      <c r="H73" s="317"/>
      <c r="I73" s="317"/>
      <c r="J73" s="317"/>
      <c r="K73" s="317"/>
      <c r="L73" s="317"/>
      <c r="M73" s="317"/>
      <c r="N73" s="317"/>
      <c r="O73" s="317"/>
      <c r="P73" s="317"/>
      <c r="Q73" s="313"/>
      <c r="R73" s="608"/>
      <c r="S73" s="607"/>
    </row>
    <row r="74" spans="1:19" s="310" customFormat="1" ht="15" customHeight="1" thickBot="1">
      <c r="A74" s="614"/>
      <c r="B74" s="318"/>
      <c r="C74" s="318"/>
      <c r="D74" s="615"/>
      <c r="E74" s="615"/>
      <c r="F74" s="615"/>
      <c r="G74" s="615"/>
      <c r="H74" s="615"/>
      <c r="I74" s="615"/>
      <c r="J74" s="615"/>
      <c r="K74" s="615"/>
      <c r="L74" s="615"/>
      <c r="M74" s="615"/>
      <c r="N74" s="615"/>
      <c r="O74" s="615"/>
      <c r="P74" s="615"/>
      <c r="Q74" s="616" t="s">
        <v>357</v>
      </c>
      <c r="R74" s="480"/>
      <c r="S74" s="617"/>
    </row>
    <row r="75" spans="1:19" s="310" customFormat="1" ht="15" customHeight="1">
      <c r="A75" s="614"/>
      <c r="B75" s="318"/>
      <c r="C75" s="321"/>
      <c r="D75" s="329"/>
      <c r="E75" s="330"/>
      <c r="F75" s="321"/>
      <c r="G75" s="332" t="s">
        <v>358</v>
      </c>
      <c r="H75" s="330"/>
      <c r="I75" s="330"/>
      <c r="J75" s="330"/>
      <c r="K75" s="330"/>
      <c r="L75" s="330"/>
      <c r="M75" s="330"/>
      <c r="N75" s="330"/>
      <c r="O75" s="330"/>
      <c r="P75" s="332" t="s">
        <v>359</v>
      </c>
      <c r="Q75" s="329"/>
      <c r="R75" s="480"/>
      <c r="S75" s="617"/>
    </row>
    <row r="76" spans="1:19" s="310" customFormat="1" ht="15" customHeight="1">
      <c r="A76" s="614"/>
      <c r="B76" s="318"/>
      <c r="C76" s="321"/>
      <c r="D76" s="329"/>
      <c r="E76" s="330"/>
      <c r="F76" s="321"/>
      <c r="G76" s="336"/>
      <c r="H76" s="618" t="s">
        <v>361</v>
      </c>
      <c r="I76" s="619"/>
      <c r="J76" s="619"/>
      <c r="K76" s="619"/>
      <c r="L76" s="619"/>
      <c r="M76" s="619"/>
      <c r="N76" s="619"/>
      <c r="O76" s="618" t="s">
        <v>362</v>
      </c>
      <c r="P76" s="336"/>
      <c r="Q76" s="329"/>
      <c r="R76" s="480"/>
      <c r="S76" s="617"/>
    </row>
    <row r="77" spans="1:19" s="310" customFormat="1" ht="15" customHeight="1" thickBot="1">
      <c r="A77" s="614"/>
      <c r="B77" s="318"/>
      <c r="C77" s="321"/>
      <c r="D77" s="338"/>
      <c r="E77" s="615"/>
      <c r="F77" s="620"/>
      <c r="G77" s="340"/>
      <c r="H77" s="340"/>
      <c r="I77" s="341" t="s">
        <v>363</v>
      </c>
      <c r="J77" s="342" t="s">
        <v>364</v>
      </c>
      <c r="K77" s="342" t="s">
        <v>365</v>
      </c>
      <c r="L77" s="343" t="s">
        <v>366</v>
      </c>
      <c r="M77" s="704" t="s">
        <v>367</v>
      </c>
      <c r="N77" s="676" t="s">
        <v>368</v>
      </c>
      <c r="O77" s="340"/>
      <c r="P77" s="340"/>
      <c r="Q77" s="329"/>
      <c r="R77" s="480"/>
      <c r="S77" s="617"/>
    </row>
    <row r="78" spans="1:19" s="310" customFormat="1" ht="15" hidden="1" customHeight="1">
      <c r="A78" s="614"/>
      <c r="B78" s="318"/>
      <c r="C78" s="321"/>
      <c r="D78" s="622" t="s">
        <v>296</v>
      </c>
      <c r="E78" s="623"/>
      <c r="F78" s="624"/>
      <c r="G78" s="625">
        <v>5.1288971800000001</v>
      </c>
      <c r="H78" s="625">
        <v>4.82294467</v>
      </c>
      <c r="I78" s="705">
        <v>0.28730723000000002</v>
      </c>
      <c r="J78" s="706">
        <v>1.45094184</v>
      </c>
      <c r="K78" s="706">
        <v>2.8008967199999999</v>
      </c>
      <c r="L78" s="707">
        <v>0.28379887999999998</v>
      </c>
      <c r="M78" s="708">
        <v>1.6655431700000001</v>
      </c>
      <c r="N78" s="709">
        <v>3.15716771</v>
      </c>
      <c r="O78" s="631">
        <v>0.30595251000000001</v>
      </c>
      <c r="P78" s="632">
        <v>1.0572679999999999E-2</v>
      </c>
      <c r="Q78" s="329"/>
      <c r="R78" s="480"/>
      <c r="S78" s="617"/>
    </row>
    <row r="79" spans="1:19" s="310" customFormat="1" ht="15" hidden="1" customHeight="1">
      <c r="A79" s="614"/>
      <c r="B79" s="318"/>
      <c r="C79" s="321"/>
      <c r="D79" s="359"/>
      <c r="E79" s="360"/>
      <c r="F79" s="361"/>
      <c r="G79" s="362"/>
      <c r="H79" s="362"/>
      <c r="I79" s="363"/>
      <c r="J79" s="364"/>
      <c r="K79" s="364"/>
      <c r="L79" s="365"/>
      <c r="M79" s="710"/>
      <c r="N79" s="711"/>
      <c r="O79" s="368"/>
      <c r="P79" s="362"/>
      <c r="Q79" s="329"/>
      <c r="R79" s="480"/>
      <c r="S79" s="617"/>
    </row>
    <row r="80" spans="1:19" s="310" customFormat="1" ht="15" hidden="1" customHeight="1">
      <c r="A80" s="614"/>
      <c r="B80" s="318"/>
      <c r="C80" s="321"/>
      <c r="D80" s="622" t="s">
        <v>298</v>
      </c>
      <c r="E80" s="623"/>
      <c r="F80" s="624"/>
      <c r="G80" s="625">
        <v>5.1209924500000001</v>
      </c>
      <c r="H80" s="625">
        <v>4.8198996100000002</v>
      </c>
      <c r="I80" s="705">
        <v>0.28682543999999999</v>
      </c>
      <c r="J80" s="706">
        <v>1.44213342</v>
      </c>
      <c r="K80" s="706">
        <v>2.8269743599999999</v>
      </c>
      <c r="L80" s="707">
        <v>0.26396639</v>
      </c>
      <c r="M80" s="708">
        <v>1.6870726199999999</v>
      </c>
      <c r="N80" s="709">
        <v>3.1310105300000002</v>
      </c>
      <c r="O80" s="631">
        <v>0.30109283999999997</v>
      </c>
      <c r="P80" s="632">
        <v>1.0595250000000001E-2</v>
      </c>
      <c r="Q80" s="329"/>
      <c r="R80" s="480"/>
      <c r="S80" s="617"/>
    </row>
    <row r="81" spans="1:19" s="310" customFormat="1" ht="15" hidden="1" customHeight="1">
      <c r="A81" s="614"/>
      <c r="B81" s="318"/>
      <c r="C81" s="321"/>
      <c r="D81" s="370"/>
      <c r="E81" s="371"/>
      <c r="F81" s="372"/>
      <c r="G81" s="373"/>
      <c r="H81" s="373"/>
      <c r="I81" s="374"/>
      <c r="J81" s="375"/>
      <c r="K81" s="375"/>
      <c r="L81" s="376"/>
      <c r="M81" s="712"/>
      <c r="N81" s="713"/>
      <c r="O81" s="379"/>
      <c r="P81" s="373"/>
      <c r="Q81" s="329"/>
      <c r="R81" s="480"/>
      <c r="S81" s="617"/>
    </row>
    <row r="82" spans="1:19" s="310" customFormat="1" ht="15" hidden="1" customHeight="1">
      <c r="A82" s="614"/>
      <c r="B82" s="318"/>
      <c r="C82" s="321"/>
      <c r="D82" s="622" t="s">
        <v>299</v>
      </c>
      <c r="E82" s="623"/>
      <c r="F82" s="624"/>
      <c r="G82" s="625">
        <v>5.0395142999999996</v>
      </c>
      <c r="H82" s="625">
        <v>4.7517442000000001</v>
      </c>
      <c r="I82" s="705">
        <v>0.28573261</v>
      </c>
      <c r="J82" s="706">
        <v>1.4243682</v>
      </c>
      <c r="K82" s="706">
        <v>2.80663295</v>
      </c>
      <c r="L82" s="707">
        <v>0.23501043999999999</v>
      </c>
      <c r="M82" s="708">
        <v>1.66330585</v>
      </c>
      <c r="N82" s="709">
        <v>3.0864680400000002</v>
      </c>
      <c r="O82" s="631">
        <v>0.28777009999999997</v>
      </c>
      <c r="P82" s="632">
        <v>1.042238E-2</v>
      </c>
      <c r="Q82" s="329"/>
      <c r="R82" s="480"/>
      <c r="S82" s="617"/>
    </row>
    <row r="83" spans="1:19" s="310" customFormat="1" ht="15" hidden="1" customHeight="1">
      <c r="A83" s="614"/>
      <c r="B83" s="318"/>
      <c r="C83" s="321"/>
      <c r="D83" s="359"/>
      <c r="E83" s="360"/>
      <c r="F83" s="361"/>
      <c r="G83" s="362"/>
      <c r="H83" s="362"/>
      <c r="I83" s="363"/>
      <c r="J83" s="364"/>
      <c r="K83" s="364"/>
      <c r="L83" s="365"/>
      <c r="M83" s="710"/>
      <c r="N83" s="711"/>
      <c r="O83" s="368"/>
      <c r="P83" s="362"/>
      <c r="Q83" s="329"/>
      <c r="R83" s="480"/>
      <c r="S83" s="617"/>
    </row>
    <row r="84" spans="1:19" s="310" customFormat="1" ht="15" hidden="1" customHeight="1">
      <c r="A84" s="614"/>
      <c r="B84" s="318"/>
      <c r="C84" s="321"/>
      <c r="D84" s="622" t="s">
        <v>300</v>
      </c>
      <c r="E84" s="623"/>
      <c r="F84" s="624"/>
      <c r="G84" s="625">
        <v>4.9883086900000002</v>
      </c>
      <c r="H84" s="625">
        <v>4.71041256</v>
      </c>
      <c r="I84" s="705">
        <v>0.28090273999999998</v>
      </c>
      <c r="J84" s="706">
        <v>1.40723262</v>
      </c>
      <c r="K84" s="706">
        <v>2.81639792</v>
      </c>
      <c r="L84" s="707">
        <v>0.20587928</v>
      </c>
      <c r="M84" s="708">
        <v>1.65523774</v>
      </c>
      <c r="N84" s="709">
        <v>3.0539780200000002</v>
      </c>
      <c r="O84" s="631">
        <v>0.27789613000000002</v>
      </c>
      <c r="P84" s="632">
        <v>1.029207E-2</v>
      </c>
      <c r="Q84" s="329"/>
      <c r="R84" s="480"/>
      <c r="S84" s="617"/>
    </row>
    <row r="85" spans="1:19" s="310" customFormat="1" ht="15" hidden="1" customHeight="1">
      <c r="A85" s="614"/>
      <c r="B85" s="318"/>
      <c r="C85" s="321"/>
      <c r="D85" s="370"/>
      <c r="E85" s="371"/>
      <c r="F85" s="372"/>
      <c r="G85" s="373"/>
      <c r="H85" s="373"/>
      <c r="I85" s="374"/>
      <c r="J85" s="375"/>
      <c r="K85" s="375"/>
      <c r="L85" s="376"/>
      <c r="M85" s="712"/>
      <c r="N85" s="713"/>
      <c r="O85" s="379"/>
      <c r="P85" s="373"/>
      <c r="Q85" s="329"/>
      <c r="R85" s="480"/>
      <c r="S85" s="617"/>
    </row>
    <row r="86" spans="1:19" s="310" customFormat="1" ht="15" hidden="1" customHeight="1">
      <c r="A86" s="614"/>
      <c r="B86" s="318"/>
      <c r="C86" s="321"/>
      <c r="D86" s="622" t="s">
        <v>301</v>
      </c>
      <c r="E86" s="623"/>
      <c r="F86" s="624"/>
      <c r="G86" s="625">
        <v>4.9735383000000004</v>
      </c>
      <c r="H86" s="625">
        <v>4.7054756299999996</v>
      </c>
      <c r="I86" s="705">
        <v>0.27992990000000001</v>
      </c>
      <c r="J86" s="706">
        <v>1.38768753</v>
      </c>
      <c r="K86" s="706">
        <v>2.84723747</v>
      </c>
      <c r="L86" s="707">
        <v>0.19062072999999999</v>
      </c>
      <c r="M86" s="708">
        <v>1.6598272300000001</v>
      </c>
      <c r="N86" s="709">
        <v>3.0442056100000001</v>
      </c>
      <c r="O86" s="631">
        <v>0.26806267</v>
      </c>
      <c r="P86" s="632">
        <v>1.037859E-2</v>
      </c>
      <c r="Q86" s="329"/>
      <c r="R86" s="480"/>
      <c r="S86" s="617"/>
    </row>
    <row r="87" spans="1:19" s="310" customFormat="1" ht="15" hidden="1" customHeight="1">
      <c r="A87" s="614"/>
      <c r="B87" s="318"/>
      <c r="C87" s="321"/>
      <c r="D87" s="359"/>
      <c r="E87" s="360"/>
      <c r="F87" s="361"/>
      <c r="G87" s="362"/>
      <c r="H87" s="362"/>
      <c r="I87" s="363"/>
      <c r="J87" s="364"/>
      <c r="K87" s="364"/>
      <c r="L87" s="365"/>
      <c r="M87" s="710"/>
      <c r="N87" s="711"/>
      <c r="O87" s="368"/>
      <c r="P87" s="362"/>
      <c r="Q87" s="329"/>
      <c r="R87" s="480"/>
      <c r="S87" s="617"/>
    </row>
    <row r="88" spans="1:19" s="310" customFormat="1" ht="15" hidden="1" customHeight="1">
      <c r="A88" s="614"/>
      <c r="B88" s="318"/>
      <c r="C88" s="321"/>
      <c r="D88" s="637" t="s">
        <v>302</v>
      </c>
      <c r="E88" s="623"/>
      <c r="F88" s="624"/>
      <c r="G88" s="625">
        <v>4.96184314</v>
      </c>
      <c r="H88" s="625">
        <v>4.7036186200000003</v>
      </c>
      <c r="I88" s="705">
        <v>0.27589708000000002</v>
      </c>
      <c r="J88" s="706">
        <v>1.3617362200000001</v>
      </c>
      <c r="K88" s="706">
        <v>2.88742207</v>
      </c>
      <c r="L88" s="707">
        <v>0.17856325000000001</v>
      </c>
      <c r="M88" s="708">
        <v>1.6708339999999999</v>
      </c>
      <c r="N88" s="709">
        <v>3.03121106</v>
      </c>
      <c r="O88" s="631">
        <v>0.25822452000000001</v>
      </c>
      <c r="P88" s="632">
        <v>1.020135E-2</v>
      </c>
      <c r="Q88" s="329"/>
      <c r="R88" s="480"/>
      <c r="S88" s="617"/>
    </row>
    <row r="89" spans="1:19" s="310" customFormat="1" ht="15" hidden="1" customHeight="1">
      <c r="A89" s="614"/>
      <c r="B89" s="318"/>
      <c r="C89" s="321"/>
      <c r="D89" s="370"/>
      <c r="E89" s="371"/>
      <c r="F89" s="372"/>
      <c r="G89" s="373"/>
      <c r="H89" s="373"/>
      <c r="I89" s="374"/>
      <c r="J89" s="375"/>
      <c r="K89" s="375"/>
      <c r="L89" s="376"/>
      <c r="M89" s="712"/>
      <c r="N89" s="713"/>
      <c r="O89" s="379"/>
      <c r="P89" s="373"/>
      <c r="Q89" s="329"/>
      <c r="R89" s="480"/>
      <c r="S89" s="617"/>
    </row>
    <row r="90" spans="1:19" s="310" customFormat="1" ht="15" hidden="1" customHeight="1">
      <c r="A90" s="614"/>
      <c r="B90" s="318"/>
      <c r="C90" s="321"/>
      <c r="D90" s="637" t="s">
        <v>303</v>
      </c>
      <c r="E90" s="623"/>
      <c r="F90" s="624"/>
      <c r="G90" s="625">
        <v>4.8917744299999999</v>
      </c>
      <c r="H90" s="625">
        <v>4.6456380499999996</v>
      </c>
      <c r="I90" s="705">
        <v>0.27512087000000002</v>
      </c>
      <c r="J90" s="706">
        <v>1.3083066299999999</v>
      </c>
      <c r="K90" s="706">
        <v>2.9059051500000002</v>
      </c>
      <c r="L90" s="707">
        <v>0.15630540000000001</v>
      </c>
      <c r="M90" s="708">
        <v>1.6564975</v>
      </c>
      <c r="N90" s="709">
        <v>2.9859251000000002</v>
      </c>
      <c r="O90" s="631">
        <v>0.24613637999999999</v>
      </c>
      <c r="P90" s="632">
        <v>9.9169700000000006E-3</v>
      </c>
      <c r="Q90" s="329"/>
      <c r="R90" s="480"/>
      <c r="S90" s="617"/>
    </row>
    <row r="91" spans="1:19" s="310" customFormat="1" ht="15" hidden="1" customHeight="1">
      <c r="A91" s="614"/>
      <c r="B91" s="318"/>
      <c r="C91" s="321"/>
      <c r="D91" s="370"/>
      <c r="E91" s="371"/>
      <c r="F91" s="372"/>
      <c r="G91" s="373"/>
      <c r="H91" s="373"/>
      <c r="I91" s="374"/>
      <c r="J91" s="375"/>
      <c r="K91" s="375"/>
      <c r="L91" s="376"/>
      <c r="M91" s="712"/>
      <c r="N91" s="713"/>
      <c r="O91" s="379"/>
      <c r="P91" s="373"/>
      <c r="Q91" s="329"/>
      <c r="R91" s="480"/>
      <c r="S91" s="617"/>
    </row>
    <row r="92" spans="1:19" s="310" customFormat="1" ht="15" hidden="1" customHeight="1">
      <c r="A92" s="614"/>
      <c r="B92" s="318"/>
      <c r="C92" s="321"/>
      <c r="D92" s="637" t="s">
        <v>304</v>
      </c>
      <c r="E92" s="623"/>
      <c r="F92" s="624"/>
      <c r="G92" s="625">
        <v>4.8534982600000003</v>
      </c>
      <c r="H92" s="625">
        <v>4.6171739499999997</v>
      </c>
      <c r="I92" s="705">
        <v>0.27225136</v>
      </c>
      <c r="J92" s="706">
        <v>1.2741804999999999</v>
      </c>
      <c r="K92" s="706">
        <v>2.9344250600000001</v>
      </c>
      <c r="L92" s="707">
        <v>0.13631703000000001</v>
      </c>
      <c r="M92" s="708">
        <v>1.6618537600000001</v>
      </c>
      <c r="N92" s="709">
        <v>2.9537797700000001</v>
      </c>
      <c r="O92" s="631">
        <v>0.23632431000000001</v>
      </c>
      <c r="P92" s="632">
        <v>9.8711500000000004E-3</v>
      </c>
      <c r="Q92" s="329"/>
      <c r="R92" s="480"/>
      <c r="S92" s="617"/>
    </row>
    <row r="93" spans="1:19" s="310" customFormat="1" ht="15" hidden="1" customHeight="1">
      <c r="A93" s="614"/>
      <c r="B93" s="318"/>
      <c r="C93" s="321"/>
      <c r="D93" s="398"/>
      <c r="E93" s="387"/>
      <c r="F93" s="388"/>
      <c r="G93" s="638"/>
      <c r="H93" s="638"/>
      <c r="I93" s="714"/>
      <c r="J93" s="715"/>
      <c r="K93" s="715"/>
      <c r="L93" s="716"/>
      <c r="M93" s="666"/>
      <c r="N93" s="717"/>
      <c r="O93" s="644"/>
      <c r="P93" s="645"/>
      <c r="Q93" s="329"/>
      <c r="R93" s="480"/>
      <c r="S93" s="617"/>
    </row>
    <row r="94" spans="1:19" s="310" customFormat="1" ht="15" hidden="1" customHeight="1">
      <c r="A94" s="614"/>
      <c r="B94" s="318"/>
      <c r="C94" s="321"/>
      <c r="D94" s="637" t="s">
        <v>305</v>
      </c>
      <c r="E94" s="623"/>
      <c r="F94" s="624"/>
      <c r="G94" s="625">
        <v>4.8016313400000001</v>
      </c>
      <c r="H94" s="625">
        <v>4.57635229</v>
      </c>
      <c r="I94" s="705">
        <v>0.27113907999999998</v>
      </c>
      <c r="J94" s="706">
        <v>1.2344470599999999</v>
      </c>
      <c r="K94" s="706">
        <v>2.9499363299999999</v>
      </c>
      <c r="L94" s="707">
        <v>0.12082982</v>
      </c>
      <c r="M94" s="708">
        <v>1.66536543</v>
      </c>
      <c r="N94" s="709">
        <v>2.9087835499999999</v>
      </c>
      <c r="O94" s="631">
        <v>0.22527905000000001</v>
      </c>
      <c r="P94" s="632">
        <v>9.9908299999999992E-3</v>
      </c>
      <c r="Q94" s="329"/>
      <c r="R94" s="480"/>
      <c r="S94" s="617"/>
    </row>
    <row r="95" spans="1:19" s="310" customFormat="1" ht="15" hidden="1" customHeight="1">
      <c r="A95" s="614"/>
      <c r="B95" s="318"/>
      <c r="C95" s="321"/>
      <c r="D95" s="398"/>
      <c r="E95" s="387"/>
      <c r="F95" s="388"/>
      <c r="G95" s="638"/>
      <c r="H95" s="638"/>
      <c r="I95" s="714"/>
      <c r="J95" s="715"/>
      <c r="K95" s="715"/>
      <c r="L95" s="716"/>
      <c r="M95" s="666"/>
      <c r="N95" s="717"/>
      <c r="O95" s="644"/>
      <c r="P95" s="645"/>
      <c r="Q95" s="329"/>
      <c r="R95" s="480"/>
      <c r="S95" s="617"/>
    </row>
    <row r="96" spans="1:19" s="310" customFormat="1" ht="15" hidden="1" customHeight="1">
      <c r="A96" s="617"/>
      <c r="B96" s="480"/>
      <c r="C96" s="405"/>
      <c r="D96" s="637" t="s">
        <v>306</v>
      </c>
      <c r="E96" s="623"/>
      <c r="F96" s="624"/>
      <c r="G96" s="625">
        <v>4.7990001199999996</v>
      </c>
      <c r="H96" s="625">
        <v>4.5848311199999996</v>
      </c>
      <c r="I96" s="705">
        <v>0.27423515999999998</v>
      </c>
      <c r="J96" s="706">
        <v>1.22103344</v>
      </c>
      <c r="K96" s="706">
        <v>2.9763934700000001</v>
      </c>
      <c r="L96" s="707">
        <v>0.11316904999999999</v>
      </c>
      <c r="M96" s="708">
        <v>1.68687554</v>
      </c>
      <c r="N96" s="709">
        <v>2.89638499</v>
      </c>
      <c r="O96" s="631">
        <v>0.214169</v>
      </c>
      <c r="P96" s="632">
        <v>9.9424999999999999E-3</v>
      </c>
      <c r="Q96" s="646"/>
      <c r="R96" s="480"/>
      <c r="S96" s="617"/>
    </row>
    <row r="97" spans="1:19" s="310" customFormat="1" ht="15" hidden="1" customHeight="1">
      <c r="A97" s="617"/>
      <c r="B97" s="480"/>
      <c r="C97" s="405"/>
      <c r="D97" s="398"/>
      <c r="E97" s="387"/>
      <c r="F97" s="388"/>
      <c r="G97" s="638"/>
      <c r="H97" s="638"/>
      <c r="I97" s="714"/>
      <c r="J97" s="715"/>
      <c r="K97" s="715"/>
      <c r="L97" s="716"/>
      <c r="M97" s="666"/>
      <c r="N97" s="717"/>
      <c r="O97" s="644"/>
      <c r="P97" s="645"/>
      <c r="Q97" s="646"/>
      <c r="R97" s="480"/>
      <c r="S97" s="617"/>
    </row>
    <row r="98" spans="1:19" s="310" customFormat="1" ht="15" hidden="1" customHeight="1">
      <c r="A98" s="617"/>
      <c r="B98" s="480"/>
      <c r="C98" s="405"/>
      <c r="D98" s="637" t="s">
        <v>307</v>
      </c>
      <c r="E98" s="623"/>
      <c r="F98" s="624"/>
      <c r="G98" s="625">
        <v>4.8311989799999999</v>
      </c>
      <c r="H98" s="625">
        <v>4.6227919799999997</v>
      </c>
      <c r="I98" s="705">
        <v>0.27706434000000002</v>
      </c>
      <c r="J98" s="706">
        <v>1.22686165</v>
      </c>
      <c r="K98" s="706">
        <v>3.0125316400000002</v>
      </c>
      <c r="L98" s="707">
        <v>0.10633434999999999</v>
      </c>
      <c r="M98" s="708">
        <v>1.7067116899999999</v>
      </c>
      <c r="N98" s="709">
        <v>2.91447338</v>
      </c>
      <c r="O98" s="631">
        <v>0.20840700000000001</v>
      </c>
      <c r="P98" s="632">
        <v>1.0032330000000001E-2</v>
      </c>
      <c r="Q98" s="646"/>
      <c r="R98" s="480"/>
      <c r="S98" s="617"/>
    </row>
    <row r="99" spans="1:19" s="310" customFormat="1" ht="15" hidden="1" customHeight="1">
      <c r="A99" s="617"/>
      <c r="B99" s="480"/>
      <c r="C99" s="405"/>
      <c r="D99" s="398"/>
      <c r="E99" s="387"/>
      <c r="F99" s="388"/>
      <c r="G99" s="638"/>
      <c r="H99" s="638"/>
      <c r="I99" s="714"/>
      <c r="J99" s="715"/>
      <c r="K99" s="715"/>
      <c r="L99" s="716"/>
      <c r="M99" s="666"/>
      <c r="N99" s="717"/>
      <c r="O99" s="644"/>
      <c r="P99" s="645"/>
      <c r="Q99" s="646"/>
      <c r="R99" s="480"/>
      <c r="S99" s="617"/>
    </row>
    <row r="100" spans="1:19" s="310" customFormat="1" ht="15" hidden="1" customHeight="1">
      <c r="A100" s="617"/>
      <c r="B100" s="480"/>
      <c r="C100" s="405"/>
      <c r="D100" s="637" t="s">
        <v>308</v>
      </c>
      <c r="E100" s="623"/>
      <c r="F100" s="624"/>
      <c r="G100" s="625">
        <v>4.8020255199999999</v>
      </c>
      <c r="H100" s="625">
        <v>4.6031501300000004</v>
      </c>
      <c r="I100" s="705">
        <v>0.27843731999999999</v>
      </c>
      <c r="J100" s="706">
        <v>1.2120929899999999</v>
      </c>
      <c r="K100" s="706">
        <v>3.0139368499999999</v>
      </c>
      <c r="L100" s="707">
        <v>9.8682969999999995E-2</v>
      </c>
      <c r="M100" s="708">
        <v>1.70034197</v>
      </c>
      <c r="N100" s="709">
        <v>2.9018978400000002</v>
      </c>
      <c r="O100" s="631">
        <v>0.19887539000000001</v>
      </c>
      <c r="P100" s="632">
        <v>1.026462E-2</v>
      </c>
      <c r="Q100" s="646"/>
      <c r="R100" s="480"/>
      <c r="S100" s="617"/>
    </row>
    <row r="101" spans="1:19" s="310" customFormat="1" ht="15" hidden="1" customHeight="1">
      <c r="A101" s="617"/>
      <c r="B101" s="480"/>
      <c r="C101" s="405"/>
      <c r="D101" s="648"/>
      <c r="E101" s="544"/>
      <c r="F101" s="545"/>
      <c r="G101" s="649"/>
      <c r="H101" s="649"/>
      <c r="I101" s="718"/>
      <c r="J101" s="719"/>
      <c r="K101" s="719"/>
      <c r="L101" s="720"/>
      <c r="M101" s="721"/>
      <c r="N101" s="722"/>
      <c r="O101" s="655"/>
      <c r="P101" s="723"/>
      <c r="Q101" s="646"/>
      <c r="R101" s="480"/>
      <c r="S101" s="617"/>
    </row>
    <row r="102" spans="1:19" s="310" customFormat="1" ht="15" customHeight="1">
      <c r="A102" s="617"/>
      <c r="B102" s="480"/>
      <c r="C102" s="405"/>
      <c r="D102" s="637" t="s">
        <v>309</v>
      </c>
      <c r="E102" s="623"/>
      <c r="F102" s="624"/>
      <c r="G102" s="625">
        <v>4.7479860900000004</v>
      </c>
      <c r="H102" s="625">
        <v>4.5599133800000002</v>
      </c>
      <c r="I102" s="705">
        <v>0.27655455000000001</v>
      </c>
      <c r="J102" s="706">
        <v>1.19581132</v>
      </c>
      <c r="K102" s="706">
        <v>2.99659144</v>
      </c>
      <c r="L102" s="707">
        <v>9.095607E-2</v>
      </c>
      <c r="M102" s="708">
        <v>1.6780141399999999</v>
      </c>
      <c r="N102" s="709">
        <v>2.8798166100000002</v>
      </c>
      <c r="O102" s="631">
        <v>0.18807271</v>
      </c>
      <c r="P102" s="632">
        <v>1.03607E-2</v>
      </c>
      <c r="Q102" s="646"/>
      <c r="R102" s="480"/>
      <c r="S102" s="617"/>
    </row>
    <row r="103" spans="1:19" s="310" customFormat="1" ht="15" hidden="1" customHeight="1">
      <c r="A103" s="617"/>
      <c r="B103" s="480"/>
      <c r="C103" s="405"/>
      <c r="D103" s="657"/>
      <c r="E103" s="387"/>
      <c r="F103" s="388"/>
      <c r="G103" s="638"/>
      <c r="H103" s="638"/>
      <c r="I103" s="714"/>
      <c r="J103" s="715"/>
      <c r="K103" s="715"/>
      <c r="L103" s="716"/>
      <c r="M103" s="666"/>
      <c r="N103" s="717"/>
      <c r="O103" s="644"/>
      <c r="P103" s="645"/>
      <c r="Q103" s="646"/>
      <c r="R103" s="493"/>
      <c r="S103" s="659"/>
    </row>
    <row r="104" spans="1:19" s="306" customFormat="1" ht="17.25" customHeight="1">
      <c r="A104" s="605"/>
      <c r="B104" s="313"/>
      <c r="C104" s="423"/>
      <c r="D104" s="637" t="s">
        <v>310</v>
      </c>
      <c r="E104" s="623"/>
      <c r="F104" s="624"/>
      <c r="G104" s="625">
        <v>4.7144065800000003</v>
      </c>
      <c r="H104" s="625">
        <v>4.53660379</v>
      </c>
      <c r="I104" s="705">
        <v>0.27794804000000001</v>
      </c>
      <c r="J104" s="706">
        <v>1.1725339400000001</v>
      </c>
      <c r="K104" s="706">
        <v>3.0013676199999999</v>
      </c>
      <c r="L104" s="707">
        <v>8.4754189999999993E-2</v>
      </c>
      <c r="M104" s="708">
        <v>1.6758470100000002</v>
      </c>
      <c r="N104" s="709">
        <v>2.8559527400000002</v>
      </c>
      <c r="O104" s="631">
        <v>0.17780278999999999</v>
      </c>
      <c r="P104" s="632">
        <v>1.0373490000000001E-2</v>
      </c>
      <c r="Q104" s="660"/>
      <c r="R104" s="608"/>
      <c r="S104" s="607"/>
    </row>
    <row r="105" spans="1:19" s="306" customFormat="1" ht="10.5" hidden="1" customHeight="1">
      <c r="A105" s="605"/>
      <c r="B105" s="313"/>
      <c r="C105" s="423"/>
      <c r="D105" s="660"/>
      <c r="E105" s="498"/>
      <c r="F105" s="724"/>
      <c r="G105" s="725"/>
      <c r="H105" s="725"/>
      <c r="I105" s="726"/>
      <c r="J105" s="727"/>
      <c r="K105" s="727"/>
      <c r="L105" s="728"/>
      <c r="M105" s="729"/>
      <c r="N105" s="730"/>
      <c r="O105" s="731"/>
      <c r="P105" s="725"/>
      <c r="Q105" s="660"/>
      <c r="R105" s="662"/>
      <c r="S105" s="663"/>
    </row>
    <row r="106" spans="1:19" s="306" customFormat="1" ht="17.25" customHeight="1">
      <c r="A106" s="605"/>
      <c r="B106" s="313"/>
      <c r="C106" s="423"/>
      <c r="D106" s="637" t="s">
        <v>312</v>
      </c>
      <c r="E106" s="623"/>
      <c r="F106" s="624"/>
      <c r="G106" s="625">
        <v>4.6761665900000002</v>
      </c>
      <c r="H106" s="625">
        <v>4.5076885799999999</v>
      </c>
      <c r="I106" s="705">
        <v>0.27704024999999999</v>
      </c>
      <c r="J106" s="706">
        <v>1.1601292700000001</v>
      </c>
      <c r="K106" s="706">
        <v>2.99152555</v>
      </c>
      <c r="L106" s="707">
        <v>7.8993510000000003E-2</v>
      </c>
      <c r="M106" s="708">
        <v>1.6695367299999997</v>
      </c>
      <c r="N106" s="709">
        <v>2.8350322999999999</v>
      </c>
      <c r="O106" s="631">
        <v>0.16847801000000001</v>
      </c>
      <c r="P106" s="632">
        <v>1.0403809999999999E-2</v>
      </c>
      <c r="Q106" s="660"/>
      <c r="R106" s="608"/>
      <c r="S106" s="607"/>
    </row>
    <row r="107" spans="1:19" s="306" customFormat="1" ht="17.25" hidden="1" customHeight="1">
      <c r="A107" s="605"/>
      <c r="B107" s="313"/>
      <c r="C107" s="423"/>
      <c r="D107" s="661"/>
      <c r="E107" s="544"/>
      <c r="F107" s="545"/>
      <c r="G107" s="649"/>
      <c r="H107" s="649"/>
      <c r="I107" s="718"/>
      <c r="J107" s="719"/>
      <c r="K107" s="719"/>
      <c r="L107" s="720"/>
      <c r="M107" s="721"/>
      <c r="N107" s="722"/>
      <c r="O107" s="655"/>
      <c r="P107" s="732"/>
      <c r="Q107" s="660"/>
      <c r="R107" s="608"/>
      <c r="S107" s="607"/>
    </row>
    <row r="108" spans="1:19" s="306" customFormat="1" ht="17.25" customHeight="1">
      <c r="A108" s="605"/>
      <c r="B108" s="313"/>
      <c r="C108" s="423"/>
      <c r="D108" s="637" t="s">
        <v>313</v>
      </c>
      <c r="E108" s="623"/>
      <c r="F108" s="624"/>
      <c r="G108" s="625">
        <v>4.6754677400000002</v>
      </c>
      <c r="H108" s="625">
        <v>4.5158603399999997</v>
      </c>
      <c r="I108" s="705">
        <v>0.27777541</v>
      </c>
      <c r="J108" s="706">
        <v>1.1569365199999999</v>
      </c>
      <c r="K108" s="706">
        <v>3.0094103799999998</v>
      </c>
      <c r="L108" s="733">
        <v>7.1738029999999994E-2</v>
      </c>
      <c r="M108" s="734">
        <v>1.6786494900000002</v>
      </c>
      <c r="N108" s="709">
        <v>2.8362592799999993</v>
      </c>
      <c r="O108" s="631">
        <v>0.15960740000000001</v>
      </c>
      <c r="P108" s="632">
        <v>1.0423740000000001E-2</v>
      </c>
      <c r="Q108" s="660"/>
      <c r="R108" s="608"/>
      <c r="S108" s="607"/>
    </row>
    <row r="109" spans="1:19" s="306" customFormat="1" ht="17.25" hidden="1" customHeight="1">
      <c r="A109" s="605"/>
      <c r="B109" s="313"/>
      <c r="C109" s="423"/>
      <c r="D109" s="661"/>
      <c r="E109" s="544"/>
      <c r="F109" s="545"/>
      <c r="G109" s="649"/>
      <c r="H109" s="649"/>
      <c r="I109" s="718"/>
      <c r="J109" s="719"/>
      <c r="K109" s="719"/>
      <c r="L109" s="735"/>
      <c r="M109" s="736"/>
      <c r="N109" s="722"/>
      <c r="O109" s="721"/>
      <c r="P109" s="732"/>
      <c r="Q109" s="660"/>
      <c r="R109" s="608"/>
      <c r="S109" s="607"/>
    </row>
    <row r="110" spans="1:19" s="306" customFormat="1" ht="17.25" customHeight="1">
      <c r="A110" s="605"/>
      <c r="B110" s="313"/>
      <c r="C110" s="423"/>
      <c r="D110" s="737" t="s">
        <v>314</v>
      </c>
      <c r="E110" s="461"/>
      <c r="F110" s="462"/>
      <c r="G110" s="738">
        <v>4.66624499</v>
      </c>
      <c r="H110" s="738">
        <v>4.5143542099999996</v>
      </c>
      <c r="I110" s="739">
        <v>0.27768568999999999</v>
      </c>
      <c r="J110" s="740">
        <v>1.1513644999999999</v>
      </c>
      <c r="K110" s="740">
        <v>3.02002902</v>
      </c>
      <c r="L110" s="741">
        <v>6.5275E-2</v>
      </c>
      <c r="M110" s="742">
        <v>1.6794983699999999</v>
      </c>
      <c r="N110" s="743">
        <v>2.8344949000000002</v>
      </c>
      <c r="O110" s="2839">
        <v>0.15189078</v>
      </c>
      <c r="P110" s="744">
        <v>1.0614459999999999E-2</v>
      </c>
      <c r="Q110" s="660"/>
      <c r="R110" s="608"/>
      <c r="S110" s="607"/>
    </row>
    <row r="111" spans="1:19" s="306" customFormat="1" ht="15" customHeight="1" thickBot="1">
      <c r="A111" s="605"/>
      <c r="B111" s="313"/>
      <c r="C111" s="423"/>
      <c r="D111" s="745" t="s">
        <v>464</v>
      </c>
      <c r="E111" s="746"/>
      <c r="F111" s="747"/>
      <c r="G111" s="748">
        <v>-9.2227500000001683E-3</v>
      </c>
      <c r="H111" s="748">
        <v>-1.5061300000001054E-3</v>
      </c>
      <c r="I111" s="749">
        <v>-8.9720000000015343E-5</v>
      </c>
      <c r="J111" s="750">
        <v>-5.5720200000000109E-3</v>
      </c>
      <c r="K111" s="750">
        <v>1.0618640000000124E-2</v>
      </c>
      <c r="L111" s="751">
        <v>-6.4630299999999946E-3</v>
      </c>
      <c r="M111" s="752">
        <v>8.4887999999971875E-4</v>
      </c>
      <c r="N111" s="753">
        <v>-1.7643799999991217E-3</v>
      </c>
      <c r="O111" s="748">
        <v>-7.7166200000000074E-3</v>
      </c>
      <c r="P111" s="754">
        <v>1.9071999999999839E-4</v>
      </c>
      <c r="Q111" s="660"/>
      <c r="R111" s="608"/>
      <c r="S111" s="607"/>
    </row>
    <row r="112" spans="1:19" s="755" customFormat="1" ht="15.75" customHeight="1">
      <c r="A112" s="614"/>
      <c r="B112" s="318"/>
      <c r="C112" s="318"/>
      <c r="D112" s="323"/>
      <c r="E112" s="323"/>
      <c r="F112" s="323"/>
      <c r="G112" s="323"/>
      <c r="H112" s="323"/>
      <c r="I112" s="323"/>
      <c r="J112" s="323"/>
      <c r="K112" s="323"/>
      <c r="L112" s="323"/>
      <c r="M112" s="323"/>
      <c r="N112" s="323"/>
      <c r="O112" s="323"/>
      <c r="P112" s="323"/>
      <c r="Q112" s="318"/>
      <c r="R112" s="480"/>
      <c r="S112" s="617"/>
    </row>
    <row r="113" spans="1:19" s="755" customFormat="1" ht="12" hidden="1" customHeight="1">
      <c r="A113" s="614"/>
      <c r="B113" s="318"/>
      <c r="C113" s="318"/>
      <c r="D113" s="458"/>
      <c r="E113" s="318"/>
      <c r="F113" s="458"/>
      <c r="G113" s="318"/>
      <c r="H113" s="318"/>
      <c r="I113" s="318"/>
      <c r="J113" s="318"/>
      <c r="K113" s="318"/>
      <c r="L113" s="318"/>
      <c r="M113" s="318"/>
      <c r="N113" s="318"/>
      <c r="O113" s="318"/>
      <c r="P113" s="318"/>
      <c r="Q113" s="318"/>
      <c r="R113" s="480"/>
      <c r="S113" s="617"/>
    </row>
    <row r="114" spans="1:19" s="755" customFormat="1" ht="12" hidden="1" customHeight="1">
      <c r="A114" s="614"/>
      <c r="B114" s="318"/>
      <c r="C114" s="318"/>
      <c r="D114" s="318"/>
      <c r="E114" s="458"/>
      <c r="F114" s="318"/>
      <c r="G114" s="318"/>
      <c r="H114" s="318"/>
      <c r="I114" s="318"/>
      <c r="J114" s="318"/>
      <c r="K114" s="318"/>
      <c r="L114" s="318"/>
      <c r="M114" s="318"/>
      <c r="N114" s="318"/>
      <c r="O114" s="318"/>
      <c r="P114" s="318"/>
      <c r="Q114" s="318"/>
      <c r="R114" s="480"/>
      <c r="S114" s="617"/>
    </row>
    <row r="115" spans="1:19" s="755" customFormat="1" ht="12" customHeight="1">
      <c r="A115" s="614"/>
      <c r="B115" s="318"/>
      <c r="C115" s="318"/>
      <c r="D115" s="318"/>
      <c r="E115" s="458"/>
      <c r="F115" s="318"/>
      <c r="G115" s="318"/>
      <c r="H115" s="318"/>
      <c r="I115" s="318"/>
      <c r="J115" s="318"/>
      <c r="K115" s="318"/>
      <c r="L115" s="318"/>
      <c r="M115" s="318"/>
      <c r="N115" s="318"/>
      <c r="O115" s="318"/>
      <c r="P115" s="318"/>
      <c r="Q115" s="318"/>
      <c r="R115" s="480"/>
      <c r="S115" s="617"/>
    </row>
    <row r="116" spans="1:19" ht="21" customHeight="1">
      <c r="A116" s="605"/>
      <c r="B116" s="313"/>
      <c r="C116" s="313"/>
      <c r="D116" s="317" t="s">
        <v>467</v>
      </c>
      <c r="E116" s="315"/>
      <c r="F116" s="316"/>
      <c r="G116" s="317"/>
      <c r="H116" s="317"/>
      <c r="I116" s="317"/>
      <c r="J116" s="317"/>
      <c r="K116" s="317"/>
      <c r="L116" s="317"/>
      <c r="M116" s="317"/>
      <c r="N116" s="317"/>
      <c r="O116" s="317"/>
      <c r="P116" s="317"/>
      <c r="Q116" s="313"/>
      <c r="R116" s="608"/>
      <c r="S116" s="607"/>
    </row>
    <row r="117" spans="1:19" ht="15" customHeight="1" thickBot="1">
      <c r="A117" s="605"/>
      <c r="B117" s="313"/>
      <c r="C117" s="318"/>
      <c r="D117" s="615"/>
      <c r="E117" s="615"/>
      <c r="F117" s="615"/>
      <c r="G117" s="615"/>
      <c r="H117" s="615"/>
      <c r="I117" s="615"/>
      <c r="J117" s="615"/>
      <c r="K117" s="615"/>
      <c r="L117" s="615"/>
      <c r="M117" s="615"/>
      <c r="N117" s="615"/>
      <c r="O117" s="615"/>
      <c r="P117" s="615"/>
      <c r="Q117" s="616" t="s">
        <v>323</v>
      </c>
      <c r="R117" s="608"/>
      <c r="S117" s="607"/>
    </row>
    <row r="118" spans="1:19" ht="15" customHeight="1">
      <c r="A118" s="605"/>
      <c r="B118" s="313"/>
      <c r="C118" s="321"/>
      <c r="D118" s="322"/>
      <c r="E118" s="323"/>
      <c r="F118" s="324"/>
      <c r="G118" s="332" t="s">
        <v>358</v>
      </c>
      <c r="H118" s="330"/>
      <c r="I118" s="330"/>
      <c r="J118" s="330"/>
      <c r="K118" s="330"/>
      <c r="L118" s="330"/>
      <c r="M118" s="330"/>
      <c r="N118" s="330"/>
      <c r="O118" s="330"/>
      <c r="P118" s="332" t="s">
        <v>359</v>
      </c>
      <c r="Q118" s="329"/>
      <c r="R118" s="608"/>
      <c r="S118" s="607"/>
    </row>
    <row r="119" spans="1:19" ht="15" customHeight="1">
      <c r="A119" s="605"/>
      <c r="B119" s="313"/>
      <c r="C119" s="321"/>
      <c r="D119" s="329"/>
      <c r="E119" s="330"/>
      <c r="F119" s="321"/>
      <c r="G119" s="336"/>
      <c r="H119" s="618" t="s">
        <v>361</v>
      </c>
      <c r="I119" s="619"/>
      <c r="J119" s="619"/>
      <c r="K119" s="619"/>
      <c r="L119" s="619"/>
      <c r="M119" s="619"/>
      <c r="N119" s="619"/>
      <c r="O119" s="618" t="s">
        <v>362</v>
      </c>
      <c r="P119" s="336"/>
      <c r="Q119" s="329"/>
      <c r="R119" s="608"/>
      <c r="S119" s="607"/>
    </row>
    <row r="120" spans="1:19" ht="15" customHeight="1" thickBot="1">
      <c r="A120" s="605"/>
      <c r="B120" s="313"/>
      <c r="C120" s="321"/>
      <c r="D120" s="338"/>
      <c r="E120" s="615"/>
      <c r="F120" s="620"/>
      <c r="G120" s="340"/>
      <c r="H120" s="340"/>
      <c r="I120" s="341" t="s">
        <v>363</v>
      </c>
      <c r="J120" s="342" t="s">
        <v>364</v>
      </c>
      <c r="K120" s="342" t="s">
        <v>365</v>
      </c>
      <c r="L120" s="343" t="s">
        <v>366</v>
      </c>
      <c r="M120" s="344" t="s">
        <v>367</v>
      </c>
      <c r="N120" s="345" t="s">
        <v>368</v>
      </c>
      <c r="O120" s="340"/>
      <c r="P120" s="340"/>
      <c r="Q120" s="329"/>
      <c r="R120" s="608"/>
      <c r="S120" s="607"/>
    </row>
    <row r="121" spans="1:19" ht="15" hidden="1" customHeight="1">
      <c r="A121" s="605"/>
      <c r="B121" s="313"/>
      <c r="C121" s="330"/>
      <c r="D121" s="677" t="s">
        <v>298</v>
      </c>
      <c r="E121" s="461"/>
      <c r="F121" s="462"/>
      <c r="G121" s="678">
        <v>-0.15412143629676134</v>
      </c>
      <c r="H121" s="679">
        <v>-6.3136946582464937E-2</v>
      </c>
      <c r="I121" s="679">
        <v>-0.16769156836047294</v>
      </c>
      <c r="J121" s="680">
        <v>-0.60708291381272872</v>
      </c>
      <c r="K121" s="680">
        <v>0.93104611154672945</v>
      </c>
      <c r="L121" s="757">
        <v>-6.9882199676052252</v>
      </c>
      <c r="M121" s="681">
        <v>1.2926383649365158</v>
      </c>
      <c r="N121" s="683">
        <v>-0.82850144188253427</v>
      </c>
      <c r="O121" s="683">
        <v>-1.5883739603901437</v>
      </c>
      <c r="P121" s="684">
        <v>0.21347472920774102</v>
      </c>
      <c r="Q121" s="329"/>
      <c r="R121" s="608"/>
      <c r="S121" s="607"/>
    </row>
    <row r="122" spans="1:19" ht="15" hidden="1" customHeight="1">
      <c r="A122" s="605"/>
      <c r="B122" s="313"/>
      <c r="C122" s="330"/>
      <c r="D122" s="677" t="s">
        <v>299</v>
      </c>
      <c r="E122" s="461"/>
      <c r="F122" s="462"/>
      <c r="G122" s="678">
        <v>-1.591061709141961</v>
      </c>
      <c r="H122" s="679">
        <v>-1.414042106989033</v>
      </c>
      <c r="I122" s="679">
        <v>-0.38100874176293376</v>
      </c>
      <c r="J122" s="680">
        <v>-1.2318707654663474</v>
      </c>
      <c r="K122" s="680">
        <v>-0.71954702836427575</v>
      </c>
      <c r="L122" s="757">
        <v>-10.969559420045872</v>
      </c>
      <c r="M122" s="681">
        <v>-1.4087579703593311</v>
      </c>
      <c r="N122" s="683">
        <v>-1.4226234493053602</v>
      </c>
      <c r="O122" s="683">
        <v>-4.4247946912321146</v>
      </c>
      <c r="P122" s="684">
        <v>-1.6315801892357484</v>
      </c>
      <c r="Q122" s="329"/>
      <c r="R122" s="608"/>
      <c r="S122" s="607"/>
    </row>
    <row r="123" spans="1:19" ht="15" hidden="1" customHeight="1">
      <c r="A123" s="605"/>
      <c r="B123" s="313"/>
      <c r="C123" s="330"/>
      <c r="D123" s="677" t="s">
        <v>300</v>
      </c>
      <c r="E123" s="461"/>
      <c r="F123" s="462"/>
      <c r="G123" s="678">
        <v>-1.0160822442749962</v>
      </c>
      <c r="H123" s="679">
        <v>-0.86982039142595724</v>
      </c>
      <c r="I123" s="679">
        <v>-1.6903460896535494</v>
      </c>
      <c r="J123" s="680">
        <v>-1.2030302277178051</v>
      </c>
      <c r="K123" s="680">
        <v>0.34792472596032464</v>
      </c>
      <c r="L123" s="757">
        <v>-12.395687612856687</v>
      </c>
      <c r="M123" s="681">
        <v>-0.48506472817371193</v>
      </c>
      <c r="N123" s="683">
        <v>-1.0526601791736034</v>
      </c>
      <c r="O123" s="683">
        <v>-3.4312008092570956</v>
      </c>
      <c r="P123" s="684">
        <v>-1.2502902408087158</v>
      </c>
      <c r="Q123" s="329"/>
      <c r="R123" s="608"/>
      <c r="S123" s="607"/>
    </row>
    <row r="124" spans="1:19" ht="15" hidden="1" customHeight="1">
      <c r="A124" s="605"/>
      <c r="B124" s="313"/>
      <c r="C124" s="330"/>
      <c r="D124" s="677" t="s">
        <v>301</v>
      </c>
      <c r="E124" s="461"/>
      <c r="F124" s="462"/>
      <c r="G124" s="678">
        <v>-0.29610015975173321</v>
      </c>
      <c r="H124" s="679">
        <v>-0.10480886625353625</v>
      </c>
      <c r="I124" s="679">
        <v>-0.34632627648985004</v>
      </c>
      <c r="J124" s="680">
        <v>-1.388902568219319</v>
      </c>
      <c r="K124" s="680">
        <v>1.0949997435021563</v>
      </c>
      <c r="L124" s="757">
        <v>-7.4114063348191266</v>
      </c>
      <c r="M124" s="681">
        <v>0.27727074420138553</v>
      </c>
      <c r="N124" s="683">
        <v>-0.31998953286507259</v>
      </c>
      <c r="O124" s="683">
        <v>-3.5385379422160468</v>
      </c>
      <c r="P124" s="684">
        <v>0.84064721674064202</v>
      </c>
      <c r="Q124" s="329"/>
      <c r="R124" s="608"/>
      <c r="S124" s="607"/>
    </row>
    <row r="125" spans="1:19" ht="15" hidden="1" customHeight="1">
      <c r="A125" s="605"/>
      <c r="B125" s="313"/>
      <c r="C125" s="330"/>
      <c r="D125" s="677" t="s">
        <v>302</v>
      </c>
      <c r="E125" s="461"/>
      <c r="F125" s="462"/>
      <c r="G125" s="678">
        <v>-0.2351476814806186</v>
      </c>
      <c r="H125" s="679">
        <v>-3.9464873394723377E-2</v>
      </c>
      <c r="I125" s="679">
        <v>-1.4406535350457328</v>
      </c>
      <c r="J125" s="680">
        <v>-1.8701119264219357</v>
      </c>
      <c r="K125" s="680">
        <v>1.4113540027274274</v>
      </c>
      <c r="L125" s="757">
        <v>-6.3253770982830577</v>
      </c>
      <c r="M125" s="681">
        <v>0.66312745092149683</v>
      </c>
      <c r="N125" s="683">
        <v>-0.42686177166594286</v>
      </c>
      <c r="O125" s="683">
        <v>-3.6700932658769614</v>
      </c>
      <c r="P125" s="684">
        <v>-1.7077464279829924</v>
      </c>
      <c r="Q125" s="329"/>
      <c r="R125" s="608"/>
      <c r="S125" s="607"/>
    </row>
    <row r="126" spans="1:19" ht="15" hidden="1" customHeight="1">
      <c r="A126" s="605"/>
      <c r="B126" s="313"/>
      <c r="C126" s="330"/>
      <c r="D126" s="622" t="s">
        <v>303</v>
      </c>
      <c r="E126" s="623"/>
      <c r="F126" s="624"/>
      <c r="G126" s="685">
        <v>-1.4121508484446044</v>
      </c>
      <c r="H126" s="686">
        <v>-1.2326800849342789</v>
      </c>
      <c r="I126" s="686">
        <v>-0.28134041868076443</v>
      </c>
      <c r="J126" s="687">
        <v>-3.9236372812349929</v>
      </c>
      <c r="K126" s="687">
        <v>0.64012394280827944</v>
      </c>
      <c r="L126" s="758">
        <v>-12.464966895483808</v>
      </c>
      <c r="M126" s="688">
        <v>-0.85804454541863473</v>
      </c>
      <c r="N126" s="690">
        <v>-1.4939890064929906</v>
      </c>
      <c r="O126" s="690">
        <v>-4.6812518036629669</v>
      </c>
      <c r="P126" s="691">
        <v>-2.7876702593284119</v>
      </c>
      <c r="Q126" s="329"/>
      <c r="R126" s="608"/>
      <c r="S126" s="607"/>
    </row>
    <row r="127" spans="1:19" ht="15" hidden="1" customHeight="1">
      <c r="A127" s="605"/>
      <c r="B127" s="313"/>
      <c r="C127" s="330"/>
      <c r="D127" s="622" t="s">
        <v>304</v>
      </c>
      <c r="E127" s="623"/>
      <c r="F127" s="624"/>
      <c r="G127" s="685">
        <v>-0.78245983226989946</v>
      </c>
      <c r="H127" s="686">
        <v>-0.61270593390287953</v>
      </c>
      <c r="I127" s="686">
        <v>-1.0429997549804226</v>
      </c>
      <c r="J127" s="687">
        <v>-2.6084198625516364</v>
      </c>
      <c r="K127" s="687">
        <v>0.9814466931241661</v>
      </c>
      <c r="L127" s="758">
        <v>-12.788022678679045</v>
      </c>
      <c r="M127" s="688">
        <v>0.323348510939514</v>
      </c>
      <c r="N127" s="690">
        <v>-1.0765618333828941</v>
      </c>
      <c r="O127" s="690">
        <v>-3.9864363000707059</v>
      </c>
      <c r="P127" s="691">
        <v>-0.46203628729339918</v>
      </c>
      <c r="Q127" s="329"/>
      <c r="R127" s="608"/>
      <c r="S127" s="607"/>
    </row>
    <row r="128" spans="1:19" ht="15" hidden="1" customHeight="1">
      <c r="A128" s="605"/>
      <c r="B128" s="313"/>
      <c r="C128" s="330"/>
      <c r="D128" s="622" t="s">
        <v>305</v>
      </c>
      <c r="E128" s="623"/>
      <c r="F128" s="624"/>
      <c r="G128" s="685">
        <v>-1.0686502234369843</v>
      </c>
      <c r="H128" s="686">
        <v>-0.8841265337209081</v>
      </c>
      <c r="I128" s="686">
        <v>-0.40854892331851911</v>
      </c>
      <c r="J128" s="687">
        <v>-3.1183525411038748</v>
      </c>
      <c r="K128" s="687">
        <v>0.52859656262613797</v>
      </c>
      <c r="L128" s="758">
        <v>-11.361170354136974</v>
      </c>
      <c r="M128" s="688">
        <v>0.21131041036968057</v>
      </c>
      <c r="N128" s="690">
        <v>-1.5233437664176397</v>
      </c>
      <c r="O128" s="690">
        <v>-4.6737722412053202</v>
      </c>
      <c r="P128" s="691">
        <v>1.2124220582201639</v>
      </c>
      <c r="Q128" s="329"/>
      <c r="R128" s="608"/>
      <c r="S128" s="607"/>
    </row>
    <row r="129" spans="1:19" ht="15" hidden="1" customHeight="1">
      <c r="A129" s="605"/>
      <c r="B129" s="313"/>
      <c r="C129" s="313"/>
      <c r="D129" s="637" t="s">
        <v>306</v>
      </c>
      <c r="E129" s="623"/>
      <c r="F129" s="624"/>
      <c r="G129" s="685">
        <v>-5.479845939193595E-2</v>
      </c>
      <c r="H129" s="686">
        <v>0.18527485347941131</v>
      </c>
      <c r="I129" s="686">
        <v>1.1418789205893898</v>
      </c>
      <c r="J129" s="687">
        <v>-1.0866095788668262</v>
      </c>
      <c r="K129" s="687">
        <v>0.89687156061433182</v>
      </c>
      <c r="L129" s="758">
        <v>-6.3401319310084308</v>
      </c>
      <c r="M129" s="688">
        <v>1.2916150180924513</v>
      </c>
      <c r="N129" s="690">
        <v>-0.42624553483877614</v>
      </c>
      <c r="O129" s="690">
        <v>-4.9316836163859961</v>
      </c>
      <c r="P129" s="691">
        <v>-0.48374359287466362</v>
      </c>
      <c r="Q129" s="660"/>
      <c r="R129" s="608"/>
      <c r="S129" s="607"/>
    </row>
    <row r="130" spans="1:19" ht="15" hidden="1" customHeight="1">
      <c r="A130" s="605"/>
      <c r="B130" s="313"/>
      <c r="C130" s="313"/>
      <c r="D130" s="637" t="s">
        <v>307</v>
      </c>
      <c r="E130" s="623"/>
      <c r="F130" s="624"/>
      <c r="G130" s="685">
        <v>0.67094934767371051</v>
      </c>
      <c r="H130" s="686">
        <v>0.82796637447357657</v>
      </c>
      <c r="I130" s="686">
        <v>1.0316620232066587</v>
      </c>
      <c r="J130" s="687">
        <v>0.47731780384328015</v>
      </c>
      <c r="K130" s="687">
        <v>1.2141596991206871</v>
      </c>
      <c r="L130" s="758">
        <v>-6.0393720721345634</v>
      </c>
      <c r="M130" s="688">
        <v>1.1759107017462522</v>
      </c>
      <c r="N130" s="690">
        <v>0.62451607995661629</v>
      </c>
      <c r="O130" s="690">
        <v>-2.6903987038273458</v>
      </c>
      <c r="P130" s="691">
        <v>0.90349509680665019</v>
      </c>
      <c r="Q130" s="660"/>
      <c r="R130" s="608"/>
      <c r="S130" s="607"/>
    </row>
    <row r="131" spans="1:19" ht="15" hidden="1" customHeight="1">
      <c r="A131" s="605"/>
      <c r="B131" s="313"/>
      <c r="C131" s="313"/>
      <c r="D131" s="737" t="s">
        <v>308</v>
      </c>
      <c r="E131" s="461"/>
      <c r="F131" s="462"/>
      <c r="G131" s="678">
        <v>-0.60385548433775638</v>
      </c>
      <c r="H131" s="679">
        <v>-0.42489149598289311</v>
      </c>
      <c r="I131" s="679">
        <v>0.49554554729056566</v>
      </c>
      <c r="J131" s="680">
        <v>-1.2037755031302888</v>
      </c>
      <c r="K131" s="680">
        <v>4.6645485190643932E-2</v>
      </c>
      <c r="L131" s="757">
        <v>-7.1955863744876396</v>
      </c>
      <c r="M131" s="681">
        <v>-0.37321593549288767</v>
      </c>
      <c r="N131" s="683">
        <v>-0.43148584187788774</v>
      </c>
      <c r="O131" s="683">
        <v>-4.5735555907431058</v>
      </c>
      <c r="P131" s="684">
        <v>2.31541426567905</v>
      </c>
      <c r="Q131" s="660"/>
      <c r="R131" s="608"/>
      <c r="S131" s="607"/>
    </row>
    <row r="132" spans="1:19" ht="15" customHeight="1">
      <c r="A132" s="605"/>
      <c r="B132" s="313"/>
      <c r="C132" s="313"/>
      <c r="D132" s="737" t="s">
        <v>309</v>
      </c>
      <c r="E132" s="461"/>
      <c r="F132" s="462"/>
      <c r="G132" s="678">
        <v>-1.1253465808319874</v>
      </c>
      <c r="H132" s="679">
        <v>-0.93928611448526045</v>
      </c>
      <c r="I132" s="679">
        <v>-0.67619168292525345</v>
      </c>
      <c r="J132" s="680">
        <v>-1.3432690506691158</v>
      </c>
      <c r="K132" s="680">
        <v>-0.57550674958567472</v>
      </c>
      <c r="L132" s="757">
        <v>-7.8300237619520319</v>
      </c>
      <c r="M132" s="681">
        <v>-1.3131376154880248</v>
      </c>
      <c r="N132" s="683">
        <v>-0.76092375464189566</v>
      </c>
      <c r="O132" s="683">
        <v>-5.4318837539426124</v>
      </c>
      <c r="P132" s="684">
        <v>0.93603075418282611</v>
      </c>
      <c r="Q132" s="660"/>
      <c r="R132" s="608"/>
      <c r="S132" s="607"/>
    </row>
    <row r="133" spans="1:19" ht="15" customHeight="1">
      <c r="A133" s="605"/>
      <c r="B133" s="313"/>
      <c r="C133" s="313"/>
      <c r="D133" s="737" t="s">
        <v>310</v>
      </c>
      <c r="E133" s="461"/>
      <c r="F133" s="462"/>
      <c r="G133" s="759">
        <v>-0.70723690768015324</v>
      </c>
      <c r="H133" s="684">
        <v>-0.51118492956987449</v>
      </c>
      <c r="I133" s="760">
        <v>0.50387527523954034</v>
      </c>
      <c r="J133" s="680">
        <v>-1.9465763210871678</v>
      </c>
      <c r="K133" s="680">
        <v>0.15938709349045954</v>
      </c>
      <c r="L133" s="761">
        <v>-6.8185443808203345</v>
      </c>
      <c r="M133" s="681">
        <v>-0.12914849454128685</v>
      </c>
      <c r="N133" s="683">
        <v>-0.82865936383358374</v>
      </c>
      <c r="O133" s="684">
        <v>-5.4606114837181918</v>
      </c>
      <c r="P133" s="684">
        <v>0.12344725742470253</v>
      </c>
      <c r="Q133" s="660"/>
      <c r="R133" s="608"/>
      <c r="S133" s="607"/>
    </row>
    <row r="134" spans="1:19" s="755" customFormat="1" ht="15" customHeight="1">
      <c r="A134" s="617"/>
      <c r="B134" s="480"/>
      <c r="C134" s="480"/>
      <c r="D134" s="657" t="s">
        <v>312</v>
      </c>
      <c r="E134" s="387"/>
      <c r="F134" s="388"/>
      <c r="G134" s="692">
        <v>-0.81113050711888457</v>
      </c>
      <c r="H134" s="691">
        <v>-0.63737569641275638</v>
      </c>
      <c r="I134" s="693">
        <v>-0.32660420990916483</v>
      </c>
      <c r="J134" s="687">
        <v>-1.0579369668395233</v>
      </c>
      <c r="K134" s="687">
        <v>-0.3279195102398047</v>
      </c>
      <c r="L134" s="762">
        <v>-6.7969265000349726</v>
      </c>
      <c r="M134" s="688">
        <v>-0.37654272510236897</v>
      </c>
      <c r="N134" s="762">
        <v>-0.73252052483194774</v>
      </c>
      <c r="O134" s="691">
        <v>-5.2444508885377878</v>
      </c>
      <c r="P134" s="691">
        <v>0.29228350343035725</v>
      </c>
      <c r="Q134" s="646"/>
      <c r="R134" s="480"/>
      <c r="S134" s="617"/>
    </row>
    <row r="135" spans="1:19" s="755" customFormat="1" ht="15" customHeight="1">
      <c r="A135" s="617"/>
      <c r="B135" s="480"/>
      <c r="C135" s="480"/>
      <c r="D135" s="637" t="s">
        <v>326</v>
      </c>
      <c r="E135" s="623"/>
      <c r="F135" s="624"/>
      <c r="G135" s="692">
        <v>-1.4944933773197722E-2</v>
      </c>
      <c r="H135" s="691">
        <v>0.18128492807281127</v>
      </c>
      <c r="I135" s="693">
        <v>0.26536216307919691</v>
      </c>
      <c r="J135" s="687">
        <v>-0.2752064000592136</v>
      </c>
      <c r="K135" s="687">
        <v>0.59784981612474031</v>
      </c>
      <c r="L135" s="762">
        <v>-9.1849064562392613</v>
      </c>
      <c r="M135" s="688">
        <v>0.54582566745928762</v>
      </c>
      <c r="N135" s="762">
        <v>4.327922471991652E-2</v>
      </c>
      <c r="O135" s="691">
        <v>-5.2651440980339252</v>
      </c>
      <c r="P135" s="691">
        <v>0.19156443649011035</v>
      </c>
      <c r="Q135" s="480"/>
      <c r="R135" s="480"/>
      <c r="S135" s="617"/>
    </row>
    <row r="136" spans="1:19" s="755" customFormat="1" ht="15" customHeight="1" thickBot="1">
      <c r="A136" s="617"/>
      <c r="B136" s="480"/>
      <c r="C136" s="480"/>
      <c r="D136" s="763" t="s">
        <v>327</v>
      </c>
      <c r="E136" s="557"/>
      <c r="F136" s="558"/>
      <c r="G136" s="696">
        <v>-0.19725833890579247</v>
      </c>
      <c r="H136" s="697">
        <v>-3.3352005744269331E-2</v>
      </c>
      <c r="I136" s="698">
        <v>-3.229947532072952E-2</v>
      </c>
      <c r="J136" s="699">
        <v>-0.48161847289599491</v>
      </c>
      <c r="K136" s="699">
        <v>0.35284785586471301</v>
      </c>
      <c r="L136" s="764">
        <v>-9.0092103170382529</v>
      </c>
      <c r="M136" s="701">
        <v>5.0569222762497645E-2</v>
      </c>
      <c r="N136" s="764">
        <v>-6.2207993903828918E-2</v>
      </c>
      <c r="O136" s="697">
        <v>-4.8347507697011576</v>
      </c>
      <c r="P136" s="697">
        <v>1.8296695811675923</v>
      </c>
      <c r="Q136" s="480"/>
      <c r="R136" s="480"/>
      <c r="S136" s="617"/>
    </row>
    <row r="137" spans="1:19">
      <c r="A137" s="605"/>
      <c r="B137" s="313"/>
      <c r="C137" s="313"/>
      <c r="D137" s="313"/>
      <c r="E137" s="498"/>
      <c r="F137" s="313"/>
      <c r="G137" s="313"/>
      <c r="H137" s="313"/>
      <c r="I137" s="313"/>
      <c r="J137" s="313"/>
      <c r="K137" s="313"/>
      <c r="L137" s="313"/>
      <c r="M137" s="313"/>
      <c r="N137" s="313"/>
      <c r="O137" s="313"/>
      <c r="P137" s="313"/>
      <c r="Q137" s="313"/>
      <c r="R137" s="608"/>
      <c r="S137" s="607"/>
    </row>
    <row r="138" spans="1:19">
      <c r="A138" s="605"/>
      <c r="B138" s="313"/>
      <c r="C138" s="313"/>
      <c r="D138" s="313"/>
      <c r="E138" s="498"/>
      <c r="F138" s="313"/>
      <c r="G138" s="313"/>
      <c r="H138" s="313"/>
      <c r="I138" s="313"/>
      <c r="J138" s="313"/>
      <c r="K138" s="313"/>
      <c r="L138" s="313"/>
      <c r="M138" s="313"/>
      <c r="N138" s="313"/>
      <c r="O138" s="313"/>
      <c r="P138" s="313"/>
      <c r="Q138" s="313"/>
      <c r="R138" s="608"/>
      <c r="S138" s="607"/>
    </row>
    <row r="139" spans="1:19" ht="21" customHeight="1">
      <c r="A139" s="605"/>
      <c r="B139" s="313"/>
      <c r="C139" s="313"/>
      <c r="D139" s="317" t="s">
        <v>468</v>
      </c>
      <c r="E139" s="315"/>
      <c r="F139" s="316"/>
      <c r="G139" s="317"/>
      <c r="H139" s="317"/>
      <c r="I139" s="317"/>
      <c r="J139" s="317"/>
      <c r="K139" s="317"/>
      <c r="L139" s="317"/>
      <c r="M139" s="317"/>
      <c r="N139" s="317"/>
      <c r="O139" s="317"/>
      <c r="P139" s="317"/>
      <c r="Q139" s="313"/>
      <c r="R139" s="608"/>
      <c r="S139" s="607"/>
    </row>
    <row r="140" spans="1:19" s="755" customFormat="1" ht="15" customHeight="1" thickBot="1">
      <c r="A140" s="614"/>
      <c r="B140" s="318"/>
      <c r="C140" s="318"/>
      <c r="D140" s="615"/>
      <c r="E140" s="615"/>
      <c r="F140" s="615"/>
      <c r="G140" s="615"/>
      <c r="H140" s="615"/>
      <c r="I140" s="615"/>
      <c r="J140" s="615"/>
      <c r="K140" s="615"/>
      <c r="L140" s="615"/>
      <c r="M140" s="615"/>
      <c r="N140" s="615"/>
      <c r="O140" s="615"/>
      <c r="P140" s="615"/>
      <c r="Q140" s="616" t="s">
        <v>469</v>
      </c>
      <c r="R140" s="480"/>
      <c r="S140" s="617"/>
    </row>
    <row r="141" spans="1:19" s="755" customFormat="1" ht="15" customHeight="1">
      <c r="A141" s="614"/>
      <c r="B141" s="318"/>
      <c r="C141" s="321"/>
      <c r="D141" s="329"/>
      <c r="E141" s="330"/>
      <c r="F141" s="321"/>
      <c r="G141" s="332" t="s">
        <v>358</v>
      </c>
      <c r="H141" s="330"/>
      <c r="I141" s="330"/>
      <c r="J141" s="330"/>
      <c r="K141" s="330"/>
      <c r="L141" s="330"/>
      <c r="M141" s="330"/>
      <c r="N141" s="330"/>
      <c r="O141" s="330"/>
      <c r="P141" s="332" t="s">
        <v>359</v>
      </c>
      <c r="Q141" s="329"/>
      <c r="R141" s="480"/>
      <c r="S141" s="617"/>
    </row>
    <row r="142" spans="1:19" s="755" customFormat="1" ht="15" customHeight="1">
      <c r="A142" s="614"/>
      <c r="B142" s="318"/>
      <c r="C142" s="321"/>
      <c r="D142" s="329"/>
      <c r="E142" s="330"/>
      <c r="F142" s="321"/>
      <c r="G142" s="336"/>
      <c r="H142" s="618" t="s">
        <v>361</v>
      </c>
      <c r="I142" s="619"/>
      <c r="J142" s="619"/>
      <c r="K142" s="619"/>
      <c r="L142" s="619"/>
      <c r="M142" s="619"/>
      <c r="N142" s="619"/>
      <c r="O142" s="618" t="s">
        <v>362</v>
      </c>
      <c r="P142" s="336"/>
      <c r="Q142" s="329"/>
      <c r="R142" s="480"/>
      <c r="S142" s="617"/>
    </row>
    <row r="143" spans="1:19" s="755" customFormat="1" ht="15" customHeight="1" thickBot="1">
      <c r="A143" s="614"/>
      <c r="B143" s="318"/>
      <c r="C143" s="321"/>
      <c r="D143" s="338"/>
      <c r="E143" s="615"/>
      <c r="F143" s="620"/>
      <c r="G143" s="340"/>
      <c r="H143" s="340"/>
      <c r="I143" s="341" t="s">
        <v>363</v>
      </c>
      <c r="J143" s="342" t="s">
        <v>364</v>
      </c>
      <c r="K143" s="342" t="s">
        <v>365</v>
      </c>
      <c r="L143" s="343" t="s">
        <v>366</v>
      </c>
      <c r="M143" s="344" t="s">
        <v>367</v>
      </c>
      <c r="N143" s="345" t="s">
        <v>368</v>
      </c>
      <c r="O143" s="340"/>
      <c r="P143" s="340"/>
      <c r="Q143" s="329"/>
      <c r="R143" s="480"/>
      <c r="S143" s="617"/>
    </row>
    <row r="144" spans="1:19" s="755" customFormat="1" ht="15" hidden="1" customHeight="1">
      <c r="A144" s="614"/>
      <c r="B144" s="318"/>
      <c r="C144" s="321"/>
      <c r="D144" s="765"/>
      <c r="E144" s="766"/>
      <c r="F144" s="767"/>
      <c r="G144" s="768"/>
      <c r="H144" s="768"/>
      <c r="I144" s="769"/>
      <c r="J144" s="770"/>
      <c r="K144" s="770"/>
      <c r="L144" s="771"/>
      <c r="M144" s="772"/>
      <c r="N144" s="773"/>
      <c r="O144" s="773"/>
      <c r="P144" s="768"/>
      <c r="Q144" s="329"/>
      <c r="R144" s="480"/>
      <c r="S144" s="617"/>
    </row>
    <row r="145" spans="1:19" s="755" customFormat="1" ht="15" hidden="1" customHeight="1">
      <c r="A145" s="614"/>
      <c r="B145" s="318"/>
      <c r="C145" s="321"/>
      <c r="D145" s="622" t="s">
        <v>296</v>
      </c>
      <c r="E145" s="623"/>
      <c r="F145" s="624"/>
      <c r="G145" s="774">
        <v>23677.627764454424</v>
      </c>
      <c r="H145" s="774">
        <v>24277.508936506212</v>
      </c>
      <c r="I145" s="775">
        <v>41413.387202542726</v>
      </c>
      <c r="J145" s="776">
        <v>30740.218903536472</v>
      </c>
      <c r="K145" s="776">
        <v>19897.001645747936</v>
      </c>
      <c r="L145" s="777">
        <v>17121.280883173327</v>
      </c>
      <c r="M145" s="778">
        <v>20747.846346990809</v>
      </c>
      <c r="N145" s="779">
        <v>26140.042564023312</v>
      </c>
      <c r="O145" s="779">
        <v>14221.278799118203</v>
      </c>
      <c r="P145" s="774">
        <v>35520.369679210955</v>
      </c>
      <c r="Q145" s="329"/>
      <c r="R145" s="480"/>
      <c r="S145" s="617"/>
    </row>
    <row r="146" spans="1:19" s="755" customFormat="1" ht="15" hidden="1" customHeight="1">
      <c r="A146" s="614"/>
      <c r="B146" s="318"/>
      <c r="C146" s="321"/>
      <c r="D146" s="359"/>
      <c r="E146" s="360"/>
      <c r="F146" s="361"/>
      <c r="G146" s="362"/>
      <c r="H146" s="362"/>
      <c r="I146" s="363"/>
      <c r="J146" s="364"/>
      <c r="K146" s="364"/>
      <c r="L146" s="365"/>
      <c r="M146" s="634"/>
      <c r="N146" s="368"/>
      <c r="O146" s="368"/>
      <c r="P146" s="362"/>
      <c r="Q146" s="329"/>
      <c r="R146" s="480"/>
      <c r="S146" s="617"/>
    </row>
    <row r="147" spans="1:19" s="755" customFormat="1" ht="15" hidden="1" customHeight="1">
      <c r="A147" s="614"/>
      <c r="B147" s="318"/>
      <c r="C147" s="321"/>
      <c r="D147" s="622" t="s">
        <v>298</v>
      </c>
      <c r="E147" s="623"/>
      <c r="F147" s="624"/>
      <c r="G147" s="774">
        <v>24144.101322344264</v>
      </c>
      <c r="H147" s="774">
        <v>24765.483289663371</v>
      </c>
      <c r="I147" s="775">
        <v>42375.729591036274</v>
      </c>
      <c r="J147" s="776">
        <v>31432.858636602428</v>
      </c>
      <c r="K147" s="776">
        <v>20261.213175442455</v>
      </c>
      <c r="L147" s="777">
        <v>17443.129364272474</v>
      </c>
      <c r="M147" s="778">
        <v>21076.221635598591</v>
      </c>
      <c r="N147" s="779">
        <v>26756.071534144601</v>
      </c>
      <c r="O147" s="779">
        <v>14197.007588921744</v>
      </c>
      <c r="P147" s="774">
        <v>36082.598164271731</v>
      </c>
      <c r="Q147" s="329"/>
      <c r="R147" s="480"/>
      <c r="S147" s="617"/>
    </row>
    <row r="148" spans="1:19" s="755" customFormat="1" ht="15" hidden="1" customHeight="1">
      <c r="A148" s="614"/>
      <c r="B148" s="318"/>
      <c r="C148" s="321"/>
      <c r="D148" s="648"/>
      <c r="E148" s="544"/>
      <c r="F148" s="545"/>
      <c r="G148" s="373"/>
      <c r="H148" s="373"/>
      <c r="I148" s="374"/>
      <c r="J148" s="375"/>
      <c r="K148" s="375"/>
      <c r="L148" s="376"/>
      <c r="M148" s="636"/>
      <c r="N148" s="379"/>
      <c r="O148" s="379"/>
      <c r="P148" s="373"/>
      <c r="Q148" s="329"/>
      <c r="R148" s="480"/>
      <c r="S148" s="617"/>
    </row>
    <row r="149" spans="1:19" s="755" customFormat="1" ht="15" hidden="1" customHeight="1">
      <c r="A149" s="614"/>
      <c r="B149" s="318"/>
      <c r="C149" s="321"/>
      <c r="D149" s="622" t="s">
        <v>299</v>
      </c>
      <c r="E149" s="623"/>
      <c r="F149" s="624"/>
      <c r="G149" s="774">
        <v>24456.324873154943</v>
      </c>
      <c r="H149" s="774">
        <v>25087.765715256726</v>
      </c>
      <c r="I149" s="775">
        <v>43016.236898196534</v>
      </c>
      <c r="J149" s="776">
        <v>31875.195216229906</v>
      </c>
      <c r="K149" s="776">
        <v>20448.461092263595</v>
      </c>
      <c r="L149" s="777">
        <v>17557.366702517556</v>
      </c>
      <c r="M149" s="778">
        <v>21122.340047923237</v>
      </c>
      <c r="N149" s="779">
        <v>27227.986922822631</v>
      </c>
      <c r="O149" s="779">
        <v>14029.788693404911</v>
      </c>
      <c r="P149" s="774">
        <v>36465.710989236621</v>
      </c>
      <c r="Q149" s="329"/>
      <c r="R149" s="480"/>
      <c r="S149" s="617"/>
    </row>
    <row r="150" spans="1:19" s="755" customFormat="1" ht="15" hidden="1" customHeight="1">
      <c r="A150" s="614"/>
      <c r="B150" s="318"/>
      <c r="C150" s="321"/>
      <c r="D150" s="398"/>
      <c r="E150" s="387"/>
      <c r="F150" s="388"/>
      <c r="G150" s="362"/>
      <c r="H150" s="362"/>
      <c r="I150" s="363"/>
      <c r="J150" s="364"/>
      <c r="K150" s="364"/>
      <c r="L150" s="365"/>
      <c r="M150" s="634"/>
      <c r="N150" s="368"/>
      <c r="O150" s="368"/>
      <c r="P150" s="362"/>
      <c r="Q150" s="329"/>
      <c r="R150" s="480"/>
      <c r="S150" s="617"/>
    </row>
    <row r="151" spans="1:19" s="755" customFormat="1" ht="15" hidden="1" customHeight="1">
      <c r="A151" s="614"/>
      <c r="B151" s="318"/>
      <c r="C151" s="321"/>
      <c r="D151" s="622" t="s">
        <v>300</v>
      </c>
      <c r="E151" s="623"/>
      <c r="F151" s="624"/>
      <c r="G151" s="774">
        <v>25195.816841176682</v>
      </c>
      <c r="H151" s="774">
        <v>25838.832459008641</v>
      </c>
      <c r="I151" s="775">
        <v>45183.055153538196</v>
      </c>
      <c r="J151" s="776">
        <v>32789.655087074374</v>
      </c>
      <c r="K151" s="776">
        <v>21006.534773633834</v>
      </c>
      <c r="L151" s="777">
        <v>18040.105233027822</v>
      </c>
      <c r="M151" s="778">
        <v>21661.400933421202</v>
      </c>
      <c r="N151" s="779">
        <v>28104.711195098909</v>
      </c>
      <c r="O151" s="779">
        <v>14296.532844268108</v>
      </c>
      <c r="P151" s="774">
        <v>37552.500867172494</v>
      </c>
      <c r="Q151" s="329"/>
      <c r="R151" s="480"/>
      <c r="S151" s="617"/>
    </row>
    <row r="152" spans="1:19" s="755" customFormat="1" ht="15" hidden="1" customHeight="1">
      <c r="A152" s="614"/>
      <c r="B152" s="318"/>
      <c r="C152" s="321"/>
      <c r="D152" s="648"/>
      <c r="E152" s="544"/>
      <c r="F152" s="545"/>
      <c r="G152" s="373"/>
      <c r="H152" s="373"/>
      <c r="I152" s="374"/>
      <c r="J152" s="375"/>
      <c r="K152" s="375"/>
      <c r="L152" s="376"/>
      <c r="M152" s="636"/>
      <c r="N152" s="379"/>
      <c r="O152" s="379"/>
      <c r="P152" s="373"/>
      <c r="Q152" s="329"/>
      <c r="R152" s="480"/>
      <c r="S152" s="617"/>
    </row>
    <row r="153" spans="1:19" s="755" customFormat="1" ht="15" hidden="1" customHeight="1">
      <c r="A153" s="614"/>
      <c r="B153" s="318"/>
      <c r="C153" s="321"/>
      <c r="D153" s="622" t="s">
        <v>301</v>
      </c>
      <c r="E153" s="623"/>
      <c r="F153" s="624"/>
      <c r="G153" s="774">
        <v>25568.638960403699</v>
      </c>
      <c r="H153" s="774">
        <v>26200.27471039947</v>
      </c>
      <c r="I153" s="775">
        <v>45934.915603513589</v>
      </c>
      <c r="J153" s="776">
        <v>33196.657924864398</v>
      </c>
      <c r="K153" s="776">
        <v>21374.265887305846</v>
      </c>
      <c r="L153" s="777">
        <v>18371.553028886206</v>
      </c>
      <c r="M153" s="778">
        <v>21894.819821126803</v>
      </c>
      <c r="N153" s="779">
        <v>28550.192661474004</v>
      </c>
      <c r="O153" s="779">
        <v>14481.132338754964</v>
      </c>
      <c r="P153" s="774">
        <v>37704.084408383031</v>
      </c>
      <c r="Q153" s="329"/>
      <c r="R153" s="480"/>
      <c r="S153" s="617"/>
    </row>
    <row r="154" spans="1:19" s="755" customFormat="1" ht="15" hidden="1" customHeight="1">
      <c r="A154" s="614"/>
      <c r="B154" s="318"/>
      <c r="C154" s="321"/>
      <c r="D154" s="398"/>
      <c r="E154" s="387"/>
      <c r="F154" s="388"/>
      <c r="G154" s="362"/>
      <c r="H154" s="362"/>
      <c r="I154" s="363"/>
      <c r="J154" s="364"/>
      <c r="K154" s="364"/>
      <c r="L154" s="365"/>
      <c r="M154" s="634"/>
      <c r="N154" s="368"/>
      <c r="O154" s="368"/>
      <c r="P154" s="362"/>
      <c r="Q154" s="329"/>
      <c r="R154" s="480"/>
      <c r="S154" s="617"/>
    </row>
    <row r="155" spans="1:19" s="755" customFormat="1" ht="15" hidden="1" customHeight="1">
      <c r="A155" s="614"/>
      <c r="B155" s="318"/>
      <c r="C155" s="321"/>
      <c r="D155" s="637" t="s">
        <v>302</v>
      </c>
      <c r="E155" s="623"/>
      <c r="F155" s="624"/>
      <c r="G155" s="774">
        <v>26191.973614192088</v>
      </c>
      <c r="H155" s="774">
        <v>26808.250366423203</v>
      </c>
      <c r="I155" s="775">
        <v>47263.850652061992</v>
      </c>
      <c r="J155" s="776">
        <v>34168.488922494842</v>
      </c>
      <c r="K155" s="776">
        <v>21878.464319291568</v>
      </c>
      <c r="L155" s="777">
        <v>18788.846680433966</v>
      </c>
      <c r="M155" s="778">
        <v>22290.369506162791</v>
      </c>
      <c r="N155" s="779">
        <v>29299.816574458528</v>
      </c>
      <c r="O155" s="779">
        <v>14966.351791495246</v>
      </c>
      <c r="P155" s="774">
        <v>37949.353448318114</v>
      </c>
      <c r="Q155" s="329"/>
      <c r="R155" s="480"/>
      <c r="S155" s="617"/>
    </row>
    <row r="156" spans="1:19" s="755" customFormat="1" ht="15" hidden="1" customHeight="1">
      <c r="A156" s="614"/>
      <c r="B156" s="318"/>
      <c r="C156" s="321"/>
      <c r="D156" s="648"/>
      <c r="E156" s="544"/>
      <c r="F156" s="545"/>
      <c r="G156" s="373"/>
      <c r="H156" s="373"/>
      <c r="I156" s="374"/>
      <c r="J156" s="375"/>
      <c r="K156" s="375"/>
      <c r="L156" s="376"/>
      <c r="M156" s="636"/>
      <c r="N156" s="379"/>
      <c r="O156" s="379"/>
      <c r="P156" s="373"/>
      <c r="Q156" s="329"/>
      <c r="R156" s="480"/>
      <c r="S156" s="617"/>
    </row>
    <row r="157" spans="1:19" s="755" customFormat="1" ht="15" hidden="1" customHeight="1">
      <c r="A157" s="614"/>
      <c r="B157" s="318"/>
      <c r="C157" s="321"/>
      <c r="D157" s="637" t="s">
        <v>303</v>
      </c>
      <c r="E157" s="623"/>
      <c r="F157" s="624"/>
      <c r="G157" s="774">
        <v>26561.948824306277</v>
      </c>
      <c r="H157" s="774">
        <v>27160.04542091479</v>
      </c>
      <c r="I157" s="775">
        <v>48665.624634110813</v>
      </c>
      <c r="J157" s="776">
        <v>34981.962670899251</v>
      </c>
      <c r="K157" s="776">
        <v>22055.669185695893</v>
      </c>
      <c r="L157" s="777">
        <v>18732.526787558199</v>
      </c>
      <c r="M157" s="778">
        <v>22291.330760619923</v>
      </c>
      <c r="N157" s="779">
        <v>29863.254333784189</v>
      </c>
      <c r="O157" s="779">
        <v>15273.327829799075</v>
      </c>
      <c r="P157" s="774">
        <v>37849.63012291053</v>
      </c>
      <c r="Q157" s="329"/>
      <c r="R157" s="480"/>
      <c r="S157" s="617"/>
    </row>
    <row r="158" spans="1:19" s="755" customFormat="1" ht="15" hidden="1" customHeight="1">
      <c r="A158" s="614"/>
      <c r="B158" s="318"/>
      <c r="C158" s="321"/>
      <c r="D158" s="648"/>
      <c r="E158" s="544"/>
      <c r="F158" s="545"/>
      <c r="G158" s="373"/>
      <c r="H158" s="373"/>
      <c r="I158" s="374"/>
      <c r="J158" s="375"/>
      <c r="K158" s="375"/>
      <c r="L158" s="376"/>
      <c r="M158" s="636"/>
      <c r="N158" s="379"/>
      <c r="O158" s="379"/>
      <c r="P158" s="373"/>
      <c r="Q158" s="329"/>
      <c r="R158" s="480"/>
      <c r="S158" s="617"/>
    </row>
    <row r="159" spans="1:19" s="755" customFormat="1" ht="15" hidden="1" customHeight="1">
      <c r="A159" s="614"/>
      <c r="B159" s="318"/>
      <c r="C159" s="321"/>
      <c r="D159" s="637" t="s">
        <v>304</v>
      </c>
      <c r="E159" s="623"/>
      <c r="F159" s="624"/>
      <c r="G159" s="774">
        <v>27512.310270909627</v>
      </c>
      <c r="H159" s="774">
        <v>28110.702123737403</v>
      </c>
      <c r="I159" s="775">
        <v>51145.165882807705</v>
      </c>
      <c r="J159" s="776">
        <v>36613.419440173515</v>
      </c>
      <c r="K159" s="776">
        <v>22706.337391730834</v>
      </c>
      <c r="L159" s="777">
        <v>18966.889469422858</v>
      </c>
      <c r="M159" s="778">
        <v>22902.166430865735</v>
      </c>
      <c r="N159" s="779">
        <v>31046.844361653271</v>
      </c>
      <c r="O159" s="779">
        <v>15821.260481031341</v>
      </c>
      <c r="P159" s="774">
        <v>38995.45608971599</v>
      </c>
      <c r="Q159" s="329"/>
      <c r="R159" s="480"/>
      <c r="S159" s="617"/>
    </row>
    <row r="160" spans="1:19" s="755" customFormat="1" ht="15" hidden="1" customHeight="1">
      <c r="A160" s="614"/>
      <c r="B160" s="318"/>
      <c r="C160" s="321"/>
      <c r="D160" s="398"/>
      <c r="E160" s="387"/>
      <c r="F160" s="388"/>
      <c r="G160" s="780"/>
      <c r="H160" s="780"/>
      <c r="I160" s="781"/>
      <c r="J160" s="782"/>
      <c r="K160" s="782"/>
      <c r="L160" s="783"/>
      <c r="M160" s="784"/>
      <c r="N160" s="785"/>
      <c r="O160" s="785"/>
      <c r="P160" s="780"/>
      <c r="Q160" s="329"/>
      <c r="R160" s="480"/>
      <c r="S160" s="617"/>
    </row>
    <row r="161" spans="1:19" s="755" customFormat="1" ht="15" hidden="1" customHeight="1">
      <c r="A161" s="614"/>
      <c r="B161" s="318"/>
      <c r="C161" s="321"/>
      <c r="D161" s="637" t="s">
        <v>305</v>
      </c>
      <c r="E161" s="623"/>
      <c r="F161" s="624"/>
      <c r="G161" s="774">
        <v>28335.97804640287</v>
      </c>
      <c r="H161" s="774">
        <v>28908.986848451299</v>
      </c>
      <c r="I161" s="775">
        <v>53418.054340893985</v>
      </c>
      <c r="J161" s="776">
        <v>38006.539590397668</v>
      </c>
      <c r="K161" s="776">
        <v>23276.582788235977</v>
      </c>
      <c r="L161" s="777">
        <v>18476.298257334158</v>
      </c>
      <c r="M161" s="778">
        <v>23424.199127022832</v>
      </c>
      <c r="N161" s="779">
        <v>32044.632432870436</v>
      </c>
      <c r="O161" s="779">
        <v>16695.79160454556</v>
      </c>
      <c r="P161" s="774">
        <v>40104.996990240055</v>
      </c>
      <c r="Q161" s="329"/>
      <c r="R161" s="480"/>
      <c r="S161" s="617"/>
    </row>
    <row r="162" spans="1:19" s="755" customFormat="1" ht="15" hidden="1" customHeight="1">
      <c r="A162" s="614"/>
      <c r="B162" s="318"/>
      <c r="C162" s="321"/>
      <c r="D162" s="648"/>
      <c r="E162" s="544"/>
      <c r="F162" s="545"/>
      <c r="G162" s="373"/>
      <c r="H162" s="373"/>
      <c r="I162" s="374"/>
      <c r="J162" s="375"/>
      <c r="K162" s="375"/>
      <c r="L162" s="376"/>
      <c r="M162" s="636"/>
      <c r="N162" s="379"/>
      <c r="O162" s="379"/>
      <c r="P162" s="373"/>
      <c r="Q162" s="329"/>
      <c r="R162" s="480"/>
      <c r="S162" s="617"/>
    </row>
    <row r="163" spans="1:19" s="755" customFormat="1" ht="15" hidden="1" customHeight="1">
      <c r="A163" s="614"/>
      <c r="B163" s="318"/>
      <c r="C163" s="321"/>
      <c r="D163" s="637" t="s">
        <v>306</v>
      </c>
      <c r="E163" s="623"/>
      <c r="F163" s="624"/>
      <c r="G163" s="774">
        <v>29240.245225101182</v>
      </c>
      <c r="H163" s="774">
        <v>29799.697327508107</v>
      </c>
      <c r="I163" s="775">
        <v>55201.537247339111</v>
      </c>
      <c r="J163" s="776">
        <v>39593.714624334934</v>
      </c>
      <c r="K163" s="776">
        <v>23859.116240656178</v>
      </c>
      <c r="L163" s="777">
        <v>18812.651742503804</v>
      </c>
      <c r="M163" s="778">
        <v>24044.655320231868</v>
      </c>
      <c r="N163" s="779">
        <v>33151.790712549577</v>
      </c>
      <c r="O163" s="779">
        <v>17263.752785650584</v>
      </c>
      <c r="P163" s="774">
        <v>41079.914672366111</v>
      </c>
      <c r="Q163" s="329"/>
      <c r="R163" s="480"/>
      <c r="S163" s="617"/>
    </row>
    <row r="164" spans="1:19" s="755" customFormat="1" ht="15" hidden="1" customHeight="1">
      <c r="A164" s="614"/>
      <c r="B164" s="318"/>
      <c r="C164" s="321"/>
      <c r="D164" s="648"/>
      <c r="E164" s="544"/>
      <c r="F164" s="545"/>
      <c r="G164" s="768"/>
      <c r="H164" s="768"/>
      <c r="I164" s="769"/>
      <c r="J164" s="770"/>
      <c r="K164" s="770"/>
      <c r="L164" s="771"/>
      <c r="M164" s="772"/>
      <c r="N164" s="773"/>
      <c r="O164" s="773"/>
      <c r="P164" s="768"/>
      <c r="Q164" s="329"/>
      <c r="R164" s="480"/>
      <c r="S164" s="617"/>
    </row>
    <row r="165" spans="1:19" s="755" customFormat="1" ht="15" hidden="1" customHeight="1">
      <c r="A165" s="614"/>
      <c r="B165" s="318"/>
      <c r="C165" s="321"/>
      <c r="D165" s="637" t="s">
        <v>307</v>
      </c>
      <c r="E165" s="623"/>
      <c r="F165" s="624"/>
      <c r="G165" s="774">
        <v>30847.311624786358</v>
      </c>
      <c r="H165" s="774">
        <v>31412.348211815926</v>
      </c>
      <c r="I165" s="775">
        <v>59266.577483771456</v>
      </c>
      <c r="J165" s="776">
        <v>42094.120507719839</v>
      </c>
      <c r="K165" s="776">
        <v>24933.297960887143</v>
      </c>
      <c r="L165" s="777">
        <v>19147.952414530206</v>
      </c>
      <c r="M165" s="778">
        <v>25029.941852000789</v>
      </c>
      <c r="N165" s="779">
        <v>35148.74688757665</v>
      </c>
      <c r="O165" s="779">
        <v>18313.919738108605</v>
      </c>
      <c r="P165" s="774">
        <v>43386.134901862271</v>
      </c>
      <c r="Q165" s="329"/>
      <c r="R165" s="480"/>
      <c r="S165" s="617"/>
    </row>
    <row r="166" spans="1:19" s="755" customFormat="1" ht="15" hidden="1" customHeight="1">
      <c r="A166" s="614"/>
      <c r="B166" s="318"/>
      <c r="C166" s="321"/>
      <c r="D166" s="648"/>
      <c r="E166" s="544"/>
      <c r="F166" s="545"/>
      <c r="G166" s="768"/>
      <c r="H166" s="768"/>
      <c r="I166" s="769"/>
      <c r="J166" s="770"/>
      <c r="K166" s="770"/>
      <c r="L166" s="771"/>
      <c r="M166" s="772"/>
      <c r="N166" s="773"/>
      <c r="O166" s="773"/>
      <c r="P166" s="768"/>
      <c r="Q166" s="329"/>
      <c r="R166" s="480"/>
      <c r="S166" s="617"/>
    </row>
    <row r="167" spans="1:19" s="755" customFormat="1" ht="15" hidden="1" customHeight="1">
      <c r="A167" s="614"/>
      <c r="B167" s="318"/>
      <c r="C167" s="321"/>
      <c r="D167" s="637" t="s">
        <v>308</v>
      </c>
      <c r="E167" s="623"/>
      <c r="F167" s="624"/>
      <c r="G167" s="774">
        <v>31673.288402194914</v>
      </c>
      <c r="H167" s="774">
        <v>32231.497833995254</v>
      </c>
      <c r="I167" s="775">
        <v>61037.159826204341</v>
      </c>
      <c r="J167" s="776">
        <v>43412.48445029783</v>
      </c>
      <c r="K167" s="776">
        <v>25494.609552731672</v>
      </c>
      <c r="L167" s="777">
        <v>19378.104998258565</v>
      </c>
      <c r="M167" s="778">
        <v>25566.530864823621</v>
      </c>
      <c r="N167" s="779">
        <v>36135.023905407368</v>
      </c>
      <c r="O167" s="779">
        <v>18753.028039366764</v>
      </c>
      <c r="P167" s="774">
        <v>44453.812439233014</v>
      </c>
      <c r="Q167" s="329"/>
      <c r="R167" s="480"/>
      <c r="S167" s="617"/>
    </row>
    <row r="168" spans="1:19" s="755" customFormat="1" ht="15" hidden="1" customHeight="1">
      <c r="A168" s="614"/>
      <c r="B168" s="318"/>
      <c r="C168" s="321"/>
      <c r="D168" s="648"/>
      <c r="E168" s="544"/>
      <c r="F168" s="545"/>
      <c r="G168" s="768"/>
      <c r="H168" s="768"/>
      <c r="I168" s="769"/>
      <c r="J168" s="770"/>
      <c r="K168" s="770"/>
      <c r="L168" s="771"/>
      <c r="M168" s="772"/>
      <c r="N168" s="773"/>
      <c r="O168" s="773"/>
      <c r="P168" s="768"/>
      <c r="Q168" s="329"/>
      <c r="R168" s="480"/>
      <c r="S168" s="617"/>
    </row>
    <row r="169" spans="1:19" s="755" customFormat="1" ht="15" customHeight="1">
      <c r="A169" s="614"/>
      <c r="B169" s="318"/>
      <c r="C169" s="321"/>
      <c r="D169" s="637" t="s">
        <v>309</v>
      </c>
      <c r="E169" s="387"/>
      <c r="F169" s="388"/>
      <c r="G169" s="774">
        <v>32818.885674020581</v>
      </c>
      <c r="H169" s="774">
        <v>33361.391542972684</v>
      </c>
      <c r="I169" s="775">
        <v>63900.596885713865</v>
      </c>
      <c r="J169" s="776">
        <v>45243.785326994555</v>
      </c>
      <c r="K169" s="776">
        <v>26211.339584601501</v>
      </c>
      <c r="L169" s="777">
        <v>19848.574943266565</v>
      </c>
      <c r="M169" s="778">
        <v>26196.397413140989</v>
      </c>
      <c r="N169" s="786">
        <v>37535.455347217401</v>
      </c>
      <c r="O169" s="774">
        <v>19665.569754006308</v>
      </c>
      <c r="P169" s="774">
        <v>47737.6648942639</v>
      </c>
      <c r="Q169" s="329"/>
      <c r="R169" s="480"/>
      <c r="S169" s="617"/>
    </row>
    <row r="170" spans="1:19" s="755" customFormat="1" ht="15" hidden="1" customHeight="1">
      <c r="A170" s="614"/>
      <c r="B170" s="318"/>
      <c r="C170" s="321"/>
      <c r="D170" s="661"/>
      <c r="E170" s="544"/>
      <c r="F170" s="545"/>
      <c r="G170" s="787"/>
      <c r="H170" s="788"/>
      <c r="I170" s="789"/>
      <c r="J170" s="790"/>
      <c r="K170" s="790"/>
      <c r="L170" s="791"/>
      <c r="M170" s="792"/>
      <c r="N170" s="787"/>
      <c r="O170" s="788"/>
      <c r="P170" s="793"/>
      <c r="Q170" s="329"/>
      <c r="R170" s="480"/>
      <c r="S170" s="617"/>
    </row>
    <row r="171" spans="1:19" s="755" customFormat="1" ht="15" customHeight="1">
      <c r="A171" s="614"/>
      <c r="B171" s="318"/>
      <c r="C171" s="321"/>
      <c r="D171" s="637" t="s">
        <v>310</v>
      </c>
      <c r="E171" s="623"/>
      <c r="F171" s="624"/>
      <c r="G171" s="794">
        <v>33466.3812723679</v>
      </c>
      <c r="H171" s="774">
        <v>33993.685046440878</v>
      </c>
      <c r="I171" s="775">
        <v>65142.251233935669</v>
      </c>
      <c r="J171" s="776">
        <v>46295.58262983842</v>
      </c>
      <c r="K171" s="776">
        <v>26693.135834206809</v>
      </c>
      <c r="L171" s="795">
        <v>20183.826799359416</v>
      </c>
      <c r="M171" s="796">
        <v>26564.210086420713</v>
      </c>
      <c r="N171" s="797">
        <v>38336.921037261272</v>
      </c>
      <c r="O171" s="774">
        <v>20012.32748648095</v>
      </c>
      <c r="P171" s="798">
        <v>48933.974733672083</v>
      </c>
      <c r="Q171" s="329"/>
      <c r="R171" s="480"/>
      <c r="S171" s="617"/>
    </row>
    <row r="172" spans="1:19" s="755" customFormat="1" ht="15" hidden="1" customHeight="1">
      <c r="A172" s="614"/>
      <c r="B172" s="318"/>
      <c r="C172" s="321"/>
      <c r="D172" s="661"/>
      <c r="E172" s="544"/>
      <c r="F172" s="545"/>
      <c r="G172" s="799"/>
      <c r="H172" s="788"/>
      <c r="I172" s="789"/>
      <c r="J172" s="790"/>
      <c r="K172" s="790"/>
      <c r="L172" s="791"/>
      <c r="M172" s="792"/>
      <c r="N172" s="800"/>
      <c r="O172" s="787"/>
      <c r="P172" s="793"/>
      <c r="Q172" s="329"/>
      <c r="R172" s="480"/>
      <c r="S172" s="617"/>
    </row>
    <row r="173" spans="1:19" s="755" customFormat="1" ht="15" customHeight="1">
      <c r="A173" s="614"/>
      <c r="B173" s="318"/>
      <c r="C173" s="321"/>
      <c r="D173" s="637" t="s">
        <v>312</v>
      </c>
      <c r="E173" s="623"/>
      <c r="F173" s="624"/>
      <c r="G173" s="794">
        <v>34312.22710098316</v>
      </c>
      <c r="H173" s="774">
        <v>34812.317356406638</v>
      </c>
      <c r="I173" s="775">
        <v>66341.307660240709</v>
      </c>
      <c r="J173" s="776">
        <v>47371.598828542614</v>
      </c>
      <c r="K173" s="776">
        <v>27398.887283459771</v>
      </c>
      <c r="L173" s="795">
        <v>20536.1581421056</v>
      </c>
      <c r="M173" s="796">
        <v>27291.864863572067</v>
      </c>
      <c r="N173" s="797">
        <v>39224.670888631488</v>
      </c>
      <c r="O173" s="786">
        <v>20932.135934535316</v>
      </c>
      <c r="P173" s="798">
        <v>50542.550079249813</v>
      </c>
      <c r="Q173" s="329"/>
      <c r="R173" s="480"/>
      <c r="S173" s="617"/>
    </row>
    <row r="174" spans="1:19" s="755" customFormat="1" ht="15" hidden="1" customHeight="1">
      <c r="A174" s="614"/>
      <c r="B174" s="318"/>
      <c r="C174" s="321"/>
      <c r="D174" s="661"/>
      <c r="E174" s="544"/>
      <c r="F174" s="545"/>
      <c r="G174" s="799"/>
      <c r="H174" s="788"/>
      <c r="I174" s="789"/>
      <c r="J174" s="790"/>
      <c r="K174" s="790"/>
      <c r="L174" s="791"/>
      <c r="M174" s="792"/>
      <c r="N174" s="800"/>
      <c r="O174" s="787"/>
      <c r="P174" s="793"/>
      <c r="Q174" s="329"/>
      <c r="R174" s="480"/>
      <c r="S174" s="617"/>
    </row>
    <row r="175" spans="1:19" s="755" customFormat="1" ht="15" customHeight="1">
      <c r="A175" s="614"/>
      <c r="B175" s="318"/>
      <c r="C175" s="321"/>
      <c r="D175" s="637" t="s">
        <v>313</v>
      </c>
      <c r="E175" s="623"/>
      <c r="F175" s="624"/>
      <c r="G175" s="794">
        <v>34985.311562245959</v>
      </c>
      <c r="H175" s="774">
        <v>35462.298241856166</v>
      </c>
      <c r="I175" s="775">
        <v>67755.847173729315</v>
      </c>
      <c r="J175" s="776">
        <v>48415.595716677693</v>
      </c>
      <c r="K175" s="776">
        <v>27850.656192217295</v>
      </c>
      <c r="L175" s="795">
        <v>20826.517123762667</v>
      </c>
      <c r="M175" s="796">
        <v>27639.020599809668</v>
      </c>
      <c r="N175" s="797">
        <v>40092.273403706597</v>
      </c>
      <c r="O175" s="786">
        <v>21489.663934629596</v>
      </c>
      <c r="P175" s="798">
        <v>51268.161203176598</v>
      </c>
      <c r="Q175" s="329"/>
      <c r="R175" s="480"/>
      <c r="S175" s="617"/>
    </row>
    <row r="176" spans="1:19" s="755" customFormat="1" ht="15" hidden="1" customHeight="1">
      <c r="A176" s="614"/>
      <c r="B176" s="318"/>
      <c r="C176" s="321"/>
      <c r="D176" s="661"/>
      <c r="E176" s="544"/>
      <c r="F176" s="545"/>
      <c r="G176" s="787"/>
      <c r="H176" s="788"/>
      <c r="I176" s="789"/>
      <c r="J176" s="790"/>
      <c r="K176" s="790"/>
      <c r="L176" s="791"/>
      <c r="M176" s="792"/>
      <c r="N176" s="800"/>
      <c r="O176" s="787"/>
      <c r="P176" s="793"/>
      <c r="Q176" s="329"/>
      <c r="R176" s="480"/>
      <c r="S176" s="617"/>
    </row>
    <row r="177" spans="1:19" s="755" customFormat="1" ht="15" customHeight="1">
      <c r="A177" s="614"/>
      <c r="B177" s="318"/>
      <c r="C177" s="321"/>
      <c r="D177" s="637" t="s">
        <v>314</v>
      </c>
      <c r="E177" s="623"/>
      <c r="F177" s="624"/>
      <c r="G177" s="794">
        <v>35455.58853701764</v>
      </c>
      <c r="H177" s="774">
        <v>35908.57174917384</v>
      </c>
      <c r="I177" s="775">
        <v>69274.176386042789</v>
      </c>
      <c r="J177" s="776">
        <v>49119.830187625208</v>
      </c>
      <c r="K177" s="776">
        <v>28139.214515359192</v>
      </c>
      <c r="L177" s="795">
        <v>20398.18340222137</v>
      </c>
      <c r="M177" s="796">
        <v>27781.655417801918</v>
      </c>
      <c r="N177" s="797">
        <v>40719.681323219163</v>
      </c>
      <c r="O177" s="786">
        <v>21992.449623275355</v>
      </c>
      <c r="P177" s="798">
        <v>53105.40274210841</v>
      </c>
      <c r="Q177" s="329"/>
      <c r="R177" s="480"/>
      <c r="S177" s="617"/>
    </row>
    <row r="178" spans="1:19" ht="15" customHeight="1" thickBot="1">
      <c r="A178" s="605"/>
      <c r="B178" s="313"/>
      <c r="C178" s="423"/>
      <c r="D178" s="667" t="s">
        <v>464</v>
      </c>
      <c r="E178" s="668"/>
      <c r="F178" s="669"/>
      <c r="G178" s="801">
        <v>470.27697477168113</v>
      </c>
      <c r="H178" s="801">
        <v>446.27350731767365</v>
      </c>
      <c r="I178" s="802">
        <v>1518.3292123134743</v>
      </c>
      <c r="J178" s="803">
        <v>704.23447094751464</v>
      </c>
      <c r="K178" s="803">
        <v>288.55832314189684</v>
      </c>
      <c r="L178" s="804">
        <v>-428.33372154129756</v>
      </c>
      <c r="M178" s="805">
        <v>142.63481799224974</v>
      </c>
      <c r="N178" s="806">
        <v>627.40791951256688</v>
      </c>
      <c r="O178" s="801">
        <v>502.78568864575936</v>
      </c>
      <c r="P178" s="801">
        <v>1837.2415389318121</v>
      </c>
      <c r="Q178" s="660"/>
      <c r="R178" s="608"/>
      <c r="S178" s="607"/>
    </row>
    <row r="179" spans="1:19" s="755" customFormat="1" ht="15" customHeight="1">
      <c r="A179" s="614"/>
      <c r="B179" s="318"/>
      <c r="C179" s="318"/>
      <c r="D179" s="323"/>
      <c r="E179" s="323"/>
      <c r="F179" s="323"/>
      <c r="G179" s="323"/>
      <c r="H179" s="323"/>
      <c r="I179" s="323"/>
      <c r="J179" s="323"/>
      <c r="K179" s="323"/>
      <c r="L179" s="323"/>
      <c r="M179" s="323"/>
      <c r="N179" s="323"/>
      <c r="O179" s="323"/>
      <c r="P179" s="323"/>
      <c r="Q179" s="318"/>
      <c r="R179" s="480"/>
      <c r="S179" s="617"/>
    </row>
    <row r="180" spans="1:19" s="755" customFormat="1" ht="12" customHeight="1">
      <c r="A180" s="614"/>
      <c r="B180" s="318"/>
      <c r="C180" s="318"/>
      <c r="D180" s="458" t="s">
        <v>370</v>
      </c>
      <c r="E180" s="330"/>
      <c r="F180" s="458" t="s">
        <v>318</v>
      </c>
      <c r="G180" s="330"/>
      <c r="H180" s="330"/>
      <c r="I180" s="330"/>
      <c r="J180" s="330"/>
      <c r="K180" s="330"/>
      <c r="L180" s="330"/>
      <c r="M180" s="330"/>
      <c r="N180" s="330"/>
      <c r="O180" s="330"/>
      <c r="P180" s="330"/>
      <c r="Q180" s="318"/>
      <c r="R180" s="480"/>
      <c r="S180" s="617"/>
    </row>
    <row r="181" spans="1:19" s="755" customFormat="1" ht="12" customHeight="1">
      <c r="A181" s="614"/>
      <c r="B181" s="318"/>
      <c r="C181" s="318"/>
      <c r="D181" s="330"/>
      <c r="E181" s="460"/>
      <c r="F181" s="330"/>
      <c r="G181" s="330"/>
      <c r="H181" s="330"/>
      <c r="I181" s="330"/>
      <c r="J181" s="330"/>
      <c r="K181" s="330"/>
      <c r="L181" s="330"/>
      <c r="M181" s="330"/>
      <c r="N181" s="330"/>
      <c r="O181" s="330"/>
      <c r="P181" s="330"/>
      <c r="Q181" s="318"/>
      <c r="R181" s="480"/>
      <c r="S181" s="617"/>
    </row>
    <row r="182" spans="1:19" ht="21" customHeight="1">
      <c r="A182" s="605"/>
      <c r="B182" s="313"/>
      <c r="C182" s="313"/>
      <c r="D182" s="317" t="s">
        <v>470</v>
      </c>
      <c r="E182" s="315"/>
      <c r="F182" s="316"/>
      <c r="G182" s="317"/>
      <c r="H182" s="317"/>
      <c r="I182" s="317"/>
      <c r="J182" s="317"/>
      <c r="K182" s="317"/>
      <c r="L182" s="317"/>
      <c r="M182" s="317"/>
      <c r="N182" s="317"/>
      <c r="O182" s="317"/>
      <c r="P182" s="317"/>
      <c r="Q182" s="313"/>
      <c r="R182" s="608"/>
      <c r="S182" s="607"/>
    </row>
    <row r="183" spans="1:19" ht="15" customHeight="1" thickBot="1">
      <c r="A183" s="605"/>
      <c r="B183" s="313"/>
      <c r="C183" s="318"/>
      <c r="D183" s="615"/>
      <c r="E183" s="615"/>
      <c r="F183" s="615"/>
      <c r="G183" s="615"/>
      <c r="H183" s="615"/>
      <c r="I183" s="615"/>
      <c r="J183" s="615"/>
      <c r="K183" s="615"/>
      <c r="L183" s="615"/>
      <c r="M183" s="615"/>
      <c r="N183" s="615"/>
      <c r="O183" s="615"/>
      <c r="P183" s="615"/>
      <c r="Q183" s="616" t="s">
        <v>323</v>
      </c>
      <c r="R183" s="608"/>
      <c r="S183" s="607"/>
    </row>
    <row r="184" spans="1:19" ht="15" customHeight="1">
      <c r="A184" s="605"/>
      <c r="B184" s="313"/>
      <c r="C184" s="321"/>
      <c r="D184" s="329"/>
      <c r="E184" s="330"/>
      <c r="F184" s="321"/>
      <c r="G184" s="332" t="s">
        <v>358</v>
      </c>
      <c r="H184" s="330"/>
      <c r="I184" s="330"/>
      <c r="J184" s="330"/>
      <c r="K184" s="330"/>
      <c r="L184" s="330"/>
      <c r="M184" s="330"/>
      <c r="N184" s="330"/>
      <c r="O184" s="330"/>
      <c r="P184" s="332" t="s">
        <v>359</v>
      </c>
      <c r="Q184" s="329"/>
      <c r="R184" s="608"/>
      <c r="S184" s="607"/>
    </row>
    <row r="185" spans="1:19" ht="15" customHeight="1">
      <c r="A185" s="605"/>
      <c r="B185" s="313"/>
      <c r="C185" s="321"/>
      <c r="D185" s="329"/>
      <c r="E185" s="330"/>
      <c r="F185" s="321"/>
      <c r="G185" s="336"/>
      <c r="H185" s="618" t="s">
        <v>361</v>
      </c>
      <c r="I185" s="619"/>
      <c r="J185" s="619"/>
      <c r="K185" s="619"/>
      <c r="L185" s="619"/>
      <c r="M185" s="619"/>
      <c r="N185" s="619"/>
      <c r="O185" s="618" t="s">
        <v>362</v>
      </c>
      <c r="P185" s="336"/>
      <c r="Q185" s="329"/>
      <c r="R185" s="608"/>
      <c r="S185" s="607"/>
    </row>
    <row r="186" spans="1:19" ht="15" customHeight="1" thickBot="1">
      <c r="A186" s="605"/>
      <c r="B186" s="313"/>
      <c r="C186" s="321"/>
      <c r="D186" s="338"/>
      <c r="E186" s="615"/>
      <c r="F186" s="620"/>
      <c r="G186" s="340"/>
      <c r="H186" s="340"/>
      <c r="I186" s="341" t="s">
        <v>363</v>
      </c>
      <c r="J186" s="342" t="s">
        <v>364</v>
      </c>
      <c r="K186" s="342" t="s">
        <v>365</v>
      </c>
      <c r="L186" s="343" t="s">
        <v>366</v>
      </c>
      <c r="M186" s="344" t="s">
        <v>367</v>
      </c>
      <c r="N186" s="676" t="s">
        <v>368</v>
      </c>
      <c r="O186" s="340"/>
      <c r="P186" s="340"/>
      <c r="Q186" s="329"/>
      <c r="R186" s="608"/>
      <c r="S186" s="607"/>
    </row>
    <row r="187" spans="1:19" ht="15" hidden="1" customHeight="1">
      <c r="A187" s="605"/>
      <c r="B187" s="313"/>
      <c r="C187" s="330"/>
      <c r="D187" s="677" t="s">
        <v>298</v>
      </c>
      <c r="E187" s="461"/>
      <c r="F187" s="462"/>
      <c r="G187" s="678">
        <v>1.9701025902186142</v>
      </c>
      <c r="H187" s="679">
        <v>2.00998526839542</v>
      </c>
      <c r="I187" s="679">
        <v>2.3237471105344909</v>
      </c>
      <c r="J187" s="680">
        <v>2.2532036458148719</v>
      </c>
      <c r="K187" s="680">
        <v>1.8304844929856623</v>
      </c>
      <c r="L187" s="757">
        <v>1.8798154372635656</v>
      </c>
      <c r="M187" s="681">
        <v>1.5826957801594155</v>
      </c>
      <c r="N187" s="682">
        <v>2.3566486879754933</v>
      </c>
      <c r="O187" s="683">
        <v>-0.17066826787731637</v>
      </c>
      <c r="P187" s="684">
        <v>1.5828339911389877</v>
      </c>
      <c r="Q187" s="329"/>
      <c r="R187" s="608"/>
      <c r="S187" s="607"/>
    </row>
    <row r="188" spans="1:19" ht="15" hidden="1" customHeight="1">
      <c r="A188" s="605"/>
      <c r="B188" s="313"/>
      <c r="C188" s="330"/>
      <c r="D188" s="677" t="s">
        <v>299</v>
      </c>
      <c r="E188" s="461"/>
      <c r="F188" s="462"/>
      <c r="G188" s="678">
        <v>1.2931670002632512</v>
      </c>
      <c r="H188" s="679">
        <v>1.3013371143371533</v>
      </c>
      <c r="I188" s="679">
        <v>1.5114956446572902</v>
      </c>
      <c r="J188" s="680">
        <v>1.4072426079389189</v>
      </c>
      <c r="K188" s="680">
        <v>0.92416932391834461</v>
      </c>
      <c r="L188" s="757">
        <v>0.65491309420124821</v>
      </c>
      <c r="M188" s="681">
        <v>0.21881726773431698</v>
      </c>
      <c r="N188" s="682">
        <v>1.7637693488590012</v>
      </c>
      <c r="O188" s="683">
        <v>-1.177846066993149</v>
      </c>
      <c r="P188" s="684">
        <v>1.0617661821931579</v>
      </c>
      <c r="Q188" s="329"/>
      <c r="R188" s="608"/>
      <c r="S188" s="607"/>
    </row>
    <row r="189" spans="1:19" ht="15" hidden="1" customHeight="1">
      <c r="A189" s="605"/>
      <c r="B189" s="313"/>
      <c r="C189" s="330"/>
      <c r="D189" s="677" t="s">
        <v>300</v>
      </c>
      <c r="E189" s="461"/>
      <c r="F189" s="462"/>
      <c r="G189" s="678">
        <v>3.0237248313357945</v>
      </c>
      <c r="H189" s="679">
        <v>2.993757006010167</v>
      </c>
      <c r="I189" s="679">
        <v>5.0372101596653396</v>
      </c>
      <c r="J189" s="680">
        <v>2.8688761422200004</v>
      </c>
      <c r="K189" s="680">
        <v>2.7291720332997427</v>
      </c>
      <c r="L189" s="757">
        <v>2.7494927837956817</v>
      </c>
      <c r="M189" s="681">
        <v>2.552088851305867</v>
      </c>
      <c r="N189" s="682">
        <v>3.2199379071296885</v>
      </c>
      <c r="O189" s="683">
        <v>1.9012699099921981</v>
      </c>
      <c r="P189" s="684">
        <v>2.9803062889865339</v>
      </c>
      <c r="Q189" s="329"/>
      <c r="R189" s="608"/>
      <c r="S189" s="607"/>
    </row>
    <row r="190" spans="1:19" ht="15" hidden="1" customHeight="1">
      <c r="A190" s="605"/>
      <c r="B190" s="313"/>
      <c r="C190" s="330"/>
      <c r="D190" s="677" t="s">
        <v>301</v>
      </c>
      <c r="E190" s="461"/>
      <c r="F190" s="462"/>
      <c r="G190" s="678">
        <v>1.4796984816055847</v>
      </c>
      <c r="H190" s="679">
        <v>1.3988335268794616</v>
      </c>
      <c r="I190" s="679">
        <v>1.6640318974015189</v>
      </c>
      <c r="J190" s="680">
        <v>1.2412537939457069</v>
      </c>
      <c r="K190" s="680">
        <v>1.7505558038709346</v>
      </c>
      <c r="L190" s="757">
        <v>1.8372830511629745</v>
      </c>
      <c r="M190" s="681">
        <v>1.0775798316232654</v>
      </c>
      <c r="N190" s="682">
        <v>1.5850775454784971</v>
      </c>
      <c r="O190" s="683">
        <v>1.2912186227087119</v>
      </c>
      <c r="P190" s="684">
        <v>0.40365764652188219</v>
      </c>
      <c r="Q190" s="329"/>
      <c r="R190" s="608"/>
      <c r="S190" s="607"/>
    </row>
    <row r="191" spans="1:19" ht="15" hidden="1" customHeight="1">
      <c r="A191" s="605"/>
      <c r="B191" s="313"/>
      <c r="C191" s="330"/>
      <c r="D191" s="677" t="s">
        <v>302</v>
      </c>
      <c r="E191" s="461"/>
      <c r="F191" s="462"/>
      <c r="G191" s="678">
        <v>2.4378875025522495</v>
      </c>
      <c r="H191" s="679">
        <v>2.3204934404081445</v>
      </c>
      <c r="I191" s="679">
        <v>2.8930825954249784</v>
      </c>
      <c r="J191" s="680">
        <v>2.9274964962739292</v>
      </c>
      <c r="K191" s="680">
        <v>2.3589040888892798</v>
      </c>
      <c r="L191" s="757">
        <v>2.2714119535329091</v>
      </c>
      <c r="M191" s="681">
        <v>1.806590272345221</v>
      </c>
      <c r="N191" s="682">
        <v>2.6256352168021468</v>
      </c>
      <c r="O191" s="683">
        <v>3.3507010459514985</v>
      </c>
      <c r="P191" s="684">
        <v>0.65051053164031369</v>
      </c>
      <c r="Q191" s="329"/>
      <c r="R191" s="608"/>
      <c r="S191" s="607"/>
    </row>
    <row r="192" spans="1:19" ht="15" hidden="1" customHeight="1">
      <c r="A192" s="605"/>
      <c r="B192" s="313"/>
      <c r="C192" s="330"/>
      <c r="D192" s="622" t="s">
        <v>303</v>
      </c>
      <c r="E192" s="623"/>
      <c r="F192" s="624"/>
      <c r="G192" s="685">
        <v>1.4125518586874275</v>
      </c>
      <c r="H192" s="686">
        <v>1.3122641339257335</v>
      </c>
      <c r="I192" s="686">
        <v>2.9658480270008836</v>
      </c>
      <c r="J192" s="687">
        <v>2.3807717989801302</v>
      </c>
      <c r="K192" s="687">
        <v>0.80995111822392829</v>
      </c>
      <c r="L192" s="758">
        <v>-0.29975172948968343</v>
      </c>
      <c r="M192" s="688">
        <v>4.3124204686995071E-3</v>
      </c>
      <c r="N192" s="689">
        <v>1.9230078041404086</v>
      </c>
      <c r="O192" s="690">
        <v>2.0511079959931955</v>
      </c>
      <c r="P192" s="691">
        <v>-0.26278003798771987</v>
      </c>
      <c r="Q192" s="329"/>
      <c r="R192" s="608"/>
      <c r="S192" s="607"/>
    </row>
    <row r="193" spans="1:19" ht="15" hidden="1" customHeight="1">
      <c r="A193" s="605"/>
      <c r="B193" s="313"/>
      <c r="C193" s="330"/>
      <c r="D193" s="622" t="s">
        <v>304</v>
      </c>
      <c r="E193" s="623"/>
      <c r="F193" s="624"/>
      <c r="G193" s="685">
        <v>3.5779055704440399</v>
      </c>
      <c r="H193" s="686">
        <v>3.5002029197291229</v>
      </c>
      <c r="I193" s="686">
        <v>5.0950568647565087</v>
      </c>
      <c r="J193" s="687">
        <v>4.6637085077888996</v>
      </c>
      <c r="K193" s="687">
        <v>2.9501177250923272</v>
      </c>
      <c r="L193" s="758">
        <v>1.2511002093978929</v>
      </c>
      <c r="M193" s="688">
        <v>2.7402386910202692</v>
      </c>
      <c r="N193" s="689">
        <v>3.9633658630770618</v>
      </c>
      <c r="O193" s="690">
        <v>3.5875131951480732</v>
      </c>
      <c r="P193" s="691">
        <v>3.027310869576727</v>
      </c>
      <c r="Q193" s="329"/>
      <c r="R193" s="608"/>
      <c r="S193" s="607"/>
    </row>
    <row r="194" spans="1:19" ht="15" hidden="1" customHeight="1">
      <c r="A194" s="605"/>
      <c r="B194" s="313"/>
      <c r="C194" s="330"/>
      <c r="D194" s="622" t="s">
        <v>305</v>
      </c>
      <c r="E194" s="623"/>
      <c r="F194" s="624"/>
      <c r="G194" s="685">
        <v>2.9938153771264853</v>
      </c>
      <c r="H194" s="686">
        <v>2.8397893485549108</v>
      </c>
      <c r="I194" s="686">
        <v>4.4439946940328712</v>
      </c>
      <c r="J194" s="687">
        <v>3.8049441202849588</v>
      </c>
      <c r="K194" s="687">
        <v>2.5113931263648581</v>
      </c>
      <c r="L194" s="758">
        <v>-2.58656651571465</v>
      </c>
      <c r="M194" s="688">
        <v>2.2794031199316667</v>
      </c>
      <c r="N194" s="689">
        <v>3.2138147748424828</v>
      </c>
      <c r="O194" s="690">
        <v>5.527569213355199</v>
      </c>
      <c r="P194" s="691">
        <v>2.8453081763458954</v>
      </c>
      <c r="Q194" s="329"/>
      <c r="R194" s="608"/>
      <c r="S194" s="607"/>
    </row>
    <row r="195" spans="1:19" ht="15" hidden="1" customHeight="1">
      <c r="A195" s="605"/>
      <c r="B195" s="313"/>
      <c r="C195" s="313"/>
      <c r="D195" s="622" t="s">
        <v>306</v>
      </c>
      <c r="E195" s="623"/>
      <c r="F195" s="624"/>
      <c r="G195" s="685">
        <v>3.1912333402344117</v>
      </c>
      <c r="H195" s="686">
        <v>3.0810850747767571</v>
      </c>
      <c r="I195" s="686">
        <v>3.3387268189582597</v>
      </c>
      <c r="J195" s="687">
        <v>4.176057728597482</v>
      </c>
      <c r="K195" s="687">
        <v>2.5026588211849221</v>
      </c>
      <c r="L195" s="758">
        <v>1.8204592742820047</v>
      </c>
      <c r="M195" s="688">
        <v>2.6487829523838879</v>
      </c>
      <c r="N195" s="689">
        <v>3.455050645372526</v>
      </c>
      <c r="O195" s="690">
        <v>3.4018224146400655</v>
      </c>
      <c r="P195" s="691">
        <v>2.4309132409692236</v>
      </c>
      <c r="Q195" s="660"/>
      <c r="R195" s="608"/>
      <c r="S195" s="607"/>
    </row>
    <row r="196" spans="1:19" ht="15" hidden="1" customHeight="1">
      <c r="A196" s="605"/>
      <c r="B196" s="313"/>
      <c r="C196" s="313"/>
      <c r="D196" s="622" t="s">
        <v>307</v>
      </c>
      <c r="E196" s="623"/>
      <c r="F196" s="624"/>
      <c r="G196" s="685">
        <v>5.4960770243663859</v>
      </c>
      <c r="H196" s="686">
        <v>5.411635113552582</v>
      </c>
      <c r="I196" s="686">
        <v>7.3639982492123224</v>
      </c>
      <c r="J196" s="687">
        <v>6.3151586233036072</v>
      </c>
      <c r="K196" s="687">
        <v>4.5021857029245105</v>
      </c>
      <c r="L196" s="758">
        <v>1.7823147773944559</v>
      </c>
      <c r="M196" s="688">
        <v>4.0977361440480919</v>
      </c>
      <c r="N196" s="689">
        <v>6.023675138221507</v>
      </c>
      <c r="O196" s="690">
        <v>6.0830745521964769</v>
      </c>
      <c r="P196" s="691">
        <v>5.6139849556394505</v>
      </c>
      <c r="Q196" s="660"/>
      <c r="R196" s="608"/>
      <c r="S196" s="607"/>
    </row>
    <row r="197" spans="1:19" ht="15" hidden="1" customHeight="1">
      <c r="A197" s="605"/>
      <c r="B197" s="313"/>
      <c r="C197" s="313"/>
      <c r="D197" s="677" t="s">
        <v>308</v>
      </c>
      <c r="E197" s="461"/>
      <c r="F197" s="462"/>
      <c r="G197" s="678">
        <v>2.6776296990006276</v>
      </c>
      <c r="H197" s="679">
        <v>2.6077312547783338</v>
      </c>
      <c r="I197" s="679">
        <v>2.9874887628152935</v>
      </c>
      <c r="J197" s="680">
        <v>3.1319431946231324</v>
      </c>
      <c r="K197" s="680">
        <v>2.2512528937209231</v>
      </c>
      <c r="L197" s="757">
        <v>1.2019696871280683</v>
      </c>
      <c r="M197" s="681">
        <v>2.1437884913821259</v>
      </c>
      <c r="N197" s="682">
        <v>2.8060090477345589</v>
      </c>
      <c r="O197" s="683">
        <v>2.3976751429375165</v>
      </c>
      <c r="P197" s="684">
        <v>2.4608726723083008</v>
      </c>
      <c r="Q197" s="660"/>
      <c r="R197" s="608"/>
      <c r="S197" s="607"/>
    </row>
    <row r="198" spans="1:19" ht="15" customHeight="1">
      <c r="A198" s="605"/>
      <c r="B198" s="313"/>
      <c r="C198" s="313"/>
      <c r="D198" s="677" t="s">
        <v>309</v>
      </c>
      <c r="E198" s="461"/>
      <c r="F198" s="462"/>
      <c r="G198" s="678">
        <v>3.6169192705177933</v>
      </c>
      <c r="H198" s="679">
        <v>3.5055575598652577</v>
      </c>
      <c r="I198" s="679">
        <v>4.6913012788648789</v>
      </c>
      <c r="J198" s="680">
        <v>4.218373815470855</v>
      </c>
      <c r="K198" s="680">
        <v>2.8113002883507043</v>
      </c>
      <c r="L198" s="757">
        <v>2.4278428930500695</v>
      </c>
      <c r="M198" s="681">
        <v>2.4636371342190433</v>
      </c>
      <c r="N198" s="682">
        <v>3.8755514469176022</v>
      </c>
      <c r="O198" s="683">
        <v>4.8661032912867164</v>
      </c>
      <c r="P198" s="684">
        <v>7.3871109694355397</v>
      </c>
      <c r="Q198" s="660"/>
      <c r="R198" s="608"/>
      <c r="S198" s="607"/>
    </row>
    <row r="199" spans="1:19" ht="15" customHeight="1">
      <c r="A199" s="605"/>
      <c r="B199" s="313"/>
      <c r="C199" s="313"/>
      <c r="D199" s="622" t="s">
        <v>310</v>
      </c>
      <c r="E199" s="387"/>
      <c r="F199" s="388"/>
      <c r="G199" s="807">
        <v>1.9729359636968979</v>
      </c>
      <c r="H199" s="691">
        <v>1.8952851611532262</v>
      </c>
      <c r="I199" s="693">
        <v>1.9431028953336593</v>
      </c>
      <c r="J199" s="687">
        <v>2.3247332097482643</v>
      </c>
      <c r="K199" s="687">
        <v>1.8381214285146719</v>
      </c>
      <c r="L199" s="694">
        <v>1.6890474860341564</v>
      </c>
      <c r="M199" s="688">
        <v>1.4040582278509017</v>
      </c>
      <c r="N199" s="689">
        <v>2.1352230381382453</v>
      </c>
      <c r="O199" s="691">
        <v>1.763273257841913</v>
      </c>
      <c r="P199" s="691">
        <v>2.5060082893830993</v>
      </c>
      <c r="Q199" s="660"/>
      <c r="R199" s="608"/>
      <c r="S199" s="607"/>
    </row>
    <row r="200" spans="1:19" s="755" customFormat="1" ht="15" customHeight="1">
      <c r="A200" s="617"/>
      <c r="B200" s="480"/>
      <c r="C200" s="480"/>
      <c r="D200" s="622" t="s">
        <v>312</v>
      </c>
      <c r="E200" s="623"/>
      <c r="F200" s="624"/>
      <c r="G200" s="692">
        <v>2.5274493281221444</v>
      </c>
      <c r="H200" s="691">
        <v>2.4081893706062729</v>
      </c>
      <c r="I200" s="693">
        <v>1.8406739153042917</v>
      </c>
      <c r="J200" s="687">
        <v>2.3242308176734783</v>
      </c>
      <c r="K200" s="687">
        <v>2.6439435727463545</v>
      </c>
      <c r="L200" s="694">
        <v>1.7456121985617079</v>
      </c>
      <c r="M200" s="688">
        <v>2.7392298690007699</v>
      </c>
      <c r="N200" s="762">
        <v>2.3156524503033848</v>
      </c>
      <c r="O200" s="691">
        <v>4.596209254899164</v>
      </c>
      <c r="P200" s="808">
        <v>3.2872362286786583</v>
      </c>
      <c r="Q200" s="493"/>
      <c r="R200" s="480"/>
      <c r="S200" s="617"/>
    </row>
    <row r="201" spans="1:19" ht="15" customHeight="1">
      <c r="A201" s="605"/>
      <c r="B201" s="313"/>
      <c r="C201" s="313"/>
      <c r="D201" s="622" t="s">
        <v>326</v>
      </c>
      <c r="E201" s="623"/>
      <c r="F201" s="624"/>
      <c r="G201" s="692">
        <v>1.9616460898380872</v>
      </c>
      <c r="H201" s="691">
        <v>1.8671003104879791</v>
      </c>
      <c r="I201" s="693">
        <v>2.1322153020151502</v>
      </c>
      <c r="J201" s="687">
        <v>2.2038455824844316</v>
      </c>
      <c r="K201" s="687">
        <v>1.6488585981017101</v>
      </c>
      <c r="L201" s="694">
        <v>1.413891437959558</v>
      </c>
      <c r="M201" s="688">
        <v>1.2720117807008879</v>
      </c>
      <c r="N201" s="762">
        <v>2.2118796548693753</v>
      </c>
      <c r="O201" s="691">
        <v>2.6635026728181632</v>
      </c>
      <c r="P201" s="808">
        <v>1.4356440717554708</v>
      </c>
      <c r="Q201" s="313"/>
      <c r="R201" s="608"/>
      <c r="S201" s="607"/>
    </row>
    <row r="202" spans="1:19" ht="15" customHeight="1" thickBot="1">
      <c r="A202" s="605"/>
      <c r="B202" s="313"/>
      <c r="C202" s="313"/>
      <c r="D202" s="695" t="s">
        <v>327</v>
      </c>
      <c r="E202" s="557"/>
      <c r="F202" s="558"/>
      <c r="G202" s="696">
        <v>1.3442126245895025</v>
      </c>
      <c r="H202" s="697">
        <v>1.2584449667476294</v>
      </c>
      <c r="I202" s="698">
        <v>2.2408829284067622</v>
      </c>
      <c r="J202" s="699">
        <v>1.4545612018668663</v>
      </c>
      <c r="K202" s="699">
        <v>1.0360916495121275</v>
      </c>
      <c r="L202" s="700">
        <v>-2.0566747622557391</v>
      </c>
      <c r="M202" s="701">
        <v>0.51606321387969167</v>
      </c>
      <c r="N202" s="764">
        <v>1.5649098099150605</v>
      </c>
      <c r="O202" s="697">
        <v>2.3396628731617408</v>
      </c>
      <c r="P202" s="809">
        <v>3.5835916401424805</v>
      </c>
      <c r="Q202" s="313"/>
      <c r="R202" s="608"/>
      <c r="S202" s="607"/>
    </row>
    <row r="203" spans="1:19">
      <c r="A203" s="605"/>
      <c r="B203" s="313"/>
      <c r="C203" s="313"/>
      <c r="D203" s="313"/>
      <c r="E203" s="498"/>
      <c r="F203" s="313"/>
      <c r="G203" s="313"/>
      <c r="H203" s="313"/>
      <c r="I203" s="313"/>
      <c r="J203" s="313"/>
      <c r="K203" s="313"/>
      <c r="L203" s="313"/>
      <c r="M203" s="313"/>
      <c r="N203" s="313"/>
      <c r="O203" s="313"/>
      <c r="P203" s="313"/>
      <c r="Q203" s="313"/>
      <c r="R203" s="608"/>
      <c r="S203" s="607"/>
    </row>
    <row r="204" spans="1:19" ht="12" customHeight="1">
      <c r="A204" s="605"/>
      <c r="B204" s="313"/>
      <c r="C204" s="313"/>
      <c r="D204" s="313"/>
      <c r="E204" s="498"/>
      <c r="F204" s="313"/>
      <c r="G204" s="313"/>
      <c r="H204" s="313"/>
      <c r="I204" s="313"/>
      <c r="J204" s="313"/>
      <c r="K204" s="313"/>
      <c r="L204" s="313"/>
      <c r="M204" s="313"/>
      <c r="N204" s="313"/>
      <c r="O204" s="313"/>
      <c r="P204" s="313"/>
      <c r="Q204" s="313"/>
      <c r="R204" s="608"/>
      <c r="S204" s="607"/>
    </row>
    <row r="205" spans="1:19" ht="5.0999999999999996" customHeight="1">
      <c r="A205" s="605"/>
      <c r="S205" s="607"/>
    </row>
    <row r="206" spans="1:19">
      <c r="A206" s="605"/>
      <c r="B206" s="605"/>
      <c r="C206" s="605"/>
      <c r="D206" s="605"/>
      <c r="E206" s="606"/>
      <c r="F206" s="605"/>
      <c r="G206" s="605"/>
      <c r="H206" s="605"/>
      <c r="I206" s="605"/>
      <c r="J206" s="605"/>
      <c r="K206" s="605"/>
      <c r="L206" s="605"/>
      <c r="M206" s="605"/>
      <c r="N206" s="605"/>
      <c r="O206" s="605"/>
      <c r="P206" s="605"/>
      <c r="Q206" s="605"/>
      <c r="R206" s="607"/>
      <c r="S206" s="607"/>
    </row>
    <row r="210" spans="12:13">
      <c r="L210" s="810"/>
    </row>
    <row r="217" spans="12:13" ht="13.5">
      <c r="M217" s="811"/>
    </row>
  </sheetData>
  <phoneticPr fontId="21"/>
  <printOptions horizontalCentered="1"/>
  <pageMargins left="0.59055118110236227" right="0.39370078740157483" top="0.59055118110236227" bottom="0.39370078740157483" header="0.39370078740157483" footer="0.27559055118110237"/>
  <pageSetup paperSize="9" scale="65" orientation="portrait" horizontalDpi="300" verticalDpi="300" r:id="rId1"/>
  <headerFooter alignWithMargins="0">
    <oddFooter>&amp;C&amp;16- &amp;A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tint="-0.249977111117893"/>
    <pageSetUpPr fitToPage="1"/>
  </sheetPr>
  <dimension ref="A1:V150"/>
  <sheetViews>
    <sheetView zoomScale="70" zoomScaleNormal="70" workbookViewId="0"/>
  </sheetViews>
  <sheetFormatPr defaultRowHeight="12"/>
  <cols>
    <col min="1" max="3" width="1.5" style="312" customWidth="1"/>
    <col min="4" max="4" width="2.375" style="312" customWidth="1"/>
    <col min="5" max="5" width="2.375" style="562" customWidth="1"/>
    <col min="6" max="6" width="9.375" style="312" customWidth="1"/>
    <col min="7" max="7" width="11.125" style="312" customWidth="1"/>
    <col min="8" max="19" width="11" style="312" customWidth="1"/>
    <col min="20" max="20" width="0.75" style="312" customWidth="1"/>
    <col min="21" max="22" width="1.5" style="306" customWidth="1"/>
    <col min="23" max="208" width="9" style="306"/>
    <col min="209" max="211" width="1.5" style="306" customWidth="1"/>
    <col min="212" max="213" width="2.375" style="306" customWidth="1"/>
    <col min="214" max="214" width="9.375" style="306" customWidth="1"/>
    <col min="215" max="215" width="11.125" style="306" customWidth="1"/>
    <col min="216" max="227" width="11" style="306" customWidth="1"/>
    <col min="228" max="228" width="0.75" style="306" customWidth="1"/>
    <col min="229" max="230" width="1.5" style="306" customWidth="1"/>
    <col min="231" max="464" width="9" style="306"/>
    <col min="465" max="467" width="1.5" style="306" customWidth="1"/>
    <col min="468" max="469" width="2.375" style="306" customWidth="1"/>
    <col min="470" max="470" width="9.375" style="306" customWidth="1"/>
    <col min="471" max="471" width="11.125" style="306" customWidth="1"/>
    <col min="472" max="483" width="11" style="306" customWidth="1"/>
    <col min="484" max="484" width="0.75" style="306" customWidth="1"/>
    <col min="485" max="486" width="1.5" style="306" customWidth="1"/>
    <col min="487" max="720" width="9" style="306"/>
    <col min="721" max="723" width="1.5" style="306" customWidth="1"/>
    <col min="724" max="725" width="2.375" style="306" customWidth="1"/>
    <col min="726" max="726" width="9.375" style="306" customWidth="1"/>
    <col min="727" max="727" width="11.125" style="306" customWidth="1"/>
    <col min="728" max="739" width="11" style="306" customWidth="1"/>
    <col min="740" max="740" width="0.75" style="306" customWidth="1"/>
    <col min="741" max="742" width="1.5" style="306" customWidth="1"/>
    <col min="743" max="976" width="9" style="306"/>
    <col min="977" max="979" width="1.5" style="306" customWidth="1"/>
    <col min="980" max="981" width="2.375" style="306" customWidth="1"/>
    <col min="982" max="982" width="9.375" style="306" customWidth="1"/>
    <col min="983" max="983" width="11.125" style="306" customWidth="1"/>
    <col min="984" max="995" width="11" style="306" customWidth="1"/>
    <col min="996" max="996" width="0.75" style="306" customWidth="1"/>
    <col min="997" max="998" width="1.5" style="306" customWidth="1"/>
    <col min="999" max="1232" width="9" style="306"/>
    <col min="1233" max="1235" width="1.5" style="306" customWidth="1"/>
    <col min="1236" max="1237" width="2.375" style="306" customWidth="1"/>
    <col min="1238" max="1238" width="9.375" style="306" customWidth="1"/>
    <col min="1239" max="1239" width="11.125" style="306" customWidth="1"/>
    <col min="1240" max="1251" width="11" style="306" customWidth="1"/>
    <col min="1252" max="1252" width="0.75" style="306" customWidth="1"/>
    <col min="1253" max="1254" width="1.5" style="306" customWidth="1"/>
    <col min="1255" max="1488" width="9" style="306"/>
    <col min="1489" max="1491" width="1.5" style="306" customWidth="1"/>
    <col min="1492" max="1493" width="2.375" style="306" customWidth="1"/>
    <col min="1494" max="1494" width="9.375" style="306" customWidth="1"/>
    <col min="1495" max="1495" width="11.125" style="306" customWidth="1"/>
    <col min="1496" max="1507" width="11" style="306" customWidth="1"/>
    <col min="1508" max="1508" width="0.75" style="306" customWidth="1"/>
    <col min="1509" max="1510" width="1.5" style="306" customWidth="1"/>
    <col min="1511" max="1744" width="9" style="306"/>
    <col min="1745" max="1747" width="1.5" style="306" customWidth="1"/>
    <col min="1748" max="1749" width="2.375" style="306" customWidth="1"/>
    <col min="1750" max="1750" width="9.375" style="306" customWidth="1"/>
    <col min="1751" max="1751" width="11.125" style="306" customWidth="1"/>
    <col min="1752" max="1763" width="11" style="306" customWidth="1"/>
    <col min="1764" max="1764" width="0.75" style="306" customWidth="1"/>
    <col min="1765" max="1766" width="1.5" style="306" customWidth="1"/>
    <col min="1767" max="2000" width="9" style="306"/>
    <col min="2001" max="2003" width="1.5" style="306" customWidth="1"/>
    <col min="2004" max="2005" width="2.375" style="306" customWidth="1"/>
    <col min="2006" max="2006" width="9.375" style="306" customWidth="1"/>
    <col min="2007" max="2007" width="11.125" style="306" customWidth="1"/>
    <col min="2008" max="2019" width="11" style="306" customWidth="1"/>
    <col min="2020" max="2020" width="0.75" style="306" customWidth="1"/>
    <col min="2021" max="2022" width="1.5" style="306" customWidth="1"/>
    <col min="2023" max="2256" width="9" style="306"/>
    <col min="2257" max="2259" width="1.5" style="306" customWidth="1"/>
    <col min="2260" max="2261" width="2.375" style="306" customWidth="1"/>
    <col min="2262" max="2262" width="9.375" style="306" customWidth="1"/>
    <col min="2263" max="2263" width="11.125" style="306" customWidth="1"/>
    <col min="2264" max="2275" width="11" style="306" customWidth="1"/>
    <col min="2276" max="2276" width="0.75" style="306" customWidth="1"/>
    <col min="2277" max="2278" width="1.5" style="306" customWidth="1"/>
    <col min="2279" max="2512" width="9" style="306"/>
    <col min="2513" max="2515" width="1.5" style="306" customWidth="1"/>
    <col min="2516" max="2517" width="2.375" style="306" customWidth="1"/>
    <col min="2518" max="2518" width="9.375" style="306" customWidth="1"/>
    <col min="2519" max="2519" width="11.125" style="306" customWidth="1"/>
    <col min="2520" max="2531" width="11" style="306" customWidth="1"/>
    <col min="2532" max="2532" width="0.75" style="306" customWidth="1"/>
    <col min="2533" max="2534" width="1.5" style="306" customWidth="1"/>
    <col min="2535" max="2768" width="9" style="306"/>
    <col min="2769" max="2771" width="1.5" style="306" customWidth="1"/>
    <col min="2772" max="2773" width="2.375" style="306" customWidth="1"/>
    <col min="2774" max="2774" width="9.375" style="306" customWidth="1"/>
    <col min="2775" max="2775" width="11.125" style="306" customWidth="1"/>
    <col min="2776" max="2787" width="11" style="306" customWidth="1"/>
    <col min="2788" max="2788" width="0.75" style="306" customWidth="1"/>
    <col min="2789" max="2790" width="1.5" style="306" customWidth="1"/>
    <col min="2791" max="3024" width="9" style="306"/>
    <col min="3025" max="3027" width="1.5" style="306" customWidth="1"/>
    <col min="3028" max="3029" width="2.375" style="306" customWidth="1"/>
    <col min="3030" max="3030" width="9.375" style="306" customWidth="1"/>
    <col min="3031" max="3031" width="11.125" style="306" customWidth="1"/>
    <col min="3032" max="3043" width="11" style="306" customWidth="1"/>
    <col min="3044" max="3044" width="0.75" style="306" customWidth="1"/>
    <col min="3045" max="3046" width="1.5" style="306" customWidth="1"/>
    <col min="3047" max="3280" width="9" style="306"/>
    <col min="3281" max="3283" width="1.5" style="306" customWidth="1"/>
    <col min="3284" max="3285" width="2.375" style="306" customWidth="1"/>
    <col min="3286" max="3286" width="9.375" style="306" customWidth="1"/>
    <col min="3287" max="3287" width="11.125" style="306" customWidth="1"/>
    <col min="3288" max="3299" width="11" style="306" customWidth="1"/>
    <col min="3300" max="3300" width="0.75" style="306" customWidth="1"/>
    <col min="3301" max="3302" width="1.5" style="306" customWidth="1"/>
    <col min="3303" max="3536" width="9" style="306"/>
    <col min="3537" max="3539" width="1.5" style="306" customWidth="1"/>
    <col min="3540" max="3541" width="2.375" style="306" customWidth="1"/>
    <col min="3542" max="3542" width="9.375" style="306" customWidth="1"/>
    <col min="3543" max="3543" width="11.125" style="306" customWidth="1"/>
    <col min="3544" max="3555" width="11" style="306" customWidth="1"/>
    <col min="3556" max="3556" width="0.75" style="306" customWidth="1"/>
    <col min="3557" max="3558" width="1.5" style="306" customWidth="1"/>
    <col min="3559" max="3792" width="9" style="306"/>
    <col min="3793" max="3795" width="1.5" style="306" customWidth="1"/>
    <col min="3796" max="3797" width="2.375" style="306" customWidth="1"/>
    <col min="3798" max="3798" width="9.375" style="306" customWidth="1"/>
    <col min="3799" max="3799" width="11.125" style="306" customWidth="1"/>
    <col min="3800" max="3811" width="11" style="306" customWidth="1"/>
    <col min="3812" max="3812" width="0.75" style="306" customWidth="1"/>
    <col min="3813" max="3814" width="1.5" style="306" customWidth="1"/>
    <col min="3815" max="4048" width="9" style="306"/>
    <col min="4049" max="4051" width="1.5" style="306" customWidth="1"/>
    <col min="4052" max="4053" width="2.375" style="306" customWidth="1"/>
    <col min="4054" max="4054" width="9.375" style="306" customWidth="1"/>
    <col min="4055" max="4055" width="11.125" style="306" customWidth="1"/>
    <col min="4056" max="4067" width="11" style="306" customWidth="1"/>
    <col min="4068" max="4068" width="0.75" style="306" customWidth="1"/>
    <col min="4069" max="4070" width="1.5" style="306" customWidth="1"/>
    <col min="4071" max="4304" width="9" style="306"/>
    <col min="4305" max="4307" width="1.5" style="306" customWidth="1"/>
    <col min="4308" max="4309" width="2.375" style="306" customWidth="1"/>
    <col min="4310" max="4310" width="9.375" style="306" customWidth="1"/>
    <col min="4311" max="4311" width="11.125" style="306" customWidth="1"/>
    <col min="4312" max="4323" width="11" style="306" customWidth="1"/>
    <col min="4324" max="4324" width="0.75" style="306" customWidth="1"/>
    <col min="4325" max="4326" width="1.5" style="306" customWidth="1"/>
    <col min="4327" max="4560" width="9" style="306"/>
    <col min="4561" max="4563" width="1.5" style="306" customWidth="1"/>
    <col min="4564" max="4565" width="2.375" style="306" customWidth="1"/>
    <col min="4566" max="4566" width="9.375" style="306" customWidth="1"/>
    <col min="4567" max="4567" width="11.125" style="306" customWidth="1"/>
    <col min="4568" max="4579" width="11" style="306" customWidth="1"/>
    <col min="4580" max="4580" width="0.75" style="306" customWidth="1"/>
    <col min="4581" max="4582" width="1.5" style="306" customWidth="1"/>
    <col min="4583" max="4816" width="9" style="306"/>
    <col min="4817" max="4819" width="1.5" style="306" customWidth="1"/>
    <col min="4820" max="4821" width="2.375" style="306" customWidth="1"/>
    <col min="4822" max="4822" width="9.375" style="306" customWidth="1"/>
    <col min="4823" max="4823" width="11.125" style="306" customWidth="1"/>
    <col min="4824" max="4835" width="11" style="306" customWidth="1"/>
    <col min="4836" max="4836" width="0.75" style="306" customWidth="1"/>
    <col min="4837" max="4838" width="1.5" style="306" customWidth="1"/>
    <col min="4839" max="5072" width="9" style="306"/>
    <col min="5073" max="5075" width="1.5" style="306" customWidth="1"/>
    <col min="5076" max="5077" width="2.375" style="306" customWidth="1"/>
    <col min="5078" max="5078" width="9.375" style="306" customWidth="1"/>
    <col min="5079" max="5079" width="11.125" style="306" customWidth="1"/>
    <col min="5080" max="5091" width="11" style="306" customWidth="1"/>
    <col min="5092" max="5092" width="0.75" style="306" customWidth="1"/>
    <col min="5093" max="5094" width="1.5" style="306" customWidth="1"/>
    <col min="5095" max="5328" width="9" style="306"/>
    <col min="5329" max="5331" width="1.5" style="306" customWidth="1"/>
    <col min="5332" max="5333" width="2.375" style="306" customWidth="1"/>
    <col min="5334" max="5334" width="9.375" style="306" customWidth="1"/>
    <col min="5335" max="5335" width="11.125" style="306" customWidth="1"/>
    <col min="5336" max="5347" width="11" style="306" customWidth="1"/>
    <col min="5348" max="5348" width="0.75" style="306" customWidth="1"/>
    <col min="5349" max="5350" width="1.5" style="306" customWidth="1"/>
    <col min="5351" max="5584" width="9" style="306"/>
    <col min="5585" max="5587" width="1.5" style="306" customWidth="1"/>
    <col min="5588" max="5589" width="2.375" style="306" customWidth="1"/>
    <col min="5590" max="5590" width="9.375" style="306" customWidth="1"/>
    <col min="5591" max="5591" width="11.125" style="306" customWidth="1"/>
    <col min="5592" max="5603" width="11" style="306" customWidth="1"/>
    <col min="5604" max="5604" width="0.75" style="306" customWidth="1"/>
    <col min="5605" max="5606" width="1.5" style="306" customWidth="1"/>
    <col min="5607" max="5840" width="9" style="306"/>
    <col min="5841" max="5843" width="1.5" style="306" customWidth="1"/>
    <col min="5844" max="5845" width="2.375" style="306" customWidth="1"/>
    <col min="5846" max="5846" width="9.375" style="306" customWidth="1"/>
    <col min="5847" max="5847" width="11.125" style="306" customWidth="1"/>
    <col min="5848" max="5859" width="11" style="306" customWidth="1"/>
    <col min="5860" max="5860" width="0.75" style="306" customWidth="1"/>
    <col min="5861" max="5862" width="1.5" style="306" customWidth="1"/>
    <col min="5863" max="6096" width="9" style="306"/>
    <col min="6097" max="6099" width="1.5" style="306" customWidth="1"/>
    <col min="6100" max="6101" width="2.375" style="306" customWidth="1"/>
    <col min="6102" max="6102" width="9.375" style="306" customWidth="1"/>
    <col min="6103" max="6103" width="11.125" style="306" customWidth="1"/>
    <col min="6104" max="6115" width="11" style="306" customWidth="1"/>
    <col min="6116" max="6116" width="0.75" style="306" customWidth="1"/>
    <col min="6117" max="6118" width="1.5" style="306" customWidth="1"/>
    <col min="6119" max="6352" width="9" style="306"/>
    <col min="6353" max="6355" width="1.5" style="306" customWidth="1"/>
    <col min="6356" max="6357" width="2.375" style="306" customWidth="1"/>
    <col min="6358" max="6358" width="9.375" style="306" customWidth="1"/>
    <col min="6359" max="6359" width="11.125" style="306" customWidth="1"/>
    <col min="6360" max="6371" width="11" style="306" customWidth="1"/>
    <col min="6372" max="6372" width="0.75" style="306" customWidth="1"/>
    <col min="6373" max="6374" width="1.5" style="306" customWidth="1"/>
    <col min="6375" max="6608" width="9" style="306"/>
    <col min="6609" max="6611" width="1.5" style="306" customWidth="1"/>
    <col min="6612" max="6613" width="2.375" style="306" customWidth="1"/>
    <col min="6614" max="6614" width="9.375" style="306" customWidth="1"/>
    <col min="6615" max="6615" width="11.125" style="306" customWidth="1"/>
    <col min="6616" max="6627" width="11" style="306" customWidth="1"/>
    <col min="6628" max="6628" width="0.75" style="306" customWidth="1"/>
    <col min="6629" max="6630" width="1.5" style="306" customWidth="1"/>
    <col min="6631" max="6864" width="9" style="306"/>
    <col min="6865" max="6867" width="1.5" style="306" customWidth="1"/>
    <col min="6868" max="6869" width="2.375" style="306" customWidth="1"/>
    <col min="6870" max="6870" width="9.375" style="306" customWidth="1"/>
    <col min="6871" max="6871" width="11.125" style="306" customWidth="1"/>
    <col min="6872" max="6883" width="11" style="306" customWidth="1"/>
    <col min="6884" max="6884" width="0.75" style="306" customWidth="1"/>
    <col min="6885" max="6886" width="1.5" style="306" customWidth="1"/>
    <col min="6887" max="7120" width="9" style="306"/>
    <col min="7121" max="7123" width="1.5" style="306" customWidth="1"/>
    <col min="7124" max="7125" width="2.375" style="306" customWidth="1"/>
    <col min="7126" max="7126" width="9.375" style="306" customWidth="1"/>
    <col min="7127" max="7127" width="11.125" style="306" customWidth="1"/>
    <col min="7128" max="7139" width="11" style="306" customWidth="1"/>
    <col min="7140" max="7140" width="0.75" style="306" customWidth="1"/>
    <col min="7141" max="7142" width="1.5" style="306" customWidth="1"/>
    <col min="7143" max="7376" width="9" style="306"/>
    <col min="7377" max="7379" width="1.5" style="306" customWidth="1"/>
    <col min="7380" max="7381" width="2.375" style="306" customWidth="1"/>
    <col min="7382" max="7382" width="9.375" style="306" customWidth="1"/>
    <col min="7383" max="7383" width="11.125" style="306" customWidth="1"/>
    <col min="7384" max="7395" width="11" style="306" customWidth="1"/>
    <col min="7396" max="7396" width="0.75" style="306" customWidth="1"/>
    <col min="7397" max="7398" width="1.5" style="306" customWidth="1"/>
    <col min="7399" max="7632" width="9" style="306"/>
    <col min="7633" max="7635" width="1.5" style="306" customWidth="1"/>
    <col min="7636" max="7637" width="2.375" style="306" customWidth="1"/>
    <col min="7638" max="7638" width="9.375" style="306" customWidth="1"/>
    <col min="7639" max="7639" width="11.125" style="306" customWidth="1"/>
    <col min="7640" max="7651" width="11" style="306" customWidth="1"/>
    <col min="7652" max="7652" width="0.75" style="306" customWidth="1"/>
    <col min="7653" max="7654" width="1.5" style="306" customWidth="1"/>
    <col min="7655" max="7888" width="9" style="306"/>
    <col min="7889" max="7891" width="1.5" style="306" customWidth="1"/>
    <col min="7892" max="7893" width="2.375" style="306" customWidth="1"/>
    <col min="7894" max="7894" width="9.375" style="306" customWidth="1"/>
    <col min="7895" max="7895" width="11.125" style="306" customWidth="1"/>
    <col min="7896" max="7907" width="11" style="306" customWidth="1"/>
    <col min="7908" max="7908" width="0.75" style="306" customWidth="1"/>
    <col min="7909" max="7910" width="1.5" style="306" customWidth="1"/>
    <col min="7911" max="8144" width="9" style="306"/>
    <col min="8145" max="8147" width="1.5" style="306" customWidth="1"/>
    <col min="8148" max="8149" width="2.375" style="306" customWidth="1"/>
    <col min="8150" max="8150" width="9.375" style="306" customWidth="1"/>
    <col min="8151" max="8151" width="11.125" style="306" customWidth="1"/>
    <col min="8152" max="8163" width="11" style="306" customWidth="1"/>
    <col min="8164" max="8164" width="0.75" style="306" customWidth="1"/>
    <col min="8165" max="8166" width="1.5" style="306" customWidth="1"/>
    <col min="8167" max="8400" width="9" style="306"/>
    <col min="8401" max="8403" width="1.5" style="306" customWidth="1"/>
    <col min="8404" max="8405" width="2.375" style="306" customWidth="1"/>
    <col min="8406" max="8406" width="9.375" style="306" customWidth="1"/>
    <col min="8407" max="8407" width="11.125" style="306" customWidth="1"/>
    <col min="8408" max="8419" width="11" style="306" customWidth="1"/>
    <col min="8420" max="8420" width="0.75" style="306" customWidth="1"/>
    <col min="8421" max="8422" width="1.5" style="306" customWidth="1"/>
    <col min="8423" max="8656" width="9" style="306"/>
    <col min="8657" max="8659" width="1.5" style="306" customWidth="1"/>
    <col min="8660" max="8661" width="2.375" style="306" customWidth="1"/>
    <col min="8662" max="8662" width="9.375" style="306" customWidth="1"/>
    <col min="8663" max="8663" width="11.125" style="306" customWidth="1"/>
    <col min="8664" max="8675" width="11" style="306" customWidth="1"/>
    <col min="8676" max="8676" width="0.75" style="306" customWidth="1"/>
    <col min="8677" max="8678" width="1.5" style="306" customWidth="1"/>
    <col min="8679" max="8912" width="9" style="306"/>
    <col min="8913" max="8915" width="1.5" style="306" customWidth="1"/>
    <col min="8916" max="8917" width="2.375" style="306" customWidth="1"/>
    <col min="8918" max="8918" width="9.375" style="306" customWidth="1"/>
    <col min="8919" max="8919" width="11.125" style="306" customWidth="1"/>
    <col min="8920" max="8931" width="11" style="306" customWidth="1"/>
    <col min="8932" max="8932" width="0.75" style="306" customWidth="1"/>
    <col min="8933" max="8934" width="1.5" style="306" customWidth="1"/>
    <col min="8935" max="9168" width="9" style="306"/>
    <col min="9169" max="9171" width="1.5" style="306" customWidth="1"/>
    <col min="9172" max="9173" width="2.375" style="306" customWidth="1"/>
    <col min="9174" max="9174" width="9.375" style="306" customWidth="1"/>
    <col min="9175" max="9175" width="11.125" style="306" customWidth="1"/>
    <col min="9176" max="9187" width="11" style="306" customWidth="1"/>
    <col min="9188" max="9188" width="0.75" style="306" customWidth="1"/>
    <col min="9189" max="9190" width="1.5" style="306" customWidth="1"/>
    <col min="9191" max="9424" width="9" style="306"/>
    <col min="9425" max="9427" width="1.5" style="306" customWidth="1"/>
    <col min="9428" max="9429" width="2.375" style="306" customWidth="1"/>
    <col min="9430" max="9430" width="9.375" style="306" customWidth="1"/>
    <col min="9431" max="9431" width="11.125" style="306" customWidth="1"/>
    <col min="9432" max="9443" width="11" style="306" customWidth="1"/>
    <col min="9444" max="9444" width="0.75" style="306" customWidth="1"/>
    <col min="9445" max="9446" width="1.5" style="306" customWidth="1"/>
    <col min="9447" max="9680" width="9" style="306"/>
    <col min="9681" max="9683" width="1.5" style="306" customWidth="1"/>
    <col min="9684" max="9685" width="2.375" style="306" customWidth="1"/>
    <col min="9686" max="9686" width="9.375" style="306" customWidth="1"/>
    <col min="9687" max="9687" width="11.125" style="306" customWidth="1"/>
    <col min="9688" max="9699" width="11" style="306" customWidth="1"/>
    <col min="9700" max="9700" width="0.75" style="306" customWidth="1"/>
    <col min="9701" max="9702" width="1.5" style="306" customWidth="1"/>
    <col min="9703" max="9936" width="9" style="306"/>
    <col min="9937" max="9939" width="1.5" style="306" customWidth="1"/>
    <col min="9940" max="9941" width="2.375" style="306" customWidth="1"/>
    <col min="9942" max="9942" width="9.375" style="306" customWidth="1"/>
    <col min="9943" max="9943" width="11.125" style="306" customWidth="1"/>
    <col min="9944" max="9955" width="11" style="306" customWidth="1"/>
    <col min="9956" max="9956" width="0.75" style="306" customWidth="1"/>
    <col min="9957" max="9958" width="1.5" style="306" customWidth="1"/>
    <col min="9959" max="10192" width="9" style="306"/>
    <col min="10193" max="10195" width="1.5" style="306" customWidth="1"/>
    <col min="10196" max="10197" width="2.375" style="306" customWidth="1"/>
    <col min="10198" max="10198" width="9.375" style="306" customWidth="1"/>
    <col min="10199" max="10199" width="11.125" style="306" customWidth="1"/>
    <col min="10200" max="10211" width="11" style="306" customWidth="1"/>
    <col min="10212" max="10212" width="0.75" style="306" customWidth="1"/>
    <col min="10213" max="10214" width="1.5" style="306" customWidth="1"/>
    <col min="10215" max="10448" width="9" style="306"/>
    <col min="10449" max="10451" width="1.5" style="306" customWidth="1"/>
    <col min="10452" max="10453" width="2.375" style="306" customWidth="1"/>
    <col min="10454" max="10454" width="9.375" style="306" customWidth="1"/>
    <col min="10455" max="10455" width="11.125" style="306" customWidth="1"/>
    <col min="10456" max="10467" width="11" style="306" customWidth="1"/>
    <col min="10468" max="10468" width="0.75" style="306" customWidth="1"/>
    <col min="10469" max="10470" width="1.5" style="306" customWidth="1"/>
    <col min="10471" max="10704" width="9" style="306"/>
    <col min="10705" max="10707" width="1.5" style="306" customWidth="1"/>
    <col min="10708" max="10709" width="2.375" style="306" customWidth="1"/>
    <col min="10710" max="10710" width="9.375" style="306" customWidth="1"/>
    <col min="10711" max="10711" width="11.125" style="306" customWidth="1"/>
    <col min="10712" max="10723" width="11" style="306" customWidth="1"/>
    <col min="10724" max="10724" width="0.75" style="306" customWidth="1"/>
    <col min="10725" max="10726" width="1.5" style="306" customWidth="1"/>
    <col min="10727" max="10960" width="9" style="306"/>
    <col min="10961" max="10963" width="1.5" style="306" customWidth="1"/>
    <col min="10964" max="10965" width="2.375" style="306" customWidth="1"/>
    <col min="10966" max="10966" width="9.375" style="306" customWidth="1"/>
    <col min="10967" max="10967" width="11.125" style="306" customWidth="1"/>
    <col min="10968" max="10979" width="11" style="306" customWidth="1"/>
    <col min="10980" max="10980" width="0.75" style="306" customWidth="1"/>
    <col min="10981" max="10982" width="1.5" style="306" customWidth="1"/>
    <col min="10983" max="11216" width="9" style="306"/>
    <col min="11217" max="11219" width="1.5" style="306" customWidth="1"/>
    <col min="11220" max="11221" width="2.375" style="306" customWidth="1"/>
    <col min="11222" max="11222" width="9.375" style="306" customWidth="1"/>
    <col min="11223" max="11223" width="11.125" style="306" customWidth="1"/>
    <col min="11224" max="11235" width="11" style="306" customWidth="1"/>
    <col min="11236" max="11236" width="0.75" style="306" customWidth="1"/>
    <col min="11237" max="11238" width="1.5" style="306" customWidth="1"/>
    <col min="11239" max="11472" width="9" style="306"/>
    <col min="11473" max="11475" width="1.5" style="306" customWidth="1"/>
    <col min="11476" max="11477" width="2.375" style="306" customWidth="1"/>
    <col min="11478" max="11478" width="9.375" style="306" customWidth="1"/>
    <col min="11479" max="11479" width="11.125" style="306" customWidth="1"/>
    <col min="11480" max="11491" width="11" style="306" customWidth="1"/>
    <col min="11492" max="11492" width="0.75" style="306" customWidth="1"/>
    <col min="11493" max="11494" width="1.5" style="306" customWidth="1"/>
    <col min="11495" max="11728" width="9" style="306"/>
    <col min="11729" max="11731" width="1.5" style="306" customWidth="1"/>
    <col min="11732" max="11733" width="2.375" style="306" customWidth="1"/>
    <col min="11734" max="11734" width="9.375" style="306" customWidth="1"/>
    <col min="11735" max="11735" width="11.125" style="306" customWidth="1"/>
    <col min="11736" max="11747" width="11" style="306" customWidth="1"/>
    <col min="11748" max="11748" width="0.75" style="306" customWidth="1"/>
    <col min="11749" max="11750" width="1.5" style="306" customWidth="1"/>
    <col min="11751" max="11984" width="9" style="306"/>
    <col min="11985" max="11987" width="1.5" style="306" customWidth="1"/>
    <col min="11988" max="11989" width="2.375" style="306" customWidth="1"/>
    <col min="11990" max="11990" width="9.375" style="306" customWidth="1"/>
    <col min="11991" max="11991" width="11.125" style="306" customWidth="1"/>
    <col min="11992" max="12003" width="11" style="306" customWidth="1"/>
    <col min="12004" max="12004" width="0.75" style="306" customWidth="1"/>
    <col min="12005" max="12006" width="1.5" style="306" customWidth="1"/>
    <col min="12007" max="12240" width="9" style="306"/>
    <col min="12241" max="12243" width="1.5" style="306" customWidth="1"/>
    <col min="12244" max="12245" width="2.375" style="306" customWidth="1"/>
    <col min="12246" max="12246" width="9.375" style="306" customWidth="1"/>
    <col min="12247" max="12247" width="11.125" style="306" customWidth="1"/>
    <col min="12248" max="12259" width="11" style="306" customWidth="1"/>
    <col min="12260" max="12260" width="0.75" style="306" customWidth="1"/>
    <col min="12261" max="12262" width="1.5" style="306" customWidth="1"/>
    <col min="12263" max="12496" width="9" style="306"/>
    <col min="12497" max="12499" width="1.5" style="306" customWidth="1"/>
    <col min="12500" max="12501" width="2.375" style="306" customWidth="1"/>
    <col min="12502" max="12502" width="9.375" style="306" customWidth="1"/>
    <col min="12503" max="12503" width="11.125" style="306" customWidth="1"/>
    <col min="12504" max="12515" width="11" style="306" customWidth="1"/>
    <col min="12516" max="12516" width="0.75" style="306" customWidth="1"/>
    <col min="12517" max="12518" width="1.5" style="306" customWidth="1"/>
    <col min="12519" max="12752" width="9" style="306"/>
    <col min="12753" max="12755" width="1.5" style="306" customWidth="1"/>
    <col min="12756" max="12757" width="2.375" style="306" customWidth="1"/>
    <col min="12758" max="12758" width="9.375" style="306" customWidth="1"/>
    <col min="12759" max="12759" width="11.125" style="306" customWidth="1"/>
    <col min="12760" max="12771" width="11" style="306" customWidth="1"/>
    <col min="12772" max="12772" width="0.75" style="306" customWidth="1"/>
    <col min="12773" max="12774" width="1.5" style="306" customWidth="1"/>
    <col min="12775" max="13008" width="9" style="306"/>
    <col min="13009" max="13011" width="1.5" style="306" customWidth="1"/>
    <col min="13012" max="13013" width="2.375" style="306" customWidth="1"/>
    <col min="13014" max="13014" width="9.375" style="306" customWidth="1"/>
    <col min="13015" max="13015" width="11.125" style="306" customWidth="1"/>
    <col min="13016" max="13027" width="11" style="306" customWidth="1"/>
    <col min="13028" max="13028" width="0.75" style="306" customWidth="1"/>
    <col min="13029" max="13030" width="1.5" style="306" customWidth="1"/>
    <col min="13031" max="13264" width="9" style="306"/>
    <col min="13265" max="13267" width="1.5" style="306" customWidth="1"/>
    <col min="13268" max="13269" width="2.375" style="306" customWidth="1"/>
    <col min="13270" max="13270" width="9.375" style="306" customWidth="1"/>
    <col min="13271" max="13271" width="11.125" style="306" customWidth="1"/>
    <col min="13272" max="13283" width="11" style="306" customWidth="1"/>
    <col min="13284" max="13284" width="0.75" style="306" customWidth="1"/>
    <col min="13285" max="13286" width="1.5" style="306" customWidth="1"/>
    <col min="13287" max="13520" width="9" style="306"/>
    <col min="13521" max="13523" width="1.5" style="306" customWidth="1"/>
    <col min="13524" max="13525" width="2.375" style="306" customWidth="1"/>
    <col min="13526" max="13526" width="9.375" style="306" customWidth="1"/>
    <col min="13527" max="13527" width="11.125" style="306" customWidth="1"/>
    <col min="13528" max="13539" width="11" style="306" customWidth="1"/>
    <col min="13540" max="13540" width="0.75" style="306" customWidth="1"/>
    <col min="13541" max="13542" width="1.5" style="306" customWidth="1"/>
    <col min="13543" max="13776" width="9" style="306"/>
    <col min="13777" max="13779" width="1.5" style="306" customWidth="1"/>
    <col min="13780" max="13781" width="2.375" style="306" customWidth="1"/>
    <col min="13782" max="13782" width="9.375" style="306" customWidth="1"/>
    <col min="13783" max="13783" width="11.125" style="306" customWidth="1"/>
    <col min="13784" max="13795" width="11" style="306" customWidth="1"/>
    <col min="13796" max="13796" width="0.75" style="306" customWidth="1"/>
    <col min="13797" max="13798" width="1.5" style="306" customWidth="1"/>
    <col min="13799" max="14032" width="9" style="306"/>
    <col min="14033" max="14035" width="1.5" style="306" customWidth="1"/>
    <col min="14036" max="14037" width="2.375" style="306" customWidth="1"/>
    <col min="14038" max="14038" width="9.375" style="306" customWidth="1"/>
    <col min="14039" max="14039" width="11.125" style="306" customWidth="1"/>
    <col min="14040" max="14051" width="11" style="306" customWidth="1"/>
    <col min="14052" max="14052" width="0.75" style="306" customWidth="1"/>
    <col min="14053" max="14054" width="1.5" style="306" customWidth="1"/>
    <col min="14055" max="14288" width="9" style="306"/>
    <col min="14289" max="14291" width="1.5" style="306" customWidth="1"/>
    <col min="14292" max="14293" width="2.375" style="306" customWidth="1"/>
    <col min="14294" max="14294" width="9.375" style="306" customWidth="1"/>
    <col min="14295" max="14295" width="11.125" style="306" customWidth="1"/>
    <col min="14296" max="14307" width="11" style="306" customWidth="1"/>
    <col min="14308" max="14308" width="0.75" style="306" customWidth="1"/>
    <col min="14309" max="14310" width="1.5" style="306" customWidth="1"/>
    <col min="14311" max="14544" width="9" style="306"/>
    <col min="14545" max="14547" width="1.5" style="306" customWidth="1"/>
    <col min="14548" max="14549" width="2.375" style="306" customWidth="1"/>
    <col min="14550" max="14550" width="9.375" style="306" customWidth="1"/>
    <col min="14551" max="14551" width="11.125" style="306" customWidth="1"/>
    <col min="14552" max="14563" width="11" style="306" customWidth="1"/>
    <col min="14564" max="14564" width="0.75" style="306" customWidth="1"/>
    <col min="14565" max="14566" width="1.5" style="306" customWidth="1"/>
    <col min="14567" max="14800" width="9" style="306"/>
    <col min="14801" max="14803" width="1.5" style="306" customWidth="1"/>
    <col min="14804" max="14805" width="2.375" style="306" customWidth="1"/>
    <col min="14806" max="14806" width="9.375" style="306" customWidth="1"/>
    <col min="14807" max="14807" width="11.125" style="306" customWidth="1"/>
    <col min="14808" max="14819" width="11" style="306" customWidth="1"/>
    <col min="14820" max="14820" width="0.75" style="306" customWidth="1"/>
    <col min="14821" max="14822" width="1.5" style="306" customWidth="1"/>
    <col min="14823" max="15056" width="9" style="306"/>
    <col min="15057" max="15059" width="1.5" style="306" customWidth="1"/>
    <col min="15060" max="15061" width="2.375" style="306" customWidth="1"/>
    <col min="15062" max="15062" width="9.375" style="306" customWidth="1"/>
    <col min="15063" max="15063" width="11.125" style="306" customWidth="1"/>
    <col min="15064" max="15075" width="11" style="306" customWidth="1"/>
    <col min="15076" max="15076" width="0.75" style="306" customWidth="1"/>
    <col min="15077" max="15078" width="1.5" style="306" customWidth="1"/>
    <col min="15079" max="15312" width="9" style="306"/>
    <col min="15313" max="15315" width="1.5" style="306" customWidth="1"/>
    <col min="15316" max="15317" width="2.375" style="306" customWidth="1"/>
    <col min="15318" max="15318" width="9.375" style="306" customWidth="1"/>
    <col min="15319" max="15319" width="11.125" style="306" customWidth="1"/>
    <col min="15320" max="15331" width="11" style="306" customWidth="1"/>
    <col min="15332" max="15332" width="0.75" style="306" customWidth="1"/>
    <col min="15333" max="15334" width="1.5" style="306" customWidth="1"/>
    <col min="15335" max="15568" width="9" style="306"/>
    <col min="15569" max="15571" width="1.5" style="306" customWidth="1"/>
    <col min="15572" max="15573" width="2.375" style="306" customWidth="1"/>
    <col min="15574" max="15574" width="9.375" style="306" customWidth="1"/>
    <col min="15575" max="15575" width="11.125" style="306" customWidth="1"/>
    <col min="15576" max="15587" width="11" style="306" customWidth="1"/>
    <col min="15588" max="15588" width="0.75" style="306" customWidth="1"/>
    <col min="15589" max="15590" width="1.5" style="306" customWidth="1"/>
    <col min="15591" max="15824" width="9" style="306"/>
    <col min="15825" max="15827" width="1.5" style="306" customWidth="1"/>
    <col min="15828" max="15829" width="2.375" style="306" customWidth="1"/>
    <col min="15830" max="15830" width="9.375" style="306" customWidth="1"/>
    <col min="15831" max="15831" width="11.125" style="306" customWidth="1"/>
    <col min="15832" max="15843" width="11" style="306" customWidth="1"/>
    <col min="15844" max="15844" width="0.75" style="306" customWidth="1"/>
    <col min="15845" max="15846" width="1.5" style="306" customWidth="1"/>
    <col min="15847" max="16080" width="9" style="306"/>
    <col min="16081" max="16083" width="1.5" style="306" customWidth="1"/>
    <col min="16084" max="16085" width="2.375" style="306" customWidth="1"/>
    <col min="16086" max="16086" width="9.375" style="306" customWidth="1"/>
    <col min="16087" max="16087" width="11.125" style="306" customWidth="1"/>
    <col min="16088" max="16099" width="11" style="306" customWidth="1"/>
    <col min="16100" max="16100" width="0.75" style="306" customWidth="1"/>
    <col min="16101" max="16102" width="1.5" style="306" customWidth="1"/>
    <col min="16103" max="16384" width="9" style="306"/>
  </cols>
  <sheetData>
    <row r="1" spans="1:22">
      <c r="A1" s="303"/>
      <c r="B1" s="303"/>
      <c r="C1" s="303"/>
      <c r="D1" s="303"/>
      <c r="E1" s="304"/>
      <c r="F1" s="303"/>
      <c r="G1" s="303"/>
      <c r="H1" s="303"/>
      <c r="I1" s="303"/>
      <c r="J1" s="303"/>
      <c r="K1" s="303"/>
      <c r="L1" s="303"/>
      <c r="M1" s="303"/>
      <c r="N1" s="303"/>
      <c r="O1" s="303"/>
      <c r="P1" s="303"/>
      <c r="Q1" s="303"/>
      <c r="R1" s="303"/>
      <c r="S1" s="303"/>
      <c r="T1" s="303"/>
      <c r="U1" s="305"/>
      <c r="V1" s="305"/>
    </row>
    <row r="2" spans="1:22" ht="4.5" customHeight="1">
      <c r="A2" s="303"/>
      <c r="V2" s="305"/>
    </row>
    <row r="3" spans="1:22" ht="20.25" customHeight="1">
      <c r="A3" s="303"/>
      <c r="D3" s="2840" t="s">
        <v>1541</v>
      </c>
      <c r="V3" s="305"/>
    </row>
    <row r="4" spans="1:22" ht="24.95" customHeight="1">
      <c r="A4" s="303"/>
      <c r="C4" s="813"/>
      <c r="F4" s="814" t="s">
        <v>480</v>
      </c>
      <c r="V4" s="305"/>
    </row>
    <row r="5" spans="1:22" ht="12" customHeight="1">
      <c r="A5" s="303"/>
      <c r="D5" s="815"/>
      <c r="E5" s="816"/>
      <c r="F5" s="815"/>
      <c r="G5" s="815"/>
      <c r="H5" s="815"/>
      <c r="I5" s="815"/>
      <c r="J5" s="815"/>
      <c r="K5" s="815"/>
      <c r="L5" s="815"/>
      <c r="M5" s="815"/>
      <c r="N5" s="815"/>
      <c r="O5" s="815"/>
      <c r="P5" s="815"/>
      <c r="Q5" s="815"/>
      <c r="R5" s="815"/>
      <c r="S5" s="815"/>
      <c r="T5" s="815"/>
      <c r="V5" s="305"/>
    </row>
    <row r="6" spans="1:22" ht="24.95" customHeight="1">
      <c r="A6" s="303"/>
      <c r="D6" s="817" t="s">
        <v>481</v>
      </c>
      <c r="E6" s="818"/>
      <c r="F6" s="819"/>
      <c r="G6" s="817"/>
      <c r="H6" s="817"/>
      <c r="I6" s="817"/>
      <c r="J6" s="817"/>
      <c r="K6" s="817"/>
      <c r="L6" s="817"/>
      <c r="M6" s="817"/>
      <c r="N6" s="817"/>
      <c r="O6" s="817"/>
      <c r="P6" s="817"/>
      <c r="Q6" s="817"/>
      <c r="R6" s="817"/>
      <c r="S6" s="817"/>
      <c r="V6" s="305"/>
    </row>
    <row r="7" spans="1:22" s="310" customFormat="1" ht="15" customHeight="1" thickBot="1">
      <c r="A7" s="307"/>
      <c r="B7" s="308"/>
      <c r="C7" s="308"/>
      <c r="D7" s="615"/>
      <c r="E7" s="615"/>
      <c r="F7" s="615"/>
      <c r="G7" s="615"/>
      <c r="H7" s="615"/>
      <c r="I7" s="615"/>
      <c r="J7" s="615"/>
      <c r="K7" s="615"/>
      <c r="L7" s="615"/>
      <c r="M7" s="615"/>
      <c r="N7" s="615"/>
      <c r="O7" s="615"/>
      <c r="P7" s="615"/>
      <c r="Q7" s="615"/>
      <c r="R7" s="615"/>
      <c r="S7" s="615"/>
      <c r="T7" s="320" t="s">
        <v>283</v>
      </c>
      <c r="V7" s="311"/>
    </row>
    <row r="8" spans="1:22" s="310" customFormat="1" ht="5.0999999999999996" hidden="1" customHeight="1">
      <c r="A8" s="307"/>
      <c r="B8" s="308"/>
      <c r="C8" s="820"/>
      <c r="D8" s="322"/>
      <c r="E8" s="323"/>
      <c r="F8" s="324"/>
      <c r="G8" s="322"/>
      <c r="H8" s="323"/>
      <c r="I8" s="323"/>
      <c r="J8" s="323"/>
      <c r="K8" s="323"/>
      <c r="L8" s="323"/>
      <c r="M8" s="323"/>
      <c r="N8" s="323"/>
      <c r="O8" s="323"/>
      <c r="P8" s="325"/>
      <c r="Q8" s="323"/>
      <c r="R8" s="326"/>
      <c r="S8" s="327"/>
      <c r="T8" s="328"/>
      <c r="V8" s="311"/>
    </row>
    <row r="9" spans="1:22" s="310" customFormat="1" ht="18" customHeight="1">
      <c r="A9" s="307"/>
      <c r="B9" s="308"/>
      <c r="C9" s="820"/>
      <c r="D9" s="329"/>
      <c r="E9" s="330"/>
      <c r="F9" s="321"/>
      <c r="G9" s="331" t="s">
        <v>358</v>
      </c>
      <c r="H9" s="330"/>
      <c r="I9" s="330"/>
      <c r="J9" s="330"/>
      <c r="K9" s="330"/>
      <c r="L9" s="330"/>
      <c r="M9" s="330"/>
      <c r="N9" s="330"/>
      <c r="O9" s="330"/>
      <c r="P9" s="332" t="s">
        <v>359</v>
      </c>
      <c r="Q9" s="330"/>
      <c r="R9" s="330"/>
      <c r="S9" s="333" t="s">
        <v>360</v>
      </c>
      <c r="T9" s="328"/>
      <c r="V9" s="311"/>
    </row>
    <row r="10" spans="1:22" s="310" customFormat="1" ht="18" customHeight="1">
      <c r="A10" s="307"/>
      <c r="B10" s="308"/>
      <c r="C10" s="820"/>
      <c r="D10" s="329"/>
      <c r="E10" s="330"/>
      <c r="F10" s="321"/>
      <c r="G10" s="330"/>
      <c r="H10" s="618" t="s">
        <v>361</v>
      </c>
      <c r="I10" s="619"/>
      <c r="J10" s="619"/>
      <c r="K10" s="619"/>
      <c r="L10" s="619"/>
      <c r="M10" s="619"/>
      <c r="N10" s="619"/>
      <c r="O10" s="618" t="s">
        <v>362</v>
      </c>
      <c r="P10" s="336"/>
      <c r="Q10" s="821" t="s">
        <v>361</v>
      </c>
      <c r="R10" s="821" t="s">
        <v>362</v>
      </c>
      <c r="S10" s="336"/>
      <c r="T10" s="328"/>
      <c r="V10" s="311"/>
    </row>
    <row r="11" spans="1:22" s="310" customFormat="1" ht="18" customHeight="1" thickBot="1">
      <c r="A11" s="307"/>
      <c r="B11" s="308"/>
      <c r="C11" s="820"/>
      <c r="D11" s="338"/>
      <c r="E11" s="615"/>
      <c r="F11" s="620"/>
      <c r="G11" s="615"/>
      <c r="H11" s="340"/>
      <c r="I11" s="341" t="s">
        <v>363</v>
      </c>
      <c r="J11" s="342" t="s">
        <v>364</v>
      </c>
      <c r="K11" s="342" t="s">
        <v>365</v>
      </c>
      <c r="L11" s="343" t="s">
        <v>366</v>
      </c>
      <c r="M11" s="344" t="s">
        <v>367</v>
      </c>
      <c r="N11" s="345" t="s">
        <v>368</v>
      </c>
      <c r="O11" s="340"/>
      <c r="P11" s="340"/>
      <c r="Q11" s="346"/>
      <c r="R11" s="346"/>
      <c r="S11" s="340"/>
      <c r="T11" s="328"/>
      <c r="V11" s="311"/>
    </row>
    <row r="12" spans="1:22" s="310" customFormat="1" ht="18" hidden="1" customHeight="1">
      <c r="A12" s="307"/>
      <c r="B12" s="308"/>
      <c r="C12" s="820"/>
      <c r="D12" s="822" t="s">
        <v>296</v>
      </c>
      <c r="E12" s="623"/>
      <c r="F12" s="624"/>
      <c r="G12" s="823">
        <v>11.90782883847</v>
      </c>
      <c r="H12" s="823">
        <v>4.9836781770699998</v>
      </c>
      <c r="I12" s="824">
        <v>0.438500008</v>
      </c>
      <c r="J12" s="352">
        <v>2.1408833680499999</v>
      </c>
      <c r="K12" s="352">
        <v>2.17497623637</v>
      </c>
      <c r="L12" s="353">
        <v>0.22931856465</v>
      </c>
      <c r="M12" s="825">
        <v>1.83717695846</v>
      </c>
      <c r="N12" s="826">
        <v>3.14634559391</v>
      </c>
      <c r="O12" s="827">
        <v>6.9241506613999997</v>
      </c>
      <c r="P12" s="828">
        <v>2.5186042052399999</v>
      </c>
      <c r="Q12" s="829">
        <v>7.8122092269999999E-2</v>
      </c>
      <c r="R12" s="829">
        <v>2.4404821129699998</v>
      </c>
      <c r="S12" s="828">
        <v>2.79164398675</v>
      </c>
      <c r="T12" s="328"/>
      <c r="V12" s="311"/>
    </row>
    <row r="13" spans="1:22" s="310" customFormat="1" ht="18" hidden="1" customHeight="1">
      <c r="A13" s="307"/>
      <c r="B13" s="308"/>
      <c r="C13" s="820"/>
      <c r="D13" s="359"/>
      <c r="E13" s="360"/>
      <c r="F13" s="361"/>
      <c r="G13" s="362"/>
      <c r="H13" s="362"/>
      <c r="I13" s="363"/>
      <c r="J13" s="364"/>
      <c r="K13" s="364"/>
      <c r="L13" s="365"/>
      <c r="M13" s="366"/>
      <c r="N13" s="367"/>
      <c r="O13" s="368"/>
      <c r="P13" s="362"/>
      <c r="Q13" s="369"/>
      <c r="R13" s="369"/>
      <c r="S13" s="362"/>
      <c r="T13" s="328"/>
      <c r="V13" s="311"/>
    </row>
    <row r="14" spans="1:22" s="310" customFormat="1" ht="18" hidden="1" customHeight="1">
      <c r="A14" s="307"/>
      <c r="B14" s="308"/>
      <c r="C14" s="820"/>
      <c r="D14" s="822" t="s">
        <v>298</v>
      </c>
      <c r="E14" s="623"/>
      <c r="F14" s="624"/>
      <c r="G14" s="823">
        <v>12.13424407168</v>
      </c>
      <c r="H14" s="823">
        <v>5.0066930985400004</v>
      </c>
      <c r="I14" s="824">
        <v>0.45075464651000002</v>
      </c>
      <c r="J14" s="352">
        <v>2.13866593891</v>
      </c>
      <c r="K14" s="352">
        <v>2.2033561697700002</v>
      </c>
      <c r="L14" s="353">
        <v>0.21391634335000001</v>
      </c>
      <c r="M14" s="825">
        <v>1.85438768475</v>
      </c>
      <c r="N14" s="826">
        <v>3.1515506035400001</v>
      </c>
      <c r="O14" s="827">
        <v>7.12755097314</v>
      </c>
      <c r="P14" s="828">
        <v>2.5660700911999998</v>
      </c>
      <c r="Q14" s="829">
        <v>7.9859898360000001E-2</v>
      </c>
      <c r="R14" s="829">
        <v>2.4862101928400002</v>
      </c>
      <c r="S14" s="828">
        <v>3.2520737412599998</v>
      </c>
      <c r="T14" s="328"/>
      <c r="V14" s="311"/>
    </row>
    <row r="15" spans="1:22" s="310" customFormat="1" ht="18" hidden="1" customHeight="1">
      <c r="A15" s="307"/>
      <c r="B15" s="308"/>
      <c r="C15" s="820"/>
      <c r="D15" s="370"/>
      <c r="E15" s="371"/>
      <c r="F15" s="372"/>
      <c r="G15" s="373"/>
      <c r="H15" s="373"/>
      <c r="I15" s="374"/>
      <c r="J15" s="375"/>
      <c r="K15" s="375"/>
      <c r="L15" s="376"/>
      <c r="M15" s="377"/>
      <c r="N15" s="378"/>
      <c r="O15" s="379"/>
      <c r="P15" s="373"/>
      <c r="Q15" s="380"/>
      <c r="R15" s="380"/>
      <c r="S15" s="373"/>
      <c r="T15" s="328"/>
      <c r="V15" s="311"/>
    </row>
    <row r="16" spans="1:22" s="310" customFormat="1" ht="18" hidden="1" customHeight="1">
      <c r="A16" s="307"/>
      <c r="B16" s="308"/>
      <c r="C16" s="820"/>
      <c r="D16" s="822" t="s">
        <v>299</v>
      </c>
      <c r="E16" s="623"/>
      <c r="F16" s="624"/>
      <c r="G16" s="823">
        <v>11.655984496929999</v>
      </c>
      <c r="H16" s="823">
        <v>4.7653586995900001</v>
      </c>
      <c r="I16" s="824">
        <v>0.44304953237</v>
      </c>
      <c r="J16" s="352">
        <v>2.0319362356399999</v>
      </c>
      <c r="K16" s="352">
        <v>2.1078532431000001</v>
      </c>
      <c r="L16" s="353">
        <v>0.18251968848</v>
      </c>
      <c r="M16" s="825">
        <v>1.74311213675</v>
      </c>
      <c r="N16" s="826">
        <v>3.0214314575299999</v>
      </c>
      <c r="O16" s="827">
        <v>6.8906257973400002</v>
      </c>
      <c r="P16" s="828">
        <v>2.5564979030299999</v>
      </c>
      <c r="Q16" s="829">
        <v>7.995269897E-2</v>
      </c>
      <c r="R16" s="829">
        <v>2.4765452040599998</v>
      </c>
      <c r="S16" s="828">
        <v>3.5676131837199998</v>
      </c>
      <c r="T16" s="328"/>
      <c r="V16" s="311"/>
    </row>
    <row r="17" spans="1:22" s="310" customFormat="1" ht="18" hidden="1" customHeight="1">
      <c r="A17" s="307"/>
      <c r="B17" s="308"/>
      <c r="C17" s="820"/>
      <c r="D17" s="359"/>
      <c r="E17" s="360"/>
      <c r="F17" s="361"/>
      <c r="G17" s="362"/>
      <c r="H17" s="362"/>
      <c r="I17" s="363"/>
      <c r="J17" s="364"/>
      <c r="K17" s="364"/>
      <c r="L17" s="365"/>
      <c r="M17" s="366"/>
      <c r="N17" s="367"/>
      <c r="O17" s="368"/>
      <c r="P17" s="362"/>
      <c r="Q17" s="369"/>
      <c r="R17" s="369"/>
      <c r="S17" s="362"/>
      <c r="T17" s="328"/>
      <c r="V17" s="311"/>
    </row>
    <row r="18" spans="1:22" s="310" customFormat="1" ht="18" hidden="1" customHeight="1">
      <c r="A18" s="307"/>
      <c r="B18" s="308"/>
      <c r="C18" s="820"/>
      <c r="D18" s="822" t="s">
        <v>300</v>
      </c>
      <c r="E18" s="623"/>
      <c r="F18" s="624"/>
      <c r="G18" s="823">
        <v>11.74313058952</v>
      </c>
      <c r="H18" s="823">
        <v>4.7651073505400001</v>
      </c>
      <c r="I18" s="824">
        <v>0.46129945005</v>
      </c>
      <c r="J18" s="352">
        <v>2.02259632103</v>
      </c>
      <c r="K18" s="352">
        <v>2.1184061439900002</v>
      </c>
      <c r="L18" s="353">
        <v>0.16280543547000001</v>
      </c>
      <c r="M18" s="825">
        <v>1.7126597293100001</v>
      </c>
      <c r="N18" s="826">
        <v>3.0515219030799998</v>
      </c>
      <c r="O18" s="827">
        <v>6.9780232389799997</v>
      </c>
      <c r="P18" s="828">
        <v>2.5038912934500002</v>
      </c>
      <c r="Q18" s="829">
        <v>7.9869748099999999E-2</v>
      </c>
      <c r="R18" s="829">
        <v>2.42402154535</v>
      </c>
      <c r="S18" s="828">
        <v>3.9202766585600002</v>
      </c>
      <c r="T18" s="328"/>
      <c r="V18" s="311"/>
    </row>
    <row r="19" spans="1:22" s="310" customFormat="1" ht="18" hidden="1" customHeight="1">
      <c r="A19" s="307"/>
      <c r="B19" s="308"/>
      <c r="C19" s="820"/>
      <c r="D19" s="370"/>
      <c r="E19" s="371"/>
      <c r="F19" s="372"/>
      <c r="G19" s="373"/>
      <c r="H19" s="373"/>
      <c r="I19" s="374"/>
      <c r="J19" s="375"/>
      <c r="K19" s="375"/>
      <c r="L19" s="376"/>
      <c r="M19" s="377"/>
      <c r="N19" s="378"/>
      <c r="O19" s="379"/>
      <c r="P19" s="373"/>
      <c r="Q19" s="380"/>
      <c r="R19" s="380"/>
      <c r="S19" s="373"/>
      <c r="T19" s="328"/>
      <c r="V19" s="311"/>
    </row>
    <row r="20" spans="1:22" s="310" customFormat="1" ht="18" hidden="1" customHeight="1">
      <c r="A20" s="307"/>
      <c r="B20" s="308"/>
      <c r="C20" s="820"/>
      <c r="D20" s="822" t="s">
        <v>301</v>
      </c>
      <c r="E20" s="623"/>
      <c r="F20" s="624"/>
      <c r="G20" s="823">
        <v>11.893799294220001</v>
      </c>
      <c r="H20" s="823">
        <v>4.7216442398499998</v>
      </c>
      <c r="I20" s="824">
        <v>0.46574327400999999</v>
      </c>
      <c r="J20" s="352">
        <v>1.9871203284500001</v>
      </c>
      <c r="K20" s="352">
        <v>2.1202866787299999</v>
      </c>
      <c r="L20" s="353">
        <v>0.14849395866000001</v>
      </c>
      <c r="M20" s="825">
        <v>1.68640293727</v>
      </c>
      <c r="N20" s="826">
        <v>3.03410386393</v>
      </c>
      <c r="O20" s="827">
        <v>7.1721550543700001</v>
      </c>
      <c r="P20" s="828">
        <v>2.5104224665100001</v>
      </c>
      <c r="Q20" s="829">
        <v>8.0227113579999995E-2</v>
      </c>
      <c r="R20" s="829">
        <v>2.4301953529300002</v>
      </c>
      <c r="S20" s="828">
        <v>4.2255400231099998</v>
      </c>
      <c r="T20" s="328"/>
      <c r="V20" s="311"/>
    </row>
    <row r="21" spans="1:22" s="310" customFormat="1" ht="18" hidden="1" customHeight="1">
      <c r="A21" s="307"/>
      <c r="B21" s="308"/>
      <c r="C21" s="820"/>
      <c r="D21" s="359"/>
      <c r="E21" s="360"/>
      <c r="F21" s="361"/>
      <c r="G21" s="362"/>
      <c r="H21" s="362"/>
      <c r="I21" s="363"/>
      <c r="J21" s="364"/>
      <c r="K21" s="364"/>
      <c r="L21" s="365"/>
      <c r="M21" s="366"/>
      <c r="N21" s="367"/>
      <c r="O21" s="368"/>
      <c r="P21" s="362"/>
      <c r="Q21" s="369"/>
      <c r="R21" s="369"/>
      <c r="S21" s="362"/>
      <c r="T21" s="328"/>
      <c r="V21" s="311"/>
    </row>
    <row r="22" spans="1:22" s="310" customFormat="1" ht="18" hidden="1" customHeight="1">
      <c r="A22" s="307"/>
      <c r="B22" s="308"/>
      <c r="C22" s="820"/>
      <c r="D22" s="822" t="s">
        <v>302</v>
      </c>
      <c r="E22" s="623"/>
      <c r="F22" s="624"/>
      <c r="G22" s="823">
        <v>12.18689962835</v>
      </c>
      <c r="H22" s="823">
        <v>4.8221206950999997</v>
      </c>
      <c r="I22" s="824">
        <v>0.49866953601000003</v>
      </c>
      <c r="J22" s="352">
        <v>2.01342429407</v>
      </c>
      <c r="K22" s="352">
        <v>2.16954660702</v>
      </c>
      <c r="L22" s="353">
        <v>0.140480258</v>
      </c>
      <c r="M22" s="825">
        <v>1.6957311725999999</v>
      </c>
      <c r="N22" s="826">
        <v>3.12500448644</v>
      </c>
      <c r="O22" s="827">
        <v>7.3647789332500002</v>
      </c>
      <c r="P22" s="828">
        <v>2.53878443277</v>
      </c>
      <c r="Q22" s="829">
        <v>8.1214486320000001E-2</v>
      </c>
      <c r="R22" s="829">
        <v>2.45756994645</v>
      </c>
      <c r="S22" s="828">
        <v>4.5926892637299996</v>
      </c>
      <c r="T22" s="328"/>
      <c r="V22" s="311"/>
    </row>
    <row r="23" spans="1:22" s="310" customFormat="1" ht="18" hidden="1" customHeight="1">
      <c r="A23" s="307"/>
      <c r="B23" s="308"/>
      <c r="C23" s="820"/>
      <c r="D23" s="370"/>
      <c r="E23" s="371"/>
      <c r="F23" s="372"/>
      <c r="G23" s="373"/>
      <c r="H23" s="373"/>
      <c r="I23" s="374"/>
      <c r="J23" s="375"/>
      <c r="K23" s="375"/>
      <c r="L23" s="376"/>
      <c r="M23" s="377"/>
      <c r="N23" s="378"/>
      <c r="O23" s="379"/>
      <c r="P23" s="373"/>
      <c r="Q23" s="380"/>
      <c r="R23" s="380"/>
      <c r="S23" s="373"/>
      <c r="T23" s="328"/>
      <c r="V23" s="311"/>
    </row>
    <row r="24" spans="1:22" s="310" customFormat="1" ht="18" hidden="1" customHeight="1">
      <c r="A24" s="307"/>
      <c r="B24" s="308"/>
      <c r="C24" s="820"/>
      <c r="D24" s="822" t="s">
        <v>303</v>
      </c>
      <c r="E24" s="623"/>
      <c r="F24" s="624"/>
      <c r="G24" s="823">
        <v>12.14586502305</v>
      </c>
      <c r="H24" s="823">
        <v>4.7475705051899997</v>
      </c>
      <c r="I24" s="824">
        <v>0.51866974447000003</v>
      </c>
      <c r="J24" s="352">
        <v>1.9542161196800001</v>
      </c>
      <c r="K24" s="352">
        <v>2.15155735537</v>
      </c>
      <c r="L24" s="353">
        <v>0.12312728567</v>
      </c>
      <c r="M24" s="825">
        <v>1.64857656796</v>
      </c>
      <c r="N24" s="826">
        <v>3.0969724257800002</v>
      </c>
      <c r="O24" s="827">
        <v>7.3982945178600001</v>
      </c>
      <c r="P24" s="828">
        <v>2.4681359372</v>
      </c>
      <c r="Q24" s="829">
        <v>7.4450074500000005E-2</v>
      </c>
      <c r="R24" s="829">
        <v>2.3936858626999999</v>
      </c>
      <c r="S24" s="828">
        <v>4.7468380614200001</v>
      </c>
      <c r="T24" s="328"/>
      <c r="V24" s="311"/>
    </row>
    <row r="25" spans="1:22" s="310" customFormat="1" ht="18" hidden="1" customHeight="1">
      <c r="A25" s="307"/>
      <c r="B25" s="308"/>
      <c r="C25" s="820"/>
      <c r="D25" s="370"/>
      <c r="E25" s="371"/>
      <c r="F25" s="372"/>
      <c r="G25" s="373"/>
      <c r="H25" s="373"/>
      <c r="I25" s="374"/>
      <c r="J25" s="375"/>
      <c r="K25" s="375"/>
      <c r="L25" s="376"/>
      <c r="M25" s="377"/>
      <c r="N25" s="378"/>
      <c r="O25" s="379"/>
      <c r="P25" s="373"/>
      <c r="Q25" s="380"/>
      <c r="R25" s="380"/>
      <c r="S25" s="373"/>
      <c r="T25" s="328"/>
      <c r="V25" s="311"/>
    </row>
    <row r="26" spans="1:22" s="310" customFormat="1" ht="18" hidden="1" customHeight="1">
      <c r="A26" s="307"/>
      <c r="B26" s="308"/>
      <c r="C26" s="820"/>
      <c r="D26" s="822" t="s">
        <v>304</v>
      </c>
      <c r="E26" s="623"/>
      <c r="F26" s="624"/>
      <c r="G26" s="823">
        <v>12.36397723002</v>
      </c>
      <c r="H26" s="823">
        <v>4.8047109272000004</v>
      </c>
      <c r="I26" s="824">
        <v>0.54259865349000003</v>
      </c>
      <c r="J26" s="352">
        <v>1.95450363736</v>
      </c>
      <c r="K26" s="352">
        <v>2.2013268895400002</v>
      </c>
      <c r="L26" s="353">
        <v>0.10628174680999999</v>
      </c>
      <c r="M26" s="825">
        <v>1.65657995239</v>
      </c>
      <c r="N26" s="826">
        <v>3.1476826882800002</v>
      </c>
      <c r="O26" s="827">
        <v>7.5592663028200002</v>
      </c>
      <c r="P26" s="828">
        <v>2.4618899321500001</v>
      </c>
      <c r="Q26" s="829">
        <v>7.3379808350000006E-2</v>
      </c>
      <c r="R26" s="829">
        <v>2.3885101238000002</v>
      </c>
      <c r="S26" s="828">
        <v>5.1673477447099998</v>
      </c>
      <c r="T26" s="328"/>
      <c r="V26" s="311"/>
    </row>
    <row r="27" spans="1:22" s="310" customFormat="1" ht="18" hidden="1" customHeight="1">
      <c r="A27" s="307"/>
      <c r="B27" s="308"/>
      <c r="C27" s="820"/>
      <c r="D27" s="830"/>
      <c r="E27" s="387"/>
      <c r="F27" s="388"/>
      <c r="G27" s="389"/>
      <c r="H27" s="389"/>
      <c r="I27" s="390"/>
      <c r="J27" s="391"/>
      <c r="K27" s="391"/>
      <c r="L27" s="392"/>
      <c r="M27" s="831"/>
      <c r="N27" s="832"/>
      <c r="O27" s="395"/>
      <c r="P27" s="396"/>
      <c r="Q27" s="397"/>
      <c r="R27" s="397"/>
      <c r="S27" s="396"/>
      <c r="T27" s="328"/>
      <c r="V27" s="311"/>
    </row>
    <row r="28" spans="1:22" s="310" customFormat="1" ht="18" hidden="1" customHeight="1">
      <c r="A28" s="307"/>
      <c r="B28" s="308"/>
      <c r="C28" s="820"/>
      <c r="D28" s="822" t="s">
        <v>305</v>
      </c>
      <c r="E28" s="623"/>
      <c r="F28" s="624"/>
      <c r="G28" s="823">
        <v>12.38304292249</v>
      </c>
      <c r="H28" s="823">
        <v>4.8048362087400003</v>
      </c>
      <c r="I28" s="824">
        <v>0.57534390061999996</v>
      </c>
      <c r="J28" s="352">
        <v>1.92550860328</v>
      </c>
      <c r="K28" s="352">
        <v>2.2138897381499998</v>
      </c>
      <c r="L28" s="353">
        <v>9.0093966689999999E-2</v>
      </c>
      <c r="M28" s="825">
        <v>1.6362283584199999</v>
      </c>
      <c r="N28" s="826">
        <v>3.1650115574000002</v>
      </c>
      <c r="O28" s="827">
        <v>7.5782067137500002</v>
      </c>
      <c r="P28" s="828">
        <v>2.5259645395499999</v>
      </c>
      <c r="Q28" s="829">
        <v>7.6738182540000005E-2</v>
      </c>
      <c r="R28" s="829">
        <v>2.4492263570100001</v>
      </c>
      <c r="S28" s="828">
        <v>5.4402224800500001</v>
      </c>
      <c r="T28" s="328"/>
      <c r="V28" s="311"/>
    </row>
    <row r="29" spans="1:22" s="310" customFormat="1" ht="18" hidden="1" customHeight="1">
      <c r="A29" s="307"/>
      <c r="B29" s="308"/>
      <c r="C29" s="820"/>
      <c r="D29" s="830"/>
      <c r="E29" s="387"/>
      <c r="F29" s="388"/>
      <c r="G29" s="389"/>
      <c r="H29" s="389"/>
      <c r="I29" s="390"/>
      <c r="J29" s="391"/>
      <c r="K29" s="391"/>
      <c r="L29" s="392"/>
      <c r="M29" s="831"/>
      <c r="N29" s="832"/>
      <c r="O29" s="395"/>
      <c r="P29" s="396"/>
      <c r="Q29" s="397"/>
      <c r="R29" s="397"/>
      <c r="S29" s="396"/>
      <c r="T29" s="328"/>
      <c r="V29" s="311"/>
    </row>
    <row r="30" spans="1:22" s="310" customFormat="1" ht="19.5" hidden="1" customHeight="1">
      <c r="A30" s="311"/>
      <c r="C30" s="833"/>
      <c r="D30" s="822" t="s">
        <v>306</v>
      </c>
      <c r="E30" s="834"/>
      <c r="F30" s="835"/>
      <c r="G30" s="823">
        <v>12.7290564892</v>
      </c>
      <c r="H30" s="823">
        <v>4.9924746684799999</v>
      </c>
      <c r="I30" s="824">
        <v>0.62306858891000005</v>
      </c>
      <c r="J30" s="352">
        <v>1.9987093790099999</v>
      </c>
      <c r="K30" s="352">
        <v>2.2835496701200002</v>
      </c>
      <c r="L30" s="353">
        <v>8.7147030439999995E-2</v>
      </c>
      <c r="M30" s="825">
        <v>1.68753142282</v>
      </c>
      <c r="N30" s="826">
        <v>3.3036896762799999</v>
      </c>
      <c r="O30" s="827">
        <v>7.7365818207199997</v>
      </c>
      <c r="P30" s="828">
        <v>2.5064669365199999</v>
      </c>
      <c r="Q30" s="829">
        <v>7.8032305149999995E-2</v>
      </c>
      <c r="R30" s="829">
        <v>2.42843463137</v>
      </c>
      <c r="S30" s="828">
        <v>5.8694688473900003</v>
      </c>
      <c r="T30" s="406"/>
      <c r="V30" s="311"/>
    </row>
    <row r="31" spans="1:22" s="310" customFormat="1" ht="20.100000000000001" hidden="1" customHeight="1">
      <c r="A31" s="311"/>
      <c r="C31" s="833"/>
      <c r="D31" s="386"/>
      <c r="E31" s="407"/>
      <c r="F31" s="408"/>
      <c r="G31" s="389"/>
      <c r="H31" s="389"/>
      <c r="I31" s="390"/>
      <c r="J31" s="391"/>
      <c r="K31" s="391"/>
      <c r="L31" s="392"/>
      <c r="M31" s="831"/>
      <c r="N31" s="832"/>
      <c r="O31" s="395"/>
      <c r="P31" s="396"/>
      <c r="Q31" s="397"/>
      <c r="R31" s="397"/>
      <c r="S31" s="396"/>
      <c r="T31" s="406"/>
      <c r="V31" s="311"/>
    </row>
    <row r="32" spans="1:22" s="310" customFormat="1" ht="19.5" hidden="1" customHeight="1">
      <c r="A32" s="311"/>
      <c r="C32" s="833"/>
      <c r="D32" s="822" t="s">
        <v>307</v>
      </c>
      <c r="E32" s="834"/>
      <c r="F32" s="835"/>
      <c r="G32" s="823">
        <v>12.96003599418</v>
      </c>
      <c r="H32" s="823">
        <v>5.1370580627000004</v>
      </c>
      <c r="I32" s="824">
        <v>0.66419712793999997</v>
      </c>
      <c r="J32" s="352">
        <v>2.04717877654</v>
      </c>
      <c r="K32" s="352">
        <v>2.3465479948099999</v>
      </c>
      <c r="L32" s="353">
        <v>7.913416341E-2</v>
      </c>
      <c r="M32" s="825">
        <v>1.7091433089000001</v>
      </c>
      <c r="N32" s="826">
        <v>3.4264709763000001</v>
      </c>
      <c r="O32" s="827">
        <v>7.8229779314799996</v>
      </c>
      <c r="P32" s="828">
        <v>2.54875898877</v>
      </c>
      <c r="Q32" s="829">
        <v>8.1632345839999995E-2</v>
      </c>
      <c r="R32" s="829">
        <v>2.4671266429299998</v>
      </c>
      <c r="S32" s="828">
        <v>6.0821567961099996</v>
      </c>
      <c r="T32" s="406"/>
      <c r="V32" s="311"/>
    </row>
    <row r="33" spans="1:22" s="310" customFormat="1" ht="20.100000000000001" hidden="1" customHeight="1">
      <c r="A33" s="311"/>
      <c r="C33" s="833"/>
      <c r="D33" s="386"/>
      <c r="E33" s="407"/>
      <c r="F33" s="408"/>
      <c r="G33" s="389"/>
      <c r="H33" s="389"/>
      <c r="I33" s="390"/>
      <c r="J33" s="391"/>
      <c r="K33" s="391"/>
      <c r="L33" s="392"/>
      <c r="M33" s="393"/>
      <c r="N33" s="394"/>
      <c r="O33" s="395"/>
      <c r="P33" s="396"/>
      <c r="Q33" s="397"/>
      <c r="R33" s="397"/>
      <c r="S33" s="396"/>
      <c r="T33" s="406"/>
      <c r="V33" s="311"/>
    </row>
    <row r="34" spans="1:22" s="310" customFormat="1" ht="20.100000000000001" hidden="1" customHeight="1">
      <c r="A34" s="307"/>
      <c r="C34" s="833"/>
      <c r="D34" s="822" t="s">
        <v>308</v>
      </c>
      <c r="E34" s="834"/>
      <c r="F34" s="835"/>
      <c r="G34" s="836">
        <v>13.25026279253</v>
      </c>
      <c r="H34" s="823">
        <v>5.2880811577099998</v>
      </c>
      <c r="I34" s="824">
        <v>0.70511155546000004</v>
      </c>
      <c r="J34" s="352">
        <v>2.1033956245500001</v>
      </c>
      <c r="K34" s="352">
        <v>2.4049431820799998</v>
      </c>
      <c r="L34" s="353">
        <v>7.4630795619999996E-2</v>
      </c>
      <c r="M34" s="825">
        <v>1.73114680156</v>
      </c>
      <c r="N34" s="826">
        <v>3.5552737645599999</v>
      </c>
      <c r="O34" s="827">
        <v>7.9621816348200003</v>
      </c>
      <c r="P34" s="828">
        <v>2.6130664114700002</v>
      </c>
      <c r="Q34" s="829">
        <v>8.3958209029999994E-2</v>
      </c>
      <c r="R34" s="829">
        <v>2.5291082024399998</v>
      </c>
      <c r="S34" s="829">
        <v>6.56010170309</v>
      </c>
      <c r="T34" s="406"/>
      <c r="V34" s="311"/>
    </row>
    <row r="35" spans="1:22" s="310" customFormat="1" ht="20.100000000000001" hidden="1" customHeight="1">
      <c r="A35" s="307"/>
      <c r="C35" s="833"/>
      <c r="D35" s="409"/>
      <c r="E35" s="410"/>
      <c r="F35" s="411"/>
      <c r="G35" s="837"/>
      <c r="H35" s="412"/>
      <c r="I35" s="413"/>
      <c r="J35" s="414"/>
      <c r="K35" s="414"/>
      <c r="L35" s="415"/>
      <c r="M35" s="416"/>
      <c r="N35" s="417"/>
      <c r="O35" s="418"/>
      <c r="P35" s="419"/>
      <c r="Q35" s="420"/>
      <c r="R35" s="420"/>
      <c r="S35" s="420"/>
      <c r="T35" s="406"/>
      <c r="V35" s="305"/>
    </row>
    <row r="36" spans="1:22" s="480" customFormat="1" ht="20.100000000000001" customHeight="1">
      <c r="A36" s="307"/>
      <c r="C36" s="405"/>
      <c r="D36" s="822" t="s">
        <v>309</v>
      </c>
      <c r="E36" s="834"/>
      <c r="F36" s="835"/>
      <c r="G36" s="823">
        <v>13.38226579583</v>
      </c>
      <c r="H36" s="823">
        <v>5.3894214144700001</v>
      </c>
      <c r="I36" s="824">
        <v>0.73591252784000005</v>
      </c>
      <c r="J36" s="352">
        <v>2.1462074848300001</v>
      </c>
      <c r="K36" s="352">
        <v>2.4375421361699998</v>
      </c>
      <c r="L36" s="353">
        <v>6.9759265629999997E-2</v>
      </c>
      <c r="M36" s="825">
        <v>1.72831051993</v>
      </c>
      <c r="N36" s="826">
        <v>3.6565142487100002</v>
      </c>
      <c r="O36" s="827">
        <v>7.9928443813600003</v>
      </c>
      <c r="P36" s="828">
        <v>2.6455369905500001</v>
      </c>
      <c r="Q36" s="829">
        <v>8.6972708060000001E-2</v>
      </c>
      <c r="R36" s="829">
        <v>2.5585642824899999</v>
      </c>
      <c r="S36" s="829">
        <v>6.6431034064399999</v>
      </c>
      <c r="T36" s="646"/>
      <c r="V36" s="561"/>
    </row>
    <row r="37" spans="1:22" s="480" customFormat="1" ht="20.100000000000001" hidden="1" customHeight="1">
      <c r="A37" s="303"/>
      <c r="C37" s="405"/>
      <c r="D37" s="386"/>
      <c r="E37" s="407"/>
      <c r="F37" s="408"/>
      <c r="G37" s="389"/>
      <c r="H37" s="389"/>
      <c r="I37" s="390"/>
      <c r="J37" s="391"/>
      <c r="K37" s="391"/>
      <c r="L37" s="392"/>
      <c r="M37" s="393"/>
      <c r="N37" s="394"/>
      <c r="O37" s="395"/>
      <c r="P37" s="396"/>
      <c r="Q37" s="397"/>
      <c r="R37" s="397"/>
      <c r="S37" s="838"/>
      <c r="T37" s="646"/>
      <c r="V37" s="305"/>
    </row>
    <row r="38" spans="1:22" s="480" customFormat="1" ht="20.100000000000001" customHeight="1">
      <c r="A38" s="561"/>
      <c r="C38" s="405"/>
      <c r="D38" s="822" t="s">
        <v>310</v>
      </c>
      <c r="E38" s="834"/>
      <c r="F38" s="835"/>
      <c r="G38" s="823">
        <v>13.603176900359999</v>
      </c>
      <c r="H38" s="823">
        <v>5.5353754086800002</v>
      </c>
      <c r="I38" s="824">
        <v>0.77972864267999997</v>
      </c>
      <c r="J38" s="352">
        <v>2.18368664103</v>
      </c>
      <c r="K38" s="352">
        <v>2.5086885353300001</v>
      </c>
      <c r="L38" s="353">
        <v>6.3271589640000001E-2</v>
      </c>
      <c r="M38" s="825">
        <v>1.7528076512899999</v>
      </c>
      <c r="N38" s="826">
        <v>3.7743900489999995</v>
      </c>
      <c r="O38" s="827">
        <v>8.0678014916799992</v>
      </c>
      <c r="P38" s="828">
        <v>2.6666323796300002</v>
      </c>
      <c r="Q38" s="829">
        <v>8.9726397380000003E-2</v>
      </c>
      <c r="R38" s="829">
        <v>2.57690598225</v>
      </c>
      <c r="S38" s="829">
        <v>7.0379908151499997</v>
      </c>
      <c r="T38" s="646"/>
      <c r="V38" s="561"/>
    </row>
    <row r="39" spans="1:22" s="608" customFormat="1" ht="20.100000000000001" hidden="1" customHeight="1">
      <c r="A39" s="561"/>
      <c r="B39" s="313"/>
      <c r="C39" s="423"/>
      <c r="D39" s="424"/>
      <c r="E39" s="425"/>
      <c r="F39" s="426"/>
      <c r="G39" s="427"/>
      <c r="H39" s="427"/>
      <c r="I39" s="428"/>
      <c r="J39" s="429"/>
      <c r="K39" s="429"/>
      <c r="L39" s="430"/>
      <c r="M39" s="839"/>
      <c r="N39" s="433"/>
      <c r="O39" s="433"/>
      <c r="P39" s="427"/>
      <c r="Q39" s="434"/>
      <c r="R39" s="434"/>
      <c r="S39" s="435"/>
      <c r="T39" s="660"/>
      <c r="V39" s="311"/>
    </row>
    <row r="40" spans="1:22" s="480" customFormat="1" ht="20.100000000000001" customHeight="1">
      <c r="A40" s="561"/>
      <c r="C40" s="405"/>
      <c r="D40" s="822" t="s">
        <v>482</v>
      </c>
      <c r="E40" s="834"/>
      <c r="F40" s="835"/>
      <c r="G40" s="823">
        <v>13.777045836859999</v>
      </c>
      <c r="H40" s="823">
        <v>5.6424424415700001</v>
      </c>
      <c r="I40" s="824">
        <v>0.80819434195999995</v>
      </c>
      <c r="J40" s="352">
        <v>2.2285645936399998</v>
      </c>
      <c r="K40" s="352">
        <v>2.54771247027</v>
      </c>
      <c r="L40" s="353">
        <v>5.79710357E-2</v>
      </c>
      <c r="M40" s="825">
        <v>1.76504891815</v>
      </c>
      <c r="N40" s="826">
        <v>3.8727799992800001</v>
      </c>
      <c r="O40" s="827">
        <v>8.1346033952900001</v>
      </c>
      <c r="P40" s="828">
        <v>2.7425571581099999</v>
      </c>
      <c r="Q40" s="829">
        <v>9.3470870799999994E-2</v>
      </c>
      <c r="R40" s="829">
        <v>2.6490862873099998</v>
      </c>
      <c r="S40" s="829">
        <v>7.1987135115200003</v>
      </c>
      <c r="T40" s="646"/>
      <c r="V40" s="561"/>
    </row>
    <row r="41" spans="1:22" s="480" customFormat="1" ht="20.100000000000001" hidden="1" customHeight="1">
      <c r="A41" s="561"/>
      <c r="C41" s="405"/>
      <c r="D41" s="409"/>
      <c r="E41" s="410"/>
      <c r="F41" s="411"/>
      <c r="G41" s="412"/>
      <c r="H41" s="412"/>
      <c r="I41" s="413"/>
      <c r="J41" s="414"/>
      <c r="K41" s="414"/>
      <c r="L41" s="415"/>
      <c r="M41" s="431"/>
      <c r="N41" s="432"/>
      <c r="O41" s="418"/>
      <c r="P41" s="419"/>
      <c r="Q41" s="420"/>
      <c r="R41" s="420"/>
      <c r="S41" s="422"/>
      <c r="T41" s="646"/>
      <c r="V41" s="561"/>
    </row>
    <row r="42" spans="1:22" s="480" customFormat="1" ht="20.100000000000001" customHeight="1">
      <c r="A42" s="561"/>
      <c r="C42" s="405"/>
      <c r="D42" s="822" t="s">
        <v>483</v>
      </c>
      <c r="E42" s="834"/>
      <c r="F42" s="835"/>
      <c r="G42" s="823">
        <v>14.233956942060001</v>
      </c>
      <c r="H42" s="823">
        <v>5.9455058192400001</v>
      </c>
      <c r="I42" s="824">
        <v>0.87478833812000001</v>
      </c>
      <c r="J42" s="352">
        <v>2.37644509187</v>
      </c>
      <c r="K42" s="352">
        <v>2.6386625749100001</v>
      </c>
      <c r="L42" s="353">
        <v>5.5609814340000001E-2</v>
      </c>
      <c r="M42" s="825">
        <v>1.8078715649399999</v>
      </c>
      <c r="N42" s="826">
        <v>4.1360050100599999</v>
      </c>
      <c r="O42" s="827">
        <v>8.2884511228199997</v>
      </c>
      <c r="P42" s="828">
        <v>2.7795011710500002</v>
      </c>
      <c r="Q42" s="829">
        <v>9.5569174019999995E-2</v>
      </c>
      <c r="R42" s="829">
        <v>2.6839319970300002</v>
      </c>
      <c r="S42" s="840">
        <v>7.8745744739100001</v>
      </c>
      <c r="T42" s="646"/>
      <c r="V42" s="561"/>
    </row>
    <row r="43" spans="1:22" s="480" customFormat="1" ht="20.100000000000001" hidden="1" customHeight="1">
      <c r="A43" s="561"/>
      <c r="C43" s="405"/>
      <c r="D43" s="409"/>
      <c r="E43" s="410"/>
      <c r="F43" s="411"/>
      <c r="G43" s="412"/>
      <c r="H43" s="412"/>
      <c r="I43" s="413"/>
      <c r="J43" s="414"/>
      <c r="K43" s="414"/>
      <c r="L43" s="415"/>
      <c r="M43" s="431"/>
      <c r="N43" s="432"/>
      <c r="O43" s="438"/>
      <c r="P43" s="419"/>
      <c r="Q43" s="419"/>
      <c r="R43" s="419"/>
      <c r="S43" s="422"/>
      <c r="T43" s="646"/>
      <c r="V43" s="561"/>
    </row>
    <row r="44" spans="1:22" s="480" customFormat="1" ht="20.100000000000001" customHeight="1">
      <c r="A44" s="561"/>
      <c r="C44" s="405"/>
      <c r="D44" s="822" t="s">
        <v>484</v>
      </c>
      <c r="E44" s="834"/>
      <c r="F44" s="835"/>
      <c r="G44" s="823">
        <v>14.17985926093</v>
      </c>
      <c r="H44" s="2820">
        <v>5.9558531860999997</v>
      </c>
      <c r="I44" s="824">
        <v>0.90430183611000003</v>
      </c>
      <c r="J44" s="352">
        <v>2.3765444106700002</v>
      </c>
      <c r="K44" s="352">
        <v>2.6256345217299999</v>
      </c>
      <c r="L44" s="353">
        <v>4.9372417590000002E-2</v>
      </c>
      <c r="M44" s="825">
        <v>1.7718153790700002</v>
      </c>
      <c r="N44" s="826">
        <v>4.1826065611499992</v>
      </c>
      <c r="O44" s="2821">
        <v>8.2240060748299992</v>
      </c>
      <c r="P44" s="828">
        <v>2.81824966278</v>
      </c>
      <c r="Q44" s="829">
        <v>9.7668265480000002E-2</v>
      </c>
      <c r="R44" s="829">
        <v>2.7205813973000001</v>
      </c>
      <c r="S44" s="829">
        <v>7.4953145175999998</v>
      </c>
      <c r="T44" s="646"/>
      <c r="V44" s="561"/>
    </row>
    <row r="45" spans="1:22" s="608" customFormat="1" ht="20.100000000000001" customHeight="1" thickBot="1">
      <c r="A45" s="303"/>
      <c r="B45" s="313"/>
      <c r="C45" s="423"/>
      <c r="D45" s="841" t="s">
        <v>464</v>
      </c>
      <c r="E45" s="668"/>
      <c r="F45" s="669"/>
      <c r="G45" s="842">
        <v>-5.4097681130000908E-2</v>
      </c>
      <c r="H45" s="842">
        <v>1.0347366859999596E-2</v>
      </c>
      <c r="I45" s="191">
        <v>2.9513497990000026E-2</v>
      </c>
      <c r="J45" s="192">
        <v>9.931880000024762E-5</v>
      </c>
      <c r="K45" s="192">
        <v>-1.3028053180000221E-2</v>
      </c>
      <c r="L45" s="843">
        <v>-6.2373967499999988E-3</v>
      </c>
      <c r="M45" s="844">
        <v>-3.6056185869999702E-2</v>
      </c>
      <c r="N45" s="193">
        <v>4.6601551089999305E-2</v>
      </c>
      <c r="O45" s="842">
        <v>-6.4445047990000504E-2</v>
      </c>
      <c r="P45" s="842">
        <v>3.8748491729999834E-2</v>
      </c>
      <c r="Q45" s="842">
        <v>2.0990914600000077E-3</v>
      </c>
      <c r="R45" s="842">
        <v>3.6649400269999965E-2</v>
      </c>
      <c r="S45" s="842">
        <v>-0.37925995631000031</v>
      </c>
      <c r="T45" s="660"/>
      <c r="V45" s="305"/>
    </row>
    <row r="46" spans="1:22" s="480" customFormat="1" ht="5.0999999999999996" customHeight="1">
      <c r="A46" s="311"/>
      <c r="B46" s="318"/>
      <c r="C46" s="318"/>
      <c r="D46" s="323"/>
      <c r="E46" s="323"/>
      <c r="F46" s="323"/>
      <c r="G46" s="323"/>
      <c r="H46" s="323"/>
      <c r="I46" s="323"/>
      <c r="J46" s="323"/>
      <c r="K46" s="323"/>
      <c r="L46" s="323"/>
      <c r="M46" s="323"/>
      <c r="N46" s="323"/>
      <c r="O46" s="323"/>
      <c r="P46" s="323"/>
      <c r="Q46" s="323"/>
      <c r="R46" s="323"/>
      <c r="S46" s="323"/>
      <c r="T46" s="318"/>
      <c r="V46" s="311"/>
    </row>
    <row r="47" spans="1:22" s="480" customFormat="1" ht="12" customHeight="1">
      <c r="A47" s="303"/>
      <c r="B47" s="318"/>
      <c r="C47" s="318"/>
      <c r="D47" s="458"/>
      <c r="E47" s="318"/>
      <c r="F47" s="458"/>
      <c r="G47" s="318"/>
      <c r="H47" s="318"/>
      <c r="I47" s="318"/>
      <c r="J47" s="318"/>
      <c r="K47" s="318"/>
      <c r="L47" s="318"/>
      <c r="M47" s="318"/>
      <c r="N47" s="318"/>
      <c r="O47" s="318"/>
      <c r="P47" s="318"/>
      <c r="Q47" s="318"/>
      <c r="R47" s="318"/>
      <c r="S47" s="318"/>
      <c r="T47" s="318"/>
      <c r="V47" s="305"/>
    </row>
    <row r="48" spans="1:22" s="310" customFormat="1" ht="12" hidden="1" customHeight="1">
      <c r="A48" s="311"/>
      <c r="B48" s="308"/>
      <c r="C48" s="308"/>
      <c r="D48" s="318"/>
      <c r="E48" s="458" t="s">
        <v>485</v>
      </c>
      <c r="F48" s="318"/>
      <c r="G48" s="318"/>
      <c r="H48" s="318"/>
      <c r="I48" s="318"/>
      <c r="J48" s="318"/>
      <c r="K48" s="318"/>
      <c r="L48" s="318"/>
      <c r="M48" s="318"/>
      <c r="N48" s="318"/>
      <c r="O48" s="318"/>
      <c r="P48" s="318"/>
      <c r="Q48" s="318"/>
      <c r="R48" s="318"/>
      <c r="S48" s="318"/>
      <c r="T48" s="308"/>
      <c r="V48" s="311"/>
    </row>
    <row r="49" spans="1:22" s="310" customFormat="1" ht="12" hidden="1" customHeight="1">
      <c r="A49" s="303"/>
      <c r="B49" s="308"/>
      <c r="C49" s="308"/>
      <c r="D49" s="458"/>
      <c r="E49" s="330"/>
      <c r="F49" s="458"/>
      <c r="G49" s="318"/>
      <c r="H49" s="318"/>
      <c r="I49" s="318"/>
      <c r="J49" s="318"/>
      <c r="K49" s="318"/>
      <c r="L49" s="318"/>
      <c r="M49" s="318"/>
      <c r="N49" s="318"/>
      <c r="O49" s="318"/>
      <c r="P49" s="318"/>
      <c r="Q49" s="318"/>
      <c r="R49" s="318"/>
      <c r="S49" s="318"/>
      <c r="T49" s="308"/>
      <c r="V49" s="305"/>
    </row>
    <row r="50" spans="1:22" s="310" customFormat="1" ht="12" hidden="1" customHeight="1">
      <c r="A50" s="311"/>
      <c r="B50" s="308"/>
      <c r="C50" s="308"/>
      <c r="D50" s="318"/>
      <c r="E50" s="460"/>
      <c r="F50" s="318"/>
      <c r="G50" s="318"/>
      <c r="H50" s="318"/>
      <c r="I50" s="318"/>
      <c r="J50" s="318"/>
      <c r="K50" s="318"/>
      <c r="L50" s="318"/>
      <c r="M50" s="318"/>
      <c r="N50" s="318"/>
      <c r="O50" s="318"/>
      <c r="P50" s="318"/>
      <c r="Q50" s="318"/>
      <c r="R50" s="318"/>
      <c r="S50" s="318"/>
      <c r="T50" s="308"/>
      <c r="V50" s="311"/>
    </row>
    <row r="51" spans="1:22" s="310" customFormat="1" ht="12" hidden="1" customHeight="1">
      <c r="A51" s="303"/>
      <c r="B51" s="308"/>
      <c r="C51" s="308"/>
      <c r="D51" s="458"/>
      <c r="E51" s="330"/>
      <c r="F51" s="458"/>
      <c r="G51" s="318"/>
      <c r="H51" s="318"/>
      <c r="I51" s="318"/>
      <c r="J51" s="318"/>
      <c r="K51" s="318"/>
      <c r="L51" s="318"/>
      <c r="M51" s="318"/>
      <c r="N51" s="318"/>
      <c r="O51" s="318"/>
      <c r="P51" s="318"/>
      <c r="Q51" s="318"/>
      <c r="R51" s="318"/>
      <c r="S51" s="318"/>
      <c r="T51" s="308"/>
      <c r="V51" s="305"/>
    </row>
    <row r="52" spans="1:22" s="310" customFormat="1" ht="12" hidden="1" customHeight="1">
      <c r="A52" s="311"/>
      <c r="B52" s="308"/>
      <c r="C52" s="308"/>
      <c r="D52" s="318"/>
      <c r="E52" s="330"/>
      <c r="F52" s="318"/>
      <c r="G52" s="318"/>
      <c r="H52" s="318"/>
      <c r="I52" s="318"/>
      <c r="J52" s="318"/>
      <c r="K52" s="318"/>
      <c r="L52" s="318"/>
      <c r="M52" s="318"/>
      <c r="N52" s="318"/>
      <c r="O52" s="318"/>
      <c r="P52" s="318"/>
      <c r="Q52" s="318"/>
      <c r="R52" s="318"/>
      <c r="S52" s="318"/>
      <c r="T52" s="308"/>
      <c r="V52" s="311"/>
    </row>
    <row r="53" spans="1:22" s="310" customFormat="1" ht="12" hidden="1" customHeight="1">
      <c r="A53" s="303"/>
      <c r="B53" s="308"/>
      <c r="C53" s="308"/>
      <c r="D53" s="318"/>
      <c r="E53" s="330"/>
      <c r="F53" s="318"/>
      <c r="G53" s="318"/>
      <c r="H53" s="318"/>
      <c r="I53" s="318"/>
      <c r="J53" s="318"/>
      <c r="K53" s="318"/>
      <c r="L53" s="318"/>
      <c r="M53" s="318"/>
      <c r="N53" s="318"/>
      <c r="O53" s="318"/>
      <c r="P53" s="318"/>
      <c r="Q53" s="318"/>
      <c r="R53" s="318"/>
      <c r="S53" s="318"/>
      <c r="T53" s="308"/>
      <c r="V53" s="311"/>
    </row>
    <row r="54" spans="1:22" s="310" customFormat="1" ht="12" customHeight="1">
      <c r="A54" s="311"/>
      <c r="B54" s="308"/>
      <c r="C54" s="308"/>
      <c r="D54" s="318"/>
      <c r="E54" s="330"/>
      <c r="F54" s="318"/>
      <c r="G54" s="318"/>
      <c r="H54" s="318"/>
      <c r="I54" s="318"/>
      <c r="J54" s="318"/>
      <c r="K54" s="318"/>
      <c r="L54" s="318"/>
      <c r="M54" s="318"/>
      <c r="N54" s="318"/>
      <c r="O54" s="318"/>
      <c r="P54" s="318"/>
      <c r="Q54" s="318"/>
      <c r="R54" s="318"/>
      <c r="S54" s="318"/>
      <c r="T54" s="308"/>
      <c r="V54" s="311"/>
    </row>
    <row r="55" spans="1:22" ht="24.95" customHeight="1">
      <c r="A55" s="311"/>
      <c r="D55" s="317" t="s">
        <v>486</v>
      </c>
      <c r="E55" s="315"/>
      <c r="F55" s="316"/>
      <c r="G55" s="317"/>
      <c r="H55" s="317"/>
      <c r="I55" s="317"/>
      <c r="J55" s="317"/>
      <c r="K55" s="317"/>
      <c r="L55" s="317"/>
      <c r="M55" s="317"/>
      <c r="N55" s="317"/>
      <c r="O55" s="317"/>
      <c r="P55" s="317"/>
      <c r="Q55" s="317"/>
      <c r="R55" s="317"/>
      <c r="S55" s="317"/>
      <c r="V55" s="311"/>
    </row>
    <row r="56" spans="1:22" ht="15" customHeight="1" thickBot="1">
      <c r="A56" s="311"/>
      <c r="C56" s="308"/>
      <c r="D56" s="615"/>
      <c r="E56" s="615"/>
      <c r="F56" s="615"/>
      <c r="G56" s="615"/>
      <c r="H56" s="615"/>
      <c r="I56" s="615"/>
      <c r="J56" s="615"/>
      <c r="K56" s="615"/>
      <c r="L56" s="615"/>
      <c r="M56" s="615"/>
      <c r="N56" s="615"/>
      <c r="O56" s="615"/>
      <c r="P56" s="615"/>
      <c r="Q56" s="615"/>
      <c r="R56" s="615"/>
      <c r="S56" s="615"/>
      <c r="T56" s="320" t="s">
        <v>323</v>
      </c>
      <c r="V56" s="311"/>
    </row>
    <row r="57" spans="1:22" ht="5.0999999999999996" hidden="1" customHeight="1">
      <c r="A57" s="311"/>
      <c r="C57" s="820"/>
      <c r="D57" s="322"/>
      <c r="E57" s="323"/>
      <c r="F57" s="324"/>
      <c r="G57" s="322"/>
      <c r="H57" s="323"/>
      <c r="I57" s="323"/>
      <c r="J57" s="323"/>
      <c r="K57" s="323"/>
      <c r="L57" s="323"/>
      <c r="M57" s="323"/>
      <c r="N57" s="323"/>
      <c r="O57" s="323"/>
      <c r="P57" s="325"/>
      <c r="Q57" s="323"/>
      <c r="R57" s="326"/>
      <c r="S57" s="327"/>
      <c r="T57" s="328"/>
      <c r="V57" s="311"/>
    </row>
    <row r="58" spans="1:22" ht="18" customHeight="1">
      <c r="A58" s="311"/>
      <c r="C58" s="820"/>
      <c r="D58" s="329"/>
      <c r="E58" s="330"/>
      <c r="F58" s="321"/>
      <c r="G58" s="331" t="s">
        <v>358</v>
      </c>
      <c r="H58" s="330"/>
      <c r="I58" s="330"/>
      <c r="J58" s="330"/>
      <c r="K58" s="330"/>
      <c r="L58" s="330"/>
      <c r="M58" s="330"/>
      <c r="N58" s="330"/>
      <c r="O58" s="330"/>
      <c r="P58" s="332" t="s">
        <v>359</v>
      </c>
      <c r="Q58" s="330"/>
      <c r="R58" s="330"/>
      <c r="S58" s="333" t="s">
        <v>360</v>
      </c>
      <c r="T58" s="328"/>
      <c r="V58" s="311"/>
    </row>
    <row r="59" spans="1:22" ht="18" customHeight="1">
      <c r="A59" s="311"/>
      <c r="C59" s="820"/>
      <c r="D59" s="329"/>
      <c r="E59" s="330"/>
      <c r="F59" s="321"/>
      <c r="G59" s="330"/>
      <c r="H59" s="618" t="s">
        <v>361</v>
      </c>
      <c r="I59" s="619"/>
      <c r="J59" s="619"/>
      <c r="K59" s="619"/>
      <c r="L59" s="619"/>
      <c r="M59" s="619"/>
      <c r="N59" s="619"/>
      <c r="O59" s="618" t="s">
        <v>362</v>
      </c>
      <c r="P59" s="336"/>
      <c r="Q59" s="821" t="s">
        <v>361</v>
      </c>
      <c r="R59" s="821" t="s">
        <v>362</v>
      </c>
      <c r="S59" s="336"/>
      <c r="T59" s="328"/>
      <c r="V59" s="311"/>
    </row>
    <row r="60" spans="1:22" ht="18" customHeight="1" thickBot="1">
      <c r="A60" s="311"/>
      <c r="C60" s="820"/>
      <c r="D60" s="338"/>
      <c r="E60" s="615"/>
      <c r="F60" s="620"/>
      <c r="G60" s="615"/>
      <c r="H60" s="340"/>
      <c r="I60" s="341" t="s">
        <v>363</v>
      </c>
      <c r="J60" s="342" t="s">
        <v>364</v>
      </c>
      <c r="K60" s="342" t="s">
        <v>365</v>
      </c>
      <c r="L60" s="343" t="s">
        <v>366</v>
      </c>
      <c r="M60" s="344" t="s">
        <v>367</v>
      </c>
      <c r="N60" s="345" t="s">
        <v>368</v>
      </c>
      <c r="O60" s="340"/>
      <c r="P60" s="340"/>
      <c r="Q60" s="346"/>
      <c r="R60" s="346"/>
      <c r="S60" s="340"/>
      <c r="T60" s="328"/>
      <c r="V60" s="311"/>
    </row>
    <row r="61" spans="1:22" ht="20.100000000000001" hidden="1" customHeight="1">
      <c r="A61" s="311"/>
      <c r="C61" s="309"/>
      <c r="D61" s="439" t="s">
        <v>298</v>
      </c>
      <c r="E61" s="461"/>
      <c r="F61" s="462"/>
      <c r="G61" s="463">
        <v>1.9013981161581039</v>
      </c>
      <c r="H61" s="464">
        <v>0.46180593233111633</v>
      </c>
      <c r="I61" s="464">
        <v>2.7946723572237708</v>
      </c>
      <c r="J61" s="465">
        <v>-0.1035754293340907</v>
      </c>
      <c r="K61" s="465">
        <v>1.3048387805544737</v>
      </c>
      <c r="L61" s="466">
        <v>-6.7165174016799778</v>
      </c>
      <c r="M61" s="467">
        <v>0.93680285999377944</v>
      </c>
      <c r="N61" s="468">
        <v>0.16543032145213132</v>
      </c>
      <c r="O61" s="468">
        <v>2.9375489021909118</v>
      </c>
      <c r="P61" s="469">
        <v>1.8846107642179755</v>
      </c>
      <c r="Q61" s="463">
        <v>2.2244745877951111</v>
      </c>
      <c r="R61" s="469">
        <v>1.8737314085187196</v>
      </c>
      <c r="S61" s="469">
        <v>16.493140124433523</v>
      </c>
      <c r="T61" s="328"/>
      <c r="V61" s="311"/>
    </row>
    <row r="62" spans="1:22" ht="20.100000000000001" hidden="1" customHeight="1">
      <c r="A62" s="311"/>
      <c r="C62" s="309"/>
      <c r="D62" s="439" t="s">
        <v>299</v>
      </c>
      <c r="E62" s="461"/>
      <c r="F62" s="462"/>
      <c r="G62" s="463">
        <v>-3.9414039467543405</v>
      </c>
      <c r="H62" s="464">
        <v>-4.8202355167401016</v>
      </c>
      <c r="I62" s="464">
        <v>-1.7093809680404637</v>
      </c>
      <c r="J62" s="465">
        <v>-4.9904803423575501</v>
      </c>
      <c r="K62" s="465">
        <v>-4.334429811226082</v>
      </c>
      <c r="L62" s="466">
        <v>-14.677071596455937</v>
      </c>
      <c r="M62" s="467">
        <v>-6.0006625860978824</v>
      </c>
      <c r="N62" s="468">
        <v>-4.1287341495910956</v>
      </c>
      <c r="O62" s="468">
        <v>-3.3240755021303414</v>
      </c>
      <c r="P62" s="469">
        <v>-0.3730291001335706</v>
      </c>
      <c r="Q62" s="463">
        <v>0.11620426760583502</v>
      </c>
      <c r="R62" s="469">
        <v>-0.38874383219225095</v>
      </c>
      <c r="S62" s="469">
        <v>9.7027148694895704</v>
      </c>
      <c r="T62" s="328"/>
      <c r="V62" s="311"/>
    </row>
    <row r="63" spans="1:22" ht="20.100000000000001" hidden="1" customHeight="1">
      <c r="A63" s="311"/>
      <c r="C63" s="309"/>
      <c r="D63" s="439" t="s">
        <v>300</v>
      </c>
      <c r="E63" s="461"/>
      <c r="F63" s="462"/>
      <c r="G63" s="463">
        <v>0.74765106810972259</v>
      </c>
      <c r="H63" s="464">
        <v>-5.2745043100710376E-3</v>
      </c>
      <c r="I63" s="464">
        <v>4.119159675527917</v>
      </c>
      <c r="J63" s="465">
        <v>-0.45965589107466176</v>
      </c>
      <c r="K63" s="465">
        <v>0.50064685122386265</v>
      </c>
      <c r="L63" s="466">
        <v>-10.801165164250337</v>
      </c>
      <c r="M63" s="467">
        <v>-1.7470136773172773</v>
      </c>
      <c r="N63" s="468">
        <v>0.99590031986358518</v>
      </c>
      <c r="O63" s="468">
        <v>1.2683527477828971</v>
      </c>
      <c r="P63" s="469">
        <v>-2.0577607170203294</v>
      </c>
      <c r="Q63" s="463">
        <v>-0.10374993098247742</v>
      </c>
      <c r="R63" s="469">
        <v>-2.1208439330682727</v>
      </c>
      <c r="S63" s="469">
        <v>9.8851376726967199</v>
      </c>
      <c r="T63" s="328"/>
      <c r="V63" s="311"/>
    </row>
    <row r="64" spans="1:22" ht="20.100000000000001" hidden="1" customHeight="1">
      <c r="A64" s="311"/>
      <c r="C64" s="309"/>
      <c r="D64" s="439" t="s">
        <v>301</v>
      </c>
      <c r="E64" s="461"/>
      <c r="F64" s="462"/>
      <c r="G64" s="463">
        <v>1.2830369512748518</v>
      </c>
      <c r="H64" s="464">
        <v>-0.91211188946404009</v>
      </c>
      <c r="I64" s="464">
        <v>0.96332739167981352</v>
      </c>
      <c r="J64" s="465">
        <v>-1.7539828492288523</v>
      </c>
      <c r="K64" s="465">
        <v>8.8771208737981055E-2</v>
      </c>
      <c r="L64" s="466">
        <v>-8.7905399280340131</v>
      </c>
      <c r="M64" s="467">
        <v>-1.5331003345643301</v>
      </c>
      <c r="N64" s="468">
        <v>-0.57079843118345019</v>
      </c>
      <c r="O64" s="468">
        <v>2.7820459855387059</v>
      </c>
      <c r="P64" s="469">
        <v>0.26084091897620176</v>
      </c>
      <c r="Q64" s="463">
        <v>0.44743534129163542</v>
      </c>
      <c r="R64" s="469">
        <v>0.25469276838085975</v>
      </c>
      <c r="S64" s="469">
        <v>7.7867811671773479</v>
      </c>
      <c r="T64" s="328"/>
      <c r="V64" s="311"/>
    </row>
    <row r="65" spans="1:22" ht="20.100000000000001" hidden="1" customHeight="1">
      <c r="A65" s="311"/>
      <c r="C65" s="309"/>
      <c r="D65" s="439" t="s">
        <v>302</v>
      </c>
      <c r="E65" s="461"/>
      <c r="F65" s="462"/>
      <c r="G65" s="463">
        <v>2.4643120913637517</v>
      </c>
      <c r="H65" s="464">
        <v>2.1279971583202606</v>
      </c>
      <c r="I65" s="464">
        <v>7.069616210773888</v>
      </c>
      <c r="J65" s="465">
        <v>1.3237228386927979</v>
      </c>
      <c r="K65" s="465">
        <v>2.3232673573889473</v>
      </c>
      <c r="L65" s="466">
        <v>-5.396650969719663</v>
      </c>
      <c r="M65" s="467">
        <v>0.55314392093628317</v>
      </c>
      <c r="N65" s="468">
        <v>2.9959627813221479</v>
      </c>
      <c r="O65" s="468">
        <v>2.6857182732355156</v>
      </c>
      <c r="P65" s="469">
        <v>1.1297686599908818</v>
      </c>
      <c r="Q65" s="463">
        <v>1.2307220039960987</v>
      </c>
      <c r="R65" s="469">
        <v>1.1264359256960566</v>
      </c>
      <c r="S65" s="469">
        <v>8.6888122846314317</v>
      </c>
      <c r="T65" s="328"/>
      <c r="V65" s="311"/>
    </row>
    <row r="66" spans="1:22" ht="20.100000000000001" hidden="1" customHeight="1">
      <c r="A66" s="311"/>
      <c r="C66" s="309"/>
      <c r="D66" s="822" t="s">
        <v>303</v>
      </c>
      <c r="E66" s="623"/>
      <c r="F66" s="624"/>
      <c r="G66" s="845">
        <v>-0.3367107841320216</v>
      </c>
      <c r="H66" s="846">
        <v>-1.5460042297521515</v>
      </c>
      <c r="I66" s="846">
        <v>4.0107139128705338</v>
      </c>
      <c r="J66" s="472">
        <v>-2.9406705066776895</v>
      </c>
      <c r="K66" s="472">
        <v>-0.8291710162755761</v>
      </c>
      <c r="L66" s="473">
        <v>-12.352605680721339</v>
      </c>
      <c r="M66" s="474">
        <v>-2.7807830275184298</v>
      </c>
      <c r="N66" s="847">
        <v>-0.89702465329686287</v>
      </c>
      <c r="O66" s="847">
        <v>0.455079302634398</v>
      </c>
      <c r="P66" s="848">
        <v>-2.7827685824005632</v>
      </c>
      <c r="Q66" s="845">
        <v>-8.3290704977766801</v>
      </c>
      <c r="R66" s="848">
        <v>-2.5994818109768003</v>
      </c>
      <c r="S66" s="848">
        <v>3.3563951061824415</v>
      </c>
      <c r="T66" s="328"/>
      <c r="V66" s="311"/>
    </row>
    <row r="67" spans="1:22" ht="20.100000000000001" hidden="1" customHeight="1">
      <c r="A67" s="311"/>
      <c r="C67" s="309"/>
      <c r="D67" s="822" t="s">
        <v>304</v>
      </c>
      <c r="E67" s="623"/>
      <c r="F67" s="624"/>
      <c r="G67" s="845">
        <v>1.7957733480165716</v>
      </c>
      <c r="H67" s="846">
        <v>1.2035718468537793</v>
      </c>
      <c r="I67" s="846">
        <v>4.6135154932647193</v>
      </c>
      <c r="J67" s="472">
        <v>1.4712685925810653E-2</v>
      </c>
      <c r="K67" s="472">
        <v>2.3131864946933423</v>
      </c>
      <c r="L67" s="473">
        <v>-13.681401947857951</v>
      </c>
      <c r="M67" s="474">
        <v>0.48547241211269743</v>
      </c>
      <c r="N67" s="847">
        <v>1.6374140782744684</v>
      </c>
      <c r="O67" s="847">
        <v>2.1757958482377715</v>
      </c>
      <c r="P67" s="848">
        <v>-0.25306568231755477</v>
      </c>
      <c r="Q67" s="845">
        <v>-1.4375622283628431</v>
      </c>
      <c r="R67" s="848">
        <v>-0.21622465088888543</v>
      </c>
      <c r="S67" s="848">
        <v>8.8587324414476818</v>
      </c>
      <c r="T67" s="328"/>
      <c r="V67" s="311"/>
    </row>
    <row r="68" spans="1:22" ht="20.100000000000001" hidden="1" customHeight="1">
      <c r="A68" s="311"/>
      <c r="C68" s="309"/>
      <c r="D68" s="439" t="s">
        <v>305</v>
      </c>
      <c r="E68" s="461"/>
      <c r="F68" s="462"/>
      <c r="G68" s="463">
        <v>0.15420355533903862</v>
      </c>
      <c r="H68" s="464">
        <v>2.6074729967850985E-3</v>
      </c>
      <c r="I68" s="464">
        <v>6.0348928106220168</v>
      </c>
      <c r="J68" s="465">
        <v>-1.4834985991207694</v>
      </c>
      <c r="K68" s="465">
        <v>0.57069436936849627</v>
      </c>
      <c r="L68" s="466">
        <v>-15.231006834069927</v>
      </c>
      <c r="M68" s="467">
        <v>-1.2285307413408053</v>
      </c>
      <c r="N68" s="468">
        <v>0.55052782748787887</v>
      </c>
      <c r="O68" s="468">
        <v>0.25055885282059265</v>
      </c>
      <c r="P68" s="469">
        <v>2.602659305082855</v>
      </c>
      <c r="Q68" s="463">
        <v>4.5767006830837564</v>
      </c>
      <c r="R68" s="469">
        <v>2.5420128055979818</v>
      </c>
      <c r="S68" s="849">
        <v>5.2807503737164252</v>
      </c>
      <c r="T68" s="328"/>
      <c r="V68" s="311"/>
    </row>
    <row r="69" spans="1:22" ht="20.100000000000001" hidden="1" customHeight="1">
      <c r="A69" s="303"/>
      <c r="D69" s="822" t="s">
        <v>306</v>
      </c>
      <c r="E69" s="623"/>
      <c r="F69" s="624"/>
      <c r="G69" s="845">
        <v>2.7942531482433308</v>
      </c>
      <c r="H69" s="846">
        <v>3.9051999191707099</v>
      </c>
      <c r="I69" s="846">
        <v>8.2949846584922771</v>
      </c>
      <c r="J69" s="472">
        <v>3.801633272648397</v>
      </c>
      <c r="K69" s="472">
        <v>3.1464950927597046</v>
      </c>
      <c r="L69" s="473">
        <v>-3.2709584873091169</v>
      </c>
      <c r="M69" s="474">
        <v>3.1354464757926692</v>
      </c>
      <c r="N69" s="847">
        <v>4.3815991305232727</v>
      </c>
      <c r="O69" s="847">
        <v>2.0898757839719728</v>
      </c>
      <c r="P69" s="848">
        <v>-0.77188744041013502</v>
      </c>
      <c r="Q69" s="845">
        <v>1.6864129005471629</v>
      </c>
      <c r="R69" s="848">
        <v>-0.84890992539303767</v>
      </c>
      <c r="S69" s="848">
        <v>7.8902355356624154</v>
      </c>
      <c r="T69" s="436"/>
      <c r="V69" s="305"/>
    </row>
    <row r="70" spans="1:22" ht="20.100000000000001" hidden="1" customHeight="1">
      <c r="A70" s="303"/>
      <c r="D70" s="822" t="s">
        <v>307</v>
      </c>
      <c r="E70" s="623"/>
      <c r="F70" s="624"/>
      <c r="G70" s="845">
        <v>1.8145846487206407</v>
      </c>
      <c r="H70" s="846">
        <v>2.896026596445811</v>
      </c>
      <c r="I70" s="846">
        <v>6.6009649277859461</v>
      </c>
      <c r="J70" s="472">
        <v>2.4250347768922653</v>
      </c>
      <c r="K70" s="472">
        <v>2.7587893319915846</v>
      </c>
      <c r="L70" s="473">
        <v>-9.1946529784704296</v>
      </c>
      <c r="M70" s="474">
        <v>1.280680512833654</v>
      </c>
      <c r="N70" s="847">
        <v>3.7164901080616541</v>
      </c>
      <c r="O70" s="847">
        <v>1.1167219937959549</v>
      </c>
      <c r="P70" s="848">
        <v>1.6873173802451458</v>
      </c>
      <c r="Q70" s="845">
        <v>4.6135260044922521</v>
      </c>
      <c r="R70" s="848">
        <v>1.5932902232649981</v>
      </c>
      <c r="S70" s="848">
        <v>3.6236319546116391</v>
      </c>
      <c r="T70" s="436"/>
      <c r="V70" s="305"/>
    </row>
    <row r="71" spans="1:22" ht="20.100000000000001" hidden="1" customHeight="1">
      <c r="A71" s="311"/>
      <c r="D71" s="439" t="s">
        <v>308</v>
      </c>
      <c r="E71" s="461"/>
      <c r="F71" s="462"/>
      <c r="G71" s="463">
        <v>2.2393980887115861</v>
      </c>
      <c r="H71" s="464">
        <v>2.9398751808271895</v>
      </c>
      <c r="I71" s="464">
        <v>6.1599826013845727</v>
      </c>
      <c r="J71" s="465">
        <v>2.7460644206664719</v>
      </c>
      <c r="K71" s="465">
        <v>2.4885571230230941</v>
      </c>
      <c r="L71" s="466">
        <v>-5.6908010345262934</v>
      </c>
      <c r="M71" s="467">
        <v>1.2873989293596066</v>
      </c>
      <c r="N71" s="468">
        <v>3.7590509054620691</v>
      </c>
      <c r="O71" s="468">
        <v>1.7794208875348883</v>
      </c>
      <c r="P71" s="469">
        <v>2.5230876274823455</v>
      </c>
      <c r="Q71" s="463">
        <v>2.8491931305743678</v>
      </c>
      <c r="R71" s="469">
        <v>2.5122974407341125</v>
      </c>
      <c r="S71" s="469">
        <v>7.858148400345133</v>
      </c>
      <c r="T71" s="436"/>
      <c r="V71" s="311"/>
    </row>
    <row r="72" spans="1:22" s="608" customFormat="1" ht="20.100000000000001" customHeight="1">
      <c r="A72" s="311"/>
      <c r="B72" s="313"/>
      <c r="C72" s="313"/>
      <c r="D72" s="439" t="s">
        <v>309</v>
      </c>
      <c r="E72" s="461"/>
      <c r="F72" s="462"/>
      <c r="G72" s="850">
        <v>0.99622932289629151</v>
      </c>
      <c r="H72" s="848">
        <v>1.9163899671291285</v>
      </c>
      <c r="I72" s="851">
        <v>4.3682410451926446</v>
      </c>
      <c r="J72" s="472">
        <v>2.0353688949580784</v>
      </c>
      <c r="K72" s="472">
        <v>1.3554978900501835</v>
      </c>
      <c r="L72" s="479">
        <v>-6.5275064395729165</v>
      </c>
      <c r="M72" s="474">
        <v>-0.16383830807671362</v>
      </c>
      <c r="N72" s="852">
        <v>2.8476143007380994</v>
      </c>
      <c r="O72" s="848">
        <v>0.38510483616582825</v>
      </c>
      <c r="P72" s="848">
        <v>1.242623568137069</v>
      </c>
      <c r="Q72" s="848">
        <v>3.590475624513223</v>
      </c>
      <c r="R72" s="848">
        <v>1.1646824766762487</v>
      </c>
      <c r="S72" s="848">
        <v>1.2652502523078812</v>
      </c>
      <c r="T72" s="660"/>
      <c r="V72" s="305"/>
    </row>
    <row r="73" spans="1:22" s="608" customFormat="1" ht="20.100000000000001" customHeight="1">
      <c r="A73" s="311"/>
      <c r="B73" s="313"/>
      <c r="C73" s="313"/>
      <c r="D73" s="439" t="s">
        <v>310</v>
      </c>
      <c r="E73" s="461"/>
      <c r="F73" s="462"/>
      <c r="G73" s="850">
        <v>1.650775047367814</v>
      </c>
      <c r="H73" s="848">
        <v>2.7081570169690261</v>
      </c>
      <c r="I73" s="851">
        <v>5.9539840921863263</v>
      </c>
      <c r="J73" s="472">
        <v>1.7462969663889938</v>
      </c>
      <c r="K73" s="472">
        <v>2.9187761763900921</v>
      </c>
      <c r="L73" s="479">
        <v>-9.3000921546541715</v>
      </c>
      <c r="M73" s="474">
        <v>1.4174033588010699</v>
      </c>
      <c r="N73" s="852">
        <v>3.2237205237634736</v>
      </c>
      <c r="O73" s="848">
        <v>0.93780269880900935</v>
      </c>
      <c r="P73" s="848">
        <v>0.79739535509630866</v>
      </c>
      <c r="Q73" s="848">
        <v>3.1661533616963</v>
      </c>
      <c r="R73" s="848">
        <v>0.71687468966579182</v>
      </c>
      <c r="S73" s="848">
        <v>5.9443212689898051</v>
      </c>
      <c r="T73" s="660"/>
      <c r="V73" s="305"/>
    </row>
    <row r="74" spans="1:22" s="480" customFormat="1" ht="20.100000000000001" customHeight="1">
      <c r="A74" s="311"/>
      <c r="D74" s="822" t="s">
        <v>312</v>
      </c>
      <c r="E74" s="623"/>
      <c r="F74" s="624"/>
      <c r="G74" s="853">
        <v>1.278149492383629</v>
      </c>
      <c r="H74" s="848">
        <v>1.9342325494691615</v>
      </c>
      <c r="I74" s="851">
        <v>3.6507186887685394</v>
      </c>
      <c r="J74" s="472">
        <v>2.0551461810853988</v>
      </c>
      <c r="K74" s="472">
        <v>1.5555512129315163</v>
      </c>
      <c r="L74" s="854">
        <v>-8.3774628868325642</v>
      </c>
      <c r="M74" s="474">
        <v>0.69838050119137574</v>
      </c>
      <c r="N74" s="852">
        <v>2.606777492592971</v>
      </c>
      <c r="O74" s="848">
        <v>0.82800628744883475</v>
      </c>
      <c r="P74" s="848">
        <v>2.8472158014722027</v>
      </c>
      <c r="Q74" s="848">
        <v>4.1732127103485395</v>
      </c>
      <c r="R74" s="848">
        <v>2.80104534496739</v>
      </c>
      <c r="S74" s="848">
        <v>2.2836445882257861</v>
      </c>
      <c r="T74" s="646"/>
      <c r="V74" s="305"/>
    </row>
    <row r="75" spans="1:22" s="480" customFormat="1" ht="20.100000000000001" customHeight="1">
      <c r="A75" s="303"/>
      <c r="B75" s="480" t="s">
        <v>487</v>
      </c>
      <c r="D75" s="822" t="s">
        <v>326</v>
      </c>
      <c r="E75" s="623"/>
      <c r="F75" s="624"/>
      <c r="G75" s="853">
        <v>3.3164664661095244</v>
      </c>
      <c r="H75" s="848">
        <v>5.3711381340324937</v>
      </c>
      <c r="I75" s="851">
        <v>8.239849341001193</v>
      </c>
      <c r="J75" s="472">
        <v>6.6356837334681451</v>
      </c>
      <c r="K75" s="472">
        <v>3.5698731980678078</v>
      </c>
      <c r="L75" s="854">
        <v>-4.0731053559562298</v>
      </c>
      <c r="M75" s="474">
        <v>2.4261450404946094</v>
      </c>
      <c r="N75" s="852">
        <v>6.7967974124256259</v>
      </c>
      <c r="O75" s="848">
        <v>1.8912750880894613</v>
      </c>
      <c r="P75" s="848">
        <v>1.3470644661225606</v>
      </c>
      <c r="Q75" s="848">
        <v>2.2448739399141271</v>
      </c>
      <c r="R75" s="848">
        <v>1.3153859837228721</v>
      </c>
      <c r="S75" s="848">
        <v>9.3886353625328933</v>
      </c>
      <c r="V75" s="305"/>
    </row>
    <row r="76" spans="1:22" s="480" customFormat="1" ht="20.100000000000001" customHeight="1" thickBot="1">
      <c r="A76" s="303"/>
      <c r="D76" s="482" t="s">
        <v>327</v>
      </c>
      <c r="E76" s="557"/>
      <c r="F76" s="558"/>
      <c r="G76" s="855">
        <v>-0.38006073328876733</v>
      </c>
      <c r="H76" s="492">
        <v>0.17403677962124497</v>
      </c>
      <c r="I76" s="487">
        <v>3.3737873156182152</v>
      </c>
      <c r="J76" s="488">
        <v>4.17930127398769E-3</v>
      </c>
      <c r="K76" s="488">
        <v>-0.49373699024191087</v>
      </c>
      <c r="L76" s="856">
        <v>-11.216359601318526</v>
      </c>
      <c r="M76" s="490">
        <v>-1.9943997443865102</v>
      </c>
      <c r="N76" s="857">
        <v>1.1267285938157734</v>
      </c>
      <c r="O76" s="492">
        <v>-0.77752823820808059</v>
      </c>
      <c r="P76" s="492">
        <v>1.3940807844798231</v>
      </c>
      <c r="Q76" s="492">
        <v>2.1964105910978526</v>
      </c>
      <c r="R76" s="492">
        <v>1.3655115073912372</v>
      </c>
      <c r="S76" s="492">
        <v>-4.8162596920832019</v>
      </c>
      <c r="V76" s="305"/>
    </row>
    <row r="77" spans="1:22" s="310" customFormat="1" ht="12" customHeight="1">
      <c r="A77" s="303"/>
      <c r="D77" s="480"/>
      <c r="E77" s="493"/>
      <c r="F77" s="480"/>
      <c r="G77" s="480"/>
      <c r="H77" s="480"/>
      <c r="I77" s="480"/>
      <c r="J77" s="480"/>
      <c r="K77" s="480"/>
      <c r="L77" s="480"/>
      <c r="M77" s="480"/>
      <c r="N77" s="480"/>
      <c r="O77" s="480"/>
      <c r="P77" s="480"/>
      <c r="Q77" s="480"/>
      <c r="R77" s="480"/>
      <c r="S77" s="480"/>
      <c r="V77" s="305"/>
    </row>
    <row r="78" spans="1:22" s="310" customFormat="1" ht="12" customHeight="1">
      <c r="A78" s="311"/>
      <c r="D78" s="480"/>
      <c r="E78" s="493"/>
      <c r="F78" s="480"/>
      <c r="G78" s="480"/>
      <c r="H78" s="480"/>
      <c r="I78" s="480"/>
      <c r="J78" s="480"/>
      <c r="K78" s="480"/>
      <c r="L78" s="480"/>
      <c r="M78" s="480"/>
      <c r="N78" s="480"/>
      <c r="O78" s="480"/>
      <c r="P78" s="480"/>
      <c r="Q78" s="480"/>
      <c r="R78" s="480"/>
      <c r="S78" s="480"/>
      <c r="V78" s="311"/>
    </row>
    <row r="79" spans="1:22" s="310" customFormat="1" ht="12" customHeight="1">
      <c r="A79" s="311"/>
      <c r="D79" s="480"/>
      <c r="E79" s="493"/>
      <c r="F79" s="480"/>
      <c r="G79" s="480"/>
      <c r="H79" s="480"/>
      <c r="I79" s="480"/>
      <c r="J79" s="480"/>
      <c r="K79" s="480"/>
      <c r="L79" s="480"/>
      <c r="M79" s="480"/>
      <c r="N79" s="480"/>
      <c r="O79" s="480"/>
      <c r="P79" s="480"/>
      <c r="Q79" s="480"/>
      <c r="R79" s="480"/>
      <c r="S79" s="480"/>
      <c r="V79" s="311"/>
    </row>
    <row r="80" spans="1:22" s="310" customFormat="1" ht="12" customHeight="1">
      <c r="A80" s="311"/>
      <c r="D80" s="480"/>
      <c r="E80" s="493"/>
      <c r="F80" s="480"/>
      <c r="G80" s="480"/>
      <c r="H80" s="480"/>
      <c r="I80" s="480"/>
      <c r="J80" s="480"/>
      <c r="K80" s="480"/>
      <c r="L80" s="480"/>
      <c r="M80" s="480"/>
      <c r="N80" s="480"/>
      <c r="O80" s="480"/>
      <c r="P80" s="480"/>
      <c r="Q80" s="480"/>
      <c r="R80" s="480"/>
      <c r="S80" s="480"/>
      <c r="V80" s="311"/>
    </row>
    <row r="81" spans="1:22" s="310" customFormat="1" ht="24.95" customHeight="1">
      <c r="A81" s="307"/>
      <c r="B81" s="308"/>
      <c r="C81" s="312"/>
      <c r="D81" s="3015" t="s">
        <v>488</v>
      </c>
      <c r="E81" s="3015"/>
      <c r="F81" s="3015"/>
      <c r="G81" s="3015"/>
      <c r="H81" s="3015"/>
      <c r="I81" s="3015"/>
      <c r="J81" s="3015"/>
      <c r="K81" s="3015"/>
      <c r="L81" s="3015"/>
      <c r="M81" s="3015"/>
      <c r="N81" s="3015"/>
      <c r="O81" s="3015"/>
      <c r="P81" s="3015"/>
      <c r="Q81" s="317"/>
      <c r="R81" s="317"/>
      <c r="S81" s="494"/>
      <c r="T81" s="495"/>
      <c r="U81" s="308"/>
      <c r="V81" s="311"/>
    </row>
    <row r="82" spans="1:22" ht="15" customHeight="1" thickBot="1">
      <c r="A82" s="303"/>
      <c r="D82" s="858"/>
      <c r="E82" s="858"/>
      <c r="F82" s="858"/>
      <c r="G82" s="858"/>
      <c r="H82" s="858"/>
      <c r="I82" s="858"/>
      <c r="J82" s="858"/>
      <c r="K82" s="858"/>
      <c r="L82" s="858"/>
      <c r="M82" s="858"/>
      <c r="N82" s="858"/>
      <c r="O82" s="858"/>
      <c r="P82" s="859" t="s">
        <v>489</v>
      </c>
      <c r="Q82" s="498"/>
      <c r="R82" s="313"/>
      <c r="S82" s="313"/>
      <c r="U82" s="312"/>
      <c r="V82" s="305"/>
    </row>
    <row r="83" spans="1:22" ht="15" customHeight="1">
      <c r="A83" s="303"/>
      <c r="C83" s="860"/>
      <c r="D83" s="499"/>
      <c r="E83" s="323"/>
      <c r="F83" s="324"/>
      <c r="G83" s="861" t="s">
        <v>375</v>
      </c>
      <c r="H83" s="501"/>
      <c r="I83" s="501"/>
      <c r="J83" s="501"/>
      <c r="K83" s="501"/>
      <c r="L83" s="501"/>
      <c r="M83" s="501"/>
      <c r="N83" s="501"/>
      <c r="O83" s="501"/>
      <c r="P83" s="502"/>
      <c r="Q83" s="503"/>
      <c r="R83" s="503"/>
      <c r="S83" s="318"/>
      <c r="U83" s="312"/>
      <c r="V83" s="305"/>
    </row>
    <row r="84" spans="1:22" ht="27.95" customHeight="1" thickBot="1">
      <c r="A84" s="303"/>
      <c r="C84" s="860"/>
      <c r="D84" s="504"/>
      <c r="E84" s="858"/>
      <c r="F84" s="862"/>
      <c r="G84" s="863" t="s">
        <v>362</v>
      </c>
      <c r="H84" s="507" t="s">
        <v>376</v>
      </c>
      <c r="I84" s="508" t="s">
        <v>377</v>
      </c>
      <c r="J84" s="508" t="s">
        <v>378</v>
      </c>
      <c r="K84" s="508" t="s">
        <v>379</v>
      </c>
      <c r="L84" s="508" t="s">
        <v>380</v>
      </c>
      <c r="M84" s="508" t="s">
        <v>490</v>
      </c>
      <c r="N84" s="508" t="s">
        <v>491</v>
      </c>
      <c r="O84" s="509" t="s">
        <v>383</v>
      </c>
      <c r="P84" s="510" t="s">
        <v>492</v>
      </c>
      <c r="Q84" s="511"/>
      <c r="R84" s="331"/>
      <c r="S84" s="318"/>
      <c r="U84" s="312"/>
      <c r="V84" s="305"/>
    </row>
    <row r="85" spans="1:22" ht="20.100000000000001" hidden="1" customHeight="1">
      <c r="A85" s="303"/>
      <c r="C85" s="860"/>
      <c r="D85" s="512" t="s">
        <v>296</v>
      </c>
      <c r="E85" s="864"/>
      <c r="F85" s="865"/>
      <c r="G85" s="866">
        <v>69241.506613999998</v>
      </c>
      <c r="H85" s="516">
        <v>34601.296002499999</v>
      </c>
      <c r="I85" s="517">
        <v>3116.9360655</v>
      </c>
      <c r="J85" s="517">
        <v>5594.3741411999999</v>
      </c>
      <c r="K85" s="517">
        <v>5881.3616758999997</v>
      </c>
      <c r="L85" s="517">
        <v>2661.61337</v>
      </c>
      <c r="M85" s="517">
        <v>1974.6143300000001</v>
      </c>
      <c r="N85" s="517">
        <v>5402.4587150999996</v>
      </c>
      <c r="O85" s="517">
        <v>3498.9852093999998</v>
      </c>
      <c r="P85" s="518">
        <v>6509.8671044000002</v>
      </c>
      <c r="Q85" s="511"/>
      <c r="R85" s="331"/>
      <c r="S85" s="318"/>
      <c r="U85" s="312"/>
      <c r="V85" s="305"/>
    </row>
    <row r="86" spans="1:22" ht="20.100000000000001" hidden="1" customHeight="1">
      <c r="A86" s="303"/>
      <c r="C86" s="860"/>
      <c r="D86" s="867" t="s">
        <v>493</v>
      </c>
      <c r="E86" s="868"/>
      <c r="F86" s="869"/>
      <c r="G86" s="870">
        <v>1</v>
      </c>
      <c r="H86" s="163">
        <v>0.49971899362894473</v>
      </c>
      <c r="I86" s="186">
        <v>4.501542814306389E-2</v>
      </c>
      <c r="J86" s="186">
        <v>8.0795095525389229E-2</v>
      </c>
      <c r="K86" s="186">
        <v>8.4939828197078002E-2</v>
      </c>
      <c r="L86" s="186">
        <v>3.8439564650689539E-2</v>
      </c>
      <c r="M86" s="186">
        <v>2.8517784007905327E-2</v>
      </c>
      <c r="N86" s="186">
        <v>7.8023413690534463E-2</v>
      </c>
      <c r="O86" s="186">
        <v>5.0533060017104496E-2</v>
      </c>
      <c r="P86" s="267">
        <v>9.4016832139290352E-2</v>
      </c>
      <c r="Q86" s="511"/>
      <c r="R86" s="331"/>
      <c r="S86" s="318"/>
      <c r="U86" s="312"/>
      <c r="V86" s="305"/>
    </row>
    <row r="87" spans="1:22" ht="20.100000000000001" hidden="1" customHeight="1">
      <c r="A87" s="303"/>
      <c r="C87" s="860"/>
      <c r="D87" s="822" t="s">
        <v>298</v>
      </c>
      <c r="E87" s="871"/>
      <c r="F87" s="872"/>
      <c r="G87" s="873">
        <v>71275.509731400001</v>
      </c>
      <c r="H87" s="521">
        <v>35784.442700899999</v>
      </c>
      <c r="I87" s="522">
        <v>3221.1072555999999</v>
      </c>
      <c r="J87" s="522">
        <v>5469.5755153999999</v>
      </c>
      <c r="K87" s="522">
        <v>6078.8721944999998</v>
      </c>
      <c r="L87" s="522">
        <v>2739.3134353</v>
      </c>
      <c r="M87" s="522">
        <v>2024.0600331000001</v>
      </c>
      <c r="N87" s="522">
        <v>5586.0552299999999</v>
      </c>
      <c r="O87" s="522">
        <v>3555.9329904000001</v>
      </c>
      <c r="P87" s="523">
        <v>6816.1503762000002</v>
      </c>
      <c r="Q87" s="511"/>
      <c r="R87" s="331"/>
      <c r="S87" s="318"/>
      <c r="U87" s="312"/>
      <c r="V87" s="305"/>
    </row>
    <row r="88" spans="1:22" ht="20.100000000000001" hidden="1" customHeight="1">
      <c r="A88" s="303"/>
      <c r="C88" s="860"/>
      <c r="D88" s="867" t="s">
        <v>493</v>
      </c>
      <c r="E88" s="868"/>
      <c r="F88" s="869"/>
      <c r="G88" s="870">
        <v>1</v>
      </c>
      <c r="H88" s="163">
        <v>0.50205803979168706</v>
      </c>
      <c r="I88" s="186">
        <v>4.5192342611630042E-2</v>
      </c>
      <c r="J88" s="186">
        <v>7.6738497360621619E-2</v>
      </c>
      <c r="K88" s="186">
        <v>8.5286969078272185E-2</v>
      </c>
      <c r="L88" s="186">
        <v>3.8432744229021092E-2</v>
      </c>
      <c r="M88" s="186">
        <v>2.8397692850287853E-2</v>
      </c>
      <c r="N88" s="186">
        <v>7.8372715271359139E-2</v>
      </c>
      <c r="O88" s="186">
        <v>4.9889969272762069E-2</v>
      </c>
      <c r="P88" s="267">
        <v>9.5631029534358925E-2</v>
      </c>
      <c r="Q88" s="511"/>
      <c r="R88" s="331"/>
      <c r="S88" s="318"/>
      <c r="U88" s="312"/>
      <c r="V88" s="305"/>
    </row>
    <row r="89" spans="1:22" ht="20.100000000000001" hidden="1" customHeight="1">
      <c r="A89" s="303"/>
      <c r="C89" s="860"/>
      <c r="D89" s="822" t="s">
        <v>494</v>
      </c>
      <c r="E89" s="871"/>
      <c r="F89" s="872"/>
      <c r="G89" s="873">
        <v>68906.257973400003</v>
      </c>
      <c r="H89" s="521">
        <v>34955.877047900001</v>
      </c>
      <c r="I89" s="522">
        <v>3186.4842936999999</v>
      </c>
      <c r="J89" s="522">
        <v>4900.8731584999996</v>
      </c>
      <c r="K89" s="522">
        <v>5830.5029476999998</v>
      </c>
      <c r="L89" s="522">
        <v>2693.6814482</v>
      </c>
      <c r="M89" s="522">
        <v>1969.7516409</v>
      </c>
      <c r="N89" s="522">
        <v>5475.8030875000004</v>
      </c>
      <c r="O89" s="522">
        <v>3416.8810278999999</v>
      </c>
      <c r="P89" s="523">
        <v>6476.4033210999996</v>
      </c>
      <c r="Q89" s="511"/>
      <c r="R89" s="331"/>
      <c r="S89" s="318"/>
      <c r="U89" s="312"/>
      <c r="V89" s="305"/>
    </row>
    <row r="90" spans="1:22" ht="20.100000000000001" hidden="1" customHeight="1">
      <c r="A90" s="303"/>
      <c r="C90" s="860"/>
      <c r="D90" s="874" t="s">
        <v>493</v>
      </c>
      <c r="E90" s="875"/>
      <c r="F90" s="876"/>
      <c r="G90" s="877">
        <v>1</v>
      </c>
      <c r="H90" s="142">
        <v>0.50729611614367565</v>
      </c>
      <c r="I90" s="525">
        <v>4.6243757641433431E-2</v>
      </c>
      <c r="J90" s="525">
        <v>7.1123774569094897E-2</v>
      </c>
      <c r="K90" s="525">
        <v>8.4614998973689126E-2</v>
      </c>
      <c r="L90" s="525">
        <v>3.9091971142009282E-2</v>
      </c>
      <c r="M90" s="525">
        <v>2.8585961548810074E-2</v>
      </c>
      <c r="N90" s="525">
        <v>7.9467427902032262E-2</v>
      </c>
      <c r="O90" s="525">
        <v>4.9587383329087818E-2</v>
      </c>
      <c r="P90" s="526">
        <v>9.3988608750167457E-2</v>
      </c>
      <c r="Q90" s="511"/>
      <c r="R90" s="331"/>
      <c r="S90" s="318"/>
      <c r="U90" s="312"/>
      <c r="V90" s="305"/>
    </row>
    <row r="91" spans="1:22" ht="20.100000000000001" hidden="1" customHeight="1">
      <c r="A91" s="303"/>
      <c r="C91" s="860"/>
      <c r="D91" s="822" t="s">
        <v>300</v>
      </c>
      <c r="E91" s="871"/>
      <c r="F91" s="872"/>
      <c r="G91" s="873">
        <v>69780.232389800003</v>
      </c>
      <c r="H91" s="521">
        <v>35003.452842899998</v>
      </c>
      <c r="I91" s="522">
        <v>3216.1959851000001</v>
      </c>
      <c r="J91" s="522">
        <v>4833.6556416000003</v>
      </c>
      <c r="K91" s="522">
        <v>6143.5210164</v>
      </c>
      <c r="L91" s="522">
        <v>2763.7650640000002</v>
      </c>
      <c r="M91" s="522">
        <v>1948.8170608</v>
      </c>
      <c r="N91" s="522">
        <v>5580.8794346000004</v>
      </c>
      <c r="O91" s="522">
        <v>3427.9663255999999</v>
      </c>
      <c r="P91" s="523">
        <v>6861.9790187999997</v>
      </c>
      <c r="Q91" s="511"/>
      <c r="R91" s="331"/>
      <c r="S91" s="318"/>
      <c r="U91" s="312"/>
      <c r="V91" s="305"/>
    </row>
    <row r="92" spans="1:22" ht="20.100000000000001" hidden="1" customHeight="1">
      <c r="A92" s="303"/>
      <c r="C92" s="860"/>
      <c r="D92" s="874" t="s">
        <v>493</v>
      </c>
      <c r="E92" s="875"/>
      <c r="F92" s="876"/>
      <c r="G92" s="877">
        <v>1</v>
      </c>
      <c r="H92" s="142">
        <v>0.50162419418965076</v>
      </c>
      <c r="I92" s="525">
        <v>4.6090359331765737E-2</v>
      </c>
      <c r="J92" s="525">
        <v>6.9269698252059003E-2</v>
      </c>
      <c r="K92" s="525">
        <v>8.8040993931943659E-2</v>
      </c>
      <c r="L92" s="525">
        <v>3.960670478368869E-2</v>
      </c>
      <c r="M92" s="525">
        <v>2.7927924486030584E-2</v>
      </c>
      <c r="N92" s="525">
        <v>7.9977942799396226E-2</v>
      </c>
      <c r="O92" s="525">
        <v>4.9125177836195862E-2</v>
      </c>
      <c r="P92" s="526">
        <v>9.8337004389269372E-2</v>
      </c>
      <c r="Q92" s="511"/>
      <c r="R92" s="331"/>
      <c r="S92" s="318"/>
      <c r="U92" s="312"/>
      <c r="V92" s="305"/>
    </row>
    <row r="93" spans="1:22" ht="20.100000000000001" hidden="1" customHeight="1">
      <c r="A93" s="303"/>
      <c r="C93" s="860"/>
      <c r="D93" s="822" t="s">
        <v>301</v>
      </c>
      <c r="E93" s="871"/>
      <c r="F93" s="872"/>
      <c r="G93" s="873">
        <v>71721.550543699996</v>
      </c>
      <c r="H93" s="521">
        <v>35868.860363699998</v>
      </c>
      <c r="I93" s="522">
        <v>3345.2443062000002</v>
      </c>
      <c r="J93" s="522">
        <v>4810.9020454000001</v>
      </c>
      <c r="K93" s="522">
        <v>6289.3447640000004</v>
      </c>
      <c r="L93" s="522">
        <v>2847.0957453000001</v>
      </c>
      <c r="M93" s="522">
        <v>1928.4412268000001</v>
      </c>
      <c r="N93" s="522">
        <v>5791.9157369000004</v>
      </c>
      <c r="O93" s="522">
        <v>3604.8994124000001</v>
      </c>
      <c r="P93" s="523">
        <v>7234.8469429999996</v>
      </c>
      <c r="Q93" s="511"/>
      <c r="R93" s="331"/>
      <c r="S93" s="318"/>
      <c r="U93" s="312"/>
      <c r="V93" s="305"/>
    </row>
    <row r="94" spans="1:22" ht="20.100000000000001" hidden="1" customHeight="1">
      <c r="A94" s="303"/>
      <c r="C94" s="860"/>
      <c r="D94" s="874" t="s">
        <v>493</v>
      </c>
      <c r="E94" s="875"/>
      <c r="F94" s="876"/>
      <c r="G94" s="877">
        <v>1</v>
      </c>
      <c r="H94" s="142">
        <v>0.50011272890489278</v>
      </c>
      <c r="I94" s="525">
        <v>4.6642107997396688E-2</v>
      </c>
      <c r="J94" s="525">
        <v>6.7077496358207062E-2</v>
      </c>
      <c r="K94" s="525">
        <v>8.769114326617769E-2</v>
      </c>
      <c r="L94" s="525">
        <v>3.9696516928552215E-2</v>
      </c>
      <c r="M94" s="525">
        <v>2.6887890908395787E-2</v>
      </c>
      <c r="N94" s="525">
        <v>8.0755584520875376E-2</v>
      </c>
      <c r="O94" s="525">
        <v>5.0262429981955452E-2</v>
      </c>
      <c r="P94" s="526">
        <v>0.10087410113354704</v>
      </c>
      <c r="Q94" s="511"/>
      <c r="R94" s="331"/>
      <c r="S94" s="318"/>
      <c r="U94" s="312"/>
      <c r="V94" s="305"/>
    </row>
    <row r="95" spans="1:22" ht="20.100000000000001" hidden="1" customHeight="1">
      <c r="A95" s="303"/>
      <c r="C95" s="860"/>
      <c r="D95" s="822" t="s">
        <v>302</v>
      </c>
      <c r="E95" s="871"/>
      <c r="F95" s="872"/>
      <c r="G95" s="873">
        <v>73647.789332500004</v>
      </c>
      <c r="H95" s="521">
        <v>36638.874569899999</v>
      </c>
      <c r="I95" s="522">
        <v>3334.1834767999999</v>
      </c>
      <c r="J95" s="522">
        <v>4778.1080518999997</v>
      </c>
      <c r="K95" s="522">
        <v>6618.6567206</v>
      </c>
      <c r="L95" s="522">
        <v>2881.9798172999999</v>
      </c>
      <c r="M95" s="522">
        <v>1950.9159093999999</v>
      </c>
      <c r="N95" s="522">
        <v>6032.0914346</v>
      </c>
      <c r="O95" s="522">
        <v>3652.1640441999998</v>
      </c>
      <c r="P95" s="523">
        <v>7760.8153077999996</v>
      </c>
      <c r="Q95" s="511"/>
      <c r="R95" s="331"/>
      <c r="S95" s="318"/>
      <c r="U95" s="312"/>
      <c r="V95" s="305"/>
    </row>
    <row r="96" spans="1:22" ht="20.100000000000001" hidden="1" customHeight="1">
      <c r="A96" s="303"/>
      <c r="C96" s="860"/>
      <c r="D96" s="874" t="s">
        <v>493</v>
      </c>
      <c r="E96" s="875"/>
      <c r="F96" s="876"/>
      <c r="G96" s="877">
        <v>1</v>
      </c>
      <c r="H96" s="142">
        <v>0.49748777121449378</v>
      </c>
      <c r="I96" s="525">
        <v>4.5272010294118349E-2</v>
      </c>
      <c r="J96" s="525">
        <v>6.4877820437055131E-2</v>
      </c>
      <c r="K96" s="525">
        <v>8.9869048081247099E-2</v>
      </c>
      <c r="L96" s="525">
        <v>3.9131925661592293E-2</v>
      </c>
      <c r="M96" s="525">
        <v>2.6489809498451315E-2</v>
      </c>
      <c r="N96" s="525">
        <v>8.1904582462981018E-2</v>
      </c>
      <c r="O96" s="525">
        <v>4.9589594980393226E-2</v>
      </c>
      <c r="P96" s="526">
        <v>0.10537743736966769</v>
      </c>
      <c r="Q96" s="511"/>
      <c r="R96" s="331"/>
      <c r="S96" s="318"/>
      <c r="U96" s="312"/>
      <c r="V96" s="305"/>
    </row>
    <row r="97" spans="1:22" ht="20.100000000000001" hidden="1" customHeight="1">
      <c r="A97" s="303"/>
      <c r="C97" s="860"/>
      <c r="D97" s="822" t="s">
        <v>303</v>
      </c>
      <c r="E97" s="871"/>
      <c r="F97" s="872"/>
      <c r="G97" s="873">
        <v>73982.945178599999</v>
      </c>
      <c r="H97" s="521">
        <v>36887.077228399998</v>
      </c>
      <c r="I97" s="522">
        <v>3415.1367549000001</v>
      </c>
      <c r="J97" s="522">
        <v>4655.6753139000002</v>
      </c>
      <c r="K97" s="522">
        <v>6727.0084600999999</v>
      </c>
      <c r="L97" s="522">
        <v>2850.2541178000001</v>
      </c>
      <c r="M97" s="522">
        <v>1913.0512074999999</v>
      </c>
      <c r="N97" s="522">
        <v>5790.7629477999999</v>
      </c>
      <c r="O97" s="522">
        <v>3703.1476521999998</v>
      </c>
      <c r="P97" s="523">
        <v>8040.8314959999998</v>
      </c>
      <c r="Q97" s="511"/>
      <c r="R97" s="331"/>
      <c r="S97" s="318"/>
      <c r="U97" s="312"/>
      <c r="V97" s="305"/>
    </row>
    <row r="98" spans="1:22" ht="20.100000000000001" hidden="1" customHeight="1">
      <c r="A98" s="303"/>
      <c r="C98" s="860"/>
      <c r="D98" s="874" t="s">
        <v>493</v>
      </c>
      <c r="E98" s="875"/>
      <c r="F98" s="876"/>
      <c r="G98" s="877">
        <v>1</v>
      </c>
      <c r="H98" s="142">
        <v>0.49858892666886961</v>
      </c>
      <c r="I98" s="525">
        <v>4.6161135470555024E-2</v>
      </c>
      <c r="J98" s="525">
        <v>6.2929034558719912E-2</v>
      </c>
      <c r="K98" s="525">
        <v>9.0926475606783852E-2</v>
      </c>
      <c r="L98" s="525">
        <v>3.8525826606649514E-2</v>
      </c>
      <c r="M98" s="525">
        <v>2.5858002852978623E-2</v>
      </c>
      <c r="N98" s="525">
        <v>7.8271592646395646E-2</v>
      </c>
      <c r="O98" s="525">
        <v>5.0054071830478532E-2</v>
      </c>
      <c r="P98" s="526">
        <v>0.10868493375856923</v>
      </c>
      <c r="Q98" s="511"/>
      <c r="R98" s="331"/>
      <c r="S98" s="318"/>
      <c r="U98" s="312"/>
      <c r="V98" s="305"/>
    </row>
    <row r="99" spans="1:22" ht="20.100000000000001" hidden="1" customHeight="1">
      <c r="A99" s="303"/>
      <c r="C99" s="860"/>
      <c r="D99" s="822" t="s">
        <v>304</v>
      </c>
      <c r="E99" s="871"/>
      <c r="F99" s="872"/>
      <c r="G99" s="873">
        <v>75592.663028199997</v>
      </c>
      <c r="H99" s="521">
        <v>37746.885331799996</v>
      </c>
      <c r="I99" s="522">
        <v>3334.1266212</v>
      </c>
      <c r="J99" s="522">
        <v>4651.3039741000002</v>
      </c>
      <c r="K99" s="522">
        <v>7017.6173265999996</v>
      </c>
      <c r="L99" s="522">
        <v>2852.1803768999998</v>
      </c>
      <c r="M99" s="522">
        <v>1931.5548282</v>
      </c>
      <c r="N99" s="522">
        <v>5838.0239594000004</v>
      </c>
      <c r="O99" s="522">
        <v>3740.9696300999999</v>
      </c>
      <c r="P99" s="523">
        <v>8480.0009798999999</v>
      </c>
      <c r="Q99" s="511"/>
      <c r="R99" s="331"/>
      <c r="S99" s="318"/>
      <c r="U99" s="312"/>
      <c r="V99" s="305"/>
    </row>
    <row r="100" spans="1:22" ht="20.100000000000001" hidden="1" customHeight="1">
      <c r="A100" s="303"/>
      <c r="C100" s="860"/>
      <c r="D100" s="874" t="s">
        <v>493</v>
      </c>
      <c r="E100" s="875"/>
      <c r="F100" s="876"/>
      <c r="G100" s="877">
        <v>1</v>
      </c>
      <c r="H100" s="142">
        <v>0.49934588648793132</v>
      </c>
      <c r="I100" s="525">
        <v>4.4106484513665001E-2</v>
      </c>
      <c r="J100" s="525">
        <v>6.1531156434650569E-2</v>
      </c>
      <c r="K100" s="525">
        <v>9.2834635604543567E-2</v>
      </c>
      <c r="L100" s="525">
        <v>3.7730915443949742E-2</v>
      </c>
      <c r="M100" s="525">
        <v>2.5552146872765014E-2</v>
      </c>
      <c r="N100" s="525">
        <v>7.7230034311955825E-2</v>
      </c>
      <c r="O100" s="525">
        <v>4.9488528122159467E-2</v>
      </c>
      <c r="P100" s="526">
        <v>0.11218021220837951</v>
      </c>
      <c r="Q100" s="511"/>
      <c r="R100" s="331"/>
      <c r="S100" s="318"/>
      <c r="U100" s="312"/>
      <c r="V100" s="305"/>
    </row>
    <row r="101" spans="1:22" ht="20.100000000000001" hidden="1" customHeight="1">
      <c r="A101" s="303"/>
      <c r="C101" s="860"/>
      <c r="D101" s="822" t="s">
        <v>305</v>
      </c>
      <c r="E101" s="871"/>
      <c r="F101" s="872"/>
      <c r="G101" s="873">
        <v>75782.067137499995</v>
      </c>
      <c r="H101" s="521">
        <v>37505.623667499996</v>
      </c>
      <c r="I101" s="522">
        <v>3413.6785285999999</v>
      </c>
      <c r="J101" s="522">
        <v>4541.9207837000004</v>
      </c>
      <c r="K101" s="522">
        <v>7141.9625077000001</v>
      </c>
      <c r="L101" s="522">
        <v>2923.3766627</v>
      </c>
      <c r="M101" s="522">
        <v>1914.7088188</v>
      </c>
      <c r="N101" s="522">
        <v>5939.7211237000001</v>
      </c>
      <c r="O101" s="522">
        <v>3802.7712588999998</v>
      </c>
      <c r="P101" s="523">
        <v>8598.3037858999996</v>
      </c>
      <c r="Q101" s="511"/>
      <c r="R101" s="331"/>
      <c r="S101" s="318"/>
      <c r="U101" s="312"/>
      <c r="V101" s="305"/>
    </row>
    <row r="102" spans="1:22" ht="20.100000000000001" hidden="1" customHeight="1">
      <c r="A102" s="303"/>
      <c r="C102" s="860"/>
      <c r="D102" s="874" t="s">
        <v>493</v>
      </c>
      <c r="E102" s="875"/>
      <c r="F102" s="876"/>
      <c r="G102" s="877">
        <v>1</v>
      </c>
      <c r="H102" s="142">
        <v>0.49491423346171454</v>
      </c>
      <c r="I102" s="525">
        <v>4.5045993828674219E-2</v>
      </c>
      <c r="J102" s="525">
        <v>5.9933978515775754E-2</v>
      </c>
      <c r="K102" s="525">
        <v>9.4243437497442864E-2</v>
      </c>
      <c r="L102" s="525">
        <v>3.8576100826014502E-2</v>
      </c>
      <c r="M102" s="525">
        <v>2.5265988262446401E-2</v>
      </c>
      <c r="N102" s="525">
        <v>7.8378979989063777E-2</v>
      </c>
      <c r="O102" s="525">
        <v>5.0180357999475005E-2</v>
      </c>
      <c r="P102" s="526">
        <v>0.11346092961939297</v>
      </c>
      <c r="Q102" s="511"/>
      <c r="R102" s="331"/>
      <c r="S102" s="318"/>
      <c r="U102" s="312"/>
      <c r="V102" s="305"/>
    </row>
    <row r="103" spans="1:22" s="310" customFormat="1" ht="20.100000000000001" hidden="1" customHeight="1">
      <c r="A103" s="311"/>
      <c r="C103" s="833"/>
      <c r="D103" s="822" t="s">
        <v>306</v>
      </c>
      <c r="E103" s="834"/>
      <c r="F103" s="835"/>
      <c r="G103" s="873">
        <v>77365.818207200005</v>
      </c>
      <c r="H103" s="521">
        <v>38545.277866600001</v>
      </c>
      <c r="I103" s="522">
        <v>3406.8598081999999</v>
      </c>
      <c r="J103" s="522">
        <v>4592.7679464000003</v>
      </c>
      <c r="K103" s="522">
        <v>7454.6251691999996</v>
      </c>
      <c r="L103" s="522">
        <v>2931.9991135</v>
      </c>
      <c r="M103" s="522">
        <v>1882.7444069000001</v>
      </c>
      <c r="N103" s="522">
        <v>5981.1701320000002</v>
      </c>
      <c r="O103" s="522">
        <v>3721.5179594000001</v>
      </c>
      <c r="P103" s="523">
        <v>8848.8558049999992</v>
      </c>
      <c r="Q103" s="528"/>
      <c r="R103" s="528"/>
      <c r="S103" s="480"/>
      <c r="V103" s="311"/>
    </row>
    <row r="104" spans="1:22" s="310" customFormat="1" ht="20.100000000000001" hidden="1" customHeight="1">
      <c r="A104" s="311"/>
      <c r="C104" s="833"/>
      <c r="D104" s="527" t="s">
        <v>495</v>
      </c>
      <c r="E104" s="529"/>
      <c r="F104" s="530"/>
      <c r="G104" s="877">
        <v>1</v>
      </c>
      <c r="H104" s="142">
        <v>0.49822103300670328</v>
      </c>
      <c r="I104" s="525">
        <v>4.4035723878416144E-2</v>
      </c>
      <c r="J104" s="525">
        <v>5.9364303937169204E-2</v>
      </c>
      <c r="K104" s="525">
        <v>9.6355539719558458E-2</v>
      </c>
      <c r="L104" s="525">
        <v>3.7897862149503324E-2</v>
      </c>
      <c r="M104" s="525">
        <v>2.4335610357763701E-2</v>
      </c>
      <c r="N104" s="525">
        <v>7.7310242050065536E-2</v>
      </c>
      <c r="O104" s="525">
        <v>4.8102870823818922E-2</v>
      </c>
      <c r="P104" s="526">
        <v>0.11437681407700133</v>
      </c>
      <c r="Q104" s="145"/>
      <c r="R104" s="145"/>
      <c r="S104" s="480"/>
      <c r="V104" s="311"/>
    </row>
    <row r="105" spans="1:22" s="310" customFormat="1" ht="20.100000000000001" hidden="1" customHeight="1">
      <c r="A105" s="311"/>
      <c r="C105" s="833"/>
      <c r="D105" s="822" t="s">
        <v>307</v>
      </c>
      <c r="E105" s="834"/>
      <c r="F105" s="835"/>
      <c r="G105" s="873">
        <v>78229.779314800006</v>
      </c>
      <c r="H105" s="521">
        <v>38867.848376100002</v>
      </c>
      <c r="I105" s="522">
        <v>3491.5581074000002</v>
      </c>
      <c r="J105" s="522">
        <v>4426.8052234999996</v>
      </c>
      <c r="K105" s="522">
        <v>7540.7284079999999</v>
      </c>
      <c r="L105" s="522">
        <v>2993.2334814000001</v>
      </c>
      <c r="M105" s="522">
        <v>1881.7576589</v>
      </c>
      <c r="N105" s="522">
        <v>6093.7283540999997</v>
      </c>
      <c r="O105" s="522">
        <v>3955.4523374</v>
      </c>
      <c r="P105" s="523">
        <v>8978.6673680000004</v>
      </c>
      <c r="Q105" s="528"/>
      <c r="R105" s="528"/>
      <c r="S105" s="480"/>
      <c r="V105" s="311"/>
    </row>
    <row r="106" spans="1:22" s="310" customFormat="1" ht="20.100000000000001" hidden="1" customHeight="1">
      <c r="A106" s="311"/>
      <c r="C106" s="833"/>
      <c r="D106" s="527" t="s">
        <v>495</v>
      </c>
      <c r="E106" s="529"/>
      <c r="F106" s="530"/>
      <c r="G106" s="877">
        <v>1</v>
      </c>
      <c r="H106" s="142">
        <v>0.49684210688737984</v>
      </c>
      <c r="I106" s="525">
        <v>4.4632084328779964E-2</v>
      </c>
      <c r="J106" s="525">
        <v>5.6587213491761809E-2</v>
      </c>
      <c r="K106" s="525">
        <v>9.6392044999331822E-2</v>
      </c>
      <c r="L106" s="525">
        <v>3.8262072418165712E-2</v>
      </c>
      <c r="M106" s="525">
        <v>2.405423708697587E-2</v>
      </c>
      <c r="N106" s="525">
        <v>7.789525175034144E-2</v>
      </c>
      <c r="O106" s="525">
        <v>5.0561977447016557E-2</v>
      </c>
      <c r="P106" s="526">
        <v>0.11477301159024693</v>
      </c>
      <c r="Q106" s="145"/>
      <c r="R106" s="145"/>
      <c r="S106" s="480"/>
      <c r="V106" s="311"/>
    </row>
    <row r="107" spans="1:22" s="310" customFormat="1" ht="20.100000000000001" hidden="1" customHeight="1">
      <c r="A107" s="311"/>
      <c r="C107" s="833"/>
      <c r="D107" s="822" t="s">
        <v>308</v>
      </c>
      <c r="E107" s="871"/>
      <c r="F107" s="872"/>
      <c r="G107" s="873">
        <v>79621.816348199995</v>
      </c>
      <c r="H107" s="521">
        <v>39484.353580000003</v>
      </c>
      <c r="I107" s="522">
        <v>3561.1028030000002</v>
      </c>
      <c r="J107" s="522">
        <v>4435.4105674000002</v>
      </c>
      <c r="K107" s="522">
        <v>7820.0743558000004</v>
      </c>
      <c r="L107" s="522">
        <v>3068.3815279</v>
      </c>
      <c r="M107" s="522">
        <v>1892.2541622000001</v>
      </c>
      <c r="N107" s="522">
        <v>6189.9666917000004</v>
      </c>
      <c r="O107" s="522">
        <v>3930.8016619999999</v>
      </c>
      <c r="P107" s="523">
        <v>9239.4709982000004</v>
      </c>
      <c r="Q107" s="528"/>
      <c r="R107" s="528"/>
      <c r="S107" s="480"/>
      <c r="V107" s="311"/>
    </row>
    <row r="108" spans="1:22" s="310" customFormat="1" ht="20.100000000000001" hidden="1" customHeight="1">
      <c r="A108" s="311"/>
      <c r="C108" s="833"/>
      <c r="D108" s="867" t="s">
        <v>493</v>
      </c>
      <c r="E108" s="868"/>
      <c r="F108" s="869"/>
      <c r="G108" s="870">
        <v>1</v>
      </c>
      <c r="H108" s="163">
        <v>0.49589867941881766</v>
      </c>
      <c r="I108" s="186">
        <v>4.4725214348623761E-2</v>
      </c>
      <c r="J108" s="186">
        <v>5.5705970685260196E-2</v>
      </c>
      <c r="K108" s="186">
        <v>9.8215221838214045E-2</v>
      </c>
      <c r="L108" s="186">
        <v>3.8536944629364349E-2</v>
      </c>
      <c r="M108" s="186">
        <v>2.376552368417275E-2</v>
      </c>
      <c r="N108" s="186">
        <v>7.7742093506510873E-2</v>
      </c>
      <c r="O108" s="186">
        <v>4.936839979648195E-2</v>
      </c>
      <c r="P108" s="267">
        <v>0.11604195209255455</v>
      </c>
      <c r="Q108" s="528"/>
      <c r="R108" s="528"/>
      <c r="S108" s="480"/>
      <c r="V108" s="311"/>
    </row>
    <row r="109" spans="1:22" s="310" customFormat="1" ht="20.100000000000001" customHeight="1">
      <c r="A109" s="311"/>
      <c r="C109" s="833"/>
      <c r="D109" s="822" t="s">
        <v>309</v>
      </c>
      <c r="E109" s="878"/>
      <c r="F109" s="879"/>
      <c r="G109" s="873">
        <v>79928.443813599995</v>
      </c>
      <c r="H109" s="521">
        <v>39488.332992900003</v>
      </c>
      <c r="I109" s="522">
        <v>3400.8256302999998</v>
      </c>
      <c r="J109" s="522">
        <v>4302.2589724999998</v>
      </c>
      <c r="K109" s="522">
        <v>7977.4493394000001</v>
      </c>
      <c r="L109" s="522">
        <v>3073.2566603999999</v>
      </c>
      <c r="M109" s="522">
        <v>1885.8249962</v>
      </c>
      <c r="N109" s="522">
        <v>6434.9682598999998</v>
      </c>
      <c r="O109" s="522">
        <v>4011.9627642</v>
      </c>
      <c r="P109" s="523">
        <v>9353.5641978000003</v>
      </c>
      <c r="Q109" s="145"/>
      <c r="R109" s="145"/>
      <c r="S109" s="480"/>
      <c r="V109" s="311"/>
    </row>
    <row r="110" spans="1:22" s="310" customFormat="1" ht="20.100000000000001" hidden="1" customHeight="1">
      <c r="A110" s="311"/>
      <c r="C110" s="833"/>
      <c r="D110" s="867" t="s">
        <v>493</v>
      </c>
      <c r="E110" s="868"/>
      <c r="F110" s="869"/>
      <c r="G110" s="870">
        <v>1</v>
      </c>
      <c r="H110" s="163">
        <v>0.49404606306348453</v>
      </c>
      <c r="I110" s="186">
        <v>4.2548377874477544E-2</v>
      </c>
      <c r="J110" s="186">
        <v>5.3826382289304142E-2</v>
      </c>
      <c r="K110" s="186">
        <v>9.9807389694763701E-2</v>
      </c>
      <c r="L110" s="186">
        <v>3.8450100036566438E-2</v>
      </c>
      <c r="M110" s="186">
        <v>2.3593916085716694E-2</v>
      </c>
      <c r="N110" s="186">
        <v>8.0509114814081698E-2</v>
      </c>
      <c r="O110" s="186">
        <v>5.0194431078331041E-2</v>
      </c>
      <c r="P110" s="267">
        <v>0.1170242250632743</v>
      </c>
      <c r="Q110" s="145"/>
      <c r="R110" s="145"/>
      <c r="S110" s="480"/>
      <c r="V110" s="311"/>
    </row>
    <row r="111" spans="1:22" s="310" customFormat="1" ht="20.100000000000001" customHeight="1">
      <c r="A111" s="311"/>
      <c r="C111" s="833"/>
      <c r="D111" s="822" t="s">
        <v>310</v>
      </c>
      <c r="E111" s="878"/>
      <c r="F111" s="879"/>
      <c r="G111" s="873">
        <v>80678.014916800006</v>
      </c>
      <c r="H111" s="521">
        <v>39936.984459200001</v>
      </c>
      <c r="I111" s="522">
        <v>3357.8882140999999</v>
      </c>
      <c r="J111" s="522">
        <v>4214.2634163000002</v>
      </c>
      <c r="K111" s="522">
        <v>8145.8398341000002</v>
      </c>
      <c r="L111" s="522">
        <v>3098.4287359999998</v>
      </c>
      <c r="M111" s="522">
        <v>1874.3778516</v>
      </c>
      <c r="N111" s="522">
        <v>6603.8737374000002</v>
      </c>
      <c r="O111" s="522">
        <v>3921.5116515999998</v>
      </c>
      <c r="P111" s="523">
        <v>9524.8470164999999</v>
      </c>
      <c r="Q111" s="145"/>
      <c r="R111" s="145"/>
      <c r="S111" s="480"/>
      <c r="V111" s="311"/>
    </row>
    <row r="112" spans="1:22" s="310" customFormat="1" ht="20.100000000000001" hidden="1" customHeight="1">
      <c r="A112" s="311"/>
      <c r="C112" s="833"/>
      <c r="D112" s="874" t="s">
        <v>493</v>
      </c>
      <c r="E112" s="875"/>
      <c r="F112" s="876"/>
      <c r="G112" s="877">
        <v>1</v>
      </c>
      <c r="H112" s="142">
        <v>0.49501694483169201</v>
      </c>
      <c r="I112" s="525">
        <v>4.1620858142864002E-2</v>
      </c>
      <c r="J112" s="525">
        <v>5.2235586369421716E-2</v>
      </c>
      <c r="K112" s="525">
        <v>0.10096728139010953</v>
      </c>
      <c r="L112" s="525">
        <v>3.8404870759342367E-2</v>
      </c>
      <c r="M112" s="525">
        <v>2.3232820657932283E-2</v>
      </c>
      <c r="N112" s="525">
        <v>8.1854687974292739E-2</v>
      </c>
      <c r="O112" s="525">
        <v>4.8606942742010897E-2</v>
      </c>
      <c r="P112" s="526">
        <v>0.118060007132335</v>
      </c>
      <c r="Q112" s="145"/>
      <c r="R112" s="145"/>
      <c r="S112" s="480"/>
      <c r="V112" s="311"/>
    </row>
    <row r="113" spans="1:22" s="310" customFormat="1" ht="20.100000000000001" customHeight="1">
      <c r="A113" s="311"/>
      <c r="C113" s="833"/>
      <c r="D113" s="822" t="s">
        <v>312</v>
      </c>
      <c r="E113" s="878"/>
      <c r="F113" s="879"/>
      <c r="G113" s="873">
        <v>81346.033952900005</v>
      </c>
      <c r="H113" s="521">
        <v>39690.620078799999</v>
      </c>
      <c r="I113" s="522">
        <v>3395.2614494999998</v>
      </c>
      <c r="J113" s="522">
        <v>4142.5786602999997</v>
      </c>
      <c r="K113" s="522">
        <v>8376.8369115999994</v>
      </c>
      <c r="L113" s="522">
        <v>3154.0489173000001</v>
      </c>
      <c r="M113" s="522">
        <v>1891.8464913</v>
      </c>
      <c r="N113" s="522">
        <v>6873.0253708999999</v>
      </c>
      <c r="O113" s="522">
        <v>4104.7658099999999</v>
      </c>
      <c r="P113" s="523">
        <v>9717.0502632000007</v>
      </c>
      <c r="Q113" s="145"/>
      <c r="R113" s="145"/>
      <c r="S113" s="480"/>
      <c r="V113" s="311"/>
    </row>
    <row r="114" spans="1:22" s="310" customFormat="1" ht="20.100000000000001" customHeight="1">
      <c r="A114" s="311"/>
      <c r="C114" s="833"/>
      <c r="D114" s="874" t="s">
        <v>493</v>
      </c>
      <c r="E114" s="875"/>
      <c r="F114" s="876"/>
      <c r="G114" s="877">
        <v>1</v>
      </c>
      <c r="H114" s="142">
        <v>0.48792323546813826</v>
      </c>
      <c r="I114" s="525">
        <v>4.1738500139612007E-2</v>
      </c>
      <c r="J114" s="525">
        <v>5.0925391921363805E-2</v>
      </c>
      <c r="K114" s="525">
        <v>0.10297781593691777</v>
      </c>
      <c r="L114" s="525">
        <v>3.877323532609124E-2</v>
      </c>
      <c r="M114" s="525">
        <v>2.3256776014370831E-2</v>
      </c>
      <c r="N114" s="525">
        <v>8.4491216558628235E-2</v>
      </c>
      <c r="O114" s="525">
        <v>5.046055241459825E-2</v>
      </c>
      <c r="P114" s="526">
        <v>0.11945327622027953</v>
      </c>
      <c r="Q114" s="145"/>
      <c r="R114" s="145"/>
      <c r="S114" s="480"/>
      <c r="V114" s="311"/>
    </row>
    <row r="115" spans="1:22" s="310" customFormat="1" ht="20.100000000000001" customHeight="1">
      <c r="A115" s="311"/>
      <c r="C115" s="833"/>
      <c r="D115" s="822" t="s">
        <v>313</v>
      </c>
      <c r="E115" s="878"/>
      <c r="F115" s="879"/>
      <c r="G115" s="873">
        <v>82884.511228200005</v>
      </c>
      <c r="H115" s="521">
        <v>40375.622788499997</v>
      </c>
      <c r="I115" s="522">
        <v>3482.7608209999999</v>
      </c>
      <c r="J115" s="522">
        <v>4117.4992241</v>
      </c>
      <c r="K115" s="522">
        <v>8514.8322714999995</v>
      </c>
      <c r="L115" s="522">
        <v>3233.7060737000002</v>
      </c>
      <c r="M115" s="522">
        <v>1903.02954</v>
      </c>
      <c r="N115" s="522">
        <v>7123.9519947999997</v>
      </c>
      <c r="O115" s="522">
        <v>4177.7685936999997</v>
      </c>
      <c r="P115" s="523">
        <v>9955.3399208999999</v>
      </c>
      <c r="Q115" s="145"/>
      <c r="R115" s="145"/>
      <c r="S115" s="480"/>
      <c r="V115" s="311"/>
    </row>
    <row r="116" spans="1:22" s="310" customFormat="1" ht="20.100000000000001" customHeight="1">
      <c r="A116" s="311"/>
      <c r="C116" s="833"/>
      <c r="D116" s="874" t="s">
        <v>493</v>
      </c>
      <c r="E116" s="875"/>
      <c r="F116" s="876"/>
      <c r="G116" s="877">
        <v>1</v>
      </c>
      <c r="H116" s="142">
        <v>0.48713109590930298</v>
      </c>
      <c r="I116" s="142">
        <v>4.2019440899050041E-2</v>
      </c>
      <c r="J116" s="142">
        <v>4.9677547265297654E-2</v>
      </c>
      <c r="K116" s="142">
        <v>0.10273128411238042</v>
      </c>
      <c r="L116" s="142">
        <v>3.9014600264660644E-2</v>
      </c>
      <c r="M116" s="142">
        <v>2.2960014021926541E-2</v>
      </c>
      <c r="N116" s="142">
        <v>8.5950340892837401E-2</v>
      </c>
      <c r="O116" s="142">
        <v>5.040469602574657E-2</v>
      </c>
      <c r="P116" s="267">
        <v>0.12011098060879763</v>
      </c>
      <c r="Q116" s="145"/>
      <c r="R116" s="145"/>
      <c r="S116" s="480"/>
      <c r="V116" s="311"/>
    </row>
    <row r="117" spans="1:22" s="310" customFormat="1" ht="20.100000000000001" customHeight="1">
      <c r="A117" s="311"/>
      <c r="C117" s="833"/>
      <c r="D117" s="822" t="s">
        <v>314</v>
      </c>
      <c r="E117" s="878"/>
      <c r="F117" s="879"/>
      <c r="G117" s="873">
        <v>82240.060748300006</v>
      </c>
      <c r="H117" s="521">
        <v>39987.738791999996</v>
      </c>
      <c r="I117" s="522">
        <v>3456.3202087</v>
      </c>
      <c r="J117" s="522">
        <v>3951.9300113999998</v>
      </c>
      <c r="K117" s="522">
        <v>8558.3716776000001</v>
      </c>
      <c r="L117" s="522">
        <v>3256.6149058000001</v>
      </c>
      <c r="M117" s="522">
        <v>1878.8522800999999</v>
      </c>
      <c r="N117" s="522">
        <v>7151.3649218999999</v>
      </c>
      <c r="O117" s="522">
        <v>4128.6802146</v>
      </c>
      <c r="P117" s="523">
        <v>9870.1877361999996</v>
      </c>
      <c r="Q117" s="145"/>
      <c r="R117" s="145"/>
      <c r="S117" s="480"/>
      <c r="V117" s="311"/>
    </row>
    <row r="118" spans="1:22" s="310" customFormat="1" ht="20.100000000000001" customHeight="1">
      <c r="A118" s="311"/>
      <c r="C118" s="833"/>
      <c r="D118" s="874" t="s">
        <v>493</v>
      </c>
      <c r="E118" s="875"/>
      <c r="F118" s="876"/>
      <c r="G118" s="877">
        <v>1</v>
      </c>
      <c r="H118" s="142">
        <v>0.48623187322762995</v>
      </c>
      <c r="I118" s="142">
        <v>4.2027208847501323E-2</v>
      </c>
      <c r="J118" s="142">
        <v>4.8053588183684444E-2</v>
      </c>
      <c r="K118" s="142">
        <v>0.10406572660243216</v>
      </c>
      <c r="L118" s="142">
        <v>3.959888740558011E-2</v>
      </c>
      <c r="M118" s="142">
        <v>2.2845949565265099E-2</v>
      </c>
      <c r="N118" s="142">
        <v>8.6957194058831316E-2</v>
      </c>
      <c r="O118" s="142">
        <v>5.0202786537768267E-2</v>
      </c>
      <c r="P118" s="267">
        <v>0.1200167855713072</v>
      </c>
      <c r="Q118" s="145"/>
      <c r="R118" s="145"/>
      <c r="S118" s="480"/>
      <c r="V118" s="311"/>
    </row>
    <row r="119" spans="1:22" ht="20.100000000000001" customHeight="1" thickBot="1">
      <c r="A119" s="303"/>
      <c r="C119" s="860"/>
      <c r="D119" s="841" t="s">
        <v>496</v>
      </c>
      <c r="E119" s="668"/>
      <c r="F119" s="669"/>
      <c r="G119" s="880">
        <v>-644.45047989999875</v>
      </c>
      <c r="H119" s="881">
        <v>-387.88399650000065</v>
      </c>
      <c r="I119" s="881">
        <v>-26.440612299999884</v>
      </c>
      <c r="J119" s="881">
        <v>-165.56921270000021</v>
      </c>
      <c r="K119" s="881">
        <v>43.539406100000633</v>
      </c>
      <c r="L119" s="881">
        <v>22.908832099999927</v>
      </c>
      <c r="M119" s="881">
        <v>-24.177259900000081</v>
      </c>
      <c r="N119" s="881">
        <v>27.412927100000161</v>
      </c>
      <c r="O119" s="881">
        <v>-49.088379099999656</v>
      </c>
      <c r="P119" s="882">
        <v>-85.152184700000362</v>
      </c>
      <c r="Q119" s="541"/>
      <c r="R119" s="541"/>
      <c r="S119" s="313"/>
      <c r="U119" s="312"/>
      <c r="V119" s="305"/>
    </row>
    <row r="120" spans="1:22" s="310" customFormat="1" ht="20.100000000000001" customHeight="1">
      <c r="A120" s="307"/>
      <c r="B120" s="308"/>
      <c r="C120" s="308"/>
      <c r="D120" s="323"/>
      <c r="E120" s="323"/>
      <c r="F120" s="323"/>
      <c r="G120" s="883"/>
      <c r="H120" s="883"/>
      <c r="I120" s="883"/>
      <c r="J120" s="883"/>
      <c r="K120" s="883"/>
      <c r="L120" s="883"/>
      <c r="M120" s="883"/>
      <c r="N120" s="883"/>
      <c r="O120" s="883"/>
      <c r="P120" s="883"/>
      <c r="Q120" s="330"/>
      <c r="R120" s="330"/>
      <c r="S120" s="318"/>
      <c r="T120" s="308"/>
      <c r="U120" s="308"/>
      <c r="V120" s="311"/>
    </row>
    <row r="121" spans="1:22" s="310" customFormat="1" ht="20.100000000000001" customHeight="1">
      <c r="A121" s="307"/>
      <c r="B121" s="308"/>
      <c r="C121" s="308"/>
      <c r="D121" s="458"/>
      <c r="E121" s="330"/>
      <c r="F121" s="458"/>
      <c r="G121" s="458"/>
      <c r="H121" s="318"/>
      <c r="I121" s="318"/>
      <c r="J121" s="318"/>
      <c r="K121" s="318"/>
      <c r="L121" s="318"/>
      <c r="M121" s="318"/>
      <c r="N121" s="318"/>
      <c r="O121" s="318"/>
      <c r="P121" s="318"/>
      <c r="Q121" s="318"/>
      <c r="R121" s="318"/>
      <c r="S121" s="318"/>
      <c r="T121" s="308"/>
      <c r="U121" s="308"/>
      <c r="V121" s="311"/>
    </row>
    <row r="122" spans="1:22" s="310" customFormat="1" hidden="1">
      <c r="A122" s="307"/>
      <c r="B122" s="308"/>
      <c r="C122" s="308"/>
      <c r="D122" s="318"/>
      <c r="E122" s="330"/>
      <c r="F122" s="318"/>
      <c r="G122" s="318"/>
      <c r="H122" s="318"/>
      <c r="I122" s="318"/>
      <c r="J122" s="318"/>
      <c r="K122" s="318"/>
      <c r="L122" s="318"/>
      <c r="M122" s="318"/>
      <c r="N122" s="318"/>
      <c r="O122" s="318"/>
      <c r="P122" s="318"/>
      <c r="Q122" s="318"/>
      <c r="R122" s="318"/>
      <c r="S122" s="318"/>
      <c r="T122" s="308"/>
      <c r="U122" s="308"/>
      <c r="V122" s="311"/>
    </row>
    <row r="123" spans="1:22" s="310" customFormat="1" hidden="1">
      <c r="A123" s="307"/>
      <c r="B123" s="308"/>
      <c r="C123" s="308"/>
      <c r="D123" s="318"/>
      <c r="E123" s="330"/>
      <c r="F123" s="318"/>
      <c r="G123" s="318"/>
      <c r="H123" s="318"/>
      <c r="I123" s="318"/>
      <c r="J123" s="318"/>
      <c r="K123" s="318"/>
      <c r="L123" s="318"/>
      <c r="M123" s="318"/>
      <c r="N123" s="318"/>
      <c r="O123" s="318"/>
      <c r="P123" s="318"/>
      <c r="Q123" s="318"/>
      <c r="R123" s="318"/>
      <c r="S123" s="318"/>
      <c r="T123" s="308"/>
      <c r="U123" s="308"/>
      <c r="V123" s="311"/>
    </row>
    <row r="124" spans="1:22" s="310" customFormat="1">
      <c r="A124" s="307"/>
      <c r="B124" s="308"/>
      <c r="C124" s="308"/>
      <c r="D124" s="318"/>
      <c r="E124" s="330"/>
      <c r="F124" s="318"/>
      <c r="G124" s="318"/>
      <c r="H124" s="318"/>
      <c r="I124" s="318"/>
      <c r="J124" s="318"/>
      <c r="K124" s="318"/>
      <c r="L124" s="318"/>
      <c r="M124" s="318"/>
      <c r="N124" s="318"/>
      <c r="O124" s="318"/>
      <c r="P124" s="318"/>
      <c r="Q124" s="318"/>
      <c r="R124" s="318"/>
      <c r="S124" s="318"/>
      <c r="T124" s="308"/>
      <c r="U124" s="308"/>
      <c r="V124" s="311"/>
    </row>
    <row r="125" spans="1:22" ht="24.95" customHeight="1">
      <c r="A125" s="303"/>
      <c r="D125" s="3015" t="s">
        <v>497</v>
      </c>
      <c r="E125" s="3015"/>
      <c r="F125" s="3015"/>
      <c r="G125" s="3015"/>
      <c r="H125" s="3015"/>
      <c r="I125" s="3015"/>
      <c r="J125" s="3015"/>
      <c r="K125" s="3015"/>
      <c r="L125" s="3015"/>
      <c r="M125" s="3015"/>
      <c r="N125" s="3015"/>
      <c r="O125" s="3015"/>
      <c r="P125" s="3015"/>
      <c r="Q125" s="317"/>
      <c r="R125" s="317"/>
      <c r="S125" s="313"/>
      <c r="U125" s="312"/>
      <c r="V125" s="305"/>
    </row>
    <row r="126" spans="1:22" s="310" customFormat="1" ht="15" customHeight="1" thickBot="1">
      <c r="A126" s="307"/>
      <c r="B126" s="308"/>
      <c r="C126" s="308"/>
      <c r="D126" s="318"/>
      <c r="E126" s="330"/>
      <c r="F126" s="318"/>
      <c r="G126" s="318"/>
      <c r="H126" s="318"/>
      <c r="I126" s="318"/>
      <c r="J126" s="318"/>
      <c r="K126" s="318"/>
      <c r="L126" s="318"/>
      <c r="M126" s="318"/>
      <c r="N126" s="318"/>
      <c r="O126" s="318"/>
      <c r="P126" s="543" t="s">
        <v>323</v>
      </c>
      <c r="Q126" s="330"/>
      <c r="R126" s="493"/>
      <c r="S126" s="318"/>
      <c r="T126" s="308"/>
      <c r="U126" s="308"/>
      <c r="V126" s="311"/>
    </row>
    <row r="127" spans="1:22" ht="15" customHeight="1">
      <c r="A127" s="303"/>
      <c r="C127" s="860"/>
      <c r="D127" s="499"/>
      <c r="E127" s="323"/>
      <c r="F127" s="324"/>
      <c r="G127" s="861" t="s">
        <v>375</v>
      </c>
      <c r="H127" s="501"/>
      <c r="I127" s="501"/>
      <c r="J127" s="501"/>
      <c r="K127" s="501"/>
      <c r="L127" s="501"/>
      <c r="M127" s="501"/>
      <c r="N127" s="501"/>
      <c r="O127" s="501"/>
      <c r="P127" s="502"/>
      <c r="Q127" s="503"/>
      <c r="R127" s="503"/>
      <c r="S127" s="318"/>
      <c r="U127" s="312"/>
      <c r="V127" s="305"/>
    </row>
    <row r="128" spans="1:22" ht="27.95" customHeight="1" thickBot="1">
      <c r="A128" s="303"/>
      <c r="C128" s="860"/>
      <c r="D128" s="504"/>
      <c r="E128" s="858"/>
      <c r="F128" s="862"/>
      <c r="G128" s="863" t="s">
        <v>362</v>
      </c>
      <c r="H128" s="507" t="s">
        <v>376</v>
      </c>
      <c r="I128" s="508" t="s">
        <v>377</v>
      </c>
      <c r="J128" s="508" t="s">
        <v>378</v>
      </c>
      <c r="K128" s="508" t="s">
        <v>379</v>
      </c>
      <c r="L128" s="508" t="s">
        <v>380</v>
      </c>
      <c r="M128" s="508" t="s">
        <v>490</v>
      </c>
      <c r="N128" s="508" t="s">
        <v>491</v>
      </c>
      <c r="O128" s="509" t="s">
        <v>383</v>
      </c>
      <c r="P128" s="510" t="s">
        <v>492</v>
      </c>
      <c r="Q128" s="511"/>
      <c r="R128" s="331"/>
      <c r="S128" s="318"/>
      <c r="U128" s="312"/>
      <c r="V128" s="305"/>
    </row>
    <row r="129" spans="1:22" ht="19.5" hidden="1" customHeight="1">
      <c r="A129" s="303"/>
      <c r="C129" s="860"/>
      <c r="D129" s="409" t="s">
        <v>298</v>
      </c>
      <c r="E129" s="544"/>
      <c r="F129" s="545"/>
      <c r="G129" s="546">
        <v>2.9375489021909118</v>
      </c>
      <c r="H129" s="547">
        <v>3.4193710499008878</v>
      </c>
      <c r="I129" s="548">
        <v>3.3421022411407542</v>
      </c>
      <c r="J129" s="548">
        <v>-2.2307879782461404</v>
      </c>
      <c r="K129" s="548">
        <v>3.358244731136617</v>
      </c>
      <c r="L129" s="548">
        <v>2.919284452647597</v>
      </c>
      <c r="M129" s="548">
        <v>2.5040688882268958</v>
      </c>
      <c r="N129" s="548">
        <v>3.398388115152895</v>
      </c>
      <c r="O129" s="548">
        <v>1.6275513496601945</v>
      </c>
      <c r="P129" s="549">
        <v>4.7049082091550565</v>
      </c>
      <c r="Q129" s="511"/>
      <c r="R129" s="331"/>
      <c r="S129" s="318"/>
      <c r="U129" s="312"/>
      <c r="V129" s="305"/>
    </row>
    <row r="130" spans="1:22" ht="19.5" hidden="1" customHeight="1">
      <c r="A130" s="303"/>
      <c r="C130" s="860"/>
      <c r="D130" s="822" t="s">
        <v>299</v>
      </c>
      <c r="E130" s="623"/>
      <c r="F130" s="624"/>
      <c r="G130" s="550">
        <v>-3.3240755021303414</v>
      </c>
      <c r="H130" s="845">
        <v>-2.3154353972352326</v>
      </c>
      <c r="I130" s="472">
        <v>-1.0748776477345512</v>
      </c>
      <c r="J130" s="472">
        <v>-10.397559285885649</v>
      </c>
      <c r="K130" s="472">
        <v>-4.0857783952871651</v>
      </c>
      <c r="L130" s="472">
        <v>-1.6658183949294081</v>
      </c>
      <c r="M130" s="472">
        <v>-2.6831413748545141</v>
      </c>
      <c r="N130" s="472">
        <v>-1.9737030509094922</v>
      </c>
      <c r="O130" s="472">
        <v>-3.9104213402052501</v>
      </c>
      <c r="P130" s="551">
        <v>-4.984441896797021</v>
      </c>
      <c r="Q130" s="511"/>
      <c r="R130" s="331"/>
      <c r="S130" s="318"/>
      <c r="U130" s="312"/>
      <c r="V130" s="305"/>
    </row>
    <row r="131" spans="1:22" ht="19.5" hidden="1" customHeight="1">
      <c r="A131" s="303"/>
      <c r="C131" s="860"/>
      <c r="D131" s="822" t="s">
        <v>300</v>
      </c>
      <c r="E131" s="623"/>
      <c r="F131" s="624"/>
      <c r="G131" s="550">
        <v>1.2683527477829193</v>
      </c>
      <c r="H131" s="845">
        <v>0.13610242116026683</v>
      </c>
      <c r="I131" s="472">
        <v>0.93242861603752836</v>
      </c>
      <c r="J131" s="472">
        <v>-1.3715416564784588</v>
      </c>
      <c r="K131" s="472">
        <v>5.3686289417532729</v>
      </c>
      <c r="L131" s="472">
        <v>2.6017781667105444</v>
      </c>
      <c r="M131" s="472">
        <v>-1.0628030288343693</v>
      </c>
      <c r="N131" s="472">
        <v>1.9189212143122081</v>
      </c>
      <c r="O131" s="472">
        <v>0.32442738302811414</v>
      </c>
      <c r="P131" s="551">
        <v>5.9535467231295103</v>
      </c>
      <c r="Q131" s="511"/>
      <c r="R131" s="331"/>
      <c r="S131" s="318"/>
      <c r="U131" s="312"/>
      <c r="V131" s="305"/>
    </row>
    <row r="132" spans="1:22" ht="19.5" hidden="1" customHeight="1">
      <c r="A132" s="303"/>
      <c r="C132" s="860"/>
      <c r="D132" s="822" t="s">
        <v>301</v>
      </c>
      <c r="E132" s="623"/>
      <c r="F132" s="624"/>
      <c r="G132" s="550">
        <v>2.7820459855386837</v>
      </c>
      <c r="H132" s="845">
        <v>2.472349012778996</v>
      </c>
      <c r="I132" s="472">
        <v>4.0124520302200262</v>
      </c>
      <c r="J132" s="472">
        <v>-0.47073266875230502</v>
      </c>
      <c r="K132" s="472">
        <v>2.3736184382006087</v>
      </c>
      <c r="L132" s="472">
        <v>3.0151145039584382</v>
      </c>
      <c r="M132" s="472">
        <v>-1.0455488311270966</v>
      </c>
      <c r="N132" s="472">
        <v>3.7814166167366103</v>
      </c>
      <c r="O132" s="472">
        <v>5.1614593025219202</v>
      </c>
      <c r="P132" s="551">
        <v>5.433824894807171</v>
      </c>
      <c r="Q132" s="511"/>
      <c r="R132" s="331"/>
      <c r="S132" s="318"/>
      <c r="U132" s="312"/>
      <c r="V132" s="305"/>
    </row>
    <row r="133" spans="1:22" ht="19.5" hidden="1" customHeight="1">
      <c r="A133" s="303"/>
      <c r="C133" s="860"/>
      <c r="D133" s="822" t="s">
        <v>302</v>
      </c>
      <c r="E133" s="623"/>
      <c r="F133" s="624"/>
      <c r="G133" s="550">
        <v>2.6857182732355378</v>
      </c>
      <c r="H133" s="845">
        <v>2.1467484564390293</v>
      </c>
      <c r="I133" s="472">
        <v>-0.33064339664222731</v>
      </c>
      <c r="J133" s="472">
        <v>-0.681659971259585</v>
      </c>
      <c r="K133" s="472">
        <v>5.2360296494631697</v>
      </c>
      <c r="L133" s="472">
        <v>1.225251102200775</v>
      </c>
      <c r="M133" s="472">
        <v>1.1654325933123655</v>
      </c>
      <c r="N133" s="472">
        <v>4.1467401911573498</v>
      </c>
      <c r="O133" s="472">
        <v>1.3111220700755322</v>
      </c>
      <c r="P133" s="551">
        <v>7.2699307800684787</v>
      </c>
      <c r="Q133" s="511"/>
      <c r="R133" s="331"/>
      <c r="S133" s="318"/>
      <c r="U133" s="312"/>
      <c r="V133" s="305"/>
    </row>
    <row r="134" spans="1:22" ht="19.5" hidden="1" customHeight="1">
      <c r="A134" s="303"/>
      <c r="C134" s="860"/>
      <c r="D134" s="822" t="s">
        <v>303</v>
      </c>
      <c r="E134" s="623"/>
      <c r="F134" s="624"/>
      <c r="G134" s="550">
        <v>0.455079302634398</v>
      </c>
      <c r="H134" s="845">
        <v>0.67742981031384542</v>
      </c>
      <c r="I134" s="472">
        <v>2.4279791038283038</v>
      </c>
      <c r="J134" s="472">
        <v>-2.5623685498555093</v>
      </c>
      <c r="K134" s="472">
        <v>1.6370654057758394</v>
      </c>
      <c r="L134" s="472">
        <v>-1.1008300373776425</v>
      </c>
      <c r="M134" s="472">
        <v>-1.9408679645062321</v>
      </c>
      <c r="N134" s="472">
        <v>-4.0007431819707335</v>
      </c>
      <c r="O134" s="472">
        <v>1.3959835150605393</v>
      </c>
      <c r="P134" s="551">
        <v>3.6080769493196163</v>
      </c>
      <c r="Q134" s="511"/>
      <c r="R134" s="331"/>
      <c r="S134" s="318"/>
      <c r="U134" s="312"/>
      <c r="V134" s="305"/>
    </row>
    <row r="135" spans="1:22" ht="19.5" hidden="1" customHeight="1">
      <c r="A135" s="303"/>
      <c r="C135" s="860"/>
      <c r="D135" s="822" t="s">
        <v>304</v>
      </c>
      <c r="E135" s="623"/>
      <c r="F135" s="624"/>
      <c r="G135" s="550">
        <v>2.1757958482377715</v>
      </c>
      <c r="H135" s="845">
        <v>2.3309195740182309</v>
      </c>
      <c r="I135" s="472">
        <v>-2.3720904758431027</v>
      </c>
      <c r="J135" s="472">
        <v>-9.3892711696386133E-2</v>
      </c>
      <c r="K135" s="472">
        <v>4.3200312326599821</v>
      </c>
      <c r="L135" s="472">
        <v>6.758201270440356E-2</v>
      </c>
      <c r="M135" s="472">
        <v>0.96723081052183524</v>
      </c>
      <c r="N135" s="472">
        <v>0.81614481590817078</v>
      </c>
      <c r="O135" s="472">
        <v>1.0213467420757683</v>
      </c>
      <c r="P135" s="551">
        <v>5.4617421608507799</v>
      </c>
      <c r="Q135" s="511"/>
      <c r="R135" s="331"/>
      <c r="S135" s="318"/>
      <c r="U135" s="312"/>
      <c r="V135" s="305"/>
    </row>
    <row r="136" spans="1:22" ht="19.5" hidden="1" customHeight="1">
      <c r="A136" s="303"/>
      <c r="C136" s="860"/>
      <c r="D136" s="822" t="s">
        <v>305</v>
      </c>
      <c r="E136" s="623"/>
      <c r="F136" s="624"/>
      <c r="G136" s="550">
        <v>0.25055885282059265</v>
      </c>
      <c r="H136" s="845">
        <v>-0.63915648186407825</v>
      </c>
      <c r="I136" s="472">
        <v>2.3859893890702866</v>
      </c>
      <c r="J136" s="472">
        <v>-2.3516672100787561</v>
      </c>
      <c r="K136" s="472">
        <v>1.7719002805792083</v>
      </c>
      <c r="L136" s="472">
        <v>2.4962055828103846</v>
      </c>
      <c r="M136" s="472">
        <v>-0.87214761673105601</v>
      </c>
      <c r="N136" s="472">
        <v>1.7419792211755825</v>
      </c>
      <c r="O136" s="472">
        <v>1.6520216657933018</v>
      </c>
      <c r="P136" s="551">
        <v>1.395080098226531</v>
      </c>
      <c r="Q136" s="511"/>
      <c r="R136" s="331"/>
      <c r="S136" s="318"/>
      <c r="U136" s="312"/>
      <c r="V136" s="305"/>
    </row>
    <row r="137" spans="1:22" ht="19.5" hidden="1" customHeight="1">
      <c r="A137" s="303"/>
      <c r="C137" s="860"/>
      <c r="D137" s="822" t="s">
        <v>306</v>
      </c>
      <c r="E137" s="623"/>
      <c r="F137" s="624"/>
      <c r="G137" s="550">
        <v>2.089875783971995</v>
      </c>
      <c r="H137" s="845">
        <v>2.7719954967737381</v>
      </c>
      <c r="I137" s="472">
        <v>-0.19974699852000066</v>
      </c>
      <c r="J137" s="472">
        <v>1.1195079157364285</v>
      </c>
      <c r="K137" s="472">
        <v>4.3778255789344689</v>
      </c>
      <c r="L137" s="472">
        <v>0.29494833525955944</v>
      </c>
      <c r="M137" s="472">
        <v>-1.6694137294480549</v>
      </c>
      <c r="N137" s="472">
        <v>0.69782751473996818</v>
      </c>
      <c r="O137" s="472">
        <v>-2.136686483832928</v>
      </c>
      <c r="P137" s="551">
        <v>2.9139703055254929</v>
      </c>
      <c r="Q137" s="552"/>
      <c r="R137" s="552"/>
      <c r="S137" s="313"/>
      <c r="U137" s="312"/>
      <c r="V137" s="305"/>
    </row>
    <row r="138" spans="1:22" ht="19.5" hidden="1" customHeight="1">
      <c r="A138" s="303"/>
      <c r="C138" s="860"/>
      <c r="D138" s="822" t="s">
        <v>307</v>
      </c>
      <c r="E138" s="623"/>
      <c r="F138" s="624"/>
      <c r="G138" s="550">
        <v>1.1167219937959549</v>
      </c>
      <c r="H138" s="845">
        <v>0.83686128977036311</v>
      </c>
      <c r="I138" s="472">
        <v>2.4861104937790257</v>
      </c>
      <c r="J138" s="472">
        <v>-3.6135664774896603</v>
      </c>
      <c r="K138" s="472">
        <v>1.1550310960737553</v>
      </c>
      <c r="L138" s="472">
        <v>2.0884852119516184</v>
      </c>
      <c r="M138" s="472">
        <v>-5.2410087974963382E-2</v>
      </c>
      <c r="N138" s="472">
        <v>1.8818762819970525</v>
      </c>
      <c r="O138" s="472">
        <v>6.2859935260856759</v>
      </c>
      <c r="P138" s="551">
        <v>1.4669869852173667</v>
      </c>
      <c r="Q138" s="552"/>
      <c r="R138" s="552"/>
      <c r="S138" s="313"/>
      <c r="U138" s="312"/>
      <c r="V138" s="305"/>
    </row>
    <row r="139" spans="1:22" ht="19.5" hidden="1" customHeight="1">
      <c r="A139" s="303"/>
      <c r="C139" s="860"/>
      <c r="D139" s="822" t="s">
        <v>308</v>
      </c>
      <c r="E139" s="461"/>
      <c r="F139" s="462"/>
      <c r="G139" s="553">
        <v>1.779420887534866</v>
      </c>
      <c r="H139" s="463">
        <v>1.5861572730614393</v>
      </c>
      <c r="I139" s="465">
        <v>1.9917954523685832</v>
      </c>
      <c r="J139" s="465">
        <v>0.19439174450952557</v>
      </c>
      <c r="K139" s="465">
        <v>3.7044955432109283</v>
      </c>
      <c r="L139" s="465">
        <v>2.5105975516768408</v>
      </c>
      <c r="M139" s="465">
        <v>0.55780313954645333</v>
      </c>
      <c r="N139" s="465">
        <v>1.5793014064246824</v>
      </c>
      <c r="O139" s="465">
        <v>-0.62320749429642941</v>
      </c>
      <c r="P139" s="554">
        <v>2.9047031091663511</v>
      </c>
      <c r="Q139" s="552"/>
      <c r="R139" s="552"/>
      <c r="S139" s="313"/>
      <c r="U139" s="312"/>
      <c r="V139" s="305"/>
    </row>
    <row r="140" spans="1:22" ht="19.5" customHeight="1">
      <c r="A140" s="303"/>
      <c r="C140" s="860"/>
      <c r="D140" s="439" t="s">
        <v>309</v>
      </c>
      <c r="E140" s="461"/>
      <c r="F140" s="462"/>
      <c r="G140" s="550">
        <v>0.38510483616582825</v>
      </c>
      <c r="H140" s="472">
        <v>1.0078455234019401E-2</v>
      </c>
      <c r="I140" s="472">
        <v>-4.5007735402914246</v>
      </c>
      <c r="J140" s="472">
        <v>-3.0020128436058835</v>
      </c>
      <c r="K140" s="472">
        <v>2.0124486857759472</v>
      </c>
      <c r="L140" s="472">
        <v>0.15888286563034981</v>
      </c>
      <c r="M140" s="472">
        <v>-0.33976228608345593</v>
      </c>
      <c r="N140" s="472">
        <v>3.9580434015665578</v>
      </c>
      <c r="O140" s="472">
        <v>2.0647468170323702</v>
      </c>
      <c r="P140" s="551">
        <v>1.2348455839325423</v>
      </c>
      <c r="Q140" s="552"/>
      <c r="R140" s="552"/>
      <c r="S140" s="313"/>
      <c r="U140" s="312"/>
      <c r="V140" s="305"/>
    </row>
    <row r="141" spans="1:22" ht="19.5" customHeight="1">
      <c r="A141" s="303"/>
      <c r="C141" s="860"/>
      <c r="D141" s="439" t="s">
        <v>310</v>
      </c>
      <c r="E141" s="461"/>
      <c r="F141" s="462"/>
      <c r="G141" s="550">
        <v>0.93780269880905398</v>
      </c>
      <c r="H141" s="472">
        <v>1.1361620820526053</v>
      </c>
      <c r="I141" s="472">
        <v>-1.2625585921678728</v>
      </c>
      <c r="J141" s="472">
        <v>-2.0453337830768969</v>
      </c>
      <c r="K141" s="472">
        <v>2.1108312636763715</v>
      </c>
      <c r="L141" s="472">
        <v>0.81906844697845482</v>
      </c>
      <c r="M141" s="472">
        <v>-0.60700990935353971</v>
      </c>
      <c r="N141" s="472">
        <v>2.62480669178351</v>
      </c>
      <c r="O141" s="472">
        <v>-2.2545351967651284</v>
      </c>
      <c r="P141" s="551">
        <v>1.8312037537550285</v>
      </c>
      <c r="Q141" s="552"/>
      <c r="R141" s="552"/>
      <c r="S141" s="313"/>
      <c r="U141" s="312"/>
      <c r="V141" s="305"/>
    </row>
    <row r="142" spans="1:22" s="310" customFormat="1" ht="19.5" customHeight="1">
      <c r="A142" s="311"/>
      <c r="C142" s="833"/>
      <c r="D142" s="822" t="s">
        <v>312</v>
      </c>
      <c r="E142" s="623"/>
      <c r="F142" s="624"/>
      <c r="G142" s="550">
        <v>0.82800628744881255</v>
      </c>
      <c r="H142" s="472">
        <v>-0.61688278105146432</v>
      </c>
      <c r="I142" s="472">
        <v>1.1129982005674721</v>
      </c>
      <c r="J142" s="472">
        <v>-1.7010032102582118</v>
      </c>
      <c r="K142" s="472">
        <v>2.8357674862818039</v>
      </c>
      <c r="L142" s="472">
        <v>1.7951092646979694</v>
      </c>
      <c r="M142" s="472">
        <v>0.93197002328471168</v>
      </c>
      <c r="N142" s="472">
        <v>4.0756629245604969</v>
      </c>
      <c r="O142" s="472">
        <v>4.6730489331896052</v>
      </c>
      <c r="P142" s="551">
        <v>2.0179142653634852</v>
      </c>
      <c r="Q142" s="493"/>
      <c r="R142" s="555"/>
      <c r="S142" s="493"/>
      <c r="T142" s="556"/>
      <c r="V142" s="311"/>
    </row>
    <row r="143" spans="1:22" s="310" customFormat="1" ht="17.25">
      <c r="A143" s="311"/>
      <c r="D143" s="822" t="s">
        <v>326</v>
      </c>
      <c r="E143" s="623"/>
      <c r="F143" s="624"/>
      <c r="G143" s="550">
        <v>1.8912750880894613</v>
      </c>
      <c r="H143" s="472">
        <v>1.7258553994370152</v>
      </c>
      <c r="I143" s="472">
        <v>2.5771026120207985</v>
      </c>
      <c r="J143" s="472">
        <v>-0.60540639675344954</v>
      </c>
      <c r="K143" s="472">
        <v>1.6473444732928666</v>
      </c>
      <c r="L143" s="472">
        <v>2.5255523452118789</v>
      </c>
      <c r="M143" s="472">
        <v>0.59111818804682414</v>
      </c>
      <c r="N143" s="472">
        <v>3.6508904064636472</v>
      </c>
      <c r="O143" s="472">
        <v>1.778488398099376</v>
      </c>
      <c r="P143" s="551">
        <v>2.452283884981421</v>
      </c>
      <c r="Q143" s="493"/>
      <c r="R143" s="493"/>
      <c r="S143" s="480"/>
      <c r="V143" s="311"/>
    </row>
    <row r="144" spans="1:22" s="310" customFormat="1" ht="18" thickBot="1">
      <c r="A144" s="311"/>
      <c r="D144" s="482" t="s">
        <v>327</v>
      </c>
      <c r="E144" s="557"/>
      <c r="F144" s="558"/>
      <c r="G144" s="559">
        <v>-0.77752823820808059</v>
      </c>
      <c r="H144" s="488">
        <v>-0.96068857818455422</v>
      </c>
      <c r="I144" s="488">
        <v>-0.75918541809046891</v>
      </c>
      <c r="J144" s="488">
        <v>-4.0211109629581081</v>
      </c>
      <c r="K144" s="488">
        <v>0.51133603941595496</v>
      </c>
      <c r="L144" s="488">
        <v>0.7084389112022027</v>
      </c>
      <c r="M144" s="488">
        <v>-1.2704616187933726</v>
      </c>
      <c r="N144" s="488">
        <v>0.38479943604350364</v>
      </c>
      <c r="O144" s="488">
        <v>-1.1749903806070994</v>
      </c>
      <c r="P144" s="560">
        <v>-0.85534181029051082</v>
      </c>
      <c r="Q144" s="493"/>
      <c r="R144" s="493"/>
      <c r="S144" s="480"/>
      <c r="V144" s="311"/>
    </row>
    <row r="145" spans="1:22" s="310" customFormat="1">
      <c r="A145" s="311"/>
      <c r="D145" s="480"/>
      <c r="E145" s="493"/>
      <c r="F145" s="480"/>
      <c r="G145" s="480"/>
      <c r="H145" s="480"/>
      <c r="I145" s="480"/>
      <c r="J145" s="480"/>
      <c r="K145" s="480"/>
      <c r="L145" s="480"/>
      <c r="M145" s="480"/>
      <c r="N145" s="480"/>
      <c r="O145" s="480"/>
      <c r="P145" s="480"/>
      <c r="Q145" s="480"/>
      <c r="R145" s="480"/>
      <c r="S145" s="480"/>
      <c r="V145" s="311"/>
    </row>
    <row r="146" spans="1:22" s="310" customFormat="1" hidden="1">
      <c r="A146" s="311"/>
      <c r="E146" s="556"/>
      <c r="V146" s="311"/>
    </row>
    <row r="147" spans="1:22" s="310" customFormat="1" hidden="1">
      <c r="A147" s="311"/>
      <c r="E147" s="556"/>
      <c r="V147" s="311"/>
    </row>
    <row r="148" spans="1:22" s="310" customFormat="1" hidden="1">
      <c r="A148" s="311"/>
      <c r="E148" s="556"/>
      <c r="V148" s="311"/>
    </row>
    <row r="149" spans="1:22" s="310" customFormat="1" ht="5.0999999999999996" customHeight="1">
      <c r="A149" s="311"/>
      <c r="E149" s="556"/>
      <c r="V149" s="311"/>
    </row>
    <row r="150" spans="1:22" s="310" customFormat="1">
      <c r="A150" s="311"/>
      <c r="B150" s="311"/>
      <c r="C150" s="311"/>
      <c r="D150" s="311"/>
      <c r="E150" s="561"/>
      <c r="F150" s="311"/>
      <c r="G150" s="311"/>
      <c r="H150" s="311"/>
      <c r="I150" s="311"/>
      <c r="J150" s="311"/>
      <c r="K150" s="311"/>
      <c r="L150" s="311"/>
      <c r="M150" s="311"/>
      <c r="N150" s="311"/>
      <c r="O150" s="311"/>
      <c r="P150" s="311"/>
      <c r="Q150" s="311"/>
      <c r="R150" s="311"/>
      <c r="S150" s="311"/>
      <c r="T150" s="311"/>
      <c r="U150" s="311"/>
      <c r="V150" s="311"/>
    </row>
  </sheetData>
  <mergeCells count="2">
    <mergeCell ref="D81:P81"/>
    <mergeCell ref="D125:P125"/>
  </mergeCells>
  <phoneticPr fontId="21"/>
  <printOptions horizontalCentered="1"/>
  <pageMargins left="0.59055118110236227" right="0.39370078740157483" top="0.78740157480314965" bottom="0.59055118110236227" header="0.39370078740157483" footer="0.39370078740157483"/>
  <pageSetup paperSize="9" scale="57" orientation="portrait" horizontalDpi="300" verticalDpi="300" r:id="rId1"/>
  <headerFooter alignWithMargins="0">
    <oddFooter>&amp;C&amp;14-&amp;16 &amp;A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pageSetUpPr fitToPage="1"/>
  </sheetPr>
  <dimension ref="A1:AF136"/>
  <sheetViews>
    <sheetView view="pageBreakPreview" zoomScale="55" zoomScaleNormal="55" zoomScaleSheetLayoutView="55" workbookViewId="0"/>
  </sheetViews>
  <sheetFormatPr defaultRowHeight="12"/>
  <cols>
    <col min="1" max="4" width="1.5" style="885" customWidth="1"/>
    <col min="5" max="5" width="6.125" style="885" customWidth="1"/>
    <col min="6" max="6" width="3.25" style="885" customWidth="1"/>
    <col min="7" max="7" width="4.375" style="885" customWidth="1"/>
    <col min="8" max="8" width="3.125" style="885" customWidth="1"/>
    <col min="9" max="9" width="40.875" style="885" customWidth="1"/>
    <col min="10" max="27" width="11.125" style="885" customWidth="1"/>
    <col min="28" max="29" width="11.125" style="886" customWidth="1"/>
    <col min="30" max="30" width="2.375" style="886" customWidth="1"/>
    <col min="31" max="256" width="9" style="886"/>
    <col min="257" max="260" width="1.5" style="886" customWidth="1"/>
    <col min="261" max="261" width="6.125" style="886" customWidth="1"/>
    <col min="262" max="262" width="3.25" style="886" customWidth="1"/>
    <col min="263" max="263" width="4.375" style="886" customWidth="1"/>
    <col min="264" max="264" width="3.125" style="886" customWidth="1"/>
    <col min="265" max="265" width="40.875" style="886" customWidth="1"/>
    <col min="266" max="285" width="11.125" style="886" customWidth="1"/>
    <col min="286" max="286" width="2.375" style="886" customWidth="1"/>
    <col min="287" max="512" width="9" style="886"/>
    <col min="513" max="516" width="1.5" style="886" customWidth="1"/>
    <col min="517" max="517" width="6.125" style="886" customWidth="1"/>
    <col min="518" max="518" width="3.25" style="886" customWidth="1"/>
    <col min="519" max="519" width="4.375" style="886" customWidth="1"/>
    <col min="520" max="520" width="3.125" style="886" customWidth="1"/>
    <col min="521" max="521" width="40.875" style="886" customWidth="1"/>
    <col min="522" max="541" width="11.125" style="886" customWidth="1"/>
    <col min="542" max="542" width="2.375" style="886" customWidth="1"/>
    <col min="543" max="768" width="9" style="886"/>
    <col min="769" max="772" width="1.5" style="886" customWidth="1"/>
    <col min="773" max="773" width="6.125" style="886" customWidth="1"/>
    <col min="774" max="774" width="3.25" style="886" customWidth="1"/>
    <col min="775" max="775" width="4.375" style="886" customWidth="1"/>
    <col min="776" max="776" width="3.125" style="886" customWidth="1"/>
    <col min="777" max="777" width="40.875" style="886" customWidth="1"/>
    <col min="778" max="797" width="11.125" style="886" customWidth="1"/>
    <col min="798" max="798" width="2.375" style="886" customWidth="1"/>
    <col min="799" max="1024" width="9" style="886"/>
    <col min="1025" max="1028" width="1.5" style="886" customWidth="1"/>
    <col min="1029" max="1029" width="6.125" style="886" customWidth="1"/>
    <col min="1030" max="1030" width="3.25" style="886" customWidth="1"/>
    <col min="1031" max="1031" width="4.375" style="886" customWidth="1"/>
    <col min="1032" max="1032" width="3.125" style="886" customWidth="1"/>
    <col min="1033" max="1033" width="40.875" style="886" customWidth="1"/>
    <col min="1034" max="1053" width="11.125" style="886" customWidth="1"/>
    <col min="1054" max="1054" width="2.375" style="886" customWidth="1"/>
    <col min="1055" max="1280" width="9" style="886"/>
    <col min="1281" max="1284" width="1.5" style="886" customWidth="1"/>
    <col min="1285" max="1285" width="6.125" style="886" customWidth="1"/>
    <col min="1286" max="1286" width="3.25" style="886" customWidth="1"/>
    <col min="1287" max="1287" width="4.375" style="886" customWidth="1"/>
    <col min="1288" max="1288" width="3.125" style="886" customWidth="1"/>
    <col min="1289" max="1289" width="40.875" style="886" customWidth="1"/>
    <col min="1290" max="1309" width="11.125" style="886" customWidth="1"/>
    <col min="1310" max="1310" width="2.375" style="886" customWidth="1"/>
    <col min="1311" max="1536" width="9" style="886"/>
    <col min="1537" max="1540" width="1.5" style="886" customWidth="1"/>
    <col min="1541" max="1541" width="6.125" style="886" customWidth="1"/>
    <col min="1542" max="1542" width="3.25" style="886" customWidth="1"/>
    <col min="1543" max="1543" width="4.375" style="886" customWidth="1"/>
    <col min="1544" max="1544" width="3.125" style="886" customWidth="1"/>
    <col min="1545" max="1545" width="40.875" style="886" customWidth="1"/>
    <col min="1546" max="1565" width="11.125" style="886" customWidth="1"/>
    <col min="1566" max="1566" width="2.375" style="886" customWidth="1"/>
    <col min="1567" max="1792" width="9" style="886"/>
    <col min="1793" max="1796" width="1.5" style="886" customWidth="1"/>
    <col min="1797" max="1797" width="6.125" style="886" customWidth="1"/>
    <col min="1798" max="1798" width="3.25" style="886" customWidth="1"/>
    <col min="1799" max="1799" width="4.375" style="886" customWidth="1"/>
    <col min="1800" max="1800" width="3.125" style="886" customWidth="1"/>
    <col min="1801" max="1801" width="40.875" style="886" customWidth="1"/>
    <col min="1802" max="1821" width="11.125" style="886" customWidth="1"/>
    <col min="1822" max="1822" width="2.375" style="886" customWidth="1"/>
    <col min="1823" max="2048" width="9" style="886"/>
    <col min="2049" max="2052" width="1.5" style="886" customWidth="1"/>
    <col min="2053" max="2053" width="6.125" style="886" customWidth="1"/>
    <col min="2054" max="2054" width="3.25" style="886" customWidth="1"/>
    <col min="2055" max="2055" width="4.375" style="886" customWidth="1"/>
    <col min="2056" max="2056" width="3.125" style="886" customWidth="1"/>
    <col min="2057" max="2057" width="40.875" style="886" customWidth="1"/>
    <col min="2058" max="2077" width="11.125" style="886" customWidth="1"/>
    <col min="2078" max="2078" width="2.375" style="886" customWidth="1"/>
    <col min="2079" max="2304" width="9" style="886"/>
    <col min="2305" max="2308" width="1.5" style="886" customWidth="1"/>
    <col min="2309" max="2309" width="6.125" style="886" customWidth="1"/>
    <col min="2310" max="2310" width="3.25" style="886" customWidth="1"/>
    <col min="2311" max="2311" width="4.375" style="886" customWidth="1"/>
    <col min="2312" max="2312" width="3.125" style="886" customWidth="1"/>
    <col min="2313" max="2313" width="40.875" style="886" customWidth="1"/>
    <col min="2314" max="2333" width="11.125" style="886" customWidth="1"/>
    <col min="2334" max="2334" width="2.375" style="886" customWidth="1"/>
    <col min="2335" max="2560" width="9" style="886"/>
    <col min="2561" max="2564" width="1.5" style="886" customWidth="1"/>
    <col min="2565" max="2565" width="6.125" style="886" customWidth="1"/>
    <col min="2566" max="2566" width="3.25" style="886" customWidth="1"/>
    <col min="2567" max="2567" width="4.375" style="886" customWidth="1"/>
    <col min="2568" max="2568" width="3.125" style="886" customWidth="1"/>
    <col min="2569" max="2569" width="40.875" style="886" customWidth="1"/>
    <col min="2570" max="2589" width="11.125" style="886" customWidth="1"/>
    <col min="2590" max="2590" width="2.375" style="886" customWidth="1"/>
    <col min="2591" max="2816" width="9" style="886"/>
    <col min="2817" max="2820" width="1.5" style="886" customWidth="1"/>
    <col min="2821" max="2821" width="6.125" style="886" customWidth="1"/>
    <col min="2822" max="2822" width="3.25" style="886" customWidth="1"/>
    <col min="2823" max="2823" width="4.375" style="886" customWidth="1"/>
    <col min="2824" max="2824" width="3.125" style="886" customWidth="1"/>
    <col min="2825" max="2825" width="40.875" style="886" customWidth="1"/>
    <col min="2826" max="2845" width="11.125" style="886" customWidth="1"/>
    <col min="2846" max="2846" width="2.375" style="886" customWidth="1"/>
    <col min="2847" max="3072" width="9" style="886"/>
    <col min="3073" max="3076" width="1.5" style="886" customWidth="1"/>
    <col min="3077" max="3077" width="6.125" style="886" customWidth="1"/>
    <col min="3078" max="3078" width="3.25" style="886" customWidth="1"/>
    <col min="3079" max="3079" width="4.375" style="886" customWidth="1"/>
    <col min="3080" max="3080" width="3.125" style="886" customWidth="1"/>
    <col min="3081" max="3081" width="40.875" style="886" customWidth="1"/>
    <col min="3082" max="3101" width="11.125" style="886" customWidth="1"/>
    <col min="3102" max="3102" width="2.375" style="886" customWidth="1"/>
    <col min="3103" max="3328" width="9" style="886"/>
    <col min="3329" max="3332" width="1.5" style="886" customWidth="1"/>
    <col min="3333" max="3333" width="6.125" style="886" customWidth="1"/>
    <col min="3334" max="3334" width="3.25" style="886" customWidth="1"/>
    <col min="3335" max="3335" width="4.375" style="886" customWidth="1"/>
    <col min="3336" max="3336" width="3.125" style="886" customWidth="1"/>
    <col min="3337" max="3337" width="40.875" style="886" customWidth="1"/>
    <col min="3338" max="3357" width="11.125" style="886" customWidth="1"/>
    <col min="3358" max="3358" width="2.375" style="886" customWidth="1"/>
    <col min="3359" max="3584" width="9" style="886"/>
    <col min="3585" max="3588" width="1.5" style="886" customWidth="1"/>
    <col min="3589" max="3589" width="6.125" style="886" customWidth="1"/>
    <col min="3590" max="3590" width="3.25" style="886" customWidth="1"/>
    <col min="3591" max="3591" width="4.375" style="886" customWidth="1"/>
    <col min="3592" max="3592" width="3.125" style="886" customWidth="1"/>
    <col min="3593" max="3593" width="40.875" style="886" customWidth="1"/>
    <col min="3594" max="3613" width="11.125" style="886" customWidth="1"/>
    <col min="3614" max="3614" width="2.375" style="886" customWidth="1"/>
    <col min="3615" max="3840" width="9" style="886"/>
    <col min="3841" max="3844" width="1.5" style="886" customWidth="1"/>
    <col min="3845" max="3845" width="6.125" style="886" customWidth="1"/>
    <col min="3846" max="3846" width="3.25" style="886" customWidth="1"/>
    <col min="3847" max="3847" width="4.375" style="886" customWidth="1"/>
    <col min="3848" max="3848" width="3.125" style="886" customWidth="1"/>
    <col min="3849" max="3849" width="40.875" style="886" customWidth="1"/>
    <col min="3850" max="3869" width="11.125" style="886" customWidth="1"/>
    <col min="3870" max="3870" width="2.375" style="886" customWidth="1"/>
    <col min="3871" max="4096" width="9" style="886"/>
    <col min="4097" max="4100" width="1.5" style="886" customWidth="1"/>
    <col min="4101" max="4101" width="6.125" style="886" customWidth="1"/>
    <col min="4102" max="4102" width="3.25" style="886" customWidth="1"/>
    <col min="4103" max="4103" width="4.375" style="886" customWidth="1"/>
    <col min="4104" max="4104" width="3.125" style="886" customWidth="1"/>
    <col min="4105" max="4105" width="40.875" style="886" customWidth="1"/>
    <col min="4106" max="4125" width="11.125" style="886" customWidth="1"/>
    <col min="4126" max="4126" width="2.375" style="886" customWidth="1"/>
    <col min="4127" max="4352" width="9" style="886"/>
    <col min="4353" max="4356" width="1.5" style="886" customWidth="1"/>
    <col min="4357" max="4357" width="6.125" style="886" customWidth="1"/>
    <col min="4358" max="4358" width="3.25" style="886" customWidth="1"/>
    <col min="4359" max="4359" width="4.375" style="886" customWidth="1"/>
    <col min="4360" max="4360" width="3.125" style="886" customWidth="1"/>
    <col min="4361" max="4361" width="40.875" style="886" customWidth="1"/>
    <col min="4362" max="4381" width="11.125" style="886" customWidth="1"/>
    <col min="4382" max="4382" width="2.375" style="886" customWidth="1"/>
    <col min="4383" max="4608" width="9" style="886"/>
    <col min="4609" max="4612" width="1.5" style="886" customWidth="1"/>
    <col min="4613" max="4613" width="6.125" style="886" customWidth="1"/>
    <col min="4614" max="4614" width="3.25" style="886" customWidth="1"/>
    <col min="4615" max="4615" width="4.375" style="886" customWidth="1"/>
    <col min="4616" max="4616" width="3.125" style="886" customWidth="1"/>
    <col min="4617" max="4617" width="40.875" style="886" customWidth="1"/>
    <col min="4618" max="4637" width="11.125" style="886" customWidth="1"/>
    <col min="4638" max="4638" width="2.375" style="886" customWidth="1"/>
    <col min="4639" max="4864" width="9" style="886"/>
    <col min="4865" max="4868" width="1.5" style="886" customWidth="1"/>
    <col min="4869" max="4869" width="6.125" style="886" customWidth="1"/>
    <col min="4870" max="4870" width="3.25" style="886" customWidth="1"/>
    <col min="4871" max="4871" width="4.375" style="886" customWidth="1"/>
    <col min="4872" max="4872" width="3.125" style="886" customWidth="1"/>
    <col min="4873" max="4873" width="40.875" style="886" customWidth="1"/>
    <col min="4874" max="4893" width="11.125" style="886" customWidth="1"/>
    <col min="4894" max="4894" width="2.375" style="886" customWidth="1"/>
    <col min="4895" max="5120" width="9" style="886"/>
    <col min="5121" max="5124" width="1.5" style="886" customWidth="1"/>
    <col min="5125" max="5125" width="6.125" style="886" customWidth="1"/>
    <col min="5126" max="5126" width="3.25" style="886" customWidth="1"/>
    <col min="5127" max="5127" width="4.375" style="886" customWidth="1"/>
    <col min="5128" max="5128" width="3.125" style="886" customWidth="1"/>
    <col min="5129" max="5129" width="40.875" style="886" customWidth="1"/>
    <col min="5130" max="5149" width="11.125" style="886" customWidth="1"/>
    <col min="5150" max="5150" width="2.375" style="886" customWidth="1"/>
    <col min="5151" max="5376" width="9" style="886"/>
    <col min="5377" max="5380" width="1.5" style="886" customWidth="1"/>
    <col min="5381" max="5381" width="6.125" style="886" customWidth="1"/>
    <col min="5382" max="5382" width="3.25" style="886" customWidth="1"/>
    <col min="5383" max="5383" width="4.375" style="886" customWidth="1"/>
    <col min="5384" max="5384" width="3.125" style="886" customWidth="1"/>
    <col min="5385" max="5385" width="40.875" style="886" customWidth="1"/>
    <col min="5386" max="5405" width="11.125" style="886" customWidth="1"/>
    <col min="5406" max="5406" width="2.375" style="886" customWidth="1"/>
    <col min="5407" max="5632" width="9" style="886"/>
    <col min="5633" max="5636" width="1.5" style="886" customWidth="1"/>
    <col min="5637" max="5637" width="6.125" style="886" customWidth="1"/>
    <col min="5638" max="5638" width="3.25" style="886" customWidth="1"/>
    <col min="5639" max="5639" width="4.375" style="886" customWidth="1"/>
    <col min="5640" max="5640" width="3.125" style="886" customWidth="1"/>
    <col min="5641" max="5641" width="40.875" style="886" customWidth="1"/>
    <col min="5642" max="5661" width="11.125" style="886" customWidth="1"/>
    <col min="5662" max="5662" width="2.375" style="886" customWidth="1"/>
    <col min="5663" max="5888" width="9" style="886"/>
    <col min="5889" max="5892" width="1.5" style="886" customWidth="1"/>
    <col min="5893" max="5893" width="6.125" style="886" customWidth="1"/>
    <col min="5894" max="5894" width="3.25" style="886" customWidth="1"/>
    <col min="5895" max="5895" width="4.375" style="886" customWidth="1"/>
    <col min="5896" max="5896" width="3.125" style="886" customWidth="1"/>
    <col min="5897" max="5897" width="40.875" style="886" customWidth="1"/>
    <col min="5898" max="5917" width="11.125" style="886" customWidth="1"/>
    <col min="5918" max="5918" width="2.375" style="886" customWidth="1"/>
    <col min="5919" max="6144" width="9" style="886"/>
    <col min="6145" max="6148" width="1.5" style="886" customWidth="1"/>
    <col min="6149" max="6149" width="6.125" style="886" customWidth="1"/>
    <col min="6150" max="6150" width="3.25" style="886" customWidth="1"/>
    <col min="6151" max="6151" width="4.375" style="886" customWidth="1"/>
    <col min="6152" max="6152" width="3.125" style="886" customWidth="1"/>
    <col min="6153" max="6153" width="40.875" style="886" customWidth="1"/>
    <col min="6154" max="6173" width="11.125" style="886" customWidth="1"/>
    <col min="6174" max="6174" width="2.375" style="886" customWidth="1"/>
    <col min="6175" max="6400" width="9" style="886"/>
    <col min="6401" max="6404" width="1.5" style="886" customWidth="1"/>
    <col min="6405" max="6405" width="6.125" style="886" customWidth="1"/>
    <col min="6406" max="6406" width="3.25" style="886" customWidth="1"/>
    <col min="6407" max="6407" width="4.375" style="886" customWidth="1"/>
    <col min="6408" max="6408" width="3.125" style="886" customWidth="1"/>
    <col min="6409" max="6409" width="40.875" style="886" customWidth="1"/>
    <col min="6410" max="6429" width="11.125" style="886" customWidth="1"/>
    <col min="6430" max="6430" width="2.375" style="886" customWidth="1"/>
    <col min="6431" max="6656" width="9" style="886"/>
    <col min="6657" max="6660" width="1.5" style="886" customWidth="1"/>
    <col min="6661" max="6661" width="6.125" style="886" customWidth="1"/>
    <col min="6662" max="6662" width="3.25" style="886" customWidth="1"/>
    <col min="6663" max="6663" width="4.375" style="886" customWidth="1"/>
    <col min="6664" max="6664" width="3.125" style="886" customWidth="1"/>
    <col min="6665" max="6665" width="40.875" style="886" customWidth="1"/>
    <col min="6666" max="6685" width="11.125" style="886" customWidth="1"/>
    <col min="6686" max="6686" width="2.375" style="886" customWidth="1"/>
    <col min="6687" max="6912" width="9" style="886"/>
    <col min="6913" max="6916" width="1.5" style="886" customWidth="1"/>
    <col min="6917" max="6917" width="6.125" style="886" customWidth="1"/>
    <col min="6918" max="6918" width="3.25" style="886" customWidth="1"/>
    <col min="6919" max="6919" width="4.375" style="886" customWidth="1"/>
    <col min="6920" max="6920" width="3.125" style="886" customWidth="1"/>
    <col min="6921" max="6921" width="40.875" style="886" customWidth="1"/>
    <col min="6922" max="6941" width="11.125" style="886" customWidth="1"/>
    <col min="6942" max="6942" width="2.375" style="886" customWidth="1"/>
    <col min="6943" max="7168" width="9" style="886"/>
    <col min="7169" max="7172" width="1.5" style="886" customWidth="1"/>
    <col min="7173" max="7173" width="6.125" style="886" customWidth="1"/>
    <col min="7174" max="7174" width="3.25" style="886" customWidth="1"/>
    <col min="7175" max="7175" width="4.375" style="886" customWidth="1"/>
    <col min="7176" max="7176" width="3.125" style="886" customWidth="1"/>
    <col min="7177" max="7177" width="40.875" style="886" customWidth="1"/>
    <col min="7178" max="7197" width="11.125" style="886" customWidth="1"/>
    <col min="7198" max="7198" width="2.375" style="886" customWidth="1"/>
    <col min="7199" max="7424" width="9" style="886"/>
    <col min="7425" max="7428" width="1.5" style="886" customWidth="1"/>
    <col min="7429" max="7429" width="6.125" style="886" customWidth="1"/>
    <col min="7430" max="7430" width="3.25" style="886" customWidth="1"/>
    <col min="7431" max="7431" width="4.375" style="886" customWidth="1"/>
    <col min="7432" max="7432" width="3.125" style="886" customWidth="1"/>
    <col min="7433" max="7433" width="40.875" style="886" customWidth="1"/>
    <col min="7434" max="7453" width="11.125" style="886" customWidth="1"/>
    <col min="7454" max="7454" width="2.375" style="886" customWidth="1"/>
    <col min="7455" max="7680" width="9" style="886"/>
    <col min="7681" max="7684" width="1.5" style="886" customWidth="1"/>
    <col min="7685" max="7685" width="6.125" style="886" customWidth="1"/>
    <col min="7686" max="7686" width="3.25" style="886" customWidth="1"/>
    <col min="7687" max="7687" width="4.375" style="886" customWidth="1"/>
    <col min="7688" max="7688" width="3.125" style="886" customWidth="1"/>
    <col min="7689" max="7689" width="40.875" style="886" customWidth="1"/>
    <col min="7690" max="7709" width="11.125" style="886" customWidth="1"/>
    <col min="7710" max="7710" width="2.375" style="886" customWidth="1"/>
    <col min="7711" max="7936" width="9" style="886"/>
    <col min="7937" max="7940" width="1.5" style="886" customWidth="1"/>
    <col min="7941" max="7941" width="6.125" style="886" customWidth="1"/>
    <col min="7942" max="7942" width="3.25" style="886" customWidth="1"/>
    <col min="7943" max="7943" width="4.375" style="886" customWidth="1"/>
    <col min="7944" max="7944" width="3.125" style="886" customWidth="1"/>
    <col min="7945" max="7945" width="40.875" style="886" customWidth="1"/>
    <col min="7946" max="7965" width="11.125" style="886" customWidth="1"/>
    <col min="7966" max="7966" width="2.375" style="886" customWidth="1"/>
    <col min="7967" max="8192" width="9" style="886"/>
    <col min="8193" max="8196" width="1.5" style="886" customWidth="1"/>
    <col min="8197" max="8197" width="6.125" style="886" customWidth="1"/>
    <col min="8198" max="8198" width="3.25" style="886" customWidth="1"/>
    <col min="8199" max="8199" width="4.375" style="886" customWidth="1"/>
    <col min="8200" max="8200" width="3.125" style="886" customWidth="1"/>
    <col min="8201" max="8201" width="40.875" style="886" customWidth="1"/>
    <col min="8202" max="8221" width="11.125" style="886" customWidth="1"/>
    <col min="8222" max="8222" width="2.375" style="886" customWidth="1"/>
    <col min="8223" max="8448" width="9" style="886"/>
    <col min="8449" max="8452" width="1.5" style="886" customWidth="1"/>
    <col min="8453" max="8453" width="6.125" style="886" customWidth="1"/>
    <col min="8454" max="8454" width="3.25" style="886" customWidth="1"/>
    <col min="8455" max="8455" width="4.375" style="886" customWidth="1"/>
    <col min="8456" max="8456" width="3.125" style="886" customWidth="1"/>
    <col min="8457" max="8457" width="40.875" style="886" customWidth="1"/>
    <col min="8458" max="8477" width="11.125" style="886" customWidth="1"/>
    <col min="8478" max="8478" width="2.375" style="886" customWidth="1"/>
    <col min="8479" max="8704" width="9" style="886"/>
    <col min="8705" max="8708" width="1.5" style="886" customWidth="1"/>
    <col min="8709" max="8709" width="6.125" style="886" customWidth="1"/>
    <col min="8710" max="8710" width="3.25" style="886" customWidth="1"/>
    <col min="8711" max="8711" width="4.375" style="886" customWidth="1"/>
    <col min="8712" max="8712" width="3.125" style="886" customWidth="1"/>
    <col min="8713" max="8713" width="40.875" style="886" customWidth="1"/>
    <col min="8714" max="8733" width="11.125" style="886" customWidth="1"/>
    <col min="8734" max="8734" width="2.375" style="886" customWidth="1"/>
    <col min="8735" max="8960" width="9" style="886"/>
    <col min="8961" max="8964" width="1.5" style="886" customWidth="1"/>
    <col min="8965" max="8965" width="6.125" style="886" customWidth="1"/>
    <col min="8966" max="8966" width="3.25" style="886" customWidth="1"/>
    <col min="8967" max="8967" width="4.375" style="886" customWidth="1"/>
    <col min="8968" max="8968" width="3.125" style="886" customWidth="1"/>
    <col min="8969" max="8969" width="40.875" style="886" customWidth="1"/>
    <col min="8970" max="8989" width="11.125" style="886" customWidth="1"/>
    <col min="8990" max="8990" width="2.375" style="886" customWidth="1"/>
    <col min="8991" max="9216" width="9" style="886"/>
    <col min="9217" max="9220" width="1.5" style="886" customWidth="1"/>
    <col min="9221" max="9221" width="6.125" style="886" customWidth="1"/>
    <col min="9222" max="9222" width="3.25" style="886" customWidth="1"/>
    <col min="9223" max="9223" width="4.375" style="886" customWidth="1"/>
    <col min="9224" max="9224" width="3.125" style="886" customWidth="1"/>
    <col min="9225" max="9225" width="40.875" style="886" customWidth="1"/>
    <col min="9226" max="9245" width="11.125" style="886" customWidth="1"/>
    <col min="9246" max="9246" width="2.375" style="886" customWidth="1"/>
    <col min="9247" max="9472" width="9" style="886"/>
    <col min="9473" max="9476" width="1.5" style="886" customWidth="1"/>
    <col min="9477" max="9477" width="6.125" style="886" customWidth="1"/>
    <col min="9478" max="9478" width="3.25" style="886" customWidth="1"/>
    <col min="9479" max="9479" width="4.375" style="886" customWidth="1"/>
    <col min="9480" max="9480" width="3.125" style="886" customWidth="1"/>
    <col min="9481" max="9481" width="40.875" style="886" customWidth="1"/>
    <col min="9482" max="9501" width="11.125" style="886" customWidth="1"/>
    <col min="9502" max="9502" width="2.375" style="886" customWidth="1"/>
    <col min="9503" max="9728" width="9" style="886"/>
    <col min="9729" max="9732" width="1.5" style="886" customWidth="1"/>
    <col min="9733" max="9733" width="6.125" style="886" customWidth="1"/>
    <col min="9734" max="9734" width="3.25" style="886" customWidth="1"/>
    <col min="9735" max="9735" width="4.375" style="886" customWidth="1"/>
    <col min="9736" max="9736" width="3.125" style="886" customWidth="1"/>
    <col min="9737" max="9737" width="40.875" style="886" customWidth="1"/>
    <col min="9738" max="9757" width="11.125" style="886" customWidth="1"/>
    <col min="9758" max="9758" width="2.375" style="886" customWidth="1"/>
    <col min="9759" max="9984" width="9" style="886"/>
    <col min="9985" max="9988" width="1.5" style="886" customWidth="1"/>
    <col min="9989" max="9989" width="6.125" style="886" customWidth="1"/>
    <col min="9990" max="9990" width="3.25" style="886" customWidth="1"/>
    <col min="9991" max="9991" width="4.375" style="886" customWidth="1"/>
    <col min="9992" max="9992" width="3.125" style="886" customWidth="1"/>
    <col min="9993" max="9993" width="40.875" style="886" customWidth="1"/>
    <col min="9994" max="10013" width="11.125" style="886" customWidth="1"/>
    <col min="10014" max="10014" width="2.375" style="886" customWidth="1"/>
    <col min="10015" max="10240" width="9" style="886"/>
    <col min="10241" max="10244" width="1.5" style="886" customWidth="1"/>
    <col min="10245" max="10245" width="6.125" style="886" customWidth="1"/>
    <col min="10246" max="10246" width="3.25" style="886" customWidth="1"/>
    <col min="10247" max="10247" width="4.375" style="886" customWidth="1"/>
    <col min="10248" max="10248" width="3.125" style="886" customWidth="1"/>
    <col min="10249" max="10249" width="40.875" style="886" customWidth="1"/>
    <col min="10250" max="10269" width="11.125" style="886" customWidth="1"/>
    <col min="10270" max="10270" width="2.375" style="886" customWidth="1"/>
    <col min="10271" max="10496" width="9" style="886"/>
    <col min="10497" max="10500" width="1.5" style="886" customWidth="1"/>
    <col min="10501" max="10501" width="6.125" style="886" customWidth="1"/>
    <col min="10502" max="10502" width="3.25" style="886" customWidth="1"/>
    <col min="10503" max="10503" width="4.375" style="886" customWidth="1"/>
    <col min="10504" max="10504" width="3.125" style="886" customWidth="1"/>
    <col min="10505" max="10505" width="40.875" style="886" customWidth="1"/>
    <col min="10506" max="10525" width="11.125" style="886" customWidth="1"/>
    <col min="10526" max="10526" width="2.375" style="886" customWidth="1"/>
    <col min="10527" max="10752" width="9" style="886"/>
    <col min="10753" max="10756" width="1.5" style="886" customWidth="1"/>
    <col min="10757" max="10757" width="6.125" style="886" customWidth="1"/>
    <col min="10758" max="10758" width="3.25" style="886" customWidth="1"/>
    <col min="10759" max="10759" width="4.375" style="886" customWidth="1"/>
    <col min="10760" max="10760" width="3.125" style="886" customWidth="1"/>
    <col min="10761" max="10761" width="40.875" style="886" customWidth="1"/>
    <col min="10762" max="10781" width="11.125" style="886" customWidth="1"/>
    <col min="10782" max="10782" width="2.375" style="886" customWidth="1"/>
    <col min="10783" max="11008" width="9" style="886"/>
    <col min="11009" max="11012" width="1.5" style="886" customWidth="1"/>
    <col min="11013" max="11013" width="6.125" style="886" customWidth="1"/>
    <col min="11014" max="11014" width="3.25" style="886" customWidth="1"/>
    <col min="11015" max="11015" width="4.375" style="886" customWidth="1"/>
    <col min="11016" max="11016" width="3.125" style="886" customWidth="1"/>
    <col min="11017" max="11017" width="40.875" style="886" customWidth="1"/>
    <col min="11018" max="11037" width="11.125" style="886" customWidth="1"/>
    <col min="11038" max="11038" width="2.375" style="886" customWidth="1"/>
    <col min="11039" max="11264" width="9" style="886"/>
    <col min="11265" max="11268" width="1.5" style="886" customWidth="1"/>
    <col min="11269" max="11269" width="6.125" style="886" customWidth="1"/>
    <col min="11270" max="11270" width="3.25" style="886" customWidth="1"/>
    <col min="11271" max="11271" width="4.375" style="886" customWidth="1"/>
    <col min="11272" max="11272" width="3.125" style="886" customWidth="1"/>
    <col min="11273" max="11273" width="40.875" style="886" customWidth="1"/>
    <col min="11274" max="11293" width="11.125" style="886" customWidth="1"/>
    <col min="11294" max="11294" width="2.375" style="886" customWidth="1"/>
    <col min="11295" max="11520" width="9" style="886"/>
    <col min="11521" max="11524" width="1.5" style="886" customWidth="1"/>
    <col min="11525" max="11525" width="6.125" style="886" customWidth="1"/>
    <col min="11526" max="11526" width="3.25" style="886" customWidth="1"/>
    <col min="11527" max="11527" width="4.375" style="886" customWidth="1"/>
    <col min="11528" max="11528" width="3.125" style="886" customWidth="1"/>
    <col min="11529" max="11529" width="40.875" style="886" customWidth="1"/>
    <col min="11530" max="11549" width="11.125" style="886" customWidth="1"/>
    <col min="11550" max="11550" width="2.375" style="886" customWidth="1"/>
    <col min="11551" max="11776" width="9" style="886"/>
    <col min="11777" max="11780" width="1.5" style="886" customWidth="1"/>
    <col min="11781" max="11781" width="6.125" style="886" customWidth="1"/>
    <col min="11782" max="11782" width="3.25" style="886" customWidth="1"/>
    <col min="11783" max="11783" width="4.375" style="886" customWidth="1"/>
    <col min="11784" max="11784" width="3.125" style="886" customWidth="1"/>
    <col min="11785" max="11785" width="40.875" style="886" customWidth="1"/>
    <col min="11786" max="11805" width="11.125" style="886" customWidth="1"/>
    <col min="11806" max="11806" width="2.375" style="886" customWidth="1"/>
    <col min="11807" max="12032" width="9" style="886"/>
    <col min="12033" max="12036" width="1.5" style="886" customWidth="1"/>
    <col min="12037" max="12037" width="6.125" style="886" customWidth="1"/>
    <col min="12038" max="12038" width="3.25" style="886" customWidth="1"/>
    <col min="12039" max="12039" width="4.375" style="886" customWidth="1"/>
    <col min="12040" max="12040" width="3.125" style="886" customWidth="1"/>
    <col min="12041" max="12041" width="40.875" style="886" customWidth="1"/>
    <col min="12042" max="12061" width="11.125" style="886" customWidth="1"/>
    <col min="12062" max="12062" width="2.375" style="886" customWidth="1"/>
    <col min="12063" max="12288" width="9" style="886"/>
    <col min="12289" max="12292" width="1.5" style="886" customWidth="1"/>
    <col min="12293" max="12293" width="6.125" style="886" customWidth="1"/>
    <col min="12294" max="12294" width="3.25" style="886" customWidth="1"/>
    <col min="12295" max="12295" width="4.375" style="886" customWidth="1"/>
    <col min="12296" max="12296" width="3.125" style="886" customWidth="1"/>
    <col min="12297" max="12297" width="40.875" style="886" customWidth="1"/>
    <col min="12298" max="12317" width="11.125" style="886" customWidth="1"/>
    <col min="12318" max="12318" width="2.375" style="886" customWidth="1"/>
    <col min="12319" max="12544" width="9" style="886"/>
    <col min="12545" max="12548" width="1.5" style="886" customWidth="1"/>
    <col min="12549" max="12549" width="6.125" style="886" customWidth="1"/>
    <col min="12550" max="12550" width="3.25" style="886" customWidth="1"/>
    <col min="12551" max="12551" width="4.375" style="886" customWidth="1"/>
    <col min="12552" max="12552" width="3.125" style="886" customWidth="1"/>
    <col min="12553" max="12553" width="40.875" style="886" customWidth="1"/>
    <col min="12554" max="12573" width="11.125" style="886" customWidth="1"/>
    <col min="12574" max="12574" width="2.375" style="886" customWidth="1"/>
    <col min="12575" max="12800" width="9" style="886"/>
    <col min="12801" max="12804" width="1.5" style="886" customWidth="1"/>
    <col min="12805" max="12805" width="6.125" style="886" customWidth="1"/>
    <col min="12806" max="12806" width="3.25" style="886" customWidth="1"/>
    <col min="12807" max="12807" width="4.375" style="886" customWidth="1"/>
    <col min="12808" max="12808" width="3.125" style="886" customWidth="1"/>
    <col min="12809" max="12809" width="40.875" style="886" customWidth="1"/>
    <col min="12810" max="12829" width="11.125" style="886" customWidth="1"/>
    <col min="12830" max="12830" width="2.375" style="886" customWidth="1"/>
    <col min="12831" max="13056" width="9" style="886"/>
    <col min="13057" max="13060" width="1.5" style="886" customWidth="1"/>
    <col min="13061" max="13061" width="6.125" style="886" customWidth="1"/>
    <col min="13062" max="13062" width="3.25" style="886" customWidth="1"/>
    <col min="13063" max="13063" width="4.375" style="886" customWidth="1"/>
    <col min="13064" max="13064" width="3.125" style="886" customWidth="1"/>
    <col min="13065" max="13065" width="40.875" style="886" customWidth="1"/>
    <col min="13066" max="13085" width="11.125" style="886" customWidth="1"/>
    <col min="13086" max="13086" width="2.375" style="886" customWidth="1"/>
    <col min="13087" max="13312" width="9" style="886"/>
    <col min="13313" max="13316" width="1.5" style="886" customWidth="1"/>
    <col min="13317" max="13317" width="6.125" style="886" customWidth="1"/>
    <col min="13318" max="13318" width="3.25" style="886" customWidth="1"/>
    <col min="13319" max="13319" width="4.375" style="886" customWidth="1"/>
    <col min="13320" max="13320" width="3.125" style="886" customWidth="1"/>
    <col min="13321" max="13321" width="40.875" style="886" customWidth="1"/>
    <col min="13322" max="13341" width="11.125" style="886" customWidth="1"/>
    <col min="13342" max="13342" width="2.375" style="886" customWidth="1"/>
    <col min="13343" max="13568" width="9" style="886"/>
    <col min="13569" max="13572" width="1.5" style="886" customWidth="1"/>
    <col min="13573" max="13573" width="6.125" style="886" customWidth="1"/>
    <col min="13574" max="13574" width="3.25" style="886" customWidth="1"/>
    <col min="13575" max="13575" width="4.375" style="886" customWidth="1"/>
    <col min="13576" max="13576" width="3.125" style="886" customWidth="1"/>
    <col min="13577" max="13577" width="40.875" style="886" customWidth="1"/>
    <col min="13578" max="13597" width="11.125" style="886" customWidth="1"/>
    <col min="13598" max="13598" width="2.375" style="886" customWidth="1"/>
    <col min="13599" max="13824" width="9" style="886"/>
    <col min="13825" max="13828" width="1.5" style="886" customWidth="1"/>
    <col min="13829" max="13829" width="6.125" style="886" customWidth="1"/>
    <col min="13830" max="13830" width="3.25" style="886" customWidth="1"/>
    <col min="13831" max="13831" width="4.375" style="886" customWidth="1"/>
    <col min="13832" max="13832" width="3.125" style="886" customWidth="1"/>
    <col min="13833" max="13833" width="40.875" style="886" customWidth="1"/>
    <col min="13834" max="13853" width="11.125" style="886" customWidth="1"/>
    <col min="13854" max="13854" width="2.375" style="886" customWidth="1"/>
    <col min="13855" max="14080" width="9" style="886"/>
    <col min="14081" max="14084" width="1.5" style="886" customWidth="1"/>
    <col min="14085" max="14085" width="6.125" style="886" customWidth="1"/>
    <col min="14086" max="14086" width="3.25" style="886" customWidth="1"/>
    <col min="14087" max="14087" width="4.375" style="886" customWidth="1"/>
    <col min="14088" max="14088" width="3.125" style="886" customWidth="1"/>
    <col min="14089" max="14089" width="40.875" style="886" customWidth="1"/>
    <col min="14090" max="14109" width="11.125" style="886" customWidth="1"/>
    <col min="14110" max="14110" width="2.375" style="886" customWidth="1"/>
    <col min="14111" max="14336" width="9" style="886"/>
    <col min="14337" max="14340" width="1.5" style="886" customWidth="1"/>
    <col min="14341" max="14341" width="6.125" style="886" customWidth="1"/>
    <col min="14342" max="14342" width="3.25" style="886" customWidth="1"/>
    <col min="14343" max="14343" width="4.375" style="886" customWidth="1"/>
    <col min="14344" max="14344" width="3.125" style="886" customWidth="1"/>
    <col min="14345" max="14345" width="40.875" style="886" customWidth="1"/>
    <col min="14346" max="14365" width="11.125" style="886" customWidth="1"/>
    <col min="14366" max="14366" width="2.375" style="886" customWidth="1"/>
    <col min="14367" max="14592" width="9" style="886"/>
    <col min="14593" max="14596" width="1.5" style="886" customWidth="1"/>
    <col min="14597" max="14597" width="6.125" style="886" customWidth="1"/>
    <col min="14598" max="14598" width="3.25" style="886" customWidth="1"/>
    <col min="14599" max="14599" width="4.375" style="886" customWidth="1"/>
    <col min="14600" max="14600" width="3.125" style="886" customWidth="1"/>
    <col min="14601" max="14601" width="40.875" style="886" customWidth="1"/>
    <col min="14602" max="14621" width="11.125" style="886" customWidth="1"/>
    <col min="14622" max="14622" width="2.375" style="886" customWidth="1"/>
    <col min="14623" max="14848" width="9" style="886"/>
    <col min="14849" max="14852" width="1.5" style="886" customWidth="1"/>
    <col min="14853" max="14853" width="6.125" style="886" customWidth="1"/>
    <col min="14854" max="14854" width="3.25" style="886" customWidth="1"/>
    <col min="14855" max="14855" width="4.375" style="886" customWidth="1"/>
    <col min="14856" max="14856" width="3.125" style="886" customWidth="1"/>
    <col min="14857" max="14857" width="40.875" style="886" customWidth="1"/>
    <col min="14858" max="14877" width="11.125" style="886" customWidth="1"/>
    <col min="14878" max="14878" width="2.375" style="886" customWidth="1"/>
    <col min="14879" max="15104" width="9" style="886"/>
    <col min="15105" max="15108" width="1.5" style="886" customWidth="1"/>
    <col min="15109" max="15109" width="6.125" style="886" customWidth="1"/>
    <col min="15110" max="15110" width="3.25" style="886" customWidth="1"/>
    <col min="15111" max="15111" width="4.375" style="886" customWidth="1"/>
    <col min="15112" max="15112" width="3.125" style="886" customWidth="1"/>
    <col min="15113" max="15113" width="40.875" style="886" customWidth="1"/>
    <col min="15114" max="15133" width="11.125" style="886" customWidth="1"/>
    <col min="15134" max="15134" width="2.375" style="886" customWidth="1"/>
    <col min="15135" max="15360" width="9" style="886"/>
    <col min="15361" max="15364" width="1.5" style="886" customWidth="1"/>
    <col min="15365" max="15365" width="6.125" style="886" customWidth="1"/>
    <col min="15366" max="15366" width="3.25" style="886" customWidth="1"/>
    <col min="15367" max="15367" width="4.375" style="886" customWidth="1"/>
    <col min="15368" max="15368" width="3.125" style="886" customWidth="1"/>
    <col min="15369" max="15369" width="40.875" style="886" customWidth="1"/>
    <col min="15370" max="15389" width="11.125" style="886" customWidth="1"/>
    <col min="15390" max="15390" width="2.375" style="886" customWidth="1"/>
    <col min="15391" max="15616" width="9" style="886"/>
    <col min="15617" max="15620" width="1.5" style="886" customWidth="1"/>
    <col min="15621" max="15621" width="6.125" style="886" customWidth="1"/>
    <col min="15622" max="15622" width="3.25" style="886" customWidth="1"/>
    <col min="15623" max="15623" width="4.375" style="886" customWidth="1"/>
    <col min="15624" max="15624" width="3.125" style="886" customWidth="1"/>
    <col min="15625" max="15625" width="40.875" style="886" customWidth="1"/>
    <col min="15626" max="15645" width="11.125" style="886" customWidth="1"/>
    <col min="15646" max="15646" width="2.375" style="886" customWidth="1"/>
    <col min="15647" max="15872" width="9" style="886"/>
    <col min="15873" max="15876" width="1.5" style="886" customWidth="1"/>
    <col min="15877" max="15877" width="6.125" style="886" customWidth="1"/>
    <col min="15878" max="15878" width="3.25" style="886" customWidth="1"/>
    <col min="15879" max="15879" width="4.375" style="886" customWidth="1"/>
    <col min="15880" max="15880" width="3.125" style="886" customWidth="1"/>
    <col min="15881" max="15881" width="40.875" style="886" customWidth="1"/>
    <col min="15882" max="15901" width="11.125" style="886" customWidth="1"/>
    <col min="15902" max="15902" width="2.375" style="886" customWidth="1"/>
    <col min="15903" max="16128" width="9" style="886"/>
    <col min="16129" max="16132" width="1.5" style="886" customWidth="1"/>
    <col min="16133" max="16133" width="6.125" style="886" customWidth="1"/>
    <col min="16134" max="16134" width="3.25" style="886" customWidth="1"/>
    <col min="16135" max="16135" width="4.375" style="886" customWidth="1"/>
    <col min="16136" max="16136" width="3.125" style="886" customWidth="1"/>
    <col min="16137" max="16137" width="40.875" style="886" customWidth="1"/>
    <col min="16138" max="16157" width="11.125" style="886" customWidth="1"/>
    <col min="16158" max="16158" width="2.375" style="886" customWidth="1"/>
    <col min="16159" max="16384" width="9" style="886"/>
  </cols>
  <sheetData>
    <row r="1" spans="1:32" ht="17.25">
      <c r="A1" s="884"/>
      <c r="B1" s="884"/>
      <c r="C1" s="884"/>
      <c r="D1" s="884"/>
      <c r="E1" s="2840" t="s">
        <v>1541</v>
      </c>
      <c r="F1" s="884"/>
      <c r="G1" s="884"/>
      <c r="H1" s="884"/>
      <c r="I1" s="884"/>
      <c r="J1" s="884"/>
      <c r="K1" s="884"/>
      <c r="L1" s="884"/>
      <c r="M1" s="884"/>
      <c r="N1" s="884"/>
      <c r="O1" s="884"/>
      <c r="P1" s="884"/>
      <c r="Q1" s="884"/>
      <c r="R1" s="884"/>
      <c r="S1" s="884"/>
      <c r="T1" s="884"/>
      <c r="U1" s="884"/>
      <c r="V1" s="884"/>
      <c r="W1" s="884"/>
    </row>
    <row r="2" spans="1:32">
      <c r="A2" s="884"/>
      <c r="B2" s="884"/>
      <c r="C2" s="884"/>
      <c r="D2" s="884"/>
      <c r="E2" s="884"/>
      <c r="F2" s="884"/>
      <c r="G2" s="884"/>
      <c r="H2" s="884"/>
      <c r="I2" s="884"/>
      <c r="J2" s="884"/>
      <c r="K2" s="884"/>
      <c r="L2" s="884"/>
      <c r="M2" s="884"/>
      <c r="N2" s="884"/>
      <c r="O2" s="884"/>
      <c r="P2" s="884"/>
      <c r="Q2" s="884"/>
      <c r="R2" s="884"/>
      <c r="S2" s="884"/>
      <c r="T2" s="884"/>
      <c r="U2" s="884"/>
      <c r="V2" s="884"/>
      <c r="W2" s="884"/>
    </row>
    <row r="3" spans="1:32">
      <c r="A3" s="884"/>
      <c r="B3" s="884"/>
      <c r="C3" s="884"/>
      <c r="D3" s="884"/>
      <c r="E3" s="884"/>
      <c r="F3" s="884"/>
      <c r="G3" s="884"/>
      <c r="H3" s="884"/>
      <c r="I3" s="884"/>
      <c r="J3" s="884"/>
      <c r="K3" s="884"/>
      <c r="L3" s="884"/>
      <c r="M3" s="884"/>
      <c r="N3" s="884"/>
      <c r="O3" s="884"/>
      <c r="P3" s="884"/>
      <c r="Q3" s="884"/>
      <c r="R3" s="884"/>
      <c r="S3" s="884"/>
      <c r="T3" s="884"/>
      <c r="U3" s="884"/>
      <c r="V3" s="884"/>
      <c r="W3" s="884"/>
    </row>
    <row r="4" spans="1:32" ht="47.25" customHeight="1">
      <c r="A4" s="887"/>
      <c r="B4" s="887"/>
      <c r="C4" s="887"/>
      <c r="D4" s="888" t="s">
        <v>498</v>
      </c>
      <c r="E4" s="887"/>
      <c r="F4" s="887"/>
      <c r="G4" s="887"/>
      <c r="H4" s="887"/>
      <c r="I4" s="887"/>
      <c r="J4" s="887"/>
      <c r="K4" s="887"/>
      <c r="L4" s="887"/>
      <c r="M4" s="887"/>
      <c r="N4" s="887"/>
      <c r="O4" s="887"/>
      <c r="P4" s="887"/>
      <c r="Q4" s="887"/>
      <c r="R4" s="887"/>
      <c r="S4" s="887"/>
      <c r="T4" s="887"/>
      <c r="U4" s="887"/>
      <c r="V4" s="887"/>
      <c r="W4" s="887"/>
      <c r="X4" s="889"/>
      <c r="Y4" s="889"/>
      <c r="Z4" s="889"/>
      <c r="AA4" s="889"/>
    </row>
    <row r="5" spans="1:32">
      <c r="A5" s="887"/>
      <c r="B5" s="887"/>
      <c r="C5" s="887"/>
      <c r="D5" s="887"/>
      <c r="E5" s="887"/>
      <c r="F5" s="887"/>
      <c r="G5" s="887"/>
      <c r="H5" s="887"/>
      <c r="I5" s="887"/>
      <c r="J5" s="887"/>
      <c r="K5" s="887"/>
      <c r="L5" s="887"/>
      <c r="M5" s="887"/>
      <c r="N5" s="887"/>
      <c r="O5" s="887"/>
      <c r="P5" s="887"/>
      <c r="Q5" s="887"/>
      <c r="R5" s="887"/>
      <c r="S5" s="887"/>
      <c r="T5" s="887"/>
      <c r="U5" s="887"/>
      <c r="V5" s="887"/>
      <c r="W5" s="887"/>
      <c r="X5" s="889"/>
      <c r="Y5" s="889"/>
      <c r="Z5" s="889"/>
      <c r="AA5" s="889"/>
      <c r="AF5" s="890"/>
    </row>
    <row r="6" spans="1:32" ht="24">
      <c r="A6" s="887"/>
      <c r="B6" s="887"/>
      <c r="C6" s="887"/>
      <c r="D6" s="887"/>
      <c r="E6" s="891" t="s">
        <v>499</v>
      </c>
      <c r="F6" s="892"/>
      <c r="G6" s="893"/>
      <c r="H6" s="893"/>
      <c r="I6" s="893"/>
      <c r="J6" s="893"/>
      <c r="K6" s="893"/>
      <c r="L6" s="893"/>
      <c r="M6" s="893"/>
      <c r="N6" s="893"/>
      <c r="O6" s="893"/>
      <c r="P6" s="893"/>
      <c r="Q6" s="893"/>
      <c r="R6" s="893"/>
      <c r="S6" s="893"/>
      <c r="T6" s="893"/>
      <c r="U6" s="887"/>
      <c r="V6" s="887"/>
      <c r="W6" s="887"/>
      <c r="X6" s="889"/>
      <c r="Y6" s="889"/>
      <c r="Z6" s="889"/>
      <c r="AA6" s="889"/>
      <c r="AF6" s="890"/>
    </row>
    <row r="7" spans="1:32" ht="19.5" thickBot="1">
      <c r="A7" s="887"/>
      <c r="B7" s="887"/>
      <c r="C7" s="887"/>
      <c r="D7" s="887"/>
      <c r="E7" s="894" t="s">
        <v>500</v>
      </c>
      <c r="F7" s="895"/>
      <c r="G7" s="895"/>
      <c r="H7" s="895"/>
      <c r="I7" s="895"/>
      <c r="J7" s="895"/>
      <c r="K7" s="895"/>
      <c r="L7" s="895"/>
      <c r="M7" s="895"/>
      <c r="N7" s="895"/>
      <c r="O7" s="895"/>
      <c r="P7" s="895"/>
      <c r="Q7" s="895"/>
      <c r="R7" s="895"/>
      <c r="S7" s="895"/>
      <c r="T7" s="895"/>
      <c r="U7" s="895"/>
      <c r="V7" s="895"/>
      <c r="W7" s="887"/>
      <c r="X7" s="889"/>
      <c r="Y7" s="889"/>
      <c r="Z7" s="889"/>
      <c r="AA7" s="889"/>
      <c r="AC7" s="896" t="s">
        <v>501</v>
      </c>
      <c r="AF7" s="890"/>
    </row>
    <row r="8" spans="1:32" ht="24" customHeight="1">
      <c r="A8" s="884"/>
      <c r="B8" s="884"/>
      <c r="C8" s="884"/>
      <c r="D8" s="897"/>
      <c r="E8" s="3019"/>
      <c r="F8" s="3020"/>
      <c r="G8" s="3020"/>
      <c r="H8" s="3020"/>
      <c r="I8" s="3020"/>
      <c r="J8" s="898" t="s">
        <v>241</v>
      </c>
      <c r="K8" s="899"/>
      <c r="L8" s="899"/>
      <c r="M8" s="899"/>
      <c r="N8" s="899"/>
      <c r="O8" s="899"/>
      <c r="P8" s="899"/>
      <c r="Q8" s="899"/>
      <c r="R8" s="899"/>
      <c r="S8" s="899"/>
      <c r="T8" s="899"/>
      <c r="U8" s="899"/>
      <c r="V8" s="899"/>
      <c r="W8" s="899"/>
      <c r="X8" s="899"/>
      <c r="Y8" s="899"/>
      <c r="Z8" s="899"/>
      <c r="AA8" s="899"/>
      <c r="AB8" s="900"/>
      <c r="AC8" s="901"/>
      <c r="AF8" s="890"/>
    </row>
    <row r="9" spans="1:32" ht="24" customHeight="1">
      <c r="A9" s="884"/>
      <c r="B9" s="884"/>
      <c r="C9" s="884"/>
      <c r="D9" s="897"/>
      <c r="E9" s="3021"/>
      <c r="F9" s="3022"/>
      <c r="G9" s="3022"/>
      <c r="H9" s="3022"/>
      <c r="I9" s="3022"/>
      <c r="J9" s="902"/>
      <c r="K9" s="903" t="s">
        <v>502</v>
      </c>
      <c r="L9" s="904"/>
      <c r="M9" s="904"/>
      <c r="N9" s="904"/>
      <c r="O9" s="904"/>
      <c r="P9" s="904"/>
      <c r="Q9" s="904"/>
      <c r="R9" s="904"/>
      <c r="S9" s="904"/>
      <c r="T9" s="904"/>
      <c r="U9" s="904"/>
      <c r="V9" s="904"/>
      <c r="W9" s="904"/>
      <c r="X9" s="904"/>
      <c r="Y9" s="904"/>
      <c r="Z9" s="904"/>
      <c r="AA9" s="903" t="s">
        <v>355</v>
      </c>
      <c r="AB9" s="905"/>
      <c r="AC9" s="906"/>
    </row>
    <row r="10" spans="1:32" ht="24" customHeight="1">
      <c r="A10" s="887"/>
      <c r="B10" s="887"/>
      <c r="C10" s="887"/>
      <c r="D10" s="907"/>
      <c r="E10" s="3021"/>
      <c r="F10" s="3022"/>
      <c r="G10" s="3022"/>
      <c r="H10" s="3022"/>
      <c r="I10" s="3022"/>
      <c r="J10" s="902"/>
      <c r="K10" s="908"/>
      <c r="L10" s="903" t="s">
        <v>266</v>
      </c>
      <c r="M10" s="904"/>
      <c r="N10" s="904"/>
      <c r="O10" s="904"/>
      <c r="P10" s="904"/>
      <c r="Q10" s="903" t="s">
        <v>433</v>
      </c>
      <c r="R10" s="904"/>
      <c r="S10" s="904"/>
      <c r="T10" s="905"/>
      <c r="U10" s="905"/>
      <c r="V10" s="905"/>
      <c r="W10" s="909"/>
      <c r="X10" s="905"/>
      <c r="Y10" s="904"/>
      <c r="Z10" s="910"/>
      <c r="AA10" s="908"/>
      <c r="AB10" s="911" t="s">
        <v>266</v>
      </c>
      <c r="AC10" s="912" t="s">
        <v>433</v>
      </c>
    </row>
    <row r="11" spans="1:32" ht="38.25" thickBot="1">
      <c r="A11" s="887"/>
      <c r="B11" s="887"/>
      <c r="C11" s="887"/>
      <c r="D11" s="907"/>
      <c r="E11" s="3023"/>
      <c r="F11" s="3024"/>
      <c r="G11" s="3024"/>
      <c r="H11" s="3024"/>
      <c r="I11" s="3024"/>
      <c r="J11" s="902"/>
      <c r="K11" s="908"/>
      <c r="L11" s="908"/>
      <c r="M11" s="911" t="s">
        <v>503</v>
      </c>
      <c r="N11" s="911" t="s">
        <v>504</v>
      </c>
      <c r="O11" s="911" t="s">
        <v>505</v>
      </c>
      <c r="P11" s="903" t="s">
        <v>506</v>
      </c>
      <c r="Q11" s="908"/>
      <c r="R11" s="911" t="s">
        <v>507</v>
      </c>
      <c r="S11" s="911" t="s">
        <v>508</v>
      </c>
      <c r="T11" s="911" t="s">
        <v>509</v>
      </c>
      <c r="U11" s="911" t="s">
        <v>510</v>
      </c>
      <c r="V11" s="911" t="s">
        <v>511</v>
      </c>
      <c r="W11" s="911" t="s">
        <v>512</v>
      </c>
      <c r="X11" s="911" t="s">
        <v>513</v>
      </c>
      <c r="Y11" s="911" t="s">
        <v>514</v>
      </c>
      <c r="Z11" s="911" t="s">
        <v>426</v>
      </c>
      <c r="AA11" s="908"/>
      <c r="AB11" s="908"/>
      <c r="AC11" s="913"/>
    </row>
    <row r="12" spans="1:32" ht="26.1" customHeight="1" thickBot="1">
      <c r="A12" s="887"/>
      <c r="B12" s="887"/>
      <c r="C12" s="887"/>
      <c r="D12" s="907"/>
      <c r="E12" s="3025" t="s">
        <v>515</v>
      </c>
      <c r="F12" s="914" t="s">
        <v>516</v>
      </c>
      <c r="G12" s="915"/>
      <c r="H12" s="916"/>
      <c r="I12" s="917"/>
      <c r="J12" s="918">
        <v>74395.131671299998</v>
      </c>
      <c r="K12" s="919">
        <v>74154.644628299997</v>
      </c>
      <c r="L12" s="2829">
        <v>30765.824380400001</v>
      </c>
      <c r="M12" s="919">
        <v>4981.6368868</v>
      </c>
      <c r="N12" s="919">
        <v>12693.689222200001</v>
      </c>
      <c r="O12" s="919">
        <v>12906.612945999999</v>
      </c>
      <c r="P12" s="919">
        <v>183.8853254</v>
      </c>
      <c r="Q12" s="2829">
        <v>43388.820247900003</v>
      </c>
      <c r="R12" s="919">
        <v>23108.566828999999</v>
      </c>
      <c r="S12" s="919">
        <v>1816.6668500000001</v>
      </c>
      <c r="T12" s="919">
        <v>1795.3721035000001</v>
      </c>
      <c r="U12" s="919">
        <v>3065.5578971999998</v>
      </c>
      <c r="V12" s="919">
        <v>2261.0702379999998</v>
      </c>
      <c r="W12" s="919">
        <v>351.56086219999997</v>
      </c>
      <c r="X12" s="919">
        <v>1858.1665238</v>
      </c>
      <c r="Y12" s="919">
        <v>2633.6113403999998</v>
      </c>
      <c r="Z12" s="919">
        <v>6498.2476038000004</v>
      </c>
      <c r="AA12" s="2829">
        <v>158.64885340000001</v>
      </c>
      <c r="AB12" s="919">
        <v>66.747041899999999</v>
      </c>
      <c r="AC12" s="920">
        <v>91.901811499999994</v>
      </c>
    </row>
    <row r="13" spans="1:32" ht="26.1" customHeight="1">
      <c r="A13" s="887"/>
      <c r="B13" s="887"/>
      <c r="C13" s="887"/>
      <c r="D13" s="907"/>
      <c r="E13" s="3017"/>
      <c r="F13" s="921"/>
      <c r="G13" s="922" t="s">
        <v>517</v>
      </c>
      <c r="H13" s="923"/>
      <c r="I13" s="924"/>
      <c r="J13" s="925">
        <v>18489.9329488</v>
      </c>
      <c r="K13" s="926">
        <v>18370.421195999999</v>
      </c>
      <c r="L13" s="926">
        <v>4701.1786112999998</v>
      </c>
      <c r="M13" s="926">
        <v>445.84156139999999</v>
      </c>
      <c r="N13" s="926">
        <v>1640.8426621999999</v>
      </c>
      <c r="O13" s="926">
        <v>2570.4976120000001</v>
      </c>
      <c r="P13" s="926">
        <v>43.996775700000001</v>
      </c>
      <c r="Q13" s="926">
        <v>13669.242584699999</v>
      </c>
      <c r="R13" s="926">
        <v>6575.2926367</v>
      </c>
      <c r="S13" s="926">
        <v>875.47817169999996</v>
      </c>
      <c r="T13" s="926">
        <v>550.0251197</v>
      </c>
      <c r="U13" s="926">
        <v>1024.1688294999999</v>
      </c>
      <c r="V13" s="926">
        <v>931.51130350000005</v>
      </c>
      <c r="W13" s="926">
        <v>121.3917615</v>
      </c>
      <c r="X13" s="926">
        <v>608.12106559999995</v>
      </c>
      <c r="Y13" s="926">
        <v>1174.4717071</v>
      </c>
      <c r="Z13" s="926">
        <v>1808.7819893999999</v>
      </c>
      <c r="AA13" s="926">
        <v>95.260412000000002</v>
      </c>
      <c r="AB13" s="926">
        <v>28.471989399999998</v>
      </c>
      <c r="AC13" s="927">
        <v>66.788422600000004</v>
      </c>
    </row>
    <row r="14" spans="1:32" ht="26.1" customHeight="1">
      <c r="A14" s="887"/>
      <c r="B14" s="887"/>
      <c r="C14" s="887"/>
      <c r="D14" s="907"/>
      <c r="E14" s="3017"/>
      <c r="F14" s="921"/>
      <c r="G14" s="928"/>
      <c r="H14" s="929" t="s">
        <v>518</v>
      </c>
      <c r="I14" s="930"/>
      <c r="J14" s="931">
        <v>14833.833268599999</v>
      </c>
      <c r="K14" s="932">
        <v>14751.7342522</v>
      </c>
      <c r="L14" s="932">
        <v>3863.7046685</v>
      </c>
      <c r="M14" s="932">
        <v>361.59978419999999</v>
      </c>
      <c r="N14" s="932">
        <v>1346.1266724</v>
      </c>
      <c r="O14" s="932">
        <v>2120.0009043999999</v>
      </c>
      <c r="P14" s="932">
        <v>35.977307500000002</v>
      </c>
      <c r="Q14" s="932">
        <v>10888.029583699999</v>
      </c>
      <c r="R14" s="932">
        <v>5426.8304181000003</v>
      </c>
      <c r="S14" s="932">
        <v>658.18650219999995</v>
      </c>
      <c r="T14" s="932">
        <v>449.10000120000001</v>
      </c>
      <c r="U14" s="932">
        <v>781.31004970000004</v>
      </c>
      <c r="V14" s="932">
        <v>698.31484469999998</v>
      </c>
      <c r="W14" s="932">
        <v>92.808298399999998</v>
      </c>
      <c r="X14" s="932">
        <v>401.73567750000001</v>
      </c>
      <c r="Y14" s="932">
        <v>889.23081960000002</v>
      </c>
      <c r="Z14" s="932">
        <v>1490.5129723</v>
      </c>
      <c r="AA14" s="932">
        <v>63.998396700000001</v>
      </c>
      <c r="AB14" s="932">
        <v>19.652011399999999</v>
      </c>
      <c r="AC14" s="933">
        <v>44.346385300000001</v>
      </c>
    </row>
    <row r="15" spans="1:32" ht="26.1" customHeight="1">
      <c r="A15" s="887"/>
      <c r="B15" s="887"/>
      <c r="C15" s="887"/>
      <c r="D15" s="907"/>
      <c r="E15" s="3017"/>
      <c r="F15" s="921"/>
      <c r="G15" s="928"/>
      <c r="H15" s="934"/>
      <c r="I15" s="935" t="s">
        <v>519</v>
      </c>
      <c r="J15" s="931">
        <v>5054.5062441</v>
      </c>
      <c r="K15" s="932">
        <v>5005.7321460000003</v>
      </c>
      <c r="L15" s="932">
        <v>1085.0250831999999</v>
      </c>
      <c r="M15" s="932">
        <v>94.405358199999995</v>
      </c>
      <c r="N15" s="932">
        <v>382.52114719999997</v>
      </c>
      <c r="O15" s="932">
        <v>597.67731219999996</v>
      </c>
      <c r="P15" s="932">
        <v>10.4212656</v>
      </c>
      <c r="Q15" s="932">
        <v>3920.7070628000001</v>
      </c>
      <c r="R15" s="932">
        <v>1690.8625962000001</v>
      </c>
      <c r="S15" s="932">
        <v>277.06580780000002</v>
      </c>
      <c r="T15" s="932">
        <v>146.61037730000001</v>
      </c>
      <c r="U15" s="932">
        <v>343.76798710000003</v>
      </c>
      <c r="V15" s="932">
        <v>298.37734599999999</v>
      </c>
      <c r="W15" s="932">
        <v>41.181015199999997</v>
      </c>
      <c r="X15" s="932">
        <v>285.50471499999998</v>
      </c>
      <c r="Y15" s="932">
        <v>386.53443629999998</v>
      </c>
      <c r="Z15" s="932">
        <v>450.80278190000001</v>
      </c>
      <c r="AA15" s="932">
        <v>42.299401099999997</v>
      </c>
      <c r="AB15" s="932">
        <v>11.107581400000001</v>
      </c>
      <c r="AC15" s="933">
        <v>31.1918197</v>
      </c>
    </row>
    <row r="16" spans="1:32" ht="26.1" customHeight="1">
      <c r="A16" s="887"/>
      <c r="B16" s="887"/>
      <c r="C16" s="887"/>
      <c r="D16" s="907"/>
      <c r="E16" s="3017"/>
      <c r="F16" s="921"/>
      <c r="G16" s="928"/>
      <c r="H16" s="934"/>
      <c r="I16" s="935" t="s">
        <v>520</v>
      </c>
      <c r="J16" s="931">
        <v>3135.7729663999999</v>
      </c>
      <c r="K16" s="932">
        <v>3105.5635198</v>
      </c>
      <c r="L16" s="932">
        <v>666.04338010000004</v>
      </c>
      <c r="M16" s="932">
        <v>62.545187200000001</v>
      </c>
      <c r="N16" s="932">
        <v>237.90363690000001</v>
      </c>
      <c r="O16" s="932">
        <v>359.05615289999997</v>
      </c>
      <c r="P16" s="932">
        <v>6.5384031</v>
      </c>
      <c r="Q16" s="932">
        <v>2439.5201397000001</v>
      </c>
      <c r="R16" s="932">
        <v>1045.9025976999999</v>
      </c>
      <c r="S16" s="932">
        <v>171.0375593</v>
      </c>
      <c r="T16" s="932">
        <v>92.170883700000005</v>
      </c>
      <c r="U16" s="932">
        <v>217.82537719999999</v>
      </c>
      <c r="V16" s="932">
        <v>189.42745819999999</v>
      </c>
      <c r="W16" s="932">
        <v>25.4893365</v>
      </c>
      <c r="X16" s="932">
        <v>180.74194790000001</v>
      </c>
      <c r="Y16" s="932">
        <v>233.87948449999999</v>
      </c>
      <c r="Z16" s="932">
        <v>283.04549470000001</v>
      </c>
      <c r="AA16" s="932">
        <v>26.0581493</v>
      </c>
      <c r="AB16" s="932">
        <v>6.9489473999999998</v>
      </c>
      <c r="AC16" s="933">
        <v>19.109201899999999</v>
      </c>
    </row>
    <row r="17" spans="1:30" ht="26.1" customHeight="1">
      <c r="A17" s="887"/>
      <c r="B17" s="887"/>
      <c r="C17" s="887"/>
      <c r="D17" s="907"/>
      <c r="E17" s="3017"/>
      <c r="F17" s="921"/>
      <c r="G17" s="928"/>
      <c r="H17" s="936"/>
      <c r="I17" s="935" t="s">
        <v>521</v>
      </c>
      <c r="J17" s="931">
        <v>1364.0337867999999</v>
      </c>
      <c r="K17" s="932">
        <v>1361.9769039</v>
      </c>
      <c r="L17" s="932">
        <v>422.0190561</v>
      </c>
      <c r="M17" s="932">
        <v>30.9516527</v>
      </c>
      <c r="N17" s="932">
        <v>147.1181991</v>
      </c>
      <c r="O17" s="932">
        <v>240.4868817</v>
      </c>
      <c r="P17" s="932">
        <v>3.4623225999999998</v>
      </c>
      <c r="Q17" s="932">
        <v>939.95784779999997</v>
      </c>
      <c r="R17" s="932">
        <v>439.77247740000001</v>
      </c>
      <c r="S17" s="932">
        <v>126.16232909999999</v>
      </c>
      <c r="T17" s="932">
        <v>32.507784000000001</v>
      </c>
      <c r="U17" s="932">
        <v>18.222047499999999</v>
      </c>
      <c r="V17" s="932">
        <v>121.59600589999999</v>
      </c>
      <c r="W17" s="932">
        <v>4.1076768000000001</v>
      </c>
      <c r="X17" s="932">
        <v>2.7970465999999998</v>
      </c>
      <c r="Y17" s="932">
        <v>67.128534200000004</v>
      </c>
      <c r="Z17" s="932">
        <v>127.66394630000001</v>
      </c>
      <c r="AA17" s="932">
        <v>0.36359989999999998</v>
      </c>
      <c r="AB17" s="932">
        <v>0.25563079999999999</v>
      </c>
      <c r="AC17" s="933">
        <v>0.1079691</v>
      </c>
    </row>
    <row r="18" spans="1:30" ht="26.1" customHeight="1">
      <c r="A18" s="887"/>
      <c r="B18" s="887"/>
      <c r="C18" s="887"/>
      <c r="D18" s="907"/>
      <c r="E18" s="3017"/>
      <c r="F18" s="921"/>
      <c r="G18" s="928"/>
      <c r="H18" s="937" t="s">
        <v>522</v>
      </c>
      <c r="I18" s="930"/>
      <c r="J18" s="931">
        <v>3656.0996802</v>
      </c>
      <c r="K18" s="932">
        <v>3618.6869437999999</v>
      </c>
      <c r="L18" s="932">
        <v>837.47394280000003</v>
      </c>
      <c r="M18" s="932">
        <v>84.241777200000001</v>
      </c>
      <c r="N18" s="932">
        <v>294.71598979999999</v>
      </c>
      <c r="O18" s="932">
        <v>450.49670759999998</v>
      </c>
      <c r="P18" s="932">
        <v>8.0194682000000004</v>
      </c>
      <c r="Q18" s="932">
        <v>2781.2130010000001</v>
      </c>
      <c r="R18" s="932">
        <v>1148.4622185999999</v>
      </c>
      <c r="S18" s="932">
        <v>217.29166950000001</v>
      </c>
      <c r="T18" s="932">
        <v>100.9251185</v>
      </c>
      <c r="U18" s="932">
        <v>242.85877980000001</v>
      </c>
      <c r="V18" s="932">
        <v>233.19645879999999</v>
      </c>
      <c r="W18" s="932">
        <v>28.583463099999999</v>
      </c>
      <c r="X18" s="932">
        <v>206.3853881</v>
      </c>
      <c r="Y18" s="932">
        <v>285.24088749999999</v>
      </c>
      <c r="Z18" s="932">
        <v>318.26901709999999</v>
      </c>
      <c r="AA18" s="932">
        <v>31.262015300000002</v>
      </c>
      <c r="AB18" s="932">
        <v>8.8199780000000008</v>
      </c>
      <c r="AC18" s="933">
        <v>22.442037299999999</v>
      </c>
    </row>
    <row r="19" spans="1:30" ht="26.1" customHeight="1">
      <c r="A19" s="887"/>
      <c r="B19" s="887"/>
      <c r="C19" s="887"/>
      <c r="D19" s="907"/>
      <c r="E19" s="3017"/>
      <c r="F19" s="921"/>
      <c r="G19" s="938" t="s">
        <v>523</v>
      </c>
      <c r="H19" s="939"/>
      <c r="I19" s="940"/>
      <c r="J19" s="941">
        <v>55777.692686399998</v>
      </c>
      <c r="K19" s="942">
        <v>55656.870718799997</v>
      </c>
      <c r="L19" s="942">
        <v>25977.6662445</v>
      </c>
      <c r="M19" s="942">
        <v>4517.1314857999996</v>
      </c>
      <c r="N19" s="942">
        <v>11010.496120600001</v>
      </c>
      <c r="O19" s="942">
        <v>10310.336544899999</v>
      </c>
      <c r="P19" s="942">
        <v>139.70209320000001</v>
      </c>
      <c r="Q19" s="942">
        <v>29679.204474300001</v>
      </c>
      <c r="R19" s="942">
        <v>16497.6577249</v>
      </c>
      <c r="S19" s="942">
        <v>940.90133030000004</v>
      </c>
      <c r="T19" s="942">
        <v>1244.4001992999999</v>
      </c>
      <c r="U19" s="942">
        <v>2040.301667</v>
      </c>
      <c r="V19" s="942">
        <v>1329.4324719000001</v>
      </c>
      <c r="W19" s="942">
        <v>230.12258159999999</v>
      </c>
      <c r="X19" s="942">
        <v>1249.9734765999999</v>
      </c>
      <c r="Y19" s="942">
        <v>1459.1219343</v>
      </c>
      <c r="Z19" s="942">
        <v>4687.2930883999998</v>
      </c>
      <c r="AA19" s="942">
        <v>63.3133257</v>
      </c>
      <c r="AB19" s="942">
        <v>38.200848100000002</v>
      </c>
      <c r="AC19" s="943">
        <v>25.112477599999998</v>
      </c>
    </row>
    <row r="20" spans="1:30" ht="26.1" customHeight="1">
      <c r="A20" s="887"/>
      <c r="B20" s="887"/>
      <c r="C20" s="887"/>
      <c r="D20" s="907"/>
      <c r="E20" s="3017"/>
      <c r="F20" s="921"/>
      <c r="G20" s="928"/>
      <c r="H20" s="944" t="s">
        <v>524</v>
      </c>
      <c r="I20" s="945"/>
      <c r="J20" s="941">
        <v>45838.229419399999</v>
      </c>
      <c r="K20" s="942">
        <v>45740.841419099997</v>
      </c>
      <c r="L20" s="942">
        <v>21934.797701300002</v>
      </c>
      <c r="M20" s="942">
        <v>3641.9808545000001</v>
      </c>
      <c r="N20" s="942">
        <v>9327.5862883999998</v>
      </c>
      <c r="O20" s="942">
        <v>8846.7803662000006</v>
      </c>
      <c r="P20" s="942">
        <v>118.4501922</v>
      </c>
      <c r="Q20" s="942">
        <v>23806.043717799999</v>
      </c>
      <c r="R20" s="942">
        <v>14253.9148919</v>
      </c>
      <c r="S20" s="942">
        <v>648.52656190000005</v>
      </c>
      <c r="T20" s="942">
        <v>1074.0725061000001</v>
      </c>
      <c r="U20" s="942">
        <v>1499.0764214000001</v>
      </c>
      <c r="V20" s="942">
        <v>614.06202770000004</v>
      </c>
      <c r="W20" s="942">
        <v>203.3005096</v>
      </c>
      <c r="X20" s="942">
        <v>97.652993600000002</v>
      </c>
      <c r="Y20" s="942">
        <v>1141.1951601000001</v>
      </c>
      <c r="Z20" s="942">
        <v>4274.2426455000004</v>
      </c>
      <c r="AA20" s="942">
        <v>52.875151500000001</v>
      </c>
      <c r="AB20" s="942">
        <v>31.987408899999998</v>
      </c>
      <c r="AC20" s="943">
        <v>20.887742599999999</v>
      </c>
    </row>
    <row r="21" spans="1:30" ht="26.1" customHeight="1">
      <c r="A21" s="887"/>
      <c r="B21" s="887"/>
      <c r="C21" s="887"/>
      <c r="D21" s="907"/>
      <c r="E21" s="3017"/>
      <c r="F21" s="921"/>
      <c r="G21" s="928"/>
      <c r="H21" s="944" t="s">
        <v>525</v>
      </c>
      <c r="I21" s="945"/>
      <c r="J21" s="941">
        <v>378.21733280000001</v>
      </c>
      <c r="K21" s="942">
        <v>375.37856190000002</v>
      </c>
      <c r="L21" s="942">
        <v>133.1481718</v>
      </c>
      <c r="M21" s="942">
        <v>18.260074500000002</v>
      </c>
      <c r="N21" s="942">
        <v>50.615218300000002</v>
      </c>
      <c r="O21" s="942">
        <v>63.5471881</v>
      </c>
      <c r="P21" s="942">
        <v>0.72569090000000003</v>
      </c>
      <c r="Q21" s="942">
        <v>242.23039009999999</v>
      </c>
      <c r="R21" s="942">
        <v>128.6901694</v>
      </c>
      <c r="S21" s="942">
        <v>7.1285239999999996</v>
      </c>
      <c r="T21" s="942">
        <v>9.7685898000000009</v>
      </c>
      <c r="U21" s="942">
        <v>7.7390224999999999</v>
      </c>
      <c r="V21" s="942">
        <v>1.5680723000000001</v>
      </c>
      <c r="W21" s="942">
        <v>1.8792291999999999</v>
      </c>
      <c r="X21" s="942">
        <v>0.72219639999999996</v>
      </c>
      <c r="Y21" s="942">
        <v>6.7834022000000003</v>
      </c>
      <c r="Z21" s="942">
        <v>77.951184299999994</v>
      </c>
      <c r="AA21" s="942">
        <v>2.4943171999999998</v>
      </c>
      <c r="AB21" s="942">
        <v>0.99927569999999999</v>
      </c>
      <c r="AC21" s="943">
        <v>1.4950414999999999</v>
      </c>
    </row>
    <row r="22" spans="1:30" ht="26.1" customHeight="1">
      <c r="A22" s="887"/>
      <c r="B22" s="887"/>
      <c r="C22" s="887"/>
      <c r="D22" s="907"/>
      <c r="E22" s="3017"/>
      <c r="F22" s="921"/>
      <c r="G22" s="928"/>
      <c r="H22" s="944" t="s">
        <v>526</v>
      </c>
      <c r="I22" s="945"/>
      <c r="J22" s="941">
        <v>2563.2722721999999</v>
      </c>
      <c r="K22" s="942">
        <v>2560.4747106999998</v>
      </c>
      <c r="L22" s="942">
        <v>1845.2104612999999</v>
      </c>
      <c r="M22" s="942">
        <v>567.44234440000002</v>
      </c>
      <c r="N22" s="942">
        <v>796.22966369999995</v>
      </c>
      <c r="O22" s="942">
        <v>476.2087009</v>
      </c>
      <c r="P22" s="942">
        <v>5.3297523</v>
      </c>
      <c r="Q22" s="942">
        <v>715.26424940000004</v>
      </c>
      <c r="R22" s="942">
        <v>435.43764249999998</v>
      </c>
      <c r="S22" s="942">
        <v>40.389561700000002</v>
      </c>
      <c r="T22" s="942">
        <v>18.483581000000001</v>
      </c>
      <c r="U22" s="942">
        <v>181.20767230000001</v>
      </c>
      <c r="V22" s="942">
        <v>2.6207227</v>
      </c>
      <c r="W22" s="942">
        <v>2.4124213000000001</v>
      </c>
      <c r="X22" s="942">
        <v>1.2452563999999999</v>
      </c>
      <c r="Y22" s="942">
        <v>1.3074652</v>
      </c>
      <c r="Z22" s="942">
        <v>32.159926300000002</v>
      </c>
      <c r="AA22" s="942">
        <v>0.84303030000000001</v>
      </c>
      <c r="AB22" s="942">
        <v>0.83327600000000002</v>
      </c>
      <c r="AC22" s="943">
        <v>9.7543000000000005E-3</v>
      </c>
    </row>
    <row r="23" spans="1:30" ht="26.1" customHeight="1">
      <c r="A23" s="887"/>
      <c r="B23" s="887"/>
      <c r="C23" s="887"/>
      <c r="D23" s="907"/>
      <c r="E23" s="3017"/>
      <c r="F23" s="921"/>
      <c r="G23" s="928"/>
      <c r="H23" s="944" t="s">
        <v>527</v>
      </c>
      <c r="I23" s="945"/>
      <c r="J23" s="941">
        <v>6997.9736620000003</v>
      </c>
      <c r="K23" s="942">
        <v>6980.1760271000003</v>
      </c>
      <c r="L23" s="942">
        <v>2064.5099101000001</v>
      </c>
      <c r="M23" s="942">
        <v>289.44821239999999</v>
      </c>
      <c r="N23" s="942">
        <v>836.0649502</v>
      </c>
      <c r="O23" s="942">
        <v>923.80028970000001</v>
      </c>
      <c r="P23" s="942">
        <v>15.196457799999999</v>
      </c>
      <c r="Q23" s="942">
        <v>4915.6661169999998</v>
      </c>
      <c r="R23" s="942">
        <v>1679.6150210999999</v>
      </c>
      <c r="S23" s="942">
        <v>244.85668269999999</v>
      </c>
      <c r="T23" s="942">
        <v>142.07552240000001</v>
      </c>
      <c r="U23" s="942">
        <v>352.2785508</v>
      </c>
      <c r="V23" s="942">
        <v>711.18164920000004</v>
      </c>
      <c r="W23" s="942">
        <v>22.530421499999999</v>
      </c>
      <c r="X23" s="942">
        <v>1150.3530301999999</v>
      </c>
      <c r="Y23" s="942">
        <v>309.83590679999998</v>
      </c>
      <c r="Z23" s="942">
        <v>302.93933229999999</v>
      </c>
      <c r="AA23" s="942">
        <v>7.1008266999999998</v>
      </c>
      <c r="AB23" s="942">
        <v>4.3808875</v>
      </c>
      <c r="AC23" s="943">
        <v>2.7199391999999998</v>
      </c>
    </row>
    <row r="24" spans="1:30" ht="26.1" customHeight="1">
      <c r="A24" s="887"/>
      <c r="B24" s="887"/>
      <c r="C24" s="887"/>
      <c r="D24" s="907"/>
      <c r="E24" s="3017"/>
      <c r="F24" s="921"/>
      <c r="G24" s="928"/>
      <c r="H24" s="944" t="s">
        <v>528</v>
      </c>
      <c r="I24" s="945"/>
      <c r="J24" s="941">
        <v>8636.0600097612423</v>
      </c>
      <c r="K24" s="942">
        <v>8609.6723373984314</v>
      </c>
      <c r="L24" s="942">
        <v>3328.0553838072892</v>
      </c>
      <c r="M24" s="942">
        <v>355.77767559648009</v>
      </c>
      <c r="N24" s="942">
        <v>1327.2605511074851</v>
      </c>
      <c r="O24" s="942">
        <v>1621.8257489104399</v>
      </c>
      <c r="P24" s="942">
        <v>23.191408192885</v>
      </c>
      <c r="Q24" s="942">
        <v>5281.6169535911431</v>
      </c>
      <c r="R24" s="942">
        <v>2967.1533877741713</v>
      </c>
      <c r="S24" s="942">
        <v>142.20437756393002</v>
      </c>
      <c r="T24" s="942">
        <v>241.873913261242</v>
      </c>
      <c r="U24" s="942">
        <v>367.66323654192598</v>
      </c>
      <c r="V24" s="942">
        <v>250.95914630084798</v>
      </c>
      <c r="W24" s="942">
        <v>30.391566057343997</v>
      </c>
      <c r="X24" s="942">
        <v>205.62903332807801</v>
      </c>
      <c r="Y24" s="942">
        <v>351.943845334076</v>
      </c>
      <c r="Z24" s="942">
        <v>723.7984474295281</v>
      </c>
      <c r="AA24" s="942">
        <v>16.523497469025003</v>
      </c>
      <c r="AB24" s="942">
        <v>7.622312956319</v>
      </c>
      <c r="AC24" s="943">
        <v>8.9011845127059992</v>
      </c>
      <c r="AD24" s="946"/>
    </row>
    <row r="25" spans="1:30" ht="26.1" customHeight="1" thickBot="1">
      <c r="A25" s="887"/>
      <c r="B25" s="887"/>
      <c r="C25" s="887"/>
      <c r="D25" s="907"/>
      <c r="E25" s="3018"/>
      <c r="F25" s="947"/>
      <c r="G25" s="948" t="s">
        <v>529</v>
      </c>
      <c r="H25" s="949"/>
      <c r="I25" s="950"/>
      <c r="J25" s="951">
        <v>127.5060361</v>
      </c>
      <c r="K25" s="952">
        <v>127.35271349999999</v>
      </c>
      <c r="L25" s="952">
        <v>86.979524600000005</v>
      </c>
      <c r="M25" s="952">
        <v>18.663839599999999</v>
      </c>
      <c r="N25" s="952">
        <v>42.350439399999999</v>
      </c>
      <c r="O25" s="952">
        <v>25.778789100000001</v>
      </c>
      <c r="P25" s="952">
        <v>0.1864565</v>
      </c>
      <c r="Q25" s="952">
        <v>40.373188900000002</v>
      </c>
      <c r="R25" s="952">
        <v>35.616467399999998</v>
      </c>
      <c r="S25" s="952">
        <v>0.28734799999999999</v>
      </c>
      <c r="T25" s="952">
        <v>0.94678450000000003</v>
      </c>
      <c r="U25" s="952">
        <v>1.0874007000000001</v>
      </c>
      <c r="V25" s="952">
        <v>0.12646260000000001</v>
      </c>
      <c r="W25" s="952">
        <v>4.6519100000000001E-2</v>
      </c>
      <c r="X25" s="952">
        <v>7.1981600000000007E-2</v>
      </c>
      <c r="Y25" s="952">
        <v>1.7698999999999999E-2</v>
      </c>
      <c r="Z25" s="952">
        <v>2.172526</v>
      </c>
      <c r="AA25" s="952">
        <v>7.5115699999999994E-2</v>
      </c>
      <c r="AB25" s="952">
        <v>7.4204400000000004E-2</v>
      </c>
      <c r="AC25" s="953">
        <v>9.1129999999999998E-4</v>
      </c>
    </row>
    <row r="26" spans="1:30" ht="26.1" customHeight="1" thickBot="1">
      <c r="A26" s="887"/>
      <c r="B26" s="887"/>
      <c r="C26" s="887"/>
      <c r="D26" s="954"/>
      <c r="E26" s="3025" t="s">
        <v>530</v>
      </c>
      <c r="F26" s="914" t="s">
        <v>516</v>
      </c>
      <c r="G26" s="915"/>
      <c r="H26" s="916"/>
      <c r="I26" s="917"/>
      <c r="J26" s="955">
        <v>-4.8564274319528238</v>
      </c>
      <c r="K26" s="956">
        <v>-4.8532837386483436</v>
      </c>
      <c r="L26" s="956">
        <v>-6.6414652957583797</v>
      </c>
      <c r="M26" s="956">
        <v>-6.379253913223323</v>
      </c>
      <c r="N26" s="956">
        <v>-7.5782384959943982</v>
      </c>
      <c r="O26" s="956">
        <v>-5.678123429138509</v>
      </c>
      <c r="P26" s="956">
        <v>-14.589090880107406</v>
      </c>
      <c r="Q26" s="956">
        <v>-3.5432547590389305</v>
      </c>
      <c r="R26" s="956">
        <v>-3.9922417225260602</v>
      </c>
      <c r="S26" s="956">
        <v>-2.6604339589430595</v>
      </c>
      <c r="T26" s="956">
        <v>-6.7580370408694819</v>
      </c>
      <c r="U26" s="956">
        <v>-2.4712415550029192</v>
      </c>
      <c r="V26" s="956">
        <v>0.28426373391140203</v>
      </c>
      <c r="W26" s="956">
        <v>1.2241558294871453</v>
      </c>
      <c r="X26" s="956">
        <v>-1.5872403807132685</v>
      </c>
      <c r="Y26" s="956">
        <v>-4.9024352866455132</v>
      </c>
      <c r="Z26" s="956">
        <v>-3.2805435844562254</v>
      </c>
      <c r="AA26" s="956">
        <v>-5.2084348461340397</v>
      </c>
      <c r="AB26" s="956">
        <v>-6.9882343193258833</v>
      </c>
      <c r="AC26" s="957">
        <v>-3.872489062667384</v>
      </c>
    </row>
    <row r="27" spans="1:30" ht="26.1" customHeight="1">
      <c r="A27" s="887"/>
      <c r="B27" s="887"/>
      <c r="C27" s="887"/>
      <c r="D27" s="954"/>
      <c r="E27" s="3017"/>
      <c r="F27" s="921"/>
      <c r="G27" s="922" t="s">
        <v>517</v>
      </c>
      <c r="H27" s="923"/>
      <c r="I27" s="924"/>
      <c r="J27" s="958">
        <v>1.1324418810784493</v>
      </c>
      <c r="K27" s="959">
        <v>1.14172296968637</v>
      </c>
      <c r="L27" s="959">
        <v>-0.83259746229188636</v>
      </c>
      <c r="M27" s="959">
        <v>-1.9365974778322084</v>
      </c>
      <c r="N27" s="959">
        <v>-2.5245680200781635</v>
      </c>
      <c r="O27" s="959">
        <v>0.63437964262588764</v>
      </c>
      <c r="P27" s="959">
        <v>-9.040243105118833</v>
      </c>
      <c r="Q27" s="959">
        <v>1.8390319609093098</v>
      </c>
      <c r="R27" s="959">
        <v>2.0895094684669289</v>
      </c>
      <c r="S27" s="959">
        <v>1.5661923568595881</v>
      </c>
      <c r="T27" s="959">
        <v>-1.5391896588408116</v>
      </c>
      <c r="U27" s="959">
        <v>2.4869403577681055</v>
      </c>
      <c r="V27" s="959">
        <v>3.6578269688028229</v>
      </c>
      <c r="W27" s="959">
        <v>2.9860345786267288</v>
      </c>
      <c r="X27" s="959">
        <v>-0.15539929789821372</v>
      </c>
      <c r="Y27" s="959">
        <v>1.0835432092478499</v>
      </c>
      <c r="Z27" s="959">
        <v>1.9430194712154645</v>
      </c>
      <c r="AA27" s="959">
        <v>1.2955222808272993E-2</v>
      </c>
      <c r="AB27" s="959">
        <v>0.41679722671500485</v>
      </c>
      <c r="AC27" s="960">
        <v>-0.15821730979017445</v>
      </c>
    </row>
    <row r="28" spans="1:30" ht="26.1" customHeight="1">
      <c r="A28" s="887"/>
      <c r="B28" s="887"/>
      <c r="C28" s="887"/>
      <c r="D28" s="954"/>
      <c r="E28" s="3017"/>
      <c r="F28" s="921"/>
      <c r="G28" s="928"/>
      <c r="H28" s="929" t="s">
        <v>518</v>
      </c>
      <c r="I28" s="930"/>
      <c r="J28" s="961">
        <v>-1.9027881905018091</v>
      </c>
      <c r="K28" s="962">
        <v>-1.8712171113005667</v>
      </c>
      <c r="L28" s="962">
        <v>-3.7572871704384028</v>
      </c>
      <c r="M28" s="962">
        <v>-5.1703763141570391</v>
      </c>
      <c r="N28" s="962">
        <v>-5.2937575193435578</v>
      </c>
      <c r="O28" s="962">
        <v>-2.3517752079063428</v>
      </c>
      <c r="P28" s="962">
        <v>-11.81475049611592</v>
      </c>
      <c r="Q28" s="962">
        <v>-1.1840352137051013</v>
      </c>
      <c r="R28" s="962">
        <v>-0.24665594009793779</v>
      </c>
      <c r="S28" s="962">
        <v>-2.5219459374588808</v>
      </c>
      <c r="T28" s="962">
        <v>-3.9527858535664819</v>
      </c>
      <c r="U28" s="962">
        <v>-1.0018038768689195</v>
      </c>
      <c r="V28" s="962">
        <v>-1.5188100617255742</v>
      </c>
      <c r="W28" s="962">
        <v>-1.1788820588826923</v>
      </c>
      <c r="X28" s="962">
        <v>-5.7991086149785929</v>
      </c>
      <c r="Y28" s="962">
        <v>-3.1629310142918854</v>
      </c>
      <c r="Z28" s="962">
        <v>-0.5321462572516964</v>
      </c>
      <c r="AA28" s="962">
        <v>-7.190629746321207</v>
      </c>
      <c r="AB28" s="962">
        <v>-5.979074796932494</v>
      </c>
      <c r="AC28" s="963">
        <v>-7.7176001891795636</v>
      </c>
    </row>
    <row r="29" spans="1:30" ht="26.1" customHeight="1">
      <c r="A29" s="887"/>
      <c r="B29" s="887"/>
      <c r="C29" s="887"/>
      <c r="D29" s="954"/>
      <c r="E29" s="3017"/>
      <c r="F29" s="921"/>
      <c r="G29" s="928"/>
      <c r="H29" s="934"/>
      <c r="I29" s="935" t="s">
        <v>519</v>
      </c>
      <c r="J29" s="961">
        <v>-5.2723492390138915</v>
      </c>
      <c r="K29" s="962">
        <v>-5.2361790116269304</v>
      </c>
      <c r="L29" s="962">
        <v>-6.9341123545384278</v>
      </c>
      <c r="M29" s="962">
        <v>-9.0094084213497609</v>
      </c>
      <c r="N29" s="962">
        <v>-8.4146708034999733</v>
      </c>
      <c r="O29" s="962">
        <v>-5.4556632061139396</v>
      </c>
      <c r="P29" s="962">
        <v>-15.151533211636988</v>
      </c>
      <c r="Q29" s="962">
        <v>-4.7552883236088377</v>
      </c>
      <c r="R29" s="962">
        <v>-3.0302352104261701</v>
      </c>
      <c r="S29" s="962">
        <v>-7.057944972483412</v>
      </c>
      <c r="T29" s="962">
        <v>-7.154687885166382</v>
      </c>
      <c r="U29" s="962">
        <v>-4.3634895642853735</v>
      </c>
      <c r="V29" s="962">
        <v>-6.0078922521291958</v>
      </c>
      <c r="W29" s="962">
        <v>-3.9913941107707416</v>
      </c>
      <c r="X29" s="962">
        <v>-7.325728651930234</v>
      </c>
      <c r="Y29" s="962">
        <v>-7.6595629527226805</v>
      </c>
      <c r="Z29" s="962">
        <v>-4.1407794667652524</v>
      </c>
      <c r="AA29" s="962">
        <v>-8.7763970824096447</v>
      </c>
      <c r="AB29" s="962">
        <v>-7.9767611190576559</v>
      </c>
      <c r="AC29" s="963">
        <v>-9.0578067544019234</v>
      </c>
    </row>
    <row r="30" spans="1:30" ht="26.1" customHeight="1">
      <c r="A30" s="887"/>
      <c r="B30" s="887"/>
      <c r="C30" s="887"/>
      <c r="D30" s="954"/>
      <c r="E30" s="3017"/>
      <c r="F30" s="921"/>
      <c r="G30" s="928"/>
      <c r="H30" s="934"/>
      <c r="I30" s="935" t="s">
        <v>520</v>
      </c>
      <c r="J30" s="961">
        <v>-62.780101222630435</v>
      </c>
      <c r="K30" s="962">
        <v>-62.994870959183714</v>
      </c>
      <c r="L30" s="962">
        <v>-72.383737652011064</v>
      </c>
      <c r="M30" s="962">
        <v>-74.437395540294887</v>
      </c>
      <c r="N30" s="962">
        <v>-71.888958558199519</v>
      </c>
      <c r="O30" s="962">
        <v>-72.298096041319823</v>
      </c>
      <c r="P30" s="962">
        <v>-73.48893025706947</v>
      </c>
      <c r="Q30" s="962">
        <v>-59.208568267501761</v>
      </c>
      <c r="R30" s="962">
        <v>-68.017181602570446</v>
      </c>
      <c r="S30" s="962">
        <v>-31.945000944889344</v>
      </c>
      <c r="T30" s="962">
        <v>-66.776699737938401</v>
      </c>
      <c r="U30" s="962">
        <v>-47.14941011211949</v>
      </c>
      <c r="V30" s="962">
        <v>-30.472805445655538</v>
      </c>
      <c r="W30" s="962">
        <v>-45.794682285888605</v>
      </c>
      <c r="X30" s="962">
        <v>56.387694841001661</v>
      </c>
      <c r="Y30" s="962">
        <v>-45.717379510180209</v>
      </c>
      <c r="Z30" s="962">
        <v>-68.671067957915241</v>
      </c>
      <c r="AA30" s="962">
        <v>17.487840937037035</v>
      </c>
      <c r="AB30" s="962">
        <v>-18.583780086107367</v>
      </c>
      <c r="AC30" s="963">
        <v>40.052084401388072</v>
      </c>
    </row>
    <row r="31" spans="1:30" ht="26.1" customHeight="1">
      <c r="A31" s="887"/>
      <c r="B31" s="887"/>
      <c r="C31" s="887"/>
      <c r="D31" s="954"/>
      <c r="E31" s="3017"/>
      <c r="F31" s="921"/>
      <c r="G31" s="928"/>
      <c r="H31" s="936"/>
      <c r="I31" s="935" t="s">
        <v>521</v>
      </c>
      <c r="J31" s="961">
        <v>0.24174869065794269</v>
      </c>
      <c r="K31" s="962">
        <v>0.25893906744452977</v>
      </c>
      <c r="L31" s="962">
        <v>-3.4049928337740738</v>
      </c>
      <c r="M31" s="962">
        <v>-5.8870946440274281</v>
      </c>
      <c r="N31" s="962">
        <v>-6.5349856359438974</v>
      </c>
      <c r="O31" s="962">
        <v>-0.93255362651289886</v>
      </c>
      <c r="P31" s="962">
        <v>-10.123132814626175</v>
      </c>
      <c r="Q31" s="962">
        <v>1.9959368706333578</v>
      </c>
      <c r="R31" s="962">
        <v>3.1490010304449072</v>
      </c>
      <c r="S31" s="962">
        <v>0.29874506135584511</v>
      </c>
      <c r="T31" s="962">
        <v>0.81220918765436068</v>
      </c>
      <c r="U31" s="962">
        <v>3.4719113815756515</v>
      </c>
      <c r="V31" s="962">
        <v>2.0235586880785092</v>
      </c>
      <c r="W31" s="962">
        <v>2.7247251409737885</v>
      </c>
      <c r="X31" s="962">
        <v>-0.83610750661704003</v>
      </c>
      <c r="Y31" s="962">
        <v>-2.4619202651403498</v>
      </c>
      <c r="Z31" s="962">
        <v>2.3377523190013108</v>
      </c>
      <c r="AA31" s="962">
        <v>-10.9830669475581</v>
      </c>
      <c r="AB31" s="962">
        <v>-13.709199934918374</v>
      </c>
      <c r="AC31" s="963">
        <v>-3.7863767075008354</v>
      </c>
    </row>
    <row r="32" spans="1:30" ht="26.1" customHeight="1">
      <c r="A32" s="887"/>
      <c r="B32" s="887"/>
      <c r="C32" s="887"/>
      <c r="D32" s="954"/>
      <c r="E32" s="3017"/>
      <c r="F32" s="921"/>
      <c r="G32" s="928"/>
      <c r="H32" s="937" t="s">
        <v>522</v>
      </c>
      <c r="I32" s="930"/>
      <c r="J32" s="961">
        <v>15.650855605317645</v>
      </c>
      <c r="K32" s="962">
        <v>15.612465334278141</v>
      </c>
      <c r="L32" s="962">
        <v>15.337606364651151</v>
      </c>
      <c r="M32" s="962">
        <v>14.878785596484263</v>
      </c>
      <c r="N32" s="962">
        <v>12.500272656167397</v>
      </c>
      <c r="O32" s="962">
        <v>17.551233065593351</v>
      </c>
      <c r="P32" s="962">
        <v>5.9084665395601519</v>
      </c>
      <c r="Q32" s="962">
        <v>15.695487192871767</v>
      </c>
      <c r="R32" s="962">
        <v>14.792934256722532</v>
      </c>
      <c r="S32" s="962">
        <v>16.34628450288379</v>
      </c>
      <c r="T32" s="962">
        <v>10.856952996386369</v>
      </c>
      <c r="U32" s="962">
        <v>15.592007782592063</v>
      </c>
      <c r="V32" s="962">
        <v>23.022401055008018</v>
      </c>
      <c r="W32" s="962">
        <v>19.313470734686831</v>
      </c>
      <c r="X32" s="962">
        <v>13.025585054974229</v>
      </c>
      <c r="Y32" s="962">
        <v>17.090605518923326</v>
      </c>
      <c r="Z32" s="962">
        <v>15.390221869473962</v>
      </c>
      <c r="AA32" s="962">
        <v>18.906558386872334</v>
      </c>
      <c r="AB32" s="962">
        <v>18.356092045467179</v>
      </c>
      <c r="AC32" s="963">
        <v>19.124302159643776</v>
      </c>
    </row>
    <row r="33" spans="1:30" ht="26.1" customHeight="1">
      <c r="A33" s="887"/>
      <c r="B33" s="887"/>
      <c r="C33" s="887"/>
      <c r="D33" s="954"/>
      <c r="E33" s="3017"/>
      <c r="F33" s="921"/>
      <c r="G33" s="938" t="s">
        <v>523</v>
      </c>
      <c r="H33" s="939"/>
      <c r="I33" s="940"/>
      <c r="J33" s="964">
        <v>-6.7001048907644787</v>
      </c>
      <c r="K33" s="965">
        <v>-6.6909409505176427</v>
      </c>
      <c r="L33" s="965">
        <v>-7.6439311792662323</v>
      </c>
      <c r="M33" s="965">
        <v>-6.804254072532558</v>
      </c>
      <c r="N33" s="965">
        <v>-8.3170603729283386</v>
      </c>
      <c r="O33" s="965">
        <v>-7.1539130148691186</v>
      </c>
      <c r="P33" s="965">
        <v>-16.206498515494417</v>
      </c>
      <c r="Q33" s="965">
        <v>-5.8405180503010428</v>
      </c>
      <c r="R33" s="965">
        <v>-6.2290752635261839</v>
      </c>
      <c r="S33" s="965">
        <v>-6.289652116533702</v>
      </c>
      <c r="T33" s="965">
        <v>-8.8921958074928824</v>
      </c>
      <c r="U33" s="965">
        <v>-4.7882005837682442</v>
      </c>
      <c r="V33" s="965">
        <v>-1.9524689252683203</v>
      </c>
      <c r="W33" s="965">
        <v>0.32223880983983122</v>
      </c>
      <c r="X33" s="965">
        <v>-2.2690650201795535</v>
      </c>
      <c r="Y33" s="965">
        <v>-9.229171510189218</v>
      </c>
      <c r="Z33" s="965">
        <v>-5.1537403748367439</v>
      </c>
      <c r="AA33" s="965">
        <v>-12.122908756536177</v>
      </c>
      <c r="AB33" s="965">
        <v>-11.854787475200567</v>
      </c>
      <c r="AC33" s="966">
        <v>-12.527658657091109</v>
      </c>
    </row>
    <row r="34" spans="1:30" ht="26.1" customHeight="1">
      <c r="A34" s="887"/>
      <c r="B34" s="887"/>
      <c r="C34" s="887"/>
      <c r="D34" s="954"/>
      <c r="E34" s="3017"/>
      <c r="F34" s="921"/>
      <c r="G34" s="928"/>
      <c r="H34" s="944" t="s">
        <v>524</v>
      </c>
      <c r="I34" s="945"/>
      <c r="J34" s="964">
        <v>-7.8850170055438014</v>
      </c>
      <c r="K34" s="965">
        <v>-7.8745666185120911</v>
      </c>
      <c r="L34" s="965">
        <v>-8.7576317593705824</v>
      </c>
      <c r="M34" s="965">
        <v>-8.8488683396131194</v>
      </c>
      <c r="N34" s="965">
        <v>-9.5145719140216869</v>
      </c>
      <c r="O34" s="965">
        <v>-7.7864881623809623</v>
      </c>
      <c r="P34" s="965">
        <v>-16.829528194227052</v>
      </c>
      <c r="Q34" s="965">
        <v>-7.0456471682237662</v>
      </c>
      <c r="R34" s="965">
        <v>-7.2439751534767396</v>
      </c>
      <c r="S34" s="965">
        <v>-8.773254923502364</v>
      </c>
      <c r="T34" s="965">
        <v>-9.2678691969498317</v>
      </c>
      <c r="U34" s="965">
        <v>-3.5433889591677854</v>
      </c>
      <c r="V34" s="965">
        <v>-7.5213562281365967</v>
      </c>
      <c r="W34" s="965">
        <v>0.50504320065468278</v>
      </c>
      <c r="X34" s="965">
        <v>-11.109516967301232</v>
      </c>
      <c r="Y34" s="965">
        <v>-11.516636746360604</v>
      </c>
      <c r="Z34" s="965">
        <v>-5.618114289103147</v>
      </c>
      <c r="AA34" s="965">
        <v>-13.03708240643806</v>
      </c>
      <c r="AB34" s="965">
        <v>-12.714320789263326</v>
      </c>
      <c r="AC34" s="966">
        <v>-13.526757691943089</v>
      </c>
    </row>
    <row r="35" spans="1:30" ht="26.1" customHeight="1">
      <c r="A35" s="887"/>
      <c r="B35" s="887"/>
      <c r="C35" s="887"/>
      <c r="D35" s="954"/>
      <c r="E35" s="3017"/>
      <c r="F35" s="921"/>
      <c r="G35" s="928"/>
      <c r="H35" s="944" t="s">
        <v>525</v>
      </c>
      <c r="I35" s="945"/>
      <c r="J35" s="964">
        <v>-4.3885067975168681</v>
      </c>
      <c r="K35" s="965">
        <v>-4.3619781001838476</v>
      </c>
      <c r="L35" s="965">
        <v>-5.9455443502144902</v>
      </c>
      <c r="M35" s="965">
        <v>-5.0934312895410159</v>
      </c>
      <c r="N35" s="965">
        <v>-6.882860851421313</v>
      </c>
      <c r="O35" s="965">
        <v>-5.3233591337229882</v>
      </c>
      <c r="P35" s="965">
        <v>-14.442110053561308</v>
      </c>
      <c r="Q35" s="965">
        <v>-3.4686067588666845</v>
      </c>
      <c r="R35" s="965">
        <v>-3.654025539440255</v>
      </c>
      <c r="S35" s="965">
        <v>0.24058221210316333</v>
      </c>
      <c r="T35" s="965">
        <v>-6.3266999131186452</v>
      </c>
      <c r="U35" s="965">
        <v>-4.0291625000678977</v>
      </c>
      <c r="V35" s="965">
        <v>-2.538639503382683</v>
      </c>
      <c r="W35" s="965">
        <v>-4.9146020708581659</v>
      </c>
      <c r="X35" s="965">
        <v>-18.615312996225654</v>
      </c>
      <c r="Y35" s="965">
        <v>-1.444995417020877</v>
      </c>
      <c r="Z35" s="965">
        <v>-3.050857590751292</v>
      </c>
      <c r="AA35" s="965">
        <v>-7.0687992025177238</v>
      </c>
      <c r="AB35" s="965">
        <v>-4.4626940358910758</v>
      </c>
      <c r="AC35" s="966">
        <v>-8.7328459904338871</v>
      </c>
    </row>
    <row r="36" spans="1:30" ht="26.1" customHeight="1">
      <c r="A36" s="887"/>
      <c r="B36" s="887"/>
      <c r="C36" s="887"/>
      <c r="D36" s="954"/>
      <c r="E36" s="3017"/>
      <c r="F36" s="921"/>
      <c r="G36" s="928"/>
      <c r="H36" s="944" t="s">
        <v>526</v>
      </c>
      <c r="I36" s="945"/>
      <c r="J36" s="964">
        <v>4.1374680016251943</v>
      </c>
      <c r="K36" s="965">
        <v>4.130616823481688</v>
      </c>
      <c r="L36" s="965">
        <v>4.4354976923271607</v>
      </c>
      <c r="M36" s="965">
        <v>6.8649918996354415</v>
      </c>
      <c r="N36" s="965">
        <v>4.9220625003394503</v>
      </c>
      <c r="O36" s="965">
        <v>1.1464777116990916</v>
      </c>
      <c r="P36" s="965">
        <v>-13.535280826693054</v>
      </c>
      <c r="Q36" s="965">
        <v>3.352255262843201</v>
      </c>
      <c r="R36" s="965">
        <v>4.5474952870118699</v>
      </c>
      <c r="S36" s="965">
        <v>2.0292803315034291</v>
      </c>
      <c r="T36" s="965">
        <v>-1.7616605304668411</v>
      </c>
      <c r="U36" s="965">
        <v>1.5717991934252638</v>
      </c>
      <c r="V36" s="965">
        <v>17.350460283233645</v>
      </c>
      <c r="W36" s="965">
        <v>-4.090574052046037</v>
      </c>
      <c r="X36" s="965">
        <v>1.1459301856648665</v>
      </c>
      <c r="Y36" s="965">
        <v>19.014802467490583</v>
      </c>
      <c r="Z36" s="965">
        <v>1.5022599296407293</v>
      </c>
      <c r="AA36" s="965">
        <v>-17.199842538029245</v>
      </c>
      <c r="AB36" s="965">
        <v>-17.593351976318246</v>
      </c>
      <c r="AC36" s="966">
        <v>39.848599979928025</v>
      </c>
    </row>
    <row r="37" spans="1:30" ht="26.1" customHeight="1">
      <c r="A37" s="887"/>
      <c r="B37" s="887"/>
      <c r="C37" s="887"/>
      <c r="D37" s="954"/>
      <c r="E37" s="3017"/>
      <c r="F37" s="921"/>
      <c r="G37" s="928"/>
      <c r="H37" s="944" t="s">
        <v>527</v>
      </c>
      <c r="I37" s="945"/>
      <c r="J37" s="964">
        <v>-2.3209745421916779</v>
      </c>
      <c r="K37" s="965">
        <v>-2.3185581699522402</v>
      </c>
      <c r="L37" s="965">
        <v>-5.2620028777966894</v>
      </c>
      <c r="M37" s="965">
        <v>-3.8882021087481746</v>
      </c>
      <c r="N37" s="965">
        <v>-5.8166844982874863</v>
      </c>
      <c r="O37" s="965">
        <v>-5.0594061433678519</v>
      </c>
      <c r="P37" s="965">
        <v>-12.1136930936173</v>
      </c>
      <c r="Q37" s="965">
        <v>-1.0270932818289396</v>
      </c>
      <c r="R37" s="965">
        <v>0.19164273192036774</v>
      </c>
      <c r="S37" s="965">
        <v>-0.65049166457917806</v>
      </c>
      <c r="T37" s="965">
        <v>-7.0351903237323512</v>
      </c>
      <c r="U37" s="965">
        <v>-12.432802737437214</v>
      </c>
      <c r="V37" s="965">
        <v>3.3604401129480834</v>
      </c>
      <c r="W37" s="965">
        <v>-0.36445055774765933</v>
      </c>
      <c r="X37" s="965">
        <v>-1.4280395274746525</v>
      </c>
      <c r="Y37" s="965">
        <v>2.1605132904895186E-2</v>
      </c>
      <c r="Z37" s="965">
        <v>0.56615567354660357</v>
      </c>
      <c r="AA37" s="965">
        <v>-5.8675184690951454</v>
      </c>
      <c r="AB37" s="965">
        <v>-5.4745187734346814</v>
      </c>
      <c r="AC37" s="966">
        <v>-6.4936811520703515</v>
      </c>
    </row>
    <row r="38" spans="1:30" ht="26.1" customHeight="1">
      <c r="A38" s="887"/>
      <c r="B38" s="887"/>
      <c r="C38" s="887"/>
      <c r="D38" s="954"/>
      <c r="E38" s="3017"/>
      <c r="F38" s="921"/>
      <c r="G38" s="928"/>
      <c r="H38" s="944" t="s">
        <v>528</v>
      </c>
      <c r="I38" s="945"/>
      <c r="J38" s="964">
        <v>1.571775884037109</v>
      </c>
      <c r="K38" s="965">
        <v>1.584085842614769</v>
      </c>
      <c r="L38" s="965">
        <v>-0.10007887807566362</v>
      </c>
      <c r="M38" s="965">
        <v>1.4674475186790801</v>
      </c>
      <c r="N38" s="965">
        <v>-1.6820896480942054</v>
      </c>
      <c r="O38" s="965">
        <v>1.0370412853960147</v>
      </c>
      <c r="P38" s="965">
        <v>-9.4420533142869942</v>
      </c>
      <c r="Q38" s="965">
        <v>2.6747897944793948</v>
      </c>
      <c r="R38" s="965">
        <v>2.1170481815776157</v>
      </c>
      <c r="S38" s="965">
        <v>6.9141907915142582</v>
      </c>
      <c r="T38" s="965">
        <v>0.13613202934362789</v>
      </c>
      <c r="U38" s="965">
        <v>3.1310609331909944</v>
      </c>
      <c r="V38" s="965">
        <v>2.4303825958477745</v>
      </c>
      <c r="W38" s="965">
        <v>24.967811679239347</v>
      </c>
      <c r="X38" s="965">
        <v>-3.2524336866500079</v>
      </c>
      <c r="Y38" s="965">
        <v>3.0571307749131336</v>
      </c>
      <c r="Z38" s="965">
        <v>5.8243784394365292</v>
      </c>
      <c r="AA38" s="965">
        <v>-5.3469832358728269</v>
      </c>
      <c r="AB38" s="965">
        <v>-5.0000253161384336</v>
      </c>
      <c r="AC38" s="966">
        <v>-5.6420841994709576</v>
      </c>
    </row>
    <row r="39" spans="1:30" ht="26.1" customHeight="1" thickBot="1">
      <c r="A39" s="887"/>
      <c r="B39" s="887"/>
      <c r="C39" s="887"/>
      <c r="D39" s="954"/>
      <c r="E39" s="3018"/>
      <c r="F39" s="947"/>
      <c r="G39" s="948" t="s">
        <v>529</v>
      </c>
      <c r="H39" s="949"/>
      <c r="I39" s="950"/>
      <c r="J39" s="967">
        <v>0.89770747513327365</v>
      </c>
      <c r="K39" s="968">
        <v>0.88809521616653342</v>
      </c>
      <c r="L39" s="968">
        <v>1.0152747938835347</v>
      </c>
      <c r="M39" s="968">
        <v>-4.3231615721277166</v>
      </c>
      <c r="N39" s="968">
        <v>1.1568166359871697</v>
      </c>
      <c r="O39" s="968">
        <v>5.0972853156043243</v>
      </c>
      <c r="P39" s="968">
        <v>-8.3871592214482007</v>
      </c>
      <c r="Q39" s="968">
        <v>0.61518622736392103</v>
      </c>
      <c r="R39" s="968">
        <v>1.210354643890895</v>
      </c>
      <c r="S39" s="968">
        <v>-0.34424565947355745</v>
      </c>
      <c r="T39" s="968">
        <v>-7.1693624074080589</v>
      </c>
      <c r="U39" s="968">
        <v>7.6660153639324875</v>
      </c>
      <c r="V39" s="968">
        <v>10.591599548757799</v>
      </c>
      <c r="W39" s="968">
        <v>-13.493877323316369</v>
      </c>
      <c r="X39" s="968">
        <v>-2.1019460851849061</v>
      </c>
      <c r="Y39" s="968">
        <v>2.9718062391640814</v>
      </c>
      <c r="Z39" s="968">
        <v>-7.8945098026413945</v>
      </c>
      <c r="AA39" s="968">
        <v>6.7879330689071651</v>
      </c>
      <c r="AB39" s="968">
        <v>6.6421777858257798</v>
      </c>
      <c r="AC39" s="969">
        <v>20.16086497890295</v>
      </c>
    </row>
    <row r="40" spans="1:30" ht="18.75">
      <c r="A40" s="887"/>
      <c r="B40" s="887"/>
      <c r="C40" s="887"/>
      <c r="D40" s="954"/>
      <c r="E40" s="970" t="s">
        <v>531</v>
      </c>
      <c r="F40" s="971"/>
      <c r="G40" s="928"/>
      <c r="H40" s="972"/>
      <c r="J40" s="973"/>
      <c r="K40" s="973"/>
      <c r="L40" s="973"/>
      <c r="M40" s="973"/>
      <c r="N40" s="973"/>
      <c r="O40" s="973"/>
      <c r="P40" s="973"/>
      <c r="Q40" s="973"/>
      <c r="R40" s="973"/>
      <c r="S40" s="973"/>
      <c r="T40" s="973"/>
      <c r="U40" s="973"/>
      <c r="V40" s="973"/>
      <c r="W40" s="973"/>
      <c r="X40" s="973"/>
      <c r="Y40" s="973"/>
      <c r="Z40" s="973"/>
      <c r="AA40" s="973"/>
      <c r="AB40" s="973"/>
      <c r="AC40" s="973"/>
    </row>
    <row r="41" spans="1:30" ht="18.75">
      <c r="A41" s="887"/>
      <c r="B41" s="887"/>
      <c r="C41" s="887"/>
      <c r="D41" s="954"/>
      <c r="E41" s="970" t="s">
        <v>532</v>
      </c>
      <c r="F41" s="971"/>
      <c r="G41" s="928"/>
      <c r="H41" s="972"/>
      <c r="J41" s="973"/>
      <c r="K41" s="973"/>
      <c r="L41" s="973"/>
      <c r="M41" s="973"/>
      <c r="N41" s="973"/>
      <c r="O41" s="973"/>
      <c r="P41" s="973"/>
      <c r="Q41" s="973"/>
      <c r="R41" s="973"/>
      <c r="S41" s="973"/>
      <c r="T41" s="973"/>
      <c r="U41" s="973"/>
      <c r="V41" s="973"/>
      <c r="W41" s="973"/>
      <c r="X41" s="973"/>
      <c r="Y41" s="973"/>
      <c r="Z41" s="973"/>
      <c r="AA41" s="973"/>
      <c r="AB41" s="973"/>
      <c r="AC41" s="973"/>
    </row>
    <row r="42" spans="1:30" ht="18.75">
      <c r="A42" s="887"/>
      <c r="B42" s="887"/>
      <c r="C42" s="887"/>
      <c r="D42" s="954"/>
      <c r="E42" s="970" t="s">
        <v>533</v>
      </c>
      <c r="F42" s="971"/>
      <c r="G42" s="928"/>
      <c r="H42" s="972"/>
      <c r="J42" s="973"/>
      <c r="K42" s="973"/>
      <c r="L42" s="973"/>
      <c r="M42" s="973"/>
      <c r="N42" s="973"/>
      <c r="O42" s="973"/>
      <c r="P42" s="973"/>
      <c r="Q42" s="973"/>
      <c r="R42" s="973"/>
      <c r="S42" s="973"/>
      <c r="T42" s="973"/>
      <c r="U42" s="973"/>
      <c r="V42" s="973"/>
      <c r="W42" s="973"/>
      <c r="X42" s="973"/>
      <c r="Y42" s="973"/>
      <c r="Z42" s="973"/>
      <c r="AA42" s="973"/>
      <c r="AB42" s="973"/>
      <c r="AC42" s="973"/>
    </row>
    <row r="43" spans="1:30" ht="18.75">
      <c r="A43" s="887"/>
      <c r="B43" s="887"/>
      <c r="C43" s="887"/>
      <c r="D43" s="954"/>
      <c r="E43" s="970" t="s">
        <v>534</v>
      </c>
      <c r="F43" s="971"/>
      <c r="G43" s="928"/>
      <c r="H43" s="972"/>
      <c r="J43" s="973"/>
      <c r="K43" s="973"/>
      <c r="L43" s="973"/>
      <c r="M43" s="973"/>
      <c r="N43" s="973"/>
      <c r="O43" s="973"/>
      <c r="P43" s="973"/>
      <c r="Q43" s="973"/>
      <c r="R43" s="973"/>
      <c r="S43" s="973"/>
      <c r="T43" s="973"/>
      <c r="U43" s="973"/>
      <c r="V43" s="973"/>
      <c r="W43" s="973"/>
      <c r="X43" s="973"/>
      <c r="Y43" s="973"/>
      <c r="Z43" s="973"/>
      <c r="AA43" s="973"/>
      <c r="AB43" s="973"/>
      <c r="AC43" s="973"/>
    </row>
    <row r="44" spans="1:30" ht="18.75">
      <c r="A44" s="887"/>
      <c r="B44" s="887"/>
      <c r="C44" s="887"/>
      <c r="D44" s="954"/>
      <c r="E44" s="970" t="s">
        <v>535</v>
      </c>
      <c r="F44" s="971"/>
      <c r="G44" s="928"/>
      <c r="H44" s="972"/>
      <c r="J44" s="973"/>
      <c r="K44" s="973"/>
      <c r="L44" s="973"/>
      <c r="M44" s="973"/>
      <c r="N44" s="973"/>
      <c r="O44" s="973"/>
      <c r="P44" s="973"/>
      <c r="Q44" s="973"/>
      <c r="R44" s="973"/>
      <c r="S44" s="973"/>
      <c r="T44" s="973"/>
      <c r="U44" s="973"/>
      <c r="V44" s="973"/>
      <c r="W44" s="973"/>
      <c r="X44" s="973"/>
      <c r="Y44" s="973"/>
      <c r="Z44" s="973"/>
      <c r="AA44" s="973"/>
      <c r="AB44" s="973"/>
      <c r="AC44" s="973"/>
    </row>
    <row r="45" spans="1:30" ht="18.75">
      <c r="A45" s="887"/>
      <c r="B45" s="887"/>
      <c r="C45" s="887"/>
      <c r="D45" s="954"/>
      <c r="E45" s="971"/>
      <c r="F45" s="971"/>
      <c r="G45" s="928"/>
      <c r="H45" s="972"/>
      <c r="I45" s="972"/>
      <c r="J45" s="973"/>
      <c r="K45" s="973"/>
      <c r="L45" s="973"/>
      <c r="M45" s="973"/>
      <c r="N45" s="973"/>
      <c r="O45" s="973"/>
      <c r="P45" s="973"/>
      <c r="Q45" s="973"/>
      <c r="R45" s="973"/>
      <c r="S45" s="973"/>
      <c r="T45" s="973"/>
      <c r="U45" s="973"/>
      <c r="V45" s="973"/>
      <c r="W45" s="973"/>
      <c r="X45" s="973"/>
      <c r="Y45" s="973"/>
      <c r="Z45" s="973"/>
      <c r="AA45" s="973"/>
      <c r="AB45" s="973"/>
    </row>
    <row r="46" spans="1:30" ht="19.5" thickBot="1">
      <c r="A46" s="887"/>
      <c r="B46" s="887"/>
      <c r="C46" s="887"/>
      <c r="D46" s="887"/>
      <c r="E46" s="894" t="s">
        <v>536</v>
      </c>
      <c r="F46" s="895"/>
      <c r="G46" s="895"/>
      <c r="H46" s="895"/>
      <c r="I46" s="895"/>
      <c r="J46" s="895"/>
      <c r="K46" s="895"/>
      <c r="L46" s="895"/>
      <c r="M46" s="895"/>
      <c r="N46" s="895"/>
      <c r="O46" s="895"/>
      <c r="P46" s="895"/>
      <c r="Q46" s="895"/>
      <c r="R46" s="895"/>
      <c r="S46" s="895"/>
      <c r="T46" s="895"/>
      <c r="U46" s="895"/>
      <c r="V46" s="895"/>
      <c r="W46" s="887"/>
      <c r="X46" s="889"/>
      <c r="Y46" s="889"/>
      <c r="Z46" s="889"/>
      <c r="AA46" s="889"/>
      <c r="AC46" s="896" t="s">
        <v>501</v>
      </c>
    </row>
    <row r="47" spans="1:30" ht="24" customHeight="1">
      <c r="A47" s="887"/>
      <c r="B47" s="887"/>
      <c r="C47" s="887"/>
      <c r="D47" s="887"/>
      <c r="E47" s="3019"/>
      <c r="F47" s="3020"/>
      <c r="G47" s="3020"/>
      <c r="H47" s="3020"/>
      <c r="I47" s="3020"/>
      <c r="J47" s="898" t="s">
        <v>241</v>
      </c>
      <c r="K47" s="899"/>
      <c r="L47" s="899"/>
      <c r="M47" s="899"/>
      <c r="N47" s="899"/>
      <c r="O47" s="899"/>
      <c r="P47" s="899"/>
      <c r="Q47" s="899"/>
      <c r="R47" s="899"/>
      <c r="S47" s="899"/>
      <c r="T47" s="899"/>
      <c r="U47" s="899"/>
      <c r="V47" s="899"/>
      <c r="W47" s="899"/>
      <c r="X47" s="899"/>
      <c r="Y47" s="899"/>
      <c r="Z47" s="899"/>
      <c r="AA47" s="899"/>
      <c r="AB47" s="900"/>
      <c r="AC47" s="901"/>
      <c r="AD47" s="974"/>
    </row>
    <row r="48" spans="1:30" ht="24" customHeight="1">
      <c r="A48" s="887"/>
      <c r="B48" s="887"/>
      <c r="C48" s="887"/>
      <c r="D48" s="887"/>
      <c r="E48" s="3021"/>
      <c r="F48" s="3022"/>
      <c r="G48" s="3022"/>
      <c r="H48" s="3022"/>
      <c r="I48" s="3022"/>
      <c r="J48" s="902"/>
      <c r="K48" s="903" t="s">
        <v>502</v>
      </c>
      <c r="L48" s="904"/>
      <c r="M48" s="904"/>
      <c r="N48" s="904"/>
      <c r="O48" s="904"/>
      <c r="P48" s="904"/>
      <c r="Q48" s="904"/>
      <c r="R48" s="904"/>
      <c r="S48" s="904"/>
      <c r="T48" s="904"/>
      <c r="U48" s="904"/>
      <c r="V48" s="904"/>
      <c r="W48" s="904"/>
      <c r="X48" s="904"/>
      <c r="Y48" s="904"/>
      <c r="Z48" s="904"/>
      <c r="AA48" s="903" t="s">
        <v>355</v>
      </c>
      <c r="AB48" s="905"/>
      <c r="AC48" s="906"/>
      <c r="AD48" s="975"/>
    </row>
    <row r="49" spans="1:30" ht="24" customHeight="1">
      <c r="A49" s="887"/>
      <c r="B49" s="887"/>
      <c r="C49" s="887"/>
      <c r="D49" s="887"/>
      <c r="E49" s="3021"/>
      <c r="F49" s="3022"/>
      <c r="G49" s="3022"/>
      <c r="H49" s="3022"/>
      <c r="I49" s="3022"/>
      <c r="J49" s="902"/>
      <c r="K49" s="908"/>
      <c r="L49" s="903" t="s">
        <v>266</v>
      </c>
      <c r="M49" s="904"/>
      <c r="N49" s="904"/>
      <c r="O49" s="904"/>
      <c r="P49" s="904"/>
      <c r="Q49" s="903" t="s">
        <v>433</v>
      </c>
      <c r="R49" s="904"/>
      <c r="S49" s="904"/>
      <c r="T49" s="905"/>
      <c r="U49" s="905"/>
      <c r="V49" s="905"/>
      <c r="W49" s="909"/>
      <c r="X49" s="905"/>
      <c r="Y49" s="904"/>
      <c r="Z49" s="910"/>
      <c r="AA49" s="908"/>
      <c r="AB49" s="911" t="s">
        <v>266</v>
      </c>
      <c r="AC49" s="912" t="s">
        <v>433</v>
      </c>
      <c r="AD49" s="975"/>
    </row>
    <row r="50" spans="1:30" ht="38.25" customHeight="1" thickBot="1">
      <c r="A50" s="887"/>
      <c r="B50" s="887"/>
      <c r="C50" s="887"/>
      <c r="D50" s="887"/>
      <c r="E50" s="3023"/>
      <c r="F50" s="3024"/>
      <c r="G50" s="3024"/>
      <c r="H50" s="3024"/>
      <c r="I50" s="3024"/>
      <c r="J50" s="902"/>
      <c r="K50" s="908"/>
      <c r="L50" s="908"/>
      <c r="M50" s="911" t="s">
        <v>503</v>
      </c>
      <c r="N50" s="911" t="s">
        <v>504</v>
      </c>
      <c r="O50" s="911" t="s">
        <v>505</v>
      </c>
      <c r="P50" s="903" t="s">
        <v>506</v>
      </c>
      <c r="Q50" s="908"/>
      <c r="R50" s="911" t="s">
        <v>507</v>
      </c>
      <c r="S50" s="911" t="s">
        <v>508</v>
      </c>
      <c r="T50" s="911" t="s">
        <v>509</v>
      </c>
      <c r="U50" s="911" t="s">
        <v>510</v>
      </c>
      <c r="V50" s="911" t="s">
        <v>511</v>
      </c>
      <c r="W50" s="911" t="s">
        <v>512</v>
      </c>
      <c r="X50" s="911" t="s">
        <v>513</v>
      </c>
      <c r="Y50" s="911" t="s">
        <v>514</v>
      </c>
      <c r="Z50" s="911" t="s">
        <v>426</v>
      </c>
      <c r="AA50" s="908"/>
      <c r="AB50" s="908"/>
      <c r="AC50" s="913"/>
      <c r="AD50" s="976"/>
    </row>
    <row r="51" spans="1:30" ht="26.1" customHeight="1" thickBot="1">
      <c r="A51" s="887"/>
      <c r="B51" s="887"/>
      <c r="C51" s="887"/>
      <c r="D51" s="887"/>
      <c r="E51" s="3016" t="s">
        <v>537</v>
      </c>
      <c r="F51" s="914" t="s">
        <v>516</v>
      </c>
      <c r="G51" s="915"/>
      <c r="H51" s="916"/>
      <c r="I51" s="917"/>
      <c r="J51" s="918">
        <v>9014.6737607154464</v>
      </c>
      <c r="K51" s="919">
        <v>9071.4785138301249</v>
      </c>
      <c r="L51" s="919">
        <v>16468.583375195103</v>
      </c>
      <c r="M51" s="919">
        <v>27582.395605453075</v>
      </c>
      <c r="N51" s="919">
        <v>19444.77098281401</v>
      </c>
      <c r="O51" s="919">
        <v>12696.993830897867</v>
      </c>
      <c r="P51" s="919">
        <v>10088.916032561434</v>
      </c>
      <c r="Q51" s="919">
        <v>6880.2010335392679</v>
      </c>
      <c r="R51" s="919">
        <v>8594.5593002346686</v>
      </c>
      <c r="S51" s="919">
        <v>4063.5830263184826</v>
      </c>
      <c r="T51" s="919">
        <v>7602.7465655729293</v>
      </c>
      <c r="U51" s="919">
        <v>5491.0135223617772</v>
      </c>
      <c r="V51" s="919">
        <v>4470.4758128969634</v>
      </c>
      <c r="W51" s="919">
        <v>5484.0204310302197</v>
      </c>
      <c r="X51" s="919">
        <v>3969.9208742614614</v>
      </c>
      <c r="Y51" s="919">
        <v>4280.0685308568764</v>
      </c>
      <c r="Z51" s="919">
        <v>8990.0576680955674</v>
      </c>
      <c r="AA51" s="919">
        <v>2351.5469244093374</v>
      </c>
      <c r="AB51" s="919">
        <v>3459.860567919166</v>
      </c>
      <c r="AC51" s="920">
        <v>1907.7092040068992</v>
      </c>
    </row>
    <row r="52" spans="1:30" ht="26.1" customHeight="1">
      <c r="A52" s="887"/>
      <c r="B52" s="887"/>
      <c r="C52" s="887"/>
      <c r="D52" s="887"/>
      <c r="E52" s="3017"/>
      <c r="F52" s="921"/>
      <c r="G52" s="922" t="s">
        <v>517</v>
      </c>
      <c r="H52" s="977"/>
      <c r="I52" s="978"/>
      <c r="J52" s="979">
        <v>2240.4787738985492</v>
      </c>
      <c r="K52" s="980">
        <v>2247.2885144934708</v>
      </c>
      <c r="L52" s="980">
        <v>2516.4855316277853</v>
      </c>
      <c r="M52" s="980">
        <v>2468.541686864502</v>
      </c>
      <c r="N52" s="980">
        <v>2513.5174831214367</v>
      </c>
      <c r="O52" s="980">
        <v>2528.7495997946307</v>
      </c>
      <c r="P52" s="980">
        <v>2413.8945006904792</v>
      </c>
      <c r="Q52" s="980">
        <v>2167.5430772631748</v>
      </c>
      <c r="R52" s="980">
        <v>2445.4888483865361</v>
      </c>
      <c r="S52" s="980">
        <v>1958.2997501344057</v>
      </c>
      <c r="T52" s="980">
        <v>2329.1559346533058</v>
      </c>
      <c r="U52" s="980">
        <v>1834.486602618889</v>
      </c>
      <c r="V52" s="980">
        <v>1841.7378999337714</v>
      </c>
      <c r="W52" s="980">
        <v>1893.5978711021253</v>
      </c>
      <c r="X52" s="980">
        <v>1299.2336701161075</v>
      </c>
      <c r="Y52" s="980">
        <v>1908.7172495152522</v>
      </c>
      <c r="Z52" s="980">
        <v>2502.3753148786759</v>
      </c>
      <c r="AA52" s="980">
        <v>1411.982022282717</v>
      </c>
      <c r="AB52" s="980">
        <v>1475.8573655272723</v>
      </c>
      <c r="AC52" s="981">
        <v>1386.4023617763226</v>
      </c>
    </row>
    <row r="53" spans="1:30" ht="26.1" customHeight="1">
      <c r="A53" s="887"/>
      <c r="B53" s="887"/>
      <c r="C53" s="887"/>
      <c r="D53" s="887"/>
      <c r="E53" s="3017"/>
      <c r="F53" s="921"/>
      <c r="G53" s="982"/>
      <c r="H53" s="983" t="s">
        <v>538</v>
      </c>
      <c r="I53" s="984"/>
      <c r="J53" s="985">
        <v>24.853686704251118</v>
      </c>
      <c r="K53" s="986">
        <v>24.7731228274125</v>
      </c>
      <c r="L53" s="986">
        <v>15.280522157225152</v>
      </c>
      <c r="M53" s="986">
        <v>8.9497000992055522</v>
      </c>
      <c r="N53" s="986">
        <v>12.926444262794218</v>
      </c>
      <c r="O53" s="986">
        <v>19.91612844326168</v>
      </c>
      <c r="P53" s="986">
        <v>23.926202705025641</v>
      </c>
      <c r="Q53" s="986">
        <v>31.504066039595962</v>
      </c>
      <c r="R53" s="986">
        <v>28.453917914322425</v>
      </c>
      <c r="S53" s="986">
        <v>48.191454129302791</v>
      </c>
      <c r="T53" s="986">
        <v>30.635717165692277</v>
      </c>
      <c r="U53" s="986">
        <v>33.408888817120328</v>
      </c>
      <c r="V53" s="986">
        <v>41.197804820249907</v>
      </c>
      <c r="W53" s="986">
        <v>34.529373019611398</v>
      </c>
      <c r="X53" s="986">
        <v>32.726941197733787</v>
      </c>
      <c r="Y53" s="986">
        <v>44.595483360943383</v>
      </c>
      <c r="Z53" s="986">
        <v>27.834919499562822</v>
      </c>
      <c r="AA53" s="986">
        <v>60.044815930576391</v>
      </c>
      <c r="AB53" s="986">
        <v>42.656556140205517</v>
      </c>
      <c r="AC53" s="987">
        <v>72.673673684876178</v>
      </c>
    </row>
    <row r="54" spans="1:30" ht="26.1" customHeight="1">
      <c r="A54" s="887"/>
      <c r="B54" s="887"/>
      <c r="C54" s="887"/>
      <c r="D54" s="887"/>
      <c r="E54" s="3017"/>
      <c r="F54" s="921"/>
      <c r="G54" s="928"/>
      <c r="H54" s="929" t="s">
        <v>518</v>
      </c>
      <c r="I54" s="930"/>
      <c r="J54" s="988">
        <v>1797.4585773717145</v>
      </c>
      <c r="K54" s="989">
        <v>1804.6076679530579</v>
      </c>
      <c r="L54" s="989">
        <v>2068.1955953327042</v>
      </c>
      <c r="M54" s="989">
        <v>2002.1106566555907</v>
      </c>
      <c r="N54" s="989">
        <v>2062.0581141137291</v>
      </c>
      <c r="O54" s="989">
        <v>2085.569507452145</v>
      </c>
      <c r="P54" s="989">
        <v>1973.904299625764</v>
      </c>
      <c r="Q54" s="989">
        <v>1726.5238364853803</v>
      </c>
      <c r="R54" s="989">
        <v>2018.3517301534055</v>
      </c>
      <c r="S54" s="989">
        <v>1472.2542542634344</v>
      </c>
      <c r="T54" s="989">
        <v>1901.7748382443319</v>
      </c>
      <c r="U54" s="989">
        <v>1399.4790481622915</v>
      </c>
      <c r="V54" s="989">
        <v>1380.6734397510784</v>
      </c>
      <c r="W54" s="989">
        <v>1447.722597475042</v>
      </c>
      <c r="X54" s="989">
        <v>858.29705336704262</v>
      </c>
      <c r="Y54" s="989">
        <v>1445.152057653263</v>
      </c>
      <c r="Z54" s="989">
        <v>2062.0632504347313</v>
      </c>
      <c r="AA54" s="989">
        <v>948.60586573274077</v>
      </c>
      <c r="AB54" s="989">
        <v>1018.6701520799219</v>
      </c>
      <c r="AC54" s="990">
        <v>920.54776745337881</v>
      </c>
    </row>
    <row r="55" spans="1:30" ht="26.1" customHeight="1">
      <c r="A55" s="887"/>
      <c r="B55" s="887"/>
      <c r="C55" s="887"/>
      <c r="D55" s="887"/>
      <c r="E55" s="3017"/>
      <c r="F55" s="921"/>
      <c r="G55" s="928"/>
      <c r="H55" s="934"/>
      <c r="I55" s="935" t="s">
        <v>519</v>
      </c>
      <c r="J55" s="988">
        <v>612.46917356607787</v>
      </c>
      <c r="K55" s="989">
        <v>612.36072043824424</v>
      </c>
      <c r="L55" s="989">
        <v>580.80114564526036</v>
      </c>
      <c r="M55" s="989">
        <v>522.7048852248962</v>
      </c>
      <c r="N55" s="989">
        <v>585.9633061111108</v>
      </c>
      <c r="O55" s="989">
        <v>587.97030465091143</v>
      </c>
      <c r="P55" s="989">
        <v>571.76543784945738</v>
      </c>
      <c r="Q55" s="989">
        <v>621.7097545303011</v>
      </c>
      <c r="R55" s="989">
        <v>628.86716251708424</v>
      </c>
      <c r="S55" s="989">
        <v>619.75034869453305</v>
      </c>
      <c r="T55" s="989">
        <v>620.84151821340049</v>
      </c>
      <c r="U55" s="989">
        <v>615.75567287289039</v>
      </c>
      <c r="V55" s="989">
        <v>589.93687413676378</v>
      </c>
      <c r="W55" s="989">
        <v>642.38529657174684</v>
      </c>
      <c r="X55" s="989">
        <v>609.97284864473431</v>
      </c>
      <c r="Y55" s="989">
        <v>628.18452044213097</v>
      </c>
      <c r="Z55" s="989">
        <v>623.66706430961074</v>
      </c>
      <c r="AA55" s="989">
        <v>626.97601923583738</v>
      </c>
      <c r="AB55" s="989">
        <v>575.7660833627499</v>
      </c>
      <c r="AC55" s="990">
        <v>647.48366283741552</v>
      </c>
    </row>
    <row r="56" spans="1:30" ht="26.1" customHeight="1">
      <c r="A56" s="887"/>
      <c r="B56" s="887"/>
      <c r="C56" s="887"/>
      <c r="D56" s="887"/>
      <c r="E56" s="3017"/>
      <c r="F56" s="921"/>
      <c r="G56" s="928"/>
      <c r="H56" s="934"/>
      <c r="I56" s="935" t="s">
        <v>520</v>
      </c>
      <c r="J56" s="988">
        <v>1019.705475807174</v>
      </c>
      <c r="K56" s="989">
        <v>1025.6337261583922</v>
      </c>
      <c r="L56" s="989">
        <v>1261.4926202623346</v>
      </c>
      <c r="M56" s="989">
        <v>1308.0322352189082</v>
      </c>
      <c r="N56" s="989">
        <v>1250.7324536210024</v>
      </c>
      <c r="O56" s="989">
        <v>1261.0181209843274</v>
      </c>
      <c r="P56" s="989">
        <v>1212.1776350549503</v>
      </c>
      <c r="Q56" s="989">
        <v>955.76419032475985</v>
      </c>
      <c r="R56" s="989">
        <v>1225.9239858142521</v>
      </c>
      <c r="S56" s="989">
        <v>570.29965931892639</v>
      </c>
      <c r="T56" s="989">
        <v>1143.2747016985081</v>
      </c>
      <c r="U56" s="989">
        <v>751.08412573583428</v>
      </c>
      <c r="V56" s="989">
        <v>550.32297996575301</v>
      </c>
      <c r="W56" s="989">
        <v>741.26138712181819</v>
      </c>
      <c r="X56" s="989">
        <v>242.34839279081683</v>
      </c>
      <c r="Y56" s="989">
        <v>707.8721963973536</v>
      </c>
      <c r="Z56" s="989">
        <v>1261.7783793948092</v>
      </c>
      <c r="AA56" s="989">
        <v>316.24044589149992</v>
      </c>
      <c r="AB56" s="989">
        <v>429.65334030001299</v>
      </c>
      <c r="AC56" s="990">
        <v>270.82286864404404</v>
      </c>
    </row>
    <row r="57" spans="1:30" ht="26.1" customHeight="1">
      <c r="A57" s="887"/>
      <c r="B57" s="887"/>
      <c r="C57" s="887"/>
      <c r="D57" s="887"/>
      <c r="E57" s="3017"/>
      <c r="F57" s="921"/>
      <c r="G57" s="928"/>
      <c r="H57" s="936"/>
      <c r="I57" s="935" t="s">
        <v>521</v>
      </c>
      <c r="J57" s="988">
        <v>165.28392799846253</v>
      </c>
      <c r="K57" s="989">
        <v>166.6132213564216</v>
      </c>
      <c r="L57" s="989">
        <v>225.90182942510927</v>
      </c>
      <c r="M57" s="989">
        <v>171.37353621178622</v>
      </c>
      <c r="N57" s="989">
        <v>225.36235438161586</v>
      </c>
      <c r="O57" s="989">
        <v>236.58108181690605</v>
      </c>
      <c r="P57" s="989">
        <v>189.96122672135635</v>
      </c>
      <c r="Q57" s="989">
        <v>149.04989163031945</v>
      </c>
      <c r="R57" s="989">
        <v>163.56058182206928</v>
      </c>
      <c r="S57" s="989">
        <v>282.20424624997497</v>
      </c>
      <c r="T57" s="989">
        <v>137.65861833242337</v>
      </c>
      <c r="U57" s="989">
        <v>32.639249553566913</v>
      </c>
      <c r="V57" s="989">
        <v>240.41358564856156</v>
      </c>
      <c r="W57" s="989">
        <v>64.075913781476771</v>
      </c>
      <c r="X57" s="989">
        <v>5.9758119314914593</v>
      </c>
      <c r="Y57" s="989">
        <v>109.09534081377834</v>
      </c>
      <c r="Z57" s="989">
        <v>176.61780673031112</v>
      </c>
      <c r="AA57" s="989">
        <v>5.3894006054035719</v>
      </c>
      <c r="AB57" s="989">
        <v>13.250728417158973</v>
      </c>
      <c r="AC57" s="990">
        <v>2.2412359719192403</v>
      </c>
    </row>
    <row r="58" spans="1:30" ht="26.1" customHeight="1">
      <c r="A58" s="887"/>
      <c r="B58" s="887"/>
      <c r="C58" s="887"/>
      <c r="D58" s="887"/>
      <c r="E58" s="3017"/>
      <c r="F58" s="921"/>
      <c r="G58" s="928"/>
      <c r="H58" s="937" t="s">
        <v>522</v>
      </c>
      <c r="I58" s="930"/>
      <c r="J58" s="988">
        <v>443.02019652683475</v>
      </c>
      <c r="K58" s="989">
        <v>442.68084654041263</v>
      </c>
      <c r="L58" s="989">
        <v>448.28993629508125</v>
      </c>
      <c r="M58" s="989">
        <v>466.43103020891118</v>
      </c>
      <c r="N58" s="989">
        <v>451.45936900770755</v>
      </c>
      <c r="O58" s="989">
        <v>443.18009234248558</v>
      </c>
      <c r="P58" s="989">
        <v>439.99020106471522</v>
      </c>
      <c r="Q58" s="989">
        <v>441.01924077779432</v>
      </c>
      <c r="R58" s="989">
        <v>427.13711823313048</v>
      </c>
      <c r="S58" s="989">
        <v>486.04549587097131</v>
      </c>
      <c r="T58" s="989">
        <v>427.38109640897397</v>
      </c>
      <c r="U58" s="989">
        <v>435.0075544565974</v>
      </c>
      <c r="V58" s="989">
        <v>461.06446018269304</v>
      </c>
      <c r="W58" s="989">
        <v>445.87527362708346</v>
      </c>
      <c r="X58" s="989">
        <v>440.93661674906508</v>
      </c>
      <c r="Y58" s="989">
        <v>463.56519186198921</v>
      </c>
      <c r="Z58" s="989">
        <v>440.31206444394462</v>
      </c>
      <c r="AA58" s="989">
        <v>463.37615654997632</v>
      </c>
      <c r="AB58" s="989">
        <v>457.18721344735053</v>
      </c>
      <c r="AC58" s="990">
        <v>465.85459432294368</v>
      </c>
    </row>
    <row r="59" spans="1:30" ht="26.1" customHeight="1">
      <c r="A59" s="887"/>
      <c r="B59" s="887"/>
      <c r="C59" s="887"/>
      <c r="D59" s="887"/>
      <c r="E59" s="3017"/>
      <c r="F59" s="921"/>
      <c r="G59" s="938" t="s">
        <v>523</v>
      </c>
      <c r="H59" s="939"/>
      <c r="I59" s="940"/>
      <c r="J59" s="991">
        <v>6758.7447108090264</v>
      </c>
      <c r="K59" s="992">
        <v>6808.6107000225793</v>
      </c>
      <c r="L59" s="992">
        <v>13905.538728651401</v>
      </c>
      <c r="M59" s="992">
        <v>25010.515714889305</v>
      </c>
      <c r="N59" s="992">
        <v>16866.379168775889</v>
      </c>
      <c r="O59" s="992">
        <v>10142.884120937992</v>
      </c>
      <c r="P59" s="992">
        <v>7664.7915476776361</v>
      </c>
      <c r="Q59" s="992">
        <v>4706.2559463940543</v>
      </c>
      <c r="R59" s="992">
        <v>6135.8239427331646</v>
      </c>
      <c r="S59" s="992">
        <v>2104.6405262734661</v>
      </c>
      <c r="T59" s="992">
        <v>5269.5813436015906</v>
      </c>
      <c r="U59" s="992">
        <v>3654.5791724981277</v>
      </c>
      <c r="V59" s="992">
        <v>2628.4878773893147</v>
      </c>
      <c r="W59" s="992">
        <v>3589.6969055044574</v>
      </c>
      <c r="X59" s="992">
        <v>2670.5334174676032</v>
      </c>
      <c r="Y59" s="992">
        <v>2371.3225174417403</v>
      </c>
      <c r="Z59" s="992">
        <v>6484.6767530587786</v>
      </c>
      <c r="AA59" s="992">
        <v>938.4515118340064</v>
      </c>
      <c r="AB59" s="992">
        <v>1980.1567865775305</v>
      </c>
      <c r="AC59" s="993">
        <v>521.28792535212528</v>
      </c>
    </row>
    <row r="60" spans="1:30" ht="26.1" customHeight="1">
      <c r="A60" s="887"/>
      <c r="B60" s="887"/>
      <c r="C60" s="887"/>
      <c r="D60" s="887"/>
      <c r="E60" s="3017"/>
      <c r="F60" s="921"/>
      <c r="G60" s="928"/>
      <c r="H60" s="994" t="s">
        <v>538</v>
      </c>
      <c r="I60" s="995"/>
      <c r="J60" s="996">
        <v>74.974923000126637</v>
      </c>
      <c r="K60" s="997">
        <v>75.055137810692713</v>
      </c>
      <c r="L60" s="997">
        <v>84.436763089142531</v>
      </c>
      <c r="M60" s="997">
        <v>90.675647150622012</v>
      </c>
      <c r="N60" s="997">
        <v>86.739921923909534</v>
      </c>
      <c r="O60" s="997">
        <v>79.884138371836471</v>
      </c>
      <c r="P60" s="997">
        <v>75.972399046041545</v>
      </c>
      <c r="Q60" s="997">
        <v>68.402884210101249</v>
      </c>
      <c r="R60" s="997">
        <v>71.391955403293679</v>
      </c>
      <c r="S60" s="997">
        <v>51.792728551192525</v>
      </c>
      <c r="T60" s="997">
        <v>69.311548111619629</v>
      </c>
      <c r="U60" s="997">
        <v>66.555639639478287</v>
      </c>
      <c r="V60" s="997">
        <v>58.7966021381066</v>
      </c>
      <c r="W60" s="997">
        <v>65.45739481918929</v>
      </c>
      <c r="X60" s="997">
        <v>67.269185005215306</v>
      </c>
      <c r="Y60" s="997">
        <v>55.403844596081683</v>
      </c>
      <c r="Z60" s="997">
        <v>72.131648010134256</v>
      </c>
      <c r="AA60" s="997">
        <v>39.907836926100337</v>
      </c>
      <c r="AB60" s="997">
        <v>57.232271292609894</v>
      </c>
      <c r="AC60" s="998">
        <v>27.325334713342404</v>
      </c>
    </row>
    <row r="61" spans="1:30" ht="26.1" customHeight="1">
      <c r="A61" s="887"/>
      <c r="B61" s="887"/>
      <c r="C61" s="887"/>
      <c r="D61" s="887"/>
      <c r="E61" s="3017"/>
      <c r="F61" s="921"/>
      <c r="G61" s="928"/>
      <c r="H61" s="999" t="s">
        <v>524</v>
      </c>
      <c r="I61" s="1000"/>
      <c r="J61" s="941">
        <v>5554.351134297809</v>
      </c>
      <c r="K61" s="942">
        <v>5595.5640030067962</v>
      </c>
      <c r="L61" s="942">
        <v>11741.438821708582</v>
      </c>
      <c r="M61" s="942">
        <v>20164.969667396399</v>
      </c>
      <c r="N61" s="942">
        <v>14288.42127969946</v>
      </c>
      <c r="O61" s="942">
        <v>8703.0978772600574</v>
      </c>
      <c r="P61" s="942">
        <v>6498.8004918121833</v>
      </c>
      <c r="Q61" s="942">
        <v>3774.9439983820703</v>
      </c>
      <c r="R61" s="942">
        <v>5301.3290571180742</v>
      </c>
      <c r="S61" s="942">
        <v>1450.6465668449462</v>
      </c>
      <c r="T61" s="942">
        <v>4548.3056359230568</v>
      </c>
      <c r="U61" s="942">
        <v>2685.1389459907091</v>
      </c>
      <c r="V61" s="942">
        <v>1214.0929531138763</v>
      </c>
      <c r="W61" s="942">
        <v>3171.2976845841158</v>
      </c>
      <c r="X61" s="942">
        <v>208.63289310258153</v>
      </c>
      <c r="Y61" s="942">
        <v>1854.6371734442523</v>
      </c>
      <c r="Z61" s="942">
        <v>5913.2384934067541</v>
      </c>
      <c r="AA61" s="942">
        <v>783.73336600176629</v>
      </c>
      <c r="AB61" s="942">
        <v>1658.0805916286843</v>
      </c>
      <c r="AC61" s="943">
        <v>433.59035212213416</v>
      </c>
    </row>
    <row r="62" spans="1:30" ht="26.1" customHeight="1">
      <c r="A62" s="887"/>
      <c r="B62" s="887"/>
      <c r="C62" s="887"/>
      <c r="D62" s="887"/>
      <c r="E62" s="3017"/>
      <c r="F62" s="921"/>
      <c r="G62" s="928"/>
      <c r="H62" s="944" t="s">
        <v>525</v>
      </c>
      <c r="I62" s="945"/>
      <c r="J62" s="941">
        <v>45.829690589219751</v>
      </c>
      <c r="K62" s="942">
        <v>45.920772406058354</v>
      </c>
      <c r="L62" s="942">
        <v>71.272647904082987</v>
      </c>
      <c r="M62" s="942">
        <v>101.10263154237526</v>
      </c>
      <c r="N62" s="942">
        <v>77.534695458540654</v>
      </c>
      <c r="O62" s="942">
        <v>62.515104361804447</v>
      </c>
      <c r="P62" s="942">
        <v>39.815219293697574</v>
      </c>
      <c r="Q62" s="942">
        <v>38.410672859935673</v>
      </c>
      <c r="R62" s="942">
        <v>47.86256544813201</v>
      </c>
      <c r="S62" s="942">
        <v>15.945328186675468</v>
      </c>
      <c r="T62" s="942">
        <v>41.36641780701521</v>
      </c>
      <c r="U62" s="942">
        <v>13.862102306459759</v>
      </c>
      <c r="V62" s="942">
        <v>3.1003146970897908</v>
      </c>
      <c r="W62" s="942">
        <v>29.314216784249812</v>
      </c>
      <c r="X62" s="942">
        <v>1.5429524356155448</v>
      </c>
      <c r="Y62" s="942">
        <v>11.024187906160682</v>
      </c>
      <c r="Z62" s="942">
        <v>107.84224992343248</v>
      </c>
      <c r="AA62" s="942">
        <v>36.971612554757421</v>
      </c>
      <c r="AB62" s="942">
        <v>51.79786987548615</v>
      </c>
      <c r="AC62" s="943">
        <v>31.034256924546916</v>
      </c>
    </row>
    <row r="63" spans="1:30" ht="26.1" customHeight="1">
      <c r="A63" s="887"/>
      <c r="B63" s="887"/>
      <c r="C63" s="887"/>
      <c r="D63" s="887"/>
      <c r="E63" s="3017"/>
      <c r="F63" s="921"/>
      <c r="G63" s="928"/>
      <c r="H63" s="944" t="s">
        <v>526</v>
      </c>
      <c r="I63" s="945"/>
      <c r="J63" s="941">
        <v>310.59913161878302</v>
      </c>
      <c r="K63" s="942">
        <v>313.22773428080205</v>
      </c>
      <c r="L63" s="942">
        <v>987.71942370120814</v>
      </c>
      <c r="M63" s="942">
        <v>3141.8225740215244</v>
      </c>
      <c r="N63" s="942">
        <v>1219.7008442031304</v>
      </c>
      <c r="O63" s="942">
        <v>468.47449155288143</v>
      </c>
      <c r="P63" s="942">
        <v>292.41824116244123</v>
      </c>
      <c r="Q63" s="942">
        <v>113.42004230257334</v>
      </c>
      <c r="R63" s="942">
        <v>161.9483660632788</v>
      </c>
      <c r="S63" s="942">
        <v>90.344763743865897</v>
      </c>
      <c r="T63" s="942">
        <v>78.271229509074885</v>
      </c>
      <c r="U63" s="942">
        <v>324.57836789310716</v>
      </c>
      <c r="V63" s="942">
        <v>5.1815628040919028</v>
      </c>
      <c r="W63" s="942">
        <v>37.631514539653679</v>
      </c>
      <c r="X63" s="942">
        <v>2.6604555150729707</v>
      </c>
      <c r="Y63" s="942">
        <v>2.1248544050013658</v>
      </c>
      <c r="Z63" s="942">
        <v>44.491932235643645</v>
      </c>
      <c r="AA63" s="942">
        <v>12.495680029597244</v>
      </c>
      <c r="AB63" s="942">
        <v>43.193206657947947</v>
      </c>
      <c r="AC63" s="943">
        <v>0.20248096947081937</v>
      </c>
    </row>
    <row r="64" spans="1:30" ht="26.1" customHeight="1">
      <c r="A64" s="887"/>
      <c r="B64" s="887"/>
      <c r="C64" s="887"/>
      <c r="D64" s="887"/>
      <c r="E64" s="3017"/>
      <c r="F64" s="921"/>
      <c r="G64" s="928"/>
      <c r="H64" s="944" t="s">
        <v>527</v>
      </c>
      <c r="I64" s="945"/>
      <c r="J64" s="941">
        <v>847.96475430321436</v>
      </c>
      <c r="K64" s="942">
        <v>853.89819032892331</v>
      </c>
      <c r="L64" s="942">
        <v>1105.1078353375283</v>
      </c>
      <c r="M64" s="942">
        <v>1602.620841929006</v>
      </c>
      <c r="N64" s="942">
        <v>1280.7223494147599</v>
      </c>
      <c r="O64" s="942">
        <v>908.79664776324978</v>
      </c>
      <c r="P64" s="942">
        <v>833.75759540931404</v>
      </c>
      <c r="Q64" s="942">
        <v>779.48123284947508</v>
      </c>
      <c r="R64" s="942">
        <v>624.68395410367975</v>
      </c>
      <c r="S64" s="942">
        <v>547.70386749797876</v>
      </c>
      <c r="T64" s="942">
        <v>601.6380603624433</v>
      </c>
      <c r="U64" s="942">
        <v>630.99975630785173</v>
      </c>
      <c r="V64" s="942">
        <v>1406.1130467742564</v>
      </c>
      <c r="W64" s="942">
        <v>351.45348959643815</v>
      </c>
      <c r="X64" s="942">
        <v>2457.6971164143333</v>
      </c>
      <c r="Y64" s="942">
        <v>503.53630168632611</v>
      </c>
      <c r="Z64" s="942">
        <v>419.10407749294916</v>
      </c>
      <c r="AA64" s="942">
        <v>105.25085324788552</v>
      </c>
      <c r="AB64" s="942">
        <v>227.08511841541213</v>
      </c>
      <c r="AC64" s="943">
        <v>56.46083533597335</v>
      </c>
    </row>
    <row r="65" spans="1:29" ht="26.1" customHeight="1">
      <c r="A65" s="887"/>
      <c r="B65" s="887"/>
      <c r="C65" s="887"/>
      <c r="D65" s="887"/>
      <c r="E65" s="3017"/>
      <c r="F65" s="921"/>
      <c r="G65" s="928"/>
      <c r="H65" s="944" t="s">
        <v>539</v>
      </c>
      <c r="I65" s="1001"/>
      <c r="J65" s="941">
        <v>1046.456425535059</v>
      </c>
      <c r="K65" s="942">
        <v>1053.2375687499532</v>
      </c>
      <c r="L65" s="942">
        <v>1781.4688430846688</v>
      </c>
      <c r="M65" s="942">
        <v>1969.8747256936788</v>
      </c>
      <c r="N65" s="942">
        <v>2033.1581307089548</v>
      </c>
      <c r="O65" s="942">
        <v>1595.4853232884084</v>
      </c>
      <c r="P65" s="942">
        <v>1272.402620632794</v>
      </c>
      <c r="Q65" s="942">
        <v>837.51035901039677</v>
      </c>
      <c r="R65" s="942">
        <v>1103.5464004680057</v>
      </c>
      <c r="S65" s="942">
        <v>318.08765318581709</v>
      </c>
      <c r="T65" s="942">
        <v>1024.2478758379527</v>
      </c>
      <c r="U65" s="942">
        <v>658.55673623746304</v>
      </c>
      <c r="V65" s="942">
        <v>496.18396399555428</v>
      </c>
      <c r="W65" s="942">
        <v>474.07998759163081</v>
      </c>
      <c r="X65" s="942">
        <v>439.32068590597794</v>
      </c>
      <c r="Y65" s="942">
        <v>571.96889834714591</v>
      </c>
      <c r="Z65" s="942">
        <v>1001.3453132602061</v>
      </c>
      <c r="AA65" s="942">
        <v>244.91686401164503</v>
      </c>
      <c r="AB65" s="942">
        <v>395.1057497561921</v>
      </c>
      <c r="AC65" s="943">
        <v>184.77189235222966</v>
      </c>
    </row>
    <row r="66" spans="1:29" ht="26.1" customHeight="1">
      <c r="A66" s="887"/>
      <c r="B66" s="887"/>
      <c r="C66" s="887"/>
      <c r="D66" s="887"/>
      <c r="E66" s="3017"/>
      <c r="F66" s="921"/>
      <c r="G66" s="1002" t="s">
        <v>529</v>
      </c>
      <c r="H66" s="1003"/>
      <c r="I66" s="1004"/>
      <c r="J66" s="1005">
        <v>15.450276007871217</v>
      </c>
      <c r="K66" s="1006">
        <v>15.579299314075866</v>
      </c>
      <c r="L66" s="1006">
        <v>46.559114915915991</v>
      </c>
      <c r="M66" s="1006">
        <v>103.33820369926707</v>
      </c>
      <c r="N66" s="1006">
        <v>64.874330916683633</v>
      </c>
      <c r="O66" s="1006">
        <v>25.360110165243437</v>
      </c>
      <c r="P66" s="1006">
        <v>10.229984193318838</v>
      </c>
      <c r="Q66" s="1006">
        <v>6.402009882038687</v>
      </c>
      <c r="R66" s="1006">
        <v>13.2465091149671</v>
      </c>
      <c r="S66" s="1006">
        <v>0.64274991061050257</v>
      </c>
      <c r="T66" s="1006">
        <v>4.0092873180329454</v>
      </c>
      <c r="U66" s="1006">
        <v>1.9477472447606861</v>
      </c>
      <c r="V66" s="1006">
        <v>0.25003557387767605</v>
      </c>
      <c r="W66" s="1006">
        <v>0.72565442363719945</v>
      </c>
      <c r="X66" s="1006">
        <v>0.15378667775068375</v>
      </c>
      <c r="Y66" s="1006">
        <v>2.8763899883621512E-2</v>
      </c>
      <c r="Z66" s="1006">
        <v>3.0056001581127365</v>
      </c>
      <c r="AA66" s="1006">
        <v>1.1133902926137029</v>
      </c>
      <c r="AB66" s="1006">
        <v>3.8464158143628677</v>
      </c>
      <c r="AC66" s="1007">
        <v>1.8916878451427338E-2</v>
      </c>
    </row>
    <row r="67" spans="1:29" ht="26.1" customHeight="1" thickBot="1">
      <c r="A67" s="887"/>
      <c r="B67" s="887"/>
      <c r="C67" s="887"/>
      <c r="D67" s="887"/>
      <c r="E67" s="3018"/>
      <c r="F67" s="947"/>
      <c r="G67" s="1008"/>
      <c r="H67" s="1009" t="s">
        <v>538</v>
      </c>
      <c r="I67" s="1010"/>
      <c r="J67" s="1011">
        <v>0.1713902956222457</v>
      </c>
      <c r="K67" s="1012">
        <v>0.17173936189480138</v>
      </c>
      <c r="L67" s="1012">
        <v>0.28271475363231968</v>
      </c>
      <c r="M67" s="1012">
        <v>0.37465275017242144</v>
      </c>
      <c r="N67" s="1012">
        <v>0.33363381329624248</v>
      </c>
      <c r="O67" s="1012">
        <v>0.19973318490184772</v>
      </c>
      <c r="P67" s="1012">
        <v>0.10139824893281017</v>
      </c>
      <c r="Q67" s="1012">
        <v>9.3049750302796122E-2</v>
      </c>
      <c r="R67" s="1012">
        <v>0.15412668238388225</v>
      </c>
      <c r="S67" s="1012">
        <v>1.5817319504674177E-2</v>
      </c>
      <c r="T67" s="1012">
        <v>5.2734722688087037E-2</v>
      </c>
      <c r="U67" s="1012">
        <v>3.5471543401388805E-2</v>
      </c>
      <c r="V67" s="1012">
        <v>5.5930416434944921E-3</v>
      </c>
      <c r="W67" s="1012">
        <v>1.3232161199313388E-2</v>
      </c>
      <c r="X67" s="1012">
        <v>3.8737970509120849E-3</v>
      </c>
      <c r="Y67" s="1012">
        <v>6.7204297492551909E-4</v>
      </c>
      <c r="Z67" s="1012">
        <v>3.3432490302917443E-2</v>
      </c>
      <c r="AA67" s="1012">
        <v>4.7347143323255812E-2</v>
      </c>
      <c r="AB67" s="1012">
        <v>0.1111725671845841</v>
      </c>
      <c r="AC67" s="1013">
        <v>9.9160178142952042E-4</v>
      </c>
    </row>
    <row r="68" spans="1:29" ht="26.1" customHeight="1" thickBot="1">
      <c r="A68" s="887"/>
      <c r="B68" s="887"/>
      <c r="C68" s="887"/>
      <c r="D68" s="887"/>
      <c r="E68" s="3016" t="s">
        <v>530</v>
      </c>
      <c r="F68" s="914" t="s">
        <v>516</v>
      </c>
      <c r="G68" s="915"/>
      <c r="H68" s="916"/>
      <c r="I68" s="917"/>
      <c r="J68" s="955">
        <v>-5.5656274436422137</v>
      </c>
      <c r="K68" s="956">
        <v>-5.6016303909628959</v>
      </c>
      <c r="L68" s="956">
        <v>-5.9794953586877142</v>
      </c>
      <c r="M68" s="956">
        <v>-4.6369505171358156</v>
      </c>
      <c r="N68" s="956">
        <v>-5.9656540404167373</v>
      </c>
      <c r="O68" s="956">
        <v>-5.9815874730377772</v>
      </c>
      <c r="P68" s="956">
        <v>-6.3164052403217141</v>
      </c>
      <c r="Q68" s="956">
        <v>-4.7292494654636386</v>
      </c>
      <c r="R68" s="956">
        <v>-5.5539933878054626</v>
      </c>
      <c r="S68" s="956">
        <v>-3.6654305518154615</v>
      </c>
      <c r="T68" s="956">
        <v>-4.7572747441907381</v>
      </c>
      <c r="U68" s="956">
        <v>-4.4185103080983481</v>
      </c>
      <c r="V68" s="956">
        <v>-2.30094603025411</v>
      </c>
      <c r="W68" s="956">
        <v>-0.62196605241454961</v>
      </c>
      <c r="X68" s="956">
        <v>-0.76500021383608896</v>
      </c>
      <c r="Y68" s="956">
        <v>-4.6361181700322334</v>
      </c>
      <c r="Z68" s="956">
        <v>-5.2252385037032667</v>
      </c>
      <c r="AA68" s="956">
        <v>-1.8487208550635472</v>
      </c>
      <c r="AB68" s="956">
        <v>-6.3006682406427927</v>
      </c>
      <c r="AC68" s="957">
        <v>0.61440767912870342</v>
      </c>
    </row>
    <row r="69" spans="1:29" ht="26.1" customHeight="1">
      <c r="A69" s="887"/>
      <c r="B69" s="887"/>
      <c r="C69" s="887"/>
      <c r="D69" s="887"/>
      <c r="E69" s="3017"/>
      <c r="F69" s="921"/>
      <c r="G69" s="922" t="s">
        <v>517</v>
      </c>
      <c r="H69" s="977"/>
      <c r="I69" s="978"/>
      <c r="J69" s="1014">
        <v>0.3786008487486896</v>
      </c>
      <c r="K69" s="1015">
        <v>0.34622447254660926</v>
      </c>
      <c r="L69" s="1015">
        <v>-0.12943904806321882</v>
      </c>
      <c r="M69" s="1015">
        <v>-0.11161523417540309</v>
      </c>
      <c r="N69" s="1015">
        <v>-0.82380659924409372</v>
      </c>
      <c r="O69" s="1015">
        <v>0.31060623064652759</v>
      </c>
      <c r="P69" s="1015">
        <v>-0.23011003878639258</v>
      </c>
      <c r="Q69" s="1015">
        <v>0.5868587457408978</v>
      </c>
      <c r="R69" s="1015">
        <v>0.42882637076203878</v>
      </c>
      <c r="S69" s="1015">
        <v>0.51755734212555637</v>
      </c>
      <c r="T69" s="1015">
        <v>0.57355733595784386</v>
      </c>
      <c r="U69" s="1015">
        <v>0.44067605848877633</v>
      </c>
      <c r="V69" s="1015">
        <v>0.98565073262913927</v>
      </c>
      <c r="W69" s="1015">
        <v>1.1077796264574715</v>
      </c>
      <c r="X69" s="1015">
        <v>0.67880392392662259</v>
      </c>
      <c r="Y69" s="1015">
        <v>1.3666238311931522</v>
      </c>
      <c r="Z69" s="1015">
        <v>-0.10670329776522181</v>
      </c>
      <c r="AA69" s="1015">
        <v>3.5577318535660112</v>
      </c>
      <c r="AB69" s="1015">
        <v>1.1591031382071577</v>
      </c>
      <c r="AC69" s="1016">
        <v>4.5020486752498527</v>
      </c>
    </row>
    <row r="70" spans="1:29" ht="26.1" customHeight="1">
      <c r="A70" s="887"/>
      <c r="B70" s="887"/>
      <c r="C70" s="887"/>
      <c r="D70" s="887"/>
      <c r="E70" s="3017"/>
      <c r="F70" s="921"/>
      <c r="G70" s="982"/>
      <c r="H70" s="983" t="s">
        <v>538</v>
      </c>
      <c r="I70" s="984"/>
      <c r="J70" s="1017">
        <v>1.4717876761426361</v>
      </c>
      <c r="K70" s="1018">
        <v>1.4683854810467345</v>
      </c>
      <c r="L70" s="1018">
        <v>0.89507773084936382</v>
      </c>
      <c r="M70" s="1018">
        <v>0.40545648751651164</v>
      </c>
      <c r="N70" s="1018">
        <v>0.67017902257582129</v>
      </c>
      <c r="O70" s="1018">
        <v>1.2492810351910038</v>
      </c>
      <c r="P70" s="1018">
        <v>1.4595779625613616</v>
      </c>
      <c r="Q70" s="1018">
        <v>1.665018932371396</v>
      </c>
      <c r="R70" s="1018">
        <v>1.6950776829552474</v>
      </c>
      <c r="S70" s="1018">
        <v>2.0054632697466701</v>
      </c>
      <c r="T70" s="1018">
        <v>1.6238250708354087</v>
      </c>
      <c r="U70" s="1018">
        <v>1.6162776221104096</v>
      </c>
      <c r="V70" s="1018">
        <v>1.3407902110629308</v>
      </c>
      <c r="W70" s="1018">
        <v>0.59072639113918513</v>
      </c>
      <c r="X70" s="1018">
        <v>0.46932712026762147</v>
      </c>
      <c r="Y70" s="1018">
        <v>2.6408611722284263</v>
      </c>
      <c r="Z70" s="1018">
        <v>1.4262620227426765</v>
      </c>
      <c r="AA70" s="1018">
        <v>3.1347679397426802</v>
      </c>
      <c r="AB70" s="1018">
        <v>3.1456205792993615</v>
      </c>
      <c r="AC70" s="1019">
        <v>2.7035752574960696</v>
      </c>
    </row>
    <row r="71" spans="1:29" ht="26.1" customHeight="1">
      <c r="A71" s="887"/>
      <c r="B71" s="887"/>
      <c r="C71" s="887"/>
      <c r="D71" s="887"/>
      <c r="E71" s="3017"/>
      <c r="F71" s="921"/>
      <c r="G71" s="928"/>
      <c r="H71" s="929" t="s">
        <v>518</v>
      </c>
      <c r="I71" s="930"/>
      <c r="J71" s="1020">
        <v>-2.6340046235639107</v>
      </c>
      <c r="K71" s="965">
        <v>-2.6430182732949419</v>
      </c>
      <c r="L71" s="965">
        <v>-3.0748666209179447</v>
      </c>
      <c r="M71" s="965">
        <v>-3.4055754307673851</v>
      </c>
      <c r="N71" s="965">
        <v>-3.6413132033600704</v>
      </c>
      <c r="O71" s="965">
        <v>-2.6659411920058176</v>
      </c>
      <c r="P71" s="965">
        <v>-3.2733492309959189</v>
      </c>
      <c r="Q71" s="965">
        <v>-2.3990379680902549</v>
      </c>
      <c r="R71" s="965">
        <v>-1.869336794206518</v>
      </c>
      <c r="S71" s="965">
        <v>-3.5283723701734715</v>
      </c>
      <c r="T71" s="965">
        <v>-1.8918291912807916</v>
      </c>
      <c r="U71" s="965">
        <v>-2.9784115667136177</v>
      </c>
      <c r="V71" s="965">
        <v>-4.057538715012555</v>
      </c>
      <c r="W71" s="965">
        <v>-2.9811774371953419</v>
      </c>
      <c r="X71" s="965">
        <v>-5.0120586739745931</v>
      </c>
      <c r="Y71" s="965">
        <v>-2.8917424820588309</v>
      </c>
      <c r="Z71" s="965">
        <v>-2.532101974236511</v>
      </c>
      <c r="AA71" s="965">
        <v>-3.9011710351205835</v>
      </c>
      <c r="AB71" s="965">
        <v>-5.284048760355887</v>
      </c>
      <c r="AC71" s="966">
        <v>-3.4101798159814507</v>
      </c>
    </row>
    <row r="72" spans="1:29" ht="26.1" customHeight="1">
      <c r="A72" s="887"/>
      <c r="B72" s="887"/>
      <c r="C72" s="887"/>
      <c r="D72" s="887"/>
      <c r="E72" s="3017"/>
      <c r="F72" s="921"/>
      <c r="G72" s="928"/>
      <c r="H72" s="934"/>
      <c r="I72" s="935" t="s">
        <v>519</v>
      </c>
      <c r="J72" s="1020">
        <v>-5.9784489703325931</v>
      </c>
      <c r="K72" s="965">
        <v>-5.9815141212737046</v>
      </c>
      <c r="L72" s="965">
        <v>-6.2742174666927752</v>
      </c>
      <c r="M72" s="965">
        <v>-7.3160527993752282</v>
      </c>
      <c r="N72" s="965">
        <v>-6.8166805053510018</v>
      </c>
      <c r="O72" s="965">
        <v>-5.7598429766435402</v>
      </c>
      <c r="P72" s="965">
        <v>-6.9333243201636208</v>
      </c>
      <c r="Q72" s="965">
        <v>-5.9263803356911495</v>
      </c>
      <c r="R72" s="965">
        <v>-4.607635770120325</v>
      </c>
      <c r="S72" s="965">
        <v>-8.0175388194276138</v>
      </c>
      <c r="T72" s="965">
        <v>-5.1624368212955716</v>
      </c>
      <c r="U72" s="965">
        <v>-6.2729775081063792</v>
      </c>
      <c r="V72" s="965">
        <v>-8.4308976734885164</v>
      </c>
      <c r="W72" s="965">
        <v>-5.742395012981774</v>
      </c>
      <c r="X72" s="965">
        <v>-6.5514336455383244</v>
      </c>
      <c r="Y72" s="965">
        <v>-7.4009670673773087</v>
      </c>
      <c r="Z72" s="965">
        <v>-6.0681780072724081</v>
      </c>
      <c r="AA72" s="965">
        <v>-5.5431429997219794</v>
      </c>
      <c r="AB72" s="965">
        <v>-7.2965024760564035</v>
      </c>
      <c r="AC72" s="966">
        <v>-4.8129425465740781</v>
      </c>
    </row>
    <row r="73" spans="1:29" ht="26.1" customHeight="1">
      <c r="A73" s="887"/>
      <c r="B73" s="887"/>
      <c r="C73" s="887"/>
      <c r="D73" s="887"/>
      <c r="E73" s="3017"/>
      <c r="F73" s="921"/>
      <c r="G73" s="928"/>
      <c r="H73" s="934"/>
      <c r="I73" s="935" t="s">
        <v>520</v>
      </c>
      <c r="J73" s="1020">
        <v>-0.85964397265091463</v>
      </c>
      <c r="K73" s="965">
        <v>-0.8837709306911421</v>
      </c>
      <c r="L73" s="965">
        <v>-1.5925534862580264</v>
      </c>
      <c r="M73" s="965">
        <v>-1.6492291603152012</v>
      </c>
      <c r="N73" s="965">
        <v>-1.8393176839832961</v>
      </c>
      <c r="O73" s="965">
        <v>-1.421902459128404</v>
      </c>
      <c r="P73" s="965">
        <v>-1.740489862344873</v>
      </c>
      <c r="Q73" s="965">
        <v>-0.45510506466985134</v>
      </c>
      <c r="R73" s="965">
        <v>-0.84475259173377992</v>
      </c>
      <c r="S73" s="965">
        <v>0.39927175213612998</v>
      </c>
      <c r="T73" s="965">
        <v>-0.59597304817104657</v>
      </c>
      <c r="U73" s="965">
        <v>-0.2924473823713214</v>
      </c>
      <c r="V73" s="965">
        <v>-0.47153773177753067</v>
      </c>
      <c r="W73" s="965">
        <v>-0.78840417481386282</v>
      </c>
      <c r="X73" s="965">
        <v>-1.0308119126201376</v>
      </c>
      <c r="Y73" s="965">
        <v>1.3769025716617875</v>
      </c>
      <c r="Z73" s="965">
        <v>-1.0797838824510393</v>
      </c>
      <c r="AA73" s="965">
        <v>-0.39610392291513108</v>
      </c>
      <c r="AB73" s="965">
        <v>-2.1677292640499672</v>
      </c>
      <c r="AC73" s="966">
        <v>8.2175340574281108E-2</v>
      </c>
    </row>
    <row r="74" spans="1:29" ht="26.1" customHeight="1">
      <c r="A74" s="887"/>
      <c r="B74" s="887"/>
      <c r="C74" s="887"/>
      <c r="D74" s="887"/>
      <c r="E74" s="3017"/>
      <c r="F74" s="921"/>
      <c r="G74" s="928"/>
      <c r="H74" s="936"/>
      <c r="I74" s="935" t="s">
        <v>521</v>
      </c>
      <c r="J74" s="1020">
        <v>-0.50545311629895195</v>
      </c>
      <c r="K74" s="965">
        <v>-0.52961616981286852</v>
      </c>
      <c r="L74" s="965">
        <v>-2.7200742988191706</v>
      </c>
      <c r="M74" s="965">
        <v>-4.1356320519072227</v>
      </c>
      <c r="N74" s="965">
        <v>-4.9041983965415596</v>
      </c>
      <c r="O74" s="965">
        <v>-1.2512857063680656</v>
      </c>
      <c r="P74" s="965">
        <v>-1.4178857194374928</v>
      </c>
      <c r="Q74" s="965">
        <v>0.74183441358682956</v>
      </c>
      <c r="R74" s="965">
        <v>1.4710832556581579</v>
      </c>
      <c r="S74" s="965">
        <v>-0.73680400831561599</v>
      </c>
      <c r="T74" s="965">
        <v>2.9754119001064652</v>
      </c>
      <c r="U74" s="965">
        <v>1.4059810542657658</v>
      </c>
      <c r="V74" s="965">
        <v>-0.60648804383110644</v>
      </c>
      <c r="W74" s="965">
        <v>0.85123593929999686</v>
      </c>
      <c r="X74" s="965">
        <v>-7.5916126681505602E-3</v>
      </c>
      <c r="Y74" s="965">
        <v>-2.1887685789401985</v>
      </c>
      <c r="Z74" s="965">
        <v>0.28009283292152531</v>
      </c>
      <c r="AA74" s="965">
        <v>-7.82802425010901</v>
      </c>
      <c r="AB74" s="965">
        <v>-13.071316903745014</v>
      </c>
      <c r="AC74" s="966">
        <v>0.70453945851684807</v>
      </c>
    </row>
    <row r="75" spans="1:29" ht="26.1" customHeight="1">
      <c r="A75" s="887"/>
      <c r="B75" s="887"/>
      <c r="C75" s="887"/>
      <c r="D75" s="887"/>
      <c r="E75" s="3017"/>
      <c r="F75" s="921"/>
      <c r="G75" s="928"/>
      <c r="H75" s="937" t="s">
        <v>522</v>
      </c>
      <c r="I75" s="930"/>
      <c r="J75" s="1020">
        <v>14.788794344284824</v>
      </c>
      <c r="K75" s="965">
        <v>14.70315175207223</v>
      </c>
      <c r="L75" s="965">
        <v>16.155421557112803</v>
      </c>
      <c r="M75" s="965">
        <v>17.016705946933527</v>
      </c>
      <c r="N75" s="965">
        <v>14.46318905141186</v>
      </c>
      <c r="O75" s="965">
        <v>17.173032653893216</v>
      </c>
      <c r="P75" s="965">
        <v>16.166493989469174</v>
      </c>
      <c r="Q75" s="965">
        <v>14.272940381602183</v>
      </c>
      <c r="R75" s="965">
        <v>12.925605413155438</v>
      </c>
      <c r="S75" s="965">
        <v>15.145050264080552</v>
      </c>
      <c r="T75" s="965">
        <v>13.235693263545684</v>
      </c>
      <c r="U75" s="965">
        <v>13.284086422252528</v>
      </c>
      <c r="V75" s="965">
        <v>19.851028991467103</v>
      </c>
      <c r="W75" s="965">
        <v>17.137436690994875</v>
      </c>
      <c r="X75" s="965">
        <v>13.969915610041625</v>
      </c>
      <c r="Y75" s="965">
        <v>17.418513310655896</v>
      </c>
      <c r="Z75" s="965">
        <v>13.070122206834711</v>
      </c>
      <c r="AA75" s="965">
        <v>23.120984292742293</v>
      </c>
      <c r="AB75" s="965">
        <v>19.231009680891276</v>
      </c>
      <c r="AC75" s="966">
        <v>24.684608860784564</v>
      </c>
    </row>
    <row r="76" spans="1:29" ht="26.1" customHeight="1">
      <c r="A76" s="887"/>
      <c r="B76" s="887"/>
      <c r="C76" s="887"/>
      <c r="D76" s="887"/>
      <c r="E76" s="3017"/>
      <c r="F76" s="921"/>
      <c r="G76" s="938" t="s">
        <v>523</v>
      </c>
      <c r="H76" s="939"/>
      <c r="I76" s="940"/>
      <c r="J76" s="1021">
        <v>-7.3955621341296478</v>
      </c>
      <c r="K76" s="1022">
        <v>-7.4248340864456992</v>
      </c>
      <c r="L76" s="1022">
        <v>-6.9890693473080177</v>
      </c>
      <c r="M76" s="1022">
        <v>-5.06986002615497</v>
      </c>
      <c r="N76" s="1022">
        <v>-6.7173669578891548</v>
      </c>
      <c r="O76" s="1022">
        <v>-7.4526289654107103</v>
      </c>
      <c r="P76" s="1022">
        <v>-8.0904709075318237</v>
      </c>
      <c r="Q76" s="1022">
        <v>-6.9982664988212804</v>
      </c>
      <c r="R76" s="1022">
        <v>-7.7544405099339571</v>
      </c>
      <c r="S76" s="1022">
        <v>-7.2571783154901368</v>
      </c>
      <c r="T76" s="1022">
        <v>-6.9372277461549032</v>
      </c>
      <c r="U76" s="1022">
        <v>-6.6892087057344298</v>
      </c>
      <c r="V76" s="1022">
        <v>-4.4800183657196584</v>
      </c>
      <c r="W76" s="1022">
        <v>-1.5074339475225003</v>
      </c>
      <c r="X76" s="1022">
        <v>-1.4525215089749253</v>
      </c>
      <c r="Y76" s="1022">
        <v>-8.9749712539695423</v>
      </c>
      <c r="Z76" s="1022">
        <v>-7.0607717627116529</v>
      </c>
      <c r="AA76" s="1022">
        <v>-9.0082656712995686</v>
      </c>
      <c r="AB76" s="1022">
        <v>-11.203196166436101</v>
      </c>
      <c r="AC76" s="1023">
        <v>-8.4447550268843798</v>
      </c>
    </row>
    <row r="77" spans="1:29" ht="26.1" customHeight="1">
      <c r="A77" s="887"/>
      <c r="B77" s="887"/>
      <c r="C77" s="887"/>
      <c r="D77" s="887"/>
      <c r="E77" s="3017"/>
      <c r="F77" s="921"/>
      <c r="G77" s="928"/>
      <c r="H77" s="994" t="s">
        <v>538</v>
      </c>
      <c r="I77" s="995"/>
      <c r="J77" s="1024">
        <v>-1.4815619604891594</v>
      </c>
      <c r="K77" s="1025">
        <v>-1.4781588914375448</v>
      </c>
      <c r="L77" s="1025">
        <v>-0.91650689977936395</v>
      </c>
      <c r="M77" s="1025">
        <v>-0.41350776369638709</v>
      </c>
      <c r="N77" s="1025">
        <v>-0.69898884330716271</v>
      </c>
      <c r="O77" s="1025">
        <v>-1.2697592682941945</v>
      </c>
      <c r="P77" s="1025">
        <v>-1.4664423388305039</v>
      </c>
      <c r="Q77" s="1025">
        <v>-1.6688646927376141</v>
      </c>
      <c r="R77" s="1025">
        <v>-1.7030003794082091</v>
      </c>
      <c r="S77" s="1025">
        <v>-2.0058308941814929</v>
      </c>
      <c r="T77" s="1025">
        <v>-1.6235914073628663</v>
      </c>
      <c r="U77" s="1025">
        <v>-1.6196174331692106</v>
      </c>
      <c r="V77" s="1025">
        <v>-1.341311492595004</v>
      </c>
      <c r="W77" s="1025">
        <v>-0.58847508936783299</v>
      </c>
      <c r="X77" s="1025">
        <v>-0.46930675351505613</v>
      </c>
      <c r="Y77" s="1025">
        <v>-2.6409125632731616</v>
      </c>
      <c r="Z77" s="1025">
        <v>-1.4245872433075277</v>
      </c>
      <c r="AA77" s="1025">
        <v>-3.1400868342536086</v>
      </c>
      <c r="AB77" s="1025">
        <v>-3.1598300406679982</v>
      </c>
      <c r="AC77" s="1026">
        <v>-2.7037735875986719</v>
      </c>
    </row>
    <row r="78" spans="1:29" ht="26.1" customHeight="1">
      <c r="A78" s="887"/>
      <c r="B78" s="887"/>
      <c r="C78" s="887"/>
      <c r="D78" s="887"/>
      <c r="E78" s="3017"/>
      <c r="F78" s="921"/>
      <c r="G78" s="928"/>
      <c r="H78" s="999" t="s">
        <v>524</v>
      </c>
      <c r="I78" s="1000"/>
      <c r="J78" s="964">
        <v>-8.5716419162251185</v>
      </c>
      <c r="K78" s="965">
        <v>-8.599150318013514</v>
      </c>
      <c r="L78" s="965">
        <v>-8.1106667555413168</v>
      </c>
      <c r="M78" s="965">
        <v>-7.1525250301728533</v>
      </c>
      <c r="N78" s="965">
        <v>-7.9357728042317746</v>
      </c>
      <c r="O78" s="965">
        <v>-8.0831689136738163</v>
      </c>
      <c r="P78" s="965">
        <v>-8.7738456725013663</v>
      </c>
      <c r="Q78" s="965">
        <v>-8.1885778167980732</v>
      </c>
      <c r="R78" s="965">
        <v>-8.7528310924945885</v>
      </c>
      <c r="S78" s="965">
        <v>-9.71513880186329</v>
      </c>
      <c r="T78" s="965">
        <v>-7.3209622395358736</v>
      </c>
      <c r="U78" s="965">
        <v>-5.4692511120754261</v>
      </c>
      <c r="V78" s="965">
        <v>-9.905346337394036</v>
      </c>
      <c r="W78" s="965">
        <v>-1.3279635354721648</v>
      </c>
      <c r="X78" s="965">
        <v>-10.366835572273303</v>
      </c>
      <c r="Y78" s="965">
        <v>-11.268842449619356</v>
      </c>
      <c r="Z78" s="965">
        <v>-7.5158087180540463</v>
      </c>
      <c r="AA78" s="965">
        <v>-9.9548405374579687</v>
      </c>
      <c r="AB78" s="965">
        <v>-12.069083364288971</v>
      </c>
      <c r="AC78" s="966">
        <v>-9.4904885179965817</v>
      </c>
    </row>
    <row r="79" spans="1:29" ht="26.1" customHeight="1">
      <c r="A79" s="887"/>
      <c r="B79" s="887"/>
      <c r="C79" s="887"/>
      <c r="D79" s="887"/>
      <c r="E79" s="3017"/>
      <c r="F79" s="921"/>
      <c r="G79" s="928"/>
      <c r="H79" s="944" t="s">
        <v>525</v>
      </c>
      <c r="I79" s="945"/>
      <c r="J79" s="964">
        <v>-5.1011946887387865</v>
      </c>
      <c r="K79" s="965">
        <v>-5.1141889628911059</v>
      </c>
      <c r="L79" s="965">
        <v>-5.2786399018430075</v>
      </c>
      <c r="M79" s="965">
        <v>-3.3271984417278162</v>
      </c>
      <c r="N79" s="965">
        <v>-5.2581433747656661</v>
      </c>
      <c r="O79" s="965">
        <v>-5.6279645693293787</v>
      </c>
      <c r="P79" s="965">
        <v>-6.1551882209330131</v>
      </c>
      <c r="Q79" s="965">
        <v>-4.6555193081320283</v>
      </c>
      <c r="R79" s="965">
        <v>-5.2212789443356371</v>
      </c>
      <c r="S79" s="965">
        <v>-0.79436634672048001</v>
      </c>
      <c r="T79" s="965">
        <v>-4.3166820941946042</v>
      </c>
      <c r="U79" s="965">
        <v>-5.9453256508313785</v>
      </c>
      <c r="V79" s="965">
        <v>-5.0510781592942777</v>
      </c>
      <c r="W79" s="965">
        <v>-6.6487655452566656</v>
      </c>
      <c r="X79" s="965">
        <v>-17.935342646017972</v>
      </c>
      <c r="Y79" s="965">
        <v>-1.1689958714230499</v>
      </c>
      <c r="Z79" s="965">
        <v>-5.000170703705507</v>
      </c>
      <c r="AA79" s="965">
        <v>-3.7750224300856701</v>
      </c>
      <c r="AB79" s="965">
        <v>-3.7564585360167086</v>
      </c>
      <c r="AC79" s="966">
        <v>-4.4728137482021424</v>
      </c>
    </row>
    <row r="80" spans="1:29" ht="26.1" customHeight="1">
      <c r="A80" s="887"/>
      <c r="B80" s="887"/>
      <c r="C80" s="887"/>
      <c r="D80" s="887"/>
      <c r="E80" s="3017"/>
      <c r="F80" s="921"/>
      <c r="G80" s="928"/>
      <c r="H80" s="944" t="s">
        <v>526</v>
      </c>
      <c r="I80" s="945"/>
      <c r="J80" s="964">
        <v>3.3612275102222213</v>
      </c>
      <c r="K80" s="965">
        <v>3.311610119253956</v>
      </c>
      <c r="L80" s="965">
        <v>5.1760101698884711</v>
      </c>
      <c r="M80" s="965">
        <v>8.853773725161787</v>
      </c>
      <c r="N80" s="965">
        <v>6.7527535008335633</v>
      </c>
      <c r="O80" s="965">
        <v>0.82105671427548543</v>
      </c>
      <c r="P80" s="965">
        <v>-5.1605257980461943</v>
      </c>
      <c r="Q80" s="965">
        <v>2.0814760412078499</v>
      </c>
      <c r="R80" s="965">
        <v>2.8468283013981619</v>
      </c>
      <c r="S80" s="965">
        <v>0.97586409721350265</v>
      </c>
      <c r="T80" s="965">
        <v>0.34631274102169129</v>
      </c>
      <c r="U80" s="965">
        <v>-0.45619330764391464</v>
      </c>
      <c r="V80" s="965">
        <v>14.32530414748642</v>
      </c>
      <c r="W80" s="965">
        <v>-5.839766114673921</v>
      </c>
      <c r="X80" s="965">
        <v>1.9910060359564596</v>
      </c>
      <c r="Y80" s="965">
        <v>19.348098899665004</v>
      </c>
      <c r="Z80" s="965">
        <v>-0.53860068406247308</v>
      </c>
      <c r="AA80" s="965">
        <v>-14.265142103066779</v>
      </c>
      <c r="AB80" s="965">
        <v>-16.98418156196891</v>
      </c>
      <c r="AC80" s="966">
        <v>46.376244579024643</v>
      </c>
    </row>
    <row r="81" spans="1:29" ht="26.1" customHeight="1">
      <c r="A81" s="887"/>
      <c r="B81" s="887"/>
      <c r="C81" s="887"/>
      <c r="D81" s="887"/>
      <c r="E81" s="3017"/>
      <c r="F81" s="921"/>
      <c r="G81" s="928"/>
      <c r="H81" s="944" t="s">
        <v>527</v>
      </c>
      <c r="I81" s="945"/>
      <c r="J81" s="964">
        <v>-3.0490738149716776</v>
      </c>
      <c r="K81" s="965">
        <v>-3.0868409111661634</v>
      </c>
      <c r="L81" s="965">
        <v>-4.5902516962698883</v>
      </c>
      <c r="M81" s="965">
        <v>-2.0995396715273671</v>
      </c>
      <c r="N81" s="965">
        <v>-4.1733642663284058</v>
      </c>
      <c r="O81" s="965">
        <v>-5.3648608012836831</v>
      </c>
      <c r="P81" s="965">
        <v>-3.6012466559186578</v>
      </c>
      <c r="Q81" s="965">
        <v>-2.2440257333022231</v>
      </c>
      <c r="R81" s="965">
        <v>-1.4381678968355516</v>
      </c>
      <c r="S81" s="965">
        <v>-1.6762402007759647</v>
      </c>
      <c r="T81" s="965">
        <v>-5.0403751116189142</v>
      </c>
      <c r="U81" s="965">
        <v>-14.181177983305815</v>
      </c>
      <c r="V81" s="965">
        <v>0.69593015835104666</v>
      </c>
      <c r="W81" s="965">
        <v>-2.181599503405323</v>
      </c>
      <c r="X81" s="965">
        <v>-0.604469234944645</v>
      </c>
      <c r="Y81" s="965">
        <v>0.30171183761723341</v>
      </c>
      <c r="Z81" s="965">
        <v>-1.455883109904633</v>
      </c>
      <c r="AA81" s="965">
        <v>-2.5311644939264255</v>
      </c>
      <c r="AB81" s="965">
        <v>-4.7757629333863036</v>
      </c>
      <c r="AC81" s="966">
        <v>-2.1291325094904607</v>
      </c>
    </row>
    <row r="82" spans="1:29" ht="26.1" customHeight="1">
      <c r="A82" s="887"/>
      <c r="B82" s="887"/>
      <c r="C82" s="887"/>
      <c r="D82" s="887"/>
      <c r="E82" s="3017"/>
      <c r="F82" s="921"/>
      <c r="G82" s="928"/>
      <c r="H82" s="944" t="s">
        <v>539</v>
      </c>
      <c r="I82" s="1001"/>
      <c r="J82" s="964">
        <v>0.81466005687231302</v>
      </c>
      <c r="K82" s="965">
        <v>0.78510807905284707</v>
      </c>
      <c r="L82" s="965">
        <v>0.60827354741971362</v>
      </c>
      <c r="M82" s="965">
        <v>3.3557798146026698</v>
      </c>
      <c r="N82" s="965">
        <v>3.3371422527011418E-2</v>
      </c>
      <c r="O82" s="965">
        <v>0.71197238042095989</v>
      </c>
      <c r="P82" s="965">
        <v>-0.67083857327806129</v>
      </c>
      <c r="Q82" s="965">
        <v>1.4123404253313794</v>
      </c>
      <c r="R82" s="965">
        <v>0.45591711350212449</v>
      </c>
      <c r="S82" s="965">
        <v>5.8103395843919117</v>
      </c>
      <c r="T82" s="965">
        <v>2.2848276502988938</v>
      </c>
      <c r="U82" s="965">
        <v>1.0719360593514438</v>
      </c>
      <c r="V82" s="965">
        <v>-0.21015157546160879</v>
      </c>
      <c r="W82" s="965">
        <v>22.688654004039364</v>
      </c>
      <c r="X82" s="965">
        <v>-2.4441062362442665</v>
      </c>
      <c r="Y82" s="965">
        <v>3.3457383538468122</v>
      </c>
      <c r="Z82" s="965">
        <v>3.6966149189358362</v>
      </c>
      <c r="AA82" s="965">
        <v>-1.9921798395655941</v>
      </c>
      <c r="AB82" s="965">
        <v>-4.2977619025760561</v>
      </c>
      <c r="AC82" s="966">
        <v>-1.2377859830730813</v>
      </c>
    </row>
    <row r="83" spans="1:29" ht="26.1" customHeight="1">
      <c r="A83" s="887"/>
      <c r="B83" s="887"/>
      <c r="C83" s="887"/>
      <c r="D83" s="887"/>
      <c r="E83" s="3017"/>
      <c r="F83" s="921"/>
      <c r="G83" s="1002" t="s">
        <v>529</v>
      </c>
      <c r="H83" s="1003"/>
      <c r="I83" s="1004"/>
      <c r="J83" s="1027">
        <v>0.14561615262570626</v>
      </c>
      <c r="K83" s="1028">
        <v>9.4591548567265704E-2</v>
      </c>
      <c r="L83" s="1028">
        <v>1.7315357689547568</v>
      </c>
      <c r="M83" s="1028">
        <v>-2.5425938295326631</v>
      </c>
      <c r="N83" s="1028">
        <v>2.9218112371325162</v>
      </c>
      <c r="O83" s="1028">
        <v>4.7591532897773305</v>
      </c>
      <c r="P83" s="1028">
        <v>0.48622990575151448</v>
      </c>
      <c r="Q83" s="1028">
        <v>-0.62193905561646545</v>
      </c>
      <c r="R83" s="1028">
        <v>-0.43602730215752672</v>
      </c>
      <c r="S83" s="1028">
        <v>-1.3731560773617417</v>
      </c>
      <c r="T83" s="1028">
        <v>-5.1774262256985821</v>
      </c>
      <c r="U83" s="1028">
        <v>5.5163451453095718</v>
      </c>
      <c r="V83" s="1028">
        <v>7.7406788524984762</v>
      </c>
      <c r="W83" s="1028">
        <v>-15.071572337744712</v>
      </c>
      <c r="X83" s="1028">
        <v>-1.2840062926288596</v>
      </c>
      <c r="Y83" s="1028">
        <v>3.2601748699774333</v>
      </c>
      <c r="Z83" s="1028">
        <v>-9.7464337635454399</v>
      </c>
      <c r="AA83" s="1028">
        <v>10.572836422140554</v>
      </c>
      <c r="AB83" s="1028">
        <v>7.4305032569727132</v>
      </c>
      <c r="AC83" s="1029">
        <v>25.769554815017784</v>
      </c>
    </row>
    <row r="84" spans="1:29" ht="26.1" customHeight="1" thickBot="1">
      <c r="A84" s="887"/>
      <c r="B84" s="887"/>
      <c r="C84" s="887"/>
      <c r="D84" s="887"/>
      <c r="E84" s="3018"/>
      <c r="F84" s="947"/>
      <c r="G84" s="1008"/>
      <c r="H84" s="1009" t="s">
        <v>538</v>
      </c>
      <c r="I84" s="1010"/>
      <c r="J84" s="1030">
        <v>9.7742843465380702E-3</v>
      </c>
      <c r="K84" s="1031">
        <v>9.7734103908242997E-3</v>
      </c>
      <c r="L84" s="1031">
        <v>2.1429168930013009E-2</v>
      </c>
      <c r="M84" s="1031">
        <v>8.0512761798733345E-3</v>
      </c>
      <c r="N84" s="1031">
        <v>2.8809820731340974E-2</v>
      </c>
      <c r="O84" s="1031">
        <v>2.0478233103202292E-2</v>
      </c>
      <c r="P84" s="1031">
        <v>6.8643762691422971E-3</v>
      </c>
      <c r="Q84" s="1031">
        <v>3.845760366226525E-3</v>
      </c>
      <c r="R84" s="1031">
        <v>7.9226964529433286E-3</v>
      </c>
      <c r="S84" s="1031">
        <v>3.6762443481699013E-4</v>
      </c>
      <c r="T84" s="1031">
        <v>-2.336634725507783E-4</v>
      </c>
      <c r="U84" s="1031">
        <v>3.3398110588153604E-3</v>
      </c>
      <c r="V84" s="1031">
        <v>5.2128153206158594E-4</v>
      </c>
      <c r="W84" s="1031">
        <v>-2.2513017713511174E-3</v>
      </c>
      <c r="X84" s="1031">
        <v>-2.0366752558787383E-5</v>
      </c>
      <c r="Y84" s="1031">
        <v>5.139104472923618E-5</v>
      </c>
      <c r="Z84" s="1031">
        <v>-1.6747794351556211E-3</v>
      </c>
      <c r="AA84" s="1031">
        <v>5.3188945109130872E-3</v>
      </c>
      <c r="AB84" s="1031">
        <v>1.4209461368623236E-2</v>
      </c>
      <c r="AC84" s="1032">
        <v>1.9833010261312333E-4</v>
      </c>
    </row>
    <row r="85" spans="1:29" ht="26.1" customHeight="1">
      <c r="A85" s="887"/>
      <c r="B85" s="887"/>
      <c r="C85" s="887"/>
      <c r="D85" s="887"/>
      <c r="E85" s="971"/>
      <c r="F85" s="971"/>
      <c r="G85" s="928"/>
      <c r="H85" s="972"/>
      <c r="I85" s="972"/>
      <c r="J85" s="1033"/>
      <c r="K85" s="1033"/>
      <c r="L85" s="1033"/>
      <c r="M85" s="1033"/>
      <c r="N85" s="1033"/>
      <c r="O85" s="1033"/>
      <c r="P85" s="1033"/>
      <c r="Q85" s="1033"/>
      <c r="R85" s="1033"/>
      <c r="S85" s="1033"/>
      <c r="T85" s="1033"/>
      <c r="U85" s="1033"/>
      <c r="V85" s="1033"/>
      <c r="W85" s="1033"/>
      <c r="X85" s="1033"/>
      <c r="Y85" s="1033"/>
      <c r="Z85" s="1033"/>
      <c r="AA85" s="1033"/>
      <c r="AB85" s="1033"/>
      <c r="AC85" s="1033"/>
    </row>
    <row r="86" spans="1:29" ht="18.75">
      <c r="A86" s="887"/>
      <c r="B86" s="887"/>
      <c r="C86" s="887"/>
      <c r="D86" s="887"/>
      <c r="E86" s="971"/>
      <c r="F86" s="971"/>
      <c r="G86" s="928"/>
      <c r="H86" s="972"/>
      <c r="I86" s="972"/>
      <c r="J86" s="973"/>
      <c r="K86" s="973"/>
      <c r="L86" s="973"/>
      <c r="M86" s="973"/>
      <c r="N86" s="973"/>
      <c r="O86" s="973"/>
      <c r="P86" s="973"/>
      <c r="Q86" s="973"/>
      <c r="R86" s="973"/>
      <c r="S86" s="973"/>
      <c r="T86" s="973"/>
      <c r="U86" s="973"/>
      <c r="V86" s="973"/>
      <c r="W86" s="973"/>
      <c r="X86" s="973"/>
      <c r="Y86" s="973"/>
      <c r="Z86" s="973"/>
      <c r="AA86" s="973"/>
      <c r="AB86" s="973"/>
      <c r="AC86" s="973"/>
    </row>
    <row r="87" spans="1:29" ht="19.5" thickBot="1">
      <c r="A87" s="887"/>
      <c r="B87" s="887"/>
      <c r="C87" s="887"/>
      <c r="D87" s="887"/>
      <c r="E87" s="894" t="s">
        <v>540</v>
      </c>
      <c r="F87" s="895"/>
      <c r="G87" s="895"/>
      <c r="H87" s="895"/>
      <c r="I87" s="895"/>
      <c r="J87" s="895"/>
      <c r="K87" s="895"/>
      <c r="L87" s="895"/>
      <c r="M87" s="895"/>
      <c r="N87" s="895"/>
      <c r="O87" s="895"/>
      <c r="P87" s="895"/>
      <c r="Q87" s="895"/>
      <c r="R87" s="895"/>
      <c r="S87" s="895"/>
      <c r="T87" s="895"/>
      <c r="U87" s="895"/>
      <c r="V87" s="895"/>
      <c r="W87" s="887"/>
      <c r="X87" s="889"/>
      <c r="Y87" s="889"/>
      <c r="Z87" s="889"/>
      <c r="AA87" s="889"/>
      <c r="AC87" s="896" t="s">
        <v>501</v>
      </c>
    </row>
    <row r="88" spans="1:29" ht="24" customHeight="1">
      <c r="A88" s="884"/>
      <c r="B88" s="884"/>
      <c r="C88" s="884"/>
      <c r="D88" s="897"/>
      <c r="E88" s="3031"/>
      <c r="F88" s="3032"/>
      <c r="G88" s="3032"/>
      <c r="H88" s="3032"/>
      <c r="I88" s="3033"/>
      <c r="J88" s="900" t="s">
        <v>241</v>
      </c>
      <c r="K88" s="899"/>
      <c r="L88" s="899"/>
      <c r="M88" s="899"/>
      <c r="N88" s="899"/>
      <c r="O88" s="899"/>
      <c r="P88" s="899"/>
      <c r="Q88" s="899"/>
      <c r="R88" s="899"/>
      <c r="S88" s="899"/>
      <c r="T88" s="899"/>
      <c r="U88" s="899"/>
      <c r="V88" s="899"/>
      <c r="W88" s="899"/>
      <c r="X88" s="899"/>
      <c r="Y88" s="899"/>
      <c r="Z88" s="899"/>
      <c r="AA88" s="899"/>
      <c r="AB88" s="900"/>
      <c r="AC88" s="901"/>
    </row>
    <row r="89" spans="1:29" ht="24" customHeight="1">
      <c r="A89" s="884"/>
      <c r="B89" s="884"/>
      <c r="C89" s="884"/>
      <c r="D89" s="897"/>
      <c r="E89" s="3034"/>
      <c r="F89" s="3035"/>
      <c r="G89" s="3035"/>
      <c r="H89" s="3035"/>
      <c r="I89" s="3036"/>
      <c r="J89" s="1034"/>
      <c r="K89" s="903" t="s">
        <v>502</v>
      </c>
      <c r="L89" s="904"/>
      <c r="M89" s="904"/>
      <c r="N89" s="904"/>
      <c r="O89" s="904"/>
      <c r="P89" s="904"/>
      <c r="Q89" s="904"/>
      <c r="R89" s="904"/>
      <c r="S89" s="904"/>
      <c r="T89" s="904"/>
      <c r="U89" s="904"/>
      <c r="V89" s="904"/>
      <c r="W89" s="904"/>
      <c r="X89" s="904"/>
      <c r="Y89" s="904"/>
      <c r="Z89" s="904"/>
      <c r="AA89" s="903" t="s">
        <v>355</v>
      </c>
      <c r="AB89" s="905"/>
      <c r="AC89" s="906"/>
    </row>
    <row r="90" spans="1:29" ht="24" customHeight="1">
      <c r="A90" s="887"/>
      <c r="B90" s="887"/>
      <c r="C90" s="887"/>
      <c r="D90" s="907"/>
      <c r="E90" s="3034"/>
      <c r="F90" s="3035"/>
      <c r="G90" s="3035"/>
      <c r="H90" s="3035"/>
      <c r="I90" s="3036"/>
      <c r="J90" s="1034"/>
      <c r="K90" s="908"/>
      <c r="L90" s="903" t="s">
        <v>266</v>
      </c>
      <c r="M90" s="904"/>
      <c r="N90" s="904"/>
      <c r="O90" s="904"/>
      <c r="P90" s="904"/>
      <c r="Q90" s="903" t="s">
        <v>433</v>
      </c>
      <c r="R90" s="904"/>
      <c r="S90" s="904"/>
      <c r="T90" s="905"/>
      <c r="U90" s="905"/>
      <c r="V90" s="905"/>
      <c r="W90" s="909"/>
      <c r="X90" s="905"/>
      <c r="Y90" s="904"/>
      <c r="Z90" s="910"/>
      <c r="AA90" s="908"/>
      <c r="AB90" s="911" t="s">
        <v>266</v>
      </c>
      <c r="AC90" s="912" t="s">
        <v>433</v>
      </c>
    </row>
    <row r="91" spans="1:29" ht="38.25" thickBot="1">
      <c r="A91" s="887"/>
      <c r="B91" s="887"/>
      <c r="C91" s="887"/>
      <c r="D91" s="907"/>
      <c r="E91" s="3037"/>
      <c r="F91" s="3038"/>
      <c r="G91" s="3038"/>
      <c r="H91" s="3038"/>
      <c r="I91" s="3039"/>
      <c r="J91" s="1034"/>
      <c r="K91" s="908"/>
      <c r="L91" s="908"/>
      <c r="M91" s="911" t="s">
        <v>503</v>
      </c>
      <c r="N91" s="911" t="s">
        <v>504</v>
      </c>
      <c r="O91" s="911" t="s">
        <v>505</v>
      </c>
      <c r="P91" s="903" t="s">
        <v>506</v>
      </c>
      <c r="Q91" s="908"/>
      <c r="R91" s="911" t="s">
        <v>507</v>
      </c>
      <c r="S91" s="911" t="s">
        <v>508</v>
      </c>
      <c r="T91" s="911" t="s">
        <v>509</v>
      </c>
      <c r="U91" s="911" t="s">
        <v>510</v>
      </c>
      <c r="V91" s="911" t="s">
        <v>511</v>
      </c>
      <c r="W91" s="911" t="s">
        <v>512</v>
      </c>
      <c r="X91" s="911" t="s">
        <v>513</v>
      </c>
      <c r="Y91" s="911" t="s">
        <v>514</v>
      </c>
      <c r="Z91" s="911" t="s">
        <v>426</v>
      </c>
      <c r="AA91" s="908"/>
      <c r="AB91" s="908"/>
      <c r="AC91" s="913"/>
    </row>
    <row r="92" spans="1:29" ht="39.75" customHeight="1" thickBot="1">
      <c r="A92" s="887"/>
      <c r="B92" s="887"/>
      <c r="C92" s="887"/>
      <c r="D92" s="907"/>
      <c r="E92" s="3016" t="s">
        <v>541</v>
      </c>
      <c r="F92" s="1035" t="s">
        <v>542</v>
      </c>
      <c r="G92" s="1036"/>
      <c r="H92" s="1037"/>
      <c r="I92" s="1038"/>
      <c r="J92" s="1039">
        <v>45783.622673983533</v>
      </c>
      <c r="K92" s="1040">
        <v>45686.342207821115</v>
      </c>
      <c r="L92" s="1040">
        <v>21911.503540297377</v>
      </c>
      <c r="M92" s="1040">
        <v>3638.9956158852247</v>
      </c>
      <c r="N92" s="1040">
        <v>9319.0256835813034</v>
      </c>
      <c r="O92" s="1040">
        <v>8835.1884095456153</v>
      </c>
      <c r="P92" s="1041">
        <v>118.29383128528501</v>
      </c>
      <c r="Q92" s="1042">
        <v>23774.838667523698</v>
      </c>
      <c r="R92" s="1040">
        <v>14244.714511024751</v>
      </c>
      <c r="S92" s="1040">
        <v>649.30200863425807</v>
      </c>
      <c r="T92" s="1040">
        <v>1073.1370461986662</v>
      </c>
      <c r="U92" s="1040">
        <v>1495.5044931085251</v>
      </c>
      <c r="V92" s="1041">
        <v>615.91722453096691</v>
      </c>
      <c r="W92" s="1042">
        <v>184.23446023185699</v>
      </c>
      <c r="X92" s="1040">
        <v>97.585818706134987</v>
      </c>
      <c r="Y92" s="1040">
        <v>1144.3861584117419</v>
      </c>
      <c r="Z92" s="1040">
        <v>4270.0569466768002</v>
      </c>
      <c r="AA92" s="1040">
        <v>52.806633131041991</v>
      </c>
      <c r="AB92" s="1040">
        <v>31.935980428102997</v>
      </c>
      <c r="AC92" s="1043">
        <v>20.870652702939005</v>
      </c>
    </row>
    <row r="93" spans="1:29" ht="33" customHeight="1">
      <c r="A93" s="887"/>
      <c r="B93" s="887"/>
      <c r="C93" s="887"/>
      <c r="D93" s="907"/>
      <c r="E93" s="3017"/>
      <c r="F93" s="1044" t="s">
        <v>543</v>
      </c>
      <c r="G93" s="1045"/>
      <c r="H93" s="1046"/>
      <c r="I93" s="1047"/>
      <c r="J93" s="1048">
        <v>82526.704400000002</v>
      </c>
      <c r="K93" s="1049">
        <v>81744.827499999999</v>
      </c>
      <c r="L93" s="1049">
        <v>18681.5245</v>
      </c>
      <c r="M93" s="1049">
        <v>1806.0929000000001</v>
      </c>
      <c r="N93" s="1049">
        <v>6528.0734000000002</v>
      </c>
      <c r="O93" s="1049">
        <v>10165.093500000001</v>
      </c>
      <c r="P93" s="1049">
        <v>182.2647</v>
      </c>
      <c r="Q93" s="1049">
        <v>63063.303</v>
      </c>
      <c r="R93" s="1049">
        <v>26887.436600000001</v>
      </c>
      <c r="S93" s="1049">
        <v>4470.6035000000002</v>
      </c>
      <c r="T93" s="1049">
        <v>2361.4783000000002</v>
      </c>
      <c r="U93" s="1049">
        <v>5582.8635000000004</v>
      </c>
      <c r="V93" s="1049">
        <v>5057.7843000000003</v>
      </c>
      <c r="W93" s="1049">
        <v>641.06410000000005</v>
      </c>
      <c r="X93" s="1049">
        <v>4680.6135000000004</v>
      </c>
      <c r="Y93" s="1049">
        <v>6153.1989999999996</v>
      </c>
      <c r="Z93" s="1049">
        <v>7228.2601999999997</v>
      </c>
      <c r="AA93" s="1049">
        <v>674.65740000000005</v>
      </c>
      <c r="AB93" s="1049">
        <v>192.91829999999999</v>
      </c>
      <c r="AC93" s="1050">
        <v>481.73910000000001</v>
      </c>
    </row>
    <row r="94" spans="1:29" ht="33" customHeight="1">
      <c r="A94" s="887"/>
      <c r="B94" s="887"/>
      <c r="C94" s="887"/>
      <c r="D94" s="907"/>
      <c r="E94" s="3017"/>
      <c r="F94" s="1051" t="s">
        <v>544</v>
      </c>
      <c r="G94" s="1052"/>
      <c r="H94" s="1053"/>
      <c r="I94" s="1054"/>
      <c r="J94" s="1055">
        <v>233814.46239999999</v>
      </c>
      <c r="K94" s="1056">
        <v>232775.04149999999</v>
      </c>
      <c r="L94" s="1056">
        <v>60368.804700000001</v>
      </c>
      <c r="M94" s="1056">
        <v>5589.2379000000001</v>
      </c>
      <c r="N94" s="1056">
        <v>19814.0461</v>
      </c>
      <c r="O94" s="1056">
        <v>34350.403100000003</v>
      </c>
      <c r="P94" s="1056">
        <v>615.11760000000004</v>
      </c>
      <c r="Q94" s="1056">
        <v>172406.23680000001</v>
      </c>
      <c r="R94" s="1056">
        <v>95319.082299999995</v>
      </c>
      <c r="S94" s="1056">
        <v>12280.892</v>
      </c>
      <c r="T94" s="1056">
        <v>7578.7408999999998</v>
      </c>
      <c r="U94" s="1056">
        <v>10616.833000000001</v>
      </c>
      <c r="V94" s="1056">
        <v>4812.4357</v>
      </c>
      <c r="W94" s="1056">
        <v>1070.1279999999999</v>
      </c>
      <c r="X94" s="1056">
        <v>821.73580000000004</v>
      </c>
      <c r="Y94" s="1056">
        <v>16337.720300000001</v>
      </c>
      <c r="Z94" s="1056">
        <v>23568.668799999999</v>
      </c>
      <c r="AA94" s="1056">
        <v>768.75070000000005</v>
      </c>
      <c r="AB94" s="1056">
        <v>237.60919999999999</v>
      </c>
      <c r="AC94" s="1057">
        <v>531.14149999999995</v>
      </c>
    </row>
    <row r="95" spans="1:29" ht="33" customHeight="1" thickBot="1">
      <c r="A95" s="887"/>
      <c r="B95" s="887"/>
      <c r="C95" s="887"/>
      <c r="D95" s="907"/>
      <c r="E95" s="3018"/>
      <c r="F95" s="1058" t="s">
        <v>545</v>
      </c>
      <c r="G95" s="1059"/>
      <c r="H95" s="1060"/>
      <c r="I95" s="1061"/>
      <c r="J95" s="1062">
        <v>54017.693330000002</v>
      </c>
      <c r="K95" s="1063">
        <v>53910.355320000002</v>
      </c>
      <c r="L95" s="1063">
        <v>20325.067468000001</v>
      </c>
      <c r="M95" s="1063">
        <v>2187.0646630000001</v>
      </c>
      <c r="N95" s="1063">
        <v>7602.8142170000001</v>
      </c>
      <c r="O95" s="1063">
        <v>10380.590947999999</v>
      </c>
      <c r="P95" s="1063">
        <v>154.59764000000001</v>
      </c>
      <c r="Q95" s="1063">
        <v>33585.287852000001</v>
      </c>
      <c r="R95" s="1063">
        <v>20777.666173000001</v>
      </c>
      <c r="S95" s="1063">
        <v>1001.522621</v>
      </c>
      <c r="T95" s="1063">
        <v>1574.2727910000001</v>
      </c>
      <c r="U95" s="1063">
        <v>1914.5492469999999</v>
      </c>
      <c r="V95" s="1063">
        <v>879.25048000000004</v>
      </c>
      <c r="W95" s="1063">
        <v>205.75318200000001</v>
      </c>
      <c r="X95" s="1063">
        <v>182.165685</v>
      </c>
      <c r="Y95" s="1063">
        <v>1598.7331959999999</v>
      </c>
      <c r="Z95" s="1063">
        <v>5451.3744770000003</v>
      </c>
      <c r="AA95" s="1063">
        <v>48.180093999999997</v>
      </c>
      <c r="AB95" s="1063">
        <v>27.9069</v>
      </c>
      <c r="AC95" s="1064">
        <v>20.273194</v>
      </c>
    </row>
    <row r="96" spans="1:29" ht="39.75" customHeight="1" thickBot="1">
      <c r="A96" s="887"/>
      <c r="B96" s="887"/>
      <c r="C96" s="887"/>
      <c r="D96" s="907"/>
      <c r="E96" s="3029" t="s">
        <v>530</v>
      </c>
      <c r="F96" s="1035" t="s">
        <v>542</v>
      </c>
      <c r="G96" s="1036"/>
      <c r="H96" s="1037"/>
      <c r="I96" s="1038"/>
      <c r="J96" s="1065">
        <v>-7.8924515736108702</v>
      </c>
      <c r="K96" s="1066">
        <v>-7.8819216992779957</v>
      </c>
      <c r="L96" s="1066">
        <v>-8.7680968636032617</v>
      </c>
      <c r="M96" s="1066">
        <v>-8.8580126458056583</v>
      </c>
      <c r="N96" s="1066">
        <v>-9.5175538514586009</v>
      </c>
      <c r="O96" s="1066">
        <v>-7.8047843214245347</v>
      </c>
      <c r="P96" s="1067">
        <v>-16.875073013427283</v>
      </c>
      <c r="Q96" s="1068">
        <v>-7.0498175506512979</v>
      </c>
      <c r="R96" s="1066">
        <v>-7.2517691630650063</v>
      </c>
      <c r="S96" s="1066">
        <v>-8.5443812267350268</v>
      </c>
      <c r="T96" s="1066">
        <v>-9.2956418872051216</v>
      </c>
      <c r="U96" s="1066">
        <v>-3.5254570199940076</v>
      </c>
      <c r="V96" s="1067">
        <v>-7.3285689899663993</v>
      </c>
      <c r="W96" s="1068">
        <v>-1.0270659334208716</v>
      </c>
      <c r="X96" s="1066">
        <v>-10.632291457457782</v>
      </c>
      <c r="Y96" s="1066">
        <v>-11.401194960718854</v>
      </c>
      <c r="Z96" s="1066">
        <v>-5.6282219492970853</v>
      </c>
      <c r="AA96" s="1066">
        <v>-13.157718771312972</v>
      </c>
      <c r="AB96" s="1066">
        <v>-12.724888157441427</v>
      </c>
      <c r="AC96" s="1069">
        <v>-13.811781919793546</v>
      </c>
    </row>
    <row r="97" spans="1:29" ht="33" customHeight="1">
      <c r="A97" s="887"/>
      <c r="B97" s="887"/>
      <c r="C97" s="887"/>
      <c r="D97" s="907"/>
      <c r="E97" s="3040"/>
      <c r="F97" s="1044" t="s">
        <v>543</v>
      </c>
      <c r="G97" s="1045"/>
      <c r="H97" s="1046"/>
      <c r="I97" s="1047"/>
      <c r="J97" s="1070">
        <v>0.75099774847993217</v>
      </c>
      <c r="K97" s="1071">
        <v>0.79275378951344067</v>
      </c>
      <c r="L97" s="1071">
        <v>-0.70406975541777683</v>
      </c>
      <c r="M97" s="1071">
        <v>-1.8270214779578424</v>
      </c>
      <c r="N97" s="1071">
        <v>-1.7148887878379782</v>
      </c>
      <c r="O97" s="1071">
        <v>0.32277086556022994</v>
      </c>
      <c r="P97" s="1071">
        <v>-8.8304528247524843</v>
      </c>
      <c r="Q97" s="1071">
        <v>1.2448676007803243</v>
      </c>
      <c r="R97" s="1071">
        <v>1.6535920588915189</v>
      </c>
      <c r="S97" s="1071">
        <v>1.0432356719183531</v>
      </c>
      <c r="T97" s="1071">
        <v>-2.1006982856748095</v>
      </c>
      <c r="U97" s="1071">
        <v>2.0372864655827101</v>
      </c>
      <c r="V97" s="1071">
        <v>2.6460949816014647</v>
      </c>
      <c r="W97" s="1071">
        <v>1.8576759959604345</v>
      </c>
      <c r="X97" s="1071">
        <v>-0.82857879644174659</v>
      </c>
      <c r="Y97" s="1071">
        <v>-0.27926413176858489</v>
      </c>
      <c r="Z97" s="1071">
        <v>2.0519122269941477</v>
      </c>
      <c r="AA97" s="1071">
        <v>-3.42299562505886</v>
      </c>
      <c r="AB97" s="1071">
        <v>-0.73380040793561818</v>
      </c>
      <c r="AC97" s="1072">
        <v>-4.4594972482522621</v>
      </c>
    </row>
    <row r="98" spans="1:29" ht="33" customHeight="1">
      <c r="A98" s="887"/>
      <c r="B98" s="887"/>
      <c r="C98" s="887"/>
      <c r="D98" s="907"/>
      <c r="E98" s="3040"/>
      <c r="F98" s="1051" t="s">
        <v>544</v>
      </c>
      <c r="G98" s="1052"/>
      <c r="H98" s="1053"/>
      <c r="I98" s="1054"/>
      <c r="J98" s="1073">
        <v>-0.18835823233662552</v>
      </c>
      <c r="K98" s="1074">
        <v>-0.16215652997421159</v>
      </c>
      <c r="L98" s="1074">
        <v>-1.527903531190077</v>
      </c>
      <c r="M98" s="1074">
        <v>-2.1491313317050071</v>
      </c>
      <c r="N98" s="1074">
        <v>-2.4184799998290174</v>
      </c>
      <c r="O98" s="1074">
        <v>-0.7312019180529461</v>
      </c>
      <c r="P98" s="1074">
        <v>-10.195504239056788</v>
      </c>
      <c r="Q98" s="1074">
        <v>0.32506461058311231</v>
      </c>
      <c r="R98" s="1074">
        <v>0.87881662133015936</v>
      </c>
      <c r="S98" s="1074">
        <v>-0.48848260131438792</v>
      </c>
      <c r="T98" s="1074">
        <v>-2.7253292559832545</v>
      </c>
      <c r="U98" s="1074">
        <v>0.65987916832034443</v>
      </c>
      <c r="V98" s="1074">
        <v>1.1596657602148923</v>
      </c>
      <c r="W98" s="1074">
        <v>0.58866469386070719</v>
      </c>
      <c r="X98" s="1074">
        <v>-4.0386780733085885</v>
      </c>
      <c r="Y98" s="1074">
        <v>-1.2196594115502677</v>
      </c>
      <c r="Z98" s="1074">
        <v>0.45233466542555334</v>
      </c>
      <c r="AA98" s="1074">
        <v>-4.4324054593381561</v>
      </c>
      <c r="AB98" s="1074">
        <v>-2.3624014467556833</v>
      </c>
      <c r="AC98" s="1075">
        <v>-5.3302852221445534</v>
      </c>
    </row>
    <row r="99" spans="1:29" ht="33" customHeight="1" thickBot="1">
      <c r="A99" s="887"/>
      <c r="B99" s="887"/>
      <c r="C99" s="887"/>
      <c r="D99" s="907"/>
      <c r="E99" s="3030"/>
      <c r="F99" s="1058" t="s">
        <v>545</v>
      </c>
      <c r="G99" s="1059"/>
      <c r="H99" s="1060"/>
      <c r="I99" s="1061"/>
      <c r="J99" s="1076">
        <v>1.2966202176067583</v>
      </c>
      <c r="K99" s="1077">
        <v>1.3083090433649431</v>
      </c>
      <c r="L99" s="1077">
        <v>-0.2375825128246305</v>
      </c>
      <c r="M99" s="1077">
        <v>-1.66819993197673</v>
      </c>
      <c r="N99" s="1077">
        <v>-1.3865957781140708</v>
      </c>
      <c r="O99" s="1077">
        <v>1.0703231243938376</v>
      </c>
      <c r="P99" s="1077">
        <v>-8.4812376954297974</v>
      </c>
      <c r="Q99" s="1077">
        <v>2.2673384738541529</v>
      </c>
      <c r="R99" s="1077">
        <v>2.7545224315041423</v>
      </c>
      <c r="S99" s="1077">
        <v>0.87305830534633344</v>
      </c>
      <c r="T99" s="1077">
        <v>-0.65944345165694074</v>
      </c>
      <c r="U99" s="1077">
        <v>2.6071372023154709</v>
      </c>
      <c r="V99" s="1077">
        <v>3.1042817196614152</v>
      </c>
      <c r="W99" s="1077">
        <v>1.9358424392216449</v>
      </c>
      <c r="X99" s="1077">
        <v>-2.6705863935001162</v>
      </c>
      <c r="Y99" s="1077">
        <v>0.34823012687391497</v>
      </c>
      <c r="Z99" s="1077">
        <v>2.0561848991617069</v>
      </c>
      <c r="AA99" s="1077">
        <v>-5.6873472365076481</v>
      </c>
      <c r="AB99" s="1077">
        <v>-6.1223188149551078</v>
      </c>
      <c r="AC99" s="1078">
        <v>-5.0819551628545554</v>
      </c>
    </row>
    <row r="100" spans="1:29" ht="18.75">
      <c r="A100" s="887"/>
      <c r="B100" s="887"/>
      <c r="C100" s="887"/>
      <c r="D100" s="887"/>
      <c r="E100" s="1079" t="s">
        <v>531</v>
      </c>
      <c r="F100" s="971"/>
      <c r="G100" s="928"/>
      <c r="H100" s="972"/>
      <c r="I100" s="972"/>
      <c r="J100" s="973"/>
      <c r="K100" s="973"/>
      <c r="L100" s="973"/>
      <c r="M100" s="973"/>
      <c r="N100" s="973"/>
      <c r="O100" s="973"/>
      <c r="P100" s="973"/>
      <c r="Q100" s="973"/>
      <c r="R100" s="973"/>
      <c r="S100" s="973"/>
      <c r="T100" s="973"/>
      <c r="U100" s="973"/>
      <c r="V100" s="973"/>
      <c r="W100" s="973"/>
      <c r="X100" s="973"/>
      <c r="Y100" s="973"/>
      <c r="Z100" s="973"/>
      <c r="AA100" s="973"/>
      <c r="AB100" s="973"/>
      <c r="AC100" s="973"/>
    </row>
    <row r="101" spans="1:29" ht="18.75">
      <c r="A101" s="887"/>
      <c r="B101" s="887"/>
      <c r="C101" s="887"/>
      <c r="D101" s="887"/>
      <c r="E101" s="1079" t="s">
        <v>546</v>
      </c>
      <c r="F101" s="971"/>
      <c r="G101" s="928"/>
      <c r="H101" s="972"/>
      <c r="I101" s="972"/>
      <c r="J101" s="973"/>
      <c r="K101" s="973"/>
      <c r="L101" s="973"/>
      <c r="M101" s="973"/>
      <c r="N101" s="973"/>
      <c r="O101" s="973"/>
      <c r="P101" s="973"/>
      <c r="Q101" s="973"/>
      <c r="R101" s="973"/>
      <c r="S101" s="973"/>
      <c r="T101" s="973"/>
      <c r="U101" s="973"/>
      <c r="V101" s="973"/>
      <c r="W101" s="973"/>
      <c r="X101" s="973"/>
      <c r="Y101" s="973"/>
      <c r="Z101" s="973"/>
      <c r="AA101" s="973"/>
      <c r="AB101" s="973"/>
      <c r="AC101" s="973"/>
    </row>
    <row r="102" spans="1:29" ht="18.75">
      <c r="A102" s="887"/>
      <c r="B102" s="887"/>
      <c r="C102" s="887"/>
      <c r="D102" s="887"/>
      <c r="E102" s="1079" t="s">
        <v>547</v>
      </c>
      <c r="F102" s="971"/>
      <c r="G102" s="928"/>
      <c r="H102" s="972"/>
      <c r="I102" s="972"/>
      <c r="J102" s="973"/>
      <c r="K102" s="973"/>
      <c r="L102" s="973"/>
      <c r="M102" s="973"/>
      <c r="N102" s="973"/>
      <c r="O102" s="973"/>
      <c r="P102" s="973"/>
      <c r="Q102" s="973"/>
      <c r="R102" s="973"/>
      <c r="S102" s="973"/>
      <c r="T102" s="973"/>
      <c r="U102" s="973"/>
      <c r="V102" s="973"/>
      <c r="W102" s="973"/>
      <c r="X102" s="973"/>
      <c r="Y102" s="973"/>
      <c r="Z102" s="973"/>
      <c r="AA102" s="973"/>
      <c r="AB102" s="973"/>
      <c r="AC102" s="973"/>
    </row>
    <row r="103" spans="1:29" ht="18.75">
      <c r="A103" s="887"/>
      <c r="B103" s="887"/>
      <c r="C103" s="887"/>
      <c r="D103" s="887"/>
      <c r="E103" s="1079" t="s">
        <v>548</v>
      </c>
      <c r="F103" s="971"/>
      <c r="G103" s="928"/>
      <c r="H103" s="972"/>
      <c r="I103" s="972"/>
      <c r="J103" s="973"/>
      <c r="K103" s="973"/>
      <c r="L103" s="973"/>
      <c r="M103" s="973"/>
      <c r="N103" s="973"/>
      <c r="O103" s="973"/>
      <c r="P103" s="973"/>
      <c r="Q103" s="973"/>
      <c r="R103" s="973"/>
      <c r="S103" s="973"/>
      <c r="T103" s="973"/>
      <c r="U103" s="973"/>
      <c r="V103" s="973"/>
      <c r="W103" s="973"/>
      <c r="X103" s="973"/>
      <c r="Y103" s="973"/>
      <c r="Z103" s="973"/>
      <c r="AA103" s="973"/>
      <c r="AB103" s="973"/>
      <c r="AC103" s="973"/>
    </row>
    <row r="104" spans="1:29" ht="18.75">
      <c r="A104" s="887"/>
      <c r="B104" s="887"/>
      <c r="C104" s="887"/>
      <c r="D104" s="887"/>
      <c r="E104" s="971"/>
      <c r="F104" s="971"/>
      <c r="G104" s="928"/>
      <c r="H104" s="972"/>
      <c r="I104" s="972"/>
      <c r="J104" s="973"/>
      <c r="K104" s="973"/>
      <c r="L104" s="973"/>
      <c r="M104" s="973"/>
      <c r="N104" s="973"/>
      <c r="O104" s="973"/>
      <c r="P104" s="973"/>
      <c r="Q104" s="973"/>
      <c r="R104" s="973"/>
      <c r="S104" s="973"/>
      <c r="T104" s="973"/>
      <c r="U104" s="973"/>
      <c r="V104" s="973"/>
      <c r="W104" s="973"/>
      <c r="X104" s="973"/>
      <c r="Y104" s="973"/>
      <c r="Z104" s="973"/>
      <c r="AA104" s="973"/>
      <c r="AB104" s="973"/>
      <c r="AC104" s="973"/>
    </row>
    <row r="105" spans="1:29" ht="19.5" thickBot="1">
      <c r="A105" s="887"/>
      <c r="B105" s="887"/>
      <c r="C105" s="887"/>
      <c r="D105" s="887"/>
      <c r="E105" s="894" t="s">
        <v>549</v>
      </c>
      <c r="F105" s="895"/>
      <c r="G105" s="895"/>
      <c r="H105" s="895"/>
      <c r="I105" s="895"/>
      <c r="J105" s="895"/>
      <c r="K105" s="895"/>
      <c r="L105" s="895"/>
      <c r="M105" s="895"/>
      <c r="N105" s="895"/>
      <c r="O105" s="895"/>
      <c r="P105" s="895"/>
      <c r="Q105" s="895"/>
      <c r="R105" s="895"/>
      <c r="S105" s="895"/>
      <c r="T105" s="895"/>
      <c r="U105" s="895"/>
      <c r="V105" s="895"/>
      <c r="W105" s="887"/>
      <c r="X105" s="889"/>
      <c r="Y105" s="889"/>
      <c r="Z105" s="889"/>
      <c r="AA105" s="889"/>
      <c r="AC105" s="896" t="s">
        <v>501</v>
      </c>
    </row>
    <row r="106" spans="1:29" ht="24" customHeight="1">
      <c r="A106" s="884"/>
      <c r="B106" s="884"/>
      <c r="C106" s="884"/>
      <c r="D106" s="897"/>
      <c r="E106" s="3019"/>
      <c r="F106" s="3020"/>
      <c r="G106" s="3020"/>
      <c r="H106" s="3020"/>
      <c r="I106" s="3020"/>
      <c r="J106" s="898" t="s">
        <v>241</v>
      </c>
      <c r="K106" s="899"/>
      <c r="L106" s="899"/>
      <c r="M106" s="899"/>
      <c r="N106" s="899"/>
      <c r="O106" s="899"/>
      <c r="P106" s="899"/>
      <c r="Q106" s="899"/>
      <c r="R106" s="899"/>
      <c r="S106" s="899"/>
      <c r="T106" s="899"/>
      <c r="U106" s="899"/>
      <c r="V106" s="899"/>
      <c r="W106" s="899"/>
      <c r="X106" s="899"/>
      <c r="Y106" s="899"/>
      <c r="Z106" s="899"/>
      <c r="AA106" s="899"/>
      <c r="AB106" s="900"/>
      <c r="AC106" s="901"/>
    </row>
    <row r="107" spans="1:29" ht="24" customHeight="1">
      <c r="A107" s="884"/>
      <c r="B107" s="884"/>
      <c r="C107" s="884"/>
      <c r="D107" s="897"/>
      <c r="E107" s="3021"/>
      <c r="F107" s="3022"/>
      <c r="G107" s="3022"/>
      <c r="H107" s="3022"/>
      <c r="I107" s="3022"/>
      <c r="J107" s="902"/>
      <c r="K107" s="903" t="s">
        <v>502</v>
      </c>
      <c r="L107" s="904"/>
      <c r="M107" s="904"/>
      <c r="N107" s="904"/>
      <c r="O107" s="904"/>
      <c r="P107" s="904"/>
      <c r="Q107" s="904"/>
      <c r="R107" s="904"/>
      <c r="S107" s="904"/>
      <c r="T107" s="904"/>
      <c r="U107" s="904"/>
      <c r="V107" s="904"/>
      <c r="W107" s="904"/>
      <c r="X107" s="904"/>
      <c r="Y107" s="904"/>
      <c r="Z107" s="904"/>
      <c r="AA107" s="903" t="s">
        <v>355</v>
      </c>
      <c r="AB107" s="905"/>
      <c r="AC107" s="906"/>
    </row>
    <row r="108" spans="1:29" ht="24" customHeight="1">
      <c r="A108" s="887"/>
      <c r="B108" s="887"/>
      <c r="C108" s="887"/>
      <c r="D108" s="907"/>
      <c r="E108" s="3021"/>
      <c r="F108" s="3022"/>
      <c r="G108" s="3022"/>
      <c r="H108" s="3022"/>
      <c r="I108" s="3022"/>
      <c r="J108" s="902"/>
      <c r="K108" s="908"/>
      <c r="L108" s="903" t="s">
        <v>266</v>
      </c>
      <c r="M108" s="904"/>
      <c r="N108" s="904"/>
      <c r="O108" s="904"/>
      <c r="P108" s="904"/>
      <c r="Q108" s="903" t="s">
        <v>433</v>
      </c>
      <c r="R108" s="904"/>
      <c r="S108" s="904"/>
      <c r="T108" s="905"/>
      <c r="U108" s="905"/>
      <c r="V108" s="905"/>
      <c r="W108" s="909"/>
      <c r="X108" s="905"/>
      <c r="Y108" s="904"/>
      <c r="Z108" s="910"/>
      <c r="AA108" s="908"/>
      <c r="AB108" s="911" t="s">
        <v>266</v>
      </c>
      <c r="AC108" s="912" t="s">
        <v>433</v>
      </c>
    </row>
    <row r="109" spans="1:29" ht="38.25" thickBot="1">
      <c r="A109" s="887"/>
      <c r="B109" s="887"/>
      <c r="C109" s="887"/>
      <c r="D109" s="907"/>
      <c r="E109" s="3023"/>
      <c r="F109" s="3024"/>
      <c r="G109" s="3024"/>
      <c r="H109" s="3024"/>
      <c r="I109" s="3024"/>
      <c r="J109" s="902"/>
      <c r="K109" s="908"/>
      <c r="L109" s="908"/>
      <c r="M109" s="911" t="s">
        <v>503</v>
      </c>
      <c r="N109" s="911" t="s">
        <v>504</v>
      </c>
      <c r="O109" s="911" t="s">
        <v>505</v>
      </c>
      <c r="P109" s="903" t="s">
        <v>506</v>
      </c>
      <c r="Q109" s="908"/>
      <c r="R109" s="911" t="s">
        <v>507</v>
      </c>
      <c r="S109" s="911" t="s">
        <v>508</v>
      </c>
      <c r="T109" s="911" t="s">
        <v>509</v>
      </c>
      <c r="U109" s="911" t="s">
        <v>510</v>
      </c>
      <c r="V109" s="911" t="s">
        <v>511</v>
      </c>
      <c r="W109" s="911" t="s">
        <v>512</v>
      </c>
      <c r="X109" s="911" t="s">
        <v>513</v>
      </c>
      <c r="Y109" s="911" t="s">
        <v>514</v>
      </c>
      <c r="Z109" s="911" t="s">
        <v>426</v>
      </c>
      <c r="AA109" s="908"/>
      <c r="AB109" s="908"/>
      <c r="AC109" s="913"/>
    </row>
    <row r="110" spans="1:29" ht="39.75" customHeight="1" thickBot="1">
      <c r="A110" s="887"/>
      <c r="B110" s="887"/>
      <c r="C110" s="887"/>
      <c r="D110" s="907"/>
      <c r="E110" s="3016" t="s">
        <v>541</v>
      </c>
      <c r="F110" s="914" t="s">
        <v>550</v>
      </c>
      <c r="G110" s="915"/>
      <c r="H110" s="1080"/>
      <c r="I110" s="1081"/>
      <c r="J110" s="918">
        <v>5547.7342766620322</v>
      </c>
      <c r="K110" s="919">
        <v>5588.8970109847151</v>
      </c>
      <c r="L110" s="919">
        <v>11728.969731724719</v>
      </c>
      <c r="M110" s="919">
        <v>20148.440957191211</v>
      </c>
      <c r="N110" s="919">
        <v>14275.307755548985</v>
      </c>
      <c r="O110" s="919">
        <v>8691.6941881012845</v>
      </c>
      <c r="P110" s="1082">
        <v>6490.221709704897</v>
      </c>
      <c r="Q110" s="1083">
        <v>3769.9957878076411</v>
      </c>
      <c r="R110" s="919">
        <v>5297.9072430522247</v>
      </c>
      <c r="S110" s="919">
        <v>1452.3811128279617</v>
      </c>
      <c r="T110" s="919">
        <v>4544.3443041533183</v>
      </c>
      <c r="U110" s="919">
        <v>2678.7409240948218</v>
      </c>
      <c r="V110" s="1082">
        <v>1217.7609561779195</v>
      </c>
      <c r="W110" s="1083">
        <v>2873.8851580030296</v>
      </c>
      <c r="X110" s="919">
        <v>208.48937581822338</v>
      </c>
      <c r="Y110" s="919">
        <v>1859.8230910648949</v>
      </c>
      <c r="Z110" s="919">
        <v>5907.4477516412589</v>
      </c>
      <c r="AA110" s="919">
        <v>782.71776357958856</v>
      </c>
      <c r="AB110" s="919">
        <v>1655.4147754828339</v>
      </c>
      <c r="AC110" s="920">
        <v>433.23559791885282</v>
      </c>
    </row>
    <row r="111" spans="1:29" ht="33" customHeight="1">
      <c r="A111" s="887"/>
      <c r="B111" s="887"/>
      <c r="C111" s="887"/>
      <c r="D111" s="907"/>
      <c r="E111" s="3017"/>
      <c r="F111" s="921"/>
      <c r="G111" s="922" t="s">
        <v>551</v>
      </c>
      <c r="H111" s="977"/>
      <c r="I111" s="978"/>
      <c r="J111" s="1084">
        <v>2.8331976188788657</v>
      </c>
      <c r="K111" s="1085">
        <v>2.8475812919172165</v>
      </c>
      <c r="L111" s="1085">
        <v>3.2314710022728605</v>
      </c>
      <c r="M111" s="1085">
        <v>3.0946569249012605</v>
      </c>
      <c r="N111" s="1085">
        <v>3.0352057775575867</v>
      </c>
      <c r="O111" s="1085">
        <v>3.3792510713256103</v>
      </c>
      <c r="P111" s="1085">
        <v>3.3748586533761062</v>
      </c>
      <c r="Q111" s="1085">
        <v>2.7338599248440887</v>
      </c>
      <c r="R111" s="1085">
        <v>3.5451160227003569</v>
      </c>
      <c r="S111" s="1085">
        <v>2.7470322519096135</v>
      </c>
      <c r="T111" s="1085">
        <v>3.2093205768606894</v>
      </c>
      <c r="U111" s="1085">
        <v>1.9016823535090908</v>
      </c>
      <c r="V111" s="1085">
        <v>0.95149089295880018</v>
      </c>
      <c r="W111" s="1085">
        <v>1.6692995287054757</v>
      </c>
      <c r="X111" s="1085">
        <v>0.17556155832990697</v>
      </c>
      <c r="Y111" s="1085">
        <v>2.6551587718843481</v>
      </c>
      <c r="Z111" s="1085">
        <v>3.2606281660972858</v>
      </c>
      <c r="AA111" s="1085">
        <v>1.1394682693764273</v>
      </c>
      <c r="AB111" s="1085">
        <v>1.2316571315422125</v>
      </c>
      <c r="AC111" s="1086">
        <v>1.1025501147820469</v>
      </c>
    </row>
    <row r="112" spans="1:29" ht="33" customHeight="1">
      <c r="A112" s="887"/>
      <c r="B112" s="887"/>
      <c r="C112" s="887"/>
      <c r="D112" s="907"/>
      <c r="E112" s="3017"/>
      <c r="F112" s="921"/>
      <c r="G112" s="938" t="s">
        <v>552</v>
      </c>
      <c r="H112" s="939"/>
      <c r="I112" s="940"/>
      <c r="J112" s="1087">
        <v>23.102802442386473</v>
      </c>
      <c r="K112" s="1088">
        <v>23.159852092647998</v>
      </c>
      <c r="L112" s="1088">
        <v>33.668162835100823</v>
      </c>
      <c r="M112" s="1088">
        <v>39.129926156837946</v>
      </c>
      <c r="N112" s="1088">
        <v>38.370831371993226</v>
      </c>
      <c r="O112" s="1088">
        <v>30.219706353314962</v>
      </c>
      <c r="P112" s="1088">
        <v>25.133021718123494</v>
      </c>
      <c r="Q112" s="1088">
        <v>19.480320709604399</v>
      </c>
      <c r="R112" s="1088">
        <v>21.798013232655723</v>
      </c>
      <c r="S112" s="1088">
        <v>8.1551292935399147</v>
      </c>
      <c r="T112" s="1088">
        <v>20.772220765589175</v>
      </c>
      <c r="U112" s="1088">
        <v>18.033148369198233</v>
      </c>
      <c r="V112" s="1088">
        <v>18.270383955467707</v>
      </c>
      <c r="W112" s="1088">
        <v>19.226969297130811</v>
      </c>
      <c r="X112" s="1088">
        <v>22.168400719550007</v>
      </c>
      <c r="Y112" s="1088">
        <v>9.7855341298749003</v>
      </c>
      <c r="Z112" s="1088">
        <v>23.129751295075266</v>
      </c>
      <c r="AA112" s="1088">
        <v>6.267323593981768</v>
      </c>
      <c r="AB112" s="1088">
        <v>11.744873514998577</v>
      </c>
      <c r="AC112" s="1089">
        <v>3.8169101830679772</v>
      </c>
    </row>
    <row r="113" spans="1:29" ht="33" customHeight="1" thickBot="1">
      <c r="A113" s="887"/>
      <c r="B113" s="887"/>
      <c r="C113" s="887"/>
      <c r="D113" s="907"/>
      <c r="E113" s="3018"/>
      <c r="F113" s="947"/>
      <c r="G113" s="948" t="s">
        <v>553</v>
      </c>
      <c r="H113" s="949"/>
      <c r="I113" s="950"/>
      <c r="J113" s="1090">
        <v>84.756715534457157</v>
      </c>
      <c r="K113" s="1091">
        <v>84.745021502153065</v>
      </c>
      <c r="L113" s="1091">
        <v>107.80531761970818</v>
      </c>
      <c r="M113" s="1091">
        <v>166.38719821359138</v>
      </c>
      <c r="N113" s="1091">
        <v>122.57337109124448</v>
      </c>
      <c r="O113" s="1091">
        <v>85.11257647858541</v>
      </c>
      <c r="P113" s="1091">
        <v>76.51722968428561</v>
      </c>
      <c r="Q113" s="1091">
        <v>70.789444390925212</v>
      </c>
      <c r="R113" s="1091">
        <v>68.557817766537028</v>
      </c>
      <c r="S113" s="1091">
        <v>64.831487079736974</v>
      </c>
      <c r="T113" s="1091">
        <v>68.167159613868108</v>
      </c>
      <c r="U113" s="1091">
        <v>78.112615564833533</v>
      </c>
      <c r="V113" s="1091">
        <v>70.050257411399642</v>
      </c>
      <c r="W113" s="1091">
        <v>89.541487738380141</v>
      </c>
      <c r="X113" s="1091">
        <v>53.569814043811263</v>
      </c>
      <c r="Y113" s="1091">
        <v>71.580809185358405</v>
      </c>
      <c r="Z113" s="1091">
        <v>78.329914128862001</v>
      </c>
      <c r="AA113" s="1091">
        <v>109.60259465463473</v>
      </c>
      <c r="AB113" s="1091">
        <v>114.43757790404165</v>
      </c>
      <c r="AC113" s="1092">
        <v>102.94703786161669</v>
      </c>
    </row>
    <row r="114" spans="1:29" ht="39.75" customHeight="1" thickBot="1">
      <c r="A114" s="887"/>
      <c r="B114" s="887"/>
      <c r="C114" s="887"/>
      <c r="D114" s="907"/>
      <c r="E114" s="3029" t="s">
        <v>530</v>
      </c>
      <c r="F114" s="914" t="s">
        <v>554</v>
      </c>
      <c r="G114" s="915"/>
      <c r="H114" s="1080"/>
      <c r="I114" s="1081"/>
      <c r="J114" s="955">
        <v>-8.5790210670357396</v>
      </c>
      <c r="K114" s="956">
        <v>-8.6064475496987143</v>
      </c>
      <c r="L114" s="956">
        <v>-8.1212060638562491</v>
      </c>
      <c r="M114" s="956">
        <v>-7.1618395139851856</v>
      </c>
      <c r="N114" s="956">
        <v>-7.9388067708215715</v>
      </c>
      <c r="O114" s="956">
        <v>-8.1014062080445086</v>
      </c>
      <c r="P114" s="1093">
        <v>-8.8238018482326055</v>
      </c>
      <c r="Q114" s="1094">
        <v>-8.1926969218217494</v>
      </c>
      <c r="R114" s="956">
        <v>-8.7604983174597066</v>
      </c>
      <c r="S114" s="956">
        <v>-9.488628145068347</v>
      </c>
      <c r="T114" s="956">
        <v>-7.3493308691061827</v>
      </c>
      <c r="U114" s="956">
        <v>-5.4516772037572991</v>
      </c>
      <c r="V114" s="1093">
        <v>-9.7175289263130082</v>
      </c>
      <c r="W114" s="1094">
        <v>-2.8321301278223672</v>
      </c>
      <c r="X114" s="956">
        <v>-9.8856228357290803</v>
      </c>
      <c r="Y114" s="956">
        <v>-11.153077373643256</v>
      </c>
      <c r="Z114" s="956">
        <v>-7.5257131480381361</v>
      </c>
      <c r="AA114" s="956">
        <v>-10.07975263807208</v>
      </c>
      <c r="AB114" s="956">
        <v>-12.079728849077881</v>
      </c>
      <c r="AC114" s="957">
        <v>-9.7888166821167317</v>
      </c>
    </row>
    <row r="115" spans="1:29" ht="33" customHeight="1">
      <c r="A115" s="887"/>
      <c r="B115" s="887"/>
      <c r="C115" s="887"/>
      <c r="D115" s="907"/>
      <c r="E115" s="3040"/>
      <c r="F115" s="921"/>
      <c r="G115" s="922" t="s">
        <v>551</v>
      </c>
      <c r="H115" s="977"/>
      <c r="I115" s="978"/>
      <c r="J115" s="1095">
        <v>-0.93235402309522897</v>
      </c>
      <c r="K115" s="1096">
        <v>-0.94739977189412627</v>
      </c>
      <c r="L115" s="1096">
        <v>-0.82967526840531036</v>
      </c>
      <c r="M115" s="1096">
        <v>-0.32810439144907377</v>
      </c>
      <c r="N115" s="1096">
        <v>-0.71586754424305354</v>
      </c>
      <c r="O115" s="1096">
        <v>-1.0505818116064489</v>
      </c>
      <c r="P115" s="1096">
        <v>-1.4972668578471371</v>
      </c>
      <c r="Q115" s="1096">
        <v>-0.90849344958809297</v>
      </c>
      <c r="R115" s="1096">
        <v>-0.76217221828468951</v>
      </c>
      <c r="S115" s="1096">
        <v>-1.5159038237909783</v>
      </c>
      <c r="T115" s="1096">
        <v>-0.63803414260414115</v>
      </c>
      <c r="U115" s="1096">
        <v>-1.3499058481204855</v>
      </c>
      <c r="V115" s="1096">
        <v>-1.4481108332986139</v>
      </c>
      <c r="W115" s="1096">
        <v>-1.2458671275300333</v>
      </c>
      <c r="X115" s="1096">
        <v>-3.2369197072186893</v>
      </c>
      <c r="Y115" s="1096">
        <v>-0.94302882103110619</v>
      </c>
      <c r="Z115" s="1096">
        <v>-1.5674155698431491</v>
      </c>
      <c r="AA115" s="1096">
        <v>-1.0451865232436148</v>
      </c>
      <c r="AB115" s="1096">
        <v>-1.64064006228989</v>
      </c>
      <c r="AC115" s="1097">
        <v>-0.91143331761077206</v>
      </c>
    </row>
    <row r="116" spans="1:29" ht="33" customHeight="1">
      <c r="A116" s="887"/>
      <c r="B116" s="887"/>
      <c r="C116" s="887"/>
      <c r="D116" s="907"/>
      <c r="E116" s="3040"/>
      <c r="F116" s="921"/>
      <c r="G116" s="938" t="s">
        <v>555</v>
      </c>
      <c r="H116" s="939"/>
      <c r="I116" s="940"/>
      <c r="J116" s="1098">
        <v>1.487780807573543</v>
      </c>
      <c r="K116" s="1099">
        <v>1.4728539021184019</v>
      </c>
      <c r="L116" s="1099">
        <v>1.3103417766413941</v>
      </c>
      <c r="M116" s="1099">
        <v>0.49149425679458147</v>
      </c>
      <c r="N116" s="1099">
        <v>1.0574586476139558</v>
      </c>
      <c r="O116" s="1099">
        <v>1.8147948572517407</v>
      </c>
      <c r="P116" s="1099">
        <v>1.9088872211813595</v>
      </c>
      <c r="Q116" s="1099">
        <v>1.935980675228123</v>
      </c>
      <c r="R116" s="1099">
        <v>1.8593653980050249</v>
      </c>
      <c r="S116" s="1099">
        <v>1.3682244450215677</v>
      </c>
      <c r="T116" s="1099">
        <v>2.1237654042158738</v>
      </c>
      <c r="U116" s="1099">
        <v>1.934492719526304</v>
      </c>
      <c r="V116" s="1099">
        <v>1.9223234327957925</v>
      </c>
      <c r="W116" s="1099">
        <v>1.3392937956389375</v>
      </c>
      <c r="X116" s="1099">
        <v>1.4256698973505451</v>
      </c>
      <c r="Y116" s="1099">
        <v>1.587248564931059</v>
      </c>
      <c r="Z116" s="1099">
        <v>1.5966281312206831</v>
      </c>
      <c r="AA116" s="1099">
        <v>-1.3131457197403336</v>
      </c>
      <c r="AB116" s="1099">
        <v>-3.8508908698210718</v>
      </c>
      <c r="AC116" s="1100">
        <v>0.26231203914862533</v>
      </c>
    </row>
    <row r="117" spans="1:29" ht="33" customHeight="1" thickBot="1">
      <c r="A117" s="887"/>
      <c r="B117" s="887"/>
      <c r="C117" s="887"/>
      <c r="D117" s="907"/>
      <c r="E117" s="3030"/>
      <c r="F117" s="947"/>
      <c r="G117" s="948" t="s">
        <v>556</v>
      </c>
      <c r="H117" s="949"/>
      <c r="I117" s="950"/>
      <c r="J117" s="1101">
        <v>-9.0714495424205808</v>
      </c>
      <c r="K117" s="1102">
        <v>-9.0715468745106023</v>
      </c>
      <c r="L117" s="1102">
        <v>-8.5508296266730071</v>
      </c>
      <c r="M117" s="1102">
        <v>-7.3117879555293683</v>
      </c>
      <c r="N117" s="1102">
        <v>-8.2452868730191824</v>
      </c>
      <c r="O117" s="1102">
        <v>-8.7811210763571097</v>
      </c>
      <c r="P117" s="1102">
        <v>-9.1717098293606512</v>
      </c>
      <c r="Q117" s="1102">
        <v>-9.1105881540932785</v>
      </c>
      <c r="R117" s="1102">
        <v>-9.7380546936406915</v>
      </c>
      <c r="S117" s="1102">
        <v>-9.3359314075463544</v>
      </c>
      <c r="T117" s="1102">
        <v>-8.6935273322587534</v>
      </c>
      <c r="U117" s="1102">
        <v>-5.976771586773296</v>
      </c>
      <c r="V117" s="1102">
        <v>-10.118736618518454</v>
      </c>
      <c r="W117" s="1102">
        <v>-2.9066403943334365</v>
      </c>
      <c r="X117" s="1102">
        <v>-8.1801633945382832</v>
      </c>
      <c r="Y117" s="1102">
        <v>-11.708652033760373</v>
      </c>
      <c r="Z117" s="1102">
        <v>-7.5295846655952374</v>
      </c>
      <c r="AA117" s="1102">
        <v>-7.9208582474493596</v>
      </c>
      <c r="AB117" s="1102">
        <v>-7.0331619391746614</v>
      </c>
      <c r="AC117" s="1103">
        <v>-9.1972256402005428</v>
      </c>
    </row>
    <row r="118" spans="1:29" ht="19.5" customHeight="1">
      <c r="A118" s="887"/>
      <c r="B118" s="887"/>
      <c r="C118" s="887"/>
      <c r="D118" s="954"/>
      <c r="E118" s="1079" t="s">
        <v>531</v>
      </c>
      <c r="F118" s="1079"/>
      <c r="G118" s="928"/>
      <c r="H118" s="972"/>
      <c r="I118" s="972"/>
      <c r="J118" s="1104"/>
      <c r="K118" s="1104"/>
      <c r="L118" s="1104"/>
      <c r="M118" s="1104"/>
      <c r="N118" s="1104"/>
      <c r="O118" s="1104"/>
      <c r="P118" s="1104"/>
      <c r="Q118" s="1104"/>
      <c r="R118" s="1104"/>
      <c r="S118" s="1104"/>
      <c r="T118" s="1104"/>
      <c r="U118" s="1104"/>
      <c r="V118" s="1104"/>
      <c r="W118" s="1104"/>
      <c r="X118" s="1104"/>
      <c r="Y118" s="1104"/>
      <c r="Z118" s="1104"/>
      <c r="AA118" s="1104"/>
      <c r="AB118" s="1104"/>
      <c r="AC118" s="1104"/>
    </row>
    <row r="119" spans="1:29" ht="19.5" customHeight="1">
      <c r="A119" s="887"/>
      <c r="B119" s="887"/>
      <c r="C119" s="887"/>
      <c r="D119" s="954"/>
      <c r="E119" s="1079" t="s">
        <v>557</v>
      </c>
      <c r="F119" s="1079"/>
      <c r="G119" s="928"/>
      <c r="H119" s="972"/>
      <c r="I119" s="972"/>
      <c r="J119" s="1104"/>
      <c r="K119" s="1104"/>
      <c r="L119" s="1104"/>
      <c r="M119" s="1104"/>
      <c r="N119" s="1104"/>
      <c r="O119" s="1104"/>
      <c r="P119" s="1104"/>
      <c r="Q119" s="1104"/>
      <c r="R119" s="1104"/>
      <c r="S119" s="1104"/>
      <c r="T119" s="1104"/>
      <c r="U119" s="1104"/>
      <c r="V119" s="1104"/>
      <c r="W119" s="1104"/>
      <c r="X119" s="1104"/>
      <c r="Y119" s="1104"/>
      <c r="Z119" s="1104"/>
      <c r="AA119" s="1104"/>
      <c r="AB119" s="1104"/>
      <c r="AC119" s="1104"/>
    </row>
    <row r="120" spans="1:29" ht="19.5" customHeight="1">
      <c r="A120" s="887"/>
      <c r="B120" s="887"/>
      <c r="C120" s="887"/>
      <c r="D120" s="954"/>
      <c r="E120" s="1079" t="s">
        <v>558</v>
      </c>
      <c r="F120" s="1079" t="s">
        <v>559</v>
      </c>
      <c r="G120" s="928"/>
      <c r="H120" s="972"/>
      <c r="I120" s="972"/>
      <c r="J120" s="1104"/>
      <c r="K120" s="1104"/>
      <c r="L120" s="1104"/>
      <c r="M120" s="1104"/>
      <c r="N120" s="1104"/>
      <c r="O120" s="1104"/>
      <c r="P120" s="1104"/>
      <c r="Q120" s="1104"/>
      <c r="R120" s="1104"/>
      <c r="S120" s="1104"/>
      <c r="T120" s="1104"/>
      <c r="U120" s="1104"/>
      <c r="V120" s="1104"/>
      <c r="W120" s="1104"/>
      <c r="X120" s="1104"/>
      <c r="Y120" s="1104"/>
      <c r="Z120" s="1104"/>
      <c r="AA120" s="1104"/>
      <c r="AB120" s="1104"/>
      <c r="AC120" s="1104"/>
    </row>
    <row r="121" spans="1:29" ht="19.5" customHeight="1">
      <c r="A121" s="887"/>
      <c r="B121" s="887"/>
      <c r="C121" s="887"/>
      <c r="D121" s="954"/>
      <c r="E121" s="1079" t="s">
        <v>560</v>
      </c>
      <c r="F121" s="1079"/>
      <c r="G121" s="928"/>
      <c r="H121" s="972"/>
      <c r="I121" s="972"/>
      <c r="J121" s="1104"/>
      <c r="K121" s="1104"/>
      <c r="L121" s="1104"/>
      <c r="M121" s="1104"/>
      <c r="N121" s="1104"/>
      <c r="O121" s="1104"/>
      <c r="P121" s="1104"/>
      <c r="Q121" s="1104"/>
      <c r="R121" s="1104"/>
      <c r="S121" s="1104"/>
      <c r="T121" s="1104"/>
      <c r="U121" s="1104"/>
      <c r="V121" s="1104"/>
      <c r="W121" s="1104"/>
      <c r="X121" s="1104"/>
      <c r="Y121" s="1104"/>
      <c r="Z121" s="1104"/>
      <c r="AA121" s="1104"/>
      <c r="AB121" s="1104"/>
      <c r="AC121" s="1104"/>
    </row>
    <row r="122" spans="1:29" ht="19.5" customHeight="1">
      <c r="A122" s="887"/>
      <c r="B122" s="887"/>
      <c r="C122" s="887"/>
      <c r="D122" s="954"/>
      <c r="E122" s="1079" t="s">
        <v>561</v>
      </c>
      <c r="F122" s="1079"/>
      <c r="G122" s="928"/>
      <c r="H122" s="972"/>
      <c r="I122" s="972"/>
      <c r="J122" s="1104"/>
      <c r="K122" s="1104"/>
      <c r="L122" s="1104"/>
      <c r="M122" s="1104"/>
      <c r="N122" s="1104"/>
      <c r="O122" s="1104"/>
      <c r="P122" s="1104"/>
      <c r="Q122" s="1104"/>
      <c r="R122" s="1104"/>
      <c r="S122" s="1104"/>
      <c r="T122" s="1104"/>
      <c r="U122" s="1104"/>
      <c r="V122" s="1104"/>
      <c r="W122" s="1104"/>
      <c r="X122" s="1104"/>
      <c r="Y122" s="1104"/>
      <c r="Z122" s="1104"/>
      <c r="AA122" s="1104"/>
      <c r="AB122" s="1104"/>
      <c r="AC122" s="1104"/>
    </row>
    <row r="123" spans="1:29" ht="19.5" customHeight="1">
      <c r="A123" s="887"/>
      <c r="B123" s="887"/>
      <c r="C123" s="887"/>
      <c r="D123" s="954"/>
      <c r="E123" s="1079" t="s">
        <v>562</v>
      </c>
      <c r="F123" s="1105" t="s">
        <v>563</v>
      </c>
      <c r="G123" s="928"/>
      <c r="H123" s="972"/>
      <c r="I123" s="972"/>
      <c r="J123" s="1104"/>
      <c r="K123" s="1104"/>
      <c r="L123" s="1104"/>
      <c r="M123" s="1104"/>
      <c r="N123" s="1104"/>
      <c r="O123" s="1104"/>
      <c r="P123" s="1104"/>
      <c r="Q123" s="1104"/>
      <c r="R123" s="1104"/>
      <c r="S123" s="1104"/>
      <c r="T123" s="1104"/>
      <c r="U123" s="1104"/>
      <c r="V123" s="1104"/>
      <c r="W123" s="1104"/>
      <c r="X123" s="1104"/>
      <c r="Y123" s="1104"/>
      <c r="Z123" s="1104"/>
      <c r="AA123" s="1104"/>
      <c r="AB123" s="1104"/>
      <c r="AC123" s="1104"/>
    </row>
    <row r="124" spans="1:29" ht="19.5" customHeight="1">
      <c r="A124" s="887"/>
      <c r="B124" s="887"/>
      <c r="C124" s="887"/>
      <c r="D124" s="954"/>
      <c r="E124" s="1079"/>
      <c r="F124" s="1105"/>
      <c r="G124" s="928"/>
      <c r="H124" s="972"/>
      <c r="I124" s="972"/>
      <c r="J124" s="1104"/>
      <c r="K124" s="1104"/>
      <c r="L124" s="1104"/>
      <c r="M124" s="1104"/>
      <c r="N124" s="1104"/>
      <c r="O124" s="1104"/>
      <c r="P124" s="1104"/>
      <c r="Q124" s="1104"/>
      <c r="R124" s="1104"/>
      <c r="S124" s="1104"/>
      <c r="T124" s="1104"/>
      <c r="U124" s="1104"/>
      <c r="V124" s="1104"/>
      <c r="W124" s="1104"/>
      <c r="X124" s="1104"/>
      <c r="Y124" s="1104"/>
      <c r="Z124" s="1104"/>
      <c r="AA124" s="1104"/>
      <c r="AB124" s="1104"/>
      <c r="AC124" s="1104"/>
    </row>
    <row r="125" spans="1:29" ht="18.75" customHeight="1">
      <c r="AC125" s="896" t="s">
        <v>564</v>
      </c>
    </row>
    <row r="126" spans="1:29" ht="19.5" thickBot="1">
      <c r="E126" s="894" t="s">
        <v>565</v>
      </c>
      <c r="F126" s="1106"/>
      <c r="G126" s="1106"/>
      <c r="H126" s="1106"/>
      <c r="I126" s="1106"/>
      <c r="J126" s="1106"/>
      <c r="K126" s="1106"/>
      <c r="L126" s="1106"/>
      <c r="M126" s="1106"/>
      <c r="N126" s="1106"/>
      <c r="O126" s="1106"/>
      <c r="P126" s="1106"/>
      <c r="Q126" s="1106"/>
      <c r="R126" s="1106"/>
      <c r="S126" s="1106"/>
      <c r="T126" s="1106"/>
      <c r="U126" s="1106"/>
      <c r="V126" s="1106"/>
      <c r="W126" s="887"/>
      <c r="X126" s="889"/>
      <c r="Y126" s="889"/>
      <c r="Z126" s="889"/>
      <c r="AA126" s="889"/>
      <c r="AC126" s="896" t="s">
        <v>566</v>
      </c>
    </row>
    <row r="127" spans="1:29" ht="24" customHeight="1">
      <c r="E127" s="3019"/>
      <c r="F127" s="3020"/>
      <c r="G127" s="3020"/>
      <c r="H127" s="3020"/>
      <c r="I127" s="3026"/>
      <c r="J127" s="898" t="s">
        <v>241</v>
      </c>
      <c r="K127" s="899"/>
      <c r="L127" s="899"/>
      <c r="M127" s="899"/>
      <c r="N127" s="899"/>
      <c r="O127" s="899"/>
      <c r="P127" s="899"/>
      <c r="Q127" s="899"/>
      <c r="R127" s="899"/>
      <c r="S127" s="899"/>
      <c r="T127" s="899"/>
      <c r="U127" s="899"/>
      <c r="V127" s="899"/>
      <c r="W127" s="899"/>
      <c r="X127" s="899"/>
      <c r="Y127" s="899"/>
      <c r="Z127" s="899"/>
      <c r="AA127" s="899"/>
      <c r="AB127" s="900"/>
      <c r="AC127" s="901"/>
    </row>
    <row r="128" spans="1:29" ht="24" customHeight="1">
      <c r="E128" s="3021"/>
      <c r="F128" s="3022"/>
      <c r="G128" s="3022"/>
      <c r="H128" s="3022"/>
      <c r="I128" s="3027"/>
      <c r="J128" s="902"/>
      <c r="K128" s="903" t="s">
        <v>502</v>
      </c>
      <c r="L128" s="904"/>
      <c r="M128" s="904"/>
      <c r="N128" s="904"/>
      <c r="O128" s="904"/>
      <c r="P128" s="904"/>
      <c r="Q128" s="904"/>
      <c r="R128" s="904"/>
      <c r="S128" s="904"/>
      <c r="T128" s="904"/>
      <c r="U128" s="904"/>
      <c r="V128" s="904"/>
      <c r="W128" s="904"/>
      <c r="X128" s="904"/>
      <c r="Y128" s="904"/>
      <c r="Z128" s="904"/>
      <c r="AA128" s="903" t="s">
        <v>355</v>
      </c>
      <c r="AB128" s="905"/>
      <c r="AC128" s="906"/>
    </row>
    <row r="129" spans="5:29" ht="24" customHeight="1">
      <c r="E129" s="3021"/>
      <c r="F129" s="3022"/>
      <c r="G129" s="3022"/>
      <c r="H129" s="3022"/>
      <c r="I129" s="3027"/>
      <c r="J129" s="902"/>
      <c r="K129" s="908"/>
      <c r="L129" s="903" t="s">
        <v>266</v>
      </c>
      <c r="M129" s="904"/>
      <c r="N129" s="904"/>
      <c r="O129" s="904"/>
      <c r="P129" s="904"/>
      <c r="Q129" s="903" t="s">
        <v>433</v>
      </c>
      <c r="R129" s="904"/>
      <c r="S129" s="904"/>
      <c r="T129" s="905"/>
      <c r="U129" s="905"/>
      <c r="V129" s="905"/>
      <c r="W129" s="909"/>
      <c r="X129" s="905"/>
      <c r="Y129" s="904"/>
      <c r="Z129" s="910"/>
      <c r="AA129" s="908"/>
      <c r="AB129" s="911" t="s">
        <v>266</v>
      </c>
      <c r="AC129" s="912" t="s">
        <v>433</v>
      </c>
    </row>
    <row r="130" spans="5:29" ht="38.25" thickBot="1">
      <c r="E130" s="3023"/>
      <c r="F130" s="3024"/>
      <c r="G130" s="3024"/>
      <c r="H130" s="3024"/>
      <c r="I130" s="3028"/>
      <c r="J130" s="902"/>
      <c r="K130" s="908"/>
      <c r="L130" s="908"/>
      <c r="M130" s="911" t="s">
        <v>503</v>
      </c>
      <c r="N130" s="911" t="s">
        <v>504</v>
      </c>
      <c r="O130" s="911" t="s">
        <v>505</v>
      </c>
      <c r="P130" s="903" t="s">
        <v>506</v>
      </c>
      <c r="Q130" s="908"/>
      <c r="R130" s="911" t="s">
        <v>507</v>
      </c>
      <c r="S130" s="911" t="s">
        <v>508</v>
      </c>
      <c r="T130" s="911" t="s">
        <v>509</v>
      </c>
      <c r="U130" s="911" t="s">
        <v>510</v>
      </c>
      <c r="V130" s="911" t="s">
        <v>511</v>
      </c>
      <c r="W130" s="911" t="s">
        <v>512</v>
      </c>
      <c r="X130" s="911" t="s">
        <v>513</v>
      </c>
      <c r="Y130" s="911" t="s">
        <v>514</v>
      </c>
      <c r="Z130" s="911" t="s">
        <v>426</v>
      </c>
      <c r="AA130" s="908"/>
      <c r="AB130" s="908"/>
      <c r="AC130" s="913"/>
    </row>
    <row r="131" spans="5:29" ht="33" customHeight="1">
      <c r="E131" s="3016" t="s">
        <v>541</v>
      </c>
      <c r="F131" s="1107" t="s">
        <v>567</v>
      </c>
      <c r="G131" s="886"/>
      <c r="H131" s="1108"/>
      <c r="I131" s="1109"/>
      <c r="J131" s="1110">
        <v>68.614316710718668</v>
      </c>
      <c r="K131" s="1111">
        <v>68.600600754446418</v>
      </c>
      <c r="L131" s="1111">
        <v>69.014954854701983</v>
      </c>
      <c r="M131" s="1111">
        <v>59.567810126043085</v>
      </c>
      <c r="N131" s="1111">
        <v>70.165608460019385</v>
      </c>
      <c r="O131" s="1111">
        <v>70.122538902758649</v>
      </c>
      <c r="P131" s="1111">
        <v>69.130790770858013</v>
      </c>
      <c r="Q131" s="1111">
        <v>68.365476615893911</v>
      </c>
      <c r="R131" s="1111">
        <v>69.29230275476462</v>
      </c>
      <c r="S131" s="1111">
        <v>65.807427290050484</v>
      </c>
      <c r="T131" s="1111">
        <v>69.492741615960057</v>
      </c>
      <c r="U131" s="1111">
        <v>65.173151683889131</v>
      </c>
      <c r="V131" s="1111">
        <v>66.288499500143246</v>
      </c>
      <c r="W131" s="1111">
        <v>72.808808199015544</v>
      </c>
      <c r="X131" s="1111">
        <v>70.556079606730947</v>
      </c>
      <c r="Y131" s="1111">
        <v>72.165215963462629</v>
      </c>
      <c r="Z131" s="1111">
        <v>65.29637338862625</v>
      </c>
      <c r="AA131" s="1111">
        <v>74.807161227057378</v>
      </c>
      <c r="AB131" s="1111">
        <v>79.393615322340509</v>
      </c>
      <c r="AC131" s="1112">
        <v>70.375804864164948</v>
      </c>
    </row>
    <row r="132" spans="5:29" ht="33" customHeight="1" thickBot="1">
      <c r="E132" s="3018"/>
      <c r="F132" s="1113" t="s">
        <v>568</v>
      </c>
      <c r="G132" s="1114"/>
      <c r="H132" s="950"/>
      <c r="I132" s="1115"/>
      <c r="J132" s="1116">
        <v>16.0593692655506</v>
      </c>
      <c r="K132" s="1117">
        <v>16.044861319641583</v>
      </c>
      <c r="L132" s="1117">
        <v>13.273705184020013</v>
      </c>
      <c r="M132" s="1117">
        <v>8.1876093061833863</v>
      </c>
      <c r="N132" s="1117">
        <v>12.520789529780702</v>
      </c>
      <c r="O132" s="1117">
        <v>16.310423642760945</v>
      </c>
      <c r="P132" s="1117">
        <v>16.970048225548531</v>
      </c>
      <c r="Q132" s="1117">
        <v>18.371090358934829</v>
      </c>
      <c r="R132" s="1117">
        <v>18.614769952346304</v>
      </c>
      <c r="S132" s="1117">
        <v>14.969722253405129</v>
      </c>
      <c r="T132" s="1117">
        <v>19.945200793986608</v>
      </c>
      <c r="U132" s="1117">
        <v>17.953819807800446</v>
      </c>
      <c r="V132" s="1117">
        <v>19.00685849169502</v>
      </c>
      <c r="W132" s="1117">
        <v>13.621250749916944</v>
      </c>
      <c r="X132" s="1117">
        <v>15.822715201994658</v>
      </c>
      <c r="Y132" s="1117">
        <v>24.06548321726477</v>
      </c>
      <c r="Z132" s="1117">
        <v>15.912286493489866</v>
      </c>
      <c r="AA132" s="1117">
        <v>26.99478537731283</v>
      </c>
      <c r="AB132" s="1117">
        <v>20.813830119182597</v>
      </c>
      <c r="AC132" s="1118">
        <v>37.00842709038325</v>
      </c>
    </row>
    <row r="133" spans="5:29" ht="33" customHeight="1">
      <c r="E133" s="3029" t="s">
        <v>569</v>
      </c>
      <c r="F133" s="1107" t="s">
        <v>567</v>
      </c>
      <c r="G133" s="886"/>
      <c r="H133" s="1108"/>
      <c r="I133" s="1109"/>
      <c r="J133" s="1095">
        <v>5.5215645734325705</v>
      </c>
      <c r="K133" s="1119">
        <v>5.5194772785109905</v>
      </c>
      <c r="L133" s="1119">
        <v>5.9176056162375232</v>
      </c>
      <c r="M133" s="1119">
        <v>5.7120827967775512</v>
      </c>
      <c r="N133" s="1119">
        <v>5.9765410065073752</v>
      </c>
      <c r="O133" s="1119">
        <v>5.906731869048258</v>
      </c>
      <c r="P133" s="1119">
        <v>5.6206535850058685</v>
      </c>
      <c r="Q133" s="1119">
        <v>5.2939370597231061</v>
      </c>
      <c r="R133" s="1119">
        <v>5.4417458993824965</v>
      </c>
      <c r="S133" s="1119">
        <v>5.3056503276142664</v>
      </c>
      <c r="T133" s="1119">
        <v>5.6140063552515684</v>
      </c>
      <c r="U133" s="1119">
        <v>5.2707091575586063</v>
      </c>
      <c r="V133" s="1119">
        <v>4.8446384626880601</v>
      </c>
      <c r="W133" s="1119">
        <v>5.7679841575863833</v>
      </c>
      <c r="X133" s="1119">
        <v>3.8139986306491096</v>
      </c>
      <c r="Y133" s="1119">
        <v>5.1944582128350874</v>
      </c>
      <c r="Z133" s="1119">
        <v>5.0425627896861442</v>
      </c>
      <c r="AA133" s="1119">
        <v>6.1078499717799701</v>
      </c>
      <c r="AB133" s="1119">
        <v>5.8927953388465966</v>
      </c>
      <c r="AC133" s="1120">
        <v>6.0699336912981892</v>
      </c>
    </row>
    <row r="134" spans="5:29" ht="33" customHeight="1" thickBot="1">
      <c r="E134" s="3030"/>
      <c r="F134" s="1113" t="s">
        <v>568</v>
      </c>
      <c r="G134" s="1114"/>
      <c r="H134" s="950"/>
      <c r="I134" s="1115"/>
      <c r="J134" s="1121">
        <v>1.2990134378086751</v>
      </c>
      <c r="K134" s="1122">
        <v>1.2973780641758133</v>
      </c>
      <c r="L134" s="1122">
        <v>1.3686865104458672</v>
      </c>
      <c r="M134" s="1122">
        <v>0.97259355706659978</v>
      </c>
      <c r="N134" s="1122">
        <v>1.4017218446948654</v>
      </c>
      <c r="O134" s="1122">
        <v>1.4255012227982462</v>
      </c>
      <c r="P134" s="1122">
        <v>0.50659998811709528</v>
      </c>
      <c r="Q134" s="1122">
        <v>1.0719130981553278</v>
      </c>
      <c r="R134" s="1122">
        <v>1.1084800289843848</v>
      </c>
      <c r="S134" s="1122">
        <v>1.853393406514197</v>
      </c>
      <c r="T134" s="1122">
        <v>0.97557448786340117</v>
      </c>
      <c r="U134" s="1122">
        <v>0.36831627306041881</v>
      </c>
      <c r="V134" s="1122">
        <v>0.32230407172320952</v>
      </c>
      <c r="W134" s="1122">
        <v>0.71347800944576711</v>
      </c>
      <c r="X134" s="1122">
        <v>-0.53064829970711358</v>
      </c>
      <c r="Y134" s="1122">
        <v>3.3892266683224861</v>
      </c>
      <c r="Z134" s="1122">
        <v>0.67531311541877592</v>
      </c>
      <c r="AA134" s="1122">
        <v>1.2196182380423686</v>
      </c>
      <c r="AB134" s="1122">
        <v>1.0685687622066808</v>
      </c>
      <c r="AC134" s="1123">
        <v>1.4472433540837244</v>
      </c>
    </row>
    <row r="135" spans="5:29" ht="17.25">
      <c r="E135" s="1124" t="s">
        <v>570</v>
      </c>
    </row>
    <row r="136" spans="5:29" ht="17.25">
      <c r="E136" s="1124" t="s">
        <v>571</v>
      </c>
    </row>
  </sheetData>
  <mergeCells count="15">
    <mergeCell ref="E127:I130"/>
    <mergeCell ref="E131:E132"/>
    <mergeCell ref="E133:E134"/>
    <mergeCell ref="E88:I91"/>
    <mergeCell ref="E92:E95"/>
    <mergeCell ref="E96:E99"/>
    <mergeCell ref="E106:I109"/>
    <mergeCell ref="E110:E113"/>
    <mergeCell ref="E114:E117"/>
    <mergeCell ref="E68:E84"/>
    <mergeCell ref="E8:I11"/>
    <mergeCell ref="E12:E25"/>
    <mergeCell ref="E26:E39"/>
    <mergeCell ref="E47:I50"/>
    <mergeCell ref="E51:E67"/>
  </mergeCells>
  <phoneticPr fontId="21"/>
  <pageMargins left="0.7" right="0.7" top="0.75" bottom="0.75" header="0.3" footer="0.3"/>
  <pageSetup paperSize="9" scale="46" fitToHeight="0" orientation="landscape" r:id="rId1"/>
  <rowBreaks count="3" manualBreakCount="3">
    <brk id="45" min="3" max="29" man="1"/>
    <brk id="86" min="3" max="29" man="1"/>
    <brk id="124" min="3" max="2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AQ343"/>
  <sheetViews>
    <sheetView showGridLines="0" zoomScale="70" zoomScaleNormal="70" workbookViewId="0">
      <pane xSplit="9" ySplit="8" topLeftCell="J9" activePane="bottomRight" state="frozen"/>
      <selection activeCell="D1" sqref="D1"/>
      <selection pane="topRight" activeCell="D1" sqref="D1"/>
      <selection pane="bottomLeft" activeCell="D1" sqref="D1"/>
      <selection pane="bottomRight"/>
    </sheetView>
  </sheetViews>
  <sheetFormatPr defaultRowHeight="14.25"/>
  <cols>
    <col min="1" max="1" width="2.375" style="1126" customWidth="1"/>
    <col min="2" max="3" width="1.5" style="1126" customWidth="1"/>
    <col min="4" max="4" width="2.625" style="1126" customWidth="1"/>
    <col min="5" max="7" width="0.75" style="1126" customWidth="1"/>
    <col min="8" max="9" width="9" style="1126" customWidth="1"/>
    <col min="10" max="10" width="2.5" style="1126" customWidth="1"/>
    <col min="11" max="11" width="9.875" style="1126" bestFit="1" customWidth="1"/>
    <col min="12" max="12" width="2.5" style="1126" customWidth="1"/>
    <col min="13" max="13" width="1.5" style="1126" customWidth="1"/>
    <col min="14" max="14" width="9.875" style="1126" bestFit="1" customWidth="1"/>
    <col min="15" max="15" width="1.5" style="1126" customWidth="1"/>
    <col min="16" max="16" width="2" style="1126" customWidth="1"/>
    <col min="17" max="17" width="8.75" style="1126" bestFit="1" customWidth="1"/>
    <col min="18" max="19" width="2" style="1126" customWidth="1"/>
    <col min="20" max="20" width="8.75" style="1126" customWidth="1"/>
    <col min="21" max="21" width="2" style="1126" customWidth="1"/>
    <col min="22" max="22" width="2.375" style="1126" customWidth="1"/>
    <col min="23" max="23" width="8.875" style="1126" customWidth="1"/>
    <col min="24" max="25" width="2.375" style="1126" customWidth="1"/>
    <col min="26" max="26" width="9.625" style="1126" customWidth="1"/>
    <col min="27" max="27" width="2.375" style="1126" customWidth="1"/>
    <col min="28" max="28" width="2.625" style="1126" customWidth="1"/>
    <col min="29" max="29" width="9.75" style="1126" bestFit="1" customWidth="1"/>
    <col min="30" max="30" width="2.625" style="1126" customWidth="1"/>
    <col min="31" max="31" width="2.5" style="1126" customWidth="1"/>
    <col min="32" max="32" width="9.875" style="1126" customWidth="1"/>
    <col min="33" max="34" width="2" style="1126" customWidth="1"/>
    <col min="35" max="35" width="9.75" style="1126" bestFit="1" customWidth="1"/>
    <col min="36" max="37" width="2" style="1126" customWidth="1"/>
    <col min="38" max="38" width="9.75" style="1126" bestFit="1" customWidth="1"/>
    <col min="39" max="40" width="2" style="1126" customWidth="1"/>
    <col min="41" max="41" width="9.75" style="1126" bestFit="1" customWidth="1"/>
    <col min="42" max="42" width="2" style="1126" customWidth="1"/>
    <col min="43" max="44" width="1.5" style="1126" customWidth="1"/>
    <col min="45" max="256" width="9" style="1126"/>
    <col min="257" max="257" width="2.375" style="1126" customWidth="1"/>
    <col min="258" max="259" width="1.5" style="1126" customWidth="1"/>
    <col min="260" max="260" width="2.625" style="1126" customWidth="1"/>
    <col min="261" max="263" width="0.75" style="1126" customWidth="1"/>
    <col min="264" max="265" width="9" style="1126" customWidth="1"/>
    <col min="266" max="266" width="2.5" style="1126" customWidth="1"/>
    <col min="267" max="267" width="9.875" style="1126" bestFit="1" customWidth="1"/>
    <col min="268" max="268" width="2.5" style="1126" customWidth="1"/>
    <col min="269" max="269" width="1.5" style="1126" customWidth="1"/>
    <col min="270" max="270" width="9.875" style="1126" bestFit="1" customWidth="1"/>
    <col min="271" max="271" width="1.5" style="1126" customWidth="1"/>
    <col min="272" max="272" width="2" style="1126" customWidth="1"/>
    <col min="273" max="273" width="8.75" style="1126" bestFit="1" customWidth="1"/>
    <col min="274" max="275" width="2" style="1126" customWidth="1"/>
    <col min="276" max="276" width="8.75" style="1126" customWidth="1"/>
    <col min="277" max="277" width="2" style="1126" customWidth="1"/>
    <col min="278" max="278" width="2.375" style="1126" customWidth="1"/>
    <col min="279" max="279" width="8.875" style="1126" customWidth="1"/>
    <col min="280" max="281" width="2.375" style="1126" customWidth="1"/>
    <col min="282" max="282" width="9.625" style="1126" customWidth="1"/>
    <col min="283" max="283" width="2.375" style="1126" customWidth="1"/>
    <col min="284" max="284" width="2.625" style="1126" customWidth="1"/>
    <col min="285" max="285" width="9.75" style="1126" bestFit="1" customWidth="1"/>
    <col min="286" max="286" width="2.625" style="1126" customWidth="1"/>
    <col min="287" max="287" width="2.5" style="1126" customWidth="1"/>
    <col min="288" max="288" width="9.875" style="1126" customWidth="1"/>
    <col min="289" max="290" width="2" style="1126" customWidth="1"/>
    <col min="291" max="291" width="9.75" style="1126" bestFit="1" customWidth="1"/>
    <col min="292" max="293" width="2" style="1126" customWidth="1"/>
    <col min="294" max="294" width="9.75" style="1126" bestFit="1" customWidth="1"/>
    <col min="295" max="296" width="2" style="1126" customWidth="1"/>
    <col min="297" max="297" width="9.75" style="1126" bestFit="1" customWidth="1"/>
    <col min="298" max="298" width="2" style="1126" customWidth="1"/>
    <col min="299" max="300" width="1.5" style="1126" customWidth="1"/>
    <col min="301" max="512" width="9" style="1126"/>
    <col min="513" max="513" width="2.375" style="1126" customWidth="1"/>
    <col min="514" max="515" width="1.5" style="1126" customWidth="1"/>
    <col min="516" max="516" width="2.625" style="1126" customWidth="1"/>
    <col min="517" max="519" width="0.75" style="1126" customWidth="1"/>
    <col min="520" max="521" width="9" style="1126" customWidth="1"/>
    <col min="522" max="522" width="2.5" style="1126" customWidth="1"/>
    <col min="523" max="523" width="9.875" style="1126" bestFit="1" customWidth="1"/>
    <col min="524" max="524" width="2.5" style="1126" customWidth="1"/>
    <col min="525" max="525" width="1.5" style="1126" customWidth="1"/>
    <col min="526" max="526" width="9.875" style="1126" bestFit="1" customWidth="1"/>
    <col min="527" max="527" width="1.5" style="1126" customWidth="1"/>
    <col min="528" max="528" width="2" style="1126" customWidth="1"/>
    <col min="529" max="529" width="8.75" style="1126" bestFit="1" customWidth="1"/>
    <col min="530" max="531" width="2" style="1126" customWidth="1"/>
    <col min="532" max="532" width="8.75" style="1126" customWidth="1"/>
    <col min="533" max="533" width="2" style="1126" customWidth="1"/>
    <col min="534" max="534" width="2.375" style="1126" customWidth="1"/>
    <col min="535" max="535" width="8.875" style="1126" customWidth="1"/>
    <col min="536" max="537" width="2.375" style="1126" customWidth="1"/>
    <col min="538" max="538" width="9.625" style="1126" customWidth="1"/>
    <col min="539" max="539" width="2.375" style="1126" customWidth="1"/>
    <col min="540" max="540" width="2.625" style="1126" customWidth="1"/>
    <col min="541" max="541" width="9.75" style="1126" bestFit="1" customWidth="1"/>
    <col min="542" max="542" width="2.625" style="1126" customWidth="1"/>
    <col min="543" max="543" width="2.5" style="1126" customWidth="1"/>
    <col min="544" max="544" width="9.875" style="1126" customWidth="1"/>
    <col min="545" max="546" width="2" style="1126" customWidth="1"/>
    <col min="547" max="547" width="9.75" style="1126" bestFit="1" customWidth="1"/>
    <col min="548" max="549" width="2" style="1126" customWidth="1"/>
    <col min="550" max="550" width="9.75" style="1126" bestFit="1" customWidth="1"/>
    <col min="551" max="552" width="2" style="1126" customWidth="1"/>
    <col min="553" max="553" width="9.75" style="1126" bestFit="1" customWidth="1"/>
    <col min="554" max="554" width="2" style="1126" customWidth="1"/>
    <col min="555" max="556" width="1.5" style="1126" customWidth="1"/>
    <col min="557" max="768" width="9" style="1126"/>
    <col min="769" max="769" width="2.375" style="1126" customWidth="1"/>
    <col min="770" max="771" width="1.5" style="1126" customWidth="1"/>
    <col min="772" max="772" width="2.625" style="1126" customWidth="1"/>
    <col min="773" max="775" width="0.75" style="1126" customWidth="1"/>
    <col min="776" max="777" width="9" style="1126" customWidth="1"/>
    <col min="778" max="778" width="2.5" style="1126" customWidth="1"/>
    <col min="779" max="779" width="9.875" style="1126" bestFit="1" customWidth="1"/>
    <col min="780" max="780" width="2.5" style="1126" customWidth="1"/>
    <col min="781" max="781" width="1.5" style="1126" customWidth="1"/>
    <col min="782" max="782" width="9.875" style="1126" bestFit="1" customWidth="1"/>
    <col min="783" max="783" width="1.5" style="1126" customWidth="1"/>
    <col min="784" max="784" width="2" style="1126" customWidth="1"/>
    <col min="785" max="785" width="8.75" style="1126" bestFit="1" customWidth="1"/>
    <col min="786" max="787" width="2" style="1126" customWidth="1"/>
    <col min="788" max="788" width="8.75" style="1126" customWidth="1"/>
    <col min="789" max="789" width="2" style="1126" customWidth="1"/>
    <col min="790" max="790" width="2.375" style="1126" customWidth="1"/>
    <col min="791" max="791" width="8.875" style="1126" customWidth="1"/>
    <col min="792" max="793" width="2.375" style="1126" customWidth="1"/>
    <col min="794" max="794" width="9.625" style="1126" customWidth="1"/>
    <col min="795" max="795" width="2.375" style="1126" customWidth="1"/>
    <col min="796" max="796" width="2.625" style="1126" customWidth="1"/>
    <col min="797" max="797" width="9.75" style="1126" bestFit="1" customWidth="1"/>
    <col min="798" max="798" width="2.625" style="1126" customWidth="1"/>
    <col min="799" max="799" width="2.5" style="1126" customWidth="1"/>
    <col min="800" max="800" width="9.875" style="1126" customWidth="1"/>
    <col min="801" max="802" width="2" style="1126" customWidth="1"/>
    <col min="803" max="803" width="9.75" style="1126" bestFit="1" customWidth="1"/>
    <col min="804" max="805" width="2" style="1126" customWidth="1"/>
    <col min="806" max="806" width="9.75" style="1126" bestFit="1" customWidth="1"/>
    <col min="807" max="808" width="2" style="1126" customWidth="1"/>
    <col min="809" max="809" width="9.75" style="1126" bestFit="1" customWidth="1"/>
    <col min="810" max="810" width="2" style="1126" customWidth="1"/>
    <col min="811" max="812" width="1.5" style="1126" customWidth="1"/>
    <col min="813" max="1024" width="9" style="1126"/>
    <col min="1025" max="1025" width="2.375" style="1126" customWidth="1"/>
    <col min="1026" max="1027" width="1.5" style="1126" customWidth="1"/>
    <col min="1028" max="1028" width="2.625" style="1126" customWidth="1"/>
    <col min="1029" max="1031" width="0.75" style="1126" customWidth="1"/>
    <col min="1032" max="1033" width="9" style="1126" customWidth="1"/>
    <col min="1034" max="1034" width="2.5" style="1126" customWidth="1"/>
    <col min="1035" max="1035" width="9.875" style="1126" bestFit="1" customWidth="1"/>
    <col min="1036" max="1036" width="2.5" style="1126" customWidth="1"/>
    <col min="1037" max="1037" width="1.5" style="1126" customWidth="1"/>
    <col min="1038" max="1038" width="9.875" style="1126" bestFit="1" customWidth="1"/>
    <col min="1039" max="1039" width="1.5" style="1126" customWidth="1"/>
    <col min="1040" max="1040" width="2" style="1126" customWidth="1"/>
    <col min="1041" max="1041" width="8.75" style="1126" bestFit="1" customWidth="1"/>
    <col min="1042" max="1043" width="2" style="1126" customWidth="1"/>
    <col min="1044" max="1044" width="8.75" style="1126" customWidth="1"/>
    <col min="1045" max="1045" width="2" style="1126" customWidth="1"/>
    <col min="1046" max="1046" width="2.375" style="1126" customWidth="1"/>
    <col min="1047" max="1047" width="8.875" style="1126" customWidth="1"/>
    <col min="1048" max="1049" width="2.375" style="1126" customWidth="1"/>
    <col min="1050" max="1050" width="9.625" style="1126" customWidth="1"/>
    <col min="1051" max="1051" width="2.375" style="1126" customWidth="1"/>
    <col min="1052" max="1052" width="2.625" style="1126" customWidth="1"/>
    <col min="1053" max="1053" width="9.75" style="1126" bestFit="1" customWidth="1"/>
    <col min="1054" max="1054" width="2.625" style="1126" customWidth="1"/>
    <col min="1055" max="1055" width="2.5" style="1126" customWidth="1"/>
    <col min="1056" max="1056" width="9.875" style="1126" customWidth="1"/>
    <col min="1057" max="1058" width="2" style="1126" customWidth="1"/>
    <col min="1059" max="1059" width="9.75" style="1126" bestFit="1" customWidth="1"/>
    <col min="1060" max="1061" width="2" style="1126" customWidth="1"/>
    <col min="1062" max="1062" width="9.75" style="1126" bestFit="1" customWidth="1"/>
    <col min="1063" max="1064" width="2" style="1126" customWidth="1"/>
    <col min="1065" max="1065" width="9.75" style="1126" bestFit="1" customWidth="1"/>
    <col min="1066" max="1066" width="2" style="1126" customWidth="1"/>
    <col min="1067" max="1068" width="1.5" style="1126" customWidth="1"/>
    <col min="1069" max="1280" width="9" style="1126"/>
    <col min="1281" max="1281" width="2.375" style="1126" customWidth="1"/>
    <col min="1282" max="1283" width="1.5" style="1126" customWidth="1"/>
    <col min="1284" max="1284" width="2.625" style="1126" customWidth="1"/>
    <col min="1285" max="1287" width="0.75" style="1126" customWidth="1"/>
    <col min="1288" max="1289" width="9" style="1126" customWidth="1"/>
    <col min="1290" max="1290" width="2.5" style="1126" customWidth="1"/>
    <col min="1291" max="1291" width="9.875" style="1126" bestFit="1" customWidth="1"/>
    <col min="1292" max="1292" width="2.5" style="1126" customWidth="1"/>
    <col min="1293" max="1293" width="1.5" style="1126" customWidth="1"/>
    <col min="1294" max="1294" width="9.875" style="1126" bestFit="1" customWidth="1"/>
    <col min="1295" max="1295" width="1.5" style="1126" customWidth="1"/>
    <col min="1296" max="1296" width="2" style="1126" customWidth="1"/>
    <col min="1297" max="1297" width="8.75" style="1126" bestFit="1" customWidth="1"/>
    <col min="1298" max="1299" width="2" style="1126" customWidth="1"/>
    <col min="1300" max="1300" width="8.75" style="1126" customWidth="1"/>
    <col min="1301" max="1301" width="2" style="1126" customWidth="1"/>
    <col min="1302" max="1302" width="2.375" style="1126" customWidth="1"/>
    <col min="1303" max="1303" width="8.875" style="1126" customWidth="1"/>
    <col min="1304" max="1305" width="2.375" style="1126" customWidth="1"/>
    <col min="1306" max="1306" width="9.625" style="1126" customWidth="1"/>
    <col min="1307" max="1307" width="2.375" style="1126" customWidth="1"/>
    <col min="1308" max="1308" width="2.625" style="1126" customWidth="1"/>
    <col min="1309" max="1309" width="9.75" style="1126" bestFit="1" customWidth="1"/>
    <col min="1310" max="1310" width="2.625" style="1126" customWidth="1"/>
    <col min="1311" max="1311" width="2.5" style="1126" customWidth="1"/>
    <col min="1312" max="1312" width="9.875" style="1126" customWidth="1"/>
    <col min="1313" max="1314" width="2" style="1126" customWidth="1"/>
    <col min="1315" max="1315" width="9.75" style="1126" bestFit="1" customWidth="1"/>
    <col min="1316" max="1317" width="2" style="1126" customWidth="1"/>
    <col min="1318" max="1318" width="9.75" style="1126" bestFit="1" customWidth="1"/>
    <col min="1319" max="1320" width="2" style="1126" customWidth="1"/>
    <col min="1321" max="1321" width="9.75" style="1126" bestFit="1" customWidth="1"/>
    <col min="1322" max="1322" width="2" style="1126" customWidth="1"/>
    <col min="1323" max="1324" width="1.5" style="1126" customWidth="1"/>
    <col min="1325" max="1536" width="9" style="1126"/>
    <col min="1537" max="1537" width="2.375" style="1126" customWidth="1"/>
    <col min="1538" max="1539" width="1.5" style="1126" customWidth="1"/>
    <col min="1540" max="1540" width="2.625" style="1126" customWidth="1"/>
    <col min="1541" max="1543" width="0.75" style="1126" customWidth="1"/>
    <col min="1544" max="1545" width="9" style="1126" customWidth="1"/>
    <col min="1546" max="1546" width="2.5" style="1126" customWidth="1"/>
    <col min="1547" max="1547" width="9.875" style="1126" bestFit="1" customWidth="1"/>
    <col min="1548" max="1548" width="2.5" style="1126" customWidth="1"/>
    <col min="1549" max="1549" width="1.5" style="1126" customWidth="1"/>
    <col min="1550" max="1550" width="9.875" style="1126" bestFit="1" customWidth="1"/>
    <col min="1551" max="1551" width="1.5" style="1126" customWidth="1"/>
    <col min="1552" max="1552" width="2" style="1126" customWidth="1"/>
    <col min="1553" max="1553" width="8.75" style="1126" bestFit="1" customWidth="1"/>
    <col min="1554" max="1555" width="2" style="1126" customWidth="1"/>
    <col min="1556" max="1556" width="8.75" style="1126" customWidth="1"/>
    <col min="1557" max="1557" width="2" style="1126" customWidth="1"/>
    <col min="1558" max="1558" width="2.375" style="1126" customWidth="1"/>
    <col min="1559" max="1559" width="8.875" style="1126" customWidth="1"/>
    <col min="1560" max="1561" width="2.375" style="1126" customWidth="1"/>
    <col min="1562" max="1562" width="9.625" style="1126" customWidth="1"/>
    <col min="1563" max="1563" width="2.375" style="1126" customWidth="1"/>
    <col min="1564" max="1564" width="2.625" style="1126" customWidth="1"/>
    <col min="1565" max="1565" width="9.75" style="1126" bestFit="1" customWidth="1"/>
    <col min="1566" max="1566" width="2.625" style="1126" customWidth="1"/>
    <col min="1567" max="1567" width="2.5" style="1126" customWidth="1"/>
    <col min="1568" max="1568" width="9.875" style="1126" customWidth="1"/>
    <col min="1569" max="1570" width="2" style="1126" customWidth="1"/>
    <col min="1571" max="1571" width="9.75" style="1126" bestFit="1" customWidth="1"/>
    <col min="1572" max="1573" width="2" style="1126" customWidth="1"/>
    <col min="1574" max="1574" width="9.75" style="1126" bestFit="1" customWidth="1"/>
    <col min="1575" max="1576" width="2" style="1126" customWidth="1"/>
    <col min="1577" max="1577" width="9.75" style="1126" bestFit="1" customWidth="1"/>
    <col min="1578" max="1578" width="2" style="1126" customWidth="1"/>
    <col min="1579" max="1580" width="1.5" style="1126" customWidth="1"/>
    <col min="1581" max="1792" width="9" style="1126"/>
    <col min="1793" max="1793" width="2.375" style="1126" customWidth="1"/>
    <col min="1794" max="1795" width="1.5" style="1126" customWidth="1"/>
    <col min="1796" max="1796" width="2.625" style="1126" customWidth="1"/>
    <col min="1797" max="1799" width="0.75" style="1126" customWidth="1"/>
    <col min="1800" max="1801" width="9" style="1126" customWidth="1"/>
    <col min="1802" max="1802" width="2.5" style="1126" customWidth="1"/>
    <col min="1803" max="1803" width="9.875" style="1126" bestFit="1" customWidth="1"/>
    <col min="1804" max="1804" width="2.5" style="1126" customWidth="1"/>
    <col min="1805" max="1805" width="1.5" style="1126" customWidth="1"/>
    <col min="1806" max="1806" width="9.875" style="1126" bestFit="1" customWidth="1"/>
    <col min="1807" max="1807" width="1.5" style="1126" customWidth="1"/>
    <col min="1808" max="1808" width="2" style="1126" customWidth="1"/>
    <col min="1809" max="1809" width="8.75" style="1126" bestFit="1" customWidth="1"/>
    <col min="1810" max="1811" width="2" style="1126" customWidth="1"/>
    <col min="1812" max="1812" width="8.75" style="1126" customWidth="1"/>
    <col min="1813" max="1813" width="2" style="1126" customWidth="1"/>
    <col min="1814" max="1814" width="2.375" style="1126" customWidth="1"/>
    <col min="1815" max="1815" width="8.875" style="1126" customWidth="1"/>
    <col min="1816" max="1817" width="2.375" style="1126" customWidth="1"/>
    <col min="1818" max="1818" width="9.625" style="1126" customWidth="1"/>
    <col min="1819" max="1819" width="2.375" style="1126" customWidth="1"/>
    <col min="1820" max="1820" width="2.625" style="1126" customWidth="1"/>
    <col min="1821" max="1821" width="9.75" style="1126" bestFit="1" customWidth="1"/>
    <col min="1822" max="1822" width="2.625" style="1126" customWidth="1"/>
    <col min="1823" max="1823" width="2.5" style="1126" customWidth="1"/>
    <col min="1824" max="1824" width="9.875" style="1126" customWidth="1"/>
    <col min="1825" max="1826" width="2" style="1126" customWidth="1"/>
    <col min="1827" max="1827" width="9.75" style="1126" bestFit="1" customWidth="1"/>
    <col min="1828" max="1829" width="2" style="1126" customWidth="1"/>
    <col min="1830" max="1830" width="9.75" style="1126" bestFit="1" customWidth="1"/>
    <col min="1831" max="1832" width="2" style="1126" customWidth="1"/>
    <col min="1833" max="1833" width="9.75" style="1126" bestFit="1" customWidth="1"/>
    <col min="1834" max="1834" width="2" style="1126" customWidth="1"/>
    <col min="1835" max="1836" width="1.5" style="1126" customWidth="1"/>
    <col min="1837" max="2048" width="9" style="1126"/>
    <col min="2049" max="2049" width="2.375" style="1126" customWidth="1"/>
    <col min="2050" max="2051" width="1.5" style="1126" customWidth="1"/>
    <col min="2052" max="2052" width="2.625" style="1126" customWidth="1"/>
    <col min="2053" max="2055" width="0.75" style="1126" customWidth="1"/>
    <col min="2056" max="2057" width="9" style="1126" customWidth="1"/>
    <col min="2058" max="2058" width="2.5" style="1126" customWidth="1"/>
    <col min="2059" max="2059" width="9.875" style="1126" bestFit="1" customWidth="1"/>
    <col min="2060" max="2060" width="2.5" style="1126" customWidth="1"/>
    <col min="2061" max="2061" width="1.5" style="1126" customWidth="1"/>
    <col min="2062" max="2062" width="9.875" style="1126" bestFit="1" customWidth="1"/>
    <col min="2063" max="2063" width="1.5" style="1126" customWidth="1"/>
    <col min="2064" max="2064" width="2" style="1126" customWidth="1"/>
    <col min="2065" max="2065" width="8.75" style="1126" bestFit="1" customWidth="1"/>
    <col min="2066" max="2067" width="2" style="1126" customWidth="1"/>
    <col min="2068" max="2068" width="8.75" style="1126" customWidth="1"/>
    <col min="2069" max="2069" width="2" style="1126" customWidth="1"/>
    <col min="2070" max="2070" width="2.375" style="1126" customWidth="1"/>
    <col min="2071" max="2071" width="8.875" style="1126" customWidth="1"/>
    <col min="2072" max="2073" width="2.375" style="1126" customWidth="1"/>
    <col min="2074" max="2074" width="9.625" style="1126" customWidth="1"/>
    <col min="2075" max="2075" width="2.375" style="1126" customWidth="1"/>
    <col min="2076" max="2076" width="2.625" style="1126" customWidth="1"/>
    <col min="2077" max="2077" width="9.75" style="1126" bestFit="1" customWidth="1"/>
    <col min="2078" max="2078" width="2.625" style="1126" customWidth="1"/>
    <col min="2079" max="2079" width="2.5" style="1126" customWidth="1"/>
    <col min="2080" max="2080" width="9.875" style="1126" customWidth="1"/>
    <col min="2081" max="2082" width="2" style="1126" customWidth="1"/>
    <col min="2083" max="2083" width="9.75" style="1126" bestFit="1" customWidth="1"/>
    <col min="2084" max="2085" width="2" style="1126" customWidth="1"/>
    <col min="2086" max="2086" width="9.75" style="1126" bestFit="1" customWidth="1"/>
    <col min="2087" max="2088" width="2" style="1126" customWidth="1"/>
    <col min="2089" max="2089" width="9.75" style="1126" bestFit="1" customWidth="1"/>
    <col min="2090" max="2090" width="2" style="1126" customWidth="1"/>
    <col min="2091" max="2092" width="1.5" style="1126" customWidth="1"/>
    <col min="2093" max="2304" width="9" style="1126"/>
    <col min="2305" max="2305" width="2.375" style="1126" customWidth="1"/>
    <col min="2306" max="2307" width="1.5" style="1126" customWidth="1"/>
    <col min="2308" max="2308" width="2.625" style="1126" customWidth="1"/>
    <col min="2309" max="2311" width="0.75" style="1126" customWidth="1"/>
    <col min="2312" max="2313" width="9" style="1126" customWidth="1"/>
    <col min="2314" max="2314" width="2.5" style="1126" customWidth="1"/>
    <col min="2315" max="2315" width="9.875" style="1126" bestFit="1" customWidth="1"/>
    <col min="2316" max="2316" width="2.5" style="1126" customWidth="1"/>
    <col min="2317" max="2317" width="1.5" style="1126" customWidth="1"/>
    <col min="2318" max="2318" width="9.875" style="1126" bestFit="1" customWidth="1"/>
    <col min="2319" max="2319" width="1.5" style="1126" customWidth="1"/>
    <col min="2320" max="2320" width="2" style="1126" customWidth="1"/>
    <col min="2321" max="2321" width="8.75" style="1126" bestFit="1" customWidth="1"/>
    <col min="2322" max="2323" width="2" style="1126" customWidth="1"/>
    <col min="2324" max="2324" width="8.75" style="1126" customWidth="1"/>
    <col min="2325" max="2325" width="2" style="1126" customWidth="1"/>
    <col min="2326" max="2326" width="2.375" style="1126" customWidth="1"/>
    <col min="2327" max="2327" width="8.875" style="1126" customWidth="1"/>
    <col min="2328" max="2329" width="2.375" style="1126" customWidth="1"/>
    <col min="2330" max="2330" width="9.625" style="1126" customWidth="1"/>
    <col min="2331" max="2331" width="2.375" style="1126" customWidth="1"/>
    <col min="2332" max="2332" width="2.625" style="1126" customWidth="1"/>
    <col min="2333" max="2333" width="9.75" style="1126" bestFit="1" customWidth="1"/>
    <col min="2334" max="2334" width="2.625" style="1126" customWidth="1"/>
    <col min="2335" max="2335" width="2.5" style="1126" customWidth="1"/>
    <col min="2336" max="2336" width="9.875" style="1126" customWidth="1"/>
    <col min="2337" max="2338" width="2" style="1126" customWidth="1"/>
    <col min="2339" max="2339" width="9.75" style="1126" bestFit="1" customWidth="1"/>
    <col min="2340" max="2341" width="2" style="1126" customWidth="1"/>
    <col min="2342" max="2342" width="9.75" style="1126" bestFit="1" customWidth="1"/>
    <col min="2343" max="2344" width="2" style="1126" customWidth="1"/>
    <col min="2345" max="2345" width="9.75" style="1126" bestFit="1" customWidth="1"/>
    <col min="2346" max="2346" width="2" style="1126" customWidth="1"/>
    <col min="2347" max="2348" width="1.5" style="1126" customWidth="1"/>
    <col min="2349" max="2560" width="9" style="1126"/>
    <col min="2561" max="2561" width="2.375" style="1126" customWidth="1"/>
    <col min="2562" max="2563" width="1.5" style="1126" customWidth="1"/>
    <col min="2564" max="2564" width="2.625" style="1126" customWidth="1"/>
    <col min="2565" max="2567" width="0.75" style="1126" customWidth="1"/>
    <col min="2568" max="2569" width="9" style="1126" customWidth="1"/>
    <col min="2570" max="2570" width="2.5" style="1126" customWidth="1"/>
    <col min="2571" max="2571" width="9.875" style="1126" bestFit="1" customWidth="1"/>
    <col min="2572" max="2572" width="2.5" style="1126" customWidth="1"/>
    <col min="2573" max="2573" width="1.5" style="1126" customWidth="1"/>
    <col min="2574" max="2574" width="9.875" style="1126" bestFit="1" customWidth="1"/>
    <col min="2575" max="2575" width="1.5" style="1126" customWidth="1"/>
    <col min="2576" max="2576" width="2" style="1126" customWidth="1"/>
    <col min="2577" max="2577" width="8.75" style="1126" bestFit="1" customWidth="1"/>
    <col min="2578" max="2579" width="2" style="1126" customWidth="1"/>
    <col min="2580" max="2580" width="8.75" style="1126" customWidth="1"/>
    <col min="2581" max="2581" width="2" style="1126" customWidth="1"/>
    <col min="2582" max="2582" width="2.375" style="1126" customWidth="1"/>
    <col min="2583" max="2583" width="8.875" style="1126" customWidth="1"/>
    <col min="2584" max="2585" width="2.375" style="1126" customWidth="1"/>
    <col min="2586" max="2586" width="9.625" style="1126" customWidth="1"/>
    <col min="2587" max="2587" width="2.375" style="1126" customWidth="1"/>
    <col min="2588" max="2588" width="2.625" style="1126" customWidth="1"/>
    <col min="2589" max="2589" width="9.75" style="1126" bestFit="1" customWidth="1"/>
    <col min="2590" max="2590" width="2.625" style="1126" customWidth="1"/>
    <col min="2591" max="2591" width="2.5" style="1126" customWidth="1"/>
    <col min="2592" max="2592" width="9.875" style="1126" customWidth="1"/>
    <col min="2593" max="2594" width="2" style="1126" customWidth="1"/>
    <col min="2595" max="2595" width="9.75" style="1126" bestFit="1" customWidth="1"/>
    <col min="2596" max="2597" width="2" style="1126" customWidth="1"/>
    <col min="2598" max="2598" width="9.75" style="1126" bestFit="1" customWidth="1"/>
    <col min="2599" max="2600" width="2" style="1126" customWidth="1"/>
    <col min="2601" max="2601" width="9.75" style="1126" bestFit="1" customWidth="1"/>
    <col min="2602" max="2602" width="2" style="1126" customWidth="1"/>
    <col min="2603" max="2604" width="1.5" style="1126" customWidth="1"/>
    <col min="2605" max="2816" width="9" style="1126"/>
    <col min="2817" max="2817" width="2.375" style="1126" customWidth="1"/>
    <col min="2818" max="2819" width="1.5" style="1126" customWidth="1"/>
    <col min="2820" max="2820" width="2.625" style="1126" customWidth="1"/>
    <col min="2821" max="2823" width="0.75" style="1126" customWidth="1"/>
    <col min="2824" max="2825" width="9" style="1126" customWidth="1"/>
    <col min="2826" max="2826" width="2.5" style="1126" customWidth="1"/>
    <col min="2827" max="2827" width="9.875" style="1126" bestFit="1" customWidth="1"/>
    <col min="2828" max="2828" width="2.5" style="1126" customWidth="1"/>
    <col min="2829" max="2829" width="1.5" style="1126" customWidth="1"/>
    <col min="2830" max="2830" width="9.875" style="1126" bestFit="1" customWidth="1"/>
    <col min="2831" max="2831" width="1.5" style="1126" customWidth="1"/>
    <col min="2832" max="2832" width="2" style="1126" customWidth="1"/>
    <col min="2833" max="2833" width="8.75" style="1126" bestFit="1" customWidth="1"/>
    <col min="2834" max="2835" width="2" style="1126" customWidth="1"/>
    <col min="2836" max="2836" width="8.75" style="1126" customWidth="1"/>
    <col min="2837" max="2837" width="2" style="1126" customWidth="1"/>
    <col min="2838" max="2838" width="2.375" style="1126" customWidth="1"/>
    <col min="2839" max="2839" width="8.875" style="1126" customWidth="1"/>
    <col min="2840" max="2841" width="2.375" style="1126" customWidth="1"/>
    <col min="2842" max="2842" width="9.625" style="1126" customWidth="1"/>
    <col min="2843" max="2843" width="2.375" style="1126" customWidth="1"/>
    <col min="2844" max="2844" width="2.625" style="1126" customWidth="1"/>
    <col min="2845" max="2845" width="9.75" style="1126" bestFit="1" customWidth="1"/>
    <col min="2846" max="2846" width="2.625" style="1126" customWidth="1"/>
    <col min="2847" max="2847" width="2.5" style="1126" customWidth="1"/>
    <col min="2848" max="2848" width="9.875" style="1126" customWidth="1"/>
    <col min="2849" max="2850" width="2" style="1126" customWidth="1"/>
    <col min="2851" max="2851" width="9.75" style="1126" bestFit="1" customWidth="1"/>
    <col min="2852" max="2853" width="2" style="1126" customWidth="1"/>
    <col min="2854" max="2854" width="9.75" style="1126" bestFit="1" customWidth="1"/>
    <col min="2855" max="2856" width="2" style="1126" customWidth="1"/>
    <col min="2857" max="2857" width="9.75" style="1126" bestFit="1" customWidth="1"/>
    <col min="2858" max="2858" width="2" style="1126" customWidth="1"/>
    <col min="2859" max="2860" width="1.5" style="1126" customWidth="1"/>
    <col min="2861" max="3072" width="9" style="1126"/>
    <col min="3073" max="3073" width="2.375" style="1126" customWidth="1"/>
    <col min="3074" max="3075" width="1.5" style="1126" customWidth="1"/>
    <col min="3076" max="3076" width="2.625" style="1126" customWidth="1"/>
    <col min="3077" max="3079" width="0.75" style="1126" customWidth="1"/>
    <col min="3080" max="3081" width="9" style="1126" customWidth="1"/>
    <col min="3082" max="3082" width="2.5" style="1126" customWidth="1"/>
    <col min="3083" max="3083" width="9.875" style="1126" bestFit="1" customWidth="1"/>
    <col min="3084" max="3084" width="2.5" style="1126" customWidth="1"/>
    <col min="3085" max="3085" width="1.5" style="1126" customWidth="1"/>
    <col min="3086" max="3086" width="9.875" style="1126" bestFit="1" customWidth="1"/>
    <col min="3087" max="3087" width="1.5" style="1126" customWidth="1"/>
    <col min="3088" max="3088" width="2" style="1126" customWidth="1"/>
    <col min="3089" max="3089" width="8.75" style="1126" bestFit="1" customWidth="1"/>
    <col min="3090" max="3091" width="2" style="1126" customWidth="1"/>
    <col min="3092" max="3092" width="8.75" style="1126" customWidth="1"/>
    <col min="3093" max="3093" width="2" style="1126" customWidth="1"/>
    <col min="3094" max="3094" width="2.375" style="1126" customWidth="1"/>
    <col min="3095" max="3095" width="8.875" style="1126" customWidth="1"/>
    <col min="3096" max="3097" width="2.375" style="1126" customWidth="1"/>
    <col min="3098" max="3098" width="9.625" style="1126" customWidth="1"/>
    <col min="3099" max="3099" width="2.375" style="1126" customWidth="1"/>
    <col min="3100" max="3100" width="2.625" style="1126" customWidth="1"/>
    <col min="3101" max="3101" width="9.75" style="1126" bestFit="1" customWidth="1"/>
    <col min="3102" max="3102" width="2.625" style="1126" customWidth="1"/>
    <col min="3103" max="3103" width="2.5" style="1126" customWidth="1"/>
    <col min="3104" max="3104" width="9.875" style="1126" customWidth="1"/>
    <col min="3105" max="3106" width="2" style="1126" customWidth="1"/>
    <col min="3107" max="3107" width="9.75" style="1126" bestFit="1" customWidth="1"/>
    <col min="3108" max="3109" width="2" style="1126" customWidth="1"/>
    <col min="3110" max="3110" width="9.75" style="1126" bestFit="1" customWidth="1"/>
    <col min="3111" max="3112" width="2" style="1126" customWidth="1"/>
    <col min="3113" max="3113" width="9.75" style="1126" bestFit="1" customWidth="1"/>
    <col min="3114" max="3114" width="2" style="1126" customWidth="1"/>
    <col min="3115" max="3116" width="1.5" style="1126" customWidth="1"/>
    <col min="3117" max="3328" width="9" style="1126"/>
    <col min="3329" max="3329" width="2.375" style="1126" customWidth="1"/>
    <col min="3330" max="3331" width="1.5" style="1126" customWidth="1"/>
    <col min="3332" max="3332" width="2.625" style="1126" customWidth="1"/>
    <col min="3333" max="3335" width="0.75" style="1126" customWidth="1"/>
    <col min="3336" max="3337" width="9" style="1126" customWidth="1"/>
    <col min="3338" max="3338" width="2.5" style="1126" customWidth="1"/>
    <col min="3339" max="3339" width="9.875" style="1126" bestFit="1" customWidth="1"/>
    <col min="3340" max="3340" width="2.5" style="1126" customWidth="1"/>
    <col min="3341" max="3341" width="1.5" style="1126" customWidth="1"/>
    <col min="3342" max="3342" width="9.875" style="1126" bestFit="1" customWidth="1"/>
    <col min="3343" max="3343" width="1.5" style="1126" customWidth="1"/>
    <col min="3344" max="3344" width="2" style="1126" customWidth="1"/>
    <col min="3345" max="3345" width="8.75" style="1126" bestFit="1" customWidth="1"/>
    <col min="3346" max="3347" width="2" style="1126" customWidth="1"/>
    <col min="3348" max="3348" width="8.75" style="1126" customWidth="1"/>
    <col min="3349" max="3349" width="2" style="1126" customWidth="1"/>
    <col min="3350" max="3350" width="2.375" style="1126" customWidth="1"/>
    <col min="3351" max="3351" width="8.875" style="1126" customWidth="1"/>
    <col min="3352" max="3353" width="2.375" style="1126" customWidth="1"/>
    <col min="3354" max="3354" width="9.625" style="1126" customWidth="1"/>
    <col min="3355" max="3355" width="2.375" style="1126" customWidth="1"/>
    <col min="3356" max="3356" width="2.625" style="1126" customWidth="1"/>
    <col min="3357" max="3357" width="9.75" style="1126" bestFit="1" customWidth="1"/>
    <col min="3358" max="3358" width="2.625" style="1126" customWidth="1"/>
    <col min="3359" max="3359" width="2.5" style="1126" customWidth="1"/>
    <col min="3360" max="3360" width="9.875" style="1126" customWidth="1"/>
    <col min="3361" max="3362" width="2" style="1126" customWidth="1"/>
    <col min="3363" max="3363" width="9.75" style="1126" bestFit="1" customWidth="1"/>
    <col min="3364" max="3365" width="2" style="1126" customWidth="1"/>
    <col min="3366" max="3366" width="9.75" style="1126" bestFit="1" customWidth="1"/>
    <col min="3367" max="3368" width="2" style="1126" customWidth="1"/>
    <col min="3369" max="3369" width="9.75" style="1126" bestFit="1" customWidth="1"/>
    <col min="3370" max="3370" width="2" style="1126" customWidth="1"/>
    <col min="3371" max="3372" width="1.5" style="1126" customWidth="1"/>
    <col min="3373" max="3584" width="9" style="1126"/>
    <col min="3585" max="3585" width="2.375" style="1126" customWidth="1"/>
    <col min="3586" max="3587" width="1.5" style="1126" customWidth="1"/>
    <col min="3588" max="3588" width="2.625" style="1126" customWidth="1"/>
    <col min="3589" max="3591" width="0.75" style="1126" customWidth="1"/>
    <col min="3592" max="3593" width="9" style="1126" customWidth="1"/>
    <col min="3594" max="3594" width="2.5" style="1126" customWidth="1"/>
    <col min="3595" max="3595" width="9.875" style="1126" bestFit="1" customWidth="1"/>
    <col min="3596" max="3596" width="2.5" style="1126" customWidth="1"/>
    <col min="3597" max="3597" width="1.5" style="1126" customWidth="1"/>
    <col min="3598" max="3598" width="9.875" style="1126" bestFit="1" customWidth="1"/>
    <col min="3599" max="3599" width="1.5" style="1126" customWidth="1"/>
    <col min="3600" max="3600" width="2" style="1126" customWidth="1"/>
    <col min="3601" max="3601" width="8.75" style="1126" bestFit="1" customWidth="1"/>
    <col min="3602" max="3603" width="2" style="1126" customWidth="1"/>
    <col min="3604" max="3604" width="8.75" style="1126" customWidth="1"/>
    <col min="3605" max="3605" width="2" style="1126" customWidth="1"/>
    <col min="3606" max="3606" width="2.375" style="1126" customWidth="1"/>
    <col min="3607" max="3607" width="8.875" style="1126" customWidth="1"/>
    <col min="3608" max="3609" width="2.375" style="1126" customWidth="1"/>
    <col min="3610" max="3610" width="9.625" style="1126" customWidth="1"/>
    <col min="3611" max="3611" width="2.375" style="1126" customWidth="1"/>
    <col min="3612" max="3612" width="2.625" style="1126" customWidth="1"/>
    <col min="3613" max="3613" width="9.75" style="1126" bestFit="1" customWidth="1"/>
    <col min="3614" max="3614" width="2.625" style="1126" customWidth="1"/>
    <col min="3615" max="3615" width="2.5" style="1126" customWidth="1"/>
    <col min="3616" max="3616" width="9.875" style="1126" customWidth="1"/>
    <col min="3617" max="3618" width="2" style="1126" customWidth="1"/>
    <col min="3619" max="3619" width="9.75" style="1126" bestFit="1" customWidth="1"/>
    <col min="3620" max="3621" width="2" style="1126" customWidth="1"/>
    <col min="3622" max="3622" width="9.75" style="1126" bestFit="1" customWidth="1"/>
    <col min="3623" max="3624" width="2" style="1126" customWidth="1"/>
    <col min="3625" max="3625" width="9.75" style="1126" bestFit="1" customWidth="1"/>
    <col min="3626" max="3626" width="2" style="1126" customWidth="1"/>
    <col min="3627" max="3628" width="1.5" style="1126" customWidth="1"/>
    <col min="3629" max="3840" width="9" style="1126"/>
    <col min="3841" max="3841" width="2.375" style="1126" customWidth="1"/>
    <col min="3842" max="3843" width="1.5" style="1126" customWidth="1"/>
    <col min="3844" max="3844" width="2.625" style="1126" customWidth="1"/>
    <col min="3845" max="3847" width="0.75" style="1126" customWidth="1"/>
    <col min="3848" max="3849" width="9" style="1126" customWidth="1"/>
    <col min="3850" max="3850" width="2.5" style="1126" customWidth="1"/>
    <col min="3851" max="3851" width="9.875" style="1126" bestFit="1" customWidth="1"/>
    <col min="3852" max="3852" width="2.5" style="1126" customWidth="1"/>
    <col min="3853" max="3853" width="1.5" style="1126" customWidth="1"/>
    <col min="3854" max="3854" width="9.875" style="1126" bestFit="1" customWidth="1"/>
    <col min="3855" max="3855" width="1.5" style="1126" customWidth="1"/>
    <col min="3856" max="3856" width="2" style="1126" customWidth="1"/>
    <col min="3857" max="3857" width="8.75" style="1126" bestFit="1" customWidth="1"/>
    <col min="3858" max="3859" width="2" style="1126" customWidth="1"/>
    <col min="3860" max="3860" width="8.75" style="1126" customWidth="1"/>
    <col min="3861" max="3861" width="2" style="1126" customWidth="1"/>
    <col min="3862" max="3862" width="2.375" style="1126" customWidth="1"/>
    <col min="3863" max="3863" width="8.875" style="1126" customWidth="1"/>
    <col min="3864" max="3865" width="2.375" style="1126" customWidth="1"/>
    <col min="3866" max="3866" width="9.625" style="1126" customWidth="1"/>
    <col min="3867" max="3867" width="2.375" style="1126" customWidth="1"/>
    <col min="3868" max="3868" width="2.625" style="1126" customWidth="1"/>
    <col min="3869" max="3869" width="9.75" style="1126" bestFit="1" customWidth="1"/>
    <col min="3870" max="3870" width="2.625" style="1126" customWidth="1"/>
    <col min="3871" max="3871" width="2.5" style="1126" customWidth="1"/>
    <col min="3872" max="3872" width="9.875" style="1126" customWidth="1"/>
    <col min="3873" max="3874" width="2" style="1126" customWidth="1"/>
    <col min="3875" max="3875" width="9.75" style="1126" bestFit="1" customWidth="1"/>
    <col min="3876" max="3877" width="2" style="1126" customWidth="1"/>
    <col min="3878" max="3878" width="9.75" style="1126" bestFit="1" customWidth="1"/>
    <col min="3879" max="3880" width="2" style="1126" customWidth="1"/>
    <col min="3881" max="3881" width="9.75" style="1126" bestFit="1" customWidth="1"/>
    <col min="3882" max="3882" width="2" style="1126" customWidth="1"/>
    <col min="3883" max="3884" width="1.5" style="1126" customWidth="1"/>
    <col min="3885" max="4096" width="9" style="1126"/>
    <col min="4097" max="4097" width="2.375" style="1126" customWidth="1"/>
    <col min="4098" max="4099" width="1.5" style="1126" customWidth="1"/>
    <col min="4100" max="4100" width="2.625" style="1126" customWidth="1"/>
    <col min="4101" max="4103" width="0.75" style="1126" customWidth="1"/>
    <col min="4104" max="4105" width="9" style="1126" customWidth="1"/>
    <col min="4106" max="4106" width="2.5" style="1126" customWidth="1"/>
    <col min="4107" max="4107" width="9.875" style="1126" bestFit="1" customWidth="1"/>
    <col min="4108" max="4108" width="2.5" style="1126" customWidth="1"/>
    <col min="4109" max="4109" width="1.5" style="1126" customWidth="1"/>
    <col min="4110" max="4110" width="9.875" style="1126" bestFit="1" customWidth="1"/>
    <col min="4111" max="4111" width="1.5" style="1126" customWidth="1"/>
    <col min="4112" max="4112" width="2" style="1126" customWidth="1"/>
    <col min="4113" max="4113" width="8.75" style="1126" bestFit="1" customWidth="1"/>
    <col min="4114" max="4115" width="2" style="1126" customWidth="1"/>
    <col min="4116" max="4116" width="8.75" style="1126" customWidth="1"/>
    <col min="4117" max="4117" width="2" style="1126" customWidth="1"/>
    <col min="4118" max="4118" width="2.375" style="1126" customWidth="1"/>
    <col min="4119" max="4119" width="8.875" style="1126" customWidth="1"/>
    <col min="4120" max="4121" width="2.375" style="1126" customWidth="1"/>
    <col min="4122" max="4122" width="9.625" style="1126" customWidth="1"/>
    <col min="4123" max="4123" width="2.375" style="1126" customWidth="1"/>
    <col min="4124" max="4124" width="2.625" style="1126" customWidth="1"/>
    <col min="4125" max="4125" width="9.75" style="1126" bestFit="1" customWidth="1"/>
    <col min="4126" max="4126" width="2.625" style="1126" customWidth="1"/>
    <col min="4127" max="4127" width="2.5" style="1126" customWidth="1"/>
    <col min="4128" max="4128" width="9.875" style="1126" customWidth="1"/>
    <col min="4129" max="4130" width="2" style="1126" customWidth="1"/>
    <col min="4131" max="4131" width="9.75" style="1126" bestFit="1" customWidth="1"/>
    <col min="4132" max="4133" width="2" style="1126" customWidth="1"/>
    <col min="4134" max="4134" width="9.75" style="1126" bestFit="1" customWidth="1"/>
    <col min="4135" max="4136" width="2" style="1126" customWidth="1"/>
    <col min="4137" max="4137" width="9.75" style="1126" bestFit="1" customWidth="1"/>
    <col min="4138" max="4138" width="2" style="1126" customWidth="1"/>
    <col min="4139" max="4140" width="1.5" style="1126" customWidth="1"/>
    <col min="4141" max="4352" width="9" style="1126"/>
    <col min="4353" max="4353" width="2.375" style="1126" customWidth="1"/>
    <col min="4354" max="4355" width="1.5" style="1126" customWidth="1"/>
    <col min="4356" max="4356" width="2.625" style="1126" customWidth="1"/>
    <col min="4357" max="4359" width="0.75" style="1126" customWidth="1"/>
    <col min="4360" max="4361" width="9" style="1126" customWidth="1"/>
    <col min="4362" max="4362" width="2.5" style="1126" customWidth="1"/>
    <col min="4363" max="4363" width="9.875" style="1126" bestFit="1" customWidth="1"/>
    <col min="4364" max="4364" width="2.5" style="1126" customWidth="1"/>
    <col min="4365" max="4365" width="1.5" style="1126" customWidth="1"/>
    <col min="4366" max="4366" width="9.875" style="1126" bestFit="1" customWidth="1"/>
    <col min="4367" max="4367" width="1.5" style="1126" customWidth="1"/>
    <col min="4368" max="4368" width="2" style="1126" customWidth="1"/>
    <col min="4369" max="4369" width="8.75" style="1126" bestFit="1" customWidth="1"/>
    <col min="4370" max="4371" width="2" style="1126" customWidth="1"/>
    <col min="4372" max="4372" width="8.75" style="1126" customWidth="1"/>
    <col min="4373" max="4373" width="2" style="1126" customWidth="1"/>
    <col min="4374" max="4374" width="2.375" style="1126" customWidth="1"/>
    <col min="4375" max="4375" width="8.875" style="1126" customWidth="1"/>
    <col min="4376" max="4377" width="2.375" style="1126" customWidth="1"/>
    <col min="4378" max="4378" width="9.625" style="1126" customWidth="1"/>
    <col min="4379" max="4379" width="2.375" style="1126" customWidth="1"/>
    <col min="4380" max="4380" width="2.625" style="1126" customWidth="1"/>
    <col min="4381" max="4381" width="9.75" style="1126" bestFit="1" customWidth="1"/>
    <col min="4382" max="4382" width="2.625" style="1126" customWidth="1"/>
    <col min="4383" max="4383" width="2.5" style="1126" customWidth="1"/>
    <col min="4384" max="4384" width="9.875" style="1126" customWidth="1"/>
    <col min="4385" max="4386" width="2" style="1126" customWidth="1"/>
    <col min="4387" max="4387" width="9.75" style="1126" bestFit="1" customWidth="1"/>
    <col min="4388" max="4389" width="2" style="1126" customWidth="1"/>
    <col min="4390" max="4390" width="9.75" style="1126" bestFit="1" customWidth="1"/>
    <col min="4391" max="4392" width="2" style="1126" customWidth="1"/>
    <col min="4393" max="4393" width="9.75" style="1126" bestFit="1" customWidth="1"/>
    <col min="4394" max="4394" width="2" style="1126" customWidth="1"/>
    <col min="4395" max="4396" width="1.5" style="1126" customWidth="1"/>
    <col min="4397" max="4608" width="9" style="1126"/>
    <col min="4609" max="4609" width="2.375" style="1126" customWidth="1"/>
    <col min="4610" max="4611" width="1.5" style="1126" customWidth="1"/>
    <col min="4612" max="4612" width="2.625" style="1126" customWidth="1"/>
    <col min="4613" max="4615" width="0.75" style="1126" customWidth="1"/>
    <col min="4616" max="4617" width="9" style="1126" customWidth="1"/>
    <col min="4618" max="4618" width="2.5" style="1126" customWidth="1"/>
    <col min="4619" max="4619" width="9.875" style="1126" bestFit="1" customWidth="1"/>
    <col min="4620" max="4620" width="2.5" style="1126" customWidth="1"/>
    <col min="4621" max="4621" width="1.5" style="1126" customWidth="1"/>
    <col min="4622" max="4622" width="9.875" style="1126" bestFit="1" customWidth="1"/>
    <col min="4623" max="4623" width="1.5" style="1126" customWidth="1"/>
    <col min="4624" max="4624" width="2" style="1126" customWidth="1"/>
    <col min="4625" max="4625" width="8.75" style="1126" bestFit="1" customWidth="1"/>
    <col min="4626" max="4627" width="2" style="1126" customWidth="1"/>
    <col min="4628" max="4628" width="8.75" style="1126" customWidth="1"/>
    <col min="4629" max="4629" width="2" style="1126" customWidth="1"/>
    <col min="4630" max="4630" width="2.375" style="1126" customWidth="1"/>
    <col min="4631" max="4631" width="8.875" style="1126" customWidth="1"/>
    <col min="4632" max="4633" width="2.375" style="1126" customWidth="1"/>
    <col min="4634" max="4634" width="9.625" style="1126" customWidth="1"/>
    <col min="4635" max="4635" width="2.375" style="1126" customWidth="1"/>
    <col min="4636" max="4636" width="2.625" style="1126" customWidth="1"/>
    <col min="4637" max="4637" width="9.75" style="1126" bestFit="1" customWidth="1"/>
    <col min="4638" max="4638" width="2.625" style="1126" customWidth="1"/>
    <col min="4639" max="4639" width="2.5" style="1126" customWidth="1"/>
    <col min="4640" max="4640" width="9.875" style="1126" customWidth="1"/>
    <col min="4641" max="4642" width="2" style="1126" customWidth="1"/>
    <col min="4643" max="4643" width="9.75" style="1126" bestFit="1" customWidth="1"/>
    <col min="4644" max="4645" width="2" style="1126" customWidth="1"/>
    <col min="4646" max="4646" width="9.75" style="1126" bestFit="1" customWidth="1"/>
    <col min="4647" max="4648" width="2" style="1126" customWidth="1"/>
    <col min="4649" max="4649" width="9.75" style="1126" bestFit="1" customWidth="1"/>
    <col min="4650" max="4650" width="2" style="1126" customWidth="1"/>
    <col min="4651" max="4652" width="1.5" style="1126" customWidth="1"/>
    <col min="4653" max="4864" width="9" style="1126"/>
    <col min="4865" max="4865" width="2.375" style="1126" customWidth="1"/>
    <col min="4866" max="4867" width="1.5" style="1126" customWidth="1"/>
    <col min="4868" max="4868" width="2.625" style="1126" customWidth="1"/>
    <col min="4869" max="4871" width="0.75" style="1126" customWidth="1"/>
    <col min="4872" max="4873" width="9" style="1126" customWidth="1"/>
    <col min="4874" max="4874" width="2.5" style="1126" customWidth="1"/>
    <col min="4875" max="4875" width="9.875" style="1126" bestFit="1" customWidth="1"/>
    <col min="4876" max="4876" width="2.5" style="1126" customWidth="1"/>
    <col min="4877" max="4877" width="1.5" style="1126" customWidth="1"/>
    <col min="4878" max="4878" width="9.875" style="1126" bestFit="1" customWidth="1"/>
    <col min="4879" max="4879" width="1.5" style="1126" customWidth="1"/>
    <col min="4880" max="4880" width="2" style="1126" customWidth="1"/>
    <col min="4881" max="4881" width="8.75" style="1126" bestFit="1" customWidth="1"/>
    <col min="4882" max="4883" width="2" style="1126" customWidth="1"/>
    <col min="4884" max="4884" width="8.75" style="1126" customWidth="1"/>
    <col min="4885" max="4885" width="2" style="1126" customWidth="1"/>
    <col min="4886" max="4886" width="2.375" style="1126" customWidth="1"/>
    <col min="4887" max="4887" width="8.875" style="1126" customWidth="1"/>
    <col min="4888" max="4889" width="2.375" style="1126" customWidth="1"/>
    <col min="4890" max="4890" width="9.625" style="1126" customWidth="1"/>
    <col min="4891" max="4891" width="2.375" style="1126" customWidth="1"/>
    <col min="4892" max="4892" width="2.625" style="1126" customWidth="1"/>
    <col min="4893" max="4893" width="9.75" style="1126" bestFit="1" customWidth="1"/>
    <col min="4894" max="4894" width="2.625" style="1126" customWidth="1"/>
    <col min="4895" max="4895" width="2.5" style="1126" customWidth="1"/>
    <col min="4896" max="4896" width="9.875" style="1126" customWidth="1"/>
    <col min="4897" max="4898" width="2" style="1126" customWidth="1"/>
    <col min="4899" max="4899" width="9.75" style="1126" bestFit="1" customWidth="1"/>
    <col min="4900" max="4901" width="2" style="1126" customWidth="1"/>
    <col min="4902" max="4902" width="9.75" style="1126" bestFit="1" customWidth="1"/>
    <col min="4903" max="4904" width="2" style="1126" customWidth="1"/>
    <col min="4905" max="4905" width="9.75" style="1126" bestFit="1" customWidth="1"/>
    <col min="4906" max="4906" width="2" style="1126" customWidth="1"/>
    <col min="4907" max="4908" width="1.5" style="1126" customWidth="1"/>
    <col min="4909" max="5120" width="9" style="1126"/>
    <col min="5121" max="5121" width="2.375" style="1126" customWidth="1"/>
    <col min="5122" max="5123" width="1.5" style="1126" customWidth="1"/>
    <col min="5124" max="5124" width="2.625" style="1126" customWidth="1"/>
    <col min="5125" max="5127" width="0.75" style="1126" customWidth="1"/>
    <col min="5128" max="5129" width="9" style="1126" customWidth="1"/>
    <col min="5130" max="5130" width="2.5" style="1126" customWidth="1"/>
    <col min="5131" max="5131" width="9.875" style="1126" bestFit="1" customWidth="1"/>
    <col min="5132" max="5132" width="2.5" style="1126" customWidth="1"/>
    <col min="5133" max="5133" width="1.5" style="1126" customWidth="1"/>
    <col min="5134" max="5134" width="9.875" style="1126" bestFit="1" customWidth="1"/>
    <col min="5135" max="5135" width="1.5" style="1126" customWidth="1"/>
    <col min="5136" max="5136" width="2" style="1126" customWidth="1"/>
    <col min="5137" max="5137" width="8.75" style="1126" bestFit="1" customWidth="1"/>
    <col min="5138" max="5139" width="2" style="1126" customWidth="1"/>
    <col min="5140" max="5140" width="8.75" style="1126" customWidth="1"/>
    <col min="5141" max="5141" width="2" style="1126" customWidth="1"/>
    <col min="5142" max="5142" width="2.375" style="1126" customWidth="1"/>
    <col min="5143" max="5143" width="8.875" style="1126" customWidth="1"/>
    <col min="5144" max="5145" width="2.375" style="1126" customWidth="1"/>
    <col min="5146" max="5146" width="9.625" style="1126" customWidth="1"/>
    <col min="5147" max="5147" width="2.375" style="1126" customWidth="1"/>
    <col min="5148" max="5148" width="2.625" style="1126" customWidth="1"/>
    <col min="5149" max="5149" width="9.75" style="1126" bestFit="1" customWidth="1"/>
    <col min="5150" max="5150" width="2.625" style="1126" customWidth="1"/>
    <col min="5151" max="5151" width="2.5" style="1126" customWidth="1"/>
    <col min="5152" max="5152" width="9.875" style="1126" customWidth="1"/>
    <col min="5153" max="5154" width="2" style="1126" customWidth="1"/>
    <col min="5155" max="5155" width="9.75" style="1126" bestFit="1" customWidth="1"/>
    <col min="5156" max="5157" width="2" style="1126" customWidth="1"/>
    <col min="5158" max="5158" width="9.75" style="1126" bestFit="1" customWidth="1"/>
    <col min="5159" max="5160" width="2" style="1126" customWidth="1"/>
    <col min="5161" max="5161" width="9.75" style="1126" bestFit="1" customWidth="1"/>
    <col min="5162" max="5162" width="2" style="1126" customWidth="1"/>
    <col min="5163" max="5164" width="1.5" style="1126" customWidth="1"/>
    <col min="5165" max="5376" width="9" style="1126"/>
    <col min="5377" max="5377" width="2.375" style="1126" customWidth="1"/>
    <col min="5378" max="5379" width="1.5" style="1126" customWidth="1"/>
    <col min="5380" max="5380" width="2.625" style="1126" customWidth="1"/>
    <col min="5381" max="5383" width="0.75" style="1126" customWidth="1"/>
    <col min="5384" max="5385" width="9" style="1126" customWidth="1"/>
    <col min="5386" max="5386" width="2.5" style="1126" customWidth="1"/>
    <col min="5387" max="5387" width="9.875" style="1126" bestFit="1" customWidth="1"/>
    <col min="5388" max="5388" width="2.5" style="1126" customWidth="1"/>
    <col min="5389" max="5389" width="1.5" style="1126" customWidth="1"/>
    <col min="5390" max="5390" width="9.875" style="1126" bestFit="1" customWidth="1"/>
    <col min="5391" max="5391" width="1.5" style="1126" customWidth="1"/>
    <col min="5392" max="5392" width="2" style="1126" customWidth="1"/>
    <col min="5393" max="5393" width="8.75" style="1126" bestFit="1" customWidth="1"/>
    <col min="5394" max="5395" width="2" style="1126" customWidth="1"/>
    <col min="5396" max="5396" width="8.75" style="1126" customWidth="1"/>
    <col min="5397" max="5397" width="2" style="1126" customWidth="1"/>
    <col min="5398" max="5398" width="2.375" style="1126" customWidth="1"/>
    <col min="5399" max="5399" width="8.875" style="1126" customWidth="1"/>
    <col min="5400" max="5401" width="2.375" style="1126" customWidth="1"/>
    <col min="5402" max="5402" width="9.625" style="1126" customWidth="1"/>
    <col min="5403" max="5403" width="2.375" style="1126" customWidth="1"/>
    <col min="5404" max="5404" width="2.625" style="1126" customWidth="1"/>
    <col min="5405" max="5405" width="9.75" style="1126" bestFit="1" customWidth="1"/>
    <col min="5406" max="5406" width="2.625" style="1126" customWidth="1"/>
    <col min="5407" max="5407" width="2.5" style="1126" customWidth="1"/>
    <col min="5408" max="5408" width="9.875" style="1126" customWidth="1"/>
    <col min="5409" max="5410" width="2" style="1126" customWidth="1"/>
    <col min="5411" max="5411" width="9.75" style="1126" bestFit="1" customWidth="1"/>
    <col min="5412" max="5413" width="2" style="1126" customWidth="1"/>
    <col min="5414" max="5414" width="9.75" style="1126" bestFit="1" customWidth="1"/>
    <col min="5415" max="5416" width="2" style="1126" customWidth="1"/>
    <col min="5417" max="5417" width="9.75" style="1126" bestFit="1" customWidth="1"/>
    <col min="5418" max="5418" width="2" style="1126" customWidth="1"/>
    <col min="5419" max="5420" width="1.5" style="1126" customWidth="1"/>
    <col min="5421" max="5632" width="9" style="1126"/>
    <col min="5633" max="5633" width="2.375" style="1126" customWidth="1"/>
    <col min="5634" max="5635" width="1.5" style="1126" customWidth="1"/>
    <col min="5636" max="5636" width="2.625" style="1126" customWidth="1"/>
    <col min="5637" max="5639" width="0.75" style="1126" customWidth="1"/>
    <col min="5640" max="5641" width="9" style="1126" customWidth="1"/>
    <col min="5642" max="5642" width="2.5" style="1126" customWidth="1"/>
    <col min="5643" max="5643" width="9.875" style="1126" bestFit="1" customWidth="1"/>
    <col min="5644" max="5644" width="2.5" style="1126" customWidth="1"/>
    <col min="5645" max="5645" width="1.5" style="1126" customWidth="1"/>
    <col min="5646" max="5646" width="9.875" style="1126" bestFit="1" customWidth="1"/>
    <col min="5647" max="5647" width="1.5" style="1126" customWidth="1"/>
    <col min="5648" max="5648" width="2" style="1126" customWidth="1"/>
    <col min="5649" max="5649" width="8.75" style="1126" bestFit="1" customWidth="1"/>
    <col min="5650" max="5651" width="2" style="1126" customWidth="1"/>
    <col min="5652" max="5652" width="8.75" style="1126" customWidth="1"/>
    <col min="5653" max="5653" width="2" style="1126" customWidth="1"/>
    <col min="5654" max="5654" width="2.375" style="1126" customWidth="1"/>
    <col min="5655" max="5655" width="8.875" style="1126" customWidth="1"/>
    <col min="5656" max="5657" width="2.375" style="1126" customWidth="1"/>
    <col min="5658" max="5658" width="9.625" style="1126" customWidth="1"/>
    <col min="5659" max="5659" width="2.375" style="1126" customWidth="1"/>
    <col min="5660" max="5660" width="2.625" style="1126" customWidth="1"/>
    <col min="5661" max="5661" width="9.75" style="1126" bestFit="1" customWidth="1"/>
    <col min="5662" max="5662" width="2.625" style="1126" customWidth="1"/>
    <col min="5663" max="5663" width="2.5" style="1126" customWidth="1"/>
    <col min="5664" max="5664" width="9.875" style="1126" customWidth="1"/>
    <col min="5665" max="5666" width="2" style="1126" customWidth="1"/>
    <col min="5667" max="5667" width="9.75" style="1126" bestFit="1" customWidth="1"/>
    <col min="5668" max="5669" width="2" style="1126" customWidth="1"/>
    <col min="5670" max="5670" width="9.75" style="1126" bestFit="1" customWidth="1"/>
    <col min="5671" max="5672" width="2" style="1126" customWidth="1"/>
    <col min="5673" max="5673" width="9.75" style="1126" bestFit="1" customWidth="1"/>
    <col min="5674" max="5674" width="2" style="1126" customWidth="1"/>
    <col min="5675" max="5676" width="1.5" style="1126" customWidth="1"/>
    <col min="5677" max="5888" width="9" style="1126"/>
    <col min="5889" max="5889" width="2.375" style="1126" customWidth="1"/>
    <col min="5890" max="5891" width="1.5" style="1126" customWidth="1"/>
    <col min="5892" max="5892" width="2.625" style="1126" customWidth="1"/>
    <col min="5893" max="5895" width="0.75" style="1126" customWidth="1"/>
    <col min="5896" max="5897" width="9" style="1126" customWidth="1"/>
    <col min="5898" max="5898" width="2.5" style="1126" customWidth="1"/>
    <col min="5899" max="5899" width="9.875" style="1126" bestFit="1" customWidth="1"/>
    <col min="5900" max="5900" width="2.5" style="1126" customWidth="1"/>
    <col min="5901" max="5901" width="1.5" style="1126" customWidth="1"/>
    <col min="5902" max="5902" width="9.875" style="1126" bestFit="1" customWidth="1"/>
    <col min="5903" max="5903" width="1.5" style="1126" customWidth="1"/>
    <col min="5904" max="5904" width="2" style="1126" customWidth="1"/>
    <col min="5905" max="5905" width="8.75" style="1126" bestFit="1" customWidth="1"/>
    <col min="5906" max="5907" width="2" style="1126" customWidth="1"/>
    <col min="5908" max="5908" width="8.75" style="1126" customWidth="1"/>
    <col min="5909" max="5909" width="2" style="1126" customWidth="1"/>
    <col min="5910" max="5910" width="2.375" style="1126" customWidth="1"/>
    <col min="5911" max="5911" width="8.875" style="1126" customWidth="1"/>
    <col min="5912" max="5913" width="2.375" style="1126" customWidth="1"/>
    <col min="5914" max="5914" width="9.625" style="1126" customWidth="1"/>
    <col min="5915" max="5915" width="2.375" style="1126" customWidth="1"/>
    <col min="5916" max="5916" width="2.625" style="1126" customWidth="1"/>
    <col min="5917" max="5917" width="9.75" style="1126" bestFit="1" customWidth="1"/>
    <col min="5918" max="5918" width="2.625" style="1126" customWidth="1"/>
    <col min="5919" max="5919" width="2.5" style="1126" customWidth="1"/>
    <col min="5920" max="5920" width="9.875" style="1126" customWidth="1"/>
    <col min="5921" max="5922" width="2" style="1126" customWidth="1"/>
    <col min="5923" max="5923" width="9.75" style="1126" bestFit="1" customWidth="1"/>
    <col min="5924" max="5925" width="2" style="1126" customWidth="1"/>
    <col min="5926" max="5926" width="9.75" style="1126" bestFit="1" customWidth="1"/>
    <col min="5927" max="5928" width="2" style="1126" customWidth="1"/>
    <col min="5929" max="5929" width="9.75" style="1126" bestFit="1" customWidth="1"/>
    <col min="5930" max="5930" width="2" style="1126" customWidth="1"/>
    <col min="5931" max="5932" width="1.5" style="1126" customWidth="1"/>
    <col min="5933" max="6144" width="9" style="1126"/>
    <col min="6145" max="6145" width="2.375" style="1126" customWidth="1"/>
    <col min="6146" max="6147" width="1.5" style="1126" customWidth="1"/>
    <col min="6148" max="6148" width="2.625" style="1126" customWidth="1"/>
    <col min="6149" max="6151" width="0.75" style="1126" customWidth="1"/>
    <col min="6152" max="6153" width="9" style="1126" customWidth="1"/>
    <col min="6154" max="6154" width="2.5" style="1126" customWidth="1"/>
    <col min="6155" max="6155" width="9.875" style="1126" bestFit="1" customWidth="1"/>
    <col min="6156" max="6156" width="2.5" style="1126" customWidth="1"/>
    <col min="6157" max="6157" width="1.5" style="1126" customWidth="1"/>
    <col min="6158" max="6158" width="9.875" style="1126" bestFit="1" customWidth="1"/>
    <col min="6159" max="6159" width="1.5" style="1126" customWidth="1"/>
    <col min="6160" max="6160" width="2" style="1126" customWidth="1"/>
    <col min="6161" max="6161" width="8.75" style="1126" bestFit="1" customWidth="1"/>
    <col min="6162" max="6163" width="2" style="1126" customWidth="1"/>
    <col min="6164" max="6164" width="8.75" style="1126" customWidth="1"/>
    <col min="6165" max="6165" width="2" style="1126" customWidth="1"/>
    <col min="6166" max="6166" width="2.375" style="1126" customWidth="1"/>
    <col min="6167" max="6167" width="8.875" style="1126" customWidth="1"/>
    <col min="6168" max="6169" width="2.375" style="1126" customWidth="1"/>
    <col min="6170" max="6170" width="9.625" style="1126" customWidth="1"/>
    <col min="6171" max="6171" width="2.375" style="1126" customWidth="1"/>
    <col min="6172" max="6172" width="2.625" style="1126" customWidth="1"/>
    <col min="6173" max="6173" width="9.75" style="1126" bestFit="1" customWidth="1"/>
    <col min="6174" max="6174" width="2.625" style="1126" customWidth="1"/>
    <col min="6175" max="6175" width="2.5" style="1126" customWidth="1"/>
    <col min="6176" max="6176" width="9.875" style="1126" customWidth="1"/>
    <col min="6177" max="6178" width="2" style="1126" customWidth="1"/>
    <col min="6179" max="6179" width="9.75" style="1126" bestFit="1" customWidth="1"/>
    <col min="6180" max="6181" width="2" style="1126" customWidth="1"/>
    <col min="6182" max="6182" width="9.75" style="1126" bestFit="1" customWidth="1"/>
    <col min="6183" max="6184" width="2" style="1126" customWidth="1"/>
    <col min="6185" max="6185" width="9.75" style="1126" bestFit="1" customWidth="1"/>
    <col min="6186" max="6186" width="2" style="1126" customWidth="1"/>
    <col min="6187" max="6188" width="1.5" style="1126" customWidth="1"/>
    <col min="6189" max="6400" width="9" style="1126"/>
    <col min="6401" max="6401" width="2.375" style="1126" customWidth="1"/>
    <col min="6402" max="6403" width="1.5" style="1126" customWidth="1"/>
    <col min="6404" max="6404" width="2.625" style="1126" customWidth="1"/>
    <col min="6405" max="6407" width="0.75" style="1126" customWidth="1"/>
    <col min="6408" max="6409" width="9" style="1126" customWidth="1"/>
    <col min="6410" max="6410" width="2.5" style="1126" customWidth="1"/>
    <col min="6411" max="6411" width="9.875" style="1126" bestFit="1" customWidth="1"/>
    <col min="6412" max="6412" width="2.5" style="1126" customWidth="1"/>
    <col min="6413" max="6413" width="1.5" style="1126" customWidth="1"/>
    <col min="6414" max="6414" width="9.875" style="1126" bestFit="1" customWidth="1"/>
    <col min="6415" max="6415" width="1.5" style="1126" customWidth="1"/>
    <col min="6416" max="6416" width="2" style="1126" customWidth="1"/>
    <col min="6417" max="6417" width="8.75" style="1126" bestFit="1" customWidth="1"/>
    <col min="6418" max="6419" width="2" style="1126" customWidth="1"/>
    <col min="6420" max="6420" width="8.75" style="1126" customWidth="1"/>
    <col min="6421" max="6421" width="2" style="1126" customWidth="1"/>
    <col min="6422" max="6422" width="2.375" style="1126" customWidth="1"/>
    <col min="6423" max="6423" width="8.875" style="1126" customWidth="1"/>
    <col min="6424" max="6425" width="2.375" style="1126" customWidth="1"/>
    <col min="6426" max="6426" width="9.625" style="1126" customWidth="1"/>
    <col min="6427" max="6427" width="2.375" style="1126" customWidth="1"/>
    <col min="6428" max="6428" width="2.625" style="1126" customWidth="1"/>
    <col min="6429" max="6429" width="9.75" style="1126" bestFit="1" customWidth="1"/>
    <col min="6430" max="6430" width="2.625" style="1126" customWidth="1"/>
    <col min="6431" max="6431" width="2.5" style="1126" customWidth="1"/>
    <col min="6432" max="6432" width="9.875" style="1126" customWidth="1"/>
    <col min="6433" max="6434" width="2" style="1126" customWidth="1"/>
    <col min="6435" max="6435" width="9.75" style="1126" bestFit="1" customWidth="1"/>
    <col min="6436" max="6437" width="2" style="1126" customWidth="1"/>
    <col min="6438" max="6438" width="9.75" style="1126" bestFit="1" customWidth="1"/>
    <col min="6439" max="6440" width="2" style="1126" customWidth="1"/>
    <col min="6441" max="6441" width="9.75" style="1126" bestFit="1" customWidth="1"/>
    <col min="6442" max="6442" width="2" style="1126" customWidth="1"/>
    <col min="6443" max="6444" width="1.5" style="1126" customWidth="1"/>
    <col min="6445" max="6656" width="9" style="1126"/>
    <col min="6657" max="6657" width="2.375" style="1126" customWidth="1"/>
    <col min="6658" max="6659" width="1.5" style="1126" customWidth="1"/>
    <col min="6660" max="6660" width="2.625" style="1126" customWidth="1"/>
    <col min="6661" max="6663" width="0.75" style="1126" customWidth="1"/>
    <col min="6664" max="6665" width="9" style="1126" customWidth="1"/>
    <col min="6666" max="6666" width="2.5" style="1126" customWidth="1"/>
    <col min="6667" max="6667" width="9.875" style="1126" bestFit="1" customWidth="1"/>
    <col min="6668" max="6668" width="2.5" style="1126" customWidth="1"/>
    <col min="6669" max="6669" width="1.5" style="1126" customWidth="1"/>
    <col min="6670" max="6670" width="9.875" style="1126" bestFit="1" customWidth="1"/>
    <col min="6671" max="6671" width="1.5" style="1126" customWidth="1"/>
    <col min="6672" max="6672" width="2" style="1126" customWidth="1"/>
    <col min="6673" max="6673" width="8.75" style="1126" bestFit="1" customWidth="1"/>
    <col min="6674" max="6675" width="2" style="1126" customWidth="1"/>
    <col min="6676" max="6676" width="8.75" style="1126" customWidth="1"/>
    <col min="6677" max="6677" width="2" style="1126" customWidth="1"/>
    <col min="6678" max="6678" width="2.375" style="1126" customWidth="1"/>
    <col min="6679" max="6679" width="8.875" style="1126" customWidth="1"/>
    <col min="6680" max="6681" width="2.375" style="1126" customWidth="1"/>
    <col min="6682" max="6682" width="9.625" style="1126" customWidth="1"/>
    <col min="6683" max="6683" width="2.375" style="1126" customWidth="1"/>
    <col min="6684" max="6684" width="2.625" style="1126" customWidth="1"/>
    <col min="6685" max="6685" width="9.75" style="1126" bestFit="1" customWidth="1"/>
    <col min="6686" max="6686" width="2.625" style="1126" customWidth="1"/>
    <col min="6687" max="6687" width="2.5" style="1126" customWidth="1"/>
    <col min="6688" max="6688" width="9.875" style="1126" customWidth="1"/>
    <col min="6689" max="6690" width="2" style="1126" customWidth="1"/>
    <col min="6691" max="6691" width="9.75" style="1126" bestFit="1" customWidth="1"/>
    <col min="6692" max="6693" width="2" style="1126" customWidth="1"/>
    <col min="6694" max="6694" width="9.75" style="1126" bestFit="1" customWidth="1"/>
    <col min="6695" max="6696" width="2" style="1126" customWidth="1"/>
    <col min="6697" max="6697" width="9.75" style="1126" bestFit="1" customWidth="1"/>
    <col min="6698" max="6698" width="2" style="1126" customWidth="1"/>
    <col min="6699" max="6700" width="1.5" style="1126" customWidth="1"/>
    <col min="6701" max="6912" width="9" style="1126"/>
    <col min="6913" max="6913" width="2.375" style="1126" customWidth="1"/>
    <col min="6914" max="6915" width="1.5" style="1126" customWidth="1"/>
    <col min="6916" max="6916" width="2.625" style="1126" customWidth="1"/>
    <col min="6917" max="6919" width="0.75" style="1126" customWidth="1"/>
    <col min="6920" max="6921" width="9" style="1126" customWidth="1"/>
    <col min="6922" max="6922" width="2.5" style="1126" customWidth="1"/>
    <col min="6923" max="6923" width="9.875" style="1126" bestFit="1" customWidth="1"/>
    <col min="6924" max="6924" width="2.5" style="1126" customWidth="1"/>
    <col min="6925" max="6925" width="1.5" style="1126" customWidth="1"/>
    <col min="6926" max="6926" width="9.875" style="1126" bestFit="1" customWidth="1"/>
    <col min="6927" max="6927" width="1.5" style="1126" customWidth="1"/>
    <col min="6928" max="6928" width="2" style="1126" customWidth="1"/>
    <col min="6929" max="6929" width="8.75" style="1126" bestFit="1" customWidth="1"/>
    <col min="6930" max="6931" width="2" style="1126" customWidth="1"/>
    <col min="6932" max="6932" width="8.75" style="1126" customWidth="1"/>
    <col min="6933" max="6933" width="2" style="1126" customWidth="1"/>
    <col min="6934" max="6934" width="2.375" style="1126" customWidth="1"/>
    <col min="6935" max="6935" width="8.875" style="1126" customWidth="1"/>
    <col min="6936" max="6937" width="2.375" style="1126" customWidth="1"/>
    <col min="6938" max="6938" width="9.625" style="1126" customWidth="1"/>
    <col min="6939" max="6939" width="2.375" style="1126" customWidth="1"/>
    <col min="6940" max="6940" width="2.625" style="1126" customWidth="1"/>
    <col min="6941" max="6941" width="9.75" style="1126" bestFit="1" customWidth="1"/>
    <col min="6942" max="6942" width="2.625" style="1126" customWidth="1"/>
    <col min="6943" max="6943" width="2.5" style="1126" customWidth="1"/>
    <col min="6944" max="6944" width="9.875" style="1126" customWidth="1"/>
    <col min="6945" max="6946" width="2" style="1126" customWidth="1"/>
    <col min="6947" max="6947" width="9.75" style="1126" bestFit="1" customWidth="1"/>
    <col min="6948" max="6949" width="2" style="1126" customWidth="1"/>
    <col min="6950" max="6950" width="9.75" style="1126" bestFit="1" customWidth="1"/>
    <col min="6951" max="6952" width="2" style="1126" customWidth="1"/>
    <col min="6953" max="6953" width="9.75" style="1126" bestFit="1" customWidth="1"/>
    <col min="6954" max="6954" width="2" style="1126" customWidth="1"/>
    <col min="6955" max="6956" width="1.5" style="1126" customWidth="1"/>
    <col min="6957" max="7168" width="9" style="1126"/>
    <col min="7169" max="7169" width="2.375" style="1126" customWidth="1"/>
    <col min="7170" max="7171" width="1.5" style="1126" customWidth="1"/>
    <col min="7172" max="7172" width="2.625" style="1126" customWidth="1"/>
    <col min="7173" max="7175" width="0.75" style="1126" customWidth="1"/>
    <col min="7176" max="7177" width="9" style="1126" customWidth="1"/>
    <col min="7178" max="7178" width="2.5" style="1126" customWidth="1"/>
    <col min="7179" max="7179" width="9.875" style="1126" bestFit="1" customWidth="1"/>
    <col min="7180" max="7180" width="2.5" style="1126" customWidth="1"/>
    <col min="7181" max="7181" width="1.5" style="1126" customWidth="1"/>
    <col min="7182" max="7182" width="9.875" style="1126" bestFit="1" customWidth="1"/>
    <col min="7183" max="7183" width="1.5" style="1126" customWidth="1"/>
    <col min="7184" max="7184" width="2" style="1126" customWidth="1"/>
    <col min="7185" max="7185" width="8.75" style="1126" bestFit="1" customWidth="1"/>
    <col min="7186" max="7187" width="2" style="1126" customWidth="1"/>
    <col min="7188" max="7188" width="8.75" style="1126" customWidth="1"/>
    <col min="7189" max="7189" width="2" style="1126" customWidth="1"/>
    <col min="7190" max="7190" width="2.375" style="1126" customWidth="1"/>
    <col min="7191" max="7191" width="8.875" style="1126" customWidth="1"/>
    <col min="7192" max="7193" width="2.375" style="1126" customWidth="1"/>
    <col min="7194" max="7194" width="9.625" style="1126" customWidth="1"/>
    <col min="7195" max="7195" width="2.375" style="1126" customWidth="1"/>
    <col min="7196" max="7196" width="2.625" style="1126" customWidth="1"/>
    <col min="7197" max="7197" width="9.75" style="1126" bestFit="1" customWidth="1"/>
    <col min="7198" max="7198" width="2.625" style="1126" customWidth="1"/>
    <col min="7199" max="7199" width="2.5" style="1126" customWidth="1"/>
    <col min="7200" max="7200" width="9.875" style="1126" customWidth="1"/>
    <col min="7201" max="7202" width="2" style="1126" customWidth="1"/>
    <col min="7203" max="7203" width="9.75" style="1126" bestFit="1" customWidth="1"/>
    <col min="7204" max="7205" width="2" style="1126" customWidth="1"/>
    <col min="7206" max="7206" width="9.75" style="1126" bestFit="1" customWidth="1"/>
    <col min="7207" max="7208" width="2" style="1126" customWidth="1"/>
    <col min="7209" max="7209" width="9.75" style="1126" bestFit="1" customWidth="1"/>
    <col min="7210" max="7210" width="2" style="1126" customWidth="1"/>
    <col min="7211" max="7212" width="1.5" style="1126" customWidth="1"/>
    <col min="7213" max="7424" width="9" style="1126"/>
    <col min="7425" max="7425" width="2.375" style="1126" customWidth="1"/>
    <col min="7426" max="7427" width="1.5" style="1126" customWidth="1"/>
    <col min="7428" max="7428" width="2.625" style="1126" customWidth="1"/>
    <col min="7429" max="7431" width="0.75" style="1126" customWidth="1"/>
    <col min="7432" max="7433" width="9" style="1126" customWidth="1"/>
    <col min="7434" max="7434" width="2.5" style="1126" customWidth="1"/>
    <col min="7435" max="7435" width="9.875" style="1126" bestFit="1" customWidth="1"/>
    <col min="7436" max="7436" width="2.5" style="1126" customWidth="1"/>
    <col min="7437" max="7437" width="1.5" style="1126" customWidth="1"/>
    <col min="7438" max="7438" width="9.875" style="1126" bestFit="1" customWidth="1"/>
    <col min="7439" max="7439" width="1.5" style="1126" customWidth="1"/>
    <col min="7440" max="7440" width="2" style="1126" customWidth="1"/>
    <col min="7441" max="7441" width="8.75" style="1126" bestFit="1" customWidth="1"/>
    <col min="7442" max="7443" width="2" style="1126" customWidth="1"/>
    <col min="7444" max="7444" width="8.75" style="1126" customWidth="1"/>
    <col min="7445" max="7445" width="2" style="1126" customWidth="1"/>
    <col min="7446" max="7446" width="2.375" style="1126" customWidth="1"/>
    <col min="7447" max="7447" width="8.875" style="1126" customWidth="1"/>
    <col min="7448" max="7449" width="2.375" style="1126" customWidth="1"/>
    <col min="7450" max="7450" width="9.625" style="1126" customWidth="1"/>
    <col min="7451" max="7451" width="2.375" style="1126" customWidth="1"/>
    <col min="7452" max="7452" width="2.625" style="1126" customWidth="1"/>
    <col min="7453" max="7453" width="9.75" style="1126" bestFit="1" customWidth="1"/>
    <col min="7454" max="7454" width="2.625" style="1126" customWidth="1"/>
    <col min="7455" max="7455" width="2.5" style="1126" customWidth="1"/>
    <col min="7456" max="7456" width="9.875" style="1126" customWidth="1"/>
    <col min="7457" max="7458" width="2" style="1126" customWidth="1"/>
    <col min="7459" max="7459" width="9.75" style="1126" bestFit="1" customWidth="1"/>
    <col min="7460" max="7461" width="2" style="1126" customWidth="1"/>
    <col min="7462" max="7462" width="9.75" style="1126" bestFit="1" customWidth="1"/>
    <col min="7463" max="7464" width="2" style="1126" customWidth="1"/>
    <col min="7465" max="7465" width="9.75" style="1126" bestFit="1" customWidth="1"/>
    <col min="7466" max="7466" width="2" style="1126" customWidth="1"/>
    <col min="7467" max="7468" width="1.5" style="1126" customWidth="1"/>
    <col min="7469" max="7680" width="9" style="1126"/>
    <col min="7681" max="7681" width="2.375" style="1126" customWidth="1"/>
    <col min="7682" max="7683" width="1.5" style="1126" customWidth="1"/>
    <col min="7684" max="7684" width="2.625" style="1126" customWidth="1"/>
    <col min="7685" max="7687" width="0.75" style="1126" customWidth="1"/>
    <col min="7688" max="7689" width="9" style="1126" customWidth="1"/>
    <col min="7690" max="7690" width="2.5" style="1126" customWidth="1"/>
    <col min="7691" max="7691" width="9.875" style="1126" bestFit="1" customWidth="1"/>
    <col min="7692" max="7692" width="2.5" style="1126" customWidth="1"/>
    <col min="7693" max="7693" width="1.5" style="1126" customWidth="1"/>
    <col min="7694" max="7694" width="9.875" style="1126" bestFit="1" customWidth="1"/>
    <col min="7695" max="7695" width="1.5" style="1126" customWidth="1"/>
    <col min="7696" max="7696" width="2" style="1126" customWidth="1"/>
    <col min="7697" max="7697" width="8.75" style="1126" bestFit="1" customWidth="1"/>
    <col min="7698" max="7699" width="2" style="1126" customWidth="1"/>
    <col min="7700" max="7700" width="8.75" style="1126" customWidth="1"/>
    <col min="7701" max="7701" width="2" style="1126" customWidth="1"/>
    <col min="7702" max="7702" width="2.375" style="1126" customWidth="1"/>
    <col min="7703" max="7703" width="8.875" style="1126" customWidth="1"/>
    <col min="7704" max="7705" width="2.375" style="1126" customWidth="1"/>
    <col min="7706" max="7706" width="9.625" style="1126" customWidth="1"/>
    <col min="7707" max="7707" width="2.375" style="1126" customWidth="1"/>
    <col min="7708" max="7708" width="2.625" style="1126" customWidth="1"/>
    <col min="7709" max="7709" width="9.75" style="1126" bestFit="1" customWidth="1"/>
    <col min="7710" max="7710" width="2.625" style="1126" customWidth="1"/>
    <col min="7711" max="7711" width="2.5" style="1126" customWidth="1"/>
    <col min="7712" max="7712" width="9.875" style="1126" customWidth="1"/>
    <col min="7713" max="7714" width="2" style="1126" customWidth="1"/>
    <col min="7715" max="7715" width="9.75" style="1126" bestFit="1" customWidth="1"/>
    <col min="7716" max="7717" width="2" style="1126" customWidth="1"/>
    <col min="7718" max="7718" width="9.75" style="1126" bestFit="1" customWidth="1"/>
    <col min="7719" max="7720" width="2" style="1126" customWidth="1"/>
    <col min="7721" max="7721" width="9.75" style="1126" bestFit="1" customWidth="1"/>
    <col min="7722" max="7722" width="2" style="1126" customWidth="1"/>
    <col min="7723" max="7724" width="1.5" style="1126" customWidth="1"/>
    <col min="7725" max="7936" width="9" style="1126"/>
    <col min="7937" max="7937" width="2.375" style="1126" customWidth="1"/>
    <col min="7938" max="7939" width="1.5" style="1126" customWidth="1"/>
    <col min="7940" max="7940" width="2.625" style="1126" customWidth="1"/>
    <col min="7941" max="7943" width="0.75" style="1126" customWidth="1"/>
    <col min="7944" max="7945" width="9" style="1126" customWidth="1"/>
    <col min="7946" max="7946" width="2.5" style="1126" customWidth="1"/>
    <col min="7947" max="7947" width="9.875" style="1126" bestFit="1" customWidth="1"/>
    <col min="7948" max="7948" width="2.5" style="1126" customWidth="1"/>
    <col min="7949" max="7949" width="1.5" style="1126" customWidth="1"/>
    <col min="7950" max="7950" width="9.875" style="1126" bestFit="1" customWidth="1"/>
    <col min="7951" max="7951" width="1.5" style="1126" customWidth="1"/>
    <col min="7952" max="7952" width="2" style="1126" customWidth="1"/>
    <col min="7953" max="7953" width="8.75" style="1126" bestFit="1" customWidth="1"/>
    <col min="7954" max="7955" width="2" style="1126" customWidth="1"/>
    <col min="7956" max="7956" width="8.75" style="1126" customWidth="1"/>
    <col min="7957" max="7957" width="2" style="1126" customWidth="1"/>
    <col min="7958" max="7958" width="2.375" style="1126" customWidth="1"/>
    <col min="7959" max="7959" width="8.875" style="1126" customWidth="1"/>
    <col min="7960" max="7961" width="2.375" style="1126" customWidth="1"/>
    <col min="7962" max="7962" width="9.625" style="1126" customWidth="1"/>
    <col min="7963" max="7963" width="2.375" style="1126" customWidth="1"/>
    <col min="7964" max="7964" width="2.625" style="1126" customWidth="1"/>
    <col min="7965" max="7965" width="9.75" style="1126" bestFit="1" customWidth="1"/>
    <col min="7966" max="7966" width="2.625" style="1126" customWidth="1"/>
    <col min="7967" max="7967" width="2.5" style="1126" customWidth="1"/>
    <col min="7968" max="7968" width="9.875" style="1126" customWidth="1"/>
    <col min="7969" max="7970" width="2" style="1126" customWidth="1"/>
    <col min="7971" max="7971" width="9.75" style="1126" bestFit="1" customWidth="1"/>
    <col min="7972" max="7973" width="2" style="1126" customWidth="1"/>
    <col min="7974" max="7974" width="9.75" style="1126" bestFit="1" customWidth="1"/>
    <col min="7975" max="7976" width="2" style="1126" customWidth="1"/>
    <col min="7977" max="7977" width="9.75" style="1126" bestFit="1" customWidth="1"/>
    <col min="7978" max="7978" width="2" style="1126" customWidth="1"/>
    <col min="7979" max="7980" width="1.5" style="1126" customWidth="1"/>
    <col min="7981" max="8192" width="9" style="1126"/>
    <col min="8193" max="8193" width="2.375" style="1126" customWidth="1"/>
    <col min="8194" max="8195" width="1.5" style="1126" customWidth="1"/>
    <col min="8196" max="8196" width="2.625" style="1126" customWidth="1"/>
    <col min="8197" max="8199" width="0.75" style="1126" customWidth="1"/>
    <col min="8200" max="8201" width="9" style="1126" customWidth="1"/>
    <col min="8202" max="8202" width="2.5" style="1126" customWidth="1"/>
    <col min="8203" max="8203" width="9.875" style="1126" bestFit="1" customWidth="1"/>
    <col min="8204" max="8204" width="2.5" style="1126" customWidth="1"/>
    <col min="8205" max="8205" width="1.5" style="1126" customWidth="1"/>
    <col min="8206" max="8206" width="9.875" style="1126" bestFit="1" customWidth="1"/>
    <col min="8207" max="8207" width="1.5" style="1126" customWidth="1"/>
    <col min="8208" max="8208" width="2" style="1126" customWidth="1"/>
    <col min="8209" max="8209" width="8.75" style="1126" bestFit="1" customWidth="1"/>
    <col min="8210" max="8211" width="2" style="1126" customWidth="1"/>
    <col min="8212" max="8212" width="8.75" style="1126" customWidth="1"/>
    <col min="8213" max="8213" width="2" style="1126" customWidth="1"/>
    <col min="8214" max="8214" width="2.375" style="1126" customWidth="1"/>
    <col min="8215" max="8215" width="8.875" style="1126" customWidth="1"/>
    <col min="8216" max="8217" width="2.375" style="1126" customWidth="1"/>
    <col min="8218" max="8218" width="9.625" style="1126" customWidth="1"/>
    <col min="8219" max="8219" width="2.375" style="1126" customWidth="1"/>
    <col min="8220" max="8220" width="2.625" style="1126" customWidth="1"/>
    <col min="8221" max="8221" width="9.75" style="1126" bestFit="1" customWidth="1"/>
    <col min="8222" max="8222" width="2.625" style="1126" customWidth="1"/>
    <col min="8223" max="8223" width="2.5" style="1126" customWidth="1"/>
    <col min="8224" max="8224" width="9.875" style="1126" customWidth="1"/>
    <col min="8225" max="8226" width="2" style="1126" customWidth="1"/>
    <col min="8227" max="8227" width="9.75" style="1126" bestFit="1" customWidth="1"/>
    <col min="8228" max="8229" width="2" style="1126" customWidth="1"/>
    <col min="8230" max="8230" width="9.75" style="1126" bestFit="1" customWidth="1"/>
    <col min="8231" max="8232" width="2" style="1126" customWidth="1"/>
    <col min="8233" max="8233" width="9.75" style="1126" bestFit="1" customWidth="1"/>
    <col min="8234" max="8234" width="2" style="1126" customWidth="1"/>
    <col min="8235" max="8236" width="1.5" style="1126" customWidth="1"/>
    <col min="8237" max="8448" width="9" style="1126"/>
    <col min="8449" max="8449" width="2.375" style="1126" customWidth="1"/>
    <col min="8450" max="8451" width="1.5" style="1126" customWidth="1"/>
    <col min="8452" max="8452" width="2.625" style="1126" customWidth="1"/>
    <col min="8453" max="8455" width="0.75" style="1126" customWidth="1"/>
    <col min="8456" max="8457" width="9" style="1126" customWidth="1"/>
    <col min="8458" max="8458" width="2.5" style="1126" customWidth="1"/>
    <col min="8459" max="8459" width="9.875" style="1126" bestFit="1" customWidth="1"/>
    <col min="8460" max="8460" width="2.5" style="1126" customWidth="1"/>
    <col min="8461" max="8461" width="1.5" style="1126" customWidth="1"/>
    <col min="8462" max="8462" width="9.875" style="1126" bestFit="1" customWidth="1"/>
    <col min="8463" max="8463" width="1.5" style="1126" customWidth="1"/>
    <col min="8464" max="8464" width="2" style="1126" customWidth="1"/>
    <col min="8465" max="8465" width="8.75" style="1126" bestFit="1" customWidth="1"/>
    <col min="8466" max="8467" width="2" style="1126" customWidth="1"/>
    <col min="8468" max="8468" width="8.75" style="1126" customWidth="1"/>
    <col min="8469" max="8469" width="2" style="1126" customWidth="1"/>
    <col min="8470" max="8470" width="2.375" style="1126" customWidth="1"/>
    <col min="8471" max="8471" width="8.875" style="1126" customWidth="1"/>
    <col min="8472" max="8473" width="2.375" style="1126" customWidth="1"/>
    <col min="8474" max="8474" width="9.625" style="1126" customWidth="1"/>
    <col min="8475" max="8475" width="2.375" style="1126" customWidth="1"/>
    <col min="8476" max="8476" width="2.625" style="1126" customWidth="1"/>
    <col min="8477" max="8477" width="9.75" style="1126" bestFit="1" customWidth="1"/>
    <col min="8478" max="8478" width="2.625" style="1126" customWidth="1"/>
    <col min="8479" max="8479" width="2.5" style="1126" customWidth="1"/>
    <col min="8480" max="8480" width="9.875" style="1126" customWidth="1"/>
    <col min="8481" max="8482" width="2" style="1126" customWidth="1"/>
    <col min="8483" max="8483" width="9.75" style="1126" bestFit="1" customWidth="1"/>
    <col min="8484" max="8485" width="2" style="1126" customWidth="1"/>
    <col min="8486" max="8486" width="9.75" style="1126" bestFit="1" customWidth="1"/>
    <col min="8487" max="8488" width="2" style="1126" customWidth="1"/>
    <col min="8489" max="8489" width="9.75" style="1126" bestFit="1" customWidth="1"/>
    <col min="8490" max="8490" width="2" style="1126" customWidth="1"/>
    <col min="8491" max="8492" width="1.5" style="1126" customWidth="1"/>
    <col min="8493" max="8704" width="9" style="1126"/>
    <col min="8705" max="8705" width="2.375" style="1126" customWidth="1"/>
    <col min="8706" max="8707" width="1.5" style="1126" customWidth="1"/>
    <col min="8708" max="8708" width="2.625" style="1126" customWidth="1"/>
    <col min="8709" max="8711" width="0.75" style="1126" customWidth="1"/>
    <col min="8712" max="8713" width="9" style="1126" customWidth="1"/>
    <col min="8714" max="8714" width="2.5" style="1126" customWidth="1"/>
    <col min="8715" max="8715" width="9.875" style="1126" bestFit="1" customWidth="1"/>
    <col min="8716" max="8716" width="2.5" style="1126" customWidth="1"/>
    <col min="8717" max="8717" width="1.5" style="1126" customWidth="1"/>
    <col min="8718" max="8718" width="9.875" style="1126" bestFit="1" customWidth="1"/>
    <col min="8719" max="8719" width="1.5" style="1126" customWidth="1"/>
    <col min="8720" max="8720" width="2" style="1126" customWidth="1"/>
    <col min="8721" max="8721" width="8.75" style="1126" bestFit="1" customWidth="1"/>
    <col min="8722" max="8723" width="2" style="1126" customWidth="1"/>
    <col min="8724" max="8724" width="8.75" style="1126" customWidth="1"/>
    <col min="8725" max="8725" width="2" style="1126" customWidth="1"/>
    <col min="8726" max="8726" width="2.375" style="1126" customWidth="1"/>
    <col min="8727" max="8727" width="8.875" style="1126" customWidth="1"/>
    <col min="8728" max="8729" width="2.375" style="1126" customWidth="1"/>
    <col min="8730" max="8730" width="9.625" style="1126" customWidth="1"/>
    <col min="8731" max="8731" width="2.375" style="1126" customWidth="1"/>
    <col min="8732" max="8732" width="2.625" style="1126" customWidth="1"/>
    <col min="8733" max="8733" width="9.75" style="1126" bestFit="1" customWidth="1"/>
    <col min="8734" max="8734" width="2.625" style="1126" customWidth="1"/>
    <col min="8735" max="8735" width="2.5" style="1126" customWidth="1"/>
    <col min="8736" max="8736" width="9.875" style="1126" customWidth="1"/>
    <col min="8737" max="8738" width="2" style="1126" customWidth="1"/>
    <col min="8739" max="8739" width="9.75" style="1126" bestFit="1" customWidth="1"/>
    <col min="8740" max="8741" width="2" style="1126" customWidth="1"/>
    <col min="8742" max="8742" width="9.75" style="1126" bestFit="1" customWidth="1"/>
    <col min="8743" max="8744" width="2" style="1126" customWidth="1"/>
    <col min="8745" max="8745" width="9.75" style="1126" bestFit="1" customWidth="1"/>
    <col min="8746" max="8746" width="2" style="1126" customWidth="1"/>
    <col min="8747" max="8748" width="1.5" style="1126" customWidth="1"/>
    <col min="8749" max="8960" width="9" style="1126"/>
    <col min="8961" max="8961" width="2.375" style="1126" customWidth="1"/>
    <col min="8962" max="8963" width="1.5" style="1126" customWidth="1"/>
    <col min="8964" max="8964" width="2.625" style="1126" customWidth="1"/>
    <col min="8965" max="8967" width="0.75" style="1126" customWidth="1"/>
    <col min="8968" max="8969" width="9" style="1126" customWidth="1"/>
    <col min="8970" max="8970" width="2.5" style="1126" customWidth="1"/>
    <col min="8971" max="8971" width="9.875" style="1126" bestFit="1" customWidth="1"/>
    <col min="8972" max="8972" width="2.5" style="1126" customWidth="1"/>
    <col min="8973" max="8973" width="1.5" style="1126" customWidth="1"/>
    <col min="8974" max="8974" width="9.875" style="1126" bestFit="1" customWidth="1"/>
    <col min="8975" max="8975" width="1.5" style="1126" customWidth="1"/>
    <col min="8976" max="8976" width="2" style="1126" customWidth="1"/>
    <col min="8977" max="8977" width="8.75" style="1126" bestFit="1" customWidth="1"/>
    <col min="8978" max="8979" width="2" style="1126" customWidth="1"/>
    <col min="8980" max="8980" width="8.75" style="1126" customWidth="1"/>
    <col min="8981" max="8981" width="2" style="1126" customWidth="1"/>
    <col min="8982" max="8982" width="2.375" style="1126" customWidth="1"/>
    <col min="8983" max="8983" width="8.875" style="1126" customWidth="1"/>
    <col min="8984" max="8985" width="2.375" style="1126" customWidth="1"/>
    <col min="8986" max="8986" width="9.625" style="1126" customWidth="1"/>
    <col min="8987" max="8987" width="2.375" style="1126" customWidth="1"/>
    <col min="8988" max="8988" width="2.625" style="1126" customWidth="1"/>
    <col min="8989" max="8989" width="9.75" style="1126" bestFit="1" customWidth="1"/>
    <col min="8990" max="8990" width="2.625" style="1126" customWidth="1"/>
    <col min="8991" max="8991" width="2.5" style="1126" customWidth="1"/>
    <col min="8992" max="8992" width="9.875" style="1126" customWidth="1"/>
    <col min="8993" max="8994" width="2" style="1126" customWidth="1"/>
    <col min="8995" max="8995" width="9.75" style="1126" bestFit="1" customWidth="1"/>
    <col min="8996" max="8997" width="2" style="1126" customWidth="1"/>
    <col min="8998" max="8998" width="9.75" style="1126" bestFit="1" customWidth="1"/>
    <col min="8999" max="9000" width="2" style="1126" customWidth="1"/>
    <col min="9001" max="9001" width="9.75" style="1126" bestFit="1" customWidth="1"/>
    <col min="9002" max="9002" width="2" style="1126" customWidth="1"/>
    <col min="9003" max="9004" width="1.5" style="1126" customWidth="1"/>
    <col min="9005" max="9216" width="9" style="1126"/>
    <col min="9217" max="9217" width="2.375" style="1126" customWidth="1"/>
    <col min="9218" max="9219" width="1.5" style="1126" customWidth="1"/>
    <col min="9220" max="9220" width="2.625" style="1126" customWidth="1"/>
    <col min="9221" max="9223" width="0.75" style="1126" customWidth="1"/>
    <col min="9224" max="9225" width="9" style="1126" customWidth="1"/>
    <col min="9226" max="9226" width="2.5" style="1126" customWidth="1"/>
    <col min="9227" max="9227" width="9.875" style="1126" bestFit="1" customWidth="1"/>
    <col min="9228" max="9228" width="2.5" style="1126" customWidth="1"/>
    <col min="9229" max="9229" width="1.5" style="1126" customWidth="1"/>
    <col min="9230" max="9230" width="9.875" style="1126" bestFit="1" customWidth="1"/>
    <col min="9231" max="9231" width="1.5" style="1126" customWidth="1"/>
    <col min="9232" max="9232" width="2" style="1126" customWidth="1"/>
    <col min="9233" max="9233" width="8.75" style="1126" bestFit="1" customWidth="1"/>
    <col min="9234" max="9235" width="2" style="1126" customWidth="1"/>
    <col min="9236" max="9236" width="8.75" style="1126" customWidth="1"/>
    <col min="9237" max="9237" width="2" style="1126" customWidth="1"/>
    <col min="9238" max="9238" width="2.375" style="1126" customWidth="1"/>
    <col min="9239" max="9239" width="8.875" style="1126" customWidth="1"/>
    <col min="9240" max="9241" width="2.375" style="1126" customWidth="1"/>
    <col min="9242" max="9242" width="9.625" style="1126" customWidth="1"/>
    <col min="9243" max="9243" width="2.375" style="1126" customWidth="1"/>
    <col min="9244" max="9244" width="2.625" style="1126" customWidth="1"/>
    <col min="9245" max="9245" width="9.75" style="1126" bestFit="1" customWidth="1"/>
    <col min="9246" max="9246" width="2.625" style="1126" customWidth="1"/>
    <col min="9247" max="9247" width="2.5" style="1126" customWidth="1"/>
    <col min="9248" max="9248" width="9.875" style="1126" customWidth="1"/>
    <col min="9249" max="9250" width="2" style="1126" customWidth="1"/>
    <col min="9251" max="9251" width="9.75" style="1126" bestFit="1" customWidth="1"/>
    <col min="9252" max="9253" width="2" style="1126" customWidth="1"/>
    <col min="9254" max="9254" width="9.75" style="1126" bestFit="1" customWidth="1"/>
    <col min="9255" max="9256" width="2" style="1126" customWidth="1"/>
    <col min="9257" max="9257" width="9.75" style="1126" bestFit="1" customWidth="1"/>
    <col min="9258" max="9258" width="2" style="1126" customWidth="1"/>
    <col min="9259" max="9260" width="1.5" style="1126" customWidth="1"/>
    <col min="9261" max="9472" width="9" style="1126"/>
    <col min="9473" max="9473" width="2.375" style="1126" customWidth="1"/>
    <col min="9474" max="9475" width="1.5" style="1126" customWidth="1"/>
    <col min="9476" max="9476" width="2.625" style="1126" customWidth="1"/>
    <col min="9477" max="9479" width="0.75" style="1126" customWidth="1"/>
    <col min="9480" max="9481" width="9" style="1126" customWidth="1"/>
    <col min="9482" max="9482" width="2.5" style="1126" customWidth="1"/>
    <col min="9483" max="9483" width="9.875" style="1126" bestFit="1" customWidth="1"/>
    <col min="9484" max="9484" width="2.5" style="1126" customWidth="1"/>
    <col min="9485" max="9485" width="1.5" style="1126" customWidth="1"/>
    <col min="9486" max="9486" width="9.875" style="1126" bestFit="1" customWidth="1"/>
    <col min="9487" max="9487" width="1.5" style="1126" customWidth="1"/>
    <col min="9488" max="9488" width="2" style="1126" customWidth="1"/>
    <col min="9489" max="9489" width="8.75" style="1126" bestFit="1" customWidth="1"/>
    <col min="9490" max="9491" width="2" style="1126" customWidth="1"/>
    <col min="9492" max="9492" width="8.75" style="1126" customWidth="1"/>
    <col min="9493" max="9493" width="2" style="1126" customWidth="1"/>
    <col min="9494" max="9494" width="2.375" style="1126" customWidth="1"/>
    <col min="9495" max="9495" width="8.875" style="1126" customWidth="1"/>
    <col min="9496" max="9497" width="2.375" style="1126" customWidth="1"/>
    <col min="9498" max="9498" width="9.625" style="1126" customWidth="1"/>
    <col min="9499" max="9499" width="2.375" style="1126" customWidth="1"/>
    <col min="9500" max="9500" width="2.625" style="1126" customWidth="1"/>
    <col min="9501" max="9501" width="9.75" style="1126" bestFit="1" customWidth="1"/>
    <col min="9502" max="9502" width="2.625" style="1126" customWidth="1"/>
    <col min="9503" max="9503" width="2.5" style="1126" customWidth="1"/>
    <col min="9504" max="9504" width="9.875" style="1126" customWidth="1"/>
    <col min="9505" max="9506" width="2" style="1126" customWidth="1"/>
    <col min="9507" max="9507" width="9.75" style="1126" bestFit="1" customWidth="1"/>
    <col min="9508" max="9509" width="2" style="1126" customWidth="1"/>
    <col min="9510" max="9510" width="9.75" style="1126" bestFit="1" customWidth="1"/>
    <col min="9511" max="9512" width="2" style="1126" customWidth="1"/>
    <col min="9513" max="9513" width="9.75" style="1126" bestFit="1" customWidth="1"/>
    <col min="9514" max="9514" width="2" style="1126" customWidth="1"/>
    <col min="9515" max="9516" width="1.5" style="1126" customWidth="1"/>
    <col min="9517" max="9728" width="9" style="1126"/>
    <col min="9729" max="9729" width="2.375" style="1126" customWidth="1"/>
    <col min="9730" max="9731" width="1.5" style="1126" customWidth="1"/>
    <col min="9732" max="9732" width="2.625" style="1126" customWidth="1"/>
    <col min="9733" max="9735" width="0.75" style="1126" customWidth="1"/>
    <col min="9736" max="9737" width="9" style="1126" customWidth="1"/>
    <col min="9738" max="9738" width="2.5" style="1126" customWidth="1"/>
    <col min="9739" max="9739" width="9.875" style="1126" bestFit="1" customWidth="1"/>
    <col min="9740" max="9740" width="2.5" style="1126" customWidth="1"/>
    <col min="9741" max="9741" width="1.5" style="1126" customWidth="1"/>
    <col min="9742" max="9742" width="9.875" style="1126" bestFit="1" customWidth="1"/>
    <col min="9743" max="9743" width="1.5" style="1126" customWidth="1"/>
    <col min="9744" max="9744" width="2" style="1126" customWidth="1"/>
    <col min="9745" max="9745" width="8.75" style="1126" bestFit="1" customWidth="1"/>
    <col min="9746" max="9747" width="2" style="1126" customWidth="1"/>
    <col min="9748" max="9748" width="8.75" style="1126" customWidth="1"/>
    <col min="9749" max="9749" width="2" style="1126" customWidth="1"/>
    <col min="9750" max="9750" width="2.375" style="1126" customWidth="1"/>
    <col min="9751" max="9751" width="8.875" style="1126" customWidth="1"/>
    <col min="9752" max="9753" width="2.375" style="1126" customWidth="1"/>
    <col min="9754" max="9754" width="9.625" style="1126" customWidth="1"/>
    <col min="9755" max="9755" width="2.375" style="1126" customWidth="1"/>
    <col min="9756" max="9756" width="2.625" style="1126" customWidth="1"/>
    <col min="9757" max="9757" width="9.75" style="1126" bestFit="1" customWidth="1"/>
    <col min="9758" max="9758" width="2.625" style="1126" customWidth="1"/>
    <col min="9759" max="9759" width="2.5" style="1126" customWidth="1"/>
    <col min="9760" max="9760" width="9.875" style="1126" customWidth="1"/>
    <col min="9761" max="9762" width="2" style="1126" customWidth="1"/>
    <col min="9763" max="9763" width="9.75" style="1126" bestFit="1" customWidth="1"/>
    <col min="9764" max="9765" width="2" style="1126" customWidth="1"/>
    <col min="9766" max="9766" width="9.75" style="1126" bestFit="1" customWidth="1"/>
    <col min="9767" max="9768" width="2" style="1126" customWidth="1"/>
    <col min="9769" max="9769" width="9.75" style="1126" bestFit="1" customWidth="1"/>
    <col min="9770" max="9770" width="2" style="1126" customWidth="1"/>
    <col min="9771" max="9772" width="1.5" style="1126" customWidth="1"/>
    <col min="9773" max="9984" width="9" style="1126"/>
    <col min="9985" max="9985" width="2.375" style="1126" customWidth="1"/>
    <col min="9986" max="9987" width="1.5" style="1126" customWidth="1"/>
    <col min="9988" max="9988" width="2.625" style="1126" customWidth="1"/>
    <col min="9989" max="9991" width="0.75" style="1126" customWidth="1"/>
    <col min="9992" max="9993" width="9" style="1126" customWidth="1"/>
    <col min="9994" max="9994" width="2.5" style="1126" customWidth="1"/>
    <col min="9995" max="9995" width="9.875" style="1126" bestFit="1" customWidth="1"/>
    <col min="9996" max="9996" width="2.5" style="1126" customWidth="1"/>
    <col min="9997" max="9997" width="1.5" style="1126" customWidth="1"/>
    <col min="9998" max="9998" width="9.875" style="1126" bestFit="1" customWidth="1"/>
    <col min="9999" max="9999" width="1.5" style="1126" customWidth="1"/>
    <col min="10000" max="10000" width="2" style="1126" customWidth="1"/>
    <col min="10001" max="10001" width="8.75" style="1126" bestFit="1" customWidth="1"/>
    <col min="10002" max="10003" width="2" style="1126" customWidth="1"/>
    <col min="10004" max="10004" width="8.75" style="1126" customWidth="1"/>
    <col min="10005" max="10005" width="2" style="1126" customWidth="1"/>
    <col min="10006" max="10006" width="2.375" style="1126" customWidth="1"/>
    <col min="10007" max="10007" width="8.875" style="1126" customWidth="1"/>
    <col min="10008" max="10009" width="2.375" style="1126" customWidth="1"/>
    <col min="10010" max="10010" width="9.625" style="1126" customWidth="1"/>
    <col min="10011" max="10011" width="2.375" style="1126" customWidth="1"/>
    <col min="10012" max="10012" width="2.625" style="1126" customWidth="1"/>
    <col min="10013" max="10013" width="9.75" style="1126" bestFit="1" customWidth="1"/>
    <col min="10014" max="10014" width="2.625" style="1126" customWidth="1"/>
    <col min="10015" max="10015" width="2.5" style="1126" customWidth="1"/>
    <col min="10016" max="10016" width="9.875" style="1126" customWidth="1"/>
    <col min="10017" max="10018" width="2" style="1126" customWidth="1"/>
    <col min="10019" max="10019" width="9.75" style="1126" bestFit="1" customWidth="1"/>
    <col min="10020" max="10021" width="2" style="1126" customWidth="1"/>
    <col min="10022" max="10022" width="9.75" style="1126" bestFit="1" customWidth="1"/>
    <col min="10023" max="10024" width="2" style="1126" customWidth="1"/>
    <col min="10025" max="10025" width="9.75" style="1126" bestFit="1" customWidth="1"/>
    <col min="10026" max="10026" width="2" style="1126" customWidth="1"/>
    <col min="10027" max="10028" width="1.5" style="1126" customWidth="1"/>
    <col min="10029" max="10240" width="9" style="1126"/>
    <col min="10241" max="10241" width="2.375" style="1126" customWidth="1"/>
    <col min="10242" max="10243" width="1.5" style="1126" customWidth="1"/>
    <col min="10244" max="10244" width="2.625" style="1126" customWidth="1"/>
    <col min="10245" max="10247" width="0.75" style="1126" customWidth="1"/>
    <col min="10248" max="10249" width="9" style="1126" customWidth="1"/>
    <col min="10250" max="10250" width="2.5" style="1126" customWidth="1"/>
    <col min="10251" max="10251" width="9.875" style="1126" bestFit="1" customWidth="1"/>
    <col min="10252" max="10252" width="2.5" style="1126" customWidth="1"/>
    <col min="10253" max="10253" width="1.5" style="1126" customWidth="1"/>
    <col min="10254" max="10254" width="9.875" style="1126" bestFit="1" customWidth="1"/>
    <col min="10255" max="10255" width="1.5" style="1126" customWidth="1"/>
    <col min="10256" max="10256" width="2" style="1126" customWidth="1"/>
    <col min="10257" max="10257" width="8.75" style="1126" bestFit="1" customWidth="1"/>
    <col min="10258" max="10259" width="2" style="1126" customWidth="1"/>
    <col min="10260" max="10260" width="8.75" style="1126" customWidth="1"/>
    <col min="10261" max="10261" width="2" style="1126" customWidth="1"/>
    <col min="10262" max="10262" width="2.375" style="1126" customWidth="1"/>
    <col min="10263" max="10263" width="8.875" style="1126" customWidth="1"/>
    <col min="10264" max="10265" width="2.375" style="1126" customWidth="1"/>
    <col min="10266" max="10266" width="9.625" style="1126" customWidth="1"/>
    <col min="10267" max="10267" width="2.375" style="1126" customWidth="1"/>
    <col min="10268" max="10268" width="2.625" style="1126" customWidth="1"/>
    <col min="10269" max="10269" width="9.75" style="1126" bestFit="1" customWidth="1"/>
    <col min="10270" max="10270" width="2.625" style="1126" customWidth="1"/>
    <col min="10271" max="10271" width="2.5" style="1126" customWidth="1"/>
    <col min="10272" max="10272" width="9.875" style="1126" customWidth="1"/>
    <col min="10273" max="10274" width="2" style="1126" customWidth="1"/>
    <col min="10275" max="10275" width="9.75" style="1126" bestFit="1" customWidth="1"/>
    <col min="10276" max="10277" width="2" style="1126" customWidth="1"/>
    <col min="10278" max="10278" width="9.75" style="1126" bestFit="1" customWidth="1"/>
    <col min="10279" max="10280" width="2" style="1126" customWidth="1"/>
    <col min="10281" max="10281" width="9.75" style="1126" bestFit="1" customWidth="1"/>
    <col min="10282" max="10282" width="2" style="1126" customWidth="1"/>
    <col min="10283" max="10284" width="1.5" style="1126" customWidth="1"/>
    <col min="10285" max="10496" width="9" style="1126"/>
    <col min="10497" max="10497" width="2.375" style="1126" customWidth="1"/>
    <col min="10498" max="10499" width="1.5" style="1126" customWidth="1"/>
    <col min="10500" max="10500" width="2.625" style="1126" customWidth="1"/>
    <col min="10501" max="10503" width="0.75" style="1126" customWidth="1"/>
    <col min="10504" max="10505" width="9" style="1126" customWidth="1"/>
    <col min="10506" max="10506" width="2.5" style="1126" customWidth="1"/>
    <col min="10507" max="10507" width="9.875" style="1126" bestFit="1" customWidth="1"/>
    <col min="10508" max="10508" width="2.5" style="1126" customWidth="1"/>
    <col min="10509" max="10509" width="1.5" style="1126" customWidth="1"/>
    <col min="10510" max="10510" width="9.875" style="1126" bestFit="1" customWidth="1"/>
    <col min="10511" max="10511" width="1.5" style="1126" customWidth="1"/>
    <col min="10512" max="10512" width="2" style="1126" customWidth="1"/>
    <col min="10513" max="10513" width="8.75" style="1126" bestFit="1" customWidth="1"/>
    <col min="10514" max="10515" width="2" style="1126" customWidth="1"/>
    <col min="10516" max="10516" width="8.75" style="1126" customWidth="1"/>
    <col min="10517" max="10517" width="2" style="1126" customWidth="1"/>
    <col min="10518" max="10518" width="2.375" style="1126" customWidth="1"/>
    <col min="10519" max="10519" width="8.875" style="1126" customWidth="1"/>
    <col min="10520" max="10521" width="2.375" style="1126" customWidth="1"/>
    <col min="10522" max="10522" width="9.625" style="1126" customWidth="1"/>
    <col min="10523" max="10523" width="2.375" style="1126" customWidth="1"/>
    <col min="10524" max="10524" width="2.625" style="1126" customWidth="1"/>
    <col min="10525" max="10525" width="9.75" style="1126" bestFit="1" customWidth="1"/>
    <col min="10526" max="10526" width="2.625" style="1126" customWidth="1"/>
    <col min="10527" max="10527" width="2.5" style="1126" customWidth="1"/>
    <col min="10528" max="10528" width="9.875" style="1126" customWidth="1"/>
    <col min="10529" max="10530" width="2" style="1126" customWidth="1"/>
    <col min="10531" max="10531" width="9.75" style="1126" bestFit="1" customWidth="1"/>
    <col min="10532" max="10533" width="2" style="1126" customWidth="1"/>
    <col min="10534" max="10534" width="9.75" style="1126" bestFit="1" customWidth="1"/>
    <col min="10535" max="10536" width="2" style="1126" customWidth="1"/>
    <col min="10537" max="10537" width="9.75" style="1126" bestFit="1" customWidth="1"/>
    <col min="10538" max="10538" width="2" style="1126" customWidth="1"/>
    <col min="10539" max="10540" width="1.5" style="1126" customWidth="1"/>
    <col min="10541" max="10752" width="9" style="1126"/>
    <col min="10753" max="10753" width="2.375" style="1126" customWidth="1"/>
    <col min="10754" max="10755" width="1.5" style="1126" customWidth="1"/>
    <col min="10756" max="10756" width="2.625" style="1126" customWidth="1"/>
    <col min="10757" max="10759" width="0.75" style="1126" customWidth="1"/>
    <col min="10760" max="10761" width="9" style="1126" customWidth="1"/>
    <col min="10762" max="10762" width="2.5" style="1126" customWidth="1"/>
    <col min="10763" max="10763" width="9.875" style="1126" bestFit="1" customWidth="1"/>
    <col min="10764" max="10764" width="2.5" style="1126" customWidth="1"/>
    <col min="10765" max="10765" width="1.5" style="1126" customWidth="1"/>
    <col min="10766" max="10766" width="9.875" style="1126" bestFit="1" customWidth="1"/>
    <col min="10767" max="10767" width="1.5" style="1126" customWidth="1"/>
    <col min="10768" max="10768" width="2" style="1126" customWidth="1"/>
    <col min="10769" max="10769" width="8.75" style="1126" bestFit="1" customWidth="1"/>
    <col min="10770" max="10771" width="2" style="1126" customWidth="1"/>
    <col min="10772" max="10772" width="8.75" style="1126" customWidth="1"/>
    <col min="10773" max="10773" width="2" style="1126" customWidth="1"/>
    <col min="10774" max="10774" width="2.375" style="1126" customWidth="1"/>
    <col min="10775" max="10775" width="8.875" style="1126" customWidth="1"/>
    <col min="10776" max="10777" width="2.375" style="1126" customWidth="1"/>
    <col min="10778" max="10778" width="9.625" style="1126" customWidth="1"/>
    <col min="10779" max="10779" width="2.375" style="1126" customWidth="1"/>
    <col min="10780" max="10780" width="2.625" style="1126" customWidth="1"/>
    <col min="10781" max="10781" width="9.75" style="1126" bestFit="1" customWidth="1"/>
    <col min="10782" max="10782" width="2.625" style="1126" customWidth="1"/>
    <col min="10783" max="10783" width="2.5" style="1126" customWidth="1"/>
    <col min="10784" max="10784" width="9.875" style="1126" customWidth="1"/>
    <col min="10785" max="10786" width="2" style="1126" customWidth="1"/>
    <col min="10787" max="10787" width="9.75" style="1126" bestFit="1" customWidth="1"/>
    <col min="10788" max="10789" width="2" style="1126" customWidth="1"/>
    <col min="10790" max="10790" width="9.75" style="1126" bestFit="1" customWidth="1"/>
    <col min="10791" max="10792" width="2" style="1126" customWidth="1"/>
    <col min="10793" max="10793" width="9.75" style="1126" bestFit="1" customWidth="1"/>
    <col min="10794" max="10794" width="2" style="1126" customWidth="1"/>
    <col min="10795" max="10796" width="1.5" style="1126" customWidth="1"/>
    <col min="10797" max="11008" width="9" style="1126"/>
    <col min="11009" max="11009" width="2.375" style="1126" customWidth="1"/>
    <col min="11010" max="11011" width="1.5" style="1126" customWidth="1"/>
    <col min="11012" max="11012" width="2.625" style="1126" customWidth="1"/>
    <col min="11013" max="11015" width="0.75" style="1126" customWidth="1"/>
    <col min="11016" max="11017" width="9" style="1126" customWidth="1"/>
    <col min="11018" max="11018" width="2.5" style="1126" customWidth="1"/>
    <col min="11019" max="11019" width="9.875" style="1126" bestFit="1" customWidth="1"/>
    <col min="11020" max="11020" width="2.5" style="1126" customWidth="1"/>
    <col min="11021" max="11021" width="1.5" style="1126" customWidth="1"/>
    <col min="11022" max="11022" width="9.875" style="1126" bestFit="1" customWidth="1"/>
    <col min="11023" max="11023" width="1.5" style="1126" customWidth="1"/>
    <col min="11024" max="11024" width="2" style="1126" customWidth="1"/>
    <col min="11025" max="11025" width="8.75" style="1126" bestFit="1" customWidth="1"/>
    <col min="11026" max="11027" width="2" style="1126" customWidth="1"/>
    <col min="11028" max="11028" width="8.75" style="1126" customWidth="1"/>
    <col min="11029" max="11029" width="2" style="1126" customWidth="1"/>
    <col min="11030" max="11030" width="2.375" style="1126" customWidth="1"/>
    <col min="11031" max="11031" width="8.875" style="1126" customWidth="1"/>
    <col min="11032" max="11033" width="2.375" style="1126" customWidth="1"/>
    <col min="11034" max="11034" width="9.625" style="1126" customWidth="1"/>
    <col min="11035" max="11035" width="2.375" style="1126" customWidth="1"/>
    <col min="11036" max="11036" width="2.625" style="1126" customWidth="1"/>
    <col min="11037" max="11037" width="9.75" style="1126" bestFit="1" customWidth="1"/>
    <col min="11038" max="11038" width="2.625" style="1126" customWidth="1"/>
    <col min="11039" max="11039" width="2.5" style="1126" customWidth="1"/>
    <col min="11040" max="11040" width="9.875" style="1126" customWidth="1"/>
    <col min="11041" max="11042" width="2" style="1126" customWidth="1"/>
    <col min="11043" max="11043" width="9.75" style="1126" bestFit="1" customWidth="1"/>
    <col min="11044" max="11045" width="2" style="1126" customWidth="1"/>
    <col min="11046" max="11046" width="9.75" style="1126" bestFit="1" customWidth="1"/>
    <col min="11047" max="11048" width="2" style="1126" customWidth="1"/>
    <col min="11049" max="11049" width="9.75" style="1126" bestFit="1" customWidth="1"/>
    <col min="11050" max="11050" width="2" style="1126" customWidth="1"/>
    <col min="11051" max="11052" width="1.5" style="1126" customWidth="1"/>
    <col min="11053" max="11264" width="9" style="1126"/>
    <col min="11265" max="11265" width="2.375" style="1126" customWidth="1"/>
    <col min="11266" max="11267" width="1.5" style="1126" customWidth="1"/>
    <col min="11268" max="11268" width="2.625" style="1126" customWidth="1"/>
    <col min="11269" max="11271" width="0.75" style="1126" customWidth="1"/>
    <col min="11272" max="11273" width="9" style="1126" customWidth="1"/>
    <col min="11274" max="11274" width="2.5" style="1126" customWidth="1"/>
    <col min="11275" max="11275" width="9.875" style="1126" bestFit="1" customWidth="1"/>
    <col min="11276" max="11276" width="2.5" style="1126" customWidth="1"/>
    <col min="11277" max="11277" width="1.5" style="1126" customWidth="1"/>
    <col min="11278" max="11278" width="9.875" style="1126" bestFit="1" customWidth="1"/>
    <col min="11279" max="11279" width="1.5" style="1126" customWidth="1"/>
    <col min="11280" max="11280" width="2" style="1126" customWidth="1"/>
    <col min="11281" max="11281" width="8.75" style="1126" bestFit="1" customWidth="1"/>
    <col min="11282" max="11283" width="2" style="1126" customWidth="1"/>
    <col min="11284" max="11284" width="8.75" style="1126" customWidth="1"/>
    <col min="11285" max="11285" width="2" style="1126" customWidth="1"/>
    <col min="11286" max="11286" width="2.375" style="1126" customWidth="1"/>
    <col min="11287" max="11287" width="8.875" style="1126" customWidth="1"/>
    <col min="11288" max="11289" width="2.375" style="1126" customWidth="1"/>
    <col min="11290" max="11290" width="9.625" style="1126" customWidth="1"/>
    <col min="11291" max="11291" width="2.375" style="1126" customWidth="1"/>
    <col min="11292" max="11292" width="2.625" style="1126" customWidth="1"/>
    <col min="11293" max="11293" width="9.75" style="1126" bestFit="1" customWidth="1"/>
    <col min="11294" max="11294" width="2.625" style="1126" customWidth="1"/>
    <col min="11295" max="11295" width="2.5" style="1126" customWidth="1"/>
    <col min="11296" max="11296" width="9.875" style="1126" customWidth="1"/>
    <col min="11297" max="11298" width="2" style="1126" customWidth="1"/>
    <col min="11299" max="11299" width="9.75" style="1126" bestFit="1" customWidth="1"/>
    <col min="11300" max="11301" width="2" style="1126" customWidth="1"/>
    <col min="11302" max="11302" width="9.75" style="1126" bestFit="1" customWidth="1"/>
    <col min="11303" max="11304" width="2" style="1126" customWidth="1"/>
    <col min="11305" max="11305" width="9.75" style="1126" bestFit="1" customWidth="1"/>
    <col min="11306" max="11306" width="2" style="1126" customWidth="1"/>
    <col min="11307" max="11308" width="1.5" style="1126" customWidth="1"/>
    <col min="11309" max="11520" width="9" style="1126"/>
    <col min="11521" max="11521" width="2.375" style="1126" customWidth="1"/>
    <col min="11522" max="11523" width="1.5" style="1126" customWidth="1"/>
    <col min="11524" max="11524" width="2.625" style="1126" customWidth="1"/>
    <col min="11525" max="11527" width="0.75" style="1126" customWidth="1"/>
    <col min="11528" max="11529" width="9" style="1126" customWidth="1"/>
    <col min="11530" max="11530" width="2.5" style="1126" customWidth="1"/>
    <col min="11531" max="11531" width="9.875" style="1126" bestFit="1" customWidth="1"/>
    <col min="11532" max="11532" width="2.5" style="1126" customWidth="1"/>
    <col min="11533" max="11533" width="1.5" style="1126" customWidth="1"/>
    <col min="11534" max="11534" width="9.875" style="1126" bestFit="1" customWidth="1"/>
    <col min="11535" max="11535" width="1.5" style="1126" customWidth="1"/>
    <col min="11536" max="11536" width="2" style="1126" customWidth="1"/>
    <col min="11537" max="11537" width="8.75" style="1126" bestFit="1" customWidth="1"/>
    <col min="11538" max="11539" width="2" style="1126" customWidth="1"/>
    <col min="11540" max="11540" width="8.75" style="1126" customWidth="1"/>
    <col min="11541" max="11541" width="2" style="1126" customWidth="1"/>
    <col min="11542" max="11542" width="2.375" style="1126" customWidth="1"/>
    <col min="11543" max="11543" width="8.875" style="1126" customWidth="1"/>
    <col min="11544" max="11545" width="2.375" style="1126" customWidth="1"/>
    <col min="11546" max="11546" width="9.625" style="1126" customWidth="1"/>
    <col min="11547" max="11547" width="2.375" style="1126" customWidth="1"/>
    <col min="11548" max="11548" width="2.625" style="1126" customWidth="1"/>
    <col min="11549" max="11549" width="9.75" style="1126" bestFit="1" customWidth="1"/>
    <col min="11550" max="11550" width="2.625" style="1126" customWidth="1"/>
    <col min="11551" max="11551" width="2.5" style="1126" customWidth="1"/>
    <col min="11552" max="11552" width="9.875" style="1126" customWidth="1"/>
    <col min="11553" max="11554" width="2" style="1126" customWidth="1"/>
    <col min="11555" max="11555" width="9.75" style="1126" bestFit="1" customWidth="1"/>
    <col min="11556" max="11557" width="2" style="1126" customWidth="1"/>
    <col min="11558" max="11558" width="9.75" style="1126" bestFit="1" customWidth="1"/>
    <col min="11559" max="11560" width="2" style="1126" customWidth="1"/>
    <col min="11561" max="11561" width="9.75" style="1126" bestFit="1" customWidth="1"/>
    <col min="11562" max="11562" width="2" style="1126" customWidth="1"/>
    <col min="11563" max="11564" width="1.5" style="1126" customWidth="1"/>
    <col min="11565" max="11776" width="9" style="1126"/>
    <col min="11777" max="11777" width="2.375" style="1126" customWidth="1"/>
    <col min="11778" max="11779" width="1.5" style="1126" customWidth="1"/>
    <col min="11780" max="11780" width="2.625" style="1126" customWidth="1"/>
    <col min="11781" max="11783" width="0.75" style="1126" customWidth="1"/>
    <col min="11784" max="11785" width="9" style="1126" customWidth="1"/>
    <col min="11786" max="11786" width="2.5" style="1126" customWidth="1"/>
    <col min="11787" max="11787" width="9.875" style="1126" bestFit="1" customWidth="1"/>
    <col min="11788" max="11788" width="2.5" style="1126" customWidth="1"/>
    <col min="11789" max="11789" width="1.5" style="1126" customWidth="1"/>
    <col min="11790" max="11790" width="9.875" style="1126" bestFit="1" customWidth="1"/>
    <col min="11791" max="11791" width="1.5" style="1126" customWidth="1"/>
    <col min="11792" max="11792" width="2" style="1126" customWidth="1"/>
    <col min="11793" max="11793" width="8.75" style="1126" bestFit="1" customWidth="1"/>
    <col min="11794" max="11795" width="2" style="1126" customWidth="1"/>
    <col min="11796" max="11796" width="8.75" style="1126" customWidth="1"/>
    <col min="11797" max="11797" width="2" style="1126" customWidth="1"/>
    <col min="11798" max="11798" width="2.375" style="1126" customWidth="1"/>
    <col min="11799" max="11799" width="8.875" style="1126" customWidth="1"/>
    <col min="11800" max="11801" width="2.375" style="1126" customWidth="1"/>
    <col min="11802" max="11802" width="9.625" style="1126" customWidth="1"/>
    <col min="11803" max="11803" width="2.375" style="1126" customWidth="1"/>
    <col min="11804" max="11804" width="2.625" style="1126" customWidth="1"/>
    <col min="11805" max="11805" width="9.75" style="1126" bestFit="1" customWidth="1"/>
    <col min="11806" max="11806" width="2.625" style="1126" customWidth="1"/>
    <col min="11807" max="11807" width="2.5" style="1126" customWidth="1"/>
    <col min="11808" max="11808" width="9.875" style="1126" customWidth="1"/>
    <col min="11809" max="11810" width="2" style="1126" customWidth="1"/>
    <col min="11811" max="11811" width="9.75" style="1126" bestFit="1" customWidth="1"/>
    <col min="11812" max="11813" width="2" style="1126" customWidth="1"/>
    <col min="11814" max="11814" width="9.75" style="1126" bestFit="1" customWidth="1"/>
    <col min="11815" max="11816" width="2" style="1126" customWidth="1"/>
    <col min="11817" max="11817" width="9.75" style="1126" bestFit="1" customWidth="1"/>
    <col min="11818" max="11818" width="2" style="1126" customWidth="1"/>
    <col min="11819" max="11820" width="1.5" style="1126" customWidth="1"/>
    <col min="11821" max="12032" width="9" style="1126"/>
    <col min="12033" max="12033" width="2.375" style="1126" customWidth="1"/>
    <col min="12034" max="12035" width="1.5" style="1126" customWidth="1"/>
    <col min="12036" max="12036" width="2.625" style="1126" customWidth="1"/>
    <col min="12037" max="12039" width="0.75" style="1126" customWidth="1"/>
    <col min="12040" max="12041" width="9" style="1126" customWidth="1"/>
    <col min="12042" max="12042" width="2.5" style="1126" customWidth="1"/>
    <col min="12043" max="12043" width="9.875" style="1126" bestFit="1" customWidth="1"/>
    <col min="12044" max="12044" width="2.5" style="1126" customWidth="1"/>
    <col min="12045" max="12045" width="1.5" style="1126" customWidth="1"/>
    <col min="12046" max="12046" width="9.875" style="1126" bestFit="1" customWidth="1"/>
    <col min="12047" max="12047" width="1.5" style="1126" customWidth="1"/>
    <col min="12048" max="12048" width="2" style="1126" customWidth="1"/>
    <col min="12049" max="12049" width="8.75" style="1126" bestFit="1" customWidth="1"/>
    <col min="12050" max="12051" width="2" style="1126" customWidth="1"/>
    <col min="12052" max="12052" width="8.75" style="1126" customWidth="1"/>
    <col min="12053" max="12053" width="2" style="1126" customWidth="1"/>
    <col min="12054" max="12054" width="2.375" style="1126" customWidth="1"/>
    <col min="12055" max="12055" width="8.875" style="1126" customWidth="1"/>
    <col min="12056" max="12057" width="2.375" style="1126" customWidth="1"/>
    <col min="12058" max="12058" width="9.625" style="1126" customWidth="1"/>
    <col min="12059" max="12059" width="2.375" style="1126" customWidth="1"/>
    <col min="12060" max="12060" width="2.625" style="1126" customWidth="1"/>
    <col min="12061" max="12061" width="9.75" style="1126" bestFit="1" customWidth="1"/>
    <col min="12062" max="12062" width="2.625" style="1126" customWidth="1"/>
    <col min="12063" max="12063" width="2.5" style="1126" customWidth="1"/>
    <col min="12064" max="12064" width="9.875" style="1126" customWidth="1"/>
    <col min="12065" max="12066" width="2" style="1126" customWidth="1"/>
    <col min="12067" max="12067" width="9.75" style="1126" bestFit="1" customWidth="1"/>
    <col min="12068" max="12069" width="2" style="1126" customWidth="1"/>
    <col min="12070" max="12070" width="9.75" style="1126" bestFit="1" customWidth="1"/>
    <col min="12071" max="12072" width="2" style="1126" customWidth="1"/>
    <col min="12073" max="12073" width="9.75" style="1126" bestFit="1" customWidth="1"/>
    <col min="12074" max="12074" width="2" style="1126" customWidth="1"/>
    <col min="12075" max="12076" width="1.5" style="1126" customWidth="1"/>
    <col min="12077" max="12288" width="9" style="1126"/>
    <col min="12289" max="12289" width="2.375" style="1126" customWidth="1"/>
    <col min="12290" max="12291" width="1.5" style="1126" customWidth="1"/>
    <col min="12292" max="12292" width="2.625" style="1126" customWidth="1"/>
    <col min="12293" max="12295" width="0.75" style="1126" customWidth="1"/>
    <col min="12296" max="12297" width="9" style="1126" customWidth="1"/>
    <col min="12298" max="12298" width="2.5" style="1126" customWidth="1"/>
    <col min="12299" max="12299" width="9.875" style="1126" bestFit="1" customWidth="1"/>
    <col min="12300" max="12300" width="2.5" style="1126" customWidth="1"/>
    <col min="12301" max="12301" width="1.5" style="1126" customWidth="1"/>
    <col min="12302" max="12302" width="9.875" style="1126" bestFit="1" customWidth="1"/>
    <col min="12303" max="12303" width="1.5" style="1126" customWidth="1"/>
    <col min="12304" max="12304" width="2" style="1126" customWidth="1"/>
    <col min="12305" max="12305" width="8.75" style="1126" bestFit="1" customWidth="1"/>
    <col min="12306" max="12307" width="2" style="1126" customWidth="1"/>
    <col min="12308" max="12308" width="8.75" style="1126" customWidth="1"/>
    <col min="12309" max="12309" width="2" style="1126" customWidth="1"/>
    <col min="12310" max="12310" width="2.375" style="1126" customWidth="1"/>
    <col min="12311" max="12311" width="8.875" style="1126" customWidth="1"/>
    <col min="12312" max="12313" width="2.375" style="1126" customWidth="1"/>
    <col min="12314" max="12314" width="9.625" style="1126" customWidth="1"/>
    <col min="12315" max="12315" width="2.375" style="1126" customWidth="1"/>
    <col min="12316" max="12316" width="2.625" style="1126" customWidth="1"/>
    <col min="12317" max="12317" width="9.75" style="1126" bestFit="1" customWidth="1"/>
    <col min="12318" max="12318" width="2.625" style="1126" customWidth="1"/>
    <col min="12319" max="12319" width="2.5" style="1126" customWidth="1"/>
    <col min="12320" max="12320" width="9.875" style="1126" customWidth="1"/>
    <col min="12321" max="12322" width="2" style="1126" customWidth="1"/>
    <col min="12323" max="12323" width="9.75" style="1126" bestFit="1" customWidth="1"/>
    <col min="12324" max="12325" width="2" style="1126" customWidth="1"/>
    <col min="12326" max="12326" width="9.75" style="1126" bestFit="1" customWidth="1"/>
    <col min="12327" max="12328" width="2" style="1126" customWidth="1"/>
    <col min="12329" max="12329" width="9.75" style="1126" bestFit="1" customWidth="1"/>
    <col min="12330" max="12330" width="2" style="1126" customWidth="1"/>
    <col min="12331" max="12332" width="1.5" style="1126" customWidth="1"/>
    <col min="12333" max="12544" width="9" style="1126"/>
    <col min="12545" max="12545" width="2.375" style="1126" customWidth="1"/>
    <col min="12546" max="12547" width="1.5" style="1126" customWidth="1"/>
    <col min="12548" max="12548" width="2.625" style="1126" customWidth="1"/>
    <col min="12549" max="12551" width="0.75" style="1126" customWidth="1"/>
    <col min="12552" max="12553" width="9" style="1126" customWidth="1"/>
    <col min="12554" max="12554" width="2.5" style="1126" customWidth="1"/>
    <col min="12555" max="12555" width="9.875" style="1126" bestFit="1" customWidth="1"/>
    <col min="12556" max="12556" width="2.5" style="1126" customWidth="1"/>
    <col min="12557" max="12557" width="1.5" style="1126" customWidth="1"/>
    <col min="12558" max="12558" width="9.875" style="1126" bestFit="1" customWidth="1"/>
    <col min="12559" max="12559" width="1.5" style="1126" customWidth="1"/>
    <col min="12560" max="12560" width="2" style="1126" customWidth="1"/>
    <col min="12561" max="12561" width="8.75" style="1126" bestFit="1" customWidth="1"/>
    <col min="12562" max="12563" width="2" style="1126" customWidth="1"/>
    <col min="12564" max="12564" width="8.75" style="1126" customWidth="1"/>
    <col min="12565" max="12565" width="2" style="1126" customWidth="1"/>
    <col min="12566" max="12566" width="2.375" style="1126" customWidth="1"/>
    <col min="12567" max="12567" width="8.875" style="1126" customWidth="1"/>
    <col min="12568" max="12569" width="2.375" style="1126" customWidth="1"/>
    <col min="12570" max="12570" width="9.625" style="1126" customWidth="1"/>
    <col min="12571" max="12571" width="2.375" style="1126" customWidth="1"/>
    <col min="12572" max="12572" width="2.625" style="1126" customWidth="1"/>
    <col min="12573" max="12573" width="9.75" style="1126" bestFit="1" customWidth="1"/>
    <col min="12574" max="12574" width="2.625" style="1126" customWidth="1"/>
    <col min="12575" max="12575" width="2.5" style="1126" customWidth="1"/>
    <col min="12576" max="12576" width="9.875" style="1126" customWidth="1"/>
    <col min="12577" max="12578" width="2" style="1126" customWidth="1"/>
    <col min="12579" max="12579" width="9.75" style="1126" bestFit="1" customWidth="1"/>
    <col min="12580" max="12581" width="2" style="1126" customWidth="1"/>
    <col min="12582" max="12582" width="9.75" style="1126" bestFit="1" customWidth="1"/>
    <col min="12583" max="12584" width="2" style="1126" customWidth="1"/>
    <col min="12585" max="12585" width="9.75" style="1126" bestFit="1" customWidth="1"/>
    <col min="12586" max="12586" width="2" style="1126" customWidth="1"/>
    <col min="12587" max="12588" width="1.5" style="1126" customWidth="1"/>
    <col min="12589" max="12800" width="9" style="1126"/>
    <col min="12801" max="12801" width="2.375" style="1126" customWidth="1"/>
    <col min="12802" max="12803" width="1.5" style="1126" customWidth="1"/>
    <col min="12804" max="12804" width="2.625" style="1126" customWidth="1"/>
    <col min="12805" max="12807" width="0.75" style="1126" customWidth="1"/>
    <col min="12808" max="12809" width="9" style="1126" customWidth="1"/>
    <col min="12810" max="12810" width="2.5" style="1126" customWidth="1"/>
    <col min="12811" max="12811" width="9.875" style="1126" bestFit="1" customWidth="1"/>
    <col min="12812" max="12812" width="2.5" style="1126" customWidth="1"/>
    <col min="12813" max="12813" width="1.5" style="1126" customWidth="1"/>
    <col min="12814" max="12814" width="9.875" style="1126" bestFit="1" customWidth="1"/>
    <col min="12815" max="12815" width="1.5" style="1126" customWidth="1"/>
    <col min="12816" max="12816" width="2" style="1126" customWidth="1"/>
    <col min="12817" max="12817" width="8.75" style="1126" bestFit="1" customWidth="1"/>
    <col min="12818" max="12819" width="2" style="1126" customWidth="1"/>
    <col min="12820" max="12820" width="8.75" style="1126" customWidth="1"/>
    <col min="12821" max="12821" width="2" style="1126" customWidth="1"/>
    <col min="12822" max="12822" width="2.375" style="1126" customWidth="1"/>
    <col min="12823" max="12823" width="8.875" style="1126" customWidth="1"/>
    <col min="12824" max="12825" width="2.375" style="1126" customWidth="1"/>
    <col min="12826" max="12826" width="9.625" style="1126" customWidth="1"/>
    <col min="12827" max="12827" width="2.375" style="1126" customWidth="1"/>
    <col min="12828" max="12828" width="2.625" style="1126" customWidth="1"/>
    <col min="12829" max="12829" width="9.75" style="1126" bestFit="1" customWidth="1"/>
    <col min="12830" max="12830" width="2.625" style="1126" customWidth="1"/>
    <col min="12831" max="12831" width="2.5" style="1126" customWidth="1"/>
    <col min="12832" max="12832" width="9.875" style="1126" customWidth="1"/>
    <col min="12833" max="12834" width="2" style="1126" customWidth="1"/>
    <col min="12835" max="12835" width="9.75" style="1126" bestFit="1" customWidth="1"/>
    <col min="12836" max="12837" width="2" style="1126" customWidth="1"/>
    <col min="12838" max="12838" width="9.75" style="1126" bestFit="1" customWidth="1"/>
    <col min="12839" max="12840" width="2" style="1126" customWidth="1"/>
    <col min="12841" max="12841" width="9.75" style="1126" bestFit="1" customWidth="1"/>
    <col min="12842" max="12842" width="2" style="1126" customWidth="1"/>
    <col min="12843" max="12844" width="1.5" style="1126" customWidth="1"/>
    <col min="12845" max="13056" width="9" style="1126"/>
    <col min="13057" max="13057" width="2.375" style="1126" customWidth="1"/>
    <col min="13058" max="13059" width="1.5" style="1126" customWidth="1"/>
    <col min="13060" max="13060" width="2.625" style="1126" customWidth="1"/>
    <col min="13061" max="13063" width="0.75" style="1126" customWidth="1"/>
    <col min="13064" max="13065" width="9" style="1126" customWidth="1"/>
    <col min="13066" max="13066" width="2.5" style="1126" customWidth="1"/>
    <col min="13067" max="13067" width="9.875" style="1126" bestFit="1" customWidth="1"/>
    <col min="13068" max="13068" width="2.5" style="1126" customWidth="1"/>
    <col min="13069" max="13069" width="1.5" style="1126" customWidth="1"/>
    <col min="13070" max="13070" width="9.875" style="1126" bestFit="1" customWidth="1"/>
    <col min="13071" max="13071" width="1.5" style="1126" customWidth="1"/>
    <col min="13072" max="13072" width="2" style="1126" customWidth="1"/>
    <col min="13073" max="13073" width="8.75" style="1126" bestFit="1" customWidth="1"/>
    <col min="13074" max="13075" width="2" style="1126" customWidth="1"/>
    <col min="13076" max="13076" width="8.75" style="1126" customWidth="1"/>
    <col min="13077" max="13077" width="2" style="1126" customWidth="1"/>
    <col min="13078" max="13078" width="2.375" style="1126" customWidth="1"/>
    <col min="13079" max="13079" width="8.875" style="1126" customWidth="1"/>
    <col min="13080" max="13081" width="2.375" style="1126" customWidth="1"/>
    <col min="13082" max="13082" width="9.625" style="1126" customWidth="1"/>
    <col min="13083" max="13083" width="2.375" style="1126" customWidth="1"/>
    <col min="13084" max="13084" width="2.625" style="1126" customWidth="1"/>
    <col min="13085" max="13085" width="9.75" style="1126" bestFit="1" customWidth="1"/>
    <col min="13086" max="13086" width="2.625" style="1126" customWidth="1"/>
    <col min="13087" max="13087" width="2.5" style="1126" customWidth="1"/>
    <col min="13088" max="13088" width="9.875" style="1126" customWidth="1"/>
    <col min="13089" max="13090" width="2" style="1126" customWidth="1"/>
    <col min="13091" max="13091" width="9.75" style="1126" bestFit="1" customWidth="1"/>
    <col min="13092" max="13093" width="2" style="1126" customWidth="1"/>
    <col min="13094" max="13094" width="9.75" style="1126" bestFit="1" customWidth="1"/>
    <col min="13095" max="13096" width="2" style="1126" customWidth="1"/>
    <col min="13097" max="13097" width="9.75" style="1126" bestFit="1" customWidth="1"/>
    <col min="13098" max="13098" width="2" style="1126" customWidth="1"/>
    <col min="13099" max="13100" width="1.5" style="1126" customWidth="1"/>
    <col min="13101" max="13312" width="9" style="1126"/>
    <col min="13313" max="13313" width="2.375" style="1126" customWidth="1"/>
    <col min="13314" max="13315" width="1.5" style="1126" customWidth="1"/>
    <col min="13316" max="13316" width="2.625" style="1126" customWidth="1"/>
    <col min="13317" max="13319" width="0.75" style="1126" customWidth="1"/>
    <col min="13320" max="13321" width="9" style="1126" customWidth="1"/>
    <col min="13322" max="13322" width="2.5" style="1126" customWidth="1"/>
    <col min="13323" max="13323" width="9.875" style="1126" bestFit="1" customWidth="1"/>
    <col min="13324" max="13324" width="2.5" style="1126" customWidth="1"/>
    <col min="13325" max="13325" width="1.5" style="1126" customWidth="1"/>
    <col min="13326" max="13326" width="9.875" style="1126" bestFit="1" customWidth="1"/>
    <col min="13327" max="13327" width="1.5" style="1126" customWidth="1"/>
    <col min="13328" max="13328" width="2" style="1126" customWidth="1"/>
    <col min="13329" max="13329" width="8.75" style="1126" bestFit="1" customWidth="1"/>
    <col min="13330" max="13331" width="2" style="1126" customWidth="1"/>
    <col min="13332" max="13332" width="8.75" style="1126" customWidth="1"/>
    <col min="13333" max="13333" width="2" style="1126" customWidth="1"/>
    <col min="13334" max="13334" width="2.375" style="1126" customWidth="1"/>
    <col min="13335" max="13335" width="8.875" style="1126" customWidth="1"/>
    <col min="13336" max="13337" width="2.375" style="1126" customWidth="1"/>
    <col min="13338" max="13338" width="9.625" style="1126" customWidth="1"/>
    <col min="13339" max="13339" width="2.375" style="1126" customWidth="1"/>
    <col min="13340" max="13340" width="2.625" style="1126" customWidth="1"/>
    <col min="13341" max="13341" width="9.75" style="1126" bestFit="1" customWidth="1"/>
    <col min="13342" max="13342" width="2.625" style="1126" customWidth="1"/>
    <col min="13343" max="13343" width="2.5" style="1126" customWidth="1"/>
    <col min="13344" max="13344" width="9.875" style="1126" customWidth="1"/>
    <col min="13345" max="13346" width="2" style="1126" customWidth="1"/>
    <col min="13347" max="13347" width="9.75" style="1126" bestFit="1" customWidth="1"/>
    <col min="13348" max="13349" width="2" style="1126" customWidth="1"/>
    <col min="13350" max="13350" width="9.75" style="1126" bestFit="1" customWidth="1"/>
    <col min="13351" max="13352" width="2" style="1126" customWidth="1"/>
    <col min="13353" max="13353" width="9.75" style="1126" bestFit="1" customWidth="1"/>
    <col min="13354" max="13354" width="2" style="1126" customWidth="1"/>
    <col min="13355" max="13356" width="1.5" style="1126" customWidth="1"/>
    <col min="13357" max="13568" width="9" style="1126"/>
    <col min="13569" max="13569" width="2.375" style="1126" customWidth="1"/>
    <col min="13570" max="13571" width="1.5" style="1126" customWidth="1"/>
    <col min="13572" max="13572" width="2.625" style="1126" customWidth="1"/>
    <col min="13573" max="13575" width="0.75" style="1126" customWidth="1"/>
    <col min="13576" max="13577" width="9" style="1126" customWidth="1"/>
    <col min="13578" max="13578" width="2.5" style="1126" customWidth="1"/>
    <col min="13579" max="13579" width="9.875" style="1126" bestFit="1" customWidth="1"/>
    <col min="13580" max="13580" width="2.5" style="1126" customWidth="1"/>
    <col min="13581" max="13581" width="1.5" style="1126" customWidth="1"/>
    <col min="13582" max="13582" width="9.875" style="1126" bestFit="1" customWidth="1"/>
    <col min="13583" max="13583" width="1.5" style="1126" customWidth="1"/>
    <col min="13584" max="13584" width="2" style="1126" customWidth="1"/>
    <col min="13585" max="13585" width="8.75" style="1126" bestFit="1" customWidth="1"/>
    <col min="13586" max="13587" width="2" style="1126" customWidth="1"/>
    <col min="13588" max="13588" width="8.75" style="1126" customWidth="1"/>
    <col min="13589" max="13589" width="2" style="1126" customWidth="1"/>
    <col min="13590" max="13590" width="2.375" style="1126" customWidth="1"/>
    <col min="13591" max="13591" width="8.875" style="1126" customWidth="1"/>
    <col min="13592" max="13593" width="2.375" style="1126" customWidth="1"/>
    <col min="13594" max="13594" width="9.625" style="1126" customWidth="1"/>
    <col min="13595" max="13595" width="2.375" style="1126" customWidth="1"/>
    <col min="13596" max="13596" width="2.625" style="1126" customWidth="1"/>
    <col min="13597" max="13597" width="9.75" style="1126" bestFit="1" customWidth="1"/>
    <col min="13598" max="13598" width="2.625" style="1126" customWidth="1"/>
    <col min="13599" max="13599" width="2.5" style="1126" customWidth="1"/>
    <col min="13600" max="13600" width="9.875" style="1126" customWidth="1"/>
    <col min="13601" max="13602" width="2" style="1126" customWidth="1"/>
    <col min="13603" max="13603" width="9.75" style="1126" bestFit="1" customWidth="1"/>
    <col min="13604" max="13605" width="2" style="1126" customWidth="1"/>
    <col min="13606" max="13606" width="9.75" style="1126" bestFit="1" customWidth="1"/>
    <col min="13607" max="13608" width="2" style="1126" customWidth="1"/>
    <col min="13609" max="13609" width="9.75" style="1126" bestFit="1" customWidth="1"/>
    <col min="13610" max="13610" width="2" style="1126" customWidth="1"/>
    <col min="13611" max="13612" width="1.5" style="1126" customWidth="1"/>
    <col min="13613" max="13824" width="9" style="1126"/>
    <col min="13825" max="13825" width="2.375" style="1126" customWidth="1"/>
    <col min="13826" max="13827" width="1.5" style="1126" customWidth="1"/>
    <col min="13828" max="13828" width="2.625" style="1126" customWidth="1"/>
    <col min="13829" max="13831" width="0.75" style="1126" customWidth="1"/>
    <col min="13832" max="13833" width="9" style="1126" customWidth="1"/>
    <col min="13834" max="13834" width="2.5" style="1126" customWidth="1"/>
    <col min="13835" max="13835" width="9.875" style="1126" bestFit="1" customWidth="1"/>
    <col min="13836" max="13836" width="2.5" style="1126" customWidth="1"/>
    <col min="13837" max="13837" width="1.5" style="1126" customWidth="1"/>
    <col min="13838" max="13838" width="9.875" style="1126" bestFit="1" customWidth="1"/>
    <col min="13839" max="13839" width="1.5" style="1126" customWidth="1"/>
    <col min="13840" max="13840" width="2" style="1126" customWidth="1"/>
    <col min="13841" max="13841" width="8.75" style="1126" bestFit="1" customWidth="1"/>
    <col min="13842" max="13843" width="2" style="1126" customWidth="1"/>
    <col min="13844" max="13844" width="8.75" style="1126" customWidth="1"/>
    <col min="13845" max="13845" width="2" style="1126" customWidth="1"/>
    <col min="13846" max="13846" width="2.375" style="1126" customWidth="1"/>
    <col min="13847" max="13847" width="8.875" style="1126" customWidth="1"/>
    <col min="13848" max="13849" width="2.375" style="1126" customWidth="1"/>
    <col min="13850" max="13850" width="9.625" style="1126" customWidth="1"/>
    <col min="13851" max="13851" width="2.375" style="1126" customWidth="1"/>
    <col min="13852" max="13852" width="2.625" style="1126" customWidth="1"/>
    <col min="13853" max="13853" width="9.75" style="1126" bestFit="1" customWidth="1"/>
    <col min="13854" max="13854" width="2.625" style="1126" customWidth="1"/>
    <col min="13855" max="13855" width="2.5" style="1126" customWidth="1"/>
    <col min="13856" max="13856" width="9.875" style="1126" customWidth="1"/>
    <col min="13857" max="13858" width="2" style="1126" customWidth="1"/>
    <col min="13859" max="13859" width="9.75" style="1126" bestFit="1" customWidth="1"/>
    <col min="13860" max="13861" width="2" style="1126" customWidth="1"/>
    <col min="13862" max="13862" width="9.75" style="1126" bestFit="1" customWidth="1"/>
    <col min="13863" max="13864" width="2" style="1126" customWidth="1"/>
    <col min="13865" max="13865" width="9.75" style="1126" bestFit="1" customWidth="1"/>
    <col min="13866" max="13866" width="2" style="1126" customWidth="1"/>
    <col min="13867" max="13868" width="1.5" style="1126" customWidth="1"/>
    <col min="13869" max="14080" width="9" style="1126"/>
    <col min="14081" max="14081" width="2.375" style="1126" customWidth="1"/>
    <col min="14082" max="14083" width="1.5" style="1126" customWidth="1"/>
    <col min="14084" max="14084" width="2.625" style="1126" customWidth="1"/>
    <col min="14085" max="14087" width="0.75" style="1126" customWidth="1"/>
    <col min="14088" max="14089" width="9" style="1126" customWidth="1"/>
    <col min="14090" max="14090" width="2.5" style="1126" customWidth="1"/>
    <col min="14091" max="14091" width="9.875" style="1126" bestFit="1" customWidth="1"/>
    <col min="14092" max="14092" width="2.5" style="1126" customWidth="1"/>
    <col min="14093" max="14093" width="1.5" style="1126" customWidth="1"/>
    <col min="14094" max="14094" width="9.875" style="1126" bestFit="1" customWidth="1"/>
    <col min="14095" max="14095" width="1.5" style="1126" customWidth="1"/>
    <col min="14096" max="14096" width="2" style="1126" customWidth="1"/>
    <col min="14097" max="14097" width="8.75" style="1126" bestFit="1" customWidth="1"/>
    <col min="14098" max="14099" width="2" style="1126" customWidth="1"/>
    <col min="14100" max="14100" width="8.75" style="1126" customWidth="1"/>
    <col min="14101" max="14101" width="2" style="1126" customWidth="1"/>
    <col min="14102" max="14102" width="2.375" style="1126" customWidth="1"/>
    <col min="14103" max="14103" width="8.875" style="1126" customWidth="1"/>
    <col min="14104" max="14105" width="2.375" style="1126" customWidth="1"/>
    <col min="14106" max="14106" width="9.625" style="1126" customWidth="1"/>
    <col min="14107" max="14107" width="2.375" style="1126" customWidth="1"/>
    <col min="14108" max="14108" width="2.625" style="1126" customWidth="1"/>
    <col min="14109" max="14109" width="9.75" style="1126" bestFit="1" customWidth="1"/>
    <col min="14110" max="14110" width="2.625" style="1126" customWidth="1"/>
    <col min="14111" max="14111" width="2.5" style="1126" customWidth="1"/>
    <col min="14112" max="14112" width="9.875" style="1126" customWidth="1"/>
    <col min="14113" max="14114" width="2" style="1126" customWidth="1"/>
    <col min="14115" max="14115" width="9.75" style="1126" bestFit="1" customWidth="1"/>
    <col min="14116" max="14117" width="2" style="1126" customWidth="1"/>
    <col min="14118" max="14118" width="9.75" style="1126" bestFit="1" customWidth="1"/>
    <col min="14119" max="14120" width="2" style="1126" customWidth="1"/>
    <col min="14121" max="14121" width="9.75" style="1126" bestFit="1" customWidth="1"/>
    <col min="14122" max="14122" width="2" style="1126" customWidth="1"/>
    <col min="14123" max="14124" width="1.5" style="1126" customWidth="1"/>
    <col min="14125" max="14336" width="9" style="1126"/>
    <col min="14337" max="14337" width="2.375" style="1126" customWidth="1"/>
    <col min="14338" max="14339" width="1.5" style="1126" customWidth="1"/>
    <col min="14340" max="14340" width="2.625" style="1126" customWidth="1"/>
    <col min="14341" max="14343" width="0.75" style="1126" customWidth="1"/>
    <col min="14344" max="14345" width="9" style="1126" customWidth="1"/>
    <col min="14346" max="14346" width="2.5" style="1126" customWidth="1"/>
    <col min="14347" max="14347" width="9.875" style="1126" bestFit="1" customWidth="1"/>
    <col min="14348" max="14348" width="2.5" style="1126" customWidth="1"/>
    <col min="14349" max="14349" width="1.5" style="1126" customWidth="1"/>
    <col min="14350" max="14350" width="9.875" style="1126" bestFit="1" customWidth="1"/>
    <col min="14351" max="14351" width="1.5" style="1126" customWidth="1"/>
    <col min="14352" max="14352" width="2" style="1126" customWidth="1"/>
    <col min="14353" max="14353" width="8.75" style="1126" bestFit="1" customWidth="1"/>
    <col min="14354" max="14355" width="2" style="1126" customWidth="1"/>
    <col min="14356" max="14356" width="8.75" style="1126" customWidth="1"/>
    <col min="14357" max="14357" width="2" style="1126" customWidth="1"/>
    <col min="14358" max="14358" width="2.375" style="1126" customWidth="1"/>
    <col min="14359" max="14359" width="8.875" style="1126" customWidth="1"/>
    <col min="14360" max="14361" width="2.375" style="1126" customWidth="1"/>
    <col min="14362" max="14362" width="9.625" style="1126" customWidth="1"/>
    <col min="14363" max="14363" width="2.375" style="1126" customWidth="1"/>
    <col min="14364" max="14364" width="2.625" style="1126" customWidth="1"/>
    <col min="14365" max="14365" width="9.75" style="1126" bestFit="1" customWidth="1"/>
    <col min="14366" max="14366" width="2.625" style="1126" customWidth="1"/>
    <col min="14367" max="14367" width="2.5" style="1126" customWidth="1"/>
    <col min="14368" max="14368" width="9.875" style="1126" customWidth="1"/>
    <col min="14369" max="14370" width="2" style="1126" customWidth="1"/>
    <col min="14371" max="14371" width="9.75" style="1126" bestFit="1" customWidth="1"/>
    <col min="14372" max="14373" width="2" style="1126" customWidth="1"/>
    <col min="14374" max="14374" width="9.75" style="1126" bestFit="1" customWidth="1"/>
    <col min="14375" max="14376" width="2" style="1126" customWidth="1"/>
    <col min="14377" max="14377" width="9.75" style="1126" bestFit="1" customWidth="1"/>
    <col min="14378" max="14378" width="2" style="1126" customWidth="1"/>
    <col min="14379" max="14380" width="1.5" style="1126" customWidth="1"/>
    <col min="14381" max="14592" width="9" style="1126"/>
    <col min="14593" max="14593" width="2.375" style="1126" customWidth="1"/>
    <col min="14594" max="14595" width="1.5" style="1126" customWidth="1"/>
    <col min="14596" max="14596" width="2.625" style="1126" customWidth="1"/>
    <col min="14597" max="14599" width="0.75" style="1126" customWidth="1"/>
    <col min="14600" max="14601" width="9" style="1126" customWidth="1"/>
    <col min="14602" max="14602" width="2.5" style="1126" customWidth="1"/>
    <col min="14603" max="14603" width="9.875" style="1126" bestFit="1" customWidth="1"/>
    <col min="14604" max="14604" width="2.5" style="1126" customWidth="1"/>
    <col min="14605" max="14605" width="1.5" style="1126" customWidth="1"/>
    <col min="14606" max="14606" width="9.875" style="1126" bestFit="1" customWidth="1"/>
    <col min="14607" max="14607" width="1.5" style="1126" customWidth="1"/>
    <col min="14608" max="14608" width="2" style="1126" customWidth="1"/>
    <col min="14609" max="14609" width="8.75" style="1126" bestFit="1" customWidth="1"/>
    <col min="14610" max="14611" width="2" style="1126" customWidth="1"/>
    <col min="14612" max="14612" width="8.75" style="1126" customWidth="1"/>
    <col min="14613" max="14613" width="2" style="1126" customWidth="1"/>
    <col min="14614" max="14614" width="2.375" style="1126" customWidth="1"/>
    <col min="14615" max="14615" width="8.875" style="1126" customWidth="1"/>
    <col min="14616" max="14617" width="2.375" style="1126" customWidth="1"/>
    <col min="14618" max="14618" width="9.625" style="1126" customWidth="1"/>
    <col min="14619" max="14619" width="2.375" style="1126" customWidth="1"/>
    <col min="14620" max="14620" width="2.625" style="1126" customWidth="1"/>
    <col min="14621" max="14621" width="9.75" style="1126" bestFit="1" customWidth="1"/>
    <col min="14622" max="14622" width="2.625" style="1126" customWidth="1"/>
    <col min="14623" max="14623" width="2.5" style="1126" customWidth="1"/>
    <col min="14624" max="14624" width="9.875" style="1126" customWidth="1"/>
    <col min="14625" max="14626" width="2" style="1126" customWidth="1"/>
    <col min="14627" max="14627" width="9.75" style="1126" bestFit="1" customWidth="1"/>
    <col min="14628" max="14629" width="2" style="1126" customWidth="1"/>
    <col min="14630" max="14630" width="9.75" style="1126" bestFit="1" customWidth="1"/>
    <col min="14631" max="14632" width="2" style="1126" customWidth="1"/>
    <col min="14633" max="14633" width="9.75" style="1126" bestFit="1" customWidth="1"/>
    <col min="14634" max="14634" width="2" style="1126" customWidth="1"/>
    <col min="14635" max="14636" width="1.5" style="1126" customWidth="1"/>
    <col min="14637" max="14848" width="9" style="1126"/>
    <col min="14849" max="14849" width="2.375" style="1126" customWidth="1"/>
    <col min="14850" max="14851" width="1.5" style="1126" customWidth="1"/>
    <col min="14852" max="14852" width="2.625" style="1126" customWidth="1"/>
    <col min="14853" max="14855" width="0.75" style="1126" customWidth="1"/>
    <col min="14856" max="14857" width="9" style="1126" customWidth="1"/>
    <col min="14858" max="14858" width="2.5" style="1126" customWidth="1"/>
    <col min="14859" max="14859" width="9.875" style="1126" bestFit="1" customWidth="1"/>
    <col min="14860" max="14860" width="2.5" style="1126" customWidth="1"/>
    <col min="14861" max="14861" width="1.5" style="1126" customWidth="1"/>
    <col min="14862" max="14862" width="9.875" style="1126" bestFit="1" customWidth="1"/>
    <col min="14863" max="14863" width="1.5" style="1126" customWidth="1"/>
    <col min="14864" max="14864" width="2" style="1126" customWidth="1"/>
    <col min="14865" max="14865" width="8.75" style="1126" bestFit="1" customWidth="1"/>
    <col min="14866" max="14867" width="2" style="1126" customWidth="1"/>
    <col min="14868" max="14868" width="8.75" style="1126" customWidth="1"/>
    <col min="14869" max="14869" width="2" style="1126" customWidth="1"/>
    <col min="14870" max="14870" width="2.375" style="1126" customWidth="1"/>
    <col min="14871" max="14871" width="8.875" style="1126" customWidth="1"/>
    <col min="14872" max="14873" width="2.375" style="1126" customWidth="1"/>
    <col min="14874" max="14874" width="9.625" style="1126" customWidth="1"/>
    <col min="14875" max="14875" width="2.375" style="1126" customWidth="1"/>
    <col min="14876" max="14876" width="2.625" style="1126" customWidth="1"/>
    <col min="14877" max="14877" width="9.75" style="1126" bestFit="1" customWidth="1"/>
    <col min="14878" max="14878" width="2.625" style="1126" customWidth="1"/>
    <col min="14879" max="14879" width="2.5" style="1126" customWidth="1"/>
    <col min="14880" max="14880" width="9.875" style="1126" customWidth="1"/>
    <col min="14881" max="14882" width="2" style="1126" customWidth="1"/>
    <col min="14883" max="14883" width="9.75" style="1126" bestFit="1" customWidth="1"/>
    <col min="14884" max="14885" width="2" style="1126" customWidth="1"/>
    <col min="14886" max="14886" width="9.75" style="1126" bestFit="1" customWidth="1"/>
    <col min="14887" max="14888" width="2" style="1126" customWidth="1"/>
    <col min="14889" max="14889" width="9.75" style="1126" bestFit="1" customWidth="1"/>
    <col min="14890" max="14890" width="2" style="1126" customWidth="1"/>
    <col min="14891" max="14892" width="1.5" style="1126" customWidth="1"/>
    <col min="14893" max="15104" width="9" style="1126"/>
    <col min="15105" max="15105" width="2.375" style="1126" customWidth="1"/>
    <col min="15106" max="15107" width="1.5" style="1126" customWidth="1"/>
    <col min="15108" max="15108" width="2.625" style="1126" customWidth="1"/>
    <col min="15109" max="15111" width="0.75" style="1126" customWidth="1"/>
    <col min="15112" max="15113" width="9" style="1126" customWidth="1"/>
    <col min="15114" max="15114" width="2.5" style="1126" customWidth="1"/>
    <col min="15115" max="15115" width="9.875" style="1126" bestFit="1" customWidth="1"/>
    <col min="15116" max="15116" width="2.5" style="1126" customWidth="1"/>
    <col min="15117" max="15117" width="1.5" style="1126" customWidth="1"/>
    <col min="15118" max="15118" width="9.875" style="1126" bestFit="1" customWidth="1"/>
    <col min="15119" max="15119" width="1.5" style="1126" customWidth="1"/>
    <col min="15120" max="15120" width="2" style="1126" customWidth="1"/>
    <col min="15121" max="15121" width="8.75" style="1126" bestFit="1" customWidth="1"/>
    <col min="15122" max="15123" width="2" style="1126" customWidth="1"/>
    <col min="15124" max="15124" width="8.75" style="1126" customWidth="1"/>
    <col min="15125" max="15125" width="2" style="1126" customWidth="1"/>
    <col min="15126" max="15126" width="2.375" style="1126" customWidth="1"/>
    <col min="15127" max="15127" width="8.875" style="1126" customWidth="1"/>
    <col min="15128" max="15129" width="2.375" style="1126" customWidth="1"/>
    <col min="15130" max="15130" width="9.625" style="1126" customWidth="1"/>
    <col min="15131" max="15131" width="2.375" style="1126" customWidth="1"/>
    <col min="15132" max="15132" width="2.625" style="1126" customWidth="1"/>
    <col min="15133" max="15133" width="9.75" style="1126" bestFit="1" customWidth="1"/>
    <col min="15134" max="15134" width="2.625" style="1126" customWidth="1"/>
    <col min="15135" max="15135" width="2.5" style="1126" customWidth="1"/>
    <col min="15136" max="15136" width="9.875" style="1126" customWidth="1"/>
    <col min="15137" max="15138" width="2" style="1126" customWidth="1"/>
    <col min="15139" max="15139" width="9.75" style="1126" bestFit="1" customWidth="1"/>
    <col min="15140" max="15141" width="2" style="1126" customWidth="1"/>
    <col min="15142" max="15142" width="9.75" style="1126" bestFit="1" customWidth="1"/>
    <col min="15143" max="15144" width="2" style="1126" customWidth="1"/>
    <col min="15145" max="15145" width="9.75" style="1126" bestFit="1" customWidth="1"/>
    <col min="15146" max="15146" width="2" style="1126" customWidth="1"/>
    <col min="15147" max="15148" width="1.5" style="1126" customWidth="1"/>
    <col min="15149" max="15360" width="9" style="1126"/>
    <col min="15361" max="15361" width="2.375" style="1126" customWidth="1"/>
    <col min="15362" max="15363" width="1.5" style="1126" customWidth="1"/>
    <col min="15364" max="15364" width="2.625" style="1126" customWidth="1"/>
    <col min="15365" max="15367" width="0.75" style="1126" customWidth="1"/>
    <col min="15368" max="15369" width="9" style="1126" customWidth="1"/>
    <col min="15370" max="15370" width="2.5" style="1126" customWidth="1"/>
    <col min="15371" max="15371" width="9.875" style="1126" bestFit="1" customWidth="1"/>
    <col min="15372" max="15372" width="2.5" style="1126" customWidth="1"/>
    <col min="15373" max="15373" width="1.5" style="1126" customWidth="1"/>
    <col min="15374" max="15374" width="9.875" style="1126" bestFit="1" customWidth="1"/>
    <col min="15375" max="15375" width="1.5" style="1126" customWidth="1"/>
    <col min="15376" max="15376" width="2" style="1126" customWidth="1"/>
    <col min="15377" max="15377" width="8.75" style="1126" bestFit="1" customWidth="1"/>
    <col min="15378" max="15379" width="2" style="1126" customWidth="1"/>
    <col min="15380" max="15380" width="8.75" style="1126" customWidth="1"/>
    <col min="15381" max="15381" width="2" style="1126" customWidth="1"/>
    <col min="15382" max="15382" width="2.375" style="1126" customWidth="1"/>
    <col min="15383" max="15383" width="8.875" style="1126" customWidth="1"/>
    <col min="15384" max="15385" width="2.375" style="1126" customWidth="1"/>
    <col min="15386" max="15386" width="9.625" style="1126" customWidth="1"/>
    <col min="15387" max="15387" width="2.375" style="1126" customWidth="1"/>
    <col min="15388" max="15388" width="2.625" style="1126" customWidth="1"/>
    <col min="15389" max="15389" width="9.75" style="1126" bestFit="1" customWidth="1"/>
    <col min="15390" max="15390" width="2.625" style="1126" customWidth="1"/>
    <col min="15391" max="15391" width="2.5" style="1126" customWidth="1"/>
    <col min="15392" max="15392" width="9.875" style="1126" customWidth="1"/>
    <col min="15393" max="15394" width="2" style="1126" customWidth="1"/>
    <col min="15395" max="15395" width="9.75" style="1126" bestFit="1" customWidth="1"/>
    <col min="15396" max="15397" width="2" style="1126" customWidth="1"/>
    <col min="15398" max="15398" width="9.75" style="1126" bestFit="1" customWidth="1"/>
    <col min="15399" max="15400" width="2" style="1126" customWidth="1"/>
    <col min="15401" max="15401" width="9.75" style="1126" bestFit="1" customWidth="1"/>
    <col min="15402" max="15402" width="2" style="1126" customWidth="1"/>
    <col min="15403" max="15404" width="1.5" style="1126" customWidth="1"/>
    <col min="15405" max="15616" width="9" style="1126"/>
    <col min="15617" max="15617" width="2.375" style="1126" customWidth="1"/>
    <col min="15618" max="15619" width="1.5" style="1126" customWidth="1"/>
    <col min="15620" max="15620" width="2.625" style="1126" customWidth="1"/>
    <col min="15621" max="15623" width="0.75" style="1126" customWidth="1"/>
    <col min="15624" max="15625" width="9" style="1126" customWidth="1"/>
    <col min="15626" max="15626" width="2.5" style="1126" customWidth="1"/>
    <col min="15627" max="15627" width="9.875" style="1126" bestFit="1" customWidth="1"/>
    <col min="15628" max="15628" width="2.5" style="1126" customWidth="1"/>
    <col min="15629" max="15629" width="1.5" style="1126" customWidth="1"/>
    <col min="15630" max="15630" width="9.875" style="1126" bestFit="1" customWidth="1"/>
    <col min="15631" max="15631" width="1.5" style="1126" customWidth="1"/>
    <col min="15632" max="15632" width="2" style="1126" customWidth="1"/>
    <col min="15633" max="15633" width="8.75" style="1126" bestFit="1" customWidth="1"/>
    <col min="15634" max="15635" width="2" style="1126" customWidth="1"/>
    <col min="15636" max="15636" width="8.75" style="1126" customWidth="1"/>
    <col min="15637" max="15637" width="2" style="1126" customWidth="1"/>
    <col min="15638" max="15638" width="2.375" style="1126" customWidth="1"/>
    <col min="15639" max="15639" width="8.875" style="1126" customWidth="1"/>
    <col min="15640" max="15641" width="2.375" style="1126" customWidth="1"/>
    <col min="15642" max="15642" width="9.625" style="1126" customWidth="1"/>
    <col min="15643" max="15643" width="2.375" style="1126" customWidth="1"/>
    <col min="15644" max="15644" width="2.625" style="1126" customWidth="1"/>
    <col min="15645" max="15645" width="9.75" style="1126" bestFit="1" customWidth="1"/>
    <col min="15646" max="15646" width="2.625" style="1126" customWidth="1"/>
    <col min="15647" max="15647" width="2.5" style="1126" customWidth="1"/>
    <col min="15648" max="15648" width="9.875" style="1126" customWidth="1"/>
    <col min="15649" max="15650" width="2" style="1126" customWidth="1"/>
    <col min="15651" max="15651" width="9.75" style="1126" bestFit="1" customWidth="1"/>
    <col min="15652" max="15653" width="2" style="1126" customWidth="1"/>
    <col min="15654" max="15654" width="9.75" style="1126" bestFit="1" customWidth="1"/>
    <col min="15655" max="15656" width="2" style="1126" customWidth="1"/>
    <col min="15657" max="15657" width="9.75" style="1126" bestFit="1" customWidth="1"/>
    <col min="15658" max="15658" width="2" style="1126" customWidth="1"/>
    <col min="15659" max="15660" width="1.5" style="1126" customWidth="1"/>
    <col min="15661" max="15872" width="9" style="1126"/>
    <col min="15873" max="15873" width="2.375" style="1126" customWidth="1"/>
    <col min="15874" max="15875" width="1.5" style="1126" customWidth="1"/>
    <col min="15876" max="15876" width="2.625" style="1126" customWidth="1"/>
    <col min="15877" max="15879" width="0.75" style="1126" customWidth="1"/>
    <col min="15880" max="15881" width="9" style="1126" customWidth="1"/>
    <col min="15882" max="15882" width="2.5" style="1126" customWidth="1"/>
    <col min="15883" max="15883" width="9.875" style="1126" bestFit="1" customWidth="1"/>
    <col min="15884" max="15884" width="2.5" style="1126" customWidth="1"/>
    <col min="15885" max="15885" width="1.5" style="1126" customWidth="1"/>
    <col min="15886" max="15886" width="9.875" style="1126" bestFit="1" customWidth="1"/>
    <col min="15887" max="15887" width="1.5" style="1126" customWidth="1"/>
    <col min="15888" max="15888" width="2" style="1126" customWidth="1"/>
    <col min="15889" max="15889" width="8.75" style="1126" bestFit="1" customWidth="1"/>
    <col min="15890" max="15891" width="2" style="1126" customWidth="1"/>
    <col min="15892" max="15892" width="8.75" style="1126" customWidth="1"/>
    <col min="15893" max="15893" width="2" style="1126" customWidth="1"/>
    <col min="15894" max="15894" width="2.375" style="1126" customWidth="1"/>
    <col min="15895" max="15895" width="8.875" style="1126" customWidth="1"/>
    <col min="15896" max="15897" width="2.375" style="1126" customWidth="1"/>
    <col min="15898" max="15898" width="9.625" style="1126" customWidth="1"/>
    <col min="15899" max="15899" width="2.375" style="1126" customWidth="1"/>
    <col min="15900" max="15900" width="2.625" style="1126" customWidth="1"/>
    <col min="15901" max="15901" width="9.75" style="1126" bestFit="1" customWidth="1"/>
    <col min="15902" max="15902" width="2.625" style="1126" customWidth="1"/>
    <col min="15903" max="15903" width="2.5" style="1126" customWidth="1"/>
    <col min="15904" max="15904" width="9.875" style="1126" customWidth="1"/>
    <col min="15905" max="15906" width="2" style="1126" customWidth="1"/>
    <col min="15907" max="15907" width="9.75" style="1126" bestFit="1" customWidth="1"/>
    <col min="15908" max="15909" width="2" style="1126" customWidth="1"/>
    <col min="15910" max="15910" width="9.75" style="1126" bestFit="1" customWidth="1"/>
    <col min="15911" max="15912" width="2" style="1126" customWidth="1"/>
    <col min="15913" max="15913" width="9.75" style="1126" bestFit="1" customWidth="1"/>
    <col min="15914" max="15914" width="2" style="1126" customWidth="1"/>
    <col min="15915" max="15916" width="1.5" style="1126" customWidth="1"/>
    <col min="15917" max="16128" width="9" style="1126"/>
    <col min="16129" max="16129" width="2.375" style="1126" customWidth="1"/>
    <col min="16130" max="16131" width="1.5" style="1126" customWidth="1"/>
    <col min="16132" max="16132" width="2.625" style="1126" customWidth="1"/>
    <col min="16133" max="16135" width="0.75" style="1126" customWidth="1"/>
    <col min="16136" max="16137" width="9" style="1126" customWidth="1"/>
    <col min="16138" max="16138" width="2.5" style="1126" customWidth="1"/>
    <col min="16139" max="16139" width="9.875" style="1126" bestFit="1" customWidth="1"/>
    <col min="16140" max="16140" width="2.5" style="1126" customWidth="1"/>
    <col min="16141" max="16141" width="1.5" style="1126" customWidth="1"/>
    <col min="16142" max="16142" width="9.875" style="1126" bestFit="1" customWidth="1"/>
    <col min="16143" max="16143" width="1.5" style="1126" customWidth="1"/>
    <col min="16144" max="16144" width="2" style="1126" customWidth="1"/>
    <col min="16145" max="16145" width="8.75" style="1126" bestFit="1" customWidth="1"/>
    <col min="16146" max="16147" width="2" style="1126" customWidth="1"/>
    <col min="16148" max="16148" width="8.75" style="1126" customWidth="1"/>
    <col min="16149" max="16149" width="2" style="1126" customWidth="1"/>
    <col min="16150" max="16150" width="2.375" style="1126" customWidth="1"/>
    <col min="16151" max="16151" width="8.875" style="1126" customWidth="1"/>
    <col min="16152" max="16153" width="2.375" style="1126" customWidth="1"/>
    <col min="16154" max="16154" width="9.625" style="1126" customWidth="1"/>
    <col min="16155" max="16155" width="2.375" style="1126" customWidth="1"/>
    <col min="16156" max="16156" width="2.625" style="1126" customWidth="1"/>
    <col min="16157" max="16157" width="9.75" style="1126" bestFit="1" customWidth="1"/>
    <col min="16158" max="16158" width="2.625" style="1126" customWidth="1"/>
    <col min="16159" max="16159" width="2.5" style="1126" customWidth="1"/>
    <col min="16160" max="16160" width="9.875" style="1126" customWidth="1"/>
    <col min="16161" max="16162" width="2" style="1126" customWidth="1"/>
    <col min="16163" max="16163" width="9.75" style="1126" bestFit="1" customWidth="1"/>
    <col min="16164" max="16165" width="2" style="1126" customWidth="1"/>
    <col min="16166" max="16166" width="9.75" style="1126" bestFit="1" customWidth="1"/>
    <col min="16167" max="16168" width="2" style="1126" customWidth="1"/>
    <col min="16169" max="16169" width="9.75" style="1126" bestFit="1" customWidth="1"/>
    <col min="16170" max="16170" width="2" style="1126" customWidth="1"/>
    <col min="16171" max="16172" width="1.5" style="1126" customWidth="1"/>
    <col min="16173" max="16384" width="9" style="1126"/>
  </cols>
  <sheetData>
    <row r="1" spans="1:43" ht="17.25">
      <c r="A1" s="1125"/>
      <c r="D1" s="2840" t="s">
        <v>1541</v>
      </c>
      <c r="J1" s="1127"/>
      <c r="K1" s="1127"/>
      <c r="L1" s="1127"/>
      <c r="AE1" s="1127"/>
      <c r="AF1" s="1127"/>
      <c r="AG1" s="1127"/>
    </row>
    <row r="3" spans="1:43" ht="18.75">
      <c r="D3" s="1128" t="s">
        <v>581</v>
      </c>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row>
    <row r="5" spans="1:43">
      <c r="D5" s="1126" t="s">
        <v>582</v>
      </c>
    </row>
    <row r="6" spans="1:43" ht="4.5" customHeight="1">
      <c r="D6" s="1130"/>
      <c r="E6" s="1131"/>
      <c r="F6" s="1131"/>
      <c r="G6" s="1131"/>
      <c r="H6" s="1131"/>
      <c r="I6" s="1131"/>
      <c r="J6" s="3044" t="s">
        <v>583</v>
      </c>
      <c r="K6" s="3045"/>
      <c r="L6" s="3045"/>
      <c r="M6" s="1132"/>
      <c r="N6" s="1132"/>
      <c r="O6" s="1132"/>
      <c r="P6" s="1132"/>
      <c r="Q6" s="1132"/>
      <c r="R6" s="1132"/>
      <c r="S6" s="1132"/>
      <c r="T6" s="1132"/>
      <c r="U6" s="1132"/>
      <c r="V6" s="1132"/>
      <c r="W6" s="1132"/>
      <c r="X6" s="1132"/>
      <c r="Y6" s="1132"/>
      <c r="Z6" s="1132"/>
      <c r="AA6" s="1132"/>
      <c r="AB6" s="1132"/>
      <c r="AC6" s="1132"/>
      <c r="AD6" s="1132"/>
      <c r="AE6" s="1132"/>
      <c r="AF6" s="1132"/>
      <c r="AG6" s="1132"/>
      <c r="AH6" s="1133"/>
      <c r="AI6" s="1133"/>
      <c r="AJ6" s="1133"/>
      <c r="AK6" s="1132"/>
      <c r="AL6" s="1132"/>
      <c r="AM6" s="1132"/>
      <c r="AN6" s="3044" t="s">
        <v>584</v>
      </c>
      <c r="AO6" s="3045"/>
      <c r="AP6" s="3053"/>
      <c r="AQ6" s="1134"/>
    </row>
    <row r="7" spans="1:43" ht="4.5" customHeight="1">
      <c r="D7" s="1135"/>
      <c r="E7" s="1136"/>
      <c r="F7" s="1136"/>
      <c r="G7" s="1136"/>
      <c r="H7" s="1136"/>
      <c r="I7" s="1136"/>
      <c r="J7" s="3046"/>
      <c r="K7" s="3047"/>
      <c r="L7" s="3047"/>
      <c r="M7" s="3057" t="s">
        <v>585</v>
      </c>
      <c r="N7" s="3058"/>
      <c r="O7" s="3058"/>
      <c r="P7" s="1137"/>
      <c r="Q7" s="1137"/>
      <c r="R7" s="1137"/>
      <c r="S7" s="1138"/>
      <c r="T7" s="1138"/>
      <c r="U7" s="1138"/>
      <c r="V7" s="1138"/>
      <c r="W7" s="1138"/>
      <c r="X7" s="1138"/>
      <c r="Y7" s="1138"/>
      <c r="Z7" s="1138"/>
      <c r="AA7" s="1138"/>
      <c r="AB7" s="1138"/>
      <c r="AC7" s="1138"/>
      <c r="AD7" s="1138"/>
      <c r="AE7" s="3057" t="s">
        <v>586</v>
      </c>
      <c r="AF7" s="3061"/>
      <c r="AG7" s="3061"/>
      <c r="AH7" s="1139"/>
      <c r="AI7" s="1139"/>
      <c r="AJ7" s="1139"/>
      <c r="AK7" s="1139"/>
      <c r="AL7" s="1139"/>
      <c r="AM7" s="1140"/>
      <c r="AN7" s="3046"/>
      <c r="AO7" s="3054"/>
      <c r="AP7" s="3055"/>
      <c r="AQ7" s="1134"/>
    </row>
    <row r="8" spans="1:43" ht="24" customHeight="1">
      <c r="D8" s="1135"/>
      <c r="E8" s="1141"/>
      <c r="F8" s="1141"/>
      <c r="G8" s="1141"/>
      <c r="H8" s="1141"/>
      <c r="I8" s="1141"/>
      <c r="J8" s="3048"/>
      <c r="K8" s="3049"/>
      <c r="L8" s="3049"/>
      <c r="M8" s="3059"/>
      <c r="N8" s="3060"/>
      <c r="O8" s="3060"/>
      <c r="P8" s="3063" t="s">
        <v>587</v>
      </c>
      <c r="Q8" s="3064"/>
      <c r="R8" s="3065"/>
      <c r="S8" s="3063" t="s">
        <v>588</v>
      </c>
      <c r="T8" s="3064"/>
      <c r="U8" s="3065"/>
      <c r="V8" s="3063" t="s">
        <v>589</v>
      </c>
      <c r="W8" s="3064"/>
      <c r="X8" s="3065"/>
      <c r="Y8" s="3066" t="s">
        <v>590</v>
      </c>
      <c r="Z8" s="3067"/>
      <c r="AA8" s="3068"/>
      <c r="AB8" s="3063" t="s">
        <v>591</v>
      </c>
      <c r="AC8" s="3064"/>
      <c r="AD8" s="3064"/>
      <c r="AE8" s="3062"/>
      <c r="AF8" s="3049"/>
      <c r="AG8" s="3049"/>
      <c r="AH8" s="3050" t="s">
        <v>592</v>
      </c>
      <c r="AI8" s="3051"/>
      <c r="AJ8" s="3052"/>
      <c r="AK8" s="3050" t="s">
        <v>593</v>
      </c>
      <c r="AL8" s="3051"/>
      <c r="AM8" s="3052"/>
      <c r="AN8" s="3048"/>
      <c r="AO8" s="3049"/>
      <c r="AP8" s="3056"/>
      <c r="AQ8" s="1134"/>
    </row>
    <row r="9" spans="1:43" ht="14.25" customHeight="1">
      <c r="D9" s="1142" t="s">
        <v>326</v>
      </c>
      <c r="E9" s="1143"/>
      <c r="F9" s="1143"/>
      <c r="G9" s="1143"/>
      <c r="H9" s="1143"/>
      <c r="I9" s="1143"/>
      <c r="J9" s="1144"/>
      <c r="K9" s="1145">
        <v>8589</v>
      </c>
      <c r="L9" s="1146"/>
      <c r="M9" s="1147"/>
      <c r="N9" s="1145">
        <v>5943</v>
      </c>
      <c r="O9" s="1146"/>
      <c r="P9" s="1147"/>
      <c r="Q9" s="1145">
        <v>84</v>
      </c>
      <c r="R9" s="1146"/>
      <c r="S9" s="1147"/>
      <c r="T9" s="1145">
        <v>506</v>
      </c>
      <c r="U9" s="1146"/>
      <c r="V9" s="1147"/>
      <c r="W9" s="1145">
        <v>1578</v>
      </c>
      <c r="X9" s="1146"/>
      <c r="Y9" s="1145"/>
      <c r="Z9" s="1145">
        <v>4365</v>
      </c>
      <c r="AA9" s="1145"/>
      <c r="AB9" s="1147"/>
      <c r="AC9" s="1145">
        <v>2986</v>
      </c>
      <c r="AD9" s="1146"/>
      <c r="AE9" s="1147"/>
      <c r="AF9" s="1145">
        <v>2632</v>
      </c>
      <c r="AG9" s="1145"/>
      <c r="AH9" s="1147"/>
      <c r="AI9" s="1145">
        <v>1081</v>
      </c>
      <c r="AJ9" s="1146"/>
      <c r="AK9" s="1147"/>
      <c r="AL9" s="1145">
        <v>1338</v>
      </c>
      <c r="AM9" s="1146"/>
      <c r="AN9" s="1144"/>
      <c r="AO9" s="1145">
        <v>5606</v>
      </c>
      <c r="AP9" s="1148"/>
      <c r="AQ9" s="1149"/>
    </row>
    <row r="10" spans="1:43" ht="14.25" customHeight="1">
      <c r="D10" s="1150" t="s">
        <v>594</v>
      </c>
      <c r="E10" s="1151"/>
      <c r="F10" s="1151"/>
      <c r="G10" s="1151"/>
      <c r="H10" s="1151"/>
      <c r="I10" s="1151"/>
      <c r="J10" s="1152"/>
      <c r="K10" s="1153">
        <v>8645</v>
      </c>
      <c r="L10" s="1154"/>
      <c r="M10" s="1155"/>
      <c r="N10" s="1153">
        <v>5979</v>
      </c>
      <c r="O10" s="1154"/>
      <c r="P10" s="1155"/>
      <c r="Q10" s="1153">
        <v>86</v>
      </c>
      <c r="R10" s="1154"/>
      <c r="S10" s="1155"/>
      <c r="T10" s="1153">
        <v>485</v>
      </c>
      <c r="U10" s="1154"/>
      <c r="V10" s="1155"/>
      <c r="W10" s="1153">
        <v>1585</v>
      </c>
      <c r="X10" s="1154"/>
      <c r="Y10" s="1153"/>
      <c r="Z10" s="1153">
        <v>4394</v>
      </c>
      <c r="AA10" s="1153"/>
      <c r="AB10" s="1155"/>
      <c r="AC10" s="1153">
        <v>2995</v>
      </c>
      <c r="AD10" s="1154"/>
      <c r="AE10" s="1155"/>
      <c r="AF10" s="1153">
        <v>2641</v>
      </c>
      <c r="AG10" s="1153"/>
      <c r="AH10" s="1155"/>
      <c r="AI10" s="1153">
        <v>1091</v>
      </c>
      <c r="AJ10" s="1154"/>
      <c r="AK10" s="1155"/>
      <c r="AL10" s="1153">
        <v>1332</v>
      </c>
      <c r="AM10" s="1154"/>
      <c r="AN10" s="1152"/>
      <c r="AO10" s="1153">
        <v>5895</v>
      </c>
      <c r="AP10" s="1156"/>
      <c r="AQ10" s="1149"/>
    </row>
    <row r="11" spans="1:43" ht="14.25" customHeight="1">
      <c r="D11" s="1150" t="s">
        <v>310</v>
      </c>
      <c r="E11" s="1151"/>
      <c r="F11" s="1151"/>
      <c r="G11" s="1151"/>
      <c r="H11" s="1151"/>
      <c r="I11" s="1151"/>
      <c r="J11" s="1152"/>
      <c r="K11" s="1153">
        <v>8625</v>
      </c>
      <c r="L11" s="1154"/>
      <c r="M11" s="1155"/>
      <c r="N11" s="1153">
        <v>5989</v>
      </c>
      <c r="O11" s="1154"/>
      <c r="P11" s="1155"/>
      <c r="Q11" s="1153">
        <v>86</v>
      </c>
      <c r="R11" s="1154"/>
      <c r="S11" s="1155"/>
      <c r="T11" s="1153">
        <v>449</v>
      </c>
      <c r="U11" s="1154"/>
      <c r="V11" s="1155"/>
      <c r="W11" s="1153">
        <v>1495</v>
      </c>
      <c r="X11" s="1154"/>
      <c r="Y11" s="1153"/>
      <c r="Z11" s="1153">
        <v>4494</v>
      </c>
      <c r="AA11" s="1153"/>
      <c r="AB11" s="1155"/>
      <c r="AC11" s="1153">
        <v>3007</v>
      </c>
      <c r="AD11" s="1154"/>
      <c r="AE11" s="1155"/>
      <c r="AF11" s="1153">
        <v>2622</v>
      </c>
      <c r="AG11" s="1153"/>
      <c r="AH11" s="1155"/>
      <c r="AI11" s="1153">
        <v>1087</v>
      </c>
      <c r="AJ11" s="1154"/>
      <c r="AK11" s="1155"/>
      <c r="AL11" s="1153">
        <v>1310</v>
      </c>
      <c r="AM11" s="1154"/>
      <c r="AN11" s="1152"/>
      <c r="AO11" s="1153">
        <v>6192</v>
      </c>
      <c r="AP11" s="1156"/>
      <c r="AQ11" s="1149"/>
    </row>
    <row r="12" spans="1:43" ht="14.25" customHeight="1">
      <c r="D12" s="1150" t="s">
        <v>309</v>
      </c>
      <c r="E12" s="1151"/>
      <c r="F12" s="1151"/>
      <c r="G12" s="1151"/>
      <c r="H12" s="1151"/>
      <c r="I12" s="1151"/>
      <c r="J12" s="1152"/>
      <c r="K12" s="1153">
        <v>8673</v>
      </c>
      <c r="L12" s="1154"/>
      <c r="M12" s="1155"/>
      <c r="N12" s="1153">
        <v>6019</v>
      </c>
      <c r="O12" s="1154"/>
      <c r="P12" s="1155"/>
      <c r="Q12" s="1153">
        <v>85</v>
      </c>
      <c r="R12" s="1154"/>
      <c r="S12" s="1155"/>
      <c r="T12" s="1153">
        <v>449</v>
      </c>
      <c r="U12" s="1154"/>
      <c r="V12" s="1155"/>
      <c r="W12" s="1153">
        <v>1497</v>
      </c>
      <c r="X12" s="1154"/>
      <c r="Y12" s="1153"/>
      <c r="Z12" s="1153">
        <v>4522</v>
      </c>
      <c r="AA12" s="1153"/>
      <c r="AB12" s="1155"/>
      <c r="AC12" s="1153">
        <v>3020</v>
      </c>
      <c r="AD12" s="1154"/>
      <c r="AE12" s="1155"/>
      <c r="AF12" s="1153">
        <v>2640</v>
      </c>
      <c r="AG12" s="1153"/>
      <c r="AH12" s="1155"/>
      <c r="AI12" s="1153">
        <v>1091</v>
      </c>
      <c r="AJ12" s="1154"/>
      <c r="AK12" s="1155"/>
      <c r="AL12" s="1153">
        <v>1319</v>
      </c>
      <c r="AM12" s="1154"/>
      <c r="AN12" s="1152"/>
      <c r="AO12" s="1153">
        <v>6429</v>
      </c>
      <c r="AP12" s="1156"/>
      <c r="AQ12" s="1149"/>
    </row>
    <row r="13" spans="1:43" ht="14.25" customHeight="1">
      <c r="D13" s="1157" t="s">
        <v>308</v>
      </c>
      <c r="E13" s="1158"/>
      <c r="F13" s="1158"/>
      <c r="G13" s="1158"/>
      <c r="H13" s="1158"/>
      <c r="I13" s="1158"/>
      <c r="J13" s="1159"/>
      <c r="K13" s="1160">
        <v>8719</v>
      </c>
      <c r="L13" s="1161"/>
      <c r="M13" s="1162"/>
      <c r="N13" s="1160">
        <v>6055</v>
      </c>
      <c r="O13" s="1161"/>
      <c r="P13" s="1162"/>
      <c r="Q13" s="1160">
        <v>84</v>
      </c>
      <c r="R13" s="1161"/>
      <c r="S13" s="1162"/>
      <c r="T13" s="1160">
        <v>396</v>
      </c>
      <c r="U13" s="1161"/>
      <c r="V13" s="1162"/>
      <c r="W13" s="1160">
        <v>1447</v>
      </c>
      <c r="X13" s="1161"/>
      <c r="Y13" s="1160"/>
      <c r="Z13" s="1160">
        <v>4608</v>
      </c>
      <c r="AA13" s="1160"/>
      <c r="AB13" s="1162"/>
      <c r="AC13" s="1160">
        <v>3025</v>
      </c>
      <c r="AD13" s="1161"/>
      <c r="AE13" s="1162"/>
      <c r="AF13" s="1160">
        <v>2640</v>
      </c>
      <c r="AG13" s="1160"/>
      <c r="AH13" s="1162"/>
      <c r="AI13" s="1160">
        <v>1090</v>
      </c>
      <c r="AJ13" s="1161"/>
      <c r="AK13" s="1162"/>
      <c r="AL13" s="1160">
        <v>1314</v>
      </c>
      <c r="AM13" s="1161"/>
      <c r="AN13" s="1159"/>
      <c r="AO13" s="1160">
        <v>6796</v>
      </c>
      <c r="AP13" s="1163"/>
      <c r="AQ13" s="1149"/>
    </row>
    <row r="14" spans="1:43" ht="14.25" customHeight="1">
      <c r="D14" s="1164" t="s">
        <v>307</v>
      </c>
      <c r="E14" s="1165"/>
      <c r="F14" s="1165"/>
      <c r="G14" s="1165"/>
      <c r="H14" s="1165"/>
      <c r="I14" s="1165"/>
      <c r="J14" s="1166"/>
      <c r="K14" s="1167">
        <v>8815</v>
      </c>
      <c r="L14" s="1168"/>
      <c r="M14" s="1169"/>
      <c r="N14" s="1167">
        <v>6134</v>
      </c>
      <c r="O14" s="1168"/>
      <c r="P14" s="1169"/>
      <c r="Q14" s="1167">
        <v>83</v>
      </c>
      <c r="R14" s="1168"/>
      <c r="S14" s="1169"/>
      <c r="T14" s="1167">
        <v>340</v>
      </c>
      <c r="U14" s="1168"/>
      <c r="V14" s="1169"/>
      <c r="W14" s="1167">
        <v>1390</v>
      </c>
      <c r="X14" s="1168"/>
      <c r="Y14" s="1167"/>
      <c r="Z14" s="1167">
        <v>4744</v>
      </c>
      <c r="AA14" s="1167"/>
      <c r="AB14" s="1169"/>
      <c r="AC14" s="1167">
        <v>3186</v>
      </c>
      <c r="AD14" s="1168"/>
      <c r="AE14" s="1169"/>
      <c r="AF14" s="1167">
        <v>2678</v>
      </c>
      <c r="AG14" s="1167"/>
      <c r="AH14" s="1169"/>
      <c r="AI14" s="1167">
        <v>1105</v>
      </c>
      <c r="AJ14" s="1168"/>
      <c r="AK14" s="1169"/>
      <c r="AL14" s="1167">
        <v>1336</v>
      </c>
      <c r="AM14" s="1168"/>
      <c r="AN14" s="1166"/>
      <c r="AO14" s="1167">
        <v>6923</v>
      </c>
      <c r="AP14" s="1170"/>
      <c r="AQ14" s="1149"/>
    </row>
    <row r="15" spans="1:43">
      <c r="F15" s="1136"/>
      <c r="G15" s="113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row>
    <row r="16" spans="1:43">
      <c r="D16" s="1126" t="s">
        <v>595</v>
      </c>
      <c r="AP16" s="1171" t="s">
        <v>596</v>
      </c>
    </row>
    <row r="17" spans="4:43" ht="4.5" customHeight="1">
      <c r="D17" s="1130"/>
      <c r="E17" s="1131"/>
      <c r="F17" s="1131"/>
      <c r="G17" s="1131"/>
      <c r="H17" s="1131"/>
      <c r="I17" s="1131"/>
      <c r="J17" s="3044" t="s">
        <v>583</v>
      </c>
      <c r="K17" s="3045"/>
      <c r="L17" s="3045"/>
      <c r="M17" s="1132"/>
      <c r="N17" s="1132"/>
      <c r="O17" s="1132"/>
      <c r="P17" s="1132"/>
      <c r="Q17" s="1132"/>
      <c r="R17" s="1132"/>
      <c r="S17" s="1132"/>
      <c r="T17" s="1132"/>
      <c r="U17" s="1132"/>
      <c r="V17" s="1132"/>
      <c r="W17" s="1132"/>
      <c r="X17" s="1132"/>
      <c r="Y17" s="1132"/>
      <c r="Z17" s="1132"/>
      <c r="AA17" s="1132"/>
      <c r="AB17" s="1132"/>
      <c r="AC17" s="1132"/>
      <c r="AD17" s="1132"/>
      <c r="AE17" s="1132"/>
      <c r="AF17" s="1132"/>
      <c r="AG17" s="1132"/>
      <c r="AH17" s="1133"/>
      <c r="AI17" s="1133"/>
      <c r="AJ17" s="1133"/>
      <c r="AK17" s="1132"/>
      <c r="AL17" s="1132"/>
      <c r="AM17" s="1132"/>
      <c r="AN17" s="3044" t="s">
        <v>584</v>
      </c>
      <c r="AO17" s="3045"/>
      <c r="AP17" s="3053"/>
      <c r="AQ17" s="1134"/>
    </row>
    <row r="18" spans="4:43" ht="4.5" customHeight="1">
      <c r="D18" s="1135"/>
      <c r="E18" s="1136"/>
      <c r="F18" s="1136"/>
      <c r="G18" s="1136"/>
      <c r="H18" s="1136"/>
      <c r="I18" s="1136"/>
      <c r="J18" s="3046"/>
      <c r="K18" s="3047"/>
      <c r="L18" s="3047"/>
      <c r="M18" s="3057" t="s">
        <v>585</v>
      </c>
      <c r="N18" s="3058"/>
      <c r="O18" s="3058"/>
      <c r="P18" s="1137"/>
      <c r="Q18" s="1137"/>
      <c r="R18" s="1137"/>
      <c r="S18" s="1138"/>
      <c r="T18" s="1138"/>
      <c r="U18" s="1138"/>
      <c r="V18" s="1138"/>
      <c r="W18" s="1138"/>
      <c r="X18" s="1138"/>
      <c r="Y18" s="1138"/>
      <c r="Z18" s="1138"/>
      <c r="AA18" s="1138"/>
      <c r="AB18" s="1138"/>
      <c r="AC18" s="1138"/>
      <c r="AD18" s="1138"/>
      <c r="AE18" s="3057" t="s">
        <v>586</v>
      </c>
      <c r="AF18" s="3061"/>
      <c r="AG18" s="3061"/>
      <c r="AH18" s="1139"/>
      <c r="AI18" s="1139"/>
      <c r="AJ18" s="1139"/>
      <c r="AK18" s="1139"/>
      <c r="AL18" s="1139"/>
      <c r="AM18" s="1140"/>
      <c r="AN18" s="3046"/>
      <c r="AO18" s="3054"/>
      <c r="AP18" s="3055"/>
      <c r="AQ18" s="1134"/>
    </row>
    <row r="19" spans="4:43" ht="24" customHeight="1">
      <c r="D19" s="1135"/>
      <c r="E19" s="1141"/>
      <c r="F19" s="1141"/>
      <c r="G19" s="1141"/>
      <c r="H19" s="1141"/>
      <c r="I19" s="1141"/>
      <c r="J19" s="3048"/>
      <c r="K19" s="3049"/>
      <c r="L19" s="3049"/>
      <c r="M19" s="3059"/>
      <c r="N19" s="3060"/>
      <c r="O19" s="3060"/>
      <c r="P19" s="3063" t="s">
        <v>587</v>
      </c>
      <c r="Q19" s="3064"/>
      <c r="R19" s="3065"/>
      <c r="S19" s="3063" t="s">
        <v>588</v>
      </c>
      <c r="T19" s="3064"/>
      <c r="U19" s="3065"/>
      <c r="V19" s="3063" t="s">
        <v>589</v>
      </c>
      <c r="W19" s="3064"/>
      <c r="X19" s="3065"/>
      <c r="Y19" s="3066" t="s">
        <v>590</v>
      </c>
      <c r="Z19" s="3067"/>
      <c r="AA19" s="3068"/>
      <c r="AB19" s="3063" t="s">
        <v>591</v>
      </c>
      <c r="AC19" s="3064"/>
      <c r="AD19" s="3064"/>
      <c r="AE19" s="3062"/>
      <c r="AF19" s="3049"/>
      <c r="AG19" s="3049"/>
      <c r="AH19" s="3050" t="s">
        <v>592</v>
      </c>
      <c r="AI19" s="3051"/>
      <c r="AJ19" s="3052"/>
      <c r="AK19" s="3050" t="s">
        <v>593</v>
      </c>
      <c r="AL19" s="3051"/>
      <c r="AM19" s="3052"/>
      <c r="AN19" s="3048"/>
      <c r="AO19" s="3049"/>
      <c r="AP19" s="3056"/>
      <c r="AQ19" s="1134"/>
    </row>
    <row r="20" spans="4:43" ht="14.25" customHeight="1">
      <c r="D20" s="3041" t="s">
        <v>597</v>
      </c>
      <c r="E20" s="1172" t="s">
        <v>598</v>
      </c>
      <c r="F20" s="1133"/>
      <c r="G20" s="1173"/>
      <c r="H20" s="1173"/>
      <c r="I20" s="1173"/>
      <c r="J20" s="1174"/>
      <c r="K20" s="1175">
        <v>219597.84438805</v>
      </c>
      <c r="L20" s="1176"/>
      <c r="M20" s="1177"/>
      <c r="N20" s="1175">
        <v>193061.71537988001</v>
      </c>
      <c r="O20" s="1176"/>
      <c r="P20" s="1177"/>
      <c r="Q20" s="1175">
        <v>22099.42859648</v>
      </c>
      <c r="R20" s="1176"/>
      <c r="S20" s="1177"/>
      <c r="T20" s="1175">
        <v>54206.329723379997</v>
      </c>
      <c r="U20" s="1176"/>
      <c r="V20" s="1177"/>
      <c r="W20" s="1175">
        <v>132564.86217402</v>
      </c>
      <c r="X20" s="1176"/>
      <c r="Y20" s="1178"/>
      <c r="Z20" s="1178">
        <v>60496.853205860003</v>
      </c>
      <c r="AA20" s="1178"/>
      <c r="AB20" s="1177"/>
      <c r="AC20" s="1175">
        <v>87390.777410740004</v>
      </c>
      <c r="AD20" s="1178"/>
      <c r="AE20" s="1177"/>
      <c r="AF20" s="1175">
        <v>26485.360701649999</v>
      </c>
      <c r="AG20" s="1149"/>
      <c r="AH20" s="1177"/>
      <c r="AI20" s="1175">
        <v>14445.002044299999</v>
      </c>
      <c r="AJ20" s="1176"/>
      <c r="AK20" s="1177"/>
      <c r="AL20" s="1175">
        <v>9579.4351925899991</v>
      </c>
      <c r="AM20" s="1176"/>
      <c r="AN20" s="1174"/>
      <c r="AO20" s="1175">
        <v>12570.852579480001</v>
      </c>
      <c r="AP20" s="1179"/>
      <c r="AQ20" s="1149"/>
    </row>
    <row r="21" spans="4:43" ht="14.25" customHeight="1">
      <c r="D21" s="3042"/>
      <c r="E21" s="1180"/>
      <c r="F21" s="1181" t="s">
        <v>599</v>
      </c>
      <c r="G21" s="1133"/>
      <c r="H21" s="1133"/>
      <c r="I21" s="1133"/>
      <c r="J21" s="1144"/>
      <c r="K21" s="1145">
        <v>93359.283921060007</v>
      </c>
      <c r="L21" s="1176"/>
      <c r="M21" s="1147"/>
      <c r="N21" s="1145">
        <v>84243.85158124</v>
      </c>
      <c r="O21" s="1176"/>
      <c r="P21" s="1147"/>
      <c r="Q21" s="1145">
        <v>13731.815443199999</v>
      </c>
      <c r="R21" s="1176"/>
      <c r="S21" s="1147"/>
      <c r="T21" s="1145">
        <v>26146.2064421</v>
      </c>
      <c r="U21" s="1176"/>
      <c r="V21" s="1147"/>
      <c r="W21" s="1145">
        <v>64267.990580240003</v>
      </c>
      <c r="X21" s="1176"/>
      <c r="Y21" s="1178"/>
      <c r="Z21" s="1178">
        <v>19975.861001000001</v>
      </c>
      <c r="AA21" s="1178"/>
      <c r="AB21" s="1147"/>
      <c r="AC21" s="1145">
        <v>38801.031086559997</v>
      </c>
      <c r="AD21" s="1178"/>
      <c r="AE21" s="1147"/>
      <c r="AF21" s="1145">
        <v>9095.5113768400006</v>
      </c>
      <c r="AG21" s="1178"/>
      <c r="AH21" s="1147"/>
      <c r="AI21" s="1145">
        <v>6816.9232044399996</v>
      </c>
      <c r="AJ21" s="1176"/>
      <c r="AK21" s="1147"/>
      <c r="AL21" s="1145">
        <v>1528.6440628400001</v>
      </c>
      <c r="AM21" s="1176"/>
      <c r="AN21" s="1144"/>
      <c r="AO21" s="1145">
        <v>5961.2154438799998</v>
      </c>
      <c r="AP21" s="1179"/>
      <c r="AQ21" s="1149"/>
    </row>
    <row r="22" spans="4:43" ht="14.25" customHeight="1">
      <c r="D22" s="3042"/>
      <c r="E22" s="1180"/>
      <c r="F22" s="1172"/>
      <c r="G22" s="1182" t="s">
        <v>600</v>
      </c>
      <c r="H22" s="1183"/>
      <c r="I22" s="1183"/>
      <c r="J22" s="1159"/>
      <c r="K22" s="1160">
        <v>48574.640798879998</v>
      </c>
      <c r="L22" s="1184"/>
      <c r="M22" s="1162"/>
      <c r="N22" s="1160">
        <v>46493.520300360004</v>
      </c>
      <c r="O22" s="1184"/>
      <c r="P22" s="1162"/>
      <c r="Q22" s="1160">
        <v>8311.8926423400007</v>
      </c>
      <c r="R22" s="1184"/>
      <c r="S22" s="1162"/>
      <c r="T22" s="1160">
        <v>15031.39580058</v>
      </c>
      <c r="U22" s="1184"/>
      <c r="V22" s="1162"/>
      <c r="W22" s="1160">
        <v>36952.228497960001</v>
      </c>
      <c r="X22" s="1184"/>
      <c r="Y22" s="1185"/>
      <c r="Z22" s="1185">
        <v>9541.2918023999991</v>
      </c>
      <c r="AA22" s="1185"/>
      <c r="AB22" s="1162"/>
      <c r="AC22" s="1160">
        <v>21757.020697219999</v>
      </c>
      <c r="AD22" s="1185"/>
      <c r="AE22" s="1162"/>
      <c r="AF22" s="1160">
        <v>2071.0026369000002</v>
      </c>
      <c r="AG22" s="1185"/>
      <c r="AH22" s="1162"/>
      <c r="AI22" s="1160">
        <v>1327.0995582800001</v>
      </c>
      <c r="AJ22" s="1184"/>
      <c r="AK22" s="1162"/>
      <c r="AL22" s="1160">
        <v>599.29966818000003</v>
      </c>
      <c r="AM22" s="1184"/>
      <c r="AN22" s="1159"/>
      <c r="AO22" s="1160">
        <v>3677.9010552999998</v>
      </c>
      <c r="AP22" s="1186"/>
      <c r="AQ22" s="1149"/>
    </row>
    <row r="23" spans="4:43" ht="14.25" customHeight="1">
      <c r="D23" s="3042"/>
      <c r="E23" s="1180"/>
      <c r="F23" s="1172"/>
      <c r="G23" s="1182" t="s">
        <v>601</v>
      </c>
      <c r="H23" s="1183"/>
      <c r="I23" s="1183"/>
      <c r="J23" s="1159"/>
      <c r="K23" s="1160">
        <v>44784.643122180001</v>
      </c>
      <c r="L23" s="1184"/>
      <c r="M23" s="1162"/>
      <c r="N23" s="1160">
        <v>37750.331280879996</v>
      </c>
      <c r="O23" s="1184"/>
      <c r="P23" s="1162"/>
      <c r="Q23" s="1160">
        <v>5419.9228008600003</v>
      </c>
      <c r="R23" s="1184"/>
      <c r="S23" s="1162"/>
      <c r="T23" s="1160">
        <v>11114.81064152</v>
      </c>
      <c r="U23" s="1184"/>
      <c r="V23" s="1162"/>
      <c r="W23" s="1160">
        <v>27315.762082280002</v>
      </c>
      <c r="X23" s="1184"/>
      <c r="Y23" s="1185"/>
      <c r="Z23" s="1185">
        <v>10434.5691986</v>
      </c>
      <c r="AA23" s="1185"/>
      <c r="AB23" s="1162"/>
      <c r="AC23" s="1160">
        <v>17044.010389340001</v>
      </c>
      <c r="AD23" s="1185"/>
      <c r="AE23" s="1162"/>
      <c r="AF23" s="1160">
        <v>7024.5087399399999</v>
      </c>
      <c r="AG23" s="1185"/>
      <c r="AH23" s="1162"/>
      <c r="AI23" s="1160">
        <v>5489.82364616</v>
      </c>
      <c r="AJ23" s="1184"/>
      <c r="AK23" s="1162"/>
      <c r="AL23" s="1160">
        <v>929.34439466000003</v>
      </c>
      <c r="AM23" s="1184"/>
      <c r="AN23" s="1159"/>
      <c r="AO23" s="1160">
        <v>2283.31438858</v>
      </c>
      <c r="AP23" s="1186"/>
      <c r="AQ23" s="1149"/>
    </row>
    <row r="24" spans="4:43" ht="14.25" customHeight="1">
      <c r="D24" s="3042"/>
      <c r="E24" s="1180"/>
      <c r="F24" s="1172"/>
      <c r="G24" s="1182" t="s">
        <v>602</v>
      </c>
      <c r="H24" s="1187"/>
      <c r="I24" s="1183"/>
      <c r="J24" s="1159"/>
      <c r="K24" s="1160">
        <v>6378.4632024800003</v>
      </c>
      <c r="L24" s="1184"/>
      <c r="M24" s="1162"/>
      <c r="N24" s="1160">
        <v>6358.6759623400003</v>
      </c>
      <c r="O24" s="1184"/>
      <c r="P24" s="1162"/>
      <c r="Q24" s="1160">
        <v>1237.9401625200001</v>
      </c>
      <c r="R24" s="1184"/>
      <c r="S24" s="1162"/>
      <c r="T24" s="1160">
        <v>2643.6129331799998</v>
      </c>
      <c r="U24" s="1184"/>
      <c r="V24" s="1162"/>
      <c r="W24" s="1160">
        <v>5528.4002559800001</v>
      </c>
      <c r="X24" s="1184"/>
      <c r="Y24" s="1185"/>
      <c r="Z24" s="1185">
        <v>830.27570635999996</v>
      </c>
      <c r="AA24" s="1185"/>
      <c r="AB24" s="1162"/>
      <c r="AC24" s="1160">
        <v>2826.0807520399999</v>
      </c>
      <c r="AD24" s="1185"/>
      <c r="AE24" s="1162"/>
      <c r="AF24" s="1160">
        <v>19.532810439999999</v>
      </c>
      <c r="AG24" s="1185"/>
      <c r="AH24" s="1162"/>
      <c r="AI24" s="1160">
        <v>2.0460582</v>
      </c>
      <c r="AJ24" s="1184"/>
      <c r="AK24" s="1162"/>
      <c r="AL24" s="1160">
        <v>17.071284540000001</v>
      </c>
      <c r="AM24" s="1184"/>
      <c r="AN24" s="1159"/>
      <c r="AO24" s="1160">
        <v>214.16403285999999</v>
      </c>
      <c r="AP24" s="1186"/>
      <c r="AQ24" s="1149"/>
    </row>
    <row r="25" spans="4:43" ht="14.25" customHeight="1">
      <c r="D25" s="3042"/>
      <c r="E25" s="1180"/>
      <c r="F25" s="1188" t="s">
        <v>603</v>
      </c>
      <c r="G25" s="1183"/>
      <c r="H25" s="1187"/>
      <c r="I25" s="1189"/>
      <c r="J25" s="1159"/>
      <c r="K25" s="1160">
        <v>113147.84144418999</v>
      </c>
      <c r="L25" s="1184"/>
      <c r="M25" s="1162"/>
      <c r="N25" s="1160">
        <v>99427.575548380002</v>
      </c>
      <c r="O25" s="1184"/>
      <c r="P25" s="1162"/>
      <c r="Q25" s="1160">
        <v>7633.81135756</v>
      </c>
      <c r="R25" s="1184"/>
      <c r="S25" s="1162"/>
      <c r="T25" s="1160">
        <v>25830.459330260001</v>
      </c>
      <c r="U25" s="1184"/>
      <c r="V25" s="1162"/>
      <c r="W25" s="1160">
        <v>62694.488059939998</v>
      </c>
      <c r="X25" s="1184"/>
      <c r="Y25" s="1185"/>
      <c r="Z25" s="1185">
        <v>36733.087488439996</v>
      </c>
      <c r="AA25" s="1185"/>
      <c r="AB25" s="1162"/>
      <c r="AC25" s="1160">
        <v>44253.917974420001</v>
      </c>
      <c r="AD25" s="1185"/>
      <c r="AE25" s="1162"/>
      <c r="AF25" s="1160">
        <v>13690.60796275</v>
      </c>
      <c r="AG25" s="1185"/>
      <c r="AH25" s="1162"/>
      <c r="AI25" s="1160">
        <v>4929.0156137200001</v>
      </c>
      <c r="AJ25" s="1184"/>
      <c r="AK25" s="1162"/>
      <c r="AL25" s="1160">
        <v>7434.0393800499996</v>
      </c>
      <c r="AM25" s="1184"/>
      <c r="AN25" s="1159"/>
      <c r="AO25" s="1160">
        <v>6110.3004382400004</v>
      </c>
      <c r="AP25" s="1186"/>
      <c r="AQ25" s="1149"/>
    </row>
    <row r="26" spans="4:43" ht="14.25" customHeight="1">
      <c r="D26" s="3042"/>
      <c r="E26" s="1180"/>
      <c r="F26" s="1172"/>
      <c r="G26" s="1182" t="s">
        <v>604</v>
      </c>
      <c r="H26" s="1183"/>
      <c r="I26" s="1183"/>
      <c r="J26" s="1166"/>
      <c r="K26" s="1167">
        <v>90779.074898430001</v>
      </c>
      <c r="L26" s="1168"/>
      <c r="M26" s="1169"/>
      <c r="N26" s="1167">
        <v>78767.4461973</v>
      </c>
      <c r="O26" s="1168"/>
      <c r="P26" s="1169"/>
      <c r="Q26" s="1167">
        <v>5031.74513372</v>
      </c>
      <c r="R26" s="1168"/>
      <c r="S26" s="1169"/>
      <c r="T26" s="1167">
        <v>19416.300155500001</v>
      </c>
      <c r="U26" s="1168"/>
      <c r="V26" s="1169"/>
      <c r="W26" s="1167">
        <v>47293.609896640002</v>
      </c>
      <c r="X26" s="1168"/>
      <c r="Y26" s="1167"/>
      <c r="Z26" s="1167">
        <v>31473.836300660001</v>
      </c>
      <c r="AA26" s="1167"/>
      <c r="AB26" s="1169"/>
      <c r="AC26" s="1167">
        <v>34394.937017739998</v>
      </c>
      <c r="AD26" s="1167"/>
      <c r="AE26" s="1169"/>
      <c r="AF26" s="1167">
        <v>11988.70685631</v>
      </c>
      <c r="AG26" s="1167"/>
      <c r="AH26" s="1169"/>
      <c r="AI26" s="1167">
        <v>3994.3767410199998</v>
      </c>
      <c r="AJ26" s="1168"/>
      <c r="AK26" s="1169"/>
      <c r="AL26" s="1167">
        <v>6817.4572374099998</v>
      </c>
      <c r="AM26" s="1168"/>
      <c r="AN26" s="1166"/>
      <c r="AO26" s="1167">
        <v>4954.1543954799999</v>
      </c>
      <c r="AP26" s="1170"/>
      <c r="AQ26" s="1149"/>
    </row>
    <row r="27" spans="4:43" ht="14.25" customHeight="1">
      <c r="D27" s="3043"/>
      <c r="E27" s="1190"/>
      <c r="F27" s="1191" t="s">
        <v>605</v>
      </c>
      <c r="G27" s="1192"/>
      <c r="H27" s="1193"/>
      <c r="I27" s="1194"/>
      <c r="J27" s="1174"/>
      <c r="K27" s="1175">
        <v>13090.7190228</v>
      </c>
      <c r="L27" s="1195"/>
      <c r="M27" s="1177"/>
      <c r="N27" s="1175">
        <v>9390.2882502600005</v>
      </c>
      <c r="O27" s="1195"/>
      <c r="P27" s="1177"/>
      <c r="Q27" s="1175">
        <v>733.80179571999997</v>
      </c>
      <c r="R27" s="1195"/>
      <c r="S27" s="1177"/>
      <c r="T27" s="1175">
        <v>2229.6639510199998</v>
      </c>
      <c r="U27" s="1195"/>
      <c r="V27" s="1177"/>
      <c r="W27" s="1175">
        <v>5602.3835338400004</v>
      </c>
      <c r="X27" s="1195"/>
      <c r="Y27" s="1175"/>
      <c r="Z27" s="1175">
        <v>3787.9047164200001</v>
      </c>
      <c r="AA27" s="1175"/>
      <c r="AB27" s="1177"/>
      <c r="AC27" s="1175">
        <v>4335.8283497599996</v>
      </c>
      <c r="AD27" s="1175"/>
      <c r="AE27" s="1177"/>
      <c r="AF27" s="1175">
        <v>3699.24136206</v>
      </c>
      <c r="AG27" s="1175"/>
      <c r="AH27" s="1177"/>
      <c r="AI27" s="1175">
        <v>2699.0632261400001</v>
      </c>
      <c r="AJ27" s="1195"/>
      <c r="AK27" s="1177"/>
      <c r="AL27" s="1175">
        <v>616.7517497</v>
      </c>
      <c r="AM27" s="1195"/>
      <c r="AN27" s="1174"/>
      <c r="AO27" s="1175">
        <v>499.33669736000002</v>
      </c>
      <c r="AP27" s="1196"/>
      <c r="AQ27" s="1149"/>
    </row>
    <row r="28" spans="4:43" ht="14.25" customHeight="1">
      <c r="D28" s="3041" t="s">
        <v>606</v>
      </c>
      <c r="E28" s="1172" t="s">
        <v>598</v>
      </c>
      <c r="F28" s="1133"/>
      <c r="G28" s="1173"/>
      <c r="H28" s="1173"/>
      <c r="I28" s="1173"/>
      <c r="J28" s="2834"/>
      <c r="K28" s="2833">
        <v>160142.78619565</v>
      </c>
      <c r="L28" s="1259"/>
      <c r="M28" s="1177"/>
      <c r="N28" s="1175">
        <v>136979.22595888001</v>
      </c>
      <c r="O28" s="1176"/>
      <c r="P28" s="1177"/>
      <c r="Q28" s="1175">
        <v>15186.732843379999</v>
      </c>
      <c r="R28" s="1176"/>
      <c r="S28" s="1177"/>
      <c r="T28" s="1175">
        <v>39403.486307779996</v>
      </c>
      <c r="U28" s="1176"/>
      <c r="V28" s="1177"/>
      <c r="W28" s="1175">
        <v>93040.807926520007</v>
      </c>
      <c r="X28" s="1176"/>
      <c r="Y28" s="1178"/>
      <c r="Z28" s="1178">
        <v>43938.418032360001</v>
      </c>
      <c r="AA28" s="1178"/>
      <c r="AB28" s="1177"/>
      <c r="AC28" s="1175">
        <v>60422.008054140002</v>
      </c>
      <c r="AD28" s="1178"/>
      <c r="AE28" s="1177"/>
      <c r="AF28" s="1175">
        <v>23129.084372649999</v>
      </c>
      <c r="AG28" s="1149"/>
      <c r="AH28" s="1177"/>
      <c r="AI28" s="1175">
        <v>12494.0281357</v>
      </c>
      <c r="AJ28" s="1176"/>
      <c r="AK28" s="1177"/>
      <c r="AL28" s="1175">
        <v>8437.2083402900007</v>
      </c>
      <c r="AM28" s="1176"/>
      <c r="AN28" s="2834"/>
      <c r="AO28" s="2833">
        <v>3429.9093874800001</v>
      </c>
      <c r="AP28" s="1262"/>
      <c r="AQ28" s="1149"/>
    </row>
    <row r="29" spans="4:43" ht="14.25" customHeight="1">
      <c r="D29" s="3042"/>
      <c r="E29" s="1180"/>
      <c r="F29" s="1181" t="s">
        <v>599</v>
      </c>
      <c r="G29" s="1133"/>
      <c r="H29" s="1133"/>
      <c r="I29" s="1133"/>
      <c r="J29" s="1144"/>
      <c r="K29" s="1145">
        <v>61456.885095760001</v>
      </c>
      <c r="L29" s="1176"/>
      <c r="M29" s="1147"/>
      <c r="N29" s="1145">
        <v>54050.818078639997</v>
      </c>
      <c r="O29" s="1176"/>
      <c r="P29" s="1147"/>
      <c r="Q29" s="1145">
        <v>9208.2177462</v>
      </c>
      <c r="R29" s="1176"/>
      <c r="S29" s="1147"/>
      <c r="T29" s="1145">
        <v>17837.0491263</v>
      </c>
      <c r="U29" s="1176"/>
      <c r="V29" s="1147"/>
      <c r="W29" s="1145">
        <v>41855.861385639997</v>
      </c>
      <c r="X29" s="1176"/>
      <c r="Y29" s="1178"/>
      <c r="Z29" s="1178">
        <v>12194.956693</v>
      </c>
      <c r="AA29" s="1178"/>
      <c r="AB29" s="1147"/>
      <c r="AC29" s="1145">
        <v>24396.865668959999</v>
      </c>
      <c r="AD29" s="1178"/>
      <c r="AE29" s="1147"/>
      <c r="AF29" s="1145">
        <v>7394.3822401400002</v>
      </c>
      <c r="AG29" s="1178"/>
      <c r="AH29" s="1147"/>
      <c r="AI29" s="1145">
        <v>5669.4212501399998</v>
      </c>
      <c r="AJ29" s="1176"/>
      <c r="AK29" s="1147"/>
      <c r="AL29" s="1145">
        <v>1101.1584674400001</v>
      </c>
      <c r="AM29" s="1176"/>
      <c r="AN29" s="1144"/>
      <c r="AO29" s="1145">
        <v>1451.1327137799999</v>
      </c>
      <c r="AP29" s="1179"/>
      <c r="AQ29" s="1149"/>
    </row>
    <row r="30" spans="4:43" ht="14.25" customHeight="1">
      <c r="D30" s="3042"/>
      <c r="E30" s="1180"/>
      <c r="F30" s="1172"/>
      <c r="G30" s="1182" t="s">
        <v>600</v>
      </c>
      <c r="H30" s="1183"/>
      <c r="I30" s="1183"/>
      <c r="J30" s="1159"/>
      <c r="K30" s="1160">
        <v>30475.15823718</v>
      </c>
      <c r="L30" s="1184"/>
      <c r="M30" s="1162"/>
      <c r="N30" s="1160">
        <v>29067.18222336</v>
      </c>
      <c r="O30" s="1184"/>
      <c r="P30" s="1162"/>
      <c r="Q30" s="1160">
        <v>5570.1091852400004</v>
      </c>
      <c r="R30" s="1184"/>
      <c r="S30" s="1162"/>
      <c r="T30" s="1160">
        <v>10171.277385879999</v>
      </c>
      <c r="U30" s="1184"/>
      <c r="V30" s="1162"/>
      <c r="W30" s="1160">
        <v>23861.37304196</v>
      </c>
      <c r="X30" s="1184"/>
      <c r="Y30" s="1185"/>
      <c r="Z30" s="1185">
        <v>5205.8091813999999</v>
      </c>
      <c r="AA30" s="1185"/>
      <c r="AB30" s="1162"/>
      <c r="AC30" s="1160">
        <v>13348.90021482</v>
      </c>
      <c r="AD30" s="1185"/>
      <c r="AE30" s="1162"/>
      <c r="AF30" s="1160">
        <v>1402.6313864000001</v>
      </c>
      <c r="AG30" s="1185"/>
      <c r="AH30" s="1162"/>
      <c r="AI30" s="1160">
        <v>942.79367537999997</v>
      </c>
      <c r="AJ30" s="1184"/>
      <c r="AK30" s="1162"/>
      <c r="AL30" s="1160">
        <v>361.69374118000002</v>
      </c>
      <c r="AM30" s="1184"/>
      <c r="AN30" s="1159"/>
      <c r="AO30" s="1160">
        <v>962.25201289999995</v>
      </c>
      <c r="AP30" s="1186"/>
      <c r="AQ30" s="1149"/>
    </row>
    <row r="31" spans="4:43" ht="14.25" customHeight="1">
      <c r="D31" s="3042"/>
      <c r="E31" s="1180"/>
      <c r="F31" s="1172"/>
      <c r="G31" s="1182" t="s">
        <v>601</v>
      </c>
      <c r="H31" s="1183"/>
      <c r="I31" s="1183"/>
      <c r="J31" s="1159"/>
      <c r="K31" s="1160">
        <v>30981.726858580001</v>
      </c>
      <c r="L31" s="1184"/>
      <c r="M31" s="1162"/>
      <c r="N31" s="1160">
        <v>24983.635855280001</v>
      </c>
      <c r="O31" s="1184"/>
      <c r="P31" s="1162"/>
      <c r="Q31" s="1160">
        <v>3638.10856096</v>
      </c>
      <c r="R31" s="1184"/>
      <c r="S31" s="1162"/>
      <c r="T31" s="1160">
        <v>7665.7717404200002</v>
      </c>
      <c r="U31" s="1184"/>
      <c r="V31" s="1162"/>
      <c r="W31" s="1160">
        <v>17994.488343680001</v>
      </c>
      <c r="X31" s="1184"/>
      <c r="Y31" s="1185"/>
      <c r="Z31" s="1185">
        <v>6989.1475116000001</v>
      </c>
      <c r="AA31" s="1185"/>
      <c r="AB31" s="1162"/>
      <c r="AC31" s="1160">
        <v>11047.96545414</v>
      </c>
      <c r="AD31" s="1185"/>
      <c r="AE31" s="1162"/>
      <c r="AF31" s="1160">
        <v>5991.7508537399999</v>
      </c>
      <c r="AG31" s="1185"/>
      <c r="AH31" s="1162"/>
      <c r="AI31" s="1160">
        <v>4726.6275747600002</v>
      </c>
      <c r="AJ31" s="1184"/>
      <c r="AK31" s="1162"/>
      <c r="AL31" s="1160">
        <v>739.46472626000002</v>
      </c>
      <c r="AM31" s="1184"/>
      <c r="AN31" s="1159"/>
      <c r="AO31" s="1160">
        <v>488.88070088000001</v>
      </c>
      <c r="AP31" s="1186"/>
      <c r="AQ31" s="1149"/>
    </row>
    <row r="32" spans="4:43" ht="14.25" customHeight="1">
      <c r="D32" s="3042"/>
      <c r="E32" s="1180"/>
      <c r="F32" s="1172"/>
      <c r="G32" s="1182" t="s">
        <v>602</v>
      </c>
      <c r="H32" s="1187"/>
      <c r="I32" s="1183"/>
      <c r="J32" s="1159"/>
      <c r="K32" s="1160">
        <v>4839.2713565800004</v>
      </c>
      <c r="L32" s="1184"/>
      <c r="M32" s="1162"/>
      <c r="N32" s="1160">
        <v>4837.2170002399998</v>
      </c>
      <c r="O32" s="1184"/>
      <c r="P32" s="1162"/>
      <c r="Q32" s="1160">
        <v>1057.77417292</v>
      </c>
      <c r="R32" s="1184"/>
      <c r="S32" s="1162"/>
      <c r="T32" s="1160">
        <v>2101.97953078</v>
      </c>
      <c r="U32" s="1184"/>
      <c r="V32" s="1162"/>
      <c r="W32" s="1160">
        <v>4370.9354399800004</v>
      </c>
      <c r="X32" s="1184"/>
      <c r="Y32" s="1185"/>
      <c r="Z32" s="1185">
        <v>466.28156025999999</v>
      </c>
      <c r="AA32" s="1185"/>
      <c r="AB32" s="1162"/>
      <c r="AC32" s="1160">
        <v>2082.22683074</v>
      </c>
      <c r="AD32" s="1185"/>
      <c r="AE32" s="1162"/>
      <c r="AF32" s="1160">
        <v>1.9022571399999999</v>
      </c>
      <c r="AG32" s="1185"/>
      <c r="AH32" s="1162"/>
      <c r="AI32" s="1160">
        <v>0.61313490000000004</v>
      </c>
      <c r="AJ32" s="1184"/>
      <c r="AK32" s="1162"/>
      <c r="AL32" s="1160">
        <v>1.28912224</v>
      </c>
      <c r="AM32" s="1184"/>
      <c r="AN32" s="1159"/>
      <c r="AO32" s="1160">
        <v>64.910509959999999</v>
      </c>
      <c r="AP32" s="1186"/>
      <c r="AQ32" s="1149"/>
    </row>
    <row r="33" spans="4:43" ht="14.25" customHeight="1">
      <c r="D33" s="3042"/>
      <c r="E33" s="1180"/>
      <c r="F33" s="1188" t="s">
        <v>603</v>
      </c>
      <c r="G33" s="1183"/>
      <c r="H33" s="1187"/>
      <c r="I33" s="1189"/>
      <c r="J33" s="1159"/>
      <c r="K33" s="1160">
        <v>88504.496182589995</v>
      </c>
      <c r="L33" s="1184"/>
      <c r="M33" s="1162"/>
      <c r="N33" s="1160">
        <v>75926.587428280007</v>
      </c>
      <c r="O33" s="1184"/>
      <c r="P33" s="1162"/>
      <c r="Q33" s="1160">
        <v>5455.7954540600003</v>
      </c>
      <c r="R33" s="1184"/>
      <c r="S33" s="1162"/>
      <c r="T33" s="1160">
        <v>19891.245765759999</v>
      </c>
      <c r="U33" s="1184"/>
      <c r="V33" s="1162"/>
      <c r="W33" s="1160">
        <v>47090.278467839998</v>
      </c>
      <c r="X33" s="1184"/>
      <c r="Y33" s="1185"/>
      <c r="Z33" s="1185">
        <v>28836.308960440001</v>
      </c>
      <c r="AA33" s="1185"/>
      <c r="AB33" s="1162"/>
      <c r="AC33" s="1160">
        <v>32887.905846920003</v>
      </c>
      <c r="AD33" s="1185"/>
      <c r="AE33" s="1162"/>
      <c r="AF33" s="1160">
        <v>12555.893197150001</v>
      </c>
      <c r="AG33" s="1185"/>
      <c r="AH33" s="1162"/>
      <c r="AI33" s="1160">
        <v>4539.9539098200003</v>
      </c>
      <c r="AJ33" s="1184"/>
      <c r="AK33" s="1162"/>
      <c r="AL33" s="1160">
        <v>6776.77240635</v>
      </c>
      <c r="AM33" s="1184"/>
      <c r="AN33" s="1159"/>
      <c r="AO33" s="1160">
        <v>1853.1794850399999</v>
      </c>
      <c r="AP33" s="1186"/>
      <c r="AQ33" s="1149"/>
    </row>
    <row r="34" spans="4:43" ht="14.25" customHeight="1">
      <c r="D34" s="3042"/>
      <c r="E34" s="1180"/>
      <c r="F34" s="1172"/>
      <c r="G34" s="1182" t="s">
        <v>607</v>
      </c>
      <c r="H34" s="1183"/>
      <c r="I34" s="1183"/>
      <c r="J34" s="1166"/>
      <c r="K34" s="1167">
        <v>72879.747585029996</v>
      </c>
      <c r="L34" s="1168"/>
      <c r="M34" s="1169"/>
      <c r="N34" s="1167">
        <v>61806.763597899997</v>
      </c>
      <c r="O34" s="1168"/>
      <c r="P34" s="1169"/>
      <c r="Q34" s="1167">
        <v>3662.4643307199999</v>
      </c>
      <c r="R34" s="1168"/>
      <c r="S34" s="1169"/>
      <c r="T34" s="1167">
        <v>15320.795707400001</v>
      </c>
      <c r="U34" s="1168"/>
      <c r="V34" s="1169"/>
      <c r="W34" s="1167">
        <v>36471.895994940001</v>
      </c>
      <c r="X34" s="1168"/>
      <c r="Y34" s="1167"/>
      <c r="Z34" s="1167">
        <v>25334.867602959999</v>
      </c>
      <c r="AA34" s="1167"/>
      <c r="AB34" s="1169"/>
      <c r="AC34" s="1167">
        <v>26253.090221539998</v>
      </c>
      <c r="AD34" s="1167"/>
      <c r="AE34" s="1169"/>
      <c r="AF34" s="1167">
        <v>11055.375420709999</v>
      </c>
      <c r="AG34" s="1167"/>
      <c r="AH34" s="1169"/>
      <c r="AI34" s="1167">
        <v>3684.40732252</v>
      </c>
      <c r="AJ34" s="1168"/>
      <c r="AK34" s="1169"/>
      <c r="AL34" s="1167">
        <v>6268.0186821099996</v>
      </c>
      <c r="AM34" s="1168"/>
      <c r="AN34" s="1166"/>
      <c r="AO34" s="1167">
        <v>1579.2193196799999</v>
      </c>
      <c r="AP34" s="1170"/>
      <c r="AQ34" s="1149"/>
    </row>
    <row r="35" spans="4:43" ht="14.25" customHeight="1">
      <c r="D35" s="3043"/>
      <c r="E35" s="1190"/>
      <c r="F35" s="1191" t="s">
        <v>605</v>
      </c>
      <c r="G35" s="1192"/>
      <c r="H35" s="1193"/>
      <c r="I35" s="1194"/>
      <c r="J35" s="1174"/>
      <c r="K35" s="1175">
        <v>10181.4049173</v>
      </c>
      <c r="L35" s="1195"/>
      <c r="M35" s="1177"/>
      <c r="N35" s="1175">
        <v>7001.8204519600004</v>
      </c>
      <c r="O35" s="1195"/>
      <c r="P35" s="1177"/>
      <c r="Q35" s="1175">
        <v>522.71964312</v>
      </c>
      <c r="R35" s="1195"/>
      <c r="S35" s="1177"/>
      <c r="T35" s="1175">
        <v>1675.1914157199999</v>
      </c>
      <c r="U35" s="1195"/>
      <c r="V35" s="1177"/>
      <c r="W35" s="1175">
        <v>4094.6680730399999</v>
      </c>
      <c r="X35" s="1195"/>
      <c r="Y35" s="1175"/>
      <c r="Z35" s="1175">
        <v>2907.15237892</v>
      </c>
      <c r="AA35" s="1175"/>
      <c r="AB35" s="1177"/>
      <c r="AC35" s="1175">
        <v>3137.2365382600001</v>
      </c>
      <c r="AD35" s="1175"/>
      <c r="AE35" s="1177"/>
      <c r="AF35" s="1175">
        <v>3178.8089353599999</v>
      </c>
      <c r="AG35" s="1175"/>
      <c r="AH35" s="1177"/>
      <c r="AI35" s="1175">
        <v>2284.6529757399999</v>
      </c>
      <c r="AJ35" s="1195"/>
      <c r="AK35" s="1177"/>
      <c r="AL35" s="1175">
        <v>559.27746649999995</v>
      </c>
      <c r="AM35" s="1195"/>
      <c r="AN35" s="1174"/>
      <c r="AO35" s="1175">
        <v>125.59718866</v>
      </c>
      <c r="AP35" s="1196"/>
      <c r="AQ35" s="1149"/>
    </row>
    <row r="36" spans="4:43" ht="14.25" customHeight="1">
      <c r="D36" s="3041" t="s">
        <v>608</v>
      </c>
      <c r="E36" s="1172" t="s">
        <v>598</v>
      </c>
      <c r="F36" s="1133"/>
      <c r="G36" s="1173"/>
      <c r="H36" s="1173"/>
      <c r="I36" s="1173"/>
      <c r="J36" s="1174"/>
      <c r="K36" s="1175">
        <v>59455.0581924</v>
      </c>
      <c r="L36" s="1176"/>
      <c r="M36" s="1177"/>
      <c r="N36" s="1175">
        <v>56082.489420999998</v>
      </c>
      <c r="O36" s="1176"/>
      <c r="P36" s="1177"/>
      <c r="Q36" s="1175">
        <v>6912.6957530999998</v>
      </c>
      <c r="R36" s="1176"/>
      <c r="S36" s="1177"/>
      <c r="T36" s="1175">
        <v>14802.8434156</v>
      </c>
      <c r="U36" s="1176"/>
      <c r="V36" s="1177"/>
      <c r="W36" s="1175">
        <v>39524.054247499997</v>
      </c>
      <c r="X36" s="1176"/>
      <c r="Y36" s="1178"/>
      <c r="Z36" s="1178">
        <v>16558.435173499998</v>
      </c>
      <c r="AA36" s="1178"/>
      <c r="AB36" s="1177"/>
      <c r="AC36" s="1175">
        <v>26968.769356600002</v>
      </c>
      <c r="AD36" s="1178"/>
      <c r="AE36" s="1177"/>
      <c r="AF36" s="1175">
        <v>3356.2763289999998</v>
      </c>
      <c r="AG36" s="1149"/>
      <c r="AH36" s="1177"/>
      <c r="AI36" s="1175">
        <v>1950.9739086</v>
      </c>
      <c r="AJ36" s="1176"/>
      <c r="AK36" s="1177"/>
      <c r="AL36" s="1175">
        <v>1142.2268523</v>
      </c>
      <c r="AM36" s="1176"/>
      <c r="AN36" s="1174"/>
      <c r="AO36" s="1175">
        <v>9140.9431920000006</v>
      </c>
      <c r="AP36" s="1179"/>
      <c r="AQ36" s="1149"/>
    </row>
    <row r="37" spans="4:43" ht="14.25" customHeight="1">
      <c r="D37" s="3042"/>
      <c r="E37" s="1180"/>
      <c r="F37" s="1181" t="s">
        <v>599</v>
      </c>
      <c r="G37" s="1133"/>
      <c r="H37" s="1133"/>
      <c r="I37" s="1133"/>
      <c r="J37" s="1144"/>
      <c r="K37" s="1145">
        <v>31902.398825299999</v>
      </c>
      <c r="L37" s="1176"/>
      <c r="M37" s="1147"/>
      <c r="N37" s="1145">
        <v>30193.033502599999</v>
      </c>
      <c r="O37" s="1176"/>
      <c r="P37" s="1147"/>
      <c r="Q37" s="1145">
        <v>4523.5976970000002</v>
      </c>
      <c r="R37" s="1176"/>
      <c r="S37" s="1147"/>
      <c r="T37" s="1145">
        <v>8309.1573157999992</v>
      </c>
      <c r="U37" s="1176"/>
      <c r="V37" s="1147"/>
      <c r="W37" s="1145">
        <v>22412.129194599998</v>
      </c>
      <c r="X37" s="1176"/>
      <c r="Y37" s="1178"/>
      <c r="Z37" s="1178">
        <v>7780.9043080000001</v>
      </c>
      <c r="AA37" s="1178"/>
      <c r="AB37" s="1147"/>
      <c r="AC37" s="1145">
        <v>14404.165417599999</v>
      </c>
      <c r="AD37" s="1178"/>
      <c r="AE37" s="1147"/>
      <c r="AF37" s="1145">
        <v>1701.1291366999999</v>
      </c>
      <c r="AG37" s="1178"/>
      <c r="AH37" s="1147"/>
      <c r="AI37" s="1145">
        <v>1147.5019543000001</v>
      </c>
      <c r="AJ37" s="1176"/>
      <c r="AK37" s="1147"/>
      <c r="AL37" s="1145">
        <v>427.48559540000002</v>
      </c>
      <c r="AM37" s="1176"/>
      <c r="AN37" s="1144"/>
      <c r="AO37" s="1145">
        <v>4510.0827300999999</v>
      </c>
      <c r="AP37" s="1179"/>
      <c r="AQ37" s="1149"/>
    </row>
    <row r="38" spans="4:43" ht="14.25" customHeight="1">
      <c r="D38" s="3042"/>
      <c r="E38" s="1180"/>
      <c r="F38" s="1172"/>
      <c r="G38" s="1182" t="s">
        <v>600</v>
      </c>
      <c r="H38" s="1183"/>
      <c r="I38" s="1183"/>
      <c r="J38" s="1159"/>
      <c r="K38" s="1160">
        <v>18099.482561699999</v>
      </c>
      <c r="L38" s="1184"/>
      <c r="M38" s="1162"/>
      <c r="N38" s="1160">
        <v>17426.338077</v>
      </c>
      <c r="O38" s="1184"/>
      <c r="P38" s="1162"/>
      <c r="Q38" s="1160">
        <v>2741.7834570999999</v>
      </c>
      <c r="R38" s="1184"/>
      <c r="S38" s="1162"/>
      <c r="T38" s="1160">
        <v>4860.1184147000004</v>
      </c>
      <c r="U38" s="1184"/>
      <c r="V38" s="1162"/>
      <c r="W38" s="1160">
        <v>13090.855455999999</v>
      </c>
      <c r="X38" s="1184"/>
      <c r="Y38" s="1185"/>
      <c r="Z38" s="1185">
        <v>4335.4826210000001</v>
      </c>
      <c r="AA38" s="1185"/>
      <c r="AB38" s="1162"/>
      <c r="AC38" s="1160">
        <v>8408.1204823999997</v>
      </c>
      <c r="AD38" s="1185"/>
      <c r="AE38" s="1162"/>
      <c r="AF38" s="1160">
        <v>668.37125049999997</v>
      </c>
      <c r="AG38" s="1185"/>
      <c r="AH38" s="1162"/>
      <c r="AI38" s="1160">
        <v>384.30588289999997</v>
      </c>
      <c r="AJ38" s="1184"/>
      <c r="AK38" s="1162"/>
      <c r="AL38" s="1160">
        <v>237.60592700000001</v>
      </c>
      <c r="AM38" s="1184"/>
      <c r="AN38" s="1159"/>
      <c r="AO38" s="1160">
        <v>2715.6490423999999</v>
      </c>
      <c r="AP38" s="1186"/>
      <c r="AQ38" s="1149"/>
    </row>
    <row r="39" spans="4:43" ht="14.25" customHeight="1">
      <c r="D39" s="3042"/>
      <c r="E39" s="1180"/>
      <c r="F39" s="1172"/>
      <c r="G39" s="1182" t="s">
        <v>601</v>
      </c>
      <c r="H39" s="1183"/>
      <c r="I39" s="1183"/>
      <c r="J39" s="1159"/>
      <c r="K39" s="1160">
        <v>13802.9162636</v>
      </c>
      <c r="L39" s="1184"/>
      <c r="M39" s="1162"/>
      <c r="N39" s="1160">
        <v>12766.695425600001</v>
      </c>
      <c r="O39" s="1184"/>
      <c r="P39" s="1162"/>
      <c r="Q39" s="1160">
        <v>1781.8142399000001</v>
      </c>
      <c r="R39" s="1184"/>
      <c r="S39" s="1162"/>
      <c r="T39" s="1160">
        <v>3449.0389011000002</v>
      </c>
      <c r="U39" s="1184"/>
      <c r="V39" s="1162"/>
      <c r="W39" s="1160">
        <v>9321.2737386000008</v>
      </c>
      <c r="X39" s="1184"/>
      <c r="Y39" s="1185"/>
      <c r="Z39" s="1185">
        <v>3445.421687</v>
      </c>
      <c r="AA39" s="1185"/>
      <c r="AB39" s="1162"/>
      <c r="AC39" s="1160">
        <v>5996.0449351999996</v>
      </c>
      <c r="AD39" s="1185"/>
      <c r="AE39" s="1162"/>
      <c r="AF39" s="1160">
        <v>1032.7578862</v>
      </c>
      <c r="AG39" s="1185"/>
      <c r="AH39" s="1162"/>
      <c r="AI39" s="1160">
        <v>763.19607140000005</v>
      </c>
      <c r="AJ39" s="1184"/>
      <c r="AK39" s="1162"/>
      <c r="AL39" s="1160">
        <v>189.87966840000001</v>
      </c>
      <c r="AM39" s="1184"/>
      <c r="AN39" s="1159"/>
      <c r="AO39" s="1160">
        <v>1794.4336877000001</v>
      </c>
      <c r="AP39" s="1186"/>
      <c r="AQ39" s="1149"/>
    </row>
    <row r="40" spans="4:43" ht="14.25" customHeight="1">
      <c r="D40" s="3042"/>
      <c r="E40" s="1180"/>
      <c r="F40" s="1172"/>
      <c r="G40" s="1182" t="s">
        <v>602</v>
      </c>
      <c r="H40" s="1187"/>
      <c r="I40" s="1183"/>
      <c r="J40" s="1159"/>
      <c r="K40" s="1160">
        <v>1539.1918459000001</v>
      </c>
      <c r="L40" s="1184"/>
      <c r="M40" s="1162"/>
      <c r="N40" s="1160">
        <v>1521.4589621</v>
      </c>
      <c r="O40" s="1184"/>
      <c r="P40" s="1162"/>
      <c r="Q40" s="1160">
        <v>180.16598959999999</v>
      </c>
      <c r="R40" s="1184"/>
      <c r="S40" s="1162"/>
      <c r="T40" s="1160">
        <v>541.63340240000002</v>
      </c>
      <c r="U40" s="1184"/>
      <c r="V40" s="1162"/>
      <c r="W40" s="1160">
        <v>1157.4648159999999</v>
      </c>
      <c r="X40" s="1184"/>
      <c r="Y40" s="1185"/>
      <c r="Z40" s="1185">
        <v>363.99414610000002</v>
      </c>
      <c r="AA40" s="1185"/>
      <c r="AB40" s="1162"/>
      <c r="AC40" s="1160">
        <v>743.85392130000002</v>
      </c>
      <c r="AD40" s="1185"/>
      <c r="AE40" s="1162"/>
      <c r="AF40" s="1160">
        <v>17.630553299999999</v>
      </c>
      <c r="AG40" s="1185"/>
      <c r="AH40" s="1162"/>
      <c r="AI40" s="1160">
        <v>1.4329232999999999</v>
      </c>
      <c r="AJ40" s="1184"/>
      <c r="AK40" s="1162"/>
      <c r="AL40" s="1160">
        <v>15.7821623</v>
      </c>
      <c r="AM40" s="1184"/>
      <c r="AN40" s="1159"/>
      <c r="AO40" s="1160">
        <v>149.25352290000001</v>
      </c>
      <c r="AP40" s="1186"/>
      <c r="AQ40" s="1149"/>
    </row>
    <row r="41" spans="4:43" ht="14.25" customHeight="1">
      <c r="D41" s="3042"/>
      <c r="E41" s="1180"/>
      <c r="F41" s="1188" t="s">
        <v>603</v>
      </c>
      <c r="G41" s="1183"/>
      <c r="H41" s="1187"/>
      <c r="I41" s="1189"/>
      <c r="J41" s="1159"/>
      <c r="K41" s="1160">
        <v>24643.3452616</v>
      </c>
      <c r="L41" s="1184"/>
      <c r="M41" s="1162"/>
      <c r="N41" s="1160">
        <v>23500.988120099999</v>
      </c>
      <c r="O41" s="1184"/>
      <c r="P41" s="1162"/>
      <c r="Q41" s="1160">
        <v>2178.0159035000001</v>
      </c>
      <c r="R41" s="1184"/>
      <c r="S41" s="1162"/>
      <c r="T41" s="1160">
        <v>5939.2135644999998</v>
      </c>
      <c r="U41" s="1184"/>
      <c r="V41" s="1162"/>
      <c r="W41" s="1160">
        <v>15604.2095921</v>
      </c>
      <c r="X41" s="1184"/>
      <c r="Y41" s="1185"/>
      <c r="Z41" s="1185">
        <v>7896.7785279999998</v>
      </c>
      <c r="AA41" s="1185"/>
      <c r="AB41" s="1162"/>
      <c r="AC41" s="1160">
        <v>11366.0121275</v>
      </c>
      <c r="AD41" s="1185"/>
      <c r="AE41" s="1162"/>
      <c r="AF41" s="1160">
        <v>1134.7147656</v>
      </c>
      <c r="AG41" s="1185"/>
      <c r="AH41" s="1162"/>
      <c r="AI41" s="1160">
        <v>389.0617039</v>
      </c>
      <c r="AJ41" s="1184"/>
      <c r="AK41" s="1162"/>
      <c r="AL41" s="1160">
        <v>657.26697369999999</v>
      </c>
      <c r="AM41" s="1184"/>
      <c r="AN41" s="1159"/>
      <c r="AO41" s="1160">
        <v>4257.1209532000003</v>
      </c>
      <c r="AP41" s="1186"/>
      <c r="AQ41" s="1149"/>
    </row>
    <row r="42" spans="4:43" ht="14.25" customHeight="1">
      <c r="D42" s="3042"/>
      <c r="E42" s="1180"/>
      <c r="F42" s="1172"/>
      <c r="G42" s="1182" t="s">
        <v>607</v>
      </c>
      <c r="H42" s="1183"/>
      <c r="I42" s="1183"/>
      <c r="J42" s="1166"/>
      <c r="K42" s="1167">
        <v>17899.327313400001</v>
      </c>
      <c r="L42" s="1168"/>
      <c r="M42" s="1169"/>
      <c r="N42" s="1167">
        <v>16960.682599399999</v>
      </c>
      <c r="O42" s="1168"/>
      <c r="P42" s="1169"/>
      <c r="Q42" s="1167">
        <v>1369.2808030000001</v>
      </c>
      <c r="R42" s="1168"/>
      <c r="S42" s="1169"/>
      <c r="T42" s="1167">
        <v>4095.5044481</v>
      </c>
      <c r="U42" s="1168"/>
      <c r="V42" s="1169"/>
      <c r="W42" s="1167">
        <v>10821.713901700001</v>
      </c>
      <c r="X42" s="1168"/>
      <c r="Y42" s="1167"/>
      <c r="Z42" s="1167">
        <v>6138.9686977000001</v>
      </c>
      <c r="AA42" s="1167"/>
      <c r="AB42" s="1169"/>
      <c r="AC42" s="1167">
        <v>8141.8467962000004</v>
      </c>
      <c r="AD42" s="1167"/>
      <c r="AE42" s="1169"/>
      <c r="AF42" s="1167">
        <v>933.33143559999996</v>
      </c>
      <c r="AG42" s="1167"/>
      <c r="AH42" s="1169"/>
      <c r="AI42" s="1167">
        <v>309.96941850000002</v>
      </c>
      <c r="AJ42" s="1168"/>
      <c r="AK42" s="1169"/>
      <c r="AL42" s="1167">
        <v>549.43855529999996</v>
      </c>
      <c r="AM42" s="1168"/>
      <c r="AN42" s="1166"/>
      <c r="AO42" s="1167">
        <v>3374.9350758</v>
      </c>
      <c r="AP42" s="1170"/>
      <c r="AQ42" s="1149"/>
    </row>
    <row r="43" spans="4:43" ht="14.25" customHeight="1">
      <c r="D43" s="3043"/>
      <c r="E43" s="1190"/>
      <c r="F43" s="1191" t="s">
        <v>605</v>
      </c>
      <c r="G43" s="1192"/>
      <c r="H43" s="1193"/>
      <c r="I43" s="1194"/>
      <c r="J43" s="1174"/>
      <c r="K43" s="1175">
        <v>2909.3141055000001</v>
      </c>
      <c r="L43" s="1195"/>
      <c r="M43" s="1177"/>
      <c r="N43" s="1175">
        <v>2388.4677983000001</v>
      </c>
      <c r="O43" s="1195"/>
      <c r="P43" s="1177"/>
      <c r="Q43" s="1175">
        <v>211.0821526</v>
      </c>
      <c r="R43" s="1195"/>
      <c r="S43" s="1177"/>
      <c r="T43" s="1175">
        <v>554.4725353</v>
      </c>
      <c r="U43" s="1195"/>
      <c r="V43" s="1177"/>
      <c r="W43" s="1175">
        <v>1507.7154608000001</v>
      </c>
      <c r="X43" s="1195"/>
      <c r="Y43" s="1175"/>
      <c r="Z43" s="1175">
        <v>880.75233749999995</v>
      </c>
      <c r="AA43" s="1175"/>
      <c r="AB43" s="1177"/>
      <c r="AC43" s="1175">
        <v>1198.5918114999999</v>
      </c>
      <c r="AD43" s="1175"/>
      <c r="AE43" s="1177"/>
      <c r="AF43" s="1175">
        <v>520.43242669999995</v>
      </c>
      <c r="AG43" s="1175"/>
      <c r="AH43" s="1177"/>
      <c r="AI43" s="1175">
        <v>414.4102504</v>
      </c>
      <c r="AJ43" s="1195"/>
      <c r="AK43" s="1177"/>
      <c r="AL43" s="1175">
        <v>57.474283200000002</v>
      </c>
      <c r="AM43" s="1195"/>
      <c r="AN43" s="1174"/>
      <c r="AO43" s="1175">
        <v>373.73950869999999</v>
      </c>
      <c r="AP43" s="1196"/>
      <c r="AQ43" s="1149"/>
    </row>
    <row r="44" spans="4:43" ht="14.25" customHeight="1">
      <c r="F44" s="1136"/>
      <c r="G44" s="1136"/>
      <c r="H44" s="1136"/>
      <c r="I44" s="1136"/>
    </row>
    <row r="45" spans="4:43" ht="14.25" customHeight="1">
      <c r="H45" s="1197" t="s">
        <v>609</v>
      </c>
      <c r="I45" s="886" t="s">
        <v>610</v>
      </c>
    </row>
    <row r="46" spans="4:43" ht="14.25" customHeight="1">
      <c r="H46" s="1198"/>
      <c r="I46" s="886" t="s">
        <v>611</v>
      </c>
    </row>
    <row r="47" spans="4:43" ht="14.25" customHeight="1">
      <c r="H47" s="1198"/>
      <c r="I47" s="886" t="s">
        <v>612</v>
      </c>
    </row>
    <row r="48" spans="4:43" ht="14.25" customHeight="1">
      <c r="H48" s="886"/>
      <c r="I48" s="886" t="s">
        <v>613</v>
      </c>
    </row>
    <row r="49" spans="4:43" ht="14.25" customHeight="1">
      <c r="H49" s="886"/>
      <c r="I49" s="1198" t="s">
        <v>614</v>
      </c>
    </row>
    <row r="50" spans="4:43" ht="18.75">
      <c r="D50" s="1128"/>
      <c r="E50" s="1129"/>
      <c r="F50" s="1129"/>
      <c r="G50" s="1129"/>
      <c r="H50" s="1129"/>
      <c r="I50" s="1129"/>
      <c r="J50" s="1129"/>
      <c r="K50" s="1129"/>
      <c r="L50" s="1129"/>
      <c r="M50" s="1129"/>
      <c r="N50" s="1129"/>
      <c r="O50" s="1129"/>
      <c r="P50" s="1129"/>
      <c r="Q50" s="1129"/>
      <c r="R50" s="1129"/>
      <c r="S50" s="1129"/>
      <c r="T50" s="1129"/>
      <c r="U50" s="1129"/>
      <c r="V50" s="1129"/>
      <c r="W50" s="1129"/>
      <c r="X50" s="1129"/>
      <c r="Y50" s="1129"/>
      <c r="Z50" s="1129"/>
      <c r="AA50" s="1129"/>
      <c r="AB50" s="1129"/>
      <c r="AC50" s="1129"/>
      <c r="AD50" s="1129"/>
      <c r="AE50" s="1129"/>
      <c r="AF50" s="1129"/>
      <c r="AG50" s="1129"/>
      <c r="AH50" s="1129"/>
      <c r="AI50" s="1129"/>
      <c r="AJ50" s="1129"/>
      <c r="AK50" s="1129"/>
      <c r="AL50" s="1129"/>
      <c r="AM50" s="1129"/>
      <c r="AN50" s="1129"/>
      <c r="AO50" s="1129"/>
      <c r="AP50" s="1129"/>
      <c r="AQ50" s="1129"/>
    </row>
    <row r="52" spans="4:43">
      <c r="D52" s="1126" t="s">
        <v>615</v>
      </c>
      <c r="AP52" s="1171" t="s">
        <v>350</v>
      </c>
    </row>
    <row r="53" spans="4:43" ht="4.5" customHeight="1">
      <c r="D53" s="1130"/>
      <c r="E53" s="1131"/>
      <c r="F53" s="1131"/>
      <c r="G53" s="1131"/>
      <c r="H53" s="1131"/>
      <c r="I53" s="1131"/>
      <c r="J53" s="3044" t="s">
        <v>583</v>
      </c>
      <c r="K53" s="3045"/>
      <c r="L53" s="3045"/>
      <c r="M53" s="1132"/>
      <c r="N53" s="1132"/>
      <c r="O53" s="1132"/>
      <c r="P53" s="1132"/>
      <c r="Q53" s="1132"/>
      <c r="R53" s="1132"/>
      <c r="S53" s="1132"/>
      <c r="T53" s="1132"/>
      <c r="U53" s="1132"/>
      <c r="V53" s="1132"/>
      <c r="W53" s="1132"/>
      <c r="X53" s="1132"/>
      <c r="Y53" s="1132"/>
      <c r="Z53" s="1132"/>
      <c r="AA53" s="1132"/>
      <c r="AB53" s="1132"/>
      <c r="AC53" s="1132"/>
      <c r="AD53" s="1132"/>
      <c r="AE53" s="1132"/>
      <c r="AF53" s="1132"/>
      <c r="AG53" s="1132"/>
      <c r="AH53" s="1133"/>
      <c r="AI53" s="1133"/>
      <c r="AJ53" s="1133"/>
      <c r="AK53" s="1132"/>
      <c r="AL53" s="1132"/>
      <c r="AM53" s="1132"/>
      <c r="AN53" s="3044" t="s">
        <v>584</v>
      </c>
      <c r="AO53" s="3045"/>
      <c r="AP53" s="3053"/>
      <c r="AQ53" s="1134"/>
    </row>
    <row r="54" spans="4:43" ht="4.5" customHeight="1">
      <c r="D54" s="1135"/>
      <c r="E54" s="1136"/>
      <c r="F54" s="1136"/>
      <c r="G54" s="1136"/>
      <c r="H54" s="1136"/>
      <c r="I54" s="1136"/>
      <c r="J54" s="3046"/>
      <c r="K54" s="3047"/>
      <c r="L54" s="3047"/>
      <c r="M54" s="3057" t="s">
        <v>585</v>
      </c>
      <c r="N54" s="3058"/>
      <c r="O54" s="3058"/>
      <c r="P54" s="1137"/>
      <c r="Q54" s="1137"/>
      <c r="R54" s="1137"/>
      <c r="S54" s="1138"/>
      <c r="T54" s="1138"/>
      <c r="U54" s="1138"/>
      <c r="V54" s="1138"/>
      <c r="W54" s="1138"/>
      <c r="X54" s="1138"/>
      <c r="Y54" s="1138"/>
      <c r="Z54" s="1138"/>
      <c r="AA54" s="1138"/>
      <c r="AB54" s="1138"/>
      <c r="AC54" s="1138"/>
      <c r="AD54" s="1138"/>
      <c r="AE54" s="3057" t="s">
        <v>586</v>
      </c>
      <c r="AF54" s="3061"/>
      <c r="AG54" s="3061"/>
      <c r="AH54" s="1139"/>
      <c r="AI54" s="1139"/>
      <c r="AJ54" s="1139"/>
      <c r="AK54" s="1139"/>
      <c r="AL54" s="1139"/>
      <c r="AM54" s="1140"/>
      <c r="AN54" s="3046"/>
      <c r="AO54" s="3054"/>
      <c r="AP54" s="3055"/>
      <c r="AQ54" s="1134"/>
    </row>
    <row r="55" spans="4:43" ht="24" customHeight="1">
      <c r="D55" s="1135"/>
      <c r="E55" s="1141"/>
      <c r="F55" s="1141"/>
      <c r="G55" s="1141"/>
      <c r="H55" s="1141"/>
      <c r="I55" s="1141"/>
      <c r="J55" s="3048"/>
      <c r="K55" s="3049"/>
      <c r="L55" s="3049"/>
      <c r="M55" s="3059"/>
      <c r="N55" s="3060"/>
      <c r="O55" s="3060"/>
      <c r="P55" s="3063" t="s">
        <v>587</v>
      </c>
      <c r="Q55" s="3064"/>
      <c r="R55" s="3065"/>
      <c r="S55" s="3063" t="s">
        <v>588</v>
      </c>
      <c r="T55" s="3064"/>
      <c r="U55" s="3065"/>
      <c r="V55" s="3063" t="s">
        <v>616</v>
      </c>
      <c r="W55" s="3064"/>
      <c r="X55" s="3065"/>
      <c r="Y55" s="3066" t="s">
        <v>590</v>
      </c>
      <c r="Z55" s="3067"/>
      <c r="AA55" s="3068"/>
      <c r="AB55" s="3063" t="s">
        <v>591</v>
      </c>
      <c r="AC55" s="3064"/>
      <c r="AD55" s="3064"/>
      <c r="AE55" s="3062"/>
      <c r="AF55" s="3049"/>
      <c r="AG55" s="3049"/>
      <c r="AH55" s="3050" t="s">
        <v>592</v>
      </c>
      <c r="AI55" s="3051"/>
      <c r="AJ55" s="3052"/>
      <c r="AK55" s="3050" t="s">
        <v>593</v>
      </c>
      <c r="AL55" s="3051"/>
      <c r="AM55" s="3052"/>
      <c r="AN55" s="3048"/>
      <c r="AO55" s="3049"/>
      <c r="AP55" s="3056"/>
      <c r="AQ55" s="1134"/>
    </row>
    <row r="56" spans="4:43" ht="14.25" customHeight="1">
      <c r="D56" s="1181" t="s">
        <v>326</v>
      </c>
      <c r="E56" s="1131"/>
      <c r="F56" s="1131"/>
      <c r="G56" s="1131"/>
      <c r="H56" s="1131"/>
      <c r="I56" s="1131"/>
      <c r="J56" s="1199"/>
      <c r="K56" s="1200">
        <v>-0.64777327935222617</v>
      </c>
      <c r="L56" s="1176"/>
      <c r="M56" s="1201"/>
      <c r="N56" s="1200">
        <v>-0.60210737581535279</v>
      </c>
      <c r="O56" s="1176"/>
      <c r="P56" s="1201"/>
      <c r="Q56" s="1200">
        <v>-2.3255813953488413</v>
      </c>
      <c r="R56" s="1176"/>
      <c r="S56" s="1201"/>
      <c r="T56" s="1200">
        <v>4.3298969072165017</v>
      </c>
      <c r="U56" s="1176"/>
      <c r="V56" s="1201"/>
      <c r="W56" s="1200">
        <v>-0.44164037854889093</v>
      </c>
      <c r="X56" s="1176"/>
      <c r="Y56" s="1178"/>
      <c r="Z56" s="1200">
        <v>-0.65999089667728716</v>
      </c>
      <c r="AA56" s="1178"/>
      <c r="AB56" s="1201"/>
      <c r="AC56" s="1200">
        <v>-0.30050083472453748</v>
      </c>
      <c r="AD56" s="1176"/>
      <c r="AE56" s="1201"/>
      <c r="AF56" s="1202">
        <v>-0.34078000757289395</v>
      </c>
      <c r="AG56" s="1178"/>
      <c r="AH56" s="1201"/>
      <c r="AI56" s="1200">
        <v>-0.91659028414299293</v>
      </c>
      <c r="AJ56" s="1176"/>
      <c r="AK56" s="1201"/>
      <c r="AL56" s="1200">
        <v>0.45045045045044585</v>
      </c>
      <c r="AM56" s="1176"/>
      <c r="AN56" s="1199"/>
      <c r="AO56" s="1200">
        <v>-4.9024597116200219</v>
      </c>
      <c r="AP56" s="1179"/>
      <c r="AQ56" s="1149"/>
    </row>
    <row r="57" spans="4:43" ht="14.25" customHeight="1">
      <c r="D57" s="1157" t="s">
        <v>312</v>
      </c>
      <c r="E57" s="1203"/>
      <c r="F57" s="1203"/>
      <c r="G57" s="1203"/>
      <c r="H57" s="1203"/>
      <c r="I57" s="1203"/>
      <c r="J57" s="1159"/>
      <c r="K57" s="1204">
        <v>0.23188405797101019</v>
      </c>
      <c r="L57" s="1161"/>
      <c r="M57" s="1162"/>
      <c r="N57" s="1204">
        <v>-0.16697278343630328</v>
      </c>
      <c r="O57" s="1161"/>
      <c r="P57" s="1162"/>
      <c r="Q57" s="1204">
        <v>0</v>
      </c>
      <c r="R57" s="1161"/>
      <c r="S57" s="1162"/>
      <c r="T57" s="1204">
        <v>8.01781737193763</v>
      </c>
      <c r="U57" s="1161"/>
      <c r="V57" s="1162"/>
      <c r="W57" s="1204">
        <v>6.020066889632103</v>
      </c>
      <c r="X57" s="1161"/>
      <c r="Y57" s="1160"/>
      <c r="Z57" s="1204">
        <v>-2.2251891410769886</v>
      </c>
      <c r="AA57" s="1160"/>
      <c r="AB57" s="1162"/>
      <c r="AC57" s="1204">
        <v>-0.39906883937479432</v>
      </c>
      <c r="AD57" s="1161"/>
      <c r="AE57" s="1162"/>
      <c r="AF57" s="1205">
        <v>0.72463768115942351</v>
      </c>
      <c r="AG57" s="1160"/>
      <c r="AH57" s="1162"/>
      <c r="AI57" s="1204">
        <v>0.36798528058876734</v>
      </c>
      <c r="AJ57" s="1161"/>
      <c r="AK57" s="1162"/>
      <c r="AL57" s="1204">
        <v>1.6793893129771087</v>
      </c>
      <c r="AM57" s="1161"/>
      <c r="AN57" s="1159"/>
      <c r="AO57" s="1204">
        <v>-4.7965116279069742</v>
      </c>
      <c r="AP57" s="1163"/>
      <c r="AQ57" s="1149"/>
    </row>
    <row r="58" spans="4:43" ht="14.25" customHeight="1">
      <c r="D58" s="1157" t="s">
        <v>310</v>
      </c>
      <c r="E58" s="1203"/>
      <c r="F58" s="1203"/>
      <c r="G58" s="1203"/>
      <c r="H58" s="1203"/>
      <c r="I58" s="1203"/>
      <c r="J58" s="1159"/>
      <c r="K58" s="1204">
        <v>-0.55344171566932276</v>
      </c>
      <c r="L58" s="1161"/>
      <c r="M58" s="1162" t="e">
        <v>#DIV/0!</v>
      </c>
      <c r="N58" s="1204">
        <v>-0.49842166472836569</v>
      </c>
      <c r="O58" s="1161" t="e">
        <v>#DIV/0!</v>
      </c>
      <c r="P58" s="1162"/>
      <c r="Q58" s="1204">
        <v>1.1764705882352899</v>
      </c>
      <c r="R58" s="1161"/>
      <c r="S58" s="1162"/>
      <c r="T58" s="1204">
        <v>0</v>
      </c>
      <c r="U58" s="1161"/>
      <c r="V58" s="1162"/>
      <c r="W58" s="1204">
        <v>-0.13360053440213404</v>
      </c>
      <c r="X58" s="1161"/>
      <c r="Y58" s="1160"/>
      <c r="Z58" s="1204">
        <v>-0.61919504643962453</v>
      </c>
      <c r="AA58" s="1160"/>
      <c r="AB58" s="1162"/>
      <c r="AC58" s="1204">
        <v>-0.43046357615894593</v>
      </c>
      <c r="AD58" s="1161"/>
      <c r="AE58" s="1162"/>
      <c r="AF58" s="1205">
        <v>-0.68181818181818343</v>
      </c>
      <c r="AG58" s="1160"/>
      <c r="AH58" s="1162"/>
      <c r="AI58" s="1204">
        <v>-0.36663611365719273</v>
      </c>
      <c r="AJ58" s="1161"/>
      <c r="AK58" s="1162"/>
      <c r="AL58" s="1204">
        <v>-0.68233510235026218</v>
      </c>
      <c r="AM58" s="1161"/>
      <c r="AN58" s="1159"/>
      <c r="AO58" s="1204">
        <v>-3.6864209052729802</v>
      </c>
      <c r="AP58" s="1163"/>
      <c r="AQ58" s="1149"/>
    </row>
    <row r="59" spans="4:43" ht="14.25" customHeight="1">
      <c r="D59" s="1157" t="s">
        <v>309</v>
      </c>
      <c r="E59" s="1203"/>
      <c r="F59" s="1203"/>
      <c r="G59" s="1203"/>
      <c r="H59" s="1203"/>
      <c r="I59" s="1203"/>
      <c r="J59" s="1159"/>
      <c r="K59" s="1204">
        <v>-0.52758343846771538</v>
      </c>
      <c r="L59" s="1161"/>
      <c r="M59" s="1162"/>
      <c r="N59" s="1204">
        <v>-0.59454995871180927</v>
      </c>
      <c r="O59" s="1161"/>
      <c r="P59" s="1162"/>
      <c r="Q59" s="1204">
        <v>1.1904761904761898</v>
      </c>
      <c r="R59" s="1161"/>
      <c r="S59" s="1162"/>
      <c r="T59" s="1204">
        <v>13.383838383838381</v>
      </c>
      <c r="U59" s="1161"/>
      <c r="V59" s="1162"/>
      <c r="W59" s="1204">
        <v>3.4554250172771361</v>
      </c>
      <c r="X59" s="1161"/>
      <c r="Y59" s="1160"/>
      <c r="Z59" s="1204">
        <v>-1.866319444444442</v>
      </c>
      <c r="AA59" s="1160"/>
      <c r="AB59" s="1162"/>
      <c r="AC59" s="1204">
        <v>-0.16528925619834922</v>
      </c>
      <c r="AD59" s="1161"/>
      <c r="AE59" s="1162"/>
      <c r="AF59" s="1205">
        <v>0</v>
      </c>
      <c r="AG59" s="1160"/>
      <c r="AH59" s="1162"/>
      <c r="AI59" s="1204">
        <v>9.1743119266055828E-2</v>
      </c>
      <c r="AJ59" s="1161"/>
      <c r="AK59" s="1162"/>
      <c r="AL59" s="1204">
        <v>0.3805175038051658</v>
      </c>
      <c r="AM59" s="1161"/>
      <c r="AN59" s="1159"/>
      <c r="AO59" s="1204">
        <v>-5.4002354326074169</v>
      </c>
      <c r="AP59" s="1163"/>
      <c r="AQ59" s="1149"/>
    </row>
    <row r="60" spans="4:43" ht="14.25" customHeight="1">
      <c r="D60" s="1206" t="s">
        <v>308</v>
      </c>
      <c r="E60" s="1207"/>
      <c r="F60" s="1207"/>
      <c r="G60" s="1207"/>
      <c r="H60" s="1207"/>
      <c r="I60" s="1207"/>
      <c r="J60" s="1166"/>
      <c r="K60" s="1208">
        <v>-1.0890527509926251</v>
      </c>
      <c r="L60" s="1168"/>
      <c r="M60" s="1169"/>
      <c r="N60" s="1208">
        <v>-1.2879034887512186</v>
      </c>
      <c r="O60" s="1168"/>
      <c r="P60" s="1169"/>
      <c r="Q60" s="1208">
        <v>1.2048192771084265</v>
      </c>
      <c r="R60" s="1168"/>
      <c r="S60" s="1169"/>
      <c r="T60" s="1208">
        <v>16.470588235294127</v>
      </c>
      <c r="U60" s="1168"/>
      <c r="V60" s="1169"/>
      <c r="W60" s="1208">
        <v>4.1007194244604417</v>
      </c>
      <c r="X60" s="1168"/>
      <c r="Y60" s="1167"/>
      <c r="Z60" s="1208">
        <v>-2.8667790893760592</v>
      </c>
      <c r="AA60" s="1167"/>
      <c r="AB60" s="1169"/>
      <c r="AC60" s="1208">
        <v>-5.0533584431889489</v>
      </c>
      <c r="AD60" s="1168"/>
      <c r="AE60" s="1169"/>
      <c r="AF60" s="1208">
        <v>-1.4189693801344272</v>
      </c>
      <c r="AG60" s="1167"/>
      <c r="AH60" s="1169"/>
      <c r="AI60" s="1208">
        <v>-1.3574660633484115</v>
      </c>
      <c r="AJ60" s="1168"/>
      <c r="AK60" s="1169"/>
      <c r="AL60" s="1208">
        <v>-1.646706586826352</v>
      </c>
      <c r="AM60" s="1168"/>
      <c r="AN60" s="1166"/>
      <c r="AO60" s="1208">
        <v>-1.8344648273869724</v>
      </c>
      <c r="AP60" s="1170"/>
      <c r="AQ60" s="1149"/>
    </row>
    <row r="61" spans="4:43">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row>
    <row r="62" spans="4:43">
      <c r="D62" s="1126" t="s">
        <v>617</v>
      </c>
      <c r="AP62" s="1171" t="s">
        <v>350</v>
      </c>
    </row>
    <row r="63" spans="4:43" ht="4.5" customHeight="1">
      <c r="D63" s="1130"/>
      <c r="E63" s="1131"/>
      <c r="F63" s="1131"/>
      <c r="G63" s="1131"/>
      <c r="H63" s="1131"/>
      <c r="I63" s="1131"/>
      <c r="J63" s="3044" t="s">
        <v>583</v>
      </c>
      <c r="K63" s="3045"/>
      <c r="L63" s="3045"/>
      <c r="M63" s="1132"/>
      <c r="N63" s="1132"/>
      <c r="O63" s="1132"/>
      <c r="P63" s="1132"/>
      <c r="Q63" s="1132"/>
      <c r="R63" s="1132"/>
      <c r="S63" s="1132"/>
      <c r="T63" s="1132"/>
      <c r="U63" s="1132"/>
      <c r="V63" s="1132"/>
      <c r="W63" s="1132"/>
      <c r="X63" s="1132"/>
      <c r="Y63" s="1132"/>
      <c r="Z63" s="1132"/>
      <c r="AA63" s="1132"/>
      <c r="AB63" s="1132"/>
      <c r="AC63" s="1132"/>
      <c r="AD63" s="1132"/>
      <c r="AE63" s="1132"/>
      <c r="AF63" s="1132"/>
      <c r="AG63" s="1132"/>
      <c r="AH63" s="1133"/>
      <c r="AI63" s="1133"/>
      <c r="AJ63" s="1133"/>
      <c r="AK63" s="1132"/>
      <c r="AL63" s="1132"/>
      <c r="AM63" s="1132"/>
      <c r="AN63" s="3044" t="s">
        <v>584</v>
      </c>
      <c r="AO63" s="3045"/>
      <c r="AP63" s="3053"/>
      <c r="AQ63" s="1134"/>
    </row>
    <row r="64" spans="4:43" ht="4.5" customHeight="1">
      <c r="D64" s="1135"/>
      <c r="E64" s="1136"/>
      <c r="F64" s="1136"/>
      <c r="G64" s="1136"/>
      <c r="H64" s="1136"/>
      <c r="I64" s="1136"/>
      <c r="J64" s="3046"/>
      <c r="K64" s="3047"/>
      <c r="L64" s="3047"/>
      <c r="M64" s="3057" t="s">
        <v>585</v>
      </c>
      <c r="N64" s="3058"/>
      <c r="O64" s="3058"/>
      <c r="P64" s="1137"/>
      <c r="Q64" s="1137"/>
      <c r="R64" s="1137"/>
      <c r="S64" s="1138"/>
      <c r="T64" s="1138"/>
      <c r="U64" s="1138"/>
      <c r="V64" s="1138"/>
      <c r="W64" s="1138"/>
      <c r="X64" s="1138"/>
      <c r="Y64" s="1138"/>
      <c r="Z64" s="1138"/>
      <c r="AA64" s="1138"/>
      <c r="AB64" s="1138"/>
      <c r="AC64" s="1138"/>
      <c r="AD64" s="1138"/>
      <c r="AE64" s="3057" t="s">
        <v>586</v>
      </c>
      <c r="AF64" s="3061"/>
      <c r="AG64" s="3061"/>
      <c r="AH64" s="1139"/>
      <c r="AI64" s="1139"/>
      <c r="AJ64" s="1139"/>
      <c r="AK64" s="1139"/>
      <c r="AL64" s="1139"/>
      <c r="AM64" s="1140"/>
      <c r="AN64" s="3046"/>
      <c r="AO64" s="3054"/>
      <c r="AP64" s="3055"/>
      <c r="AQ64" s="1134"/>
    </row>
    <row r="65" spans="4:43" ht="24" customHeight="1">
      <c r="D65" s="1135"/>
      <c r="E65" s="1141"/>
      <c r="F65" s="1141"/>
      <c r="G65" s="1141"/>
      <c r="H65" s="1141"/>
      <c r="I65" s="1141"/>
      <c r="J65" s="3048"/>
      <c r="K65" s="3049"/>
      <c r="L65" s="3049"/>
      <c r="M65" s="3059"/>
      <c r="N65" s="3060"/>
      <c r="O65" s="3060"/>
      <c r="P65" s="3063" t="s">
        <v>587</v>
      </c>
      <c r="Q65" s="3064"/>
      <c r="R65" s="3065"/>
      <c r="S65" s="3063" t="s">
        <v>588</v>
      </c>
      <c r="T65" s="3064"/>
      <c r="U65" s="3065"/>
      <c r="V65" s="3063" t="s">
        <v>616</v>
      </c>
      <c r="W65" s="3064"/>
      <c r="X65" s="3065"/>
      <c r="Y65" s="3066" t="s">
        <v>590</v>
      </c>
      <c r="Z65" s="3067"/>
      <c r="AA65" s="3068"/>
      <c r="AB65" s="3063" t="s">
        <v>591</v>
      </c>
      <c r="AC65" s="3064"/>
      <c r="AD65" s="3064"/>
      <c r="AE65" s="3062"/>
      <c r="AF65" s="3049"/>
      <c r="AG65" s="3049"/>
      <c r="AH65" s="3050" t="s">
        <v>592</v>
      </c>
      <c r="AI65" s="3051"/>
      <c r="AJ65" s="3052"/>
      <c r="AK65" s="3050" t="s">
        <v>593</v>
      </c>
      <c r="AL65" s="3051"/>
      <c r="AM65" s="3052"/>
      <c r="AN65" s="3048"/>
      <c r="AO65" s="3049"/>
      <c r="AP65" s="3056"/>
      <c r="AQ65" s="1134"/>
    </row>
    <row r="66" spans="4:43" ht="14.25" customHeight="1">
      <c r="D66" s="3041" t="s">
        <v>597</v>
      </c>
      <c r="E66" s="1172" t="s">
        <v>598</v>
      </c>
      <c r="F66" s="1133"/>
      <c r="G66" s="1173"/>
      <c r="H66" s="1173"/>
      <c r="I66" s="1173"/>
      <c r="J66" s="1174"/>
      <c r="K66" s="1209">
        <v>2.929649653379407</v>
      </c>
      <c r="L66" s="1176"/>
      <c r="M66" s="1177"/>
      <c r="N66" s="1209">
        <v>3.2612451625743999</v>
      </c>
      <c r="O66" s="1176"/>
      <c r="P66" s="1177"/>
      <c r="Q66" s="1209">
        <v>1.8980290743781936</v>
      </c>
      <c r="R66" s="1176"/>
      <c r="S66" s="1177"/>
      <c r="T66" s="1209">
        <v>7.9689158580841468</v>
      </c>
      <c r="U66" s="1176"/>
      <c r="V66" s="1177"/>
      <c r="W66" s="1209">
        <v>3.8763827446552268</v>
      </c>
      <c r="X66" s="1176"/>
      <c r="Y66" s="1178"/>
      <c r="Z66" s="1200">
        <v>1.9384604920154702</v>
      </c>
      <c r="AA66" s="1178"/>
      <c r="AB66" s="1177"/>
      <c r="AC66" s="1209">
        <v>2.7102227682901159</v>
      </c>
      <c r="AD66" s="1178"/>
      <c r="AE66" s="1177"/>
      <c r="AF66" s="1209">
        <v>1.1564913891090933</v>
      </c>
      <c r="AG66" s="1149"/>
      <c r="AH66" s="1177"/>
      <c r="AI66" s="1209">
        <v>-0.16542486171359227</v>
      </c>
      <c r="AJ66" s="1176"/>
      <c r="AK66" s="1177"/>
      <c r="AL66" s="1209">
        <v>3.2979187451573022</v>
      </c>
      <c r="AM66" s="1176"/>
      <c r="AN66" s="1174"/>
      <c r="AO66" s="1209">
        <v>-1.960577962211929</v>
      </c>
      <c r="AP66" s="1179"/>
      <c r="AQ66" s="1149"/>
    </row>
    <row r="67" spans="4:43" ht="14.25" customHeight="1">
      <c r="D67" s="3042"/>
      <c r="E67" s="1180"/>
      <c r="F67" s="1181" t="s">
        <v>599</v>
      </c>
      <c r="G67" s="1133"/>
      <c r="H67" s="1133"/>
      <c r="I67" s="1133"/>
      <c r="J67" s="1144"/>
      <c r="K67" s="1210">
        <v>2.7364417965305421</v>
      </c>
      <c r="L67" s="1176"/>
      <c r="M67" s="1147"/>
      <c r="N67" s="1210">
        <v>3.1699692365906085</v>
      </c>
      <c r="O67" s="1176"/>
      <c r="P67" s="1147"/>
      <c r="Q67" s="1210">
        <v>1.2073682274114761</v>
      </c>
      <c r="R67" s="1176"/>
      <c r="S67" s="1147"/>
      <c r="T67" s="1210">
        <v>7.4953804786841882</v>
      </c>
      <c r="U67" s="1176"/>
      <c r="V67" s="1147"/>
      <c r="W67" s="1210">
        <v>3.6084787470532564</v>
      </c>
      <c r="X67" s="1176"/>
      <c r="Y67" s="1178"/>
      <c r="Z67" s="1200">
        <v>1.7840035979648228</v>
      </c>
      <c r="AA67" s="1178"/>
      <c r="AB67" s="1147"/>
      <c r="AC67" s="1210">
        <v>2.448191013317591</v>
      </c>
      <c r="AD67" s="1178"/>
      <c r="AE67" s="1147"/>
      <c r="AF67" s="1210">
        <v>-0.28511535181668934</v>
      </c>
      <c r="AG67" s="1178"/>
      <c r="AH67" s="1147"/>
      <c r="AI67" s="1210">
        <v>-0.89759735661608664</v>
      </c>
      <c r="AJ67" s="1176"/>
      <c r="AK67" s="1147"/>
      <c r="AL67" s="1210">
        <v>2.767066385653294</v>
      </c>
      <c r="AM67" s="1176"/>
      <c r="AN67" s="1144"/>
      <c r="AO67" s="1210">
        <v>-1.9419435230406679</v>
      </c>
      <c r="AP67" s="1179"/>
      <c r="AQ67" s="1149"/>
    </row>
    <row r="68" spans="4:43" ht="14.25" customHeight="1">
      <c r="D68" s="3042"/>
      <c r="E68" s="1180"/>
      <c r="F68" s="1172"/>
      <c r="G68" s="1182" t="s">
        <v>600</v>
      </c>
      <c r="H68" s="1183"/>
      <c r="I68" s="1183"/>
      <c r="J68" s="1159"/>
      <c r="K68" s="1204">
        <v>4.216935168869651</v>
      </c>
      <c r="L68" s="1184"/>
      <c r="M68" s="1162"/>
      <c r="N68" s="1204">
        <v>4.419795489987588</v>
      </c>
      <c r="O68" s="1184"/>
      <c r="P68" s="1162"/>
      <c r="Q68" s="1204">
        <v>2.2465209010485543</v>
      </c>
      <c r="R68" s="1184"/>
      <c r="S68" s="1162"/>
      <c r="T68" s="1204">
        <v>8.453127877542844</v>
      </c>
      <c r="U68" s="1184"/>
      <c r="V68" s="1162"/>
      <c r="W68" s="1204">
        <v>4.7225113029892407</v>
      </c>
      <c r="X68" s="1184"/>
      <c r="Y68" s="1185"/>
      <c r="Z68" s="1211">
        <v>3.263746091569053</v>
      </c>
      <c r="AA68" s="1185"/>
      <c r="AB68" s="1162"/>
      <c r="AC68" s="1204">
        <v>3.6682216922709454</v>
      </c>
      <c r="AD68" s="1185"/>
      <c r="AE68" s="1162"/>
      <c r="AF68" s="1204">
        <v>1.8601561274478762</v>
      </c>
      <c r="AG68" s="1185"/>
      <c r="AH68" s="1162"/>
      <c r="AI68" s="1204">
        <v>1.1678806819921617</v>
      </c>
      <c r="AJ68" s="1184"/>
      <c r="AK68" s="1162"/>
      <c r="AL68" s="1204">
        <v>3.6176033794033113</v>
      </c>
      <c r="AM68" s="1184"/>
      <c r="AN68" s="1159"/>
      <c r="AO68" s="1204">
        <v>-0.42165275584445938</v>
      </c>
      <c r="AP68" s="1186"/>
      <c r="AQ68" s="1149"/>
    </row>
    <row r="69" spans="4:43" ht="14.25" customHeight="1">
      <c r="D69" s="3042"/>
      <c r="E69" s="1180"/>
      <c r="F69" s="1172"/>
      <c r="G69" s="1182" t="s">
        <v>601</v>
      </c>
      <c r="H69" s="1183"/>
      <c r="I69" s="1183"/>
      <c r="J69" s="1159"/>
      <c r="K69" s="1204">
        <v>1.1774904780775364</v>
      </c>
      <c r="L69" s="1184"/>
      <c r="M69" s="1162"/>
      <c r="N69" s="1204">
        <v>1.6711943979484278</v>
      </c>
      <c r="O69" s="1184"/>
      <c r="P69" s="1162"/>
      <c r="Q69" s="1204">
        <v>-0.34585195512667477</v>
      </c>
      <c r="R69" s="1184"/>
      <c r="S69" s="1162"/>
      <c r="T69" s="1204">
        <v>6.2267358696043607</v>
      </c>
      <c r="U69" s="1184"/>
      <c r="V69" s="1162"/>
      <c r="W69" s="1204">
        <v>2.1386215605064374</v>
      </c>
      <c r="X69" s="1184"/>
      <c r="Y69" s="1185"/>
      <c r="Z69" s="1211">
        <v>0.46757638887988673</v>
      </c>
      <c r="AA69" s="1185"/>
      <c r="AB69" s="1162"/>
      <c r="AC69" s="1204">
        <v>0.93190472905981814</v>
      </c>
      <c r="AD69" s="1185"/>
      <c r="AE69" s="1162"/>
      <c r="AF69" s="1204">
        <v>-0.90045412379085032</v>
      </c>
      <c r="AG69" s="1185"/>
      <c r="AH69" s="1162"/>
      <c r="AI69" s="1204">
        <v>-1.3843060189817291</v>
      </c>
      <c r="AJ69" s="1184"/>
      <c r="AK69" s="1162"/>
      <c r="AL69" s="1204">
        <v>2.2259531130485843</v>
      </c>
      <c r="AM69" s="1184"/>
      <c r="AN69" s="1159"/>
      <c r="AO69" s="1204">
        <v>-4.2955201341848825</v>
      </c>
      <c r="AP69" s="1186"/>
      <c r="AQ69" s="1149"/>
    </row>
    <row r="70" spans="4:43" ht="14.25" customHeight="1">
      <c r="D70" s="3042"/>
      <c r="E70" s="1180"/>
      <c r="F70" s="1172"/>
      <c r="G70" s="1182" t="s">
        <v>602</v>
      </c>
      <c r="H70" s="1187"/>
      <c r="I70" s="1183"/>
      <c r="J70" s="1159"/>
      <c r="K70" s="1204">
        <v>0.31590456956247515</v>
      </c>
      <c r="L70" s="1184"/>
      <c r="M70" s="1162"/>
      <c r="N70" s="1204">
        <v>0.43703782142829883</v>
      </c>
      <c r="O70" s="1184"/>
      <c r="P70" s="1162"/>
      <c r="Q70" s="1204">
        <v>-2.8526522542676847</v>
      </c>
      <c r="R70" s="1184"/>
      <c r="S70" s="1162"/>
      <c r="T70" s="1204">
        <v>3.907968334601053</v>
      </c>
      <c r="U70" s="1184"/>
      <c r="V70" s="1162"/>
      <c r="W70" s="1204">
        <v>0.48512420167432513</v>
      </c>
      <c r="X70" s="1184"/>
      <c r="Y70" s="1185"/>
      <c r="Z70" s="1211">
        <v>0.11802383136241268</v>
      </c>
      <c r="AA70" s="1185"/>
      <c r="AB70" s="1162"/>
      <c r="AC70" s="1204">
        <v>-0.13129060571943629</v>
      </c>
      <c r="AD70" s="1185"/>
      <c r="AE70" s="1162"/>
      <c r="AF70" s="1204">
        <v>-2.6135004922351324</v>
      </c>
      <c r="AG70" s="1185"/>
      <c r="AH70" s="1162"/>
      <c r="AI70" s="1204">
        <v>-12.87101710510461</v>
      </c>
      <c r="AJ70" s="1184"/>
      <c r="AK70" s="1162"/>
      <c r="AL70" s="1204">
        <v>-1.1785409039363981</v>
      </c>
      <c r="AM70" s="1184"/>
      <c r="AN70" s="1159"/>
      <c r="AO70" s="1204">
        <v>-3.6854730974996808</v>
      </c>
      <c r="AP70" s="1186"/>
      <c r="AQ70" s="1149"/>
    </row>
    <row r="71" spans="4:43" ht="14.25" customHeight="1">
      <c r="D71" s="3042"/>
      <c r="E71" s="1180"/>
      <c r="F71" s="1188" t="s">
        <v>603</v>
      </c>
      <c r="G71" s="1183"/>
      <c r="H71" s="1187"/>
      <c r="I71" s="1189"/>
      <c r="J71" s="1159"/>
      <c r="K71" s="1204">
        <v>3.2782774060860165</v>
      </c>
      <c r="L71" s="1184"/>
      <c r="M71" s="1162"/>
      <c r="N71" s="1204">
        <v>3.457974617028059</v>
      </c>
      <c r="O71" s="1184"/>
      <c r="P71" s="1162"/>
      <c r="Q71" s="1204">
        <v>3.2381587739744866</v>
      </c>
      <c r="R71" s="1184"/>
      <c r="S71" s="1162"/>
      <c r="T71" s="1204">
        <v>8.5143404400166425</v>
      </c>
      <c r="U71" s="1184"/>
      <c r="V71" s="1162"/>
      <c r="W71" s="1204">
        <v>4.2497033494681924</v>
      </c>
      <c r="X71" s="1184"/>
      <c r="Y71" s="1185"/>
      <c r="Z71" s="1211">
        <v>2.1341077749059467</v>
      </c>
      <c r="AA71" s="1185"/>
      <c r="AB71" s="1162"/>
      <c r="AC71" s="1204">
        <v>3.0167803306945906</v>
      </c>
      <c r="AD71" s="1185"/>
      <c r="AE71" s="1162"/>
      <c r="AF71" s="1204">
        <v>2.5391637189970284</v>
      </c>
      <c r="AG71" s="1185"/>
      <c r="AH71" s="1162"/>
      <c r="AI71" s="1204">
        <v>1.4108449115636912</v>
      </c>
      <c r="AJ71" s="1184"/>
      <c r="AK71" s="1162"/>
      <c r="AL71" s="1204">
        <v>3.3818256614995379</v>
      </c>
      <c r="AM71" s="1184"/>
      <c r="AN71" s="1159"/>
      <c r="AO71" s="1204">
        <v>-2.0903595752865045</v>
      </c>
      <c r="AP71" s="1186"/>
      <c r="AQ71" s="1149"/>
    </row>
    <row r="72" spans="4:43" ht="14.25" customHeight="1">
      <c r="D72" s="3042"/>
      <c r="E72" s="1180"/>
      <c r="F72" s="1172"/>
      <c r="G72" s="1182" t="s">
        <v>607</v>
      </c>
      <c r="H72" s="1183"/>
      <c r="I72" s="1183"/>
      <c r="J72" s="1166"/>
      <c r="K72" s="1208">
        <v>3.7022741797630987</v>
      </c>
      <c r="L72" s="1168"/>
      <c r="M72" s="1169"/>
      <c r="N72" s="1208">
        <v>3.8816394682672728</v>
      </c>
      <c r="O72" s="1168"/>
      <c r="P72" s="1169"/>
      <c r="Q72" s="1208">
        <v>3.9602338863264253</v>
      </c>
      <c r="R72" s="1168"/>
      <c r="S72" s="1169"/>
      <c r="T72" s="1208">
        <v>9.2611369335728213</v>
      </c>
      <c r="U72" s="1168"/>
      <c r="V72" s="1169"/>
      <c r="W72" s="1208">
        <v>4.8746917788997202</v>
      </c>
      <c r="X72" s="1168"/>
      <c r="Y72" s="1167"/>
      <c r="Z72" s="1208">
        <v>2.4243116143679577</v>
      </c>
      <c r="AA72" s="1167"/>
      <c r="AB72" s="1169"/>
      <c r="AC72" s="1208">
        <v>3.6108096013660829</v>
      </c>
      <c r="AD72" s="1167"/>
      <c r="AE72" s="1169"/>
      <c r="AF72" s="1208">
        <v>3.0101439689415699</v>
      </c>
      <c r="AG72" s="1167"/>
      <c r="AH72" s="1169"/>
      <c r="AI72" s="1208">
        <v>2.2526326024349563</v>
      </c>
      <c r="AJ72" s="1168"/>
      <c r="AK72" s="1169"/>
      <c r="AL72" s="1208">
        <v>3.5798474833397043</v>
      </c>
      <c r="AM72" s="1168"/>
      <c r="AN72" s="1166"/>
      <c r="AO72" s="1208">
        <v>-1.5687102424824073</v>
      </c>
      <c r="AP72" s="1170"/>
      <c r="AQ72" s="1149"/>
    </row>
    <row r="73" spans="4:43" ht="14.25" customHeight="1">
      <c r="D73" s="3043"/>
      <c r="E73" s="1190"/>
      <c r="F73" s="1191" t="s">
        <v>605</v>
      </c>
      <c r="G73" s="1192"/>
      <c r="H73" s="1193"/>
      <c r="I73" s="1194"/>
      <c r="J73" s="1174"/>
      <c r="K73" s="1209">
        <v>1.3321833718438647</v>
      </c>
      <c r="L73" s="1195"/>
      <c r="M73" s="1177"/>
      <c r="N73" s="1209">
        <v>2.0169399657964382</v>
      </c>
      <c r="O73" s="1195"/>
      <c r="P73" s="1177"/>
      <c r="Q73" s="1209">
        <v>1.1556595186283269</v>
      </c>
      <c r="R73" s="1195"/>
      <c r="S73" s="1177"/>
      <c r="T73" s="1209">
        <v>7.263997847203485</v>
      </c>
      <c r="U73" s="1195"/>
      <c r="V73" s="1177"/>
      <c r="W73" s="1209">
        <v>2.8059951630140079</v>
      </c>
      <c r="X73" s="1195"/>
      <c r="Y73" s="1175"/>
      <c r="Z73" s="1209">
        <v>0.87186795963882791</v>
      </c>
      <c r="AA73" s="1175"/>
      <c r="AB73" s="1177"/>
      <c r="AC73" s="1209">
        <v>1.9472457278316702</v>
      </c>
      <c r="AD73" s="1175"/>
      <c r="AE73" s="1177"/>
      <c r="AF73" s="1209">
        <v>-0.2753178850410154</v>
      </c>
      <c r="AG73" s="1175"/>
      <c r="AH73" s="1177"/>
      <c r="AI73" s="1209">
        <v>-1.1270229255144759</v>
      </c>
      <c r="AJ73" s="1195"/>
      <c r="AK73" s="1177"/>
      <c r="AL73" s="1209">
        <v>3.6108451996221369</v>
      </c>
      <c r="AM73" s="1195"/>
      <c r="AN73" s="1174"/>
      <c r="AO73" s="1209">
        <v>-0.5734245146522654</v>
      </c>
      <c r="AP73" s="1196"/>
      <c r="AQ73" s="1149"/>
    </row>
    <row r="74" spans="4:43" ht="14.25" customHeight="1">
      <c r="D74" s="3041" t="s">
        <v>606</v>
      </c>
      <c r="E74" s="1172" t="s">
        <v>598</v>
      </c>
      <c r="F74" s="1133"/>
      <c r="G74" s="1173"/>
      <c r="H74" s="1173"/>
      <c r="I74" s="1173"/>
      <c r="J74" s="1174"/>
      <c r="K74" s="1209">
        <v>2.0517700100157077</v>
      </c>
      <c r="L74" s="1176"/>
      <c r="M74" s="1177"/>
      <c r="N74" s="1209">
        <v>2.2799730571903654</v>
      </c>
      <c r="O74" s="1176"/>
      <c r="P74" s="1177"/>
      <c r="Q74" s="1209">
        <v>0.15470621008741858</v>
      </c>
      <c r="R74" s="1176"/>
      <c r="S74" s="1177"/>
      <c r="T74" s="1209">
        <v>6.4477488589540277</v>
      </c>
      <c r="U74" s="1176"/>
      <c r="V74" s="1177"/>
      <c r="W74" s="1209">
        <v>2.569881224174142</v>
      </c>
      <c r="X74" s="1176"/>
      <c r="Y74" s="1178"/>
      <c r="Z74" s="1200">
        <v>1.6714616540590699</v>
      </c>
      <c r="AA74" s="1178"/>
      <c r="AB74" s="1177"/>
      <c r="AC74" s="1209">
        <v>1.7727982154756461</v>
      </c>
      <c r="AD74" s="1178"/>
      <c r="AE74" s="1177"/>
      <c r="AF74" s="1209">
        <v>1.2530061897400691</v>
      </c>
      <c r="AG74" s="1149"/>
      <c r="AH74" s="1177"/>
      <c r="AI74" s="1209">
        <v>-0.2125623853595382</v>
      </c>
      <c r="AJ74" s="1176"/>
      <c r="AK74" s="1177"/>
      <c r="AL74" s="1209">
        <v>3.5829711395286123</v>
      </c>
      <c r="AM74" s="1176"/>
      <c r="AN74" s="1174"/>
      <c r="AO74" s="1209">
        <v>-2.7418786789946026</v>
      </c>
      <c r="AP74" s="1179"/>
      <c r="AQ74" s="1149"/>
    </row>
    <row r="75" spans="4:43" ht="14.25" customHeight="1">
      <c r="D75" s="3042"/>
      <c r="E75" s="1180"/>
      <c r="F75" s="1181" t="s">
        <v>599</v>
      </c>
      <c r="G75" s="1133"/>
      <c r="H75" s="1133"/>
      <c r="I75" s="1133"/>
      <c r="J75" s="1144"/>
      <c r="K75" s="1210">
        <v>1.6627855731927488</v>
      </c>
      <c r="L75" s="1176"/>
      <c r="M75" s="1147"/>
      <c r="N75" s="1210">
        <v>2.0391722317092409</v>
      </c>
      <c r="O75" s="1176"/>
      <c r="P75" s="1147"/>
      <c r="Q75" s="1210">
        <v>-0.5430292035029205</v>
      </c>
      <c r="R75" s="1176"/>
      <c r="S75" s="1147"/>
      <c r="T75" s="1210">
        <v>5.8636752926918723</v>
      </c>
      <c r="U75" s="1176"/>
      <c r="V75" s="1147"/>
      <c r="W75" s="1210">
        <v>2.1858217834934468</v>
      </c>
      <c r="X75" s="1176"/>
      <c r="Y75" s="1178"/>
      <c r="Z75" s="1200">
        <v>1.5390235798013574</v>
      </c>
      <c r="AA75" s="1178"/>
      <c r="AB75" s="1147"/>
      <c r="AC75" s="1210">
        <v>1.4436215356725679</v>
      </c>
      <c r="AD75" s="1178"/>
      <c r="AE75" s="1147"/>
      <c r="AF75" s="1210">
        <v>-0.23954912328796318</v>
      </c>
      <c r="AG75" s="1178"/>
      <c r="AH75" s="1147"/>
      <c r="AI75" s="1210">
        <v>-0.96581962948996125</v>
      </c>
      <c r="AJ75" s="1176"/>
      <c r="AK75" s="1147"/>
      <c r="AL75" s="1210">
        <v>3.8515852051868027</v>
      </c>
      <c r="AM75" s="1176"/>
      <c r="AN75" s="1144"/>
      <c r="AO75" s="1210">
        <v>-1.3875906309482211</v>
      </c>
      <c r="AP75" s="1179"/>
      <c r="AQ75" s="1149"/>
    </row>
    <row r="76" spans="4:43" ht="14.25" customHeight="1">
      <c r="D76" s="3042"/>
      <c r="E76" s="1180"/>
      <c r="F76" s="1172"/>
      <c r="G76" s="1182" t="s">
        <v>600</v>
      </c>
      <c r="H76" s="1183"/>
      <c r="I76" s="1183"/>
      <c r="J76" s="1159"/>
      <c r="K76" s="1204">
        <v>3.2192000598240345</v>
      </c>
      <c r="L76" s="1184"/>
      <c r="M76" s="1162"/>
      <c r="N76" s="1204">
        <v>3.3743914377884821</v>
      </c>
      <c r="O76" s="1184"/>
      <c r="P76" s="1162"/>
      <c r="Q76" s="1204">
        <v>0.6516637008356474</v>
      </c>
      <c r="R76" s="1184"/>
      <c r="S76" s="1162"/>
      <c r="T76" s="1204">
        <v>7.0107959839940781</v>
      </c>
      <c r="U76" s="1184"/>
      <c r="V76" s="1162"/>
      <c r="W76" s="1204">
        <v>3.4605264437628014</v>
      </c>
      <c r="X76" s="1184"/>
      <c r="Y76" s="1185"/>
      <c r="Z76" s="1211">
        <v>2.9814109138769584</v>
      </c>
      <c r="AA76" s="1185"/>
      <c r="AB76" s="1162"/>
      <c r="AC76" s="1204">
        <v>2.706412016481452</v>
      </c>
      <c r="AD76" s="1185"/>
      <c r="AE76" s="1162"/>
      <c r="AF76" s="1204">
        <v>2.2801000391520443</v>
      </c>
      <c r="AG76" s="1185"/>
      <c r="AH76" s="1162"/>
      <c r="AI76" s="1204">
        <v>1.1927072933736405</v>
      </c>
      <c r="AJ76" s="1184"/>
      <c r="AK76" s="1162"/>
      <c r="AL76" s="1204">
        <v>5.4866449211830037</v>
      </c>
      <c r="AM76" s="1184"/>
      <c r="AN76" s="1159"/>
      <c r="AO76" s="1204">
        <v>0.38968782919721612</v>
      </c>
      <c r="AP76" s="1186"/>
      <c r="AQ76" s="1149"/>
    </row>
    <row r="77" spans="4:43" ht="14.25" customHeight="1">
      <c r="D77" s="3042"/>
      <c r="E77" s="1180"/>
      <c r="F77" s="1172"/>
      <c r="G77" s="1182" t="s">
        <v>601</v>
      </c>
      <c r="H77" s="1183"/>
      <c r="I77" s="1183"/>
      <c r="J77" s="1159"/>
      <c r="K77" s="1204">
        <v>0.17694266044088192</v>
      </c>
      <c r="L77" s="1184"/>
      <c r="M77" s="1162"/>
      <c r="N77" s="1204">
        <v>0.52847994235361018</v>
      </c>
      <c r="O77" s="1184"/>
      <c r="P77" s="1162"/>
      <c r="Q77" s="1204">
        <v>-2.3181875134322349</v>
      </c>
      <c r="R77" s="1184"/>
      <c r="S77" s="1162"/>
      <c r="T77" s="1204">
        <v>4.3790580263625589</v>
      </c>
      <c r="U77" s="1184"/>
      <c r="V77" s="1162"/>
      <c r="W77" s="1204">
        <v>0.54317788226527774</v>
      </c>
      <c r="X77" s="1184"/>
      <c r="Y77" s="1185"/>
      <c r="Z77" s="1211">
        <v>0.49065791147124838</v>
      </c>
      <c r="AA77" s="1185"/>
      <c r="AB77" s="1162"/>
      <c r="AC77" s="1204">
        <v>-4.1347216517018115E-2</v>
      </c>
      <c r="AD77" s="1185"/>
      <c r="AE77" s="1162"/>
      <c r="AF77" s="1204">
        <v>-0.81155411849436199</v>
      </c>
      <c r="AG77" s="1185"/>
      <c r="AH77" s="1162"/>
      <c r="AI77" s="1204">
        <v>-1.3853996020125048</v>
      </c>
      <c r="AJ77" s="1184"/>
      <c r="AK77" s="1162"/>
      <c r="AL77" s="1204">
        <v>3.0701507043217058</v>
      </c>
      <c r="AM77" s="1184"/>
      <c r="AN77" s="1159"/>
      <c r="AO77" s="1204">
        <v>-4.708126486920639</v>
      </c>
      <c r="AP77" s="1186"/>
      <c r="AQ77" s="1149"/>
    </row>
    <row r="78" spans="4:43" ht="14.25" customHeight="1">
      <c r="D78" s="3042"/>
      <c r="E78" s="1180"/>
      <c r="F78" s="1172"/>
      <c r="G78" s="1182" t="s">
        <v>602</v>
      </c>
      <c r="H78" s="1187"/>
      <c r="I78" s="1183"/>
      <c r="J78" s="1159"/>
      <c r="K78" s="1204">
        <v>0.26381628883307418</v>
      </c>
      <c r="L78" s="1184"/>
      <c r="M78" s="1162"/>
      <c r="N78" s="1204">
        <v>0.38561616913028729</v>
      </c>
      <c r="O78" s="1184"/>
      <c r="P78" s="1162"/>
      <c r="Q78" s="1204">
        <v>-3.0100953105150374</v>
      </c>
      <c r="R78" s="1184"/>
      <c r="S78" s="1162"/>
      <c r="T78" s="1204">
        <v>3.3346909236712463</v>
      </c>
      <c r="U78" s="1184"/>
      <c r="V78" s="1162"/>
      <c r="W78" s="1204">
        <v>0.56615201081684496</v>
      </c>
      <c r="X78" s="1184"/>
      <c r="Y78" s="1185"/>
      <c r="Z78" s="1211">
        <v>-1.2757358302044053</v>
      </c>
      <c r="AA78" s="1185"/>
      <c r="AB78" s="1162"/>
      <c r="AC78" s="1204">
        <v>-0.26016533914575701</v>
      </c>
      <c r="AD78" s="1185"/>
      <c r="AE78" s="1162"/>
      <c r="AF78" s="1204">
        <v>-9.8684326174288124</v>
      </c>
      <c r="AG78" s="1185"/>
      <c r="AH78" s="1162"/>
      <c r="AI78" s="1204">
        <v>-25.217886404787958</v>
      </c>
      <c r="AJ78" s="1184"/>
      <c r="AK78" s="1162"/>
      <c r="AL78" s="1204">
        <v>-0.11749067295072635</v>
      </c>
      <c r="AM78" s="1184"/>
      <c r="AN78" s="1159"/>
      <c r="AO78" s="1204">
        <v>-2.5362687375145132</v>
      </c>
      <c r="AP78" s="1186"/>
      <c r="AQ78" s="1149"/>
    </row>
    <row r="79" spans="4:43" ht="14.25" customHeight="1">
      <c r="D79" s="3042"/>
      <c r="E79" s="1180"/>
      <c r="F79" s="1188" t="s">
        <v>603</v>
      </c>
      <c r="G79" s="1183"/>
      <c r="H79" s="1187"/>
      <c r="I79" s="1189"/>
      <c r="J79" s="1159"/>
      <c r="K79" s="1204">
        <v>2.5057364490896905</v>
      </c>
      <c r="L79" s="1184"/>
      <c r="M79" s="1162"/>
      <c r="N79" s="1204">
        <v>2.5777896831076452</v>
      </c>
      <c r="O79" s="1184"/>
      <c r="P79" s="1162"/>
      <c r="Q79" s="1204">
        <v>1.4241432057104264</v>
      </c>
      <c r="R79" s="1184"/>
      <c r="S79" s="1162"/>
      <c r="T79" s="1204">
        <v>7.0669862444628251</v>
      </c>
      <c r="U79" s="1184"/>
      <c r="V79" s="1162"/>
      <c r="W79" s="1204">
        <v>3.0097905087705934</v>
      </c>
      <c r="X79" s="1184"/>
      <c r="Y79" s="1185"/>
      <c r="Z79" s="1211">
        <v>1.880060551648266</v>
      </c>
      <c r="AA79" s="1185"/>
      <c r="AB79" s="1162"/>
      <c r="AC79" s="1204">
        <v>2.0998157897384795</v>
      </c>
      <c r="AD79" s="1185"/>
      <c r="AE79" s="1162"/>
      <c r="AF79" s="1204">
        <v>2.5756485128366702</v>
      </c>
      <c r="AG79" s="1185"/>
      <c r="AH79" s="1162"/>
      <c r="AI79" s="1204">
        <v>1.3283806690641997</v>
      </c>
      <c r="AJ79" s="1184"/>
      <c r="AK79" s="1162"/>
      <c r="AL79" s="1204">
        <v>3.515280508087848</v>
      </c>
      <c r="AM79" s="1184"/>
      <c r="AN79" s="1159"/>
      <c r="AO79" s="1204">
        <v>-3.5206452731082583</v>
      </c>
      <c r="AP79" s="1186"/>
      <c r="AQ79" s="1149"/>
    </row>
    <row r="80" spans="4:43" ht="14.25" customHeight="1">
      <c r="D80" s="3042"/>
      <c r="E80" s="1180"/>
      <c r="F80" s="1172"/>
      <c r="G80" s="1182" t="s">
        <v>607</v>
      </c>
      <c r="H80" s="1183"/>
      <c r="I80" s="1183"/>
      <c r="J80" s="1166"/>
      <c r="K80" s="1208">
        <v>3.0379388826861753</v>
      </c>
      <c r="L80" s="1168"/>
      <c r="M80" s="1169"/>
      <c r="N80" s="1208">
        <v>3.1235632474147623</v>
      </c>
      <c r="O80" s="1168"/>
      <c r="P80" s="1169"/>
      <c r="Q80" s="1208">
        <v>2.1949249681644911</v>
      </c>
      <c r="R80" s="1168"/>
      <c r="S80" s="1169"/>
      <c r="T80" s="1208">
        <v>8.0182357457130315</v>
      </c>
      <c r="U80" s="1168"/>
      <c r="V80" s="1169"/>
      <c r="W80" s="1208">
        <v>3.8255738887247981</v>
      </c>
      <c r="X80" s="1168"/>
      <c r="Y80" s="1167"/>
      <c r="Z80" s="1208">
        <v>2.1294631740764292</v>
      </c>
      <c r="AA80" s="1167"/>
      <c r="AB80" s="1169"/>
      <c r="AC80" s="1208">
        <v>2.7852732116910639</v>
      </c>
      <c r="AD80" s="1167"/>
      <c r="AE80" s="1169"/>
      <c r="AF80" s="1208">
        <v>3.0069331746674921</v>
      </c>
      <c r="AG80" s="1167"/>
      <c r="AH80" s="1169"/>
      <c r="AI80" s="1208">
        <v>2.1363913338978469</v>
      </c>
      <c r="AJ80" s="1168"/>
      <c r="AK80" s="1169"/>
      <c r="AL80" s="1208">
        <v>3.6481577317746039</v>
      </c>
      <c r="AM80" s="1168"/>
      <c r="AN80" s="1166"/>
      <c r="AO80" s="1208">
        <v>-3.484948723062764</v>
      </c>
      <c r="AP80" s="1170"/>
      <c r="AQ80" s="1149"/>
    </row>
    <row r="81" spans="4:43" ht="14.25" customHeight="1">
      <c r="D81" s="3043"/>
      <c r="E81" s="1190"/>
      <c r="F81" s="1191" t="s">
        <v>605</v>
      </c>
      <c r="G81" s="1192"/>
      <c r="H81" s="1193"/>
      <c r="I81" s="1194"/>
      <c r="J81" s="1174"/>
      <c r="K81" s="1209">
        <v>0.50383434078178357</v>
      </c>
      <c r="L81" s="1195"/>
      <c r="M81" s="1177"/>
      <c r="N81" s="1209">
        <v>0.94089676846400572</v>
      </c>
      <c r="O81" s="1195"/>
      <c r="P81" s="1177"/>
      <c r="Q81" s="1209">
        <v>-0.54652423577997711</v>
      </c>
      <c r="R81" s="1195"/>
      <c r="S81" s="1177"/>
      <c r="T81" s="1209">
        <v>5.401224483996625</v>
      </c>
      <c r="U81" s="1195"/>
      <c r="V81" s="1177"/>
      <c r="W81" s="1209">
        <v>1.48459074884979</v>
      </c>
      <c r="X81" s="1195"/>
      <c r="Y81" s="1175"/>
      <c r="Z81" s="1209">
        <v>0.18492132637093484</v>
      </c>
      <c r="AA81" s="1175"/>
      <c r="AB81" s="1177"/>
      <c r="AC81" s="1209">
        <v>0.93081474093594796</v>
      </c>
      <c r="AD81" s="1175"/>
      <c r="AE81" s="1177"/>
      <c r="AF81" s="1209">
        <v>-0.35412954511162553</v>
      </c>
      <c r="AG81" s="1175"/>
      <c r="AH81" s="1177"/>
      <c r="AI81" s="1209">
        <v>-1.3319421863545622</v>
      </c>
      <c r="AJ81" s="1195"/>
      <c r="AK81" s="1177"/>
      <c r="AL81" s="1209">
        <v>3.8770433836071483</v>
      </c>
      <c r="AM81" s="1195"/>
      <c r="AN81" s="1174"/>
      <c r="AO81" s="1209">
        <v>-6.444315439258852</v>
      </c>
      <c r="AP81" s="1196"/>
      <c r="AQ81" s="1149"/>
    </row>
    <row r="82" spans="4:43" ht="14.25" customHeight="1">
      <c r="D82" s="3041" t="s">
        <v>608</v>
      </c>
      <c r="E82" s="1172" t="s">
        <v>598</v>
      </c>
      <c r="F82" s="1133"/>
      <c r="G82" s="1173"/>
      <c r="H82" s="1173"/>
      <c r="I82" s="1173"/>
      <c r="J82" s="1174"/>
      <c r="K82" s="1209">
        <v>5.3711381340324937</v>
      </c>
      <c r="L82" s="1176"/>
      <c r="M82" s="1177"/>
      <c r="N82" s="1209">
        <v>5.7390183398139172</v>
      </c>
      <c r="O82" s="1176"/>
      <c r="P82" s="1177"/>
      <c r="Q82" s="1209">
        <v>5.9495927307912977</v>
      </c>
      <c r="R82" s="1176"/>
      <c r="S82" s="1177"/>
      <c r="T82" s="1209">
        <v>12.238358910089797</v>
      </c>
      <c r="U82" s="1176"/>
      <c r="V82" s="1177"/>
      <c r="W82" s="1209">
        <v>7.0873831406929932</v>
      </c>
      <c r="X82" s="1176"/>
      <c r="Y82" s="1178"/>
      <c r="Z82" s="1200">
        <v>2.6537970928046883</v>
      </c>
      <c r="AA82" s="1178"/>
      <c r="AB82" s="1177"/>
      <c r="AC82" s="1209">
        <v>4.8744778488448937</v>
      </c>
      <c r="AD82" s="1178"/>
      <c r="AE82" s="1177"/>
      <c r="AF82" s="1209">
        <v>0.49634992757463525</v>
      </c>
      <c r="AG82" s="1149"/>
      <c r="AH82" s="1177"/>
      <c r="AI82" s="1209">
        <v>0.13750261463811864</v>
      </c>
      <c r="AJ82" s="1176"/>
      <c r="AK82" s="1177"/>
      <c r="AL82" s="1209">
        <v>1.2399691147461978</v>
      </c>
      <c r="AM82" s="1176"/>
      <c r="AN82" s="1174"/>
      <c r="AO82" s="1209">
        <v>-1.6641659572575018</v>
      </c>
      <c r="AP82" s="1179"/>
      <c r="AQ82" s="1149"/>
    </row>
    <row r="83" spans="4:43" ht="14.25" customHeight="1">
      <c r="D83" s="3042"/>
      <c r="E83" s="1180"/>
      <c r="F83" s="1181" t="s">
        <v>599</v>
      </c>
      <c r="G83" s="1133"/>
      <c r="H83" s="1133"/>
      <c r="I83" s="1133"/>
      <c r="J83" s="1144"/>
      <c r="K83" s="1210">
        <v>4.8699860497396052</v>
      </c>
      <c r="L83" s="1176"/>
      <c r="M83" s="1147"/>
      <c r="N83" s="1210">
        <v>5.2581543526840191</v>
      </c>
      <c r="O83" s="1176"/>
      <c r="P83" s="1147"/>
      <c r="Q83" s="1210">
        <v>4.967902624070919</v>
      </c>
      <c r="R83" s="1176"/>
      <c r="S83" s="1147"/>
      <c r="T83" s="1210">
        <v>11.173817038394528</v>
      </c>
      <c r="U83" s="1176"/>
      <c r="V83" s="1147"/>
      <c r="W83" s="1210">
        <v>6.3742694296511804</v>
      </c>
      <c r="X83" s="1176"/>
      <c r="Y83" s="1178"/>
      <c r="Z83" s="1200">
        <v>2.1703463181340199</v>
      </c>
      <c r="AA83" s="1178"/>
      <c r="AB83" s="1147"/>
      <c r="AC83" s="1210">
        <v>4.1958291090349764</v>
      </c>
      <c r="AD83" s="1178"/>
      <c r="AE83" s="1147"/>
      <c r="AF83" s="1210">
        <v>-0.48269758493774129</v>
      </c>
      <c r="AG83" s="1178"/>
      <c r="AH83" s="1147"/>
      <c r="AI83" s="1210">
        <v>-0.55914994735470902</v>
      </c>
      <c r="AJ83" s="1176"/>
      <c r="AK83" s="1147"/>
      <c r="AL83" s="1210">
        <v>7.5047484201906656E-2</v>
      </c>
      <c r="AM83" s="1176"/>
      <c r="AN83" s="1144"/>
      <c r="AO83" s="1210">
        <v>-2.1189853305417561</v>
      </c>
      <c r="AP83" s="1179"/>
      <c r="AQ83" s="1149"/>
    </row>
    <row r="84" spans="4:43" ht="14.25" customHeight="1">
      <c r="D84" s="3042"/>
      <c r="E84" s="1180"/>
      <c r="F84" s="1172"/>
      <c r="G84" s="1182" t="s">
        <v>600</v>
      </c>
      <c r="H84" s="1183"/>
      <c r="I84" s="1183"/>
      <c r="J84" s="1159"/>
      <c r="K84" s="1204">
        <v>5.9411818122416138</v>
      </c>
      <c r="L84" s="1184"/>
      <c r="M84" s="1162"/>
      <c r="N84" s="1204">
        <v>6.2113874020492066</v>
      </c>
      <c r="O84" s="1184"/>
      <c r="P84" s="1162"/>
      <c r="Q84" s="1204">
        <v>5.6473920909237529</v>
      </c>
      <c r="R84" s="1184"/>
      <c r="S84" s="1162"/>
      <c r="T84" s="1204">
        <v>11.601128772962044</v>
      </c>
      <c r="U84" s="1184"/>
      <c r="V84" s="1162"/>
      <c r="W84" s="1204">
        <v>7.103798275691986</v>
      </c>
      <c r="X84" s="1184"/>
      <c r="Y84" s="1185"/>
      <c r="Z84" s="1211">
        <v>3.6048108701913995</v>
      </c>
      <c r="AA84" s="1185"/>
      <c r="AB84" s="1162"/>
      <c r="AC84" s="1204">
        <v>5.232770620450089</v>
      </c>
      <c r="AD84" s="1185"/>
      <c r="AE84" s="1162"/>
      <c r="AF84" s="1204">
        <v>0.98998584285538982</v>
      </c>
      <c r="AG84" s="1185"/>
      <c r="AH84" s="1162"/>
      <c r="AI84" s="1204">
        <v>1.1070266725114131</v>
      </c>
      <c r="AJ84" s="1184"/>
      <c r="AK84" s="1162"/>
      <c r="AL84" s="1204">
        <v>0.89627877869080663</v>
      </c>
      <c r="AM84" s="1184"/>
      <c r="AN84" s="1159"/>
      <c r="AO84" s="1204">
        <v>-0.70600213170703974</v>
      </c>
      <c r="AP84" s="1186"/>
      <c r="AQ84" s="1149"/>
    </row>
    <row r="85" spans="4:43" ht="14.25" customHeight="1">
      <c r="D85" s="3042"/>
      <c r="E85" s="1180"/>
      <c r="F85" s="1172"/>
      <c r="G85" s="1182" t="s">
        <v>601</v>
      </c>
      <c r="H85" s="1183"/>
      <c r="I85" s="1183"/>
      <c r="J85" s="1159"/>
      <c r="K85" s="1204">
        <v>3.4977455637128063</v>
      </c>
      <c r="L85" s="1184"/>
      <c r="M85" s="1162"/>
      <c r="N85" s="1204">
        <v>3.9842894401451057</v>
      </c>
      <c r="O85" s="1184"/>
      <c r="P85" s="1162"/>
      <c r="Q85" s="1204">
        <v>3.9392370660488174</v>
      </c>
      <c r="R85" s="1184"/>
      <c r="S85" s="1162"/>
      <c r="T85" s="1204">
        <v>10.577206931813965</v>
      </c>
      <c r="U85" s="1184"/>
      <c r="V85" s="1162"/>
      <c r="W85" s="1204">
        <v>5.3663351027172679</v>
      </c>
      <c r="X85" s="1184"/>
      <c r="Y85" s="1185"/>
      <c r="Z85" s="1211">
        <v>0.42078734073027757</v>
      </c>
      <c r="AA85" s="1185"/>
      <c r="AB85" s="1162"/>
      <c r="AC85" s="1204">
        <v>2.7757002670984132</v>
      </c>
      <c r="AD85" s="1185"/>
      <c r="AE85" s="1162"/>
      <c r="AF85" s="1204">
        <v>-1.4130972641116846</v>
      </c>
      <c r="AG85" s="1185"/>
      <c r="AH85" s="1162"/>
      <c r="AI85" s="1204">
        <v>-1.3775326978758606</v>
      </c>
      <c r="AJ85" s="1184"/>
      <c r="AK85" s="1162"/>
      <c r="AL85" s="1204">
        <v>-0.93395899327389786</v>
      </c>
      <c r="AM85" s="1184"/>
      <c r="AN85" s="1159"/>
      <c r="AO85" s="1204">
        <v>-4.1824883944284412</v>
      </c>
      <c r="AP85" s="1186"/>
      <c r="AQ85" s="1149"/>
    </row>
    <row r="86" spans="4:43" ht="14.25" customHeight="1">
      <c r="D86" s="3042"/>
      <c r="E86" s="1180"/>
      <c r="F86" s="1172"/>
      <c r="G86" s="1182" t="s">
        <v>602</v>
      </c>
      <c r="H86" s="1187"/>
      <c r="I86" s="1183"/>
      <c r="J86" s="1159"/>
      <c r="K86" s="1204">
        <v>0.4800250380732507</v>
      </c>
      <c r="L86" s="1184"/>
      <c r="M86" s="1162"/>
      <c r="N86" s="1204">
        <v>0.60087468405478628</v>
      </c>
      <c r="O86" s="1184"/>
      <c r="P86" s="1162"/>
      <c r="Q86" s="1204">
        <v>-1.9178774845851176</v>
      </c>
      <c r="R86" s="1184"/>
      <c r="S86" s="1162"/>
      <c r="T86" s="1204">
        <v>6.194319923472702</v>
      </c>
      <c r="U86" s="1184"/>
      <c r="V86" s="1162"/>
      <c r="W86" s="1204">
        <v>0.18031277738577156</v>
      </c>
      <c r="X86" s="1184"/>
      <c r="Y86" s="1185"/>
      <c r="Z86" s="1211">
        <v>1.9620037574885618</v>
      </c>
      <c r="AA86" s="1185"/>
      <c r="AB86" s="1162"/>
      <c r="AC86" s="1204">
        <v>0.23123827761357685</v>
      </c>
      <c r="AD86" s="1185"/>
      <c r="AE86" s="1162"/>
      <c r="AF86" s="1204">
        <v>-1.7603086379148869</v>
      </c>
      <c r="AG86" s="1185"/>
      <c r="AH86" s="1162"/>
      <c r="AI86" s="1204">
        <v>-6.2477231305855252</v>
      </c>
      <c r="AJ86" s="1184"/>
      <c r="AK86" s="1162"/>
      <c r="AL86" s="1204">
        <v>-1.2642148320444746</v>
      </c>
      <c r="AM86" s="1184"/>
      <c r="AN86" s="1159"/>
      <c r="AO86" s="1204">
        <v>-4.1768504127177035</v>
      </c>
      <c r="AP86" s="1186"/>
      <c r="AQ86" s="1149"/>
    </row>
    <row r="87" spans="4:43" ht="14.25" customHeight="1">
      <c r="D87" s="3042"/>
      <c r="E87" s="1180"/>
      <c r="F87" s="1188" t="s">
        <v>603</v>
      </c>
      <c r="G87" s="1183"/>
      <c r="H87" s="1187"/>
      <c r="I87" s="1189"/>
      <c r="J87" s="1159"/>
      <c r="K87" s="1204">
        <v>6.1514719718005706</v>
      </c>
      <c r="L87" s="1184"/>
      <c r="M87" s="1162"/>
      <c r="N87" s="1204">
        <v>6.4078384730878346</v>
      </c>
      <c r="O87" s="1184"/>
      <c r="P87" s="1162"/>
      <c r="Q87" s="1204">
        <v>8.0803675240721962</v>
      </c>
      <c r="R87" s="1184"/>
      <c r="S87" s="1162"/>
      <c r="T87" s="1204">
        <v>13.660234427514851</v>
      </c>
      <c r="U87" s="1184"/>
      <c r="V87" s="1162"/>
      <c r="W87" s="1204">
        <v>8.179284313110081</v>
      </c>
      <c r="X87" s="1184"/>
      <c r="Y87" s="1185"/>
      <c r="Z87" s="1211">
        <v>3.0726600227282352</v>
      </c>
      <c r="AA87" s="1185"/>
      <c r="AB87" s="1162"/>
      <c r="AC87" s="1204">
        <v>5.7653002922307017</v>
      </c>
      <c r="AD87" s="1185"/>
      <c r="AE87" s="1162"/>
      <c r="AF87" s="1204">
        <v>2.1371763758079698</v>
      </c>
      <c r="AG87" s="1185"/>
      <c r="AH87" s="1162"/>
      <c r="AI87" s="1204">
        <v>2.3831352175142317</v>
      </c>
      <c r="AJ87" s="1184"/>
      <c r="AK87" s="1162"/>
      <c r="AL87" s="1204">
        <v>2.0256364364079849</v>
      </c>
      <c r="AM87" s="1184"/>
      <c r="AN87" s="1159"/>
      <c r="AO87" s="1204">
        <v>-1.4544034966718633</v>
      </c>
      <c r="AP87" s="1186"/>
      <c r="AQ87" s="1149"/>
    </row>
    <row r="88" spans="4:43" ht="14.25" customHeight="1">
      <c r="D88" s="3042"/>
      <c r="E88" s="1180"/>
      <c r="F88" s="1172"/>
      <c r="G88" s="1182" t="s">
        <v>607</v>
      </c>
      <c r="H88" s="1183"/>
      <c r="I88" s="1183"/>
      <c r="J88" s="1166"/>
      <c r="K88" s="1208">
        <v>6.4980475301820828</v>
      </c>
      <c r="L88" s="1168"/>
      <c r="M88" s="1169"/>
      <c r="N88" s="1208">
        <v>6.7410675732202607</v>
      </c>
      <c r="O88" s="1168"/>
      <c r="P88" s="1169"/>
      <c r="Q88" s="1208">
        <v>8.996210070316323</v>
      </c>
      <c r="R88" s="1168"/>
      <c r="S88" s="1169"/>
      <c r="T88" s="1208">
        <v>14.175726173570013</v>
      </c>
      <c r="U88" s="1168"/>
      <c r="V88" s="1169"/>
      <c r="W88" s="1208">
        <v>8.5721271529151757</v>
      </c>
      <c r="X88" s="1168"/>
      <c r="Y88" s="1167"/>
      <c r="Z88" s="1208">
        <v>3.6593472114712977</v>
      </c>
      <c r="AA88" s="1167"/>
      <c r="AB88" s="1169"/>
      <c r="AC88" s="1208">
        <v>6.3654402426930989</v>
      </c>
      <c r="AD88" s="1167"/>
      <c r="AE88" s="1169"/>
      <c r="AF88" s="1208">
        <v>3.0481912824969815</v>
      </c>
      <c r="AG88" s="1167"/>
      <c r="AH88" s="1169"/>
      <c r="AI88" s="1208">
        <v>3.654859478325867</v>
      </c>
      <c r="AJ88" s="1168"/>
      <c r="AK88" s="1169"/>
      <c r="AL88" s="1208">
        <v>2.8068863897978913</v>
      </c>
      <c r="AM88" s="1168"/>
      <c r="AN88" s="1166"/>
      <c r="AO88" s="1208">
        <v>-0.64567493329993342</v>
      </c>
      <c r="AP88" s="1170"/>
      <c r="AQ88" s="1149"/>
    </row>
    <row r="89" spans="4:43" ht="14.25" customHeight="1">
      <c r="D89" s="3043"/>
      <c r="E89" s="1190"/>
      <c r="F89" s="1191" t="s">
        <v>605</v>
      </c>
      <c r="G89" s="1192"/>
      <c r="H89" s="1193"/>
      <c r="I89" s="1194"/>
      <c r="J89" s="1174"/>
      <c r="K89" s="1209">
        <v>4.341764190568842</v>
      </c>
      <c r="L89" s="1195"/>
      <c r="M89" s="1177"/>
      <c r="N89" s="1209">
        <v>5.307841108984368</v>
      </c>
      <c r="O89" s="1195"/>
      <c r="P89" s="1177"/>
      <c r="Q89" s="1209">
        <v>5.6328199357901232</v>
      </c>
      <c r="R89" s="1195"/>
      <c r="S89" s="1177"/>
      <c r="T89" s="1209">
        <v>13.314394469448377</v>
      </c>
      <c r="U89" s="1195"/>
      <c r="V89" s="1177"/>
      <c r="W89" s="1209">
        <v>6.5746726184037652</v>
      </c>
      <c r="X89" s="1195"/>
      <c r="Y89" s="1175"/>
      <c r="Z89" s="1209">
        <v>3.2077281643312139</v>
      </c>
      <c r="AA89" s="1175"/>
      <c r="AB89" s="1177"/>
      <c r="AC89" s="1209">
        <v>4.7072309066229279</v>
      </c>
      <c r="AD89" s="1175"/>
      <c r="AE89" s="1177"/>
      <c r="AF89" s="1209">
        <v>0.20878429715527336</v>
      </c>
      <c r="AG89" s="1175"/>
      <c r="AH89" s="1177"/>
      <c r="AI89" s="1209">
        <v>1.8159870298584124E-2</v>
      </c>
      <c r="AJ89" s="1195"/>
      <c r="AK89" s="1177"/>
      <c r="AL89" s="1209">
        <v>1.089992717824062</v>
      </c>
      <c r="AM89" s="1195"/>
      <c r="AN89" s="1174"/>
      <c r="AO89" s="1209">
        <v>1.5684980654538716</v>
      </c>
      <c r="AP89" s="1196"/>
      <c r="AQ89" s="1149"/>
    </row>
    <row r="90" spans="4:43" ht="14.25" customHeight="1">
      <c r="E90" s="1198" t="s">
        <v>618</v>
      </c>
      <c r="F90" s="1136"/>
      <c r="G90" s="1136"/>
      <c r="H90" s="1136"/>
      <c r="I90" s="1136"/>
    </row>
    <row r="91" spans="4:43" ht="14.25" customHeight="1">
      <c r="H91" s="1197"/>
      <c r="I91" s="1198"/>
    </row>
    <row r="92" spans="4:43" ht="14.25" customHeight="1">
      <c r="H92" s="1198"/>
      <c r="I92" s="1198"/>
    </row>
    <row r="93" spans="4:43" ht="14.25" customHeight="1">
      <c r="H93" s="1198"/>
      <c r="I93" s="1198"/>
    </row>
    <row r="94" spans="4:43" ht="14.25" customHeight="1">
      <c r="H94" s="886"/>
      <c r="I94" s="886"/>
    </row>
    <row r="95" spans="4:43" ht="14.25" customHeight="1">
      <c r="H95" s="886"/>
      <c r="I95" s="886"/>
    </row>
    <row r="96" spans="4:43" ht="14.25" customHeight="1">
      <c r="D96" s="1126" t="s">
        <v>619</v>
      </c>
    </row>
    <row r="97" spans="4:43" ht="4.5" customHeight="1">
      <c r="D97" s="1130"/>
      <c r="E97" s="1131"/>
      <c r="F97" s="1131"/>
      <c r="G97" s="1131"/>
      <c r="H97" s="1131"/>
      <c r="I97" s="1131"/>
      <c r="J97" s="3044" t="s">
        <v>583</v>
      </c>
      <c r="K97" s="3045"/>
      <c r="L97" s="3045"/>
      <c r="M97" s="1132"/>
      <c r="N97" s="1132"/>
      <c r="O97" s="1132"/>
      <c r="P97" s="1132"/>
      <c r="Q97" s="1132"/>
      <c r="R97" s="1132"/>
      <c r="S97" s="1132"/>
      <c r="T97" s="1132"/>
      <c r="U97" s="1132"/>
      <c r="V97" s="1132"/>
      <c r="W97" s="1132"/>
      <c r="X97" s="1132"/>
      <c r="Y97" s="1132"/>
      <c r="Z97" s="1132"/>
      <c r="AA97" s="1132"/>
      <c r="AB97" s="1132"/>
      <c r="AC97" s="1132"/>
      <c r="AD97" s="1132"/>
      <c r="AE97" s="1132"/>
      <c r="AF97" s="1132"/>
      <c r="AG97" s="1132"/>
      <c r="AH97" s="1133"/>
      <c r="AI97" s="1133"/>
      <c r="AJ97" s="1133"/>
      <c r="AK97" s="1132"/>
      <c r="AL97" s="1132"/>
      <c r="AM97" s="1212"/>
      <c r="AN97" s="886"/>
      <c r="AO97" s="886"/>
      <c r="AP97" s="886"/>
      <c r="AQ97" s="886"/>
    </row>
    <row r="98" spans="4:43" ht="4.5" customHeight="1">
      <c r="D98" s="1135"/>
      <c r="E98" s="1136"/>
      <c r="F98" s="1136"/>
      <c r="G98" s="1136"/>
      <c r="H98" s="1136"/>
      <c r="I98" s="1136"/>
      <c r="J98" s="3046"/>
      <c r="K98" s="3047"/>
      <c r="L98" s="3047"/>
      <c r="M98" s="3057" t="s">
        <v>585</v>
      </c>
      <c r="N98" s="3058"/>
      <c r="O98" s="3058"/>
      <c r="P98" s="1137"/>
      <c r="Q98" s="1137"/>
      <c r="R98" s="1137"/>
      <c r="S98" s="1138"/>
      <c r="T98" s="1138"/>
      <c r="U98" s="1138"/>
      <c r="V98" s="1138"/>
      <c r="W98" s="1138"/>
      <c r="X98" s="1138"/>
      <c r="Y98" s="1138"/>
      <c r="Z98" s="1138"/>
      <c r="AA98" s="1138"/>
      <c r="AB98" s="1138"/>
      <c r="AC98" s="1138"/>
      <c r="AD98" s="1138"/>
      <c r="AE98" s="3057" t="s">
        <v>586</v>
      </c>
      <c r="AF98" s="3061"/>
      <c r="AG98" s="3061"/>
      <c r="AH98" s="1139"/>
      <c r="AI98" s="1139"/>
      <c r="AJ98" s="1139"/>
      <c r="AK98" s="1139"/>
      <c r="AL98" s="1139"/>
      <c r="AM98" s="1213"/>
      <c r="AN98" s="886"/>
      <c r="AO98" s="886"/>
      <c r="AP98" s="886"/>
      <c r="AQ98" s="886"/>
    </row>
    <row r="99" spans="4:43" ht="24" customHeight="1">
      <c r="D99" s="1135"/>
      <c r="E99" s="1141"/>
      <c r="F99" s="1141"/>
      <c r="G99" s="1141"/>
      <c r="H99" s="1141"/>
      <c r="I99" s="1141"/>
      <c r="J99" s="3048"/>
      <c r="K99" s="3049"/>
      <c r="L99" s="3049"/>
      <c r="M99" s="3059"/>
      <c r="N99" s="3060"/>
      <c r="O99" s="3060"/>
      <c r="P99" s="3063" t="s">
        <v>587</v>
      </c>
      <c r="Q99" s="3064"/>
      <c r="R99" s="3065"/>
      <c r="S99" s="3063" t="s">
        <v>588</v>
      </c>
      <c r="T99" s="3064"/>
      <c r="U99" s="3065"/>
      <c r="V99" s="3063" t="s">
        <v>616</v>
      </c>
      <c r="W99" s="3064"/>
      <c r="X99" s="3065"/>
      <c r="Y99" s="3066" t="s">
        <v>590</v>
      </c>
      <c r="Z99" s="3067"/>
      <c r="AA99" s="3068"/>
      <c r="AB99" s="3063" t="s">
        <v>591</v>
      </c>
      <c r="AC99" s="3064"/>
      <c r="AD99" s="3064"/>
      <c r="AE99" s="3062"/>
      <c r="AF99" s="3049"/>
      <c r="AG99" s="3049"/>
      <c r="AH99" s="3050" t="s">
        <v>592</v>
      </c>
      <c r="AI99" s="3051"/>
      <c r="AJ99" s="3052"/>
      <c r="AK99" s="3050" t="s">
        <v>593</v>
      </c>
      <c r="AL99" s="3051"/>
      <c r="AM99" s="3069"/>
      <c r="AN99" s="886"/>
      <c r="AO99" s="886"/>
      <c r="AP99" s="886"/>
      <c r="AQ99" s="886"/>
    </row>
    <row r="100" spans="4:43" ht="14.25" customHeight="1">
      <c r="D100" s="3041" t="s">
        <v>597</v>
      </c>
      <c r="E100" s="1172" t="s">
        <v>598</v>
      </c>
      <c r="F100" s="1133"/>
      <c r="G100" s="1173"/>
      <c r="H100" s="1173"/>
      <c r="I100" s="1173"/>
      <c r="J100" s="1214"/>
      <c r="K100" s="1215">
        <v>100</v>
      </c>
      <c r="L100" s="1216"/>
      <c r="M100" s="1217"/>
      <c r="N100" s="1215">
        <v>87.916033929149989</v>
      </c>
      <c r="O100" s="1216"/>
      <c r="P100" s="1217"/>
      <c r="Q100" s="1215">
        <v>10.063590859948624</v>
      </c>
      <c r="R100" s="1216"/>
      <c r="S100" s="1217"/>
      <c r="T100" s="1215">
        <v>24.684363307133527</v>
      </c>
      <c r="U100" s="1216"/>
      <c r="V100" s="1217"/>
      <c r="W100" s="1215">
        <v>60.367105398250388</v>
      </c>
      <c r="X100" s="1216"/>
      <c r="Y100" s="1218"/>
      <c r="Z100" s="1218">
        <v>27.548928530899598</v>
      </c>
      <c r="AA100" s="1218"/>
      <c r="AB100" s="1217"/>
      <c r="AC100" s="1215">
        <v>39.79582661854927</v>
      </c>
      <c r="AD100" s="1218"/>
      <c r="AE100" s="1217"/>
      <c r="AF100" s="1215">
        <v>12.060847307247643</v>
      </c>
      <c r="AG100" s="1219"/>
      <c r="AH100" s="1217"/>
      <c r="AI100" s="1215">
        <v>6.5779343529321386</v>
      </c>
      <c r="AJ100" s="1216"/>
      <c r="AK100" s="1217"/>
      <c r="AL100" s="1215">
        <v>4.362262853392239</v>
      </c>
      <c r="AM100" s="1220"/>
      <c r="AN100" s="886"/>
      <c r="AO100" s="886"/>
      <c r="AP100" s="886"/>
      <c r="AQ100" s="886"/>
    </row>
    <row r="101" spans="4:43" ht="14.25" customHeight="1">
      <c r="D101" s="3042"/>
      <c r="E101" s="1180"/>
      <c r="F101" s="1181" t="s">
        <v>599</v>
      </c>
      <c r="G101" s="1133"/>
      <c r="H101" s="1133"/>
      <c r="I101" s="1133"/>
      <c r="J101" s="1221"/>
      <c r="K101" s="1222">
        <v>100</v>
      </c>
      <c r="L101" s="1216"/>
      <c r="M101" s="1223"/>
      <c r="N101" s="1222">
        <v>90.236180102315728</v>
      </c>
      <c r="O101" s="1216"/>
      <c r="P101" s="1223"/>
      <c r="Q101" s="1222">
        <v>14.70856980309633</v>
      </c>
      <c r="R101" s="1216"/>
      <c r="S101" s="1223"/>
      <c r="T101" s="1222">
        <v>28.006005770361242</v>
      </c>
      <c r="U101" s="1216"/>
      <c r="V101" s="1223"/>
      <c r="W101" s="1222">
        <v>68.839421084872328</v>
      </c>
      <c r="X101" s="1216"/>
      <c r="Y101" s="1218"/>
      <c r="Z101" s="1218">
        <v>21.396759017443408</v>
      </c>
      <c r="AA101" s="1218"/>
      <c r="AB101" s="1223"/>
      <c r="AC101" s="1222">
        <v>41.560977609220132</v>
      </c>
      <c r="AD101" s="1218"/>
      <c r="AE101" s="1223"/>
      <c r="AF101" s="1222">
        <v>9.742481941625341</v>
      </c>
      <c r="AG101" s="1218"/>
      <c r="AH101" s="1223"/>
      <c r="AI101" s="1222">
        <v>7.3018160788423065</v>
      </c>
      <c r="AJ101" s="1216"/>
      <c r="AK101" s="1223"/>
      <c r="AL101" s="1222">
        <v>1.6373776646921863</v>
      </c>
      <c r="AM101" s="1220"/>
      <c r="AN101" s="886"/>
      <c r="AO101" s="886"/>
      <c r="AP101" s="886"/>
      <c r="AQ101" s="886"/>
    </row>
    <row r="102" spans="4:43" ht="14.25" customHeight="1">
      <c r="D102" s="3042"/>
      <c r="E102" s="1180"/>
      <c r="F102" s="1172"/>
      <c r="G102" s="1182" t="s">
        <v>600</v>
      </c>
      <c r="H102" s="1183"/>
      <c r="I102" s="1183"/>
      <c r="J102" s="1224"/>
      <c r="K102" s="1225">
        <v>100</v>
      </c>
      <c r="L102" s="1226"/>
      <c r="M102" s="1227"/>
      <c r="N102" s="1225">
        <v>95.715623493467035</v>
      </c>
      <c r="O102" s="1226"/>
      <c r="P102" s="1227"/>
      <c r="Q102" s="1225">
        <v>17.111588486582594</v>
      </c>
      <c r="R102" s="1226"/>
      <c r="S102" s="1227"/>
      <c r="T102" s="1225">
        <v>30.944944838226334</v>
      </c>
      <c r="U102" s="1226"/>
      <c r="V102" s="1227"/>
      <c r="W102" s="1225">
        <v>76.073086471103707</v>
      </c>
      <c r="X102" s="1226"/>
      <c r="Y102" s="1228"/>
      <c r="Z102" s="1228">
        <v>19.642537022363314</v>
      </c>
      <c r="AA102" s="1228"/>
      <c r="AB102" s="1227"/>
      <c r="AC102" s="1225">
        <v>44.790903935457735</v>
      </c>
      <c r="AD102" s="1228"/>
      <c r="AE102" s="1227"/>
      <c r="AF102" s="1225">
        <v>4.2635469925034464</v>
      </c>
      <c r="AG102" s="1228"/>
      <c r="AH102" s="1227"/>
      <c r="AI102" s="1225">
        <v>2.7320831126158311</v>
      </c>
      <c r="AJ102" s="1226"/>
      <c r="AK102" s="1227"/>
      <c r="AL102" s="1225">
        <v>1.2337706637118731</v>
      </c>
      <c r="AM102" s="1229"/>
      <c r="AN102" s="886"/>
      <c r="AO102" s="886"/>
      <c r="AP102" s="886"/>
      <c r="AQ102" s="886"/>
    </row>
    <row r="103" spans="4:43" ht="14.25" customHeight="1">
      <c r="D103" s="3042"/>
      <c r="E103" s="1180"/>
      <c r="F103" s="1172"/>
      <c r="G103" s="1182" t="s">
        <v>601</v>
      </c>
      <c r="H103" s="1183"/>
      <c r="I103" s="1183"/>
      <c r="J103" s="1224"/>
      <c r="K103" s="1225">
        <v>100</v>
      </c>
      <c r="L103" s="1226"/>
      <c r="M103" s="1227"/>
      <c r="N103" s="1225">
        <v>84.293026915254799</v>
      </c>
      <c r="O103" s="1226"/>
      <c r="P103" s="1227"/>
      <c r="Q103" s="1225">
        <v>12.102190445223698</v>
      </c>
      <c r="R103" s="1226"/>
      <c r="S103" s="1227"/>
      <c r="T103" s="1225">
        <v>24.818352601799095</v>
      </c>
      <c r="U103" s="1226"/>
      <c r="V103" s="1227"/>
      <c r="W103" s="1225">
        <v>60.99359105700146</v>
      </c>
      <c r="X103" s="1226"/>
      <c r="Y103" s="1228"/>
      <c r="Z103" s="1228">
        <v>23.29943585825335</v>
      </c>
      <c r="AA103" s="1228"/>
      <c r="AB103" s="1227"/>
      <c r="AC103" s="1225">
        <v>38.05771175364977</v>
      </c>
      <c r="AD103" s="1228"/>
      <c r="AE103" s="1227"/>
      <c r="AF103" s="1225">
        <v>15.685083658646032</v>
      </c>
      <c r="AG103" s="1228"/>
      <c r="AH103" s="1227"/>
      <c r="AI103" s="1225">
        <v>12.258272620779499</v>
      </c>
      <c r="AJ103" s="1226"/>
      <c r="AK103" s="1227"/>
      <c r="AL103" s="1225">
        <v>2.0751407845867904</v>
      </c>
      <c r="AM103" s="1229"/>
      <c r="AN103" s="886"/>
      <c r="AO103" s="886"/>
      <c r="AP103" s="886"/>
      <c r="AQ103" s="886"/>
    </row>
    <row r="104" spans="4:43" ht="14.25" customHeight="1">
      <c r="D104" s="3042"/>
      <c r="E104" s="1180"/>
      <c r="F104" s="1172"/>
      <c r="G104" s="1182" t="s">
        <v>602</v>
      </c>
      <c r="H104" s="1187"/>
      <c r="I104" s="1183"/>
      <c r="J104" s="1224"/>
      <c r="K104" s="1225">
        <v>100</v>
      </c>
      <c r="L104" s="1226"/>
      <c r="M104" s="1227"/>
      <c r="N104" s="1225">
        <v>99.689780445353875</v>
      </c>
      <c r="O104" s="1226"/>
      <c r="P104" s="1227"/>
      <c r="Q104" s="1225">
        <v>19.408125801191083</v>
      </c>
      <c r="R104" s="1226"/>
      <c r="S104" s="1227"/>
      <c r="T104" s="1225">
        <v>41.445922775757971</v>
      </c>
      <c r="U104" s="1226"/>
      <c r="V104" s="1227"/>
      <c r="W104" s="1225">
        <v>86.672919173234575</v>
      </c>
      <c r="X104" s="1226"/>
      <c r="Y104" s="1228"/>
      <c r="Z104" s="1228">
        <v>13.016861272119307</v>
      </c>
      <c r="AA104" s="1228"/>
      <c r="AB104" s="1227"/>
      <c r="AC104" s="1225">
        <v>44.306609011104683</v>
      </c>
      <c r="AD104" s="1228"/>
      <c r="AE104" s="1227"/>
      <c r="AF104" s="1225">
        <v>0.30623066748124339</v>
      </c>
      <c r="AG104" s="1228"/>
      <c r="AH104" s="1227"/>
      <c r="AI104" s="1225">
        <v>3.2077604511451523E-2</v>
      </c>
      <c r="AJ104" s="1226"/>
      <c r="AK104" s="1227"/>
      <c r="AL104" s="1225">
        <v>0.2676394610752405</v>
      </c>
      <c r="AM104" s="1229"/>
      <c r="AN104" s="886"/>
      <c r="AO104" s="886"/>
      <c r="AP104" s="886"/>
      <c r="AQ104" s="886"/>
    </row>
    <row r="105" spans="4:43" ht="14.25" customHeight="1">
      <c r="D105" s="3042"/>
      <c r="E105" s="1180"/>
      <c r="F105" s="1188" t="s">
        <v>603</v>
      </c>
      <c r="G105" s="1183"/>
      <c r="H105" s="1187"/>
      <c r="I105" s="1189"/>
      <c r="J105" s="1224"/>
      <c r="K105" s="1225">
        <v>100</v>
      </c>
      <c r="L105" s="1226"/>
      <c r="M105" s="1227"/>
      <c r="N105" s="1225">
        <v>87.874036551923538</v>
      </c>
      <c r="O105" s="1226"/>
      <c r="P105" s="1227"/>
      <c r="Q105" s="1225">
        <v>6.7467582767147762</v>
      </c>
      <c r="R105" s="1226"/>
      <c r="S105" s="1227"/>
      <c r="T105" s="1225">
        <v>22.828945740870218</v>
      </c>
      <c r="U105" s="1226"/>
      <c r="V105" s="1227"/>
      <c r="W105" s="1225">
        <v>55.40935404487054</v>
      </c>
      <c r="X105" s="1226"/>
      <c r="Y105" s="1228"/>
      <c r="Z105" s="1228">
        <v>32.464682507052984</v>
      </c>
      <c r="AA105" s="1228"/>
      <c r="AB105" s="1227"/>
      <c r="AC105" s="1225">
        <v>39.111588351641849</v>
      </c>
      <c r="AD105" s="1228"/>
      <c r="AE105" s="1227"/>
      <c r="AF105" s="1225">
        <v>12.099751783159622</v>
      </c>
      <c r="AG105" s="1228"/>
      <c r="AH105" s="1227"/>
      <c r="AI105" s="1225">
        <v>4.3562612868326172</v>
      </c>
      <c r="AJ105" s="1226"/>
      <c r="AK105" s="1227"/>
      <c r="AL105" s="1225">
        <v>6.5701999129314625</v>
      </c>
      <c r="AM105" s="1229"/>
      <c r="AN105" s="886"/>
      <c r="AO105" s="886"/>
      <c r="AP105" s="886"/>
      <c r="AQ105" s="886"/>
    </row>
    <row r="106" spans="4:43" ht="14.25" customHeight="1">
      <c r="D106" s="3042"/>
      <c r="E106" s="1180"/>
      <c r="F106" s="1172"/>
      <c r="G106" s="1182" t="s">
        <v>604</v>
      </c>
      <c r="H106" s="1183"/>
      <c r="I106" s="1183"/>
      <c r="J106" s="1230"/>
      <c r="K106" s="1231">
        <v>100</v>
      </c>
      <c r="L106" s="1232"/>
      <c r="M106" s="1233"/>
      <c r="N106" s="1231">
        <v>86.768284745609648</v>
      </c>
      <c r="O106" s="1232"/>
      <c r="P106" s="1233"/>
      <c r="Q106" s="1231">
        <v>5.542846894341972</v>
      </c>
      <c r="R106" s="1232"/>
      <c r="S106" s="1233"/>
      <c r="T106" s="1231">
        <v>21.388519520852487</v>
      </c>
      <c r="U106" s="1232"/>
      <c r="V106" s="1233"/>
      <c r="W106" s="1231">
        <v>52.097479457193643</v>
      </c>
      <c r="X106" s="1232"/>
      <c r="Y106" s="1231"/>
      <c r="Z106" s="1231">
        <v>34.670805288416013</v>
      </c>
      <c r="AA106" s="1231"/>
      <c r="AB106" s="1233"/>
      <c r="AC106" s="1231">
        <v>37.88861811626024</v>
      </c>
      <c r="AD106" s="1231"/>
      <c r="AE106" s="1233"/>
      <c r="AF106" s="1231">
        <v>13.206465112939084</v>
      </c>
      <c r="AG106" s="1231"/>
      <c r="AH106" s="1233"/>
      <c r="AI106" s="1231">
        <v>4.4001073435581812</v>
      </c>
      <c r="AJ106" s="1232"/>
      <c r="AK106" s="1233"/>
      <c r="AL106" s="1231">
        <v>7.5099435029910246</v>
      </c>
      <c r="AM106" s="1234"/>
      <c r="AN106" s="886"/>
      <c r="AO106" s="886"/>
      <c r="AP106" s="886"/>
      <c r="AQ106" s="886"/>
    </row>
    <row r="107" spans="4:43" ht="14.25" customHeight="1">
      <c r="D107" s="3043"/>
      <c r="E107" s="1190"/>
      <c r="F107" s="1191" t="s">
        <v>605</v>
      </c>
      <c r="G107" s="1192"/>
      <c r="H107" s="1193"/>
      <c r="I107" s="1194"/>
      <c r="J107" s="1214"/>
      <c r="K107" s="1215">
        <v>100</v>
      </c>
      <c r="L107" s="1235"/>
      <c r="M107" s="1217"/>
      <c r="N107" s="1215">
        <v>71.732410067812253</v>
      </c>
      <c r="O107" s="1235"/>
      <c r="P107" s="1217"/>
      <c r="Q107" s="1215">
        <v>5.6055117709114626</v>
      </c>
      <c r="R107" s="1235"/>
      <c r="S107" s="1217"/>
      <c r="T107" s="1215">
        <v>17.032402476415633</v>
      </c>
      <c r="U107" s="1235"/>
      <c r="V107" s="1217"/>
      <c r="W107" s="1215">
        <v>42.796606695800087</v>
      </c>
      <c r="X107" s="1235"/>
      <c r="Y107" s="1215"/>
      <c r="Z107" s="1215">
        <v>28.935803372012163</v>
      </c>
      <c r="AA107" s="1215"/>
      <c r="AB107" s="1217"/>
      <c r="AC107" s="1215">
        <v>33.121391897636201</v>
      </c>
      <c r="AD107" s="1215"/>
      <c r="AE107" s="1217"/>
      <c r="AF107" s="1215">
        <v>28.258504025768648</v>
      </c>
      <c r="AG107" s="1215"/>
      <c r="AH107" s="1217"/>
      <c r="AI107" s="1215">
        <v>20.618143445284122</v>
      </c>
      <c r="AJ107" s="1235"/>
      <c r="AK107" s="1217"/>
      <c r="AL107" s="1215">
        <v>4.7113664927480947</v>
      </c>
      <c r="AM107" s="1236"/>
      <c r="AN107" s="886"/>
      <c r="AO107" s="886"/>
      <c r="AP107" s="886"/>
      <c r="AQ107" s="886"/>
    </row>
    <row r="108" spans="4:43" ht="14.25" customHeight="1">
      <c r="D108" s="3041" t="s">
        <v>606</v>
      </c>
      <c r="E108" s="1172" t="s">
        <v>598</v>
      </c>
      <c r="F108" s="1133"/>
      <c r="G108" s="1173"/>
      <c r="H108" s="1173"/>
      <c r="I108" s="1173"/>
      <c r="J108" s="1214"/>
      <c r="K108" s="1215">
        <v>100</v>
      </c>
      <c r="L108" s="1216"/>
      <c r="M108" s="1217"/>
      <c r="N108" s="1215">
        <v>85.535683006994418</v>
      </c>
      <c r="O108" s="1216"/>
      <c r="P108" s="1217"/>
      <c r="Q108" s="1215">
        <v>9.4832450490938935</v>
      </c>
      <c r="R108" s="1216"/>
      <c r="S108" s="1217"/>
      <c r="T108" s="1215">
        <v>24.605220905573528</v>
      </c>
      <c r="U108" s="1216"/>
      <c r="V108" s="1217"/>
      <c r="W108" s="1215">
        <v>58.098656915366753</v>
      </c>
      <c r="X108" s="1216"/>
      <c r="Y108" s="1218"/>
      <c r="Z108" s="1218">
        <v>27.437026091627668</v>
      </c>
      <c r="AA108" s="1218"/>
      <c r="AB108" s="1217"/>
      <c r="AC108" s="1215">
        <v>37.730084188944417</v>
      </c>
      <c r="AD108" s="1218"/>
      <c r="AE108" s="1217"/>
      <c r="AF108" s="1215">
        <v>14.442788789994376</v>
      </c>
      <c r="AG108" s="1219"/>
      <c r="AH108" s="1217"/>
      <c r="AI108" s="1215">
        <v>7.8018051468367542</v>
      </c>
      <c r="AJ108" s="1216"/>
      <c r="AK108" s="1217"/>
      <c r="AL108" s="1215">
        <v>5.2685534832534238</v>
      </c>
      <c r="AM108" s="1220"/>
      <c r="AN108" s="886"/>
      <c r="AO108" s="886"/>
      <c r="AP108" s="886"/>
      <c r="AQ108" s="886"/>
    </row>
    <row r="109" spans="4:43" ht="14.25" customHeight="1">
      <c r="D109" s="3042"/>
      <c r="E109" s="1180"/>
      <c r="F109" s="1181" t="s">
        <v>599</v>
      </c>
      <c r="G109" s="1133"/>
      <c r="H109" s="1133"/>
      <c r="I109" s="1133"/>
      <c r="J109" s="1221"/>
      <c r="K109" s="1222">
        <v>100</v>
      </c>
      <c r="L109" s="1216"/>
      <c r="M109" s="1223"/>
      <c r="N109" s="1222">
        <v>87.949166304832843</v>
      </c>
      <c r="O109" s="1216"/>
      <c r="P109" s="1223"/>
      <c r="Q109" s="1222">
        <v>14.983215846120531</v>
      </c>
      <c r="R109" s="1216"/>
      <c r="S109" s="1223"/>
      <c r="T109" s="1222">
        <v>29.023679118306966</v>
      </c>
      <c r="U109" s="1216"/>
      <c r="V109" s="1223"/>
      <c r="W109" s="1222">
        <v>68.106057312246847</v>
      </c>
      <c r="X109" s="1216"/>
      <c r="Y109" s="1218"/>
      <c r="Z109" s="1218">
        <v>19.843108992586004</v>
      </c>
      <c r="AA109" s="1218"/>
      <c r="AB109" s="1223"/>
      <c r="AC109" s="1222">
        <v>39.697530440967917</v>
      </c>
      <c r="AD109" s="1218"/>
      <c r="AE109" s="1223"/>
      <c r="AF109" s="1222">
        <v>12.031820728659333</v>
      </c>
      <c r="AG109" s="1218"/>
      <c r="AH109" s="1223"/>
      <c r="AI109" s="1222">
        <v>9.2250384009962474</v>
      </c>
      <c r="AJ109" s="1216"/>
      <c r="AK109" s="1223"/>
      <c r="AL109" s="1222">
        <v>1.7917576943969955</v>
      </c>
      <c r="AM109" s="1220"/>
      <c r="AN109" s="886"/>
      <c r="AO109" s="886"/>
      <c r="AP109" s="886"/>
      <c r="AQ109" s="886"/>
    </row>
    <row r="110" spans="4:43" ht="14.25" customHeight="1">
      <c r="D110" s="3042"/>
      <c r="E110" s="1180"/>
      <c r="F110" s="1172"/>
      <c r="G110" s="1182" t="s">
        <v>600</v>
      </c>
      <c r="H110" s="1183"/>
      <c r="I110" s="1183"/>
      <c r="J110" s="1224"/>
      <c r="K110" s="1225">
        <v>100</v>
      </c>
      <c r="L110" s="1226"/>
      <c r="M110" s="1227"/>
      <c r="N110" s="1225">
        <v>95.379922221036225</v>
      </c>
      <c r="O110" s="1226"/>
      <c r="P110" s="1227"/>
      <c r="Q110" s="1225">
        <v>18.277539830603441</v>
      </c>
      <c r="R110" s="1226"/>
      <c r="S110" s="1227"/>
      <c r="T110" s="1225">
        <v>33.375634366586944</v>
      </c>
      <c r="U110" s="1226"/>
      <c r="V110" s="1227"/>
      <c r="W110" s="1225">
        <v>78.297782266636062</v>
      </c>
      <c r="X110" s="1226"/>
      <c r="Y110" s="1228"/>
      <c r="Z110" s="1228">
        <v>17.082139954400173</v>
      </c>
      <c r="AA110" s="1228"/>
      <c r="AB110" s="1227"/>
      <c r="AC110" s="1225">
        <v>43.802562437671632</v>
      </c>
      <c r="AD110" s="1228"/>
      <c r="AE110" s="1227"/>
      <c r="AF110" s="1225">
        <v>4.6025401262355903</v>
      </c>
      <c r="AG110" s="1228"/>
      <c r="AH110" s="1227"/>
      <c r="AI110" s="1225">
        <v>3.0936465302082738</v>
      </c>
      <c r="AJ110" s="1226"/>
      <c r="AK110" s="1227"/>
      <c r="AL110" s="1225">
        <v>1.1868477871879595</v>
      </c>
      <c r="AM110" s="1229"/>
      <c r="AN110" s="886"/>
      <c r="AO110" s="886"/>
      <c r="AP110" s="886"/>
      <c r="AQ110" s="886"/>
    </row>
    <row r="111" spans="4:43" ht="14.25" customHeight="1">
      <c r="D111" s="3042"/>
      <c r="E111" s="1180"/>
      <c r="F111" s="1172"/>
      <c r="G111" s="1182" t="s">
        <v>601</v>
      </c>
      <c r="H111" s="1183"/>
      <c r="I111" s="1183"/>
      <c r="J111" s="1224"/>
      <c r="K111" s="1225">
        <v>100</v>
      </c>
      <c r="L111" s="1226"/>
      <c r="M111" s="1227"/>
      <c r="N111" s="1225">
        <v>80.63990741807568</v>
      </c>
      <c r="O111" s="1226"/>
      <c r="P111" s="1227"/>
      <c r="Q111" s="1225">
        <v>11.742755907592256</v>
      </c>
      <c r="R111" s="1226"/>
      <c r="S111" s="1227"/>
      <c r="T111" s="1225">
        <v>24.74288078069819</v>
      </c>
      <c r="U111" s="1226"/>
      <c r="V111" s="1227"/>
      <c r="W111" s="1225">
        <v>58.08097278056227</v>
      </c>
      <c r="X111" s="1226"/>
      <c r="Y111" s="1228"/>
      <c r="Z111" s="1228">
        <v>22.558934637513413</v>
      </c>
      <c r="AA111" s="1228"/>
      <c r="AB111" s="1227"/>
      <c r="AC111" s="1225">
        <v>35.659618021196273</v>
      </c>
      <c r="AD111" s="1228"/>
      <c r="AE111" s="1227"/>
      <c r="AF111" s="1225">
        <v>19.339628423845134</v>
      </c>
      <c r="AG111" s="1228"/>
      <c r="AH111" s="1227"/>
      <c r="AI111" s="1225">
        <v>15.256178573696966</v>
      </c>
      <c r="AJ111" s="1226"/>
      <c r="AK111" s="1227"/>
      <c r="AL111" s="1225">
        <v>2.3867769851415321</v>
      </c>
      <c r="AM111" s="1229"/>
      <c r="AN111" s="886"/>
      <c r="AO111" s="886"/>
      <c r="AP111" s="886"/>
      <c r="AQ111" s="886"/>
    </row>
    <row r="112" spans="4:43" ht="14.25" customHeight="1">
      <c r="D112" s="3042"/>
      <c r="E112" s="1180"/>
      <c r="F112" s="1172"/>
      <c r="G112" s="1182" t="s">
        <v>602</v>
      </c>
      <c r="H112" s="1187"/>
      <c r="I112" s="1183"/>
      <c r="J112" s="1224"/>
      <c r="K112" s="1225">
        <v>100</v>
      </c>
      <c r="L112" s="1226"/>
      <c r="M112" s="1227"/>
      <c r="N112" s="1225">
        <v>99.957548230123379</v>
      </c>
      <c r="O112" s="1226"/>
      <c r="P112" s="1227"/>
      <c r="Q112" s="1225">
        <v>21.858128940873193</v>
      </c>
      <c r="R112" s="1226"/>
      <c r="S112" s="1227"/>
      <c r="T112" s="1225">
        <v>43.435868251568898</v>
      </c>
      <c r="U112" s="1226"/>
      <c r="V112" s="1227"/>
      <c r="W112" s="1225">
        <v>90.322181128297359</v>
      </c>
      <c r="X112" s="1226"/>
      <c r="Y112" s="1228"/>
      <c r="Z112" s="1228">
        <v>9.6353671018260378</v>
      </c>
      <c r="AA112" s="1228"/>
      <c r="AB112" s="1227"/>
      <c r="AC112" s="1225">
        <v>43.027693165186484</v>
      </c>
      <c r="AD112" s="1228"/>
      <c r="AE112" s="1227"/>
      <c r="AF112" s="1225">
        <v>3.9308751252675342E-2</v>
      </c>
      <c r="AG112" s="1228"/>
      <c r="AH112" s="1227"/>
      <c r="AI112" s="1225">
        <v>1.2669983863713595E-2</v>
      </c>
      <c r="AJ112" s="1226"/>
      <c r="AK112" s="1227"/>
      <c r="AL112" s="1225">
        <v>2.6638767388961749E-2</v>
      </c>
      <c r="AM112" s="1229"/>
      <c r="AN112" s="886"/>
      <c r="AO112" s="886"/>
      <c r="AP112" s="886"/>
      <c r="AQ112" s="886"/>
    </row>
    <row r="113" spans="4:43" ht="14.25" customHeight="1">
      <c r="D113" s="3042"/>
      <c r="E113" s="1180"/>
      <c r="F113" s="1188" t="s">
        <v>603</v>
      </c>
      <c r="G113" s="1183"/>
      <c r="H113" s="1187"/>
      <c r="I113" s="1189"/>
      <c r="J113" s="1224"/>
      <c r="K113" s="1225">
        <v>100</v>
      </c>
      <c r="L113" s="1226"/>
      <c r="M113" s="1227"/>
      <c r="N113" s="1225">
        <v>85.788395734877682</v>
      </c>
      <c r="O113" s="1226"/>
      <c r="P113" s="1227"/>
      <c r="Q113" s="1225">
        <v>6.1644274464930833</v>
      </c>
      <c r="R113" s="1226"/>
      <c r="S113" s="1227"/>
      <c r="T113" s="1225">
        <v>22.47484209697458</v>
      </c>
      <c r="U113" s="1226"/>
      <c r="V113" s="1227"/>
      <c r="W113" s="1225">
        <v>53.206651073059582</v>
      </c>
      <c r="X113" s="1226"/>
      <c r="Y113" s="1228"/>
      <c r="Z113" s="1228">
        <v>32.581744661818078</v>
      </c>
      <c r="AA113" s="1228"/>
      <c r="AB113" s="1227"/>
      <c r="AC113" s="1225">
        <v>37.159587665546745</v>
      </c>
      <c r="AD113" s="1228"/>
      <c r="AE113" s="1227"/>
      <c r="AF113" s="1225">
        <v>14.186729193109526</v>
      </c>
      <c r="AG113" s="1228"/>
      <c r="AH113" s="1227"/>
      <c r="AI113" s="1225">
        <v>5.1296308161043118</v>
      </c>
      <c r="AJ113" s="1226"/>
      <c r="AK113" s="1227"/>
      <c r="AL113" s="1225">
        <v>7.6569809429445463</v>
      </c>
      <c r="AM113" s="1229"/>
      <c r="AN113" s="886"/>
      <c r="AO113" s="886"/>
      <c r="AP113" s="886"/>
      <c r="AQ113" s="886"/>
    </row>
    <row r="114" spans="4:43" ht="14.25" customHeight="1">
      <c r="D114" s="3042"/>
      <c r="E114" s="1180"/>
      <c r="F114" s="1172"/>
      <c r="G114" s="1182" t="s">
        <v>607</v>
      </c>
      <c r="H114" s="1183"/>
      <c r="I114" s="1183"/>
      <c r="J114" s="1230"/>
      <c r="K114" s="1231">
        <v>100</v>
      </c>
      <c r="L114" s="1232"/>
      <c r="M114" s="1233"/>
      <c r="N114" s="1231">
        <v>84.806500634197491</v>
      </c>
      <c r="O114" s="1232"/>
      <c r="P114" s="1233"/>
      <c r="Q114" s="1231">
        <v>5.0253526556838617</v>
      </c>
      <c r="R114" s="1232"/>
      <c r="S114" s="1233"/>
      <c r="T114" s="1231">
        <v>21.022020815213413</v>
      </c>
      <c r="U114" s="1232"/>
      <c r="V114" s="1233"/>
      <c r="W114" s="1231">
        <v>50.04393841017032</v>
      </c>
      <c r="X114" s="1232"/>
      <c r="Y114" s="1231"/>
      <c r="Z114" s="1231">
        <v>34.762562224027185</v>
      </c>
      <c r="AA114" s="1231"/>
      <c r="AB114" s="1233"/>
      <c r="AC114" s="1231">
        <v>36.022476876597423</v>
      </c>
      <c r="AD114" s="1231"/>
      <c r="AE114" s="1233"/>
      <c r="AF114" s="1231">
        <v>15.169338241479927</v>
      </c>
      <c r="AG114" s="1231"/>
      <c r="AH114" s="1233"/>
      <c r="AI114" s="1231">
        <v>5.05546114607675</v>
      </c>
      <c r="AJ114" s="1232"/>
      <c r="AK114" s="1233"/>
      <c r="AL114" s="1231">
        <v>8.6004944992393106</v>
      </c>
      <c r="AM114" s="1234"/>
      <c r="AN114" s="886"/>
      <c r="AO114" s="886"/>
      <c r="AP114" s="886"/>
      <c r="AQ114" s="886"/>
    </row>
    <row r="115" spans="4:43" ht="14.25" customHeight="1">
      <c r="D115" s="3043"/>
      <c r="E115" s="1190"/>
      <c r="F115" s="1191" t="s">
        <v>605</v>
      </c>
      <c r="G115" s="1192"/>
      <c r="H115" s="1193"/>
      <c r="I115" s="1194"/>
      <c r="J115" s="1214"/>
      <c r="K115" s="1215">
        <v>100</v>
      </c>
      <c r="L115" s="1235"/>
      <c r="M115" s="1217"/>
      <c r="N115" s="1215">
        <v>68.770670735849777</v>
      </c>
      <c r="O115" s="1235"/>
      <c r="P115" s="1217"/>
      <c r="Q115" s="1215">
        <v>5.1340620215566446</v>
      </c>
      <c r="R115" s="1235"/>
      <c r="S115" s="1217"/>
      <c r="T115" s="1215">
        <v>16.453440653102351</v>
      </c>
      <c r="U115" s="1235"/>
      <c r="V115" s="1217"/>
      <c r="W115" s="1215">
        <v>40.217122354916242</v>
      </c>
      <c r="X115" s="1235"/>
      <c r="Y115" s="1215"/>
      <c r="Z115" s="1215">
        <v>28.55354838093352</v>
      </c>
      <c r="AA115" s="1215"/>
      <c r="AB115" s="1217"/>
      <c r="AC115" s="1215">
        <v>30.813395241056398</v>
      </c>
      <c r="AD115" s="1215"/>
      <c r="AE115" s="1217"/>
      <c r="AF115" s="1215">
        <v>31.22171214267928</v>
      </c>
      <c r="AG115" s="1215"/>
      <c r="AH115" s="1217"/>
      <c r="AI115" s="1215">
        <v>22.439466795569363</v>
      </c>
      <c r="AJ115" s="1235"/>
      <c r="AK115" s="1217"/>
      <c r="AL115" s="1215">
        <v>5.4931266464973714</v>
      </c>
      <c r="AM115" s="1236"/>
      <c r="AN115" s="886"/>
      <c r="AO115" s="886"/>
      <c r="AP115" s="886"/>
      <c r="AQ115" s="886"/>
    </row>
    <row r="116" spans="4:43" ht="14.25" customHeight="1">
      <c r="D116" s="3041" t="s">
        <v>608</v>
      </c>
      <c r="E116" s="1172" t="s">
        <v>598</v>
      </c>
      <c r="F116" s="1133"/>
      <c r="G116" s="1173"/>
      <c r="H116" s="1173"/>
      <c r="I116" s="1173"/>
      <c r="J116" s="1214"/>
      <c r="K116" s="1215">
        <v>100</v>
      </c>
      <c r="L116" s="1216"/>
      <c r="M116" s="1217"/>
      <c r="N116" s="1215">
        <v>94.327532637364214</v>
      </c>
      <c r="O116" s="1216"/>
      <c r="P116" s="1217"/>
      <c r="Q116" s="1215">
        <v>11.626758030797173</v>
      </c>
      <c r="R116" s="1216"/>
      <c r="S116" s="1217"/>
      <c r="T116" s="1215">
        <v>24.897534147047917</v>
      </c>
      <c r="U116" s="1216"/>
      <c r="V116" s="1217"/>
      <c r="W116" s="1215">
        <v>66.477193781558299</v>
      </c>
      <c r="X116" s="1216"/>
      <c r="Y116" s="1218"/>
      <c r="Z116" s="1218">
        <v>27.850338855805923</v>
      </c>
      <c r="AA116" s="1218"/>
      <c r="AB116" s="1217"/>
      <c r="AC116" s="1215">
        <v>45.359924246188619</v>
      </c>
      <c r="AD116" s="1218"/>
      <c r="AE116" s="1217"/>
      <c r="AF116" s="1215">
        <v>5.6450644083786718</v>
      </c>
      <c r="AG116" s="1219"/>
      <c r="AH116" s="1217"/>
      <c r="AI116" s="1215">
        <v>3.2814262872076179</v>
      </c>
      <c r="AJ116" s="1216"/>
      <c r="AK116" s="1217"/>
      <c r="AL116" s="1215">
        <v>1.9211600947453249</v>
      </c>
      <c r="AM116" s="1220"/>
      <c r="AN116" s="886"/>
      <c r="AO116" s="886"/>
      <c r="AP116" s="886"/>
      <c r="AQ116" s="886"/>
    </row>
    <row r="117" spans="4:43" ht="14.25" customHeight="1">
      <c r="D117" s="3042"/>
      <c r="E117" s="1180"/>
      <c r="F117" s="1181" t="s">
        <v>599</v>
      </c>
      <c r="G117" s="1133"/>
      <c r="H117" s="1133"/>
      <c r="I117" s="1133"/>
      <c r="J117" s="1221"/>
      <c r="K117" s="1222">
        <v>100</v>
      </c>
      <c r="L117" s="1216"/>
      <c r="M117" s="1223"/>
      <c r="N117" s="1222">
        <v>94.641890937228212</v>
      </c>
      <c r="O117" s="1216"/>
      <c r="P117" s="1223"/>
      <c r="Q117" s="1222">
        <v>14.179490770495256</v>
      </c>
      <c r="R117" s="1216"/>
      <c r="S117" s="1223"/>
      <c r="T117" s="1222">
        <v>26.045556515362954</v>
      </c>
      <c r="U117" s="1216"/>
      <c r="V117" s="1223"/>
      <c r="W117" s="1222">
        <v>70.252175447152268</v>
      </c>
      <c r="X117" s="1216"/>
      <c r="Y117" s="1218"/>
      <c r="Z117" s="1218">
        <v>24.389715490075943</v>
      </c>
      <c r="AA117" s="1218"/>
      <c r="AB117" s="1223"/>
      <c r="AC117" s="1222">
        <v>45.150728308796843</v>
      </c>
      <c r="AD117" s="1218"/>
      <c r="AE117" s="1223"/>
      <c r="AF117" s="1222">
        <v>5.3322922392623662</v>
      </c>
      <c r="AG117" s="1218"/>
      <c r="AH117" s="1223"/>
      <c r="AI117" s="1222">
        <v>3.5969143279281579</v>
      </c>
      <c r="AJ117" s="1216"/>
      <c r="AK117" s="1223"/>
      <c r="AL117" s="1222">
        <v>1.3399794722050344</v>
      </c>
      <c r="AM117" s="1220"/>
      <c r="AN117" s="886"/>
      <c r="AO117" s="886"/>
      <c r="AP117" s="886"/>
      <c r="AQ117" s="886"/>
    </row>
    <row r="118" spans="4:43" ht="14.25" customHeight="1">
      <c r="D118" s="3042"/>
      <c r="E118" s="1180"/>
      <c r="F118" s="1172"/>
      <c r="G118" s="1182" t="s">
        <v>600</v>
      </c>
      <c r="H118" s="1183"/>
      <c r="I118" s="1183"/>
      <c r="J118" s="1224"/>
      <c r="K118" s="1225">
        <v>100</v>
      </c>
      <c r="L118" s="1226"/>
      <c r="M118" s="1227"/>
      <c r="N118" s="1225">
        <v>96.280863376036905</v>
      </c>
      <c r="O118" s="1226"/>
      <c r="P118" s="1227"/>
      <c r="Q118" s="1225">
        <v>15.148407960025557</v>
      </c>
      <c r="R118" s="1226"/>
      <c r="S118" s="1227"/>
      <c r="T118" s="1225">
        <v>26.852250599607817</v>
      </c>
      <c r="U118" s="1226"/>
      <c r="V118" s="1227"/>
      <c r="W118" s="1225">
        <v>72.327235938232462</v>
      </c>
      <c r="X118" s="1226"/>
      <c r="Y118" s="1228"/>
      <c r="Z118" s="1228">
        <v>23.953627437804435</v>
      </c>
      <c r="AA118" s="1228"/>
      <c r="AB118" s="1227"/>
      <c r="AC118" s="1225">
        <v>46.455032367567668</v>
      </c>
      <c r="AD118" s="1228"/>
      <c r="AE118" s="1227"/>
      <c r="AF118" s="1225">
        <v>3.6927644103723094</v>
      </c>
      <c r="AG118" s="1228"/>
      <c r="AH118" s="1227"/>
      <c r="AI118" s="1225">
        <v>2.1232976224039848</v>
      </c>
      <c r="AJ118" s="1226"/>
      <c r="AK118" s="1227"/>
      <c r="AL118" s="1225">
        <v>1.3127774575323705</v>
      </c>
      <c r="AM118" s="1229"/>
      <c r="AN118" s="886"/>
      <c r="AO118" s="886"/>
      <c r="AP118" s="886"/>
      <c r="AQ118" s="886"/>
    </row>
    <row r="119" spans="4:43" ht="14.25" customHeight="1">
      <c r="D119" s="3042"/>
      <c r="E119" s="1180"/>
      <c r="F119" s="1172"/>
      <c r="G119" s="1182" t="s">
        <v>601</v>
      </c>
      <c r="H119" s="1183"/>
      <c r="I119" s="1183"/>
      <c r="J119" s="1224"/>
      <c r="K119" s="1225">
        <v>100</v>
      </c>
      <c r="L119" s="1226"/>
      <c r="M119" s="1227"/>
      <c r="N119" s="1225">
        <v>92.492739807944474</v>
      </c>
      <c r="O119" s="1226"/>
      <c r="P119" s="1227"/>
      <c r="Q119" s="1225">
        <v>12.908969422634728</v>
      </c>
      <c r="R119" s="1226"/>
      <c r="S119" s="1227"/>
      <c r="T119" s="1225">
        <v>24.987755016637628</v>
      </c>
      <c r="U119" s="1226"/>
      <c r="V119" s="1227"/>
      <c r="W119" s="1225">
        <v>67.531190949707891</v>
      </c>
      <c r="X119" s="1226"/>
      <c r="Y119" s="1228"/>
      <c r="Z119" s="1228">
        <v>24.961548858236601</v>
      </c>
      <c r="AA119" s="1228"/>
      <c r="AB119" s="1227"/>
      <c r="AC119" s="1225">
        <v>43.440421000106426</v>
      </c>
      <c r="AD119" s="1228"/>
      <c r="AE119" s="1227"/>
      <c r="AF119" s="1225">
        <v>7.4821716402316412</v>
      </c>
      <c r="AG119" s="1228"/>
      <c r="AH119" s="1227"/>
      <c r="AI119" s="1225">
        <v>5.5292378568769749</v>
      </c>
      <c r="AJ119" s="1226"/>
      <c r="AK119" s="1227"/>
      <c r="AL119" s="1225">
        <v>1.3756489192123567</v>
      </c>
      <c r="AM119" s="1229"/>
      <c r="AN119" s="886"/>
      <c r="AO119" s="886"/>
      <c r="AP119" s="886"/>
      <c r="AQ119" s="886"/>
    </row>
    <row r="120" spans="4:43" ht="14.25" customHeight="1">
      <c r="D120" s="3042"/>
      <c r="E120" s="1180"/>
      <c r="F120" s="1172"/>
      <c r="G120" s="1182" t="s">
        <v>602</v>
      </c>
      <c r="H120" s="1187"/>
      <c r="I120" s="1183"/>
      <c r="J120" s="1224"/>
      <c r="K120" s="1225">
        <v>100</v>
      </c>
      <c r="L120" s="1226"/>
      <c r="M120" s="1227"/>
      <c r="N120" s="1225">
        <v>98.847909450193896</v>
      </c>
      <c r="O120" s="1226"/>
      <c r="P120" s="1227"/>
      <c r="Q120" s="1225">
        <v>11.705232851896568</v>
      </c>
      <c r="R120" s="1226"/>
      <c r="S120" s="1227"/>
      <c r="T120" s="1225">
        <v>35.189466721953352</v>
      </c>
      <c r="U120" s="1226"/>
      <c r="V120" s="1227"/>
      <c r="W120" s="1225">
        <v>75.199515842237602</v>
      </c>
      <c r="X120" s="1226"/>
      <c r="Y120" s="1228"/>
      <c r="Z120" s="1228">
        <v>23.64839360795629</v>
      </c>
      <c r="AA120" s="1228"/>
      <c r="AB120" s="1227"/>
      <c r="AC120" s="1225">
        <v>48.327563797939163</v>
      </c>
      <c r="AD120" s="1228"/>
      <c r="AE120" s="1227"/>
      <c r="AF120" s="1225">
        <v>1.1454422232656136</v>
      </c>
      <c r="AG120" s="1228"/>
      <c r="AH120" s="1227"/>
      <c r="AI120" s="1225">
        <v>9.3095821928691244E-2</v>
      </c>
      <c r="AJ120" s="1226"/>
      <c r="AK120" s="1227"/>
      <c r="AL120" s="1225">
        <v>1.0253538142135761</v>
      </c>
      <c r="AM120" s="1229"/>
      <c r="AN120" s="886"/>
      <c r="AO120" s="886"/>
      <c r="AP120" s="886"/>
      <c r="AQ120" s="886"/>
    </row>
    <row r="121" spans="4:43" ht="14.25" customHeight="1">
      <c r="D121" s="3042"/>
      <c r="E121" s="1180"/>
      <c r="F121" s="1188" t="s">
        <v>603</v>
      </c>
      <c r="G121" s="1183"/>
      <c r="H121" s="1187"/>
      <c r="I121" s="1189"/>
      <c r="J121" s="1224"/>
      <c r="K121" s="1225">
        <v>100</v>
      </c>
      <c r="L121" s="1226"/>
      <c r="M121" s="1227"/>
      <c r="N121" s="1225">
        <v>95.364439651462192</v>
      </c>
      <c r="O121" s="1226"/>
      <c r="P121" s="1227"/>
      <c r="Q121" s="1225">
        <v>8.8381503419255747</v>
      </c>
      <c r="R121" s="1226"/>
      <c r="S121" s="1227"/>
      <c r="T121" s="1225">
        <v>24.10067911418934</v>
      </c>
      <c r="U121" s="1226"/>
      <c r="V121" s="1227"/>
      <c r="W121" s="1225">
        <v>63.320176000678565</v>
      </c>
      <c r="X121" s="1226"/>
      <c r="Y121" s="1228"/>
      <c r="Z121" s="1228">
        <v>32.044263650783634</v>
      </c>
      <c r="AA121" s="1228"/>
      <c r="AB121" s="1227"/>
      <c r="AC121" s="1225">
        <v>46.122034191562705</v>
      </c>
      <c r="AD121" s="1228"/>
      <c r="AE121" s="1227"/>
      <c r="AF121" s="1225">
        <v>4.6045484229291977</v>
      </c>
      <c r="AG121" s="1228"/>
      <c r="AH121" s="1227"/>
      <c r="AI121" s="1225">
        <v>1.5787698454488952</v>
      </c>
      <c r="AJ121" s="1226"/>
      <c r="AK121" s="1227"/>
      <c r="AL121" s="1225">
        <v>2.6671174985490835</v>
      </c>
      <c r="AM121" s="1229"/>
      <c r="AN121" s="886"/>
      <c r="AO121" s="886"/>
      <c r="AP121" s="886"/>
      <c r="AQ121" s="886"/>
    </row>
    <row r="122" spans="4:43" ht="14.25" customHeight="1">
      <c r="D122" s="3042"/>
      <c r="E122" s="1180"/>
      <c r="F122" s="1172"/>
      <c r="G122" s="1182" t="s">
        <v>607</v>
      </c>
      <c r="H122" s="1183"/>
      <c r="I122" s="1183"/>
      <c r="J122" s="1230"/>
      <c r="K122" s="1231">
        <v>100</v>
      </c>
      <c r="L122" s="1232"/>
      <c r="M122" s="1233"/>
      <c r="N122" s="1231">
        <v>94.755977710417625</v>
      </c>
      <c r="O122" s="1232"/>
      <c r="P122" s="1233"/>
      <c r="Q122" s="1231">
        <v>7.649900909823093</v>
      </c>
      <c r="R122" s="1232"/>
      <c r="S122" s="1233"/>
      <c r="T122" s="1231">
        <v>22.880772983205777</v>
      </c>
      <c r="U122" s="1232"/>
      <c r="V122" s="1233"/>
      <c r="W122" s="1231">
        <v>60.458774300409182</v>
      </c>
      <c r="X122" s="1232"/>
      <c r="Y122" s="1231"/>
      <c r="Z122" s="1231">
        <v>34.297203410008457</v>
      </c>
      <c r="AA122" s="1231"/>
      <c r="AB122" s="1233"/>
      <c r="AC122" s="1231">
        <v>45.486887041306609</v>
      </c>
      <c r="AD122" s="1231"/>
      <c r="AE122" s="1233"/>
      <c r="AF122" s="1231">
        <v>5.2143380544881071</v>
      </c>
      <c r="AG122" s="1231"/>
      <c r="AH122" s="1233"/>
      <c r="AI122" s="1231">
        <v>1.7317378082021391</v>
      </c>
      <c r="AJ122" s="1232"/>
      <c r="AK122" s="1233"/>
      <c r="AL122" s="1231">
        <v>3.0696044922798467</v>
      </c>
      <c r="AM122" s="1234"/>
      <c r="AN122" s="886"/>
      <c r="AO122" s="886"/>
      <c r="AP122" s="886"/>
      <c r="AQ122" s="886"/>
    </row>
    <row r="123" spans="4:43" ht="14.25" customHeight="1">
      <c r="D123" s="3043"/>
      <c r="E123" s="1190"/>
      <c r="F123" s="1191" t="s">
        <v>605</v>
      </c>
      <c r="G123" s="1192"/>
      <c r="H123" s="1193"/>
      <c r="I123" s="1194"/>
      <c r="J123" s="1214"/>
      <c r="K123" s="1215">
        <v>100</v>
      </c>
      <c r="L123" s="1235"/>
      <c r="M123" s="1217"/>
      <c r="N123" s="1215">
        <v>82.097281753958768</v>
      </c>
      <c r="O123" s="1235"/>
      <c r="P123" s="1217"/>
      <c r="Q123" s="1215">
        <v>7.2553923346040019</v>
      </c>
      <c r="R123" s="1235"/>
      <c r="S123" s="1217"/>
      <c r="T123" s="1215">
        <v>19.058531158659726</v>
      </c>
      <c r="U123" s="1235"/>
      <c r="V123" s="1217"/>
      <c r="W123" s="1215">
        <v>51.823742852299596</v>
      </c>
      <c r="X123" s="1235"/>
      <c r="Y123" s="1215"/>
      <c r="Z123" s="1215">
        <v>30.273538901659169</v>
      </c>
      <c r="AA123" s="1215"/>
      <c r="AB123" s="1217"/>
      <c r="AC123" s="1215">
        <v>41.198432621423933</v>
      </c>
      <c r="AD123" s="1215"/>
      <c r="AE123" s="1217"/>
      <c r="AF123" s="1215">
        <v>17.888492195329921</v>
      </c>
      <c r="AG123" s="1215"/>
      <c r="AH123" s="1217"/>
      <c r="AI123" s="1215">
        <v>14.244259484273828</v>
      </c>
      <c r="AJ123" s="1235"/>
      <c r="AK123" s="1217"/>
      <c r="AL123" s="1215">
        <v>1.9755269151359771</v>
      </c>
      <c r="AM123" s="1236"/>
      <c r="AN123" s="886"/>
      <c r="AO123" s="886"/>
      <c r="AP123" s="886"/>
      <c r="AQ123" s="886"/>
    </row>
    <row r="124" spans="4:43" ht="14.25" customHeight="1">
      <c r="F124" s="1136"/>
      <c r="G124" s="1136"/>
      <c r="H124" s="1136"/>
      <c r="I124" s="1136"/>
    </row>
    <row r="125" spans="4:43" ht="14.25" hidden="1" customHeight="1"/>
    <row r="126" spans="4:43" ht="14.25" customHeight="1">
      <c r="D126" s="1126" t="s">
        <v>620</v>
      </c>
    </row>
    <row r="127" spans="4:43" ht="4.5" customHeight="1">
      <c r="D127" s="1130"/>
      <c r="E127" s="1131"/>
      <c r="F127" s="1131"/>
      <c r="G127" s="1131"/>
      <c r="H127" s="1131"/>
      <c r="I127" s="1131"/>
      <c r="J127" s="3044" t="s">
        <v>583</v>
      </c>
      <c r="K127" s="3045"/>
      <c r="L127" s="3045"/>
      <c r="M127" s="1132"/>
      <c r="N127" s="1132"/>
      <c r="O127" s="1132"/>
      <c r="P127" s="1132"/>
      <c r="Q127" s="1132"/>
      <c r="R127" s="1132"/>
      <c r="S127" s="1132"/>
      <c r="T127" s="1132"/>
      <c r="U127" s="1132"/>
      <c r="V127" s="1132"/>
      <c r="W127" s="1132"/>
      <c r="X127" s="1132"/>
      <c r="Y127" s="1132"/>
      <c r="Z127" s="1132"/>
      <c r="AA127" s="1132"/>
      <c r="AB127" s="1132"/>
      <c r="AC127" s="1132"/>
      <c r="AD127" s="1132"/>
      <c r="AE127" s="1132"/>
      <c r="AF127" s="1132"/>
      <c r="AG127" s="1132"/>
      <c r="AH127" s="1133"/>
      <c r="AI127" s="1133"/>
      <c r="AJ127" s="1133"/>
      <c r="AK127" s="1132"/>
      <c r="AL127" s="1132"/>
      <c r="AM127" s="1132"/>
      <c r="AN127" s="3044" t="s">
        <v>584</v>
      </c>
      <c r="AO127" s="3045"/>
      <c r="AP127" s="3053"/>
      <c r="AQ127" s="1134"/>
    </row>
    <row r="128" spans="4:43" ht="4.5" customHeight="1">
      <c r="D128" s="1135"/>
      <c r="E128" s="1136"/>
      <c r="F128" s="1136"/>
      <c r="G128" s="1136"/>
      <c r="H128" s="1136"/>
      <c r="I128" s="1136"/>
      <c r="J128" s="3046"/>
      <c r="K128" s="3047"/>
      <c r="L128" s="3047"/>
      <c r="M128" s="3057" t="s">
        <v>585</v>
      </c>
      <c r="N128" s="3058"/>
      <c r="O128" s="3058"/>
      <c r="P128" s="1137"/>
      <c r="Q128" s="1137"/>
      <c r="R128" s="1137"/>
      <c r="S128" s="1138"/>
      <c r="T128" s="1138"/>
      <c r="U128" s="1138"/>
      <c r="V128" s="1138"/>
      <c r="W128" s="1138"/>
      <c r="X128" s="1138"/>
      <c r="Y128" s="1138"/>
      <c r="Z128" s="1138"/>
      <c r="AA128" s="1138"/>
      <c r="AB128" s="1138"/>
      <c r="AC128" s="1138"/>
      <c r="AD128" s="1138"/>
      <c r="AE128" s="3057" t="s">
        <v>586</v>
      </c>
      <c r="AF128" s="3061"/>
      <c r="AG128" s="3061"/>
      <c r="AH128" s="1139"/>
      <c r="AI128" s="1139"/>
      <c r="AJ128" s="1139"/>
      <c r="AK128" s="1139"/>
      <c r="AL128" s="1139"/>
      <c r="AM128" s="1140"/>
      <c r="AN128" s="3046"/>
      <c r="AO128" s="3054"/>
      <c r="AP128" s="3055"/>
      <c r="AQ128" s="1134"/>
    </row>
    <row r="129" spans="4:43" ht="24" customHeight="1">
      <c r="D129" s="1135"/>
      <c r="E129" s="1141"/>
      <c r="F129" s="1141"/>
      <c r="G129" s="1141"/>
      <c r="H129" s="1141"/>
      <c r="I129" s="1141"/>
      <c r="J129" s="3048"/>
      <c r="K129" s="3049"/>
      <c r="L129" s="3049"/>
      <c r="M129" s="3059"/>
      <c r="N129" s="3060"/>
      <c r="O129" s="3060"/>
      <c r="P129" s="3063" t="s">
        <v>587</v>
      </c>
      <c r="Q129" s="3064"/>
      <c r="R129" s="3065"/>
      <c r="S129" s="3063" t="s">
        <v>588</v>
      </c>
      <c r="T129" s="3064"/>
      <c r="U129" s="3065"/>
      <c r="V129" s="3063" t="s">
        <v>616</v>
      </c>
      <c r="W129" s="3064"/>
      <c r="X129" s="3065"/>
      <c r="Y129" s="3066" t="s">
        <v>590</v>
      </c>
      <c r="Z129" s="3067"/>
      <c r="AA129" s="3068"/>
      <c r="AB129" s="3063" t="s">
        <v>591</v>
      </c>
      <c r="AC129" s="3064"/>
      <c r="AD129" s="3064"/>
      <c r="AE129" s="3062"/>
      <c r="AF129" s="3049"/>
      <c r="AG129" s="3049"/>
      <c r="AH129" s="3050" t="s">
        <v>592</v>
      </c>
      <c r="AI129" s="3051"/>
      <c r="AJ129" s="3052"/>
      <c r="AK129" s="3050" t="s">
        <v>593</v>
      </c>
      <c r="AL129" s="3051"/>
      <c r="AM129" s="3052"/>
      <c r="AN129" s="3048"/>
      <c r="AO129" s="3049"/>
      <c r="AP129" s="3056"/>
      <c r="AQ129" s="1134"/>
    </row>
    <row r="130" spans="4:43" ht="14.25" customHeight="1">
      <c r="D130" s="3041" t="s">
        <v>597</v>
      </c>
      <c r="E130" s="1172" t="s">
        <v>598</v>
      </c>
      <c r="F130" s="1133"/>
      <c r="G130" s="1173"/>
      <c r="H130" s="1173"/>
      <c r="I130" s="1173"/>
      <c r="J130" s="1214"/>
      <c r="K130" s="1215">
        <v>100</v>
      </c>
      <c r="L130" s="1216"/>
      <c r="M130" s="1217"/>
      <c r="N130" s="1215">
        <v>100</v>
      </c>
      <c r="O130" s="1216"/>
      <c r="P130" s="1217"/>
      <c r="Q130" s="1215">
        <v>100</v>
      </c>
      <c r="R130" s="1216"/>
      <c r="S130" s="1217"/>
      <c r="T130" s="1215">
        <v>100</v>
      </c>
      <c r="U130" s="1216"/>
      <c r="V130" s="1217"/>
      <c r="W130" s="1215">
        <v>100</v>
      </c>
      <c r="X130" s="1216"/>
      <c r="Y130" s="1218"/>
      <c r="Z130" s="1218">
        <v>100</v>
      </c>
      <c r="AA130" s="1218"/>
      <c r="AB130" s="1217"/>
      <c r="AC130" s="1215">
        <v>100</v>
      </c>
      <c r="AD130" s="1218"/>
      <c r="AE130" s="1217"/>
      <c r="AF130" s="1215">
        <v>100</v>
      </c>
      <c r="AG130" s="1219"/>
      <c r="AH130" s="1217"/>
      <c r="AI130" s="1215">
        <v>100</v>
      </c>
      <c r="AJ130" s="1216"/>
      <c r="AK130" s="1217"/>
      <c r="AL130" s="1215">
        <v>100</v>
      </c>
      <c r="AM130" s="1216"/>
      <c r="AN130" s="1214"/>
      <c r="AO130" s="1215">
        <v>100</v>
      </c>
      <c r="AP130" s="1220"/>
      <c r="AQ130" s="1219"/>
    </row>
    <row r="131" spans="4:43" ht="14.25" customHeight="1">
      <c r="D131" s="3042"/>
      <c r="E131" s="1180"/>
      <c r="F131" s="1181" t="s">
        <v>599</v>
      </c>
      <c r="G131" s="1133"/>
      <c r="H131" s="1133"/>
      <c r="I131" s="1133"/>
      <c r="J131" s="1221"/>
      <c r="K131" s="1222">
        <v>42.513752437426206</v>
      </c>
      <c r="L131" s="1216"/>
      <c r="M131" s="1223"/>
      <c r="N131" s="1222">
        <v>43.635710692550646</v>
      </c>
      <c r="O131" s="1216"/>
      <c r="P131" s="1223"/>
      <c r="Q131" s="1222">
        <v>62.136518069916093</v>
      </c>
      <c r="R131" s="1216"/>
      <c r="S131" s="1223"/>
      <c r="T131" s="1222">
        <v>48.234600231239696</v>
      </c>
      <c r="U131" s="1216"/>
      <c r="V131" s="1223"/>
      <c r="W131" s="1222">
        <v>48.48041141993901</v>
      </c>
      <c r="X131" s="1216"/>
      <c r="Y131" s="1218"/>
      <c r="Z131" s="1218">
        <v>33.019669524009302</v>
      </c>
      <c r="AA131" s="1218"/>
      <c r="AB131" s="1223"/>
      <c r="AC131" s="1222">
        <v>44.399457512768954</v>
      </c>
      <c r="AD131" s="1218"/>
      <c r="AE131" s="1223"/>
      <c r="AF131" s="1222">
        <v>34.341655676501183</v>
      </c>
      <c r="AG131" s="1218"/>
      <c r="AH131" s="1223"/>
      <c r="AI131" s="1222">
        <v>47.192261956999573</v>
      </c>
      <c r="AJ131" s="1216"/>
      <c r="AK131" s="1223"/>
      <c r="AL131" s="1222">
        <v>15.957559418768815</v>
      </c>
      <c r="AM131" s="1216"/>
      <c r="AN131" s="1221"/>
      <c r="AO131" s="1222">
        <v>47.420931923191709</v>
      </c>
      <c r="AP131" s="1220"/>
      <c r="AQ131" s="1219"/>
    </row>
    <row r="132" spans="4:43" ht="14.25" customHeight="1">
      <c r="D132" s="3042"/>
      <c r="E132" s="1180"/>
      <c r="F132" s="1172"/>
      <c r="G132" s="1182" t="s">
        <v>600</v>
      </c>
      <c r="H132" s="1183"/>
      <c r="I132" s="1183"/>
      <c r="J132" s="1224"/>
      <c r="K132" s="1225">
        <v>22.119816765160977</v>
      </c>
      <c r="L132" s="1226"/>
      <c r="M132" s="1227"/>
      <c r="N132" s="1225">
        <v>24.082206153030661</v>
      </c>
      <c r="O132" s="1226"/>
      <c r="P132" s="1227"/>
      <c r="Q132" s="1225">
        <v>37.611346402250057</v>
      </c>
      <c r="R132" s="1226"/>
      <c r="S132" s="1227"/>
      <c r="T132" s="1225">
        <v>27.729964152316949</v>
      </c>
      <c r="U132" s="1226"/>
      <c r="V132" s="1227"/>
      <c r="W132" s="1225">
        <v>27.87482888900999</v>
      </c>
      <c r="X132" s="1226"/>
      <c r="Y132" s="1228"/>
      <c r="Z132" s="1228">
        <v>15.771550579552764</v>
      </c>
      <c r="AA132" s="1228"/>
      <c r="AB132" s="1227"/>
      <c r="AC132" s="1225">
        <v>24.896243450222634</v>
      </c>
      <c r="AD132" s="1228"/>
      <c r="AE132" s="1227"/>
      <c r="AF132" s="1225">
        <v>7.8194239460404242</v>
      </c>
      <c r="AG132" s="1228"/>
      <c r="AH132" s="1227"/>
      <c r="AI132" s="1225">
        <v>9.1872576702311637</v>
      </c>
      <c r="AJ132" s="1226"/>
      <c r="AK132" s="1227"/>
      <c r="AL132" s="1225">
        <v>6.2561065045210347</v>
      </c>
      <c r="AM132" s="1226"/>
      <c r="AN132" s="1224"/>
      <c r="AO132" s="1225">
        <v>29.257371622539047</v>
      </c>
      <c r="AP132" s="1229"/>
      <c r="AQ132" s="1219"/>
    </row>
    <row r="133" spans="4:43" ht="14.25" customHeight="1">
      <c r="D133" s="3042"/>
      <c r="E133" s="1180"/>
      <c r="F133" s="1172"/>
      <c r="G133" s="1182" t="s">
        <v>601</v>
      </c>
      <c r="H133" s="1183"/>
      <c r="I133" s="1183"/>
      <c r="J133" s="1224"/>
      <c r="K133" s="1225">
        <v>20.393935672265222</v>
      </c>
      <c r="L133" s="1226"/>
      <c r="M133" s="1227"/>
      <c r="N133" s="1225">
        <v>19.553504539519988</v>
      </c>
      <c r="O133" s="1226"/>
      <c r="P133" s="1227"/>
      <c r="Q133" s="1225">
        <v>24.525171667666044</v>
      </c>
      <c r="R133" s="1226"/>
      <c r="S133" s="1227"/>
      <c r="T133" s="1225">
        <v>20.504636078922747</v>
      </c>
      <c r="U133" s="1226"/>
      <c r="V133" s="1227"/>
      <c r="W133" s="1225">
        <v>20.605582530929023</v>
      </c>
      <c r="X133" s="1226"/>
      <c r="Y133" s="1228"/>
      <c r="Z133" s="1228">
        <v>17.248118944456536</v>
      </c>
      <c r="AA133" s="1228"/>
      <c r="AB133" s="1227"/>
      <c r="AC133" s="1225">
        <v>19.503214062546327</v>
      </c>
      <c r="AD133" s="1228"/>
      <c r="AE133" s="1227"/>
      <c r="AF133" s="1225">
        <v>26.522231730460753</v>
      </c>
      <c r="AG133" s="1228"/>
      <c r="AH133" s="1227"/>
      <c r="AI133" s="1225">
        <v>38.005004286768411</v>
      </c>
      <c r="AJ133" s="1226"/>
      <c r="AK133" s="1227"/>
      <c r="AL133" s="1225">
        <v>9.7014529142477812</v>
      </c>
      <c r="AM133" s="1226"/>
      <c r="AN133" s="1224"/>
      <c r="AO133" s="1225">
        <v>18.163560300652659</v>
      </c>
      <c r="AP133" s="1229"/>
      <c r="AQ133" s="1219"/>
    </row>
    <row r="134" spans="4:43" ht="14.25" customHeight="1">
      <c r="D134" s="3042"/>
      <c r="E134" s="1180"/>
      <c r="F134" s="1172"/>
      <c r="G134" s="1182" t="s">
        <v>602</v>
      </c>
      <c r="H134" s="1187"/>
      <c r="I134" s="1183"/>
      <c r="J134" s="1224"/>
      <c r="K134" s="1225">
        <v>2.9046110266950786</v>
      </c>
      <c r="L134" s="1226"/>
      <c r="M134" s="1227"/>
      <c r="N134" s="1225">
        <v>3.2935975679218856</v>
      </c>
      <c r="O134" s="1226"/>
      <c r="P134" s="1227"/>
      <c r="Q134" s="1225">
        <v>5.6016840304965143</v>
      </c>
      <c r="R134" s="1226"/>
      <c r="S134" s="1227"/>
      <c r="T134" s="1225">
        <v>4.8769450849570619</v>
      </c>
      <c r="U134" s="1226"/>
      <c r="V134" s="1227"/>
      <c r="W134" s="1225">
        <v>4.1703360644110816</v>
      </c>
      <c r="X134" s="1226"/>
      <c r="Y134" s="1228"/>
      <c r="Z134" s="1228">
        <v>1.3724279237049237</v>
      </c>
      <c r="AA134" s="1228"/>
      <c r="AB134" s="1227"/>
      <c r="AC134" s="1225">
        <v>3.2338432449883263</v>
      </c>
      <c r="AD134" s="1228"/>
      <c r="AE134" s="1227"/>
      <c r="AF134" s="1225">
        <v>7.374945978660255E-2</v>
      </c>
      <c r="AG134" s="1228"/>
      <c r="AH134" s="1227"/>
      <c r="AI134" s="1225">
        <v>1.4164471515650459E-2</v>
      </c>
      <c r="AJ134" s="1226"/>
      <c r="AK134" s="1227"/>
      <c r="AL134" s="1225">
        <v>0.17820763120987745</v>
      </c>
      <c r="AM134" s="1226"/>
      <c r="AN134" s="1224"/>
      <c r="AO134" s="1225">
        <v>1.7036555914241656</v>
      </c>
      <c r="AP134" s="1229"/>
      <c r="AQ134" s="1219"/>
    </row>
    <row r="135" spans="4:43" ht="14.25" customHeight="1">
      <c r="D135" s="3042"/>
      <c r="E135" s="1180"/>
      <c r="F135" s="1188" t="s">
        <v>603</v>
      </c>
      <c r="G135" s="1183"/>
      <c r="H135" s="1187"/>
      <c r="I135" s="1189"/>
      <c r="J135" s="1224"/>
      <c r="K135" s="1225">
        <v>51.525023735773622</v>
      </c>
      <c r="L135" s="1226"/>
      <c r="M135" s="1227"/>
      <c r="N135" s="1225">
        <v>51.500410297681356</v>
      </c>
      <c r="O135" s="1226"/>
      <c r="P135" s="1227"/>
      <c r="Q135" s="1225">
        <v>34.54302596210978</v>
      </c>
      <c r="R135" s="1226"/>
      <c r="S135" s="1227"/>
      <c r="T135" s="1225">
        <v>47.65210901028582</v>
      </c>
      <c r="U135" s="1226"/>
      <c r="V135" s="1227"/>
      <c r="W135" s="1225">
        <v>47.293443399533693</v>
      </c>
      <c r="X135" s="1226"/>
      <c r="Y135" s="1228"/>
      <c r="Z135" s="1228">
        <v>60.719005273619523</v>
      </c>
      <c r="AA135" s="1228"/>
      <c r="AB135" s="1227"/>
      <c r="AC135" s="1225">
        <v>50.639116947575481</v>
      </c>
      <c r="AD135" s="1228"/>
      <c r="AE135" s="1227"/>
      <c r="AF135" s="1225">
        <v>51.691227153636973</v>
      </c>
      <c r="AG135" s="1228"/>
      <c r="AH135" s="1227"/>
      <c r="AI135" s="1225">
        <v>34.122637010390669</v>
      </c>
      <c r="AJ135" s="1226"/>
      <c r="AK135" s="1227"/>
      <c r="AL135" s="1225">
        <v>77.604151294853665</v>
      </c>
      <c r="AM135" s="1226"/>
      <c r="AN135" s="1224"/>
      <c r="AO135" s="1225">
        <v>48.606889625085046</v>
      </c>
      <c r="AP135" s="1229"/>
      <c r="AQ135" s="1219"/>
    </row>
    <row r="136" spans="4:43" ht="14.25" customHeight="1">
      <c r="D136" s="3042"/>
      <c r="E136" s="1180"/>
      <c r="F136" s="1172"/>
      <c r="G136" s="1182" t="s">
        <v>607</v>
      </c>
      <c r="H136" s="1183"/>
      <c r="I136" s="1183"/>
      <c r="J136" s="1230"/>
      <c r="K136" s="1231">
        <v>41.338782332496329</v>
      </c>
      <c r="L136" s="1232"/>
      <c r="M136" s="1233"/>
      <c r="N136" s="1231">
        <v>40.799102008553255</v>
      </c>
      <c r="O136" s="1232"/>
      <c r="P136" s="1233"/>
      <c r="Q136" s="1231">
        <v>22.768666220272575</v>
      </c>
      <c r="R136" s="1232"/>
      <c r="S136" s="1233"/>
      <c r="T136" s="1231">
        <v>35.81924888584637</v>
      </c>
      <c r="U136" s="1232"/>
      <c r="V136" s="1233"/>
      <c r="W136" s="1231">
        <v>35.675826249158646</v>
      </c>
      <c r="X136" s="1232"/>
      <c r="Y136" s="1231"/>
      <c r="Z136" s="1231">
        <v>52.025575931297041</v>
      </c>
      <c r="AA136" s="1231"/>
      <c r="AB136" s="1233"/>
      <c r="AC136" s="1231">
        <v>39.357627929183508</v>
      </c>
      <c r="AD136" s="1231"/>
      <c r="AE136" s="1233"/>
      <c r="AF136" s="1231">
        <v>45.265409036181723</v>
      </c>
      <c r="AG136" s="1231"/>
      <c r="AH136" s="1233"/>
      <c r="AI136" s="1231">
        <v>27.652309973858269</v>
      </c>
      <c r="AJ136" s="1232"/>
      <c r="AK136" s="1233"/>
      <c r="AL136" s="1231">
        <v>71.167632541462595</v>
      </c>
      <c r="AM136" s="1232"/>
      <c r="AN136" s="1230"/>
      <c r="AO136" s="1231">
        <v>39.40985199020551</v>
      </c>
      <c r="AP136" s="1234"/>
      <c r="AQ136" s="1219"/>
    </row>
    <row r="137" spans="4:43" ht="14.25" customHeight="1">
      <c r="D137" s="3043"/>
      <c r="E137" s="1190"/>
      <c r="F137" s="1191" t="s">
        <v>605</v>
      </c>
      <c r="G137" s="1192"/>
      <c r="H137" s="1193"/>
      <c r="I137" s="1194"/>
      <c r="J137" s="1214"/>
      <c r="K137" s="1215">
        <v>5.9612238268001718</v>
      </c>
      <c r="L137" s="1235"/>
      <c r="M137" s="1217"/>
      <c r="N137" s="1215">
        <v>4.8638790097679889</v>
      </c>
      <c r="O137" s="1235"/>
      <c r="P137" s="1217"/>
      <c r="Q137" s="1215">
        <v>3.3204559679741221</v>
      </c>
      <c r="R137" s="1235"/>
      <c r="S137" s="1217"/>
      <c r="T137" s="1215">
        <v>4.1132907584744896</v>
      </c>
      <c r="U137" s="1235"/>
      <c r="V137" s="1217"/>
      <c r="W137" s="1215">
        <v>4.2261451805272969</v>
      </c>
      <c r="X137" s="1235"/>
      <c r="Y137" s="1215"/>
      <c r="Z137" s="1215">
        <v>6.2613252023711636</v>
      </c>
      <c r="AA137" s="1215"/>
      <c r="AB137" s="1217"/>
      <c r="AC137" s="1215">
        <v>4.961425539655564</v>
      </c>
      <c r="AD137" s="1215"/>
      <c r="AE137" s="1217"/>
      <c r="AF137" s="1215">
        <v>13.967117169861851</v>
      </c>
      <c r="AG137" s="1215"/>
      <c r="AH137" s="1217"/>
      <c r="AI137" s="1215">
        <v>18.685101032609762</v>
      </c>
      <c r="AJ137" s="1235"/>
      <c r="AK137" s="1217"/>
      <c r="AL137" s="1215">
        <v>6.4382892863775227</v>
      </c>
      <c r="AM137" s="1235"/>
      <c r="AN137" s="1214"/>
      <c r="AO137" s="1215">
        <v>3.9721784517232428</v>
      </c>
      <c r="AP137" s="1236"/>
      <c r="AQ137" s="1219"/>
    </row>
    <row r="138" spans="4:43" ht="14.25" customHeight="1">
      <c r="D138" s="3041" t="s">
        <v>606</v>
      </c>
      <c r="E138" s="1172" t="s">
        <v>598</v>
      </c>
      <c r="F138" s="1133"/>
      <c r="G138" s="1173"/>
      <c r="H138" s="1173"/>
      <c r="I138" s="1173"/>
      <c r="J138" s="1214"/>
      <c r="K138" s="1215">
        <v>72.925481869786793</v>
      </c>
      <c r="L138" s="1216"/>
      <c r="M138" s="1217"/>
      <c r="N138" s="1215">
        <v>70.951004288629321</v>
      </c>
      <c r="O138" s="1216"/>
      <c r="P138" s="1217"/>
      <c r="Q138" s="1215">
        <v>68.720024941273579</v>
      </c>
      <c r="R138" s="1216"/>
      <c r="S138" s="1217"/>
      <c r="T138" s="1215">
        <v>72.691669974447066</v>
      </c>
      <c r="U138" s="1216"/>
      <c r="V138" s="1217"/>
      <c r="W138" s="1215">
        <v>70.185120250329874</v>
      </c>
      <c r="X138" s="1216"/>
      <c r="Y138" s="1218"/>
      <c r="Z138" s="1218">
        <v>72.629262025985724</v>
      </c>
      <c r="AA138" s="1218"/>
      <c r="AB138" s="1217"/>
      <c r="AC138" s="1215">
        <v>69.140028094903244</v>
      </c>
      <c r="AD138" s="1218"/>
      <c r="AE138" s="1217"/>
      <c r="AF138" s="1215">
        <v>87.32780585166465</v>
      </c>
      <c r="AG138" s="1219"/>
      <c r="AH138" s="1217"/>
      <c r="AI138" s="1215">
        <v>86.493778937401729</v>
      </c>
      <c r="AJ138" s="1216"/>
      <c r="AK138" s="1217"/>
      <c r="AL138" s="1215">
        <v>88.076260976392973</v>
      </c>
      <c r="AM138" s="1216"/>
      <c r="AN138" s="1214"/>
      <c r="AO138" s="1215">
        <v>27.284620241898345</v>
      </c>
      <c r="AP138" s="1220"/>
      <c r="AQ138" s="1219"/>
    </row>
    <row r="139" spans="4:43" ht="14.25" customHeight="1">
      <c r="D139" s="3042"/>
      <c r="E139" s="1180"/>
      <c r="F139" s="1181" t="s">
        <v>599</v>
      </c>
      <c r="G139" s="1133"/>
      <c r="H139" s="1133"/>
      <c r="I139" s="1133"/>
      <c r="J139" s="1221"/>
      <c r="K139" s="1222">
        <v>27.986105814026079</v>
      </c>
      <c r="L139" s="1216"/>
      <c r="M139" s="1223"/>
      <c r="N139" s="1222">
        <v>27.996652765819629</v>
      </c>
      <c r="O139" s="1216"/>
      <c r="P139" s="1223"/>
      <c r="Q139" s="1222">
        <v>41.66722096908282</v>
      </c>
      <c r="R139" s="1216"/>
      <c r="S139" s="1223"/>
      <c r="T139" s="1222">
        <v>32.905841840471659</v>
      </c>
      <c r="U139" s="1216"/>
      <c r="V139" s="1223"/>
      <c r="W139" s="1222">
        <v>31.573873120838869</v>
      </c>
      <c r="X139" s="1216"/>
      <c r="Y139" s="1218"/>
      <c r="Z139" s="1218">
        <v>20.158001692257837</v>
      </c>
      <c r="AA139" s="1218"/>
      <c r="AB139" s="1223"/>
      <c r="AC139" s="1222">
        <v>27.916979791006774</v>
      </c>
      <c r="AD139" s="1218"/>
      <c r="AE139" s="1223"/>
      <c r="AF139" s="1222">
        <v>27.918752262563451</v>
      </c>
      <c r="AG139" s="1218"/>
      <c r="AH139" s="1223"/>
      <c r="AI139" s="1222">
        <v>39.248324318355877</v>
      </c>
      <c r="AJ139" s="1216"/>
      <c r="AK139" s="1223"/>
      <c r="AL139" s="1222">
        <v>11.495024970697454</v>
      </c>
      <c r="AM139" s="1216"/>
      <c r="AN139" s="1221"/>
      <c r="AO139" s="1222">
        <v>11.543630033087435</v>
      </c>
      <c r="AP139" s="1220"/>
      <c r="AQ139" s="1219"/>
    </row>
    <row r="140" spans="4:43" ht="14.25" customHeight="1">
      <c r="D140" s="3042"/>
      <c r="E140" s="1180"/>
      <c r="F140" s="1172"/>
      <c r="G140" s="1182" t="s">
        <v>600</v>
      </c>
      <c r="H140" s="1183"/>
      <c r="I140" s="1183"/>
      <c r="J140" s="1224"/>
      <c r="K140" s="1225">
        <v>13.877712835526534</v>
      </c>
      <c r="L140" s="1226"/>
      <c r="M140" s="1227"/>
      <c r="N140" s="1225">
        <v>15.055901770149321</v>
      </c>
      <c r="O140" s="1226"/>
      <c r="P140" s="1227"/>
      <c r="Q140" s="1225">
        <v>25.20476563872429</v>
      </c>
      <c r="R140" s="1226"/>
      <c r="S140" s="1227"/>
      <c r="T140" s="1225">
        <v>18.764003092969002</v>
      </c>
      <c r="U140" s="1226"/>
      <c r="V140" s="1227"/>
      <c r="W140" s="1225">
        <v>17.99977207431996</v>
      </c>
      <c r="X140" s="1226"/>
      <c r="Y140" s="1228"/>
      <c r="Z140" s="1228">
        <v>8.6050908527185044</v>
      </c>
      <c r="AA140" s="1228"/>
      <c r="AB140" s="1227"/>
      <c r="AC140" s="1225">
        <v>15.27495304462124</v>
      </c>
      <c r="AD140" s="1228"/>
      <c r="AE140" s="1227"/>
      <c r="AF140" s="1225">
        <v>5.295874208398522</v>
      </c>
      <c r="AG140" s="1228"/>
      <c r="AH140" s="1227"/>
      <c r="AI140" s="1225">
        <v>6.526781183475336</v>
      </c>
      <c r="AJ140" s="1226"/>
      <c r="AK140" s="1227"/>
      <c r="AL140" s="1225">
        <v>3.7757313861237014</v>
      </c>
      <c r="AM140" s="1226"/>
      <c r="AN140" s="1224"/>
      <c r="AO140" s="1225">
        <v>7.6546280915801184</v>
      </c>
      <c r="AP140" s="1229"/>
      <c r="AQ140" s="1219"/>
    </row>
    <row r="141" spans="4:43" ht="14.25" customHeight="1">
      <c r="D141" s="3042"/>
      <c r="E141" s="1180"/>
      <c r="F141" s="1172"/>
      <c r="G141" s="1182" t="s">
        <v>601</v>
      </c>
      <c r="H141" s="1183"/>
      <c r="I141" s="1183"/>
      <c r="J141" s="1224"/>
      <c r="K141" s="1225">
        <v>14.108392978499545</v>
      </c>
      <c r="L141" s="1226"/>
      <c r="M141" s="1227"/>
      <c r="N141" s="1225">
        <v>12.940750995670308</v>
      </c>
      <c r="O141" s="1226"/>
      <c r="P141" s="1227"/>
      <c r="Q141" s="1225">
        <v>16.462455330358534</v>
      </c>
      <c r="R141" s="1226"/>
      <c r="S141" s="1227"/>
      <c r="T141" s="1225">
        <v>14.141838747502652</v>
      </c>
      <c r="U141" s="1226"/>
      <c r="V141" s="1227"/>
      <c r="W141" s="1225">
        <v>13.57410104651891</v>
      </c>
      <c r="X141" s="1226"/>
      <c r="Y141" s="1228"/>
      <c r="Z141" s="1228">
        <v>11.552910839539335</v>
      </c>
      <c r="AA141" s="1228"/>
      <c r="AB141" s="1227"/>
      <c r="AC141" s="1225">
        <v>12.642026746385534</v>
      </c>
      <c r="AD141" s="1228"/>
      <c r="AE141" s="1227"/>
      <c r="AF141" s="1225">
        <v>22.622878054164929</v>
      </c>
      <c r="AG141" s="1228"/>
      <c r="AH141" s="1227"/>
      <c r="AI141" s="1225">
        <v>32.721543134880541</v>
      </c>
      <c r="AJ141" s="1226"/>
      <c r="AK141" s="1227"/>
      <c r="AL141" s="1225">
        <v>7.7192935845737516</v>
      </c>
      <c r="AM141" s="1226"/>
      <c r="AN141" s="1224"/>
      <c r="AO141" s="1225">
        <v>3.8890019415073183</v>
      </c>
      <c r="AP141" s="1229"/>
      <c r="AQ141" s="1219"/>
    </row>
    <row r="142" spans="4:43" ht="14.25" customHeight="1">
      <c r="D142" s="3042"/>
      <c r="E142" s="1180"/>
      <c r="F142" s="1172"/>
      <c r="G142" s="1182" t="s">
        <v>602</v>
      </c>
      <c r="H142" s="1187"/>
      <c r="I142" s="1183"/>
      <c r="J142" s="1224"/>
      <c r="K142" s="1225">
        <v>2.2036971128134364</v>
      </c>
      <c r="L142" s="1226"/>
      <c r="M142" s="1227"/>
      <c r="N142" s="1225">
        <v>2.5055288619610554</v>
      </c>
      <c r="O142" s="1226"/>
      <c r="P142" s="1227"/>
      <c r="Q142" s="1225">
        <v>4.7864322296934061</v>
      </c>
      <c r="R142" s="1226"/>
      <c r="S142" s="1227"/>
      <c r="T142" s="1225">
        <v>3.8777381562385784</v>
      </c>
      <c r="U142" s="1226"/>
      <c r="V142" s="1227"/>
      <c r="W142" s="1225">
        <v>3.2972051328671119</v>
      </c>
      <c r="X142" s="1226"/>
      <c r="Y142" s="1228"/>
      <c r="Z142" s="1228">
        <v>0.77075341203835346</v>
      </c>
      <c r="AA142" s="1228"/>
      <c r="AB142" s="1227"/>
      <c r="AC142" s="1225">
        <v>2.3826619838309187</v>
      </c>
      <c r="AD142" s="1228"/>
      <c r="AE142" s="1227"/>
      <c r="AF142" s="1225">
        <v>7.182296520060201E-3</v>
      </c>
      <c r="AG142" s="1228"/>
      <c r="AH142" s="1227"/>
      <c r="AI142" s="1225">
        <v>4.2446162217190074E-3</v>
      </c>
      <c r="AJ142" s="1226"/>
      <c r="AK142" s="1227"/>
      <c r="AL142" s="1225">
        <v>1.3457184208492557E-2</v>
      </c>
      <c r="AM142" s="1226"/>
      <c r="AN142" s="1224"/>
      <c r="AO142" s="1225">
        <v>0.51635726017467187</v>
      </c>
      <c r="AP142" s="1229"/>
      <c r="AQ142" s="1219"/>
    </row>
    <row r="143" spans="4:43" ht="14.25" customHeight="1">
      <c r="D143" s="3042"/>
      <c r="E143" s="1180"/>
      <c r="F143" s="1188" t="s">
        <v>603</v>
      </c>
      <c r="G143" s="1183"/>
      <c r="H143" s="1187"/>
      <c r="I143" s="1189"/>
      <c r="J143" s="1224"/>
      <c r="K143" s="1225">
        <v>40.302989507581074</v>
      </c>
      <c r="L143" s="1226"/>
      <c r="M143" s="1227"/>
      <c r="N143" s="1225">
        <v>39.327624992289238</v>
      </c>
      <c r="O143" s="1226"/>
      <c r="P143" s="1227"/>
      <c r="Q143" s="1225">
        <v>24.687495562346804</v>
      </c>
      <c r="R143" s="1226"/>
      <c r="S143" s="1227"/>
      <c r="T143" s="1225">
        <v>36.695429975183522</v>
      </c>
      <c r="U143" s="1226"/>
      <c r="V143" s="1227"/>
      <c r="W143" s="1225">
        <v>35.522443651790503</v>
      </c>
      <c r="X143" s="1226"/>
      <c r="Y143" s="1228"/>
      <c r="Z143" s="1228">
        <v>47.665799843035117</v>
      </c>
      <c r="AA143" s="1228"/>
      <c r="AB143" s="1227"/>
      <c r="AC143" s="1225">
        <v>37.633154002447633</v>
      </c>
      <c r="AD143" s="1228"/>
      <c r="AE143" s="1227"/>
      <c r="AF143" s="1225">
        <v>47.406917876590541</v>
      </c>
      <c r="AG143" s="1228"/>
      <c r="AH143" s="1227"/>
      <c r="AI143" s="1225">
        <v>31.429236879973075</v>
      </c>
      <c r="AJ143" s="1226"/>
      <c r="AK143" s="1227"/>
      <c r="AL143" s="1225">
        <v>70.742922417723037</v>
      </c>
      <c r="AM143" s="1226"/>
      <c r="AN143" s="1224"/>
      <c r="AO143" s="1225">
        <v>14.741875885689987</v>
      </c>
      <c r="AP143" s="1229"/>
      <c r="AQ143" s="1219"/>
    </row>
    <row r="144" spans="4:43" ht="14.25" customHeight="1">
      <c r="D144" s="3042"/>
      <c r="E144" s="1180"/>
      <c r="F144" s="1172"/>
      <c r="G144" s="1182" t="s">
        <v>607</v>
      </c>
      <c r="H144" s="1183"/>
      <c r="I144" s="1183"/>
      <c r="J144" s="1230"/>
      <c r="K144" s="1231">
        <v>33.187824674747105</v>
      </c>
      <c r="L144" s="1232"/>
      <c r="M144" s="1233"/>
      <c r="N144" s="1231">
        <v>32.013992767175637</v>
      </c>
      <c r="O144" s="1232"/>
      <c r="P144" s="1233"/>
      <c r="Q144" s="1231">
        <v>16.572665282863277</v>
      </c>
      <c r="R144" s="1232"/>
      <c r="S144" s="1233"/>
      <c r="T144" s="1231">
        <v>28.263849970258942</v>
      </c>
      <c r="U144" s="1232"/>
      <c r="V144" s="1233"/>
      <c r="W144" s="1231">
        <v>27.512491166069907</v>
      </c>
      <c r="X144" s="1232"/>
      <c r="Y144" s="1231"/>
      <c r="Z144" s="1231">
        <v>41.877992425076997</v>
      </c>
      <c r="AA144" s="1231"/>
      <c r="AB144" s="1233"/>
      <c r="AC144" s="1231">
        <v>30.041030643484802</v>
      </c>
      <c r="AD144" s="1231"/>
      <c r="AE144" s="1233"/>
      <c r="AF144" s="1231">
        <v>41.741456894794212</v>
      </c>
      <c r="AG144" s="1231"/>
      <c r="AH144" s="1233"/>
      <c r="AI144" s="1231">
        <v>25.506450682531177</v>
      </c>
      <c r="AJ144" s="1232"/>
      <c r="AK144" s="1233"/>
      <c r="AL144" s="1231">
        <v>65.432027631008069</v>
      </c>
      <c r="AM144" s="1232"/>
      <c r="AN144" s="1230"/>
      <c r="AO144" s="1231">
        <v>12.562547446128153</v>
      </c>
      <c r="AP144" s="1234"/>
      <c r="AQ144" s="1219"/>
    </row>
    <row r="145" spans="4:43" ht="14.25" customHeight="1">
      <c r="D145" s="3043"/>
      <c r="E145" s="1190"/>
      <c r="F145" s="1191" t="s">
        <v>605</v>
      </c>
      <c r="G145" s="1192"/>
      <c r="H145" s="1193"/>
      <c r="I145" s="1194"/>
      <c r="J145" s="1214"/>
      <c r="K145" s="1215">
        <v>4.6363865481796367</v>
      </c>
      <c r="L145" s="1235"/>
      <c r="M145" s="1217"/>
      <c r="N145" s="1215">
        <v>3.6267265305204561</v>
      </c>
      <c r="O145" s="1235"/>
      <c r="P145" s="1217"/>
      <c r="Q145" s="1215">
        <v>2.3653084098439492</v>
      </c>
      <c r="R145" s="1235"/>
      <c r="S145" s="1217"/>
      <c r="T145" s="1215">
        <v>3.0903981587918965</v>
      </c>
      <c r="U145" s="1235"/>
      <c r="V145" s="1217"/>
      <c r="W145" s="1215">
        <v>3.0888034777004965</v>
      </c>
      <c r="X145" s="1235"/>
      <c r="Y145" s="1215"/>
      <c r="Z145" s="1215">
        <v>4.805460490692762</v>
      </c>
      <c r="AA145" s="1215"/>
      <c r="AB145" s="1217"/>
      <c r="AC145" s="1215">
        <v>3.5898943014488456</v>
      </c>
      <c r="AD145" s="1215"/>
      <c r="AE145" s="1217"/>
      <c r="AF145" s="1215">
        <v>12.002135712510666</v>
      </c>
      <c r="AG145" s="1215"/>
      <c r="AH145" s="1217"/>
      <c r="AI145" s="1215">
        <v>15.816217739072764</v>
      </c>
      <c r="AJ145" s="1235"/>
      <c r="AK145" s="1217"/>
      <c r="AL145" s="1215">
        <v>5.8383135879724835</v>
      </c>
      <c r="AM145" s="1235"/>
      <c r="AN145" s="1214"/>
      <c r="AO145" s="1215">
        <v>0.99911432312091741</v>
      </c>
      <c r="AP145" s="1236"/>
      <c r="AQ145" s="1219"/>
    </row>
    <row r="146" spans="4:43" ht="14.25" customHeight="1">
      <c r="D146" s="3041" t="s">
        <v>608</v>
      </c>
      <c r="E146" s="1172" t="s">
        <v>598</v>
      </c>
      <c r="F146" s="1192"/>
      <c r="G146" s="1192"/>
      <c r="H146" s="1192"/>
      <c r="I146" s="1192"/>
      <c r="J146" s="1214"/>
      <c r="K146" s="1215">
        <v>27.074518130213214</v>
      </c>
      <c r="L146" s="1235"/>
      <c r="M146" s="1217"/>
      <c r="N146" s="1215">
        <v>29.048995711370672</v>
      </c>
      <c r="O146" s="1235"/>
      <c r="P146" s="1217"/>
      <c r="Q146" s="1215">
        <v>31.279975058726428</v>
      </c>
      <c r="R146" s="1235"/>
      <c r="S146" s="1217"/>
      <c r="T146" s="1215">
        <v>27.30833002555293</v>
      </c>
      <c r="U146" s="1235"/>
      <c r="V146" s="1217"/>
      <c r="W146" s="1215">
        <v>29.814879749670119</v>
      </c>
      <c r="X146" s="1235"/>
      <c r="Y146" s="1215"/>
      <c r="Z146" s="1215">
        <v>27.370737974014283</v>
      </c>
      <c r="AA146" s="1215"/>
      <c r="AB146" s="1217"/>
      <c r="AC146" s="1215">
        <v>30.859971905096749</v>
      </c>
      <c r="AD146" s="1215"/>
      <c r="AE146" s="1217"/>
      <c r="AF146" s="1215">
        <v>12.672194148335345</v>
      </c>
      <c r="AG146" s="1215"/>
      <c r="AH146" s="1217"/>
      <c r="AI146" s="1215">
        <v>13.506221062598289</v>
      </c>
      <c r="AJ146" s="1235"/>
      <c r="AK146" s="1217"/>
      <c r="AL146" s="1215">
        <v>11.923739023607041</v>
      </c>
      <c r="AM146" s="1235"/>
      <c r="AN146" s="1214"/>
      <c r="AO146" s="1215">
        <v>72.715379758101662</v>
      </c>
      <c r="AP146" s="1236"/>
      <c r="AQ146" s="1219"/>
    </row>
    <row r="147" spans="4:43" ht="14.25" customHeight="1">
      <c r="D147" s="3042"/>
      <c r="E147" s="1180"/>
      <c r="F147" s="1181" t="s">
        <v>599</v>
      </c>
      <c r="G147" s="1133"/>
      <c r="H147" s="1133"/>
      <c r="I147" s="1133"/>
      <c r="J147" s="1221"/>
      <c r="K147" s="1222">
        <v>14.527646623400123</v>
      </c>
      <c r="L147" s="1216"/>
      <c r="M147" s="1223"/>
      <c r="N147" s="1222">
        <v>15.639057926731018</v>
      </c>
      <c r="O147" s="1216"/>
      <c r="P147" s="1223"/>
      <c r="Q147" s="1222">
        <v>20.469297100833277</v>
      </c>
      <c r="R147" s="1216"/>
      <c r="S147" s="1223"/>
      <c r="T147" s="1222">
        <v>15.328758390768035</v>
      </c>
      <c r="U147" s="1216"/>
      <c r="V147" s="1223"/>
      <c r="W147" s="1222">
        <v>16.906538299100134</v>
      </c>
      <c r="X147" s="1216"/>
      <c r="Y147" s="1218"/>
      <c r="Z147" s="1218">
        <v>12.861667831751463</v>
      </c>
      <c r="AA147" s="1218"/>
      <c r="AB147" s="1223"/>
      <c r="AC147" s="1222">
        <v>16.48247772176218</v>
      </c>
      <c r="AD147" s="1218"/>
      <c r="AE147" s="1223"/>
      <c r="AF147" s="1222">
        <v>6.4229034139377301</v>
      </c>
      <c r="AG147" s="1218"/>
      <c r="AH147" s="1223"/>
      <c r="AI147" s="1222">
        <v>7.9439376386437042</v>
      </c>
      <c r="AJ147" s="1216"/>
      <c r="AK147" s="1223"/>
      <c r="AL147" s="1222">
        <v>4.4625344480713629</v>
      </c>
      <c r="AM147" s="1216"/>
      <c r="AN147" s="1221"/>
      <c r="AO147" s="1222">
        <v>35.877301890104278</v>
      </c>
      <c r="AP147" s="1220"/>
      <c r="AQ147" s="1219"/>
    </row>
    <row r="148" spans="4:43" ht="14.25" customHeight="1">
      <c r="D148" s="3042"/>
      <c r="E148" s="1180"/>
      <c r="F148" s="1172"/>
      <c r="G148" s="1182" t="s">
        <v>600</v>
      </c>
      <c r="H148" s="1183"/>
      <c r="I148" s="1183"/>
      <c r="J148" s="1224"/>
      <c r="K148" s="1225">
        <v>8.2421039296344443</v>
      </c>
      <c r="L148" s="1226"/>
      <c r="M148" s="1227"/>
      <c r="N148" s="1225">
        <v>9.026304382881337</v>
      </c>
      <c r="O148" s="1226"/>
      <c r="P148" s="1227"/>
      <c r="Q148" s="1225">
        <v>12.406580763525765</v>
      </c>
      <c r="R148" s="1226"/>
      <c r="S148" s="1227"/>
      <c r="T148" s="1225">
        <v>8.9659610593479435</v>
      </c>
      <c r="U148" s="1226"/>
      <c r="V148" s="1227"/>
      <c r="W148" s="1225">
        <v>9.8750568146900246</v>
      </c>
      <c r="X148" s="1226"/>
      <c r="Y148" s="1228"/>
      <c r="Z148" s="1228">
        <v>7.1664597268342636</v>
      </c>
      <c r="AA148" s="1228"/>
      <c r="AB148" s="1227"/>
      <c r="AC148" s="1225">
        <v>9.6212904056013961</v>
      </c>
      <c r="AD148" s="1228"/>
      <c r="AE148" s="1227"/>
      <c r="AF148" s="1225">
        <v>2.5235497376419018</v>
      </c>
      <c r="AG148" s="1228"/>
      <c r="AH148" s="1227"/>
      <c r="AI148" s="1225">
        <v>2.6604764867558268</v>
      </c>
      <c r="AJ148" s="1226"/>
      <c r="AK148" s="1227"/>
      <c r="AL148" s="1225">
        <v>2.4803751183973333</v>
      </c>
      <c r="AM148" s="1226"/>
      <c r="AN148" s="1224"/>
      <c r="AO148" s="1225">
        <v>21.602743530958932</v>
      </c>
      <c r="AP148" s="1229"/>
      <c r="AQ148" s="1219"/>
    </row>
    <row r="149" spans="4:43" ht="14.25" customHeight="1">
      <c r="D149" s="3042"/>
      <c r="E149" s="1180"/>
      <c r="F149" s="1172"/>
      <c r="G149" s="1182" t="s">
        <v>601</v>
      </c>
      <c r="H149" s="1183"/>
      <c r="I149" s="1183"/>
      <c r="J149" s="1224"/>
      <c r="K149" s="1225">
        <v>6.2855426937656773</v>
      </c>
      <c r="L149" s="1226"/>
      <c r="M149" s="1227"/>
      <c r="N149" s="1225">
        <v>6.6127535438496814</v>
      </c>
      <c r="O149" s="1226"/>
      <c r="P149" s="1227"/>
      <c r="Q149" s="1225">
        <v>8.0627163373075064</v>
      </c>
      <c r="R149" s="1226"/>
      <c r="S149" s="1227"/>
      <c r="T149" s="1225">
        <v>6.3627973314200945</v>
      </c>
      <c r="U149" s="1226"/>
      <c r="V149" s="1227"/>
      <c r="W149" s="1225">
        <v>7.0314814844101123</v>
      </c>
      <c r="X149" s="1226"/>
      <c r="Y149" s="1228"/>
      <c r="Z149" s="1228">
        <v>5.6952081049172003</v>
      </c>
      <c r="AA149" s="1228"/>
      <c r="AB149" s="1227"/>
      <c r="AC149" s="1225">
        <v>6.8611873161607866</v>
      </c>
      <c r="AD149" s="1228"/>
      <c r="AE149" s="1227"/>
      <c r="AF149" s="1225">
        <v>3.8993536762958287</v>
      </c>
      <c r="AG149" s="1228"/>
      <c r="AH149" s="1227"/>
      <c r="AI149" s="1225">
        <v>5.2834611518878765</v>
      </c>
      <c r="AJ149" s="1226"/>
      <c r="AK149" s="1227"/>
      <c r="AL149" s="1225">
        <v>1.9821593296740296</v>
      </c>
      <c r="AM149" s="1226"/>
      <c r="AN149" s="1224"/>
      <c r="AO149" s="1225">
        <v>14.27455835914534</v>
      </c>
      <c r="AP149" s="1229"/>
      <c r="AQ149" s="1219"/>
    </row>
    <row r="150" spans="4:43" ht="14.25" customHeight="1">
      <c r="D150" s="3042"/>
      <c r="E150" s="1180"/>
      <c r="F150" s="1172"/>
      <c r="G150" s="1182" t="s">
        <v>602</v>
      </c>
      <c r="H150" s="1187"/>
      <c r="I150" s="1183"/>
      <c r="J150" s="1224"/>
      <c r="K150" s="1225">
        <v>0.70091391388164248</v>
      </c>
      <c r="L150" s="1226"/>
      <c r="M150" s="1227"/>
      <c r="N150" s="1225">
        <v>0.78806870596082945</v>
      </c>
      <c r="O150" s="1226"/>
      <c r="P150" s="1227"/>
      <c r="Q150" s="1225">
        <v>0.815251800803107</v>
      </c>
      <c r="R150" s="1226"/>
      <c r="S150" s="1227"/>
      <c r="T150" s="1225">
        <v>0.99920692871848416</v>
      </c>
      <c r="U150" s="1226"/>
      <c r="V150" s="1227"/>
      <c r="W150" s="1225">
        <v>0.87313093154396926</v>
      </c>
      <c r="X150" s="1226"/>
      <c r="Y150" s="1228"/>
      <c r="Z150" s="1228">
        <v>0.60167451166657027</v>
      </c>
      <c r="AA150" s="1228"/>
      <c r="AB150" s="1227"/>
      <c r="AC150" s="1225">
        <v>0.851181261157408</v>
      </c>
      <c r="AD150" s="1228"/>
      <c r="AE150" s="1227"/>
      <c r="AF150" s="1225">
        <v>6.6567163266542342E-2</v>
      </c>
      <c r="AG150" s="1228"/>
      <c r="AH150" s="1227"/>
      <c r="AI150" s="1225">
        <v>9.9198552939314521E-3</v>
      </c>
      <c r="AJ150" s="1226"/>
      <c r="AK150" s="1227"/>
      <c r="AL150" s="1225">
        <v>0.16475044700138489</v>
      </c>
      <c r="AM150" s="1226"/>
      <c r="AN150" s="1224"/>
      <c r="AO150" s="1225">
        <v>1.187298331249494</v>
      </c>
      <c r="AP150" s="1229"/>
      <c r="AQ150" s="1219"/>
    </row>
    <row r="151" spans="4:43" ht="14.25" customHeight="1">
      <c r="D151" s="3042"/>
      <c r="E151" s="1180"/>
      <c r="F151" s="1188" t="s">
        <v>603</v>
      </c>
      <c r="G151" s="1183"/>
      <c r="H151" s="1187"/>
      <c r="I151" s="1189"/>
      <c r="J151" s="1224"/>
      <c r="K151" s="1225">
        <v>11.222034228192557</v>
      </c>
      <c r="L151" s="1226"/>
      <c r="M151" s="1227"/>
      <c r="N151" s="1225">
        <v>12.172785305392123</v>
      </c>
      <c r="O151" s="1226"/>
      <c r="P151" s="1227"/>
      <c r="Q151" s="1225">
        <v>9.8555303997629817</v>
      </c>
      <c r="R151" s="1226"/>
      <c r="S151" s="1227"/>
      <c r="T151" s="1225">
        <v>10.956679035102294</v>
      </c>
      <c r="U151" s="1226"/>
      <c r="V151" s="1227"/>
      <c r="W151" s="1225">
        <v>11.770999747743188</v>
      </c>
      <c r="X151" s="1226"/>
      <c r="Y151" s="1228"/>
      <c r="Z151" s="1228">
        <v>13.053205430584416</v>
      </c>
      <c r="AA151" s="1228"/>
      <c r="AB151" s="1227"/>
      <c r="AC151" s="1225">
        <v>13.005962945127845</v>
      </c>
      <c r="AD151" s="1228"/>
      <c r="AE151" s="1227"/>
      <c r="AF151" s="1225">
        <v>4.2843092770464279</v>
      </c>
      <c r="AG151" s="1228"/>
      <c r="AH151" s="1227"/>
      <c r="AI151" s="1225">
        <v>2.6934001304175919</v>
      </c>
      <c r="AJ151" s="1226"/>
      <c r="AK151" s="1227"/>
      <c r="AL151" s="1225">
        <v>6.8612288771306389</v>
      </c>
      <c r="AM151" s="1226"/>
      <c r="AN151" s="1224"/>
      <c r="AO151" s="1225">
        <v>33.865013739395053</v>
      </c>
      <c r="AP151" s="1229"/>
      <c r="AQ151" s="1219"/>
    </row>
    <row r="152" spans="4:43" ht="14.25" customHeight="1">
      <c r="D152" s="3042"/>
      <c r="E152" s="1180"/>
      <c r="F152" s="1172"/>
      <c r="G152" s="1182" t="s">
        <v>607</v>
      </c>
      <c r="H152" s="1183"/>
      <c r="I152" s="1183"/>
      <c r="J152" s="1230"/>
      <c r="K152" s="1231">
        <v>8.1509576577492311</v>
      </c>
      <c r="L152" s="1232"/>
      <c r="M152" s="1233"/>
      <c r="N152" s="1231">
        <v>8.7851092413776222</v>
      </c>
      <c r="O152" s="1232"/>
      <c r="P152" s="1233"/>
      <c r="Q152" s="1231">
        <v>6.1960009374093019</v>
      </c>
      <c r="R152" s="1232"/>
      <c r="S152" s="1233"/>
      <c r="T152" s="1231">
        <v>7.5553989155874319</v>
      </c>
      <c r="U152" s="1232"/>
      <c r="V152" s="1233"/>
      <c r="W152" s="1231">
        <v>8.1633350830887341</v>
      </c>
      <c r="X152" s="1232"/>
      <c r="Y152" s="1231"/>
      <c r="Z152" s="1231">
        <v>10.147583506220041</v>
      </c>
      <c r="AA152" s="1231"/>
      <c r="AB152" s="1233"/>
      <c r="AC152" s="1231">
        <v>9.3165972856987054</v>
      </c>
      <c r="AD152" s="1231"/>
      <c r="AE152" s="1233"/>
      <c r="AF152" s="1231">
        <v>3.5239521413875057</v>
      </c>
      <c r="AG152" s="1231"/>
      <c r="AH152" s="1233"/>
      <c r="AI152" s="1231">
        <v>2.1458592913270924</v>
      </c>
      <c r="AJ152" s="1232"/>
      <c r="AK152" s="1233"/>
      <c r="AL152" s="1231">
        <v>5.7356049104545157</v>
      </c>
      <c r="AM152" s="1232"/>
      <c r="AN152" s="1230"/>
      <c r="AO152" s="1231">
        <v>26.84730454407736</v>
      </c>
      <c r="AP152" s="1234"/>
      <c r="AQ152" s="1219"/>
    </row>
    <row r="153" spans="4:43" ht="14.25" customHeight="1">
      <c r="D153" s="3043"/>
      <c r="E153" s="1190"/>
      <c r="F153" s="1191" t="s">
        <v>605</v>
      </c>
      <c r="G153" s="1192"/>
      <c r="H153" s="1193"/>
      <c r="I153" s="1194"/>
      <c r="J153" s="1214"/>
      <c r="K153" s="1215">
        <v>1.3248372786205356</v>
      </c>
      <c r="L153" s="1235"/>
      <c r="M153" s="1217"/>
      <c r="N153" s="1215">
        <v>1.2371524792475324</v>
      </c>
      <c r="O153" s="1235"/>
      <c r="P153" s="1217"/>
      <c r="Q153" s="1215">
        <v>0.95514755813017349</v>
      </c>
      <c r="R153" s="1235"/>
      <c r="S153" s="1217"/>
      <c r="T153" s="1215">
        <v>1.0228925996825935</v>
      </c>
      <c r="U153" s="1235"/>
      <c r="V153" s="1217"/>
      <c r="W153" s="1215">
        <v>1.1373417028268005</v>
      </c>
      <c r="X153" s="1235"/>
      <c r="Y153" s="1215"/>
      <c r="Z153" s="1215">
        <v>1.4558647116784023</v>
      </c>
      <c r="AA153" s="1215"/>
      <c r="AB153" s="1217"/>
      <c r="AC153" s="1215">
        <v>1.3715312382067189</v>
      </c>
      <c r="AD153" s="1215"/>
      <c r="AE153" s="1217"/>
      <c r="AF153" s="1215">
        <v>1.9649814573511841</v>
      </c>
      <c r="AG153" s="1215"/>
      <c r="AH153" s="1217"/>
      <c r="AI153" s="1215">
        <v>2.8688832935369946</v>
      </c>
      <c r="AJ153" s="1235"/>
      <c r="AK153" s="1217"/>
      <c r="AL153" s="1215">
        <v>0.59997569840503973</v>
      </c>
      <c r="AM153" s="1235"/>
      <c r="AN153" s="1214"/>
      <c r="AO153" s="1215">
        <v>2.9730641286023252</v>
      </c>
      <c r="AP153" s="1236"/>
      <c r="AQ153" s="1219"/>
    </row>
    <row r="154" spans="4:43" ht="14.25" customHeight="1">
      <c r="F154" s="1136"/>
      <c r="G154" s="1136"/>
      <c r="H154" s="1136"/>
      <c r="I154" s="1136"/>
      <c r="J154" s="1136"/>
      <c r="K154" s="1136"/>
      <c r="L154" s="1136"/>
      <c r="M154" s="1136"/>
      <c r="N154" s="1136"/>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row>
    <row r="155" spans="4:43" ht="14.25" customHeight="1"/>
    <row r="156" spans="4:43" ht="14.25" customHeight="1">
      <c r="D156" s="1126" t="s">
        <v>621</v>
      </c>
      <c r="AP156" s="1171" t="s">
        <v>622</v>
      </c>
    </row>
    <row r="157" spans="4:43" ht="4.5" customHeight="1">
      <c r="D157" s="1130"/>
      <c r="E157" s="1131"/>
      <c r="F157" s="1131"/>
      <c r="G157" s="1131"/>
      <c r="H157" s="1131"/>
      <c r="I157" s="1131"/>
      <c r="J157" s="3044" t="s">
        <v>583</v>
      </c>
      <c r="K157" s="3045"/>
      <c r="L157" s="3045"/>
      <c r="M157" s="1132"/>
      <c r="N157" s="1132"/>
      <c r="O157" s="1132"/>
      <c r="P157" s="1132"/>
      <c r="Q157" s="1132"/>
      <c r="R157" s="1132"/>
      <c r="S157" s="1132"/>
      <c r="T157" s="1132"/>
      <c r="U157" s="1132"/>
      <c r="V157" s="1132"/>
      <c r="W157" s="1132"/>
      <c r="X157" s="1132"/>
      <c r="Y157" s="1132"/>
      <c r="Z157" s="1132"/>
      <c r="AA157" s="1132"/>
      <c r="AB157" s="1132"/>
      <c r="AC157" s="1132"/>
      <c r="AD157" s="1132"/>
      <c r="AE157" s="1132"/>
      <c r="AF157" s="1132"/>
      <c r="AG157" s="1132"/>
      <c r="AH157" s="1133"/>
      <c r="AI157" s="1133"/>
      <c r="AJ157" s="1133"/>
      <c r="AK157" s="1132"/>
      <c r="AL157" s="1132"/>
      <c r="AM157" s="1132"/>
      <c r="AN157" s="3044" t="s">
        <v>584</v>
      </c>
      <c r="AO157" s="3045"/>
      <c r="AP157" s="3053"/>
      <c r="AQ157" s="1134"/>
    </row>
    <row r="158" spans="4:43" ht="4.5" customHeight="1">
      <c r="D158" s="1135"/>
      <c r="E158" s="1136"/>
      <c r="F158" s="1136"/>
      <c r="G158" s="1136"/>
      <c r="H158" s="1136"/>
      <c r="I158" s="1136"/>
      <c r="J158" s="3046"/>
      <c r="K158" s="3047"/>
      <c r="L158" s="3047"/>
      <c r="M158" s="3057" t="s">
        <v>585</v>
      </c>
      <c r="N158" s="3058"/>
      <c r="O158" s="3058"/>
      <c r="P158" s="1137"/>
      <c r="Q158" s="1137"/>
      <c r="R158" s="1137"/>
      <c r="S158" s="1138"/>
      <c r="T158" s="1138"/>
      <c r="U158" s="1138"/>
      <c r="V158" s="1138"/>
      <c r="W158" s="1138"/>
      <c r="X158" s="1138"/>
      <c r="Y158" s="1138"/>
      <c r="Z158" s="1138"/>
      <c r="AA158" s="1138"/>
      <c r="AB158" s="1138"/>
      <c r="AC158" s="1138"/>
      <c r="AD158" s="1138"/>
      <c r="AE158" s="3057" t="s">
        <v>586</v>
      </c>
      <c r="AF158" s="3061"/>
      <c r="AG158" s="3061"/>
      <c r="AH158" s="1139"/>
      <c r="AI158" s="1139"/>
      <c r="AJ158" s="1139"/>
      <c r="AK158" s="1139"/>
      <c r="AL158" s="1139"/>
      <c r="AM158" s="1140"/>
      <c r="AN158" s="3046"/>
      <c r="AO158" s="3054"/>
      <c r="AP158" s="3055"/>
      <c r="AQ158" s="1134"/>
    </row>
    <row r="159" spans="4:43" ht="24" customHeight="1">
      <c r="D159" s="1135"/>
      <c r="E159" s="1141"/>
      <c r="F159" s="1141"/>
      <c r="G159" s="1141"/>
      <c r="H159" s="1141"/>
      <c r="I159" s="1141"/>
      <c r="J159" s="3048"/>
      <c r="K159" s="3049"/>
      <c r="L159" s="3049"/>
      <c r="M159" s="3059"/>
      <c r="N159" s="3060"/>
      <c r="O159" s="3060"/>
      <c r="P159" s="3063" t="s">
        <v>587</v>
      </c>
      <c r="Q159" s="3064"/>
      <c r="R159" s="3065"/>
      <c r="S159" s="3063" t="s">
        <v>588</v>
      </c>
      <c r="T159" s="3064"/>
      <c r="U159" s="3065"/>
      <c r="V159" s="3063" t="s">
        <v>616</v>
      </c>
      <c r="W159" s="3064"/>
      <c r="X159" s="3065"/>
      <c r="Y159" s="3066" t="s">
        <v>590</v>
      </c>
      <c r="Z159" s="3067"/>
      <c r="AA159" s="3068"/>
      <c r="AB159" s="3063" t="s">
        <v>591</v>
      </c>
      <c r="AC159" s="3064"/>
      <c r="AD159" s="3064"/>
      <c r="AE159" s="3062"/>
      <c r="AF159" s="3049"/>
      <c r="AG159" s="3049"/>
      <c r="AH159" s="3050" t="s">
        <v>592</v>
      </c>
      <c r="AI159" s="3051"/>
      <c r="AJ159" s="3052"/>
      <c r="AK159" s="3050" t="s">
        <v>593</v>
      </c>
      <c r="AL159" s="3051"/>
      <c r="AM159" s="3052"/>
      <c r="AN159" s="3048"/>
      <c r="AO159" s="3049"/>
      <c r="AP159" s="3056"/>
      <c r="AQ159" s="1134"/>
    </row>
    <row r="160" spans="4:43" ht="14.25" customHeight="1">
      <c r="D160" s="3041" t="s">
        <v>597</v>
      </c>
      <c r="E160" s="1172" t="s">
        <v>598</v>
      </c>
      <c r="F160" s="1133"/>
      <c r="G160" s="1173"/>
      <c r="H160" s="1173"/>
      <c r="I160" s="1173"/>
      <c r="J160" s="1174"/>
      <c r="K160" s="1175">
        <v>2556.7335474217025</v>
      </c>
      <c r="L160" s="1176"/>
      <c r="M160" s="1177"/>
      <c r="N160" s="1175">
        <v>3248.5565434945311</v>
      </c>
      <c r="O160" s="1176"/>
      <c r="P160" s="1177"/>
      <c r="Q160" s="1175">
        <v>26308.843567238095</v>
      </c>
      <c r="R160" s="1176"/>
      <c r="S160" s="1177"/>
      <c r="T160" s="1175">
        <v>10712.713384067194</v>
      </c>
      <c r="U160" s="1176"/>
      <c r="V160" s="1177"/>
      <c r="W160" s="1175">
        <v>8400.815093410647</v>
      </c>
      <c r="X160" s="1176"/>
      <c r="Y160" s="1178"/>
      <c r="Z160" s="1178">
        <v>1385.95310895441</v>
      </c>
      <c r="AA160" s="1178"/>
      <c r="AB160" s="1177"/>
      <c r="AC160" s="1175">
        <v>2926.6837712906899</v>
      </c>
      <c r="AD160" s="1178"/>
      <c r="AE160" s="1177"/>
      <c r="AF160" s="1175">
        <v>1006.2827014304712</v>
      </c>
      <c r="AG160" s="1149"/>
      <c r="AH160" s="1177"/>
      <c r="AI160" s="1175">
        <v>1336.2629088159113</v>
      </c>
      <c r="AJ160" s="1176"/>
      <c r="AK160" s="1177"/>
      <c r="AL160" s="1175">
        <v>715.95180811584453</v>
      </c>
      <c r="AM160" s="1176"/>
      <c r="AN160" s="1174"/>
      <c r="AO160" s="1175">
        <v>224.23925400428112</v>
      </c>
      <c r="AP160" s="1179"/>
      <c r="AQ160" s="1149"/>
    </row>
    <row r="161" spans="4:43" ht="14.25" customHeight="1">
      <c r="D161" s="3042"/>
      <c r="E161" s="1180"/>
      <c r="F161" s="1181" t="s">
        <v>599</v>
      </c>
      <c r="G161" s="1133"/>
      <c r="H161" s="1133"/>
      <c r="I161" s="1133"/>
      <c r="J161" s="1144"/>
      <c r="K161" s="1145">
        <v>1086.9633708354875</v>
      </c>
      <c r="L161" s="1176"/>
      <c r="M161" s="1147"/>
      <c r="N161" s="1145">
        <v>1417.5307350031969</v>
      </c>
      <c r="O161" s="1176"/>
      <c r="P161" s="1147"/>
      <c r="Q161" s="1145">
        <v>16347.399337142857</v>
      </c>
      <c r="R161" s="1176"/>
      <c r="S161" s="1147"/>
      <c r="T161" s="1145">
        <v>5167.2344747233201</v>
      </c>
      <c r="U161" s="1176"/>
      <c r="V161" s="1147"/>
      <c r="W161" s="1145">
        <v>4072.7497199138152</v>
      </c>
      <c r="X161" s="1176"/>
      <c r="Y161" s="1178"/>
      <c r="Z161" s="1178">
        <v>457.63713633447878</v>
      </c>
      <c r="AA161" s="1178"/>
      <c r="AB161" s="1147"/>
      <c r="AC161" s="1145">
        <v>1299.4317175673141</v>
      </c>
      <c r="AD161" s="1178"/>
      <c r="AE161" s="1147"/>
      <c r="AF161" s="1145">
        <v>345.57414045744679</v>
      </c>
      <c r="AG161" s="1178"/>
      <c r="AH161" s="1147"/>
      <c r="AI161" s="1145">
        <v>630.61269236262717</v>
      </c>
      <c r="AJ161" s="1176"/>
      <c r="AK161" s="1147"/>
      <c r="AL161" s="1145">
        <v>114.24843518983558</v>
      </c>
      <c r="AM161" s="1176"/>
      <c r="AN161" s="1144"/>
      <c r="AO161" s="1145">
        <v>106.3363439864431</v>
      </c>
      <c r="AP161" s="1179"/>
      <c r="AQ161" s="1149"/>
    </row>
    <row r="162" spans="4:43" ht="14.25" customHeight="1">
      <c r="D162" s="3042"/>
      <c r="E162" s="1180"/>
      <c r="F162" s="1172"/>
      <c r="G162" s="1182" t="s">
        <v>600</v>
      </c>
      <c r="H162" s="1183"/>
      <c r="I162" s="1183"/>
      <c r="J162" s="1159"/>
      <c r="K162" s="1160">
        <v>565.54477586308076</v>
      </c>
      <c r="L162" s="1184"/>
      <c r="M162" s="1162"/>
      <c r="N162" s="1160">
        <v>782.32408380212007</v>
      </c>
      <c r="O162" s="1184"/>
      <c r="P162" s="1162"/>
      <c r="Q162" s="1160">
        <v>9895.1102885</v>
      </c>
      <c r="R162" s="1184"/>
      <c r="S162" s="1162"/>
      <c r="T162" s="1160">
        <v>2970.6315811422924</v>
      </c>
      <c r="U162" s="1184"/>
      <c r="V162" s="1162"/>
      <c r="W162" s="1160">
        <v>2341.712832570342</v>
      </c>
      <c r="X162" s="1184"/>
      <c r="Y162" s="1185"/>
      <c r="Z162" s="1185">
        <v>218.58629558762888</v>
      </c>
      <c r="AA162" s="1185"/>
      <c r="AB162" s="1162"/>
      <c r="AC162" s="1160">
        <v>728.63431671868716</v>
      </c>
      <c r="AD162" s="1185"/>
      <c r="AE162" s="1162"/>
      <c r="AF162" s="1160">
        <v>78.685510520516729</v>
      </c>
      <c r="AG162" s="1185"/>
      <c r="AH162" s="1162"/>
      <c r="AI162" s="1160">
        <v>122.76591658464386</v>
      </c>
      <c r="AJ162" s="1184"/>
      <c r="AK162" s="1162"/>
      <c r="AL162" s="1160">
        <v>44.790707636771302</v>
      </c>
      <c r="AM162" s="1184"/>
      <c r="AN162" s="1159"/>
      <c r="AO162" s="1160">
        <v>65.606511867641814</v>
      </c>
      <c r="AP162" s="1186"/>
      <c r="AQ162" s="1149"/>
    </row>
    <row r="163" spans="4:43" ht="14.25" customHeight="1">
      <c r="D163" s="3042"/>
      <c r="E163" s="1180"/>
      <c r="F163" s="1172"/>
      <c r="G163" s="1182" t="s">
        <v>601</v>
      </c>
      <c r="H163" s="1183"/>
      <c r="I163" s="1183"/>
      <c r="J163" s="1159"/>
      <c r="K163" s="1160">
        <v>521.41859497240659</v>
      </c>
      <c r="L163" s="1184"/>
      <c r="M163" s="1162"/>
      <c r="N163" s="1160">
        <v>635.20665120107685</v>
      </c>
      <c r="O163" s="1184"/>
      <c r="P163" s="1162"/>
      <c r="Q163" s="1160">
        <v>6452.2890486428578</v>
      </c>
      <c r="R163" s="1184"/>
      <c r="S163" s="1162"/>
      <c r="T163" s="1160">
        <v>2196.6028935810277</v>
      </c>
      <c r="U163" s="1184"/>
      <c r="V163" s="1162"/>
      <c r="W163" s="1160">
        <v>1731.0368873434727</v>
      </c>
      <c r="X163" s="1184"/>
      <c r="Y163" s="1185"/>
      <c r="Z163" s="1185">
        <v>239.05084074684996</v>
      </c>
      <c r="AA163" s="1185"/>
      <c r="AB163" s="1162"/>
      <c r="AC163" s="1160">
        <v>570.79740084862692</v>
      </c>
      <c r="AD163" s="1185"/>
      <c r="AE163" s="1162"/>
      <c r="AF163" s="1160">
        <v>266.8886299369301</v>
      </c>
      <c r="AG163" s="1185"/>
      <c r="AH163" s="1162"/>
      <c r="AI163" s="1160">
        <v>507.84677577798334</v>
      </c>
      <c r="AJ163" s="1184"/>
      <c r="AK163" s="1162"/>
      <c r="AL163" s="1160">
        <v>69.457727553064274</v>
      </c>
      <c r="AM163" s="1184"/>
      <c r="AN163" s="1159"/>
      <c r="AO163" s="1160">
        <v>40.729832118801284</v>
      </c>
      <c r="AP163" s="1186"/>
      <c r="AQ163" s="1149"/>
    </row>
    <row r="164" spans="4:43" ht="14.25" customHeight="1">
      <c r="D164" s="3042"/>
      <c r="E164" s="1180"/>
      <c r="F164" s="1172"/>
      <c r="G164" s="1182" t="s">
        <v>602</v>
      </c>
      <c r="H164" s="1187"/>
      <c r="I164" s="1183"/>
      <c r="J164" s="1159"/>
      <c r="K164" s="1160">
        <v>74.263164541623013</v>
      </c>
      <c r="L164" s="1184"/>
      <c r="M164" s="1162"/>
      <c r="N164" s="1160">
        <v>106.99437930910315</v>
      </c>
      <c r="O164" s="1184"/>
      <c r="P164" s="1162"/>
      <c r="Q164" s="1160">
        <v>1473.7382887142855</v>
      </c>
      <c r="R164" s="1184"/>
      <c r="S164" s="1162"/>
      <c r="T164" s="1160">
        <v>522.45314884980235</v>
      </c>
      <c r="U164" s="1184"/>
      <c r="V164" s="1162"/>
      <c r="W164" s="1160">
        <v>350.34222154499366</v>
      </c>
      <c r="X164" s="1184"/>
      <c r="Y164" s="1185"/>
      <c r="Z164" s="1185">
        <v>19.021207476746849</v>
      </c>
      <c r="AA164" s="1185"/>
      <c r="AB164" s="1162"/>
      <c r="AC164" s="1160">
        <v>94.644365440053576</v>
      </c>
      <c r="AD164" s="1185"/>
      <c r="AE164" s="1162"/>
      <c r="AF164" s="1160">
        <v>0.74212805623100297</v>
      </c>
      <c r="AG164" s="1185"/>
      <c r="AH164" s="1162"/>
      <c r="AI164" s="1160">
        <v>0.18927457909343198</v>
      </c>
      <c r="AJ164" s="1184"/>
      <c r="AK164" s="1162"/>
      <c r="AL164" s="1160">
        <v>1.2758807578475335</v>
      </c>
      <c r="AM164" s="1184"/>
      <c r="AN164" s="1159"/>
      <c r="AO164" s="1160">
        <v>3.820264589011773</v>
      </c>
      <c r="AP164" s="1186"/>
      <c r="AQ164" s="1149"/>
    </row>
    <row r="165" spans="4:43" ht="14.25" customHeight="1">
      <c r="D165" s="3042"/>
      <c r="E165" s="1180"/>
      <c r="F165" s="1188" t="s">
        <v>603</v>
      </c>
      <c r="G165" s="1183"/>
      <c r="H165" s="1187"/>
      <c r="I165" s="1189"/>
      <c r="J165" s="1159"/>
      <c r="K165" s="1160">
        <v>1317.3575671695191</v>
      </c>
      <c r="L165" s="1184"/>
      <c r="M165" s="1162"/>
      <c r="N165" s="1160">
        <v>1673.0199486518593</v>
      </c>
      <c r="O165" s="1184"/>
      <c r="P165" s="1162"/>
      <c r="Q165" s="1160">
        <v>9087.8706637619052</v>
      </c>
      <c r="R165" s="1184"/>
      <c r="S165" s="1162"/>
      <c r="T165" s="1160">
        <v>5104.8338597351776</v>
      </c>
      <c r="U165" s="1184"/>
      <c r="V165" s="1162"/>
      <c r="W165" s="1160">
        <v>3973.0347313016478</v>
      </c>
      <c r="X165" s="1184"/>
      <c r="Y165" s="1185"/>
      <c r="Z165" s="1185">
        <v>841.53694131592215</v>
      </c>
      <c r="AA165" s="1185"/>
      <c r="AB165" s="1162"/>
      <c r="AC165" s="1160">
        <v>1482.0468176296049</v>
      </c>
      <c r="AD165" s="1185"/>
      <c r="AE165" s="1162"/>
      <c r="AF165" s="1160">
        <v>520.15987700417941</v>
      </c>
      <c r="AG165" s="1185"/>
      <c r="AH165" s="1162"/>
      <c r="AI165" s="1160">
        <v>455.96814187974093</v>
      </c>
      <c r="AJ165" s="1184"/>
      <c r="AK165" s="1162"/>
      <c r="AL165" s="1160">
        <v>555.60832436846044</v>
      </c>
      <c r="AM165" s="1184"/>
      <c r="AN165" s="1159"/>
      <c r="AO165" s="1160">
        <v>108.99572668997503</v>
      </c>
      <c r="AP165" s="1186"/>
      <c r="AQ165" s="1149"/>
    </row>
    <row r="166" spans="4:43" ht="14.25" customHeight="1">
      <c r="D166" s="3042"/>
      <c r="E166" s="1180"/>
      <c r="F166" s="1172"/>
      <c r="G166" s="1182" t="s">
        <v>607</v>
      </c>
      <c r="H166" s="1183"/>
      <c r="I166" s="1183"/>
      <c r="J166" s="1166"/>
      <c r="K166" s="1167">
        <v>1056.9225159905693</v>
      </c>
      <c r="L166" s="1168"/>
      <c r="M166" s="1169"/>
      <c r="N166" s="1167">
        <v>1325.3818979858659</v>
      </c>
      <c r="O166" s="1168"/>
      <c r="P166" s="1169"/>
      <c r="Q166" s="1167">
        <v>5990.1727782380949</v>
      </c>
      <c r="R166" s="1168"/>
      <c r="S166" s="1169"/>
      <c r="T166" s="1167">
        <v>3837.2134694664028</v>
      </c>
      <c r="U166" s="1168"/>
      <c r="V166" s="1169"/>
      <c r="W166" s="1167">
        <v>2997.0601962382766</v>
      </c>
      <c r="X166" s="1168"/>
      <c r="Y166" s="1167"/>
      <c r="Z166" s="1167">
        <v>721.05008707124853</v>
      </c>
      <c r="AA166" s="1167"/>
      <c r="AB166" s="1169"/>
      <c r="AC166" s="1167">
        <v>1151.8733093683859</v>
      </c>
      <c r="AD166" s="1167"/>
      <c r="AE166" s="1169"/>
      <c r="AF166" s="1167">
        <v>455.49798086284198</v>
      </c>
      <c r="AG166" s="1167"/>
      <c r="AH166" s="1169"/>
      <c r="AI166" s="1167">
        <v>369.50756161147086</v>
      </c>
      <c r="AJ166" s="1168"/>
      <c r="AK166" s="1169"/>
      <c r="AL166" s="1167">
        <v>509.52595197384153</v>
      </c>
      <c r="AM166" s="1168"/>
      <c r="AN166" s="1166"/>
      <c r="AO166" s="1167">
        <v>88.372358107028191</v>
      </c>
      <c r="AP166" s="1170"/>
      <c r="AQ166" s="1149"/>
    </row>
    <row r="167" spans="4:43" ht="14.25" customHeight="1">
      <c r="D167" s="3043"/>
      <c r="E167" s="1190"/>
      <c r="F167" s="1191" t="s">
        <v>605</v>
      </c>
      <c r="G167" s="1192"/>
      <c r="H167" s="1193"/>
      <c r="I167" s="1194"/>
      <c r="J167" s="1174"/>
      <c r="K167" s="1175">
        <v>152.41260941669577</v>
      </c>
      <c r="L167" s="1195"/>
      <c r="M167" s="1177"/>
      <c r="N167" s="1175">
        <v>158.00585983947499</v>
      </c>
      <c r="O167" s="1195"/>
      <c r="P167" s="1177"/>
      <c r="Q167" s="1175">
        <v>873.57356633333336</v>
      </c>
      <c r="R167" s="1195"/>
      <c r="S167" s="1177"/>
      <c r="T167" s="1175">
        <v>440.64504960869562</v>
      </c>
      <c r="U167" s="1195"/>
      <c r="V167" s="1177"/>
      <c r="W167" s="1175">
        <v>355.03064219518376</v>
      </c>
      <c r="X167" s="1195"/>
      <c r="Y167" s="1175"/>
      <c r="Z167" s="1175">
        <v>86.779031304009166</v>
      </c>
      <c r="AA167" s="1175"/>
      <c r="AB167" s="1177"/>
      <c r="AC167" s="1175">
        <v>145.20523609377094</v>
      </c>
      <c r="AD167" s="1175"/>
      <c r="AE167" s="1177"/>
      <c r="AF167" s="1175">
        <v>140.54868396884498</v>
      </c>
      <c r="AG167" s="1175"/>
      <c r="AH167" s="1177"/>
      <c r="AI167" s="1175">
        <v>249.68207457354302</v>
      </c>
      <c r="AJ167" s="1195"/>
      <c r="AK167" s="1177"/>
      <c r="AL167" s="1175">
        <v>46.09504855754858</v>
      </c>
      <c r="AM167" s="1195"/>
      <c r="AN167" s="1174"/>
      <c r="AO167" s="1175">
        <v>8.9071833278630042</v>
      </c>
      <c r="AP167" s="1196"/>
      <c r="AQ167" s="1149"/>
    </row>
    <row r="168" spans="4:43" ht="14.25" customHeight="1">
      <c r="D168" s="3041" t="s">
        <v>606</v>
      </c>
      <c r="E168" s="1172" t="s">
        <v>598</v>
      </c>
      <c r="F168" s="1133"/>
      <c r="G168" s="1173"/>
      <c r="H168" s="1173"/>
      <c r="I168" s="1173"/>
      <c r="J168" s="1174"/>
      <c r="K168" s="1175">
        <v>1864.51025958377</v>
      </c>
      <c r="L168" s="1176"/>
      <c r="M168" s="1177"/>
      <c r="N168" s="1175">
        <v>2304.8834924933535</v>
      </c>
      <c r="O168" s="1176"/>
      <c r="P168" s="1177"/>
      <c r="Q168" s="1175">
        <v>18079.443861166666</v>
      </c>
      <c r="R168" s="1176"/>
      <c r="S168" s="1177"/>
      <c r="T168" s="1175">
        <v>7787.2502584545455</v>
      </c>
      <c r="U168" s="1176"/>
      <c r="V168" s="1177"/>
      <c r="W168" s="1175">
        <v>5896.1221753181235</v>
      </c>
      <c r="X168" s="1176"/>
      <c r="Y168" s="1178"/>
      <c r="Z168" s="1178">
        <v>1006.6075150597939</v>
      </c>
      <c r="AA168" s="1178"/>
      <c r="AB168" s="1177"/>
      <c r="AC168" s="1175">
        <v>2023.509981719357</v>
      </c>
      <c r="AD168" s="1178"/>
      <c r="AE168" s="1177"/>
      <c r="AF168" s="1175">
        <v>878.76460382408811</v>
      </c>
      <c r="AG168" s="1149"/>
      <c r="AH168" s="1177"/>
      <c r="AI168" s="1175">
        <v>1155.784286373728</v>
      </c>
      <c r="AJ168" s="1176"/>
      <c r="AK168" s="1177"/>
      <c r="AL168" s="1175">
        <v>630.58358298131543</v>
      </c>
      <c r="AM168" s="1176"/>
      <c r="AN168" s="1174"/>
      <c r="AO168" s="1175">
        <v>61.18282888833393</v>
      </c>
      <c r="AP168" s="1179"/>
      <c r="AQ168" s="1149"/>
    </row>
    <row r="169" spans="4:43" ht="14.25" customHeight="1">
      <c r="D169" s="3042"/>
      <c r="E169" s="1180"/>
      <c r="F169" s="1181" t="s">
        <v>599</v>
      </c>
      <c r="G169" s="1133"/>
      <c r="H169" s="1133"/>
      <c r="I169" s="1133"/>
      <c r="J169" s="1144"/>
      <c r="K169" s="1145">
        <v>715.53015596414014</v>
      </c>
      <c r="L169" s="1176"/>
      <c r="M169" s="1147"/>
      <c r="N169" s="1145">
        <v>909.48709538347634</v>
      </c>
      <c r="O169" s="1176"/>
      <c r="P169" s="1147"/>
      <c r="Q169" s="1145">
        <v>10962.163983571429</v>
      </c>
      <c r="R169" s="1176"/>
      <c r="S169" s="1147"/>
      <c r="T169" s="1145">
        <v>3525.1085229841897</v>
      </c>
      <c r="U169" s="1176"/>
      <c r="V169" s="1147"/>
      <c r="W169" s="1145">
        <v>2652.462698709759</v>
      </c>
      <c r="X169" s="1176"/>
      <c r="Y169" s="1178"/>
      <c r="Z169" s="1178">
        <v>279.38045115693012</v>
      </c>
      <c r="AA169" s="1178"/>
      <c r="AB169" s="1147"/>
      <c r="AC169" s="1145">
        <v>817.04171697789684</v>
      </c>
      <c r="AD169" s="1178"/>
      <c r="AE169" s="1147"/>
      <c r="AF169" s="1145">
        <v>280.94157447340422</v>
      </c>
      <c r="AG169" s="1178"/>
      <c r="AH169" s="1147"/>
      <c r="AI169" s="1145">
        <v>524.46080019796489</v>
      </c>
      <c r="AJ169" s="1176"/>
      <c r="AK169" s="1147"/>
      <c r="AL169" s="1145">
        <v>82.298839121076227</v>
      </c>
      <c r="AM169" s="1176"/>
      <c r="AN169" s="1144"/>
      <c r="AO169" s="1145">
        <v>25.885349871209421</v>
      </c>
      <c r="AP169" s="1179"/>
      <c r="AQ169" s="1149"/>
    </row>
    <row r="170" spans="4:43" ht="14.25" customHeight="1">
      <c r="D170" s="3042"/>
      <c r="E170" s="1180"/>
      <c r="F170" s="1172"/>
      <c r="G170" s="1182" t="s">
        <v>600</v>
      </c>
      <c r="H170" s="1183"/>
      <c r="I170" s="1183"/>
      <c r="J170" s="1159"/>
      <c r="K170" s="1160">
        <v>354.81613968075447</v>
      </c>
      <c r="L170" s="1184"/>
      <c r="M170" s="1162"/>
      <c r="N170" s="1160">
        <v>489.0994821362948</v>
      </c>
      <c r="O170" s="1184"/>
      <c r="P170" s="1162"/>
      <c r="Q170" s="1160">
        <v>6631.0823633809532</v>
      </c>
      <c r="R170" s="1184"/>
      <c r="S170" s="1162"/>
      <c r="T170" s="1160">
        <v>2010.1338707272728</v>
      </c>
      <c r="U170" s="1184"/>
      <c r="V170" s="1162"/>
      <c r="W170" s="1160">
        <v>1512.1275691989861</v>
      </c>
      <c r="X170" s="1184"/>
      <c r="Y170" s="1185"/>
      <c r="Z170" s="1185">
        <v>119.26252420160367</v>
      </c>
      <c r="AA170" s="1185"/>
      <c r="AB170" s="1162"/>
      <c r="AC170" s="1160">
        <v>447.04957182920293</v>
      </c>
      <c r="AD170" s="1185"/>
      <c r="AE170" s="1162"/>
      <c r="AF170" s="1160">
        <v>53.291466048632216</v>
      </c>
      <c r="AG170" s="1185"/>
      <c r="AH170" s="1162"/>
      <c r="AI170" s="1160">
        <v>87.214956094357078</v>
      </c>
      <c r="AJ170" s="1184"/>
      <c r="AK170" s="1162"/>
      <c r="AL170" s="1160">
        <v>27.032417128550076</v>
      </c>
      <c r="AM170" s="1184"/>
      <c r="AN170" s="1159"/>
      <c r="AO170" s="1160">
        <v>17.164680929361399</v>
      </c>
      <c r="AP170" s="1186"/>
      <c r="AQ170" s="1149"/>
    </row>
    <row r="171" spans="4:43" ht="14.25" customHeight="1">
      <c r="D171" s="3042"/>
      <c r="E171" s="1180"/>
      <c r="F171" s="1172"/>
      <c r="G171" s="1182" t="s">
        <v>601</v>
      </c>
      <c r="H171" s="1183"/>
      <c r="I171" s="1183"/>
      <c r="J171" s="1159"/>
      <c r="K171" s="1160">
        <v>360.71401628338577</v>
      </c>
      <c r="L171" s="1184"/>
      <c r="M171" s="1162"/>
      <c r="N171" s="1160">
        <v>420.38761324718155</v>
      </c>
      <c r="O171" s="1184"/>
      <c r="P171" s="1162"/>
      <c r="Q171" s="1160">
        <v>4331.0816201904763</v>
      </c>
      <c r="R171" s="1184"/>
      <c r="S171" s="1162"/>
      <c r="T171" s="1160">
        <v>1514.9746522569169</v>
      </c>
      <c r="U171" s="1184"/>
      <c r="V171" s="1162"/>
      <c r="W171" s="1160">
        <v>1140.3351295107732</v>
      </c>
      <c r="X171" s="1184"/>
      <c r="Y171" s="1185"/>
      <c r="Z171" s="1185">
        <v>160.11792695532648</v>
      </c>
      <c r="AA171" s="1185"/>
      <c r="AB171" s="1162"/>
      <c r="AC171" s="1160">
        <v>369.99214514869391</v>
      </c>
      <c r="AD171" s="1185"/>
      <c r="AE171" s="1162"/>
      <c r="AF171" s="1160">
        <v>227.65010842477201</v>
      </c>
      <c r="AG171" s="1185"/>
      <c r="AH171" s="1162"/>
      <c r="AI171" s="1160">
        <v>437.24584410360779</v>
      </c>
      <c r="AJ171" s="1184"/>
      <c r="AK171" s="1162"/>
      <c r="AL171" s="1160">
        <v>55.266421992526162</v>
      </c>
      <c r="AM171" s="1184"/>
      <c r="AN171" s="1159"/>
      <c r="AO171" s="1160">
        <v>8.7206689418480199</v>
      </c>
      <c r="AP171" s="1186"/>
      <c r="AQ171" s="1149"/>
    </row>
    <row r="172" spans="4:43" ht="14.25" customHeight="1">
      <c r="D172" s="3042"/>
      <c r="E172" s="1180"/>
      <c r="F172" s="1172"/>
      <c r="G172" s="1182" t="s">
        <v>602</v>
      </c>
      <c r="H172" s="1187"/>
      <c r="I172" s="1183"/>
      <c r="J172" s="1159"/>
      <c r="K172" s="1160">
        <v>56.342663366864592</v>
      </c>
      <c r="L172" s="1184"/>
      <c r="M172" s="1162"/>
      <c r="N172" s="1160">
        <v>81.39352179437995</v>
      </c>
      <c r="O172" s="1184"/>
      <c r="P172" s="1162"/>
      <c r="Q172" s="1160">
        <v>1259.2549677619047</v>
      </c>
      <c r="R172" s="1184"/>
      <c r="S172" s="1162"/>
      <c r="T172" s="1160">
        <v>415.41097446245055</v>
      </c>
      <c r="U172" s="1184"/>
      <c r="V172" s="1162"/>
      <c r="W172" s="1160">
        <v>276.99210646261088</v>
      </c>
      <c r="X172" s="1184"/>
      <c r="Y172" s="1185"/>
      <c r="Z172" s="1185">
        <v>10.682280876517755</v>
      </c>
      <c r="AA172" s="1185"/>
      <c r="AB172" s="1162"/>
      <c r="AC172" s="1160">
        <v>69.732981605492299</v>
      </c>
      <c r="AD172" s="1185"/>
      <c r="AE172" s="1162"/>
      <c r="AF172" s="1160">
        <v>7.22742074468085E-2</v>
      </c>
      <c r="AG172" s="1185"/>
      <c r="AH172" s="1162"/>
      <c r="AI172" s="1160">
        <v>5.6719232192414433E-2</v>
      </c>
      <c r="AJ172" s="1184"/>
      <c r="AK172" s="1162"/>
      <c r="AL172" s="1160">
        <v>9.6346953662182364E-2</v>
      </c>
      <c r="AM172" s="1184"/>
      <c r="AN172" s="1159"/>
      <c r="AO172" s="1160">
        <v>1.1578756682126294</v>
      </c>
      <c r="AP172" s="1186"/>
      <c r="AQ172" s="1149"/>
    </row>
    <row r="173" spans="4:43" ht="14.25" customHeight="1">
      <c r="D173" s="3042"/>
      <c r="E173" s="1180"/>
      <c r="F173" s="1188" t="s">
        <v>603</v>
      </c>
      <c r="G173" s="1183"/>
      <c r="H173" s="1187"/>
      <c r="I173" s="1189"/>
      <c r="J173" s="1159"/>
      <c r="K173" s="1160">
        <v>1030.4400533541739</v>
      </c>
      <c r="L173" s="1184"/>
      <c r="M173" s="1162"/>
      <c r="N173" s="1160">
        <v>1277.5801350880026</v>
      </c>
      <c r="O173" s="1184"/>
      <c r="P173" s="1162"/>
      <c r="Q173" s="1160">
        <v>6494.9945881666672</v>
      </c>
      <c r="R173" s="1184"/>
      <c r="S173" s="1162"/>
      <c r="T173" s="1160">
        <v>3931.07623829249</v>
      </c>
      <c r="U173" s="1184"/>
      <c r="V173" s="1162"/>
      <c r="W173" s="1160">
        <v>2984.1748078479091</v>
      </c>
      <c r="X173" s="1184"/>
      <c r="Y173" s="1185"/>
      <c r="Z173" s="1185">
        <v>660.62563483253143</v>
      </c>
      <c r="AA173" s="1185"/>
      <c r="AB173" s="1162"/>
      <c r="AC173" s="1160">
        <v>1101.4034108144674</v>
      </c>
      <c r="AD173" s="1185"/>
      <c r="AE173" s="1162"/>
      <c r="AF173" s="1160">
        <v>477.04761387348026</v>
      </c>
      <c r="AG173" s="1185"/>
      <c r="AH173" s="1162"/>
      <c r="AI173" s="1160">
        <v>419.97723495097131</v>
      </c>
      <c r="AJ173" s="1184"/>
      <c r="AK173" s="1162"/>
      <c r="AL173" s="1160">
        <v>506.48523216367715</v>
      </c>
      <c r="AM173" s="1184"/>
      <c r="AN173" s="1159"/>
      <c r="AO173" s="1160">
        <v>33.057072512308238</v>
      </c>
      <c r="AP173" s="1186"/>
      <c r="AQ173" s="1149"/>
    </row>
    <row r="174" spans="4:43" ht="14.25" customHeight="1">
      <c r="D174" s="3042"/>
      <c r="E174" s="1180"/>
      <c r="F174" s="1172"/>
      <c r="G174" s="1182" t="s">
        <v>607</v>
      </c>
      <c r="H174" s="1183"/>
      <c r="I174" s="1183"/>
      <c r="J174" s="1166"/>
      <c r="K174" s="1167">
        <v>848.52424711875653</v>
      </c>
      <c r="L174" s="1168"/>
      <c r="M174" s="1169"/>
      <c r="N174" s="1167">
        <v>1039.9926568719502</v>
      </c>
      <c r="O174" s="1168"/>
      <c r="P174" s="1169"/>
      <c r="Q174" s="1167">
        <v>4360.0765841904768</v>
      </c>
      <c r="R174" s="1168"/>
      <c r="S174" s="1169"/>
      <c r="T174" s="1167">
        <v>3027.8252386166009</v>
      </c>
      <c r="U174" s="1168"/>
      <c r="V174" s="1169"/>
      <c r="W174" s="1167">
        <v>2311.2735104524713</v>
      </c>
      <c r="X174" s="1168"/>
      <c r="Y174" s="1167"/>
      <c r="Z174" s="1167">
        <v>580.40933798304695</v>
      </c>
      <c r="AA174" s="1167"/>
      <c r="AB174" s="1169"/>
      <c r="AC174" s="1167">
        <v>879.20596857133296</v>
      </c>
      <c r="AD174" s="1167"/>
      <c r="AE174" s="1169"/>
      <c r="AF174" s="1167">
        <v>420.03706005737087</v>
      </c>
      <c r="AG174" s="1167"/>
      <c r="AH174" s="1169"/>
      <c r="AI174" s="1167">
        <v>340.83323982608692</v>
      </c>
      <c r="AJ174" s="1168"/>
      <c r="AK174" s="1169"/>
      <c r="AL174" s="1167">
        <v>468.46178491106127</v>
      </c>
      <c r="AM174" s="1168"/>
      <c r="AN174" s="1166"/>
      <c r="AO174" s="1167">
        <v>28.170162677131646</v>
      </c>
      <c r="AP174" s="1170"/>
      <c r="AQ174" s="1149"/>
    </row>
    <row r="175" spans="4:43" ht="14.25" customHeight="1">
      <c r="D175" s="3043"/>
      <c r="E175" s="1190"/>
      <c r="F175" s="1191" t="s">
        <v>605</v>
      </c>
      <c r="G175" s="1192"/>
      <c r="H175" s="1193"/>
      <c r="I175" s="1194"/>
      <c r="J175" s="1174"/>
      <c r="K175" s="1175">
        <v>118.54005026545582</v>
      </c>
      <c r="L175" s="1195"/>
      <c r="M175" s="1177"/>
      <c r="N175" s="1175">
        <v>117.81626202187448</v>
      </c>
      <c r="O175" s="1195"/>
      <c r="P175" s="1177"/>
      <c r="Q175" s="1175">
        <v>622.28528942857145</v>
      </c>
      <c r="R175" s="1195"/>
      <c r="S175" s="1177"/>
      <c r="T175" s="1175">
        <v>331.06549717786561</v>
      </c>
      <c r="U175" s="1195"/>
      <c r="V175" s="1177"/>
      <c r="W175" s="1175">
        <v>259.48466876045626</v>
      </c>
      <c r="X175" s="1195"/>
      <c r="Y175" s="1175"/>
      <c r="Z175" s="1175">
        <v>66.601429070332188</v>
      </c>
      <c r="AA175" s="1175"/>
      <c r="AB175" s="1177"/>
      <c r="AC175" s="1175">
        <v>105.06485392699263</v>
      </c>
      <c r="AD175" s="1175"/>
      <c r="AE175" s="1177"/>
      <c r="AF175" s="1175">
        <v>120.77541547720365</v>
      </c>
      <c r="AG175" s="1175"/>
      <c r="AH175" s="1177"/>
      <c r="AI175" s="1175">
        <v>211.34625122479184</v>
      </c>
      <c r="AJ175" s="1195"/>
      <c r="AK175" s="1177"/>
      <c r="AL175" s="1175">
        <v>41.799511696562028</v>
      </c>
      <c r="AM175" s="1195"/>
      <c r="AN175" s="1174"/>
      <c r="AO175" s="1175">
        <v>2.240406504816268</v>
      </c>
      <c r="AP175" s="1196"/>
      <c r="AQ175" s="1149"/>
    </row>
    <row r="176" spans="4:43" ht="14.25" customHeight="1">
      <c r="D176" s="3041" t="s">
        <v>608</v>
      </c>
      <c r="E176" s="1172" t="s">
        <v>598</v>
      </c>
      <c r="F176" s="1133"/>
      <c r="G176" s="1173"/>
      <c r="H176" s="1173"/>
      <c r="I176" s="1173"/>
      <c r="J176" s="1174"/>
      <c r="K176" s="1175">
        <v>692.22328783793228</v>
      </c>
      <c r="L176" s="1176"/>
      <c r="M176" s="1177"/>
      <c r="N176" s="1175">
        <v>943.6730510011779</v>
      </c>
      <c r="O176" s="1176"/>
      <c r="P176" s="1177"/>
      <c r="Q176" s="1175">
        <v>8229.3997060714282</v>
      </c>
      <c r="R176" s="1176"/>
      <c r="S176" s="1177"/>
      <c r="T176" s="1175">
        <v>2925.4631256126481</v>
      </c>
      <c r="U176" s="1176"/>
      <c r="V176" s="1177"/>
      <c r="W176" s="1175">
        <v>2504.6929180925222</v>
      </c>
      <c r="X176" s="1176"/>
      <c r="Y176" s="1178"/>
      <c r="Z176" s="1178">
        <v>379.34559389461623</v>
      </c>
      <c r="AA176" s="1178"/>
      <c r="AB176" s="1177"/>
      <c r="AC176" s="1175">
        <v>903.17378957133292</v>
      </c>
      <c r="AD176" s="1178"/>
      <c r="AE176" s="1177"/>
      <c r="AF176" s="1175">
        <v>127.51809760638298</v>
      </c>
      <c r="AG176" s="1149"/>
      <c r="AH176" s="1177"/>
      <c r="AI176" s="1175">
        <v>180.47862244218317</v>
      </c>
      <c r="AJ176" s="1176"/>
      <c r="AK176" s="1177"/>
      <c r="AL176" s="1175">
        <v>85.368225134529141</v>
      </c>
      <c r="AM176" s="1176"/>
      <c r="AN176" s="1174"/>
      <c r="AO176" s="1175">
        <v>163.05642511594718</v>
      </c>
      <c r="AP176" s="1179"/>
      <c r="AQ176" s="1149"/>
    </row>
    <row r="177" spans="4:43" ht="14.25" customHeight="1">
      <c r="D177" s="3042"/>
      <c r="E177" s="1180"/>
      <c r="F177" s="1181" t="s">
        <v>599</v>
      </c>
      <c r="G177" s="1133"/>
      <c r="H177" s="1133"/>
      <c r="I177" s="1133"/>
      <c r="J177" s="1144"/>
      <c r="K177" s="1145">
        <v>371.43321487134705</v>
      </c>
      <c r="L177" s="1176"/>
      <c r="M177" s="1147"/>
      <c r="N177" s="1145">
        <v>508.04363961972069</v>
      </c>
      <c r="O177" s="1176"/>
      <c r="P177" s="1147"/>
      <c r="Q177" s="1145">
        <v>5385.2353535714283</v>
      </c>
      <c r="R177" s="1176"/>
      <c r="S177" s="1147"/>
      <c r="T177" s="1145">
        <v>1642.1259517391304</v>
      </c>
      <c r="U177" s="1176"/>
      <c r="V177" s="1147"/>
      <c r="W177" s="1145">
        <v>1420.2870212040557</v>
      </c>
      <c r="X177" s="1176"/>
      <c r="Y177" s="1178"/>
      <c r="Z177" s="1178">
        <v>178.25668517754869</v>
      </c>
      <c r="AA177" s="1178"/>
      <c r="AB177" s="1147"/>
      <c r="AC177" s="1145">
        <v>482.3900005894173</v>
      </c>
      <c r="AD177" s="1178"/>
      <c r="AE177" s="1147"/>
      <c r="AF177" s="1145">
        <v>64.632565984042557</v>
      </c>
      <c r="AG177" s="1178"/>
      <c r="AH177" s="1147"/>
      <c r="AI177" s="1145">
        <v>106.15189216466234</v>
      </c>
      <c r="AJ177" s="1176"/>
      <c r="AK177" s="1147"/>
      <c r="AL177" s="1145">
        <v>31.949596068759341</v>
      </c>
      <c r="AM177" s="1176"/>
      <c r="AN177" s="1144"/>
      <c r="AO177" s="1145">
        <v>80.450994115233669</v>
      </c>
      <c r="AP177" s="1179"/>
      <c r="AQ177" s="1149"/>
    </row>
    <row r="178" spans="4:43" ht="14.25" customHeight="1">
      <c r="D178" s="3042"/>
      <c r="E178" s="1180"/>
      <c r="F178" s="1172"/>
      <c r="G178" s="1182" t="s">
        <v>600</v>
      </c>
      <c r="H178" s="1183"/>
      <c r="I178" s="1183"/>
      <c r="J178" s="1159"/>
      <c r="K178" s="1160">
        <v>210.72863618232623</v>
      </c>
      <c r="L178" s="1184"/>
      <c r="M178" s="1162"/>
      <c r="N178" s="1160">
        <v>293.22460166582539</v>
      </c>
      <c r="O178" s="1184"/>
      <c r="P178" s="1162"/>
      <c r="Q178" s="1160">
        <v>3264.0279251190477</v>
      </c>
      <c r="R178" s="1184"/>
      <c r="S178" s="1162"/>
      <c r="T178" s="1160">
        <v>960.4977104150197</v>
      </c>
      <c r="U178" s="1184"/>
      <c r="V178" s="1162"/>
      <c r="W178" s="1160">
        <v>829.58526337135618</v>
      </c>
      <c r="X178" s="1184"/>
      <c r="Y178" s="1185"/>
      <c r="Z178" s="1185">
        <v>99.3237713860252</v>
      </c>
      <c r="AA178" s="1185"/>
      <c r="AB178" s="1162"/>
      <c r="AC178" s="1160">
        <v>281.58474488948428</v>
      </c>
      <c r="AD178" s="1185"/>
      <c r="AE178" s="1162"/>
      <c r="AF178" s="1160">
        <v>25.394044471884499</v>
      </c>
      <c r="AG178" s="1185"/>
      <c r="AH178" s="1162"/>
      <c r="AI178" s="1160">
        <v>35.550960490286776</v>
      </c>
      <c r="AJ178" s="1184"/>
      <c r="AK178" s="1162"/>
      <c r="AL178" s="1160">
        <v>17.758290508221226</v>
      </c>
      <c r="AM178" s="1184"/>
      <c r="AN178" s="1159"/>
      <c r="AO178" s="1160">
        <v>48.441830938280411</v>
      </c>
      <c r="AP178" s="1186"/>
      <c r="AQ178" s="1149"/>
    </row>
    <row r="179" spans="4:43" ht="14.25" customHeight="1">
      <c r="D179" s="3042"/>
      <c r="E179" s="1180"/>
      <c r="F179" s="1172"/>
      <c r="G179" s="1182" t="s">
        <v>601</v>
      </c>
      <c r="H179" s="1183"/>
      <c r="I179" s="1183"/>
      <c r="J179" s="1159"/>
      <c r="K179" s="1160">
        <v>160.70457868902085</v>
      </c>
      <c r="L179" s="1184"/>
      <c r="M179" s="1162"/>
      <c r="N179" s="1160">
        <v>214.81903795389533</v>
      </c>
      <c r="O179" s="1184"/>
      <c r="P179" s="1162"/>
      <c r="Q179" s="1160">
        <v>2121.207428452381</v>
      </c>
      <c r="R179" s="1184"/>
      <c r="S179" s="1162"/>
      <c r="T179" s="1160">
        <v>681.6282413241106</v>
      </c>
      <c r="U179" s="1184"/>
      <c r="V179" s="1162"/>
      <c r="W179" s="1160">
        <v>590.70175783269963</v>
      </c>
      <c r="X179" s="1184"/>
      <c r="Y179" s="1185"/>
      <c r="Z179" s="1185">
        <v>78.93291379152349</v>
      </c>
      <c r="AA179" s="1185"/>
      <c r="AB179" s="1162"/>
      <c r="AC179" s="1160">
        <v>200.80525569993301</v>
      </c>
      <c r="AD179" s="1185"/>
      <c r="AE179" s="1162"/>
      <c r="AF179" s="1160">
        <v>39.238521512158052</v>
      </c>
      <c r="AG179" s="1185"/>
      <c r="AH179" s="1162"/>
      <c r="AI179" s="1160">
        <v>70.600931674375573</v>
      </c>
      <c r="AJ179" s="1184"/>
      <c r="AK179" s="1162"/>
      <c r="AL179" s="1160">
        <v>14.191305560538117</v>
      </c>
      <c r="AM179" s="1184"/>
      <c r="AN179" s="1159"/>
      <c r="AO179" s="1160">
        <v>32.009163176953265</v>
      </c>
      <c r="AP179" s="1186"/>
      <c r="AQ179" s="1149"/>
    </row>
    <row r="180" spans="4:43" ht="14.25" customHeight="1">
      <c r="D180" s="3042"/>
      <c r="E180" s="1180"/>
      <c r="F180" s="1172"/>
      <c r="G180" s="1182" t="s">
        <v>602</v>
      </c>
      <c r="H180" s="1187"/>
      <c r="I180" s="1183"/>
      <c r="J180" s="1159"/>
      <c r="K180" s="1160">
        <v>17.92050117475841</v>
      </c>
      <c r="L180" s="1184"/>
      <c r="M180" s="1162"/>
      <c r="N180" s="1160">
        <v>25.600857514723206</v>
      </c>
      <c r="O180" s="1184"/>
      <c r="P180" s="1162"/>
      <c r="Q180" s="1160">
        <v>214.48332095238095</v>
      </c>
      <c r="R180" s="1184"/>
      <c r="S180" s="1162"/>
      <c r="T180" s="1160">
        <v>107.04217438735178</v>
      </c>
      <c r="U180" s="1184"/>
      <c r="V180" s="1162"/>
      <c r="W180" s="1160">
        <v>73.350115082382771</v>
      </c>
      <c r="X180" s="1184"/>
      <c r="Y180" s="1185"/>
      <c r="Z180" s="1185">
        <v>8.3389266002290956</v>
      </c>
      <c r="AA180" s="1185"/>
      <c r="AB180" s="1162"/>
      <c r="AC180" s="1160">
        <v>24.911383834561285</v>
      </c>
      <c r="AD180" s="1185"/>
      <c r="AE180" s="1162"/>
      <c r="AF180" s="1160">
        <v>0.66985384878419452</v>
      </c>
      <c r="AG180" s="1185"/>
      <c r="AH180" s="1162"/>
      <c r="AI180" s="1160">
        <v>0.13255534690101758</v>
      </c>
      <c r="AJ180" s="1184"/>
      <c r="AK180" s="1162"/>
      <c r="AL180" s="1160">
        <v>1.1795338041853514</v>
      </c>
      <c r="AM180" s="1184"/>
      <c r="AN180" s="1159"/>
      <c r="AO180" s="1160">
        <v>2.6623889207991436</v>
      </c>
      <c r="AP180" s="1186"/>
      <c r="AQ180" s="1149"/>
    </row>
    <row r="181" spans="4:43" ht="14.25" customHeight="1">
      <c r="D181" s="3042"/>
      <c r="E181" s="1180"/>
      <c r="F181" s="1188" t="s">
        <v>603</v>
      </c>
      <c r="G181" s="1183"/>
      <c r="H181" s="1187"/>
      <c r="I181" s="1189"/>
      <c r="J181" s="1159"/>
      <c r="K181" s="1160">
        <v>286.91751381534522</v>
      </c>
      <c r="L181" s="1184"/>
      <c r="M181" s="1162"/>
      <c r="N181" s="1160">
        <v>395.43981356385666</v>
      </c>
      <c r="O181" s="1184"/>
      <c r="P181" s="1162"/>
      <c r="Q181" s="1160">
        <v>2592.876075595238</v>
      </c>
      <c r="R181" s="1184"/>
      <c r="S181" s="1162"/>
      <c r="T181" s="1160">
        <v>1173.7576214426877</v>
      </c>
      <c r="U181" s="1184"/>
      <c r="V181" s="1162"/>
      <c r="W181" s="1160">
        <v>988.85992345373893</v>
      </c>
      <c r="X181" s="1184"/>
      <c r="Y181" s="1185"/>
      <c r="Z181" s="1185">
        <v>180.9113064833906</v>
      </c>
      <c r="AA181" s="1185"/>
      <c r="AB181" s="1162"/>
      <c r="AC181" s="1160">
        <v>380.64340681513733</v>
      </c>
      <c r="AD181" s="1185"/>
      <c r="AE181" s="1162"/>
      <c r="AF181" s="1160">
        <v>43.112263130699091</v>
      </c>
      <c r="AG181" s="1185"/>
      <c r="AH181" s="1162"/>
      <c r="AI181" s="1160">
        <v>35.990906928769654</v>
      </c>
      <c r="AJ181" s="1184"/>
      <c r="AK181" s="1162"/>
      <c r="AL181" s="1160">
        <v>49.123092204783262</v>
      </c>
      <c r="AM181" s="1184"/>
      <c r="AN181" s="1159"/>
      <c r="AO181" s="1160">
        <v>75.938654177666777</v>
      </c>
      <c r="AP181" s="1186"/>
      <c r="AQ181" s="1149"/>
    </row>
    <row r="182" spans="4:43" ht="14.25" customHeight="1">
      <c r="D182" s="3042"/>
      <c r="E182" s="1180"/>
      <c r="F182" s="1172"/>
      <c r="G182" s="1182" t="s">
        <v>607</v>
      </c>
      <c r="H182" s="1183"/>
      <c r="I182" s="1183"/>
      <c r="J182" s="1166"/>
      <c r="K182" s="1167">
        <v>208.3982688718128</v>
      </c>
      <c r="L182" s="1168"/>
      <c r="M182" s="1169"/>
      <c r="N182" s="1167">
        <v>285.38924111391549</v>
      </c>
      <c r="O182" s="1168"/>
      <c r="P182" s="1169"/>
      <c r="Q182" s="1167">
        <v>1630.0961940476191</v>
      </c>
      <c r="R182" s="1168"/>
      <c r="S182" s="1169"/>
      <c r="T182" s="1167">
        <v>809.38823084980243</v>
      </c>
      <c r="U182" s="1168"/>
      <c r="V182" s="1169"/>
      <c r="W182" s="1167">
        <v>685.78668578580482</v>
      </c>
      <c r="X182" s="1168"/>
      <c r="Y182" s="1167"/>
      <c r="Z182" s="1167">
        <v>140.6407490882016</v>
      </c>
      <c r="AA182" s="1167"/>
      <c r="AB182" s="1169"/>
      <c r="AC182" s="1167">
        <v>272.66734079705293</v>
      </c>
      <c r="AD182" s="1167"/>
      <c r="AE182" s="1169"/>
      <c r="AF182" s="1167">
        <v>35.460920805471119</v>
      </c>
      <c r="AG182" s="1167"/>
      <c r="AH182" s="1169"/>
      <c r="AI182" s="1167">
        <v>28.674321785383903</v>
      </c>
      <c r="AJ182" s="1168"/>
      <c r="AK182" s="1169"/>
      <c r="AL182" s="1167">
        <v>41.064167062780271</v>
      </c>
      <c r="AM182" s="1168"/>
      <c r="AN182" s="1166"/>
      <c r="AO182" s="1167">
        <v>60.202195429896541</v>
      </c>
      <c r="AP182" s="1170"/>
      <c r="AQ182" s="1149"/>
    </row>
    <row r="183" spans="4:43" ht="14.25" customHeight="1">
      <c r="D183" s="3043"/>
      <c r="E183" s="1190"/>
      <c r="F183" s="1191" t="s">
        <v>605</v>
      </c>
      <c r="G183" s="1192"/>
      <c r="H183" s="1193"/>
      <c r="I183" s="1194"/>
      <c r="J183" s="1174"/>
      <c r="K183" s="1175">
        <v>33.872559151239962</v>
      </c>
      <c r="L183" s="1195"/>
      <c r="M183" s="1177"/>
      <c r="N183" s="1175">
        <v>40.189597817600543</v>
      </c>
      <c r="O183" s="1195"/>
      <c r="P183" s="1177"/>
      <c r="Q183" s="1175">
        <v>251.28827690476191</v>
      </c>
      <c r="R183" s="1195"/>
      <c r="S183" s="1177"/>
      <c r="T183" s="1175">
        <v>109.57955243083005</v>
      </c>
      <c r="U183" s="1195"/>
      <c r="V183" s="1177"/>
      <c r="W183" s="1175">
        <v>95.5459734347275</v>
      </c>
      <c r="X183" s="1195"/>
      <c r="Y183" s="1175"/>
      <c r="Z183" s="1175">
        <v>20.177602233676978</v>
      </c>
      <c r="AA183" s="1175"/>
      <c r="AB183" s="1177"/>
      <c r="AC183" s="1175">
        <v>40.140382166778295</v>
      </c>
      <c r="AD183" s="1175"/>
      <c r="AE183" s="1177"/>
      <c r="AF183" s="1175">
        <v>19.773268491641339</v>
      </c>
      <c r="AG183" s="1175"/>
      <c r="AH183" s="1177"/>
      <c r="AI183" s="1175">
        <v>38.335823348751155</v>
      </c>
      <c r="AJ183" s="1195"/>
      <c r="AK183" s="1177"/>
      <c r="AL183" s="1175">
        <v>4.2955368609865472</v>
      </c>
      <c r="AM183" s="1195"/>
      <c r="AN183" s="1174"/>
      <c r="AO183" s="1175">
        <v>6.6667768230467352</v>
      </c>
      <c r="AP183" s="1196"/>
      <c r="AQ183" s="1149"/>
    </row>
    <row r="184" spans="4:43" ht="14.25" customHeight="1">
      <c r="F184" s="1136"/>
      <c r="G184" s="1136"/>
      <c r="H184" s="1136"/>
      <c r="I184" s="1136"/>
    </row>
    <row r="185" spans="4:43" ht="14.25" hidden="1" customHeight="1"/>
    <row r="186" spans="4:43" ht="14.25" customHeight="1">
      <c r="D186" s="1126" t="s">
        <v>623</v>
      </c>
      <c r="AP186" s="1171" t="s">
        <v>350</v>
      </c>
    </row>
    <row r="187" spans="4:43" ht="4.5" customHeight="1">
      <c r="D187" s="1130"/>
      <c r="E187" s="1131"/>
      <c r="F187" s="1131"/>
      <c r="G187" s="1131"/>
      <c r="H187" s="1131"/>
      <c r="I187" s="1131"/>
      <c r="J187" s="3044" t="s">
        <v>583</v>
      </c>
      <c r="K187" s="3045"/>
      <c r="L187" s="3045"/>
      <c r="M187" s="1132"/>
      <c r="N187" s="1132"/>
      <c r="O187" s="1132"/>
      <c r="P187" s="1132"/>
      <c r="Q187" s="1132"/>
      <c r="R187" s="1132"/>
      <c r="S187" s="1132"/>
      <c r="T187" s="1132"/>
      <c r="U187" s="1132"/>
      <c r="V187" s="1132"/>
      <c r="W187" s="1132"/>
      <c r="X187" s="1132"/>
      <c r="Y187" s="1132"/>
      <c r="Z187" s="1132"/>
      <c r="AA187" s="1132"/>
      <c r="AB187" s="1132"/>
      <c r="AC187" s="1132"/>
      <c r="AD187" s="1132"/>
      <c r="AE187" s="1132"/>
      <c r="AF187" s="1132"/>
      <c r="AG187" s="1132"/>
      <c r="AH187" s="1133"/>
      <c r="AI187" s="1133"/>
      <c r="AJ187" s="1133"/>
      <c r="AK187" s="1132"/>
      <c r="AL187" s="1132"/>
      <c r="AM187" s="1132"/>
      <c r="AN187" s="3044" t="s">
        <v>584</v>
      </c>
      <c r="AO187" s="3045"/>
      <c r="AP187" s="3053"/>
      <c r="AQ187" s="1134"/>
    </row>
    <row r="188" spans="4:43" ht="4.5" customHeight="1">
      <c r="D188" s="1135"/>
      <c r="E188" s="1136"/>
      <c r="F188" s="1136"/>
      <c r="G188" s="1136"/>
      <c r="H188" s="1136"/>
      <c r="I188" s="1136"/>
      <c r="J188" s="3046"/>
      <c r="K188" s="3047"/>
      <c r="L188" s="3047"/>
      <c r="M188" s="3057" t="s">
        <v>585</v>
      </c>
      <c r="N188" s="3058"/>
      <c r="O188" s="3058"/>
      <c r="P188" s="1137"/>
      <c r="Q188" s="1137"/>
      <c r="R188" s="1137"/>
      <c r="S188" s="1138"/>
      <c r="T188" s="1138"/>
      <c r="U188" s="1138"/>
      <c r="V188" s="1138"/>
      <c r="W188" s="1138"/>
      <c r="X188" s="1138"/>
      <c r="Y188" s="1138"/>
      <c r="Z188" s="1138"/>
      <c r="AA188" s="1138"/>
      <c r="AB188" s="1138"/>
      <c r="AC188" s="1138"/>
      <c r="AD188" s="1138"/>
      <c r="AE188" s="3057" t="s">
        <v>586</v>
      </c>
      <c r="AF188" s="3061"/>
      <c r="AG188" s="3061"/>
      <c r="AH188" s="1139"/>
      <c r="AI188" s="1139"/>
      <c r="AJ188" s="1139"/>
      <c r="AK188" s="1139"/>
      <c r="AL188" s="1139"/>
      <c r="AM188" s="1140"/>
      <c r="AN188" s="3046"/>
      <c r="AO188" s="3054"/>
      <c r="AP188" s="3055"/>
      <c r="AQ188" s="1134"/>
    </row>
    <row r="189" spans="4:43" ht="24" customHeight="1">
      <c r="D189" s="1135"/>
      <c r="E189" s="1141"/>
      <c r="F189" s="1141"/>
      <c r="G189" s="1141"/>
      <c r="H189" s="1141"/>
      <c r="I189" s="1141"/>
      <c r="J189" s="3048"/>
      <c r="K189" s="3049"/>
      <c r="L189" s="3049"/>
      <c r="M189" s="3059"/>
      <c r="N189" s="3060"/>
      <c r="O189" s="3060"/>
      <c r="P189" s="3063" t="s">
        <v>587</v>
      </c>
      <c r="Q189" s="3064"/>
      <c r="R189" s="3065"/>
      <c r="S189" s="3063" t="s">
        <v>588</v>
      </c>
      <c r="T189" s="3064"/>
      <c r="U189" s="3065"/>
      <c r="V189" s="3063" t="s">
        <v>616</v>
      </c>
      <c r="W189" s="3064"/>
      <c r="X189" s="3065"/>
      <c r="Y189" s="3066" t="s">
        <v>590</v>
      </c>
      <c r="Z189" s="3067"/>
      <c r="AA189" s="3068"/>
      <c r="AB189" s="3063" t="s">
        <v>591</v>
      </c>
      <c r="AC189" s="3064"/>
      <c r="AD189" s="3064"/>
      <c r="AE189" s="3062"/>
      <c r="AF189" s="3049"/>
      <c r="AG189" s="3049"/>
      <c r="AH189" s="3050" t="s">
        <v>592</v>
      </c>
      <c r="AI189" s="3051"/>
      <c r="AJ189" s="3052"/>
      <c r="AK189" s="3050" t="s">
        <v>593</v>
      </c>
      <c r="AL189" s="3051"/>
      <c r="AM189" s="3052"/>
      <c r="AN189" s="3048"/>
      <c r="AO189" s="3049"/>
      <c r="AP189" s="3056"/>
      <c r="AQ189" s="1134"/>
    </row>
    <row r="190" spans="4:43" ht="14.25" customHeight="1">
      <c r="D190" s="3041" t="s">
        <v>597</v>
      </c>
      <c r="E190" s="1172" t="s">
        <v>598</v>
      </c>
      <c r="F190" s="1133"/>
      <c r="G190" s="1173"/>
      <c r="H190" s="1173"/>
      <c r="I190" s="1173"/>
      <c r="J190" s="1174"/>
      <c r="K190" s="1209">
        <v>3.6007476136296512</v>
      </c>
      <c r="L190" s="1176"/>
      <c r="M190" s="1177"/>
      <c r="N190" s="1209">
        <v>3.886754976784812</v>
      </c>
      <c r="O190" s="1176"/>
      <c r="P190" s="1177"/>
      <c r="Q190" s="1209">
        <v>4.324172623768141</v>
      </c>
      <c r="R190" s="1176"/>
      <c r="S190" s="1177"/>
      <c r="T190" s="1209">
        <v>3.4879924726695988</v>
      </c>
      <c r="U190" s="1176"/>
      <c r="V190" s="1177"/>
      <c r="W190" s="1209">
        <v>4.3371778518875415</v>
      </c>
      <c r="X190" s="1176"/>
      <c r="Y190" s="1178"/>
      <c r="Z190" s="1200">
        <v>2.6157148687092624</v>
      </c>
      <c r="AA190" s="1178"/>
      <c r="AB190" s="1177"/>
      <c r="AC190" s="1209">
        <v>3.0197981215769998</v>
      </c>
      <c r="AD190" s="1178"/>
      <c r="AE190" s="1177"/>
      <c r="AF190" s="1209">
        <v>1.5023912456827881</v>
      </c>
      <c r="AG190" s="1149"/>
      <c r="AH190" s="1177"/>
      <c r="AI190" s="1209">
        <v>0.75811422374698623</v>
      </c>
      <c r="AJ190" s="1176"/>
      <c r="AK190" s="1177"/>
      <c r="AL190" s="1209">
        <v>2.8346993785870911</v>
      </c>
      <c r="AM190" s="1176"/>
      <c r="AN190" s="1174"/>
      <c r="AO190" s="1209">
        <v>3.0935413686693947</v>
      </c>
      <c r="AP190" s="1179"/>
      <c r="AQ190" s="1149"/>
    </row>
    <row r="191" spans="4:43" ht="14.25" customHeight="1">
      <c r="D191" s="3042"/>
      <c r="E191" s="1180"/>
      <c r="F191" s="1181" t="s">
        <v>599</v>
      </c>
      <c r="G191" s="1133"/>
      <c r="H191" s="1133"/>
      <c r="I191" s="1133"/>
      <c r="J191" s="1144"/>
      <c r="K191" s="1210">
        <v>3.4062800478526833</v>
      </c>
      <c r="L191" s="1176"/>
      <c r="M191" s="1147"/>
      <c r="N191" s="1210">
        <v>3.794926142617383</v>
      </c>
      <c r="O191" s="1176"/>
      <c r="P191" s="1147"/>
      <c r="Q191" s="1210">
        <v>3.6170674709212758</v>
      </c>
      <c r="R191" s="1176"/>
      <c r="S191" s="1147"/>
      <c r="T191" s="1210">
        <v>3.034109747355429</v>
      </c>
      <c r="U191" s="1176"/>
      <c r="V191" s="1147"/>
      <c r="W191" s="1210">
        <v>4.0680854335104044</v>
      </c>
      <c r="X191" s="1176"/>
      <c r="Y191" s="1178"/>
      <c r="Z191" s="1200">
        <v>2.460231800562962</v>
      </c>
      <c r="AA191" s="1178"/>
      <c r="AB191" s="1147"/>
      <c r="AC191" s="1210">
        <v>2.7569765856953143</v>
      </c>
      <c r="AD191" s="1178"/>
      <c r="AE191" s="1147"/>
      <c r="AF191" s="1210">
        <v>5.5854998424043067E-2</v>
      </c>
      <c r="AG191" s="1178"/>
      <c r="AH191" s="1147"/>
      <c r="AI191" s="1210">
        <v>1.9168625283838558E-2</v>
      </c>
      <c r="AJ191" s="1176"/>
      <c r="AK191" s="1147"/>
      <c r="AL191" s="1210">
        <v>2.3062275229373652</v>
      </c>
      <c r="AM191" s="1176"/>
      <c r="AN191" s="1144"/>
      <c r="AO191" s="1210">
        <v>3.1131364487469337</v>
      </c>
      <c r="AP191" s="1179"/>
      <c r="AQ191" s="1149"/>
    </row>
    <row r="192" spans="4:43" ht="14.25" customHeight="1">
      <c r="D192" s="3042"/>
      <c r="E192" s="1180"/>
      <c r="F192" s="1172"/>
      <c r="G192" s="1182" t="s">
        <v>600</v>
      </c>
      <c r="H192" s="1183"/>
      <c r="I192" s="1183"/>
      <c r="J192" s="1159"/>
      <c r="K192" s="1204">
        <v>4.8964261887156191</v>
      </c>
      <c r="L192" s="1184"/>
      <c r="M192" s="1162"/>
      <c r="N192" s="1204">
        <v>5.0523232769032145</v>
      </c>
      <c r="O192" s="1184"/>
      <c r="P192" s="1162"/>
      <c r="Q192" s="1204">
        <v>4.6809618748830273</v>
      </c>
      <c r="R192" s="1184"/>
      <c r="S192" s="1162"/>
      <c r="T192" s="1204">
        <v>3.9521087363800111</v>
      </c>
      <c r="U192" s="1184"/>
      <c r="V192" s="1162"/>
      <c r="W192" s="1204">
        <v>5.1870598322167005</v>
      </c>
      <c r="X192" s="1184"/>
      <c r="Y192" s="1185"/>
      <c r="Z192" s="1211">
        <v>3.9498053439529057</v>
      </c>
      <c r="AA192" s="1185"/>
      <c r="AB192" s="1162"/>
      <c r="AC192" s="1204">
        <v>3.9806845171974192</v>
      </c>
      <c r="AD192" s="1185"/>
      <c r="AE192" s="1162"/>
      <c r="AF192" s="1204">
        <v>2.2084621324429232</v>
      </c>
      <c r="AG192" s="1185"/>
      <c r="AH192" s="1162"/>
      <c r="AI192" s="1204">
        <v>2.1037537687820906</v>
      </c>
      <c r="AJ192" s="1184"/>
      <c r="AK192" s="1162"/>
      <c r="AL192" s="1204">
        <v>3.1529504494508309</v>
      </c>
      <c r="AM192" s="1184"/>
      <c r="AN192" s="1159"/>
      <c r="AO192" s="1204">
        <v>4.7118011067244003</v>
      </c>
      <c r="AP192" s="1186"/>
      <c r="AQ192" s="1149"/>
    </row>
    <row r="193" spans="4:43" ht="14.25" customHeight="1">
      <c r="D193" s="3042"/>
      <c r="E193" s="1180"/>
      <c r="F193" s="1172"/>
      <c r="G193" s="1182" t="s">
        <v>601</v>
      </c>
      <c r="H193" s="1183"/>
      <c r="I193" s="1183"/>
      <c r="J193" s="1159"/>
      <c r="K193" s="1204">
        <v>1.8371644176248925</v>
      </c>
      <c r="L193" s="1184"/>
      <c r="M193" s="1162"/>
      <c r="N193" s="1204">
        <v>2.2870724054069536</v>
      </c>
      <c r="O193" s="1184"/>
      <c r="P193" s="1162"/>
      <c r="Q193" s="1204">
        <v>2.026865855465565</v>
      </c>
      <c r="R193" s="1184"/>
      <c r="S193" s="1162"/>
      <c r="T193" s="1204">
        <v>1.8181163967551761</v>
      </c>
      <c r="U193" s="1184"/>
      <c r="V193" s="1162"/>
      <c r="W193" s="1204">
        <v>2.5917079679357746</v>
      </c>
      <c r="X193" s="1184"/>
      <c r="Y193" s="1185"/>
      <c r="Z193" s="1211">
        <v>1.1350585687830872</v>
      </c>
      <c r="AA193" s="1185"/>
      <c r="AB193" s="1162"/>
      <c r="AC193" s="1204">
        <v>1.2361201150482559</v>
      </c>
      <c r="AD193" s="1185"/>
      <c r="AE193" s="1162"/>
      <c r="AF193" s="1204">
        <v>-0.56158789549074495</v>
      </c>
      <c r="AG193" s="1185"/>
      <c r="AH193" s="1162"/>
      <c r="AI193" s="1204">
        <v>-0.47204242988811984</v>
      </c>
      <c r="AJ193" s="1184"/>
      <c r="AK193" s="1162"/>
      <c r="AL193" s="1204">
        <v>1.767540767250142</v>
      </c>
      <c r="AM193" s="1184"/>
      <c r="AN193" s="1159"/>
      <c r="AO193" s="1204">
        <v>0.63822847109886727</v>
      </c>
      <c r="AP193" s="1186"/>
      <c r="AQ193" s="1149"/>
    </row>
    <row r="194" spans="4:43" ht="14.25" customHeight="1">
      <c r="D194" s="3042"/>
      <c r="E194" s="1180"/>
      <c r="F194" s="1172"/>
      <c r="G194" s="1182" t="s">
        <v>602</v>
      </c>
      <c r="H194" s="1187"/>
      <c r="I194" s="1183"/>
      <c r="J194" s="1159"/>
      <c r="K194" s="1204">
        <v>0.96996099707389316</v>
      </c>
      <c r="L194" s="1184"/>
      <c r="M194" s="1162"/>
      <c r="N194" s="1204">
        <v>1.0454398677973709</v>
      </c>
      <c r="O194" s="1184"/>
      <c r="P194" s="1162"/>
      <c r="Q194" s="1204">
        <v>-0.53962016508358746</v>
      </c>
      <c r="R194" s="1184"/>
      <c r="S194" s="1162"/>
      <c r="T194" s="1204">
        <v>-0.40441770300096991</v>
      </c>
      <c r="U194" s="1184"/>
      <c r="V194" s="1162"/>
      <c r="W194" s="1204">
        <v>0.93087570320264934</v>
      </c>
      <c r="X194" s="1184"/>
      <c r="Y194" s="1185"/>
      <c r="Z194" s="1211">
        <v>0.78318366895908653</v>
      </c>
      <c r="AA194" s="1185"/>
      <c r="AB194" s="1162"/>
      <c r="AC194" s="1204">
        <v>0.1697202397422215</v>
      </c>
      <c r="AD194" s="1185"/>
      <c r="AE194" s="1162"/>
      <c r="AF194" s="1204">
        <v>-2.2804919452860895</v>
      </c>
      <c r="AG194" s="1185"/>
      <c r="AH194" s="1162"/>
      <c r="AI194" s="1204">
        <v>-12.065013563061189</v>
      </c>
      <c r="AJ194" s="1184"/>
      <c r="AK194" s="1162"/>
      <c r="AL194" s="1204">
        <v>-1.6216864604209902</v>
      </c>
      <c r="AM194" s="1184"/>
      <c r="AN194" s="1159"/>
      <c r="AO194" s="1204">
        <v>1.2797245969031978</v>
      </c>
      <c r="AP194" s="1186"/>
      <c r="AQ194" s="1149"/>
    </row>
    <row r="195" spans="4:43" ht="14.25" customHeight="1">
      <c r="D195" s="3042"/>
      <c r="E195" s="1180"/>
      <c r="F195" s="1188" t="s">
        <v>603</v>
      </c>
      <c r="G195" s="1183"/>
      <c r="H195" s="1187"/>
      <c r="I195" s="1189"/>
      <c r="J195" s="1159"/>
      <c r="K195" s="1204">
        <v>3.9516484079186842</v>
      </c>
      <c r="L195" s="1184"/>
      <c r="M195" s="1162"/>
      <c r="N195" s="1204">
        <v>4.0846761290948441</v>
      </c>
      <c r="O195" s="1184"/>
      <c r="P195" s="1162"/>
      <c r="Q195" s="1204">
        <v>5.6962101733548209</v>
      </c>
      <c r="R195" s="1184"/>
      <c r="S195" s="1162"/>
      <c r="T195" s="1204">
        <v>4.0107808565376546</v>
      </c>
      <c r="U195" s="1184"/>
      <c r="V195" s="1162"/>
      <c r="W195" s="1204">
        <v>4.7121545050108349</v>
      </c>
      <c r="X195" s="1184"/>
      <c r="Y195" s="1185"/>
      <c r="Z195" s="1211">
        <v>2.8126619846361445</v>
      </c>
      <c r="AA195" s="1185"/>
      <c r="AB195" s="1162"/>
      <c r="AC195" s="1204">
        <v>3.3272796685968942</v>
      </c>
      <c r="AD195" s="1185"/>
      <c r="AE195" s="1162"/>
      <c r="AF195" s="1204">
        <v>2.889791558461674</v>
      </c>
      <c r="AG195" s="1185"/>
      <c r="AH195" s="1162"/>
      <c r="AI195" s="1204">
        <v>2.3489655860462255</v>
      </c>
      <c r="AJ195" s="1184"/>
      <c r="AK195" s="1162"/>
      <c r="AL195" s="1204">
        <v>2.9182300307305065</v>
      </c>
      <c r="AM195" s="1184"/>
      <c r="AN195" s="1159"/>
      <c r="AO195" s="1204">
        <v>2.9570692657306497</v>
      </c>
      <c r="AP195" s="1186"/>
      <c r="AQ195" s="1149"/>
    </row>
    <row r="196" spans="4:43" ht="14.25" customHeight="1">
      <c r="D196" s="3042"/>
      <c r="E196" s="1180"/>
      <c r="F196" s="1172"/>
      <c r="G196" s="1182" t="s">
        <v>607</v>
      </c>
      <c r="H196" s="1183"/>
      <c r="I196" s="1183"/>
      <c r="J196" s="1166"/>
      <c r="K196" s="1208">
        <v>4.3784096267379002</v>
      </c>
      <c r="L196" s="1168"/>
      <c r="M196" s="1169"/>
      <c r="N196" s="1208">
        <v>4.5109073499528973</v>
      </c>
      <c r="O196" s="1168"/>
      <c r="P196" s="1169"/>
      <c r="Q196" s="1208">
        <v>6.4354775502865724</v>
      </c>
      <c r="R196" s="1168"/>
      <c r="S196" s="1169"/>
      <c r="T196" s="1208">
        <v>4.7265838197288801</v>
      </c>
      <c r="U196" s="1168"/>
      <c r="V196" s="1169"/>
      <c r="W196" s="1208">
        <v>5.3399153799467802</v>
      </c>
      <c r="X196" s="1168"/>
      <c r="Y196" s="1167"/>
      <c r="Z196" s="1208">
        <v>3.104793867934208</v>
      </c>
      <c r="AA196" s="1167"/>
      <c r="AB196" s="1169"/>
      <c r="AC196" s="1208">
        <v>3.9230993824820759</v>
      </c>
      <c r="AD196" s="1167"/>
      <c r="AE196" s="1169"/>
      <c r="AF196" s="1208">
        <v>3.3623823031818878</v>
      </c>
      <c r="AG196" s="1167"/>
      <c r="AH196" s="1169"/>
      <c r="AI196" s="1208">
        <v>3.1985403970920645</v>
      </c>
      <c r="AJ196" s="1168"/>
      <c r="AK196" s="1169"/>
      <c r="AL196" s="1208">
        <v>3.1153638623381497</v>
      </c>
      <c r="AM196" s="1168"/>
      <c r="AN196" s="1166"/>
      <c r="AO196" s="1208">
        <v>3.5056106172968837</v>
      </c>
      <c r="AP196" s="1170"/>
      <c r="AQ196" s="1149"/>
    </row>
    <row r="197" spans="4:43" ht="14.25" customHeight="1">
      <c r="D197" s="3043"/>
      <c r="E197" s="1190"/>
      <c r="F197" s="1191" t="s">
        <v>605</v>
      </c>
      <c r="G197" s="1192"/>
      <c r="H197" s="1193"/>
      <c r="I197" s="1194"/>
      <c r="J197" s="1174"/>
      <c r="K197" s="1209">
        <v>1.9928659040156393</v>
      </c>
      <c r="L197" s="1195"/>
      <c r="M197" s="1177"/>
      <c r="N197" s="1209">
        <v>2.6349123431763211</v>
      </c>
      <c r="O197" s="1195"/>
      <c r="P197" s="1177"/>
      <c r="Q197" s="1209">
        <v>3.5641276024052093</v>
      </c>
      <c r="R197" s="1195"/>
      <c r="S197" s="1177"/>
      <c r="T197" s="1209">
        <v>2.8123299523590717</v>
      </c>
      <c r="U197" s="1195"/>
      <c r="V197" s="1177"/>
      <c r="W197" s="1209">
        <v>3.2620420363606906</v>
      </c>
      <c r="X197" s="1195"/>
      <c r="Y197" s="1175"/>
      <c r="Z197" s="1209">
        <v>1.5420361545597006</v>
      </c>
      <c r="AA197" s="1175"/>
      <c r="AB197" s="1177"/>
      <c r="AC197" s="1209">
        <v>2.2545214182370765</v>
      </c>
      <c r="AD197" s="1175"/>
      <c r="AE197" s="1177"/>
      <c r="AF197" s="1209">
        <v>6.568596717579922E-2</v>
      </c>
      <c r="AG197" s="1175"/>
      <c r="AH197" s="1177"/>
      <c r="AI197" s="1209">
        <v>-0.21237928930276651</v>
      </c>
      <c r="AJ197" s="1195"/>
      <c r="AK197" s="1177"/>
      <c r="AL197" s="1209">
        <v>3.1462225754085971</v>
      </c>
      <c r="AM197" s="1195"/>
      <c r="AN197" s="1174"/>
      <c r="AO197" s="1209">
        <v>4.55220522406794</v>
      </c>
      <c r="AP197" s="1196"/>
      <c r="AQ197" s="1149"/>
    </row>
    <row r="198" spans="4:43" ht="14.25" customHeight="1">
      <c r="D198" s="3041" t="s">
        <v>606</v>
      </c>
      <c r="E198" s="1172" t="s">
        <v>598</v>
      </c>
      <c r="F198" s="1133"/>
      <c r="G198" s="1173"/>
      <c r="H198" s="1173"/>
      <c r="I198" s="1173"/>
      <c r="J198" s="1174"/>
      <c r="K198" s="1209">
        <v>2.7171442236099574</v>
      </c>
      <c r="L198" s="1176"/>
      <c r="M198" s="1177"/>
      <c r="N198" s="1209">
        <v>2.8995387698033115</v>
      </c>
      <c r="O198" s="1176"/>
      <c r="P198" s="1177"/>
      <c r="Q198" s="1209">
        <v>2.5393420722323645</v>
      </c>
      <c r="R198" s="1176"/>
      <c r="S198" s="1177"/>
      <c r="T198" s="1209">
        <v>2.029956910262265</v>
      </c>
      <c r="U198" s="1176"/>
      <c r="V198" s="1177"/>
      <c r="W198" s="1209">
        <v>3.0248806972851705</v>
      </c>
      <c r="X198" s="1176"/>
      <c r="Y198" s="1178"/>
      <c r="Z198" s="1200">
        <v>2.3469421553117042</v>
      </c>
      <c r="AA198" s="1178"/>
      <c r="AB198" s="1177"/>
      <c r="AC198" s="1209">
        <v>2.0795481096281154</v>
      </c>
      <c r="AD198" s="1178"/>
      <c r="AE198" s="1177"/>
      <c r="AF198" s="1209">
        <v>1.5992360741274636</v>
      </c>
      <c r="AG198" s="1149"/>
      <c r="AH198" s="1177"/>
      <c r="AI198" s="1209">
        <v>0.71054064530318151</v>
      </c>
      <c r="AJ198" s="1176"/>
      <c r="AK198" s="1177"/>
      <c r="AL198" s="1209">
        <v>3.1184735111002171</v>
      </c>
      <c r="AM198" s="1176"/>
      <c r="AN198" s="1174"/>
      <c r="AO198" s="1209">
        <v>2.2719631086919101</v>
      </c>
      <c r="AP198" s="1179"/>
      <c r="AQ198" s="1149"/>
    </row>
    <row r="199" spans="4:43" ht="14.25" customHeight="1">
      <c r="D199" s="3042"/>
      <c r="E199" s="1180"/>
      <c r="F199" s="1181" t="s">
        <v>599</v>
      </c>
      <c r="G199" s="1133"/>
      <c r="H199" s="1133"/>
      <c r="I199" s="1133"/>
      <c r="J199" s="1144"/>
      <c r="K199" s="1210">
        <v>2.3256236209397319</v>
      </c>
      <c r="L199" s="1176"/>
      <c r="M199" s="1147"/>
      <c r="N199" s="1210">
        <v>2.6572792820779956</v>
      </c>
      <c r="O199" s="1176"/>
      <c r="P199" s="1147"/>
      <c r="Q199" s="1210">
        <v>1.8249939106993907</v>
      </c>
      <c r="R199" s="1176"/>
      <c r="S199" s="1147"/>
      <c r="T199" s="1210">
        <v>1.4701235512955435</v>
      </c>
      <c r="U199" s="1176"/>
      <c r="V199" s="1147"/>
      <c r="W199" s="1210">
        <v>2.6391175708727177</v>
      </c>
      <c r="X199" s="1176"/>
      <c r="Y199" s="1178"/>
      <c r="Z199" s="1200">
        <v>2.2136241946499657</v>
      </c>
      <c r="AA199" s="1178"/>
      <c r="AB199" s="1147"/>
      <c r="AC199" s="1210">
        <v>1.7493792697050869</v>
      </c>
      <c r="AD199" s="1178"/>
      <c r="AE199" s="1147"/>
      <c r="AF199" s="1210">
        <v>0.10157703852449185</v>
      </c>
      <c r="AG199" s="1178"/>
      <c r="AH199" s="1147"/>
      <c r="AI199" s="1210">
        <v>-4.9684750946865641E-2</v>
      </c>
      <c r="AJ199" s="1176"/>
      <c r="AK199" s="1147"/>
      <c r="AL199" s="1210">
        <v>3.3858830293787889</v>
      </c>
      <c r="AM199" s="1176"/>
      <c r="AN199" s="1144"/>
      <c r="AO199" s="1210">
        <v>3.6960672905030911</v>
      </c>
      <c r="AP199" s="1179"/>
      <c r="AQ199" s="1149"/>
    </row>
    <row r="200" spans="4:43" ht="14.25" customHeight="1">
      <c r="D200" s="3042"/>
      <c r="E200" s="1180"/>
      <c r="F200" s="1172"/>
      <c r="G200" s="1182" t="s">
        <v>600</v>
      </c>
      <c r="H200" s="1183"/>
      <c r="I200" s="1183"/>
      <c r="J200" s="1159"/>
      <c r="K200" s="1204">
        <v>3.8921858792849928</v>
      </c>
      <c r="L200" s="1184"/>
      <c r="M200" s="1162"/>
      <c r="N200" s="1204">
        <v>4.0005866408442614</v>
      </c>
      <c r="O200" s="1184"/>
      <c r="P200" s="1162"/>
      <c r="Q200" s="1204">
        <v>3.0481318841888871</v>
      </c>
      <c r="R200" s="1184"/>
      <c r="S200" s="1162"/>
      <c r="T200" s="1204">
        <v>2.5696364668718052</v>
      </c>
      <c r="U200" s="1184"/>
      <c r="V200" s="1162"/>
      <c r="W200" s="1204">
        <v>3.9194768145526027</v>
      </c>
      <c r="X200" s="1184"/>
      <c r="Y200" s="1185"/>
      <c r="Z200" s="1211">
        <v>3.6655943999027274</v>
      </c>
      <c r="AA200" s="1185"/>
      <c r="AB200" s="1162"/>
      <c r="AC200" s="1204">
        <v>3.0159758839122475</v>
      </c>
      <c r="AD200" s="1185"/>
      <c r="AE200" s="1162"/>
      <c r="AF200" s="1204">
        <v>2.6298420225685737</v>
      </c>
      <c r="AG200" s="1185"/>
      <c r="AH200" s="1162"/>
      <c r="AI200" s="1204">
        <v>2.1288100435436164</v>
      </c>
      <c r="AJ200" s="1184"/>
      <c r="AK200" s="1162"/>
      <c r="AL200" s="1204">
        <v>5.0136106390252122</v>
      </c>
      <c r="AM200" s="1184"/>
      <c r="AN200" s="1159"/>
      <c r="AO200" s="1204">
        <v>5.5649678475058195</v>
      </c>
      <c r="AP200" s="1186"/>
      <c r="AQ200" s="1149"/>
    </row>
    <row r="201" spans="4:43" ht="14.25" customHeight="1">
      <c r="D201" s="3042"/>
      <c r="E201" s="1180"/>
      <c r="F201" s="1172"/>
      <c r="G201" s="1182" t="s">
        <v>601</v>
      </c>
      <c r="H201" s="1183"/>
      <c r="I201" s="1183"/>
      <c r="J201" s="1159"/>
      <c r="K201" s="1204">
        <v>0.83009306083494661</v>
      </c>
      <c r="L201" s="1184"/>
      <c r="M201" s="1162"/>
      <c r="N201" s="1204">
        <v>1.1374359036399495</v>
      </c>
      <c r="O201" s="1184"/>
      <c r="P201" s="1162"/>
      <c r="Q201" s="1204">
        <v>7.5699267241713386E-3</v>
      </c>
      <c r="R201" s="1184"/>
      <c r="S201" s="1162"/>
      <c r="T201" s="1204">
        <v>4.7120835545144679E-2</v>
      </c>
      <c r="U201" s="1184"/>
      <c r="V201" s="1162"/>
      <c r="W201" s="1204">
        <v>0.98918690962641609</v>
      </c>
      <c r="X201" s="1184"/>
      <c r="Y201" s="1185"/>
      <c r="Z201" s="1211">
        <v>1.1582934394054112</v>
      </c>
      <c r="AA201" s="1185"/>
      <c r="AB201" s="1162"/>
      <c r="AC201" s="1204">
        <v>0.2599347242235428</v>
      </c>
      <c r="AD201" s="1185"/>
      <c r="AE201" s="1162"/>
      <c r="AF201" s="1204">
        <v>-0.4723839008144437</v>
      </c>
      <c r="AG201" s="1185"/>
      <c r="AH201" s="1162"/>
      <c r="AI201" s="1204">
        <v>-0.47314612932065625</v>
      </c>
      <c r="AJ201" s="1184"/>
      <c r="AK201" s="1162"/>
      <c r="AL201" s="1204">
        <v>2.607952719100548</v>
      </c>
      <c r="AM201" s="1184"/>
      <c r="AN201" s="1159"/>
      <c r="AO201" s="1204">
        <v>0.20435147335047255</v>
      </c>
      <c r="AP201" s="1186"/>
      <c r="AQ201" s="1149"/>
    </row>
    <row r="202" spans="4:43" ht="14.25" customHeight="1">
      <c r="D202" s="3042"/>
      <c r="E202" s="1180"/>
      <c r="F202" s="1172"/>
      <c r="G202" s="1182" t="s">
        <v>602</v>
      </c>
      <c r="H202" s="1187"/>
      <c r="I202" s="1183"/>
      <c r="J202" s="1159"/>
      <c r="K202" s="1204">
        <v>0.91753310245219488</v>
      </c>
      <c r="L202" s="1184"/>
      <c r="M202" s="1162"/>
      <c r="N202" s="1204">
        <v>0.99370672643952496</v>
      </c>
      <c r="O202" s="1184"/>
      <c r="P202" s="1162"/>
      <c r="Q202" s="1204">
        <v>-0.70081186552731767</v>
      </c>
      <c r="R202" s="1184"/>
      <c r="S202" s="1162"/>
      <c r="T202" s="1204">
        <v>-0.95390296841787459</v>
      </c>
      <c r="U202" s="1184"/>
      <c r="V202" s="1162"/>
      <c r="W202" s="1204">
        <v>1.0122629512957504</v>
      </c>
      <c r="X202" s="1184"/>
      <c r="Y202" s="1185"/>
      <c r="Z202" s="1211">
        <v>-0.61983579333749761</v>
      </c>
      <c r="AA202" s="1185"/>
      <c r="AB202" s="1162"/>
      <c r="AC202" s="1204">
        <v>4.0457069410049229E-2</v>
      </c>
      <c r="AD202" s="1185"/>
      <c r="AE202" s="1162"/>
      <c r="AF202" s="1204">
        <v>-9.5602319690841657</v>
      </c>
      <c r="AG202" s="1185"/>
      <c r="AH202" s="1162"/>
      <c r="AI202" s="1204">
        <v>-24.526099970049643</v>
      </c>
      <c r="AJ202" s="1184"/>
      <c r="AK202" s="1162"/>
      <c r="AL202" s="1204">
        <v>-0.56539430222000142</v>
      </c>
      <c r="AM202" s="1184"/>
      <c r="AN202" s="1159"/>
      <c r="AO202" s="1204">
        <v>2.4881726350966638</v>
      </c>
      <c r="AP202" s="1186"/>
      <c r="AQ202" s="1149"/>
    </row>
    <row r="203" spans="4:43" ht="14.25" customHeight="1">
      <c r="D203" s="3042"/>
      <c r="E203" s="1180"/>
      <c r="F203" s="1188" t="s">
        <v>603</v>
      </c>
      <c r="G203" s="1183"/>
      <c r="H203" s="1187"/>
      <c r="I203" s="1189"/>
      <c r="J203" s="1159"/>
      <c r="K203" s="1204">
        <v>3.1740705090674393</v>
      </c>
      <c r="L203" s="1184"/>
      <c r="M203" s="1162"/>
      <c r="N203" s="1204">
        <v>3.199159433838239</v>
      </c>
      <c r="O203" s="1184"/>
      <c r="P203" s="1162"/>
      <c r="Q203" s="1204">
        <v>3.839003758227344</v>
      </c>
      <c r="R203" s="1184"/>
      <c r="S203" s="1162"/>
      <c r="T203" s="1204">
        <v>2.6234947204831549</v>
      </c>
      <c r="U203" s="1184"/>
      <c r="V203" s="1162"/>
      <c r="W203" s="1204">
        <v>3.4667414172378841</v>
      </c>
      <c r="X203" s="1184"/>
      <c r="Y203" s="1185"/>
      <c r="Z203" s="1211">
        <v>2.5569269333201472</v>
      </c>
      <c r="AA203" s="1185"/>
      <c r="AB203" s="1162"/>
      <c r="AC203" s="1204">
        <v>2.4075513363250867</v>
      </c>
      <c r="AD203" s="1185"/>
      <c r="AE203" s="1162"/>
      <c r="AF203" s="1204">
        <v>2.9264011103349752</v>
      </c>
      <c r="AG203" s="1185"/>
      <c r="AH203" s="1162"/>
      <c r="AI203" s="1204">
        <v>2.2657384920897528</v>
      </c>
      <c r="AJ203" s="1184"/>
      <c r="AK203" s="1162"/>
      <c r="AL203" s="1204">
        <v>3.0510864250919534</v>
      </c>
      <c r="AM203" s="1184"/>
      <c r="AN203" s="1159"/>
      <c r="AO203" s="1204">
        <v>1.4530496102437951</v>
      </c>
      <c r="AP203" s="1186"/>
      <c r="AQ203" s="1149"/>
    </row>
    <row r="204" spans="4:43" ht="14.25" customHeight="1">
      <c r="D204" s="3042"/>
      <c r="E204" s="1180"/>
      <c r="F204" s="1172"/>
      <c r="G204" s="1182" t="s">
        <v>607</v>
      </c>
      <c r="H204" s="1183"/>
      <c r="I204" s="1183"/>
      <c r="J204" s="1166"/>
      <c r="K204" s="1208">
        <v>3.7097428851812664</v>
      </c>
      <c r="L204" s="1168"/>
      <c r="M204" s="1169"/>
      <c r="N204" s="1208">
        <v>3.7482390469952831</v>
      </c>
      <c r="O204" s="1168"/>
      <c r="P204" s="1169"/>
      <c r="Q204" s="1208">
        <v>4.6281374674065123</v>
      </c>
      <c r="R204" s="1168"/>
      <c r="S204" s="1169"/>
      <c r="T204" s="1208">
        <v>3.5352654874917233</v>
      </c>
      <c r="U204" s="1168"/>
      <c r="V204" s="1169"/>
      <c r="W204" s="1208">
        <v>4.2861436081297555</v>
      </c>
      <c r="X204" s="1168"/>
      <c r="Y204" s="1167"/>
      <c r="Z204" s="1208">
        <v>2.8079865262066184</v>
      </c>
      <c r="AA204" s="1167"/>
      <c r="AB204" s="1169"/>
      <c r="AC204" s="1208">
        <v>3.0950747719406646</v>
      </c>
      <c r="AD204" s="1167"/>
      <c r="AE204" s="1169"/>
      <c r="AF204" s="1208">
        <v>3.3591605297480731</v>
      </c>
      <c r="AG204" s="1167"/>
      <c r="AH204" s="1169"/>
      <c r="AI204" s="1208">
        <v>3.0812238161725514</v>
      </c>
      <c r="AJ204" s="1168"/>
      <c r="AK204" s="1169"/>
      <c r="AL204" s="1208">
        <v>3.1833677867890708</v>
      </c>
      <c r="AM204" s="1168"/>
      <c r="AN204" s="1166"/>
      <c r="AO204" s="1208">
        <v>1.490586385577064</v>
      </c>
      <c r="AP204" s="1170"/>
      <c r="AQ204" s="1149"/>
    </row>
    <row r="205" spans="4:43" ht="14.25" customHeight="1">
      <c r="D205" s="3043"/>
      <c r="E205" s="1190"/>
      <c r="F205" s="1191" t="s">
        <v>605</v>
      </c>
      <c r="G205" s="1192"/>
      <c r="H205" s="1193"/>
      <c r="I205" s="1194"/>
      <c r="J205" s="1174"/>
      <c r="K205" s="1209">
        <v>1.1591160642750564</v>
      </c>
      <c r="L205" s="1195"/>
      <c r="M205" s="1177"/>
      <c r="N205" s="1209">
        <v>1.5523509639317368</v>
      </c>
      <c r="O205" s="1195"/>
      <c r="P205" s="1177"/>
      <c r="Q205" s="1209">
        <v>1.8214156633681311</v>
      </c>
      <c r="R205" s="1195"/>
      <c r="S205" s="1177"/>
      <c r="T205" s="1209">
        <v>1.026865365095575</v>
      </c>
      <c r="U205" s="1195"/>
      <c r="V205" s="1177"/>
      <c r="W205" s="1209">
        <v>1.9347758789143965</v>
      </c>
      <c r="X205" s="1195"/>
      <c r="Y205" s="1175"/>
      <c r="Z205" s="1209">
        <v>0.85052561467899856</v>
      </c>
      <c r="AA205" s="1175"/>
      <c r="AB205" s="1177"/>
      <c r="AC205" s="1209">
        <v>1.2350268416286392</v>
      </c>
      <c r="AD205" s="1175"/>
      <c r="AE205" s="1177"/>
      <c r="AF205" s="1209">
        <v>-1.3395185653408692E-2</v>
      </c>
      <c r="AG205" s="1175"/>
      <c r="AH205" s="1177"/>
      <c r="AI205" s="1209">
        <v>-0.41919419547902237</v>
      </c>
      <c r="AJ205" s="1195"/>
      <c r="AK205" s="1177"/>
      <c r="AL205" s="1209">
        <v>3.411227045564047</v>
      </c>
      <c r="AM205" s="1195"/>
      <c r="AN205" s="1174"/>
      <c r="AO205" s="1209">
        <v>-1.6213413332912818</v>
      </c>
      <c r="AP205" s="1196"/>
      <c r="AQ205" s="1149"/>
    </row>
    <row r="206" spans="4:43" ht="14.25" customHeight="1">
      <c r="D206" s="3041" t="s">
        <v>608</v>
      </c>
      <c r="E206" s="1172" t="s">
        <v>598</v>
      </c>
      <c r="F206" s="1133"/>
      <c r="G206" s="1173"/>
      <c r="H206" s="1173"/>
      <c r="I206" s="1173"/>
      <c r="J206" s="1174"/>
      <c r="K206" s="1209">
        <v>6.0581545195844466</v>
      </c>
      <c r="L206" s="1176"/>
      <c r="M206" s="1177"/>
      <c r="N206" s="1209">
        <v>6.3795373807416178</v>
      </c>
      <c r="O206" s="1176"/>
      <c r="P206" s="1177"/>
      <c r="Q206" s="1209">
        <v>8.4722020815243937</v>
      </c>
      <c r="R206" s="1176"/>
      <c r="S206" s="1177"/>
      <c r="T206" s="1209">
        <v>7.5802452003825183</v>
      </c>
      <c r="U206" s="1176"/>
      <c r="V206" s="1177"/>
      <c r="W206" s="1209">
        <v>7.5624222294033094</v>
      </c>
      <c r="X206" s="1176"/>
      <c r="Y206" s="1178"/>
      <c r="Z206" s="1200">
        <v>3.3358039921612459</v>
      </c>
      <c r="AA206" s="1178"/>
      <c r="AB206" s="1177"/>
      <c r="AC206" s="1209">
        <v>5.1905764090055317</v>
      </c>
      <c r="AD206" s="1178"/>
      <c r="AE206" s="1177"/>
      <c r="AF206" s="1209">
        <v>0.83999246152153262</v>
      </c>
      <c r="AG206" s="1149"/>
      <c r="AH206" s="1177"/>
      <c r="AI206" s="1209">
        <v>1.0638439894266272</v>
      </c>
      <c r="AJ206" s="1176"/>
      <c r="AK206" s="1177"/>
      <c r="AL206" s="1209">
        <v>0.78597822185493271</v>
      </c>
      <c r="AM206" s="1176"/>
      <c r="AN206" s="1174"/>
      <c r="AO206" s="1209">
        <v>3.405233978231692</v>
      </c>
      <c r="AP206" s="1179"/>
      <c r="AQ206" s="1149"/>
    </row>
    <row r="207" spans="4:43" ht="14.25" customHeight="1">
      <c r="D207" s="3042"/>
      <c r="E207" s="1180"/>
      <c r="F207" s="1181" t="s">
        <v>599</v>
      </c>
      <c r="G207" s="1133"/>
      <c r="H207" s="1133"/>
      <c r="I207" s="1133"/>
      <c r="J207" s="1144"/>
      <c r="K207" s="1210">
        <v>5.5537349400394564</v>
      </c>
      <c r="L207" s="1176"/>
      <c r="M207" s="1147"/>
      <c r="N207" s="1210">
        <v>5.8957605375564048</v>
      </c>
      <c r="O207" s="1176"/>
      <c r="P207" s="1147"/>
      <c r="Q207" s="1210">
        <v>7.4671384008345054</v>
      </c>
      <c r="R207" s="1176"/>
      <c r="S207" s="1147"/>
      <c r="T207" s="1210">
        <v>6.5598839202003045</v>
      </c>
      <c r="U207" s="1176"/>
      <c r="V207" s="1147"/>
      <c r="W207" s="1210">
        <v>6.8461451495545722</v>
      </c>
      <c r="X207" s="1176"/>
      <c r="Y207" s="1178"/>
      <c r="Z207" s="1200">
        <v>2.8491412879452227</v>
      </c>
      <c r="AA207" s="1178"/>
      <c r="AB207" s="1147"/>
      <c r="AC207" s="1210">
        <v>4.5098821773475573</v>
      </c>
      <c r="AD207" s="1178"/>
      <c r="AE207" s="1147"/>
      <c r="AF207" s="1210">
        <v>-0.14240285783454487</v>
      </c>
      <c r="AG207" s="1178"/>
      <c r="AH207" s="1147"/>
      <c r="AI207" s="1210">
        <v>0.36074690789640318</v>
      </c>
      <c r="AJ207" s="1176"/>
      <c r="AK207" s="1147"/>
      <c r="AL207" s="1210">
        <v>-0.3737195448752284</v>
      </c>
      <c r="AM207" s="1176"/>
      <c r="AN207" s="1144"/>
      <c r="AO207" s="1210">
        <v>2.9269677981549114</v>
      </c>
      <c r="AP207" s="1179"/>
      <c r="AQ207" s="1149"/>
    </row>
    <row r="208" spans="4:43" ht="14.25" customHeight="1">
      <c r="D208" s="3042"/>
      <c r="E208" s="1180"/>
      <c r="F208" s="1172"/>
      <c r="G208" s="1182" t="s">
        <v>600</v>
      </c>
      <c r="H208" s="1183"/>
      <c r="I208" s="1183"/>
      <c r="J208" s="1159"/>
      <c r="K208" s="1204">
        <v>6.6319148639921721</v>
      </c>
      <c r="L208" s="1184"/>
      <c r="M208" s="1162"/>
      <c r="N208" s="1204">
        <v>6.8547678406280399</v>
      </c>
      <c r="O208" s="1184"/>
      <c r="P208" s="1162"/>
      <c r="Q208" s="1204">
        <v>8.162806188326698</v>
      </c>
      <c r="R208" s="1184"/>
      <c r="S208" s="1162"/>
      <c r="T208" s="1204">
        <v>6.9694613732936617</v>
      </c>
      <c r="U208" s="1184"/>
      <c r="V208" s="1162"/>
      <c r="W208" s="1204">
        <v>7.578910181857923</v>
      </c>
      <c r="X208" s="1184"/>
      <c r="Y208" s="1185"/>
      <c r="Z208" s="1211">
        <v>4.2931360741399915</v>
      </c>
      <c r="AA208" s="1185"/>
      <c r="AB208" s="1162"/>
      <c r="AC208" s="1204">
        <v>5.5499490985425393</v>
      </c>
      <c r="AD208" s="1185"/>
      <c r="AE208" s="1162"/>
      <c r="AF208" s="1204">
        <v>1.3353163415581459</v>
      </c>
      <c r="AG208" s="1185"/>
      <c r="AH208" s="1162"/>
      <c r="AI208" s="1204">
        <v>2.0423368174930623</v>
      </c>
      <c r="AJ208" s="1184"/>
      <c r="AK208" s="1162"/>
      <c r="AL208" s="1204">
        <v>0.44382909806888193</v>
      </c>
      <c r="AM208" s="1184"/>
      <c r="AN208" s="1159"/>
      <c r="AO208" s="1204">
        <v>4.4127929778071673</v>
      </c>
      <c r="AP208" s="1186"/>
      <c r="AQ208" s="1149"/>
    </row>
    <row r="209" spans="4:43" ht="14.25" customHeight="1">
      <c r="D209" s="3042"/>
      <c r="E209" s="1180"/>
      <c r="F209" s="1172"/>
      <c r="G209" s="1182" t="s">
        <v>601</v>
      </c>
      <c r="H209" s="1183"/>
      <c r="I209" s="1183"/>
      <c r="J209" s="1159"/>
      <c r="K209" s="1204">
        <v>4.1725474907785998</v>
      </c>
      <c r="L209" s="1184"/>
      <c r="M209" s="1162"/>
      <c r="N209" s="1204">
        <v>4.6141791288284439</v>
      </c>
      <c r="O209" s="1184"/>
      <c r="P209" s="1162"/>
      <c r="Q209" s="1204">
        <v>6.4139808057166459</v>
      </c>
      <c r="R209" s="1184"/>
      <c r="S209" s="1162"/>
      <c r="T209" s="1204">
        <v>5.9880343121141433</v>
      </c>
      <c r="U209" s="1184"/>
      <c r="V209" s="1162"/>
      <c r="W209" s="1204">
        <v>5.8337396310562895</v>
      </c>
      <c r="X209" s="1184"/>
      <c r="Y209" s="1185"/>
      <c r="Z209" s="1211">
        <v>1.087958665559885</v>
      </c>
      <c r="AA209" s="1185"/>
      <c r="AB209" s="1162"/>
      <c r="AC209" s="1204">
        <v>3.0854729738646114</v>
      </c>
      <c r="AD209" s="1185"/>
      <c r="AE209" s="1162"/>
      <c r="AF209" s="1204">
        <v>-1.0759839948780381</v>
      </c>
      <c r="AG209" s="1185"/>
      <c r="AH209" s="1162"/>
      <c r="AI209" s="1204">
        <v>-0.46520645086268742</v>
      </c>
      <c r="AJ209" s="1184"/>
      <c r="AK209" s="1162"/>
      <c r="AL209" s="1204">
        <v>-1.3782013296269269</v>
      </c>
      <c r="AM209" s="1184"/>
      <c r="AN209" s="1159"/>
      <c r="AO209" s="1204">
        <v>0.75708721277993885</v>
      </c>
      <c r="AP209" s="1186"/>
      <c r="AQ209" s="1149"/>
    </row>
    <row r="210" spans="4:43" ht="14.25" customHeight="1">
      <c r="D210" s="3042"/>
      <c r="E210" s="1180"/>
      <c r="F210" s="1172"/>
      <c r="G210" s="1182" t="s">
        <v>602</v>
      </c>
      <c r="H210" s="1187"/>
      <c r="I210" s="1183"/>
      <c r="J210" s="1159"/>
      <c r="K210" s="1204">
        <v>1.1351515256890377</v>
      </c>
      <c r="L210" s="1184"/>
      <c r="M210" s="1162"/>
      <c r="N210" s="1204">
        <v>1.2102691798693721</v>
      </c>
      <c r="O210" s="1184"/>
      <c r="P210" s="1162"/>
      <c r="Q210" s="1204">
        <v>0.41741114673428115</v>
      </c>
      <c r="R210" s="1184"/>
      <c r="S210" s="1162"/>
      <c r="T210" s="1204">
        <v>1.7870457764511016</v>
      </c>
      <c r="U210" s="1184"/>
      <c r="V210" s="1162"/>
      <c r="W210" s="1204">
        <v>0.62471213698127581</v>
      </c>
      <c r="X210" s="1184"/>
      <c r="Y210" s="1185"/>
      <c r="Z210" s="1211">
        <v>2.6394145499209154</v>
      </c>
      <c r="AA210" s="1185"/>
      <c r="AB210" s="1162"/>
      <c r="AC210" s="1204">
        <v>0.53334180892585792</v>
      </c>
      <c r="AD210" s="1185"/>
      <c r="AE210" s="1162"/>
      <c r="AF210" s="1204">
        <v>-1.4243826416159622</v>
      </c>
      <c r="AG210" s="1185"/>
      <c r="AH210" s="1162"/>
      <c r="AI210" s="1204">
        <v>-5.380449524022934</v>
      </c>
      <c r="AJ210" s="1184"/>
      <c r="AK210" s="1162"/>
      <c r="AL210" s="1204">
        <v>-1.7069762005106237</v>
      </c>
      <c r="AM210" s="1184"/>
      <c r="AN210" s="1159"/>
      <c r="AO210" s="1204">
        <v>0.76301584320888072</v>
      </c>
      <c r="AP210" s="1186"/>
      <c r="AQ210" s="1149"/>
    </row>
    <row r="211" spans="4:43" ht="14.25" customHeight="1">
      <c r="D211" s="3042"/>
      <c r="E211" s="1180"/>
      <c r="F211" s="1188" t="s">
        <v>603</v>
      </c>
      <c r="G211" s="1183"/>
      <c r="H211" s="1187"/>
      <c r="I211" s="1189"/>
      <c r="J211" s="1159"/>
      <c r="K211" s="1204">
        <v>6.8435761085360314</v>
      </c>
      <c r="L211" s="1184"/>
      <c r="M211" s="1162"/>
      <c r="N211" s="1204">
        <v>7.0524089232024689</v>
      </c>
      <c r="O211" s="1184"/>
      <c r="P211" s="1162"/>
      <c r="Q211" s="1204">
        <v>10.653709607978691</v>
      </c>
      <c r="R211" s="1184"/>
      <c r="S211" s="1162"/>
      <c r="T211" s="1204">
        <v>8.9431100738037284</v>
      </c>
      <c r="U211" s="1184"/>
      <c r="V211" s="1162"/>
      <c r="W211" s="1204">
        <v>8.6591670698855872</v>
      </c>
      <c r="X211" s="1184"/>
      <c r="Y211" s="1185"/>
      <c r="Z211" s="1211">
        <v>3.7574497456742018</v>
      </c>
      <c r="AA211" s="1185"/>
      <c r="AB211" s="1162"/>
      <c r="AC211" s="1204">
        <v>6.0840838497089766</v>
      </c>
      <c r="AD211" s="1185"/>
      <c r="AE211" s="1162"/>
      <c r="AF211" s="1204">
        <v>2.4864296384911944</v>
      </c>
      <c r="AG211" s="1185"/>
      <c r="AH211" s="1162"/>
      <c r="AI211" s="1204">
        <v>3.330250251903788</v>
      </c>
      <c r="AJ211" s="1184"/>
      <c r="AK211" s="1162"/>
      <c r="AL211" s="1204">
        <v>1.5681223716707215</v>
      </c>
      <c r="AM211" s="1184"/>
      <c r="AN211" s="1159"/>
      <c r="AO211" s="1204">
        <v>3.6258100940276927</v>
      </c>
      <c r="AP211" s="1186"/>
      <c r="AQ211" s="1149"/>
    </row>
    <row r="212" spans="4:43" ht="14.25" customHeight="1">
      <c r="D212" s="3042"/>
      <c r="E212" s="1180"/>
      <c r="F212" s="1172"/>
      <c r="G212" s="1182" t="s">
        <v>607</v>
      </c>
      <c r="H212" s="1183"/>
      <c r="I212" s="1183"/>
      <c r="J212" s="1166"/>
      <c r="K212" s="1208">
        <v>7.1924113282598956</v>
      </c>
      <c r="L212" s="1168"/>
      <c r="M212" s="1169"/>
      <c r="N212" s="1208">
        <v>7.3876565741685774</v>
      </c>
      <c r="O212" s="1168"/>
      <c r="P212" s="1169"/>
      <c r="Q212" s="1208">
        <v>11.591357929133373</v>
      </c>
      <c r="R212" s="1168"/>
      <c r="S212" s="1169"/>
      <c r="T212" s="1208">
        <v>9.4372078936392434</v>
      </c>
      <c r="U212" s="1168"/>
      <c r="V212" s="1169"/>
      <c r="W212" s="1208">
        <v>9.0537525585364662</v>
      </c>
      <c r="X212" s="1168"/>
      <c r="Y212" s="1167"/>
      <c r="Z212" s="1208">
        <v>4.3480347416277043</v>
      </c>
      <c r="AA212" s="1167"/>
      <c r="AB212" s="1169"/>
      <c r="AC212" s="1208">
        <v>6.6860326613750187</v>
      </c>
      <c r="AD212" s="1167"/>
      <c r="AE212" s="1169"/>
      <c r="AF212" s="1208">
        <v>3.4005597177334534</v>
      </c>
      <c r="AG212" s="1167"/>
      <c r="AH212" s="1169"/>
      <c r="AI212" s="1208">
        <v>4.6137388444528415</v>
      </c>
      <c r="AJ212" s="1168"/>
      <c r="AK212" s="1169"/>
      <c r="AL212" s="1208">
        <v>2.3458689620409201</v>
      </c>
      <c r="AM212" s="1168"/>
      <c r="AN212" s="1166"/>
      <c r="AO212" s="1208">
        <v>4.4762301584368336</v>
      </c>
      <c r="AP212" s="1170"/>
      <c r="AQ212" s="1149"/>
    </row>
    <row r="213" spans="4:43" ht="14.25" customHeight="1">
      <c r="D213" s="3043"/>
      <c r="E213" s="1190"/>
      <c r="F213" s="1191" t="s">
        <v>605</v>
      </c>
      <c r="G213" s="1192"/>
      <c r="H213" s="1193"/>
      <c r="I213" s="1194"/>
      <c r="J213" s="1174"/>
      <c r="K213" s="1209">
        <v>5.0220690915668387</v>
      </c>
      <c r="L213" s="1195"/>
      <c r="M213" s="1177"/>
      <c r="N213" s="1209">
        <v>5.9457482737031109</v>
      </c>
      <c r="O213" s="1195"/>
      <c r="P213" s="1177"/>
      <c r="Q213" s="1209">
        <v>8.1478870771184653</v>
      </c>
      <c r="R213" s="1195"/>
      <c r="S213" s="1177"/>
      <c r="T213" s="1209">
        <v>8.6116231574752344</v>
      </c>
      <c r="U213" s="1195"/>
      <c r="V213" s="1177"/>
      <c r="W213" s="1209">
        <v>7.0474373258364809</v>
      </c>
      <c r="X213" s="1195"/>
      <c r="Y213" s="1175"/>
      <c r="Z213" s="1209">
        <v>3.8934152472099637</v>
      </c>
      <c r="AA213" s="1175"/>
      <c r="AB213" s="1177"/>
      <c r="AC213" s="1209">
        <v>5.0228253735216555</v>
      </c>
      <c r="AD213" s="1175"/>
      <c r="AE213" s="1177"/>
      <c r="AF213" s="1209">
        <v>0.55144351397684588</v>
      </c>
      <c r="AG213" s="1175"/>
      <c r="AH213" s="1177"/>
      <c r="AI213" s="1209">
        <v>0.94339724190173335</v>
      </c>
      <c r="AJ213" s="1195"/>
      <c r="AK213" s="1177"/>
      <c r="AL213" s="1209">
        <v>0.63667436482934825</v>
      </c>
      <c r="AM213" s="1195"/>
      <c r="AN213" s="1174"/>
      <c r="AO213" s="1209">
        <v>6.804548001400379</v>
      </c>
      <c r="AP213" s="1196"/>
      <c r="AQ213" s="1149"/>
    </row>
    <row r="214" spans="4:43" ht="14.25" customHeight="1">
      <c r="E214" s="1198" t="s">
        <v>618</v>
      </c>
      <c r="F214" s="1136"/>
      <c r="G214" s="1136"/>
      <c r="H214" s="1136"/>
      <c r="I214" s="1136"/>
    </row>
    <row r="215" spans="4:43" ht="14.25" customHeight="1"/>
    <row r="216" spans="4:43">
      <c r="D216" s="1126" t="s">
        <v>624</v>
      </c>
      <c r="AP216" s="1171" t="s">
        <v>625</v>
      </c>
    </row>
    <row r="217" spans="4:43" ht="4.5" customHeight="1">
      <c r="D217" s="1130"/>
      <c r="E217" s="1131"/>
      <c r="F217" s="1131"/>
      <c r="G217" s="1131"/>
      <c r="H217" s="1131"/>
      <c r="I217" s="1131"/>
      <c r="J217" s="3044" t="s">
        <v>583</v>
      </c>
      <c r="K217" s="3045"/>
      <c r="L217" s="3045"/>
      <c r="M217" s="1132"/>
      <c r="N217" s="1132"/>
      <c r="O217" s="1132"/>
      <c r="P217" s="1132"/>
      <c r="Q217" s="1132"/>
      <c r="R217" s="1132"/>
      <c r="S217" s="1132"/>
      <c r="T217" s="1132"/>
      <c r="U217" s="1132"/>
      <c r="V217" s="1132"/>
      <c r="W217" s="1132"/>
      <c r="X217" s="1132"/>
      <c r="Y217" s="1132"/>
      <c r="Z217" s="1132"/>
      <c r="AA217" s="1132"/>
      <c r="AB217" s="1132"/>
      <c r="AC217" s="1132"/>
      <c r="AD217" s="1132"/>
      <c r="AE217" s="1132"/>
      <c r="AF217" s="1132"/>
      <c r="AG217" s="1132"/>
      <c r="AH217" s="1133"/>
      <c r="AI217" s="1133"/>
      <c r="AJ217" s="1133"/>
      <c r="AK217" s="1132"/>
      <c r="AL217" s="1132"/>
      <c r="AM217" s="1132"/>
      <c r="AN217" s="3044" t="s">
        <v>584</v>
      </c>
      <c r="AO217" s="3045"/>
      <c r="AP217" s="3053"/>
      <c r="AQ217" s="1134"/>
    </row>
    <row r="218" spans="4:43" ht="4.5" customHeight="1">
      <c r="D218" s="1135"/>
      <c r="E218" s="1136"/>
      <c r="F218" s="1136"/>
      <c r="G218" s="1136"/>
      <c r="H218" s="1136"/>
      <c r="I218" s="1136"/>
      <c r="J218" s="3046"/>
      <c r="K218" s="3047"/>
      <c r="L218" s="3047"/>
      <c r="M218" s="3057" t="s">
        <v>585</v>
      </c>
      <c r="N218" s="3058"/>
      <c r="O218" s="3058"/>
      <c r="P218" s="1137"/>
      <c r="Q218" s="1137"/>
      <c r="R218" s="1137"/>
      <c r="S218" s="1138"/>
      <c r="T218" s="1138"/>
      <c r="U218" s="1138"/>
      <c r="V218" s="1138"/>
      <c r="W218" s="1138"/>
      <c r="X218" s="1138"/>
      <c r="Y218" s="1138"/>
      <c r="Z218" s="1138"/>
      <c r="AA218" s="1138"/>
      <c r="AB218" s="1138"/>
      <c r="AC218" s="1138"/>
      <c r="AD218" s="1138"/>
      <c r="AE218" s="3057" t="s">
        <v>586</v>
      </c>
      <c r="AF218" s="3061"/>
      <c r="AG218" s="3061"/>
      <c r="AH218" s="1139"/>
      <c r="AI218" s="1139"/>
      <c r="AJ218" s="1139"/>
      <c r="AK218" s="1139"/>
      <c r="AL218" s="1139"/>
      <c r="AM218" s="1140"/>
      <c r="AN218" s="3046"/>
      <c r="AO218" s="3054"/>
      <c r="AP218" s="3055"/>
      <c r="AQ218" s="1134"/>
    </row>
    <row r="219" spans="4:43" ht="24" customHeight="1">
      <c r="D219" s="1135"/>
      <c r="E219" s="1141"/>
      <c r="F219" s="1141"/>
      <c r="G219" s="1141"/>
      <c r="H219" s="1141"/>
      <c r="I219" s="1141"/>
      <c r="J219" s="3048"/>
      <c r="K219" s="3049"/>
      <c r="L219" s="3049"/>
      <c r="M219" s="3059"/>
      <c r="N219" s="3060"/>
      <c r="O219" s="3060"/>
      <c r="P219" s="3063" t="s">
        <v>587</v>
      </c>
      <c r="Q219" s="3064"/>
      <c r="R219" s="3065"/>
      <c r="S219" s="3063" t="s">
        <v>588</v>
      </c>
      <c r="T219" s="3064"/>
      <c r="U219" s="3065"/>
      <c r="V219" s="3063" t="s">
        <v>616</v>
      </c>
      <c r="W219" s="3064"/>
      <c r="X219" s="3065"/>
      <c r="Y219" s="3066" t="s">
        <v>590</v>
      </c>
      <c r="Z219" s="3067"/>
      <c r="AA219" s="3068"/>
      <c r="AB219" s="3063" t="s">
        <v>591</v>
      </c>
      <c r="AC219" s="3064"/>
      <c r="AD219" s="3064"/>
      <c r="AE219" s="3062"/>
      <c r="AF219" s="3049"/>
      <c r="AG219" s="3049"/>
      <c r="AH219" s="3050" t="s">
        <v>592</v>
      </c>
      <c r="AI219" s="3051"/>
      <c r="AJ219" s="3052"/>
      <c r="AK219" s="3050" t="s">
        <v>593</v>
      </c>
      <c r="AL219" s="3051"/>
      <c r="AM219" s="3052"/>
      <c r="AN219" s="3048"/>
      <c r="AO219" s="3049"/>
      <c r="AP219" s="3056"/>
      <c r="AQ219" s="1134"/>
    </row>
    <row r="220" spans="4:43" ht="14.25" customHeight="1">
      <c r="D220" s="3041" t="s">
        <v>606</v>
      </c>
      <c r="E220" s="1172" t="s">
        <v>598</v>
      </c>
      <c r="F220" s="1133"/>
      <c r="G220" s="1173"/>
      <c r="H220" s="1173"/>
      <c r="I220" s="1173"/>
      <c r="J220" s="2834"/>
      <c r="K220" s="2833">
        <v>45158.6034</v>
      </c>
      <c r="L220" s="1259"/>
      <c r="M220" s="1177"/>
      <c r="N220" s="1175">
        <v>31621.831699999999</v>
      </c>
      <c r="O220" s="1176"/>
      <c r="P220" s="1177"/>
      <c r="Q220" s="1175">
        <v>2158.6586000000002</v>
      </c>
      <c r="R220" s="1176"/>
      <c r="S220" s="1177"/>
      <c r="T220" s="1175">
        <v>6607.5214999999998</v>
      </c>
      <c r="U220" s="1176"/>
      <c r="V220" s="1177"/>
      <c r="W220" s="1175">
        <v>16609.02</v>
      </c>
      <c r="X220" s="1176"/>
      <c r="Y220" s="1178"/>
      <c r="Z220" s="1178">
        <v>15012.8117</v>
      </c>
      <c r="AA220" s="1178"/>
      <c r="AB220" s="1177"/>
      <c r="AC220" s="1175">
        <v>12553.9727</v>
      </c>
      <c r="AD220" s="1178"/>
      <c r="AE220" s="1177"/>
      <c r="AF220" s="1175">
        <v>13527.255999999999</v>
      </c>
      <c r="AG220" s="1149"/>
      <c r="AH220" s="1177"/>
      <c r="AI220" s="1175">
        <v>8187.6045999999997</v>
      </c>
      <c r="AJ220" s="1176"/>
      <c r="AK220" s="1177"/>
      <c r="AL220" s="1175">
        <v>3928.4627999999998</v>
      </c>
      <c r="AM220" s="1176"/>
      <c r="AN220" s="2834"/>
      <c r="AO220" s="2833">
        <v>1596.0740000000001</v>
      </c>
      <c r="AP220" s="1262"/>
      <c r="AQ220" s="1149"/>
    </row>
    <row r="221" spans="4:43" ht="14.25" customHeight="1">
      <c r="D221" s="3042"/>
      <c r="E221" s="1180"/>
      <c r="F221" s="1181" t="s">
        <v>599</v>
      </c>
      <c r="G221" s="1133"/>
      <c r="H221" s="1133"/>
      <c r="I221" s="1133"/>
      <c r="J221" s="1144"/>
      <c r="K221" s="1145">
        <v>14850.6978</v>
      </c>
      <c r="L221" s="1176"/>
      <c r="M221" s="1147"/>
      <c r="N221" s="1145">
        <v>10352.439399999999</v>
      </c>
      <c r="O221" s="1176"/>
      <c r="P221" s="1147"/>
      <c r="Q221" s="1145">
        <v>1286.4839999999999</v>
      </c>
      <c r="R221" s="1176"/>
      <c r="S221" s="1147"/>
      <c r="T221" s="1145">
        <v>2777.6241</v>
      </c>
      <c r="U221" s="1176"/>
      <c r="V221" s="1147"/>
      <c r="W221" s="1145">
        <v>6670.1967999999997</v>
      </c>
      <c r="X221" s="1176"/>
      <c r="Y221" s="1178"/>
      <c r="Z221" s="1178">
        <v>3682.2426</v>
      </c>
      <c r="AA221" s="1178"/>
      <c r="AB221" s="1147"/>
      <c r="AC221" s="1145">
        <v>4477.616</v>
      </c>
      <c r="AD221" s="1178"/>
      <c r="AE221" s="1147"/>
      <c r="AF221" s="1145">
        <v>4495.6142</v>
      </c>
      <c r="AG221" s="1178"/>
      <c r="AH221" s="1147"/>
      <c r="AI221" s="1145">
        <v>3661.5603999999998</v>
      </c>
      <c r="AJ221" s="1176"/>
      <c r="AK221" s="1147"/>
      <c r="AL221" s="1145">
        <v>428.30919999999998</v>
      </c>
      <c r="AM221" s="1176"/>
      <c r="AN221" s="1144"/>
      <c r="AO221" s="1145">
        <v>547.21699999999998</v>
      </c>
      <c r="AP221" s="1179"/>
      <c r="AQ221" s="1149"/>
    </row>
    <row r="222" spans="4:43" ht="14.25" customHeight="1">
      <c r="D222" s="3042"/>
      <c r="E222" s="1180"/>
      <c r="F222" s="1172"/>
      <c r="G222" s="1182" t="s">
        <v>600</v>
      </c>
      <c r="H222" s="1183"/>
      <c r="I222" s="1183"/>
      <c r="J222" s="1159"/>
      <c r="K222" s="1160">
        <v>5753.7170999999998</v>
      </c>
      <c r="L222" s="1184"/>
      <c r="M222" s="1162"/>
      <c r="N222" s="1160">
        <v>5043.1958000000004</v>
      </c>
      <c r="O222" s="1184"/>
      <c r="P222" s="1162"/>
      <c r="Q222" s="1160">
        <v>763.66729999999995</v>
      </c>
      <c r="R222" s="1184"/>
      <c r="S222" s="1162"/>
      <c r="T222" s="1160">
        <v>1542.4685999999999</v>
      </c>
      <c r="U222" s="1184"/>
      <c r="V222" s="1162"/>
      <c r="W222" s="1160">
        <v>3693.038</v>
      </c>
      <c r="X222" s="1184"/>
      <c r="Y222" s="1185"/>
      <c r="Z222" s="1185">
        <v>1350.1578</v>
      </c>
      <c r="AA222" s="1185"/>
      <c r="AB222" s="1162"/>
      <c r="AC222" s="1160">
        <v>2318.4929000000002</v>
      </c>
      <c r="AD222" s="1185"/>
      <c r="AE222" s="1162"/>
      <c r="AF222" s="1160">
        <v>709.46699999999998</v>
      </c>
      <c r="AG222" s="1185"/>
      <c r="AH222" s="1162"/>
      <c r="AI222" s="1160">
        <v>528.00239999999997</v>
      </c>
      <c r="AJ222" s="1184"/>
      <c r="AK222" s="1162"/>
      <c r="AL222" s="1160">
        <v>124.4251</v>
      </c>
      <c r="AM222" s="1184"/>
      <c r="AN222" s="1159"/>
      <c r="AO222" s="1160">
        <v>371.39170000000001</v>
      </c>
      <c r="AP222" s="1186"/>
      <c r="AQ222" s="1149"/>
    </row>
    <row r="223" spans="4:43" ht="14.25" customHeight="1">
      <c r="D223" s="3042"/>
      <c r="E223" s="1180"/>
      <c r="F223" s="1172"/>
      <c r="G223" s="1182" t="s">
        <v>601</v>
      </c>
      <c r="H223" s="1183"/>
      <c r="I223" s="1183"/>
      <c r="J223" s="1159"/>
      <c r="K223" s="1160">
        <v>9096.9807000000001</v>
      </c>
      <c r="L223" s="1184"/>
      <c r="M223" s="1162"/>
      <c r="N223" s="1160">
        <v>5309.2435999999998</v>
      </c>
      <c r="O223" s="1184"/>
      <c r="P223" s="1162"/>
      <c r="Q223" s="1160">
        <v>522.81669999999997</v>
      </c>
      <c r="R223" s="1184"/>
      <c r="S223" s="1162"/>
      <c r="T223" s="1160">
        <v>1235.1555000000001</v>
      </c>
      <c r="U223" s="1184"/>
      <c r="V223" s="1162"/>
      <c r="W223" s="1160">
        <v>2977.1588000000002</v>
      </c>
      <c r="X223" s="1184"/>
      <c r="Y223" s="1185"/>
      <c r="Z223" s="1185">
        <v>2332.0848000000001</v>
      </c>
      <c r="AA223" s="1185"/>
      <c r="AB223" s="1162"/>
      <c r="AC223" s="1160">
        <v>2159.1230999999998</v>
      </c>
      <c r="AD223" s="1185"/>
      <c r="AE223" s="1162"/>
      <c r="AF223" s="1160">
        <v>3786.1471999999999</v>
      </c>
      <c r="AG223" s="1185"/>
      <c r="AH223" s="1162"/>
      <c r="AI223" s="1160">
        <v>3133.558</v>
      </c>
      <c r="AJ223" s="1184"/>
      <c r="AK223" s="1162"/>
      <c r="AL223" s="1160">
        <v>303.88409999999999</v>
      </c>
      <c r="AM223" s="1184"/>
      <c r="AN223" s="1159"/>
      <c r="AO223" s="1160">
        <v>175.8253</v>
      </c>
      <c r="AP223" s="1186"/>
      <c r="AQ223" s="1149"/>
    </row>
    <row r="224" spans="4:43" ht="14.25" customHeight="1">
      <c r="D224" s="3042"/>
      <c r="E224" s="1180"/>
      <c r="F224" s="1172"/>
      <c r="G224" s="1182" t="s">
        <v>602</v>
      </c>
      <c r="H224" s="1187"/>
      <c r="I224" s="1183"/>
      <c r="J224" s="1159"/>
      <c r="K224" s="1160">
        <v>728.32749999999999</v>
      </c>
      <c r="L224" s="1184"/>
      <c r="M224" s="1162"/>
      <c r="N224" s="1160">
        <v>727.56380000000001</v>
      </c>
      <c r="O224" s="1184"/>
      <c r="P224" s="1162"/>
      <c r="Q224" s="1160">
        <v>123.5787</v>
      </c>
      <c r="R224" s="1184"/>
      <c r="S224" s="1162"/>
      <c r="T224" s="1160">
        <v>297.61059999999998</v>
      </c>
      <c r="U224" s="1184"/>
      <c r="V224" s="1162"/>
      <c r="W224" s="1160">
        <v>620.41809999999998</v>
      </c>
      <c r="X224" s="1184"/>
      <c r="Y224" s="1185"/>
      <c r="Z224" s="1185">
        <v>107.14570000000001</v>
      </c>
      <c r="AA224" s="1185"/>
      <c r="AB224" s="1162"/>
      <c r="AC224" s="1160">
        <v>333.63650000000001</v>
      </c>
      <c r="AD224" s="1185"/>
      <c r="AE224" s="1162"/>
      <c r="AF224" s="1160">
        <v>0.74009999999999998</v>
      </c>
      <c r="AG224" s="1185"/>
      <c r="AH224" s="1162"/>
      <c r="AI224" s="1160">
        <v>0.2419</v>
      </c>
      <c r="AJ224" s="1184"/>
      <c r="AK224" s="1162"/>
      <c r="AL224" s="1160">
        <v>0.49819999999999998</v>
      </c>
      <c r="AM224" s="1184"/>
      <c r="AN224" s="1159"/>
      <c r="AO224" s="1160">
        <v>51.834600000000002</v>
      </c>
      <c r="AP224" s="1186"/>
      <c r="AQ224" s="1149"/>
    </row>
    <row r="225" spans="4:43" ht="14.25" customHeight="1">
      <c r="D225" s="3042"/>
      <c r="E225" s="1180"/>
      <c r="F225" s="1188" t="s">
        <v>603</v>
      </c>
      <c r="G225" s="1183"/>
      <c r="H225" s="1187"/>
      <c r="I225" s="1189"/>
      <c r="J225" s="1159"/>
      <c r="K225" s="1160">
        <v>26403.004300000001</v>
      </c>
      <c r="L225" s="1184"/>
      <c r="M225" s="1162"/>
      <c r="N225" s="1160">
        <v>19336.974699999999</v>
      </c>
      <c r="O225" s="1184"/>
      <c r="P225" s="1162"/>
      <c r="Q225" s="1160">
        <v>791.27679999999998</v>
      </c>
      <c r="R225" s="1184"/>
      <c r="S225" s="1162"/>
      <c r="T225" s="1160">
        <v>3524.3865999999998</v>
      </c>
      <c r="U225" s="1184"/>
      <c r="V225" s="1162"/>
      <c r="W225" s="1160">
        <v>9123.3582999999999</v>
      </c>
      <c r="X225" s="1184"/>
      <c r="Y225" s="1185"/>
      <c r="Z225" s="1185">
        <v>10213.616400000001</v>
      </c>
      <c r="AA225" s="1185"/>
      <c r="AB225" s="1162"/>
      <c r="AC225" s="1160">
        <v>7332.2012000000004</v>
      </c>
      <c r="AD225" s="1185"/>
      <c r="AE225" s="1162"/>
      <c r="AF225" s="1160">
        <v>7059.3566000000001</v>
      </c>
      <c r="AG225" s="1185"/>
      <c r="AH225" s="1162"/>
      <c r="AI225" s="1160">
        <v>3051.9304999999999</v>
      </c>
      <c r="AJ225" s="1184"/>
      <c r="AK225" s="1162"/>
      <c r="AL225" s="1160">
        <v>3225.5509999999999</v>
      </c>
      <c r="AM225" s="1184"/>
      <c r="AN225" s="1159"/>
      <c r="AO225" s="1160">
        <v>976.92840000000001</v>
      </c>
      <c r="AP225" s="1186"/>
      <c r="AQ225" s="1149"/>
    </row>
    <row r="226" spans="4:43" ht="14.25" customHeight="1">
      <c r="D226" s="3042"/>
      <c r="E226" s="1180"/>
      <c r="F226" s="1172"/>
      <c r="G226" s="1182" t="s">
        <v>607</v>
      </c>
      <c r="H226" s="1183"/>
      <c r="I226" s="1183"/>
      <c r="J226" s="1166"/>
      <c r="K226" s="1167">
        <v>22788.603999999999</v>
      </c>
      <c r="L226" s="1168"/>
      <c r="M226" s="1169"/>
      <c r="N226" s="1167">
        <v>16593.0121</v>
      </c>
      <c r="O226" s="1168"/>
      <c r="P226" s="1169"/>
      <c r="Q226" s="1167">
        <v>538.89729999999997</v>
      </c>
      <c r="R226" s="1168"/>
      <c r="S226" s="1169"/>
      <c r="T226" s="1167">
        <v>2814.2602999999999</v>
      </c>
      <c r="U226" s="1168"/>
      <c r="V226" s="1169"/>
      <c r="W226" s="1167">
        <v>7387.9422000000004</v>
      </c>
      <c r="X226" s="1168"/>
      <c r="Y226" s="1167"/>
      <c r="Z226" s="1167">
        <v>9205.0699000000004</v>
      </c>
      <c r="AA226" s="1167"/>
      <c r="AB226" s="1169"/>
      <c r="AC226" s="1167">
        <v>6141.1109999999999</v>
      </c>
      <c r="AD226" s="1167"/>
      <c r="AE226" s="1169"/>
      <c r="AF226" s="1167">
        <v>6189.7721000000001</v>
      </c>
      <c r="AG226" s="1167"/>
      <c r="AH226" s="1169"/>
      <c r="AI226" s="1167">
        <v>2475.9315000000001</v>
      </c>
      <c r="AJ226" s="1168"/>
      <c r="AK226" s="1169"/>
      <c r="AL226" s="1167">
        <v>3020.1379000000002</v>
      </c>
      <c r="AM226" s="1168"/>
      <c r="AN226" s="1166"/>
      <c r="AO226" s="1167">
        <v>891.07169999999996</v>
      </c>
      <c r="AP226" s="1170"/>
      <c r="AQ226" s="1149"/>
    </row>
    <row r="227" spans="4:43" ht="14.25" customHeight="1">
      <c r="D227" s="3043"/>
      <c r="E227" s="1190"/>
      <c r="F227" s="1191" t="s">
        <v>605</v>
      </c>
      <c r="G227" s="1192"/>
      <c r="H227" s="1193"/>
      <c r="I227" s="1194"/>
      <c r="J227" s="1174"/>
      <c r="K227" s="1175">
        <v>3904.9013</v>
      </c>
      <c r="L227" s="1195"/>
      <c r="M227" s="1177"/>
      <c r="N227" s="1175">
        <v>1932.4176</v>
      </c>
      <c r="O227" s="1195"/>
      <c r="P227" s="1177"/>
      <c r="Q227" s="1175">
        <v>80.897800000000004</v>
      </c>
      <c r="R227" s="1195"/>
      <c r="S227" s="1177"/>
      <c r="T227" s="1175">
        <v>305.51080000000002</v>
      </c>
      <c r="U227" s="1195"/>
      <c r="V227" s="1177"/>
      <c r="W227" s="1175">
        <v>815.46489999999994</v>
      </c>
      <c r="X227" s="1195"/>
      <c r="Y227" s="1175"/>
      <c r="Z227" s="1175">
        <v>1116.9527</v>
      </c>
      <c r="AA227" s="1175"/>
      <c r="AB227" s="1177"/>
      <c r="AC227" s="1175">
        <v>744.15549999999996</v>
      </c>
      <c r="AD227" s="1175"/>
      <c r="AE227" s="1177"/>
      <c r="AF227" s="1175">
        <v>1972.2852</v>
      </c>
      <c r="AG227" s="1175"/>
      <c r="AH227" s="1177"/>
      <c r="AI227" s="1175">
        <v>1474.1137000000001</v>
      </c>
      <c r="AJ227" s="1195"/>
      <c r="AK227" s="1177"/>
      <c r="AL227" s="1175">
        <v>274.6026</v>
      </c>
      <c r="AM227" s="1195"/>
      <c r="AN227" s="1174"/>
      <c r="AO227" s="1175">
        <v>71.928600000000003</v>
      </c>
      <c r="AP227" s="1196"/>
      <c r="AQ227" s="1149"/>
    </row>
    <row r="228" spans="4:43" ht="14.25" customHeight="1">
      <c r="D228" s="3041" t="s">
        <v>608</v>
      </c>
      <c r="E228" s="1172" t="s">
        <v>598</v>
      </c>
      <c r="F228" s="1133"/>
      <c r="G228" s="1173"/>
      <c r="H228" s="1173"/>
      <c r="I228" s="1173"/>
      <c r="J228" s="1174"/>
      <c r="K228" s="1175">
        <v>41925.683400000002</v>
      </c>
      <c r="L228" s="1176"/>
      <c r="M228" s="1177"/>
      <c r="N228" s="1175">
        <v>37923.214099999997</v>
      </c>
      <c r="O228" s="1176"/>
      <c r="P228" s="1177"/>
      <c r="Q228" s="1175">
        <v>2969.9416999999999</v>
      </c>
      <c r="R228" s="1176"/>
      <c r="S228" s="1177"/>
      <c r="T228" s="1175">
        <v>7778.9562999999998</v>
      </c>
      <c r="U228" s="1176"/>
      <c r="V228" s="1177"/>
      <c r="W228" s="1175">
        <v>22281.595499999999</v>
      </c>
      <c r="X228" s="1176"/>
      <c r="Y228" s="1178"/>
      <c r="Z228" s="1178">
        <v>15641.6186</v>
      </c>
      <c r="AA228" s="1178"/>
      <c r="AB228" s="1177"/>
      <c r="AC228" s="1175">
        <v>18638.6666</v>
      </c>
      <c r="AD228" s="1178"/>
      <c r="AE228" s="1177"/>
      <c r="AF228" s="1175">
        <v>3988.6298999999999</v>
      </c>
      <c r="AG228" s="1149"/>
      <c r="AH228" s="1177"/>
      <c r="AI228" s="1175">
        <v>2131.1565000000001</v>
      </c>
      <c r="AJ228" s="1176"/>
      <c r="AK228" s="1177"/>
      <c r="AL228" s="1175">
        <v>1547.7619</v>
      </c>
      <c r="AM228" s="1176"/>
      <c r="AN228" s="1174"/>
      <c r="AO228" s="1175">
        <v>11123.6378</v>
      </c>
      <c r="AP228" s="1179"/>
      <c r="AQ228" s="1149"/>
    </row>
    <row r="229" spans="4:43" ht="14.25" customHeight="1">
      <c r="D229" s="3042"/>
      <c r="E229" s="1180"/>
      <c r="F229" s="1181" t="s">
        <v>599</v>
      </c>
      <c r="G229" s="1133"/>
      <c r="H229" s="1133"/>
      <c r="I229" s="1133"/>
      <c r="J229" s="1144"/>
      <c r="K229" s="1145">
        <v>22265.480500000001</v>
      </c>
      <c r="L229" s="1176"/>
      <c r="M229" s="1147"/>
      <c r="N229" s="1145">
        <v>20248.7834</v>
      </c>
      <c r="O229" s="1176"/>
      <c r="P229" s="1147"/>
      <c r="Q229" s="1145">
        <v>1911.1768999999999</v>
      </c>
      <c r="R229" s="1176"/>
      <c r="S229" s="1147"/>
      <c r="T229" s="1145">
        <v>4458.5021999999999</v>
      </c>
      <c r="U229" s="1176"/>
      <c r="V229" s="1147"/>
      <c r="W229" s="1145">
        <v>12705.2659</v>
      </c>
      <c r="X229" s="1176"/>
      <c r="Y229" s="1178"/>
      <c r="Z229" s="1178">
        <v>7543.5174999999999</v>
      </c>
      <c r="AA229" s="1178"/>
      <c r="AB229" s="1147"/>
      <c r="AC229" s="1145">
        <v>10098.226000000001</v>
      </c>
      <c r="AD229" s="1178"/>
      <c r="AE229" s="1147"/>
      <c r="AF229" s="1145">
        <v>2009.2920999999999</v>
      </c>
      <c r="AG229" s="1178"/>
      <c r="AH229" s="1147"/>
      <c r="AI229" s="1145">
        <v>1288.7331999999999</v>
      </c>
      <c r="AJ229" s="1176"/>
      <c r="AK229" s="1147"/>
      <c r="AL229" s="1145">
        <v>570.14290000000005</v>
      </c>
      <c r="AM229" s="1176"/>
      <c r="AN229" s="1144"/>
      <c r="AO229" s="1145">
        <v>5854.4147000000003</v>
      </c>
      <c r="AP229" s="1179"/>
      <c r="AQ229" s="1149"/>
    </row>
    <row r="230" spans="4:43" ht="14.25" customHeight="1">
      <c r="D230" s="3042"/>
      <c r="E230" s="1180"/>
      <c r="F230" s="1172"/>
      <c r="G230" s="1182" t="s">
        <v>600</v>
      </c>
      <c r="H230" s="1183"/>
      <c r="I230" s="1183"/>
      <c r="J230" s="1159"/>
      <c r="K230" s="1160">
        <v>13269.2302</v>
      </c>
      <c r="L230" s="1184"/>
      <c r="M230" s="1162"/>
      <c r="N230" s="1160">
        <v>12384.1374</v>
      </c>
      <c r="O230" s="1184"/>
      <c r="P230" s="1162"/>
      <c r="Q230" s="1160">
        <v>1198.9693</v>
      </c>
      <c r="R230" s="1184"/>
      <c r="S230" s="1162"/>
      <c r="T230" s="1160">
        <v>2776.1698000000001</v>
      </c>
      <c r="U230" s="1184"/>
      <c r="V230" s="1162"/>
      <c r="W230" s="1160">
        <v>7865.2367000000004</v>
      </c>
      <c r="X230" s="1184"/>
      <c r="Y230" s="1185"/>
      <c r="Z230" s="1185">
        <v>4518.9007000000001</v>
      </c>
      <c r="AA230" s="1185"/>
      <c r="AB230" s="1162"/>
      <c r="AC230" s="1160">
        <v>6297.4215999999997</v>
      </c>
      <c r="AD230" s="1185"/>
      <c r="AE230" s="1162"/>
      <c r="AF230" s="1160">
        <v>880.54100000000005</v>
      </c>
      <c r="AG230" s="1185"/>
      <c r="AH230" s="1162"/>
      <c r="AI230" s="1160">
        <v>477.971</v>
      </c>
      <c r="AJ230" s="1184"/>
      <c r="AK230" s="1162"/>
      <c r="AL230" s="1160">
        <v>341.14179999999999</v>
      </c>
      <c r="AM230" s="1184"/>
      <c r="AN230" s="1159"/>
      <c r="AO230" s="1160">
        <v>3829.2226000000001</v>
      </c>
      <c r="AP230" s="1186"/>
      <c r="AQ230" s="1149"/>
    </row>
    <row r="231" spans="4:43" ht="14.25" customHeight="1">
      <c r="D231" s="3042"/>
      <c r="E231" s="1180"/>
      <c r="F231" s="1172"/>
      <c r="G231" s="1182" t="s">
        <v>601</v>
      </c>
      <c r="H231" s="1183"/>
      <c r="I231" s="1183"/>
      <c r="J231" s="1159"/>
      <c r="K231" s="1160">
        <v>8996.2502999999997</v>
      </c>
      <c r="L231" s="1184"/>
      <c r="M231" s="1162"/>
      <c r="N231" s="1160">
        <v>7864.6459999999997</v>
      </c>
      <c r="O231" s="1184"/>
      <c r="P231" s="1162"/>
      <c r="Q231" s="1160">
        <v>712.20759999999996</v>
      </c>
      <c r="R231" s="1184"/>
      <c r="S231" s="1162"/>
      <c r="T231" s="1160">
        <v>1682.3324</v>
      </c>
      <c r="U231" s="1184"/>
      <c r="V231" s="1162"/>
      <c r="W231" s="1160">
        <v>4840.0291999999999</v>
      </c>
      <c r="X231" s="1184"/>
      <c r="Y231" s="1185"/>
      <c r="Z231" s="1185">
        <v>3024.6167999999998</v>
      </c>
      <c r="AA231" s="1185"/>
      <c r="AB231" s="1162"/>
      <c r="AC231" s="1160">
        <v>3800.8044</v>
      </c>
      <c r="AD231" s="1185"/>
      <c r="AE231" s="1162"/>
      <c r="AF231" s="1160">
        <v>1128.7511</v>
      </c>
      <c r="AG231" s="1185"/>
      <c r="AH231" s="1162"/>
      <c r="AI231" s="1160">
        <v>810.76220000000001</v>
      </c>
      <c r="AJ231" s="1184"/>
      <c r="AK231" s="1162"/>
      <c r="AL231" s="1160">
        <v>229.00110000000001</v>
      </c>
      <c r="AM231" s="1184"/>
      <c r="AN231" s="1159"/>
      <c r="AO231" s="1160">
        <v>2025.1921</v>
      </c>
      <c r="AP231" s="1186"/>
      <c r="AQ231" s="1149"/>
    </row>
    <row r="232" spans="4:43" ht="14.25" customHeight="1">
      <c r="D232" s="3042"/>
      <c r="E232" s="1180"/>
      <c r="F232" s="1172"/>
      <c r="G232" s="1182" t="s">
        <v>602</v>
      </c>
      <c r="H232" s="1187"/>
      <c r="I232" s="1183"/>
      <c r="J232" s="1159"/>
      <c r="K232" s="1160">
        <v>1562.9567</v>
      </c>
      <c r="L232" s="1184"/>
      <c r="M232" s="1162"/>
      <c r="N232" s="1160">
        <v>1531.5222000000001</v>
      </c>
      <c r="O232" s="1184"/>
      <c r="P232" s="1162"/>
      <c r="Q232" s="1160">
        <v>106.64490000000001</v>
      </c>
      <c r="R232" s="1184"/>
      <c r="S232" s="1162"/>
      <c r="T232" s="1160">
        <v>401.01420000000002</v>
      </c>
      <c r="U232" s="1184"/>
      <c r="V232" s="1162"/>
      <c r="W232" s="1160">
        <v>994.69839999999999</v>
      </c>
      <c r="X232" s="1184"/>
      <c r="Y232" s="1185"/>
      <c r="Z232" s="1185">
        <v>536.82380000000001</v>
      </c>
      <c r="AA232" s="1185"/>
      <c r="AB232" s="1162"/>
      <c r="AC232" s="1160">
        <v>798.649</v>
      </c>
      <c r="AD232" s="1185"/>
      <c r="AE232" s="1162"/>
      <c r="AF232" s="1160">
        <v>31.3004</v>
      </c>
      <c r="AG232" s="1185"/>
      <c r="AH232" s="1162"/>
      <c r="AI232" s="1160">
        <v>1.6989000000000001</v>
      </c>
      <c r="AJ232" s="1184"/>
      <c r="AK232" s="1162"/>
      <c r="AL232" s="1160">
        <v>28.877600000000001</v>
      </c>
      <c r="AM232" s="1184"/>
      <c r="AN232" s="1159"/>
      <c r="AO232" s="1160">
        <v>301.64729999999997</v>
      </c>
      <c r="AP232" s="1186"/>
      <c r="AQ232" s="1149"/>
    </row>
    <row r="233" spans="4:43" ht="14.25" customHeight="1">
      <c r="D233" s="3042"/>
      <c r="E233" s="1180"/>
      <c r="F233" s="1188" t="s">
        <v>603</v>
      </c>
      <c r="G233" s="1183"/>
      <c r="H233" s="1187"/>
      <c r="I233" s="1189"/>
      <c r="J233" s="1159"/>
      <c r="K233" s="1160">
        <v>17481.32</v>
      </c>
      <c r="L233" s="1184"/>
      <c r="M233" s="1162"/>
      <c r="N233" s="1160">
        <v>16028.646699999999</v>
      </c>
      <c r="O233" s="1184"/>
      <c r="P233" s="1162"/>
      <c r="Q233" s="1160">
        <v>961.56719999999996</v>
      </c>
      <c r="R233" s="1184"/>
      <c r="S233" s="1162"/>
      <c r="T233" s="1160">
        <v>3031.7959999999998</v>
      </c>
      <c r="U233" s="1184"/>
      <c r="V233" s="1162"/>
      <c r="W233" s="1160">
        <v>8716.6103999999996</v>
      </c>
      <c r="X233" s="1184"/>
      <c r="Y233" s="1185"/>
      <c r="Z233" s="1185">
        <v>7312.0362999999998</v>
      </c>
      <c r="AA233" s="1185"/>
      <c r="AB233" s="1162"/>
      <c r="AC233" s="1160">
        <v>7723.6532999999999</v>
      </c>
      <c r="AD233" s="1185"/>
      <c r="AE233" s="1162"/>
      <c r="AF233" s="1160">
        <v>1446.5668000000001</v>
      </c>
      <c r="AG233" s="1185"/>
      <c r="AH233" s="1162"/>
      <c r="AI233" s="1160">
        <v>433.3587</v>
      </c>
      <c r="AJ233" s="1184"/>
      <c r="AK233" s="1162"/>
      <c r="AL233" s="1160">
        <v>905.14589999999998</v>
      </c>
      <c r="AM233" s="1184"/>
      <c r="AN233" s="1159"/>
      <c r="AO233" s="1160">
        <v>4910.9134000000004</v>
      </c>
      <c r="AP233" s="1186"/>
      <c r="AQ233" s="1149"/>
    </row>
    <row r="234" spans="4:43" ht="14.25" customHeight="1">
      <c r="D234" s="3042"/>
      <c r="E234" s="1180"/>
      <c r="F234" s="1172"/>
      <c r="G234" s="1182" t="s">
        <v>607</v>
      </c>
      <c r="H234" s="1183"/>
      <c r="I234" s="1183"/>
      <c r="J234" s="1166"/>
      <c r="K234" s="1167">
        <v>13016.189</v>
      </c>
      <c r="L234" s="1168"/>
      <c r="M234" s="1169"/>
      <c r="N234" s="1167">
        <v>11824.501</v>
      </c>
      <c r="O234" s="1168"/>
      <c r="P234" s="1169"/>
      <c r="Q234" s="1167">
        <v>628.0077</v>
      </c>
      <c r="R234" s="1168"/>
      <c r="S234" s="1169"/>
      <c r="T234" s="1167">
        <v>2132.9915000000001</v>
      </c>
      <c r="U234" s="1168"/>
      <c r="V234" s="1169"/>
      <c r="W234" s="1167">
        <v>6173.3896999999997</v>
      </c>
      <c r="X234" s="1168"/>
      <c r="Y234" s="1167"/>
      <c r="Z234" s="1167">
        <v>5651.1112999999996</v>
      </c>
      <c r="AA234" s="1167"/>
      <c r="AB234" s="1169"/>
      <c r="AC234" s="1167">
        <v>5613.5523000000003</v>
      </c>
      <c r="AD234" s="1167"/>
      <c r="AE234" s="1169"/>
      <c r="AF234" s="1167">
        <v>1187.4358</v>
      </c>
      <c r="AG234" s="1167"/>
      <c r="AH234" s="1169"/>
      <c r="AI234" s="1167">
        <v>344.99529999999999</v>
      </c>
      <c r="AJ234" s="1168"/>
      <c r="AK234" s="1169"/>
      <c r="AL234" s="1167">
        <v>751.90250000000003</v>
      </c>
      <c r="AM234" s="1168"/>
      <c r="AN234" s="1166"/>
      <c r="AO234" s="1167">
        <v>3780.5632000000001</v>
      </c>
      <c r="AP234" s="1170"/>
      <c r="AQ234" s="1149"/>
    </row>
    <row r="235" spans="4:43" ht="14.25" customHeight="1">
      <c r="D235" s="3043"/>
      <c r="E235" s="1190"/>
      <c r="F235" s="1191" t="s">
        <v>605</v>
      </c>
      <c r="G235" s="1192"/>
      <c r="H235" s="1193"/>
      <c r="I235" s="1194"/>
      <c r="J235" s="1174"/>
      <c r="K235" s="1175">
        <v>2178.8829000000001</v>
      </c>
      <c r="L235" s="1195"/>
      <c r="M235" s="1177"/>
      <c r="N235" s="1175">
        <v>1645.7840000000001</v>
      </c>
      <c r="O235" s="1195"/>
      <c r="P235" s="1177"/>
      <c r="Q235" s="1175">
        <v>97.197599999999994</v>
      </c>
      <c r="R235" s="1195"/>
      <c r="S235" s="1177"/>
      <c r="T235" s="1175">
        <v>288.65809999999999</v>
      </c>
      <c r="U235" s="1195"/>
      <c r="V235" s="1177"/>
      <c r="W235" s="1175">
        <v>859.7192</v>
      </c>
      <c r="X235" s="1195"/>
      <c r="Y235" s="1175"/>
      <c r="Z235" s="1175">
        <v>786.06479999999999</v>
      </c>
      <c r="AA235" s="1175"/>
      <c r="AB235" s="1177"/>
      <c r="AC235" s="1175">
        <v>816.78729999999996</v>
      </c>
      <c r="AD235" s="1175"/>
      <c r="AE235" s="1177"/>
      <c r="AF235" s="1175">
        <v>532.77099999999996</v>
      </c>
      <c r="AG235" s="1175"/>
      <c r="AH235" s="1177"/>
      <c r="AI235" s="1175">
        <v>409.06459999999998</v>
      </c>
      <c r="AJ235" s="1195"/>
      <c r="AK235" s="1177"/>
      <c r="AL235" s="1175">
        <v>72.473100000000002</v>
      </c>
      <c r="AM235" s="1195"/>
      <c r="AN235" s="1174"/>
      <c r="AO235" s="1175">
        <v>358.30970000000002</v>
      </c>
      <c r="AP235" s="1196"/>
      <c r="AQ235" s="1149"/>
    </row>
    <row r="236" spans="4:43" ht="14.25" customHeight="1">
      <c r="F236" s="1136"/>
      <c r="G236" s="1136"/>
      <c r="H236" s="1136"/>
      <c r="I236" s="1136"/>
    </row>
    <row r="237" spans="4:43">
      <c r="D237" s="1126" t="s">
        <v>626</v>
      </c>
      <c r="AP237" s="1171" t="s">
        <v>350</v>
      </c>
    </row>
    <row r="238" spans="4:43" ht="4.5" customHeight="1">
      <c r="D238" s="1130"/>
      <c r="E238" s="1131"/>
      <c r="F238" s="1131"/>
      <c r="G238" s="1131"/>
      <c r="H238" s="1131"/>
      <c r="I238" s="1131"/>
      <c r="J238" s="3044" t="s">
        <v>583</v>
      </c>
      <c r="K238" s="3045"/>
      <c r="L238" s="3045"/>
      <c r="M238" s="1132"/>
      <c r="N238" s="1132"/>
      <c r="O238" s="1132"/>
      <c r="P238" s="1132"/>
      <c r="Q238" s="1132"/>
      <c r="R238" s="1132"/>
      <c r="S238" s="1132"/>
      <c r="T238" s="1132"/>
      <c r="U238" s="1132"/>
      <c r="V238" s="1132"/>
      <c r="W238" s="1132"/>
      <c r="X238" s="1132"/>
      <c r="Y238" s="1132"/>
      <c r="Z238" s="1132"/>
      <c r="AA238" s="1132"/>
      <c r="AB238" s="1132"/>
      <c r="AC238" s="1132"/>
      <c r="AD238" s="1132"/>
      <c r="AE238" s="1132"/>
      <c r="AF238" s="1132"/>
      <c r="AG238" s="1132"/>
      <c r="AH238" s="1133"/>
      <c r="AI238" s="1133"/>
      <c r="AJ238" s="1133"/>
      <c r="AK238" s="1132"/>
      <c r="AL238" s="1132"/>
      <c r="AM238" s="1132"/>
      <c r="AN238" s="3044" t="s">
        <v>584</v>
      </c>
      <c r="AO238" s="3045"/>
      <c r="AP238" s="3053"/>
      <c r="AQ238" s="1134"/>
    </row>
    <row r="239" spans="4:43" ht="4.5" customHeight="1">
      <c r="D239" s="1135"/>
      <c r="E239" s="1136"/>
      <c r="F239" s="1136"/>
      <c r="G239" s="1136"/>
      <c r="H239" s="1136"/>
      <c r="I239" s="1136"/>
      <c r="J239" s="3046"/>
      <c r="K239" s="3047"/>
      <c r="L239" s="3047"/>
      <c r="M239" s="3057" t="s">
        <v>585</v>
      </c>
      <c r="N239" s="3058"/>
      <c r="O239" s="3058"/>
      <c r="P239" s="1137"/>
      <c r="Q239" s="1137"/>
      <c r="R239" s="1137"/>
      <c r="S239" s="1138"/>
      <c r="T239" s="1138"/>
      <c r="U239" s="1138"/>
      <c r="V239" s="1138"/>
      <c r="W239" s="1138"/>
      <c r="X239" s="1138"/>
      <c r="Y239" s="1138"/>
      <c r="Z239" s="1138"/>
      <c r="AA239" s="1138"/>
      <c r="AB239" s="1138"/>
      <c r="AC239" s="1138"/>
      <c r="AD239" s="1138"/>
      <c r="AE239" s="3057" t="s">
        <v>586</v>
      </c>
      <c r="AF239" s="3061"/>
      <c r="AG239" s="3061"/>
      <c r="AH239" s="1139"/>
      <c r="AI239" s="1139"/>
      <c r="AJ239" s="1139"/>
      <c r="AK239" s="1139"/>
      <c r="AL239" s="1139"/>
      <c r="AM239" s="1140"/>
      <c r="AN239" s="3046"/>
      <c r="AO239" s="3054"/>
      <c r="AP239" s="3055"/>
      <c r="AQ239" s="1134"/>
    </row>
    <row r="240" spans="4:43" ht="24" customHeight="1">
      <c r="D240" s="1135"/>
      <c r="E240" s="1141"/>
      <c r="F240" s="1141"/>
      <c r="G240" s="1141"/>
      <c r="H240" s="1141"/>
      <c r="I240" s="1141"/>
      <c r="J240" s="3048"/>
      <c r="K240" s="3049"/>
      <c r="L240" s="3049"/>
      <c r="M240" s="3059"/>
      <c r="N240" s="3060"/>
      <c r="O240" s="3060"/>
      <c r="P240" s="3063" t="s">
        <v>587</v>
      </c>
      <c r="Q240" s="3064"/>
      <c r="R240" s="3065"/>
      <c r="S240" s="3063" t="s">
        <v>588</v>
      </c>
      <c r="T240" s="3064"/>
      <c r="U240" s="3065"/>
      <c r="V240" s="3063" t="s">
        <v>616</v>
      </c>
      <c r="W240" s="3064"/>
      <c r="X240" s="3065"/>
      <c r="Y240" s="3066" t="s">
        <v>590</v>
      </c>
      <c r="Z240" s="3067"/>
      <c r="AA240" s="3068"/>
      <c r="AB240" s="3063" t="s">
        <v>591</v>
      </c>
      <c r="AC240" s="3064"/>
      <c r="AD240" s="3064"/>
      <c r="AE240" s="3062"/>
      <c r="AF240" s="3049"/>
      <c r="AG240" s="3049"/>
      <c r="AH240" s="3050" t="s">
        <v>592</v>
      </c>
      <c r="AI240" s="3051"/>
      <c r="AJ240" s="3052"/>
      <c r="AK240" s="3050" t="s">
        <v>593</v>
      </c>
      <c r="AL240" s="3051"/>
      <c r="AM240" s="3052"/>
      <c r="AN240" s="3048"/>
      <c r="AO240" s="3049"/>
      <c r="AP240" s="3056"/>
      <c r="AQ240" s="1134"/>
    </row>
    <row r="241" spans="4:43" ht="14.25" customHeight="1">
      <c r="D241" s="3041" t="s">
        <v>606</v>
      </c>
      <c r="E241" s="1172" t="s">
        <v>598</v>
      </c>
      <c r="F241" s="1133"/>
      <c r="G241" s="1173"/>
      <c r="H241" s="1173"/>
      <c r="I241" s="1173"/>
      <c r="J241" s="1174"/>
      <c r="K241" s="1209">
        <v>0.18128492807283347</v>
      </c>
      <c r="L241" s="1176"/>
      <c r="M241" s="1177"/>
      <c r="N241" s="1209">
        <v>0.40358314868627065</v>
      </c>
      <c r="O241" s="1176"/>
      <c r="P241" s="1177"/>
      <c r="Q241" s="1209">
        <v>-2.0678786462233867</v>
      </c>
      <c r="R241" s="1176"/>
      <c r="S241" s="1177"/>
      <c r="T241" s="1209">
        <v>4.5368827862716898</v>
      </c>
      <c r="U241" s="1176"/>
      <c r="V241" s="1177"/>
      <c r="W241" s="1209">
        <v>0.61508765917666075</v>
      </c>
      <c r="X241" s="1176"/>
      <c r="Y241" s="1178"/>
      <c r="Z241" s="1200">
        <v>0.17062448016613718</v>
      </c>
      <c r="AA241" s="1178"/>
      <c r="AB241" s="1177"/>
      <c r="AC241" s="1209">
        <v>0.32583992086372415</v>
      </c>
      <c r="AD241" s="1178"/>
      <c r="AE241" s="1177"/>
      <c r="AF241" s="1209">
        <v>-0.17600923413845226</v>
      </c>
      <c r="AG241" s="1149"/>
      <c r="AH241" s="1177"/>
      <c r="AI241" s="1209">
        <v>-1.2738935528280981</v>
      </c>
      <c r="AJ241" s="1176"/>
      <c r="AK241" s="1177"/>
      <c r="AL241" s="1209">
        <v>2.1129138565638028</v>
      </c>
      <c r="AM241" s="1176"/>
      <c r="AN241" s="1174"/>
      <c r="AO241" s="1209">
        <v>-5.2651440980339137</v>
      </c>
      <c r="AP241" s="1179"/>
      <c r="AQ241" s="1149"/>
    </row>
    <row r="242" spans="4:43" ht="14.25" customHeight="1">
      <c r="D242" s="3042"/>
      <c r="E242" s="1180"/>
      <c r="F242" s="1181" t="s">
        <v>599</v>
      </c>
      <c r="G242" s="1133"/>
      <c r="H242" s="1133"/>
      <c r="I242" s="1133"/>
      <c r="J242" s="1144"/>
      <c r="K242" s="1210">
        <v>-0.55684878403280402</v>
      </c>
      <c r="L242" s="1176"/>
      <c r="M242" s="1147"/>
      <c r="N242" s="1210">
        <v>6.2329458093079992E-2</v>
      </c>
      <c r="O242" s="1176"/>
      <c r="P242" s="1147"/>
      <c r="Q242" s="1210">
        <v>-2.5933803409720846</v>
      </c>
      <c r="R242" s="1176"/>
      <c r="S242" s="1147"/>
      <c r="T242" s="1210">
        <v>3.8498397288142971</v>
      </c>
      <c r="U242" s="1176"/>
      <c r="V242" s="1147"/>
      <c r="W242" s="1210">
        <v>0.12680152373183429</v>
      </c>
      <c r="X242" s="1176"/>
      <c r="Y242" s="1178"/>
      <c r="Z242" s="1200">
        <v>-5.4247262638507099E-2</v>
      </c>
      <c r="AA242" s="1178"/>
      <c r="AB242" s="1147"/>
      <c r="AC242" s="1210">
        <v>-0.18358388295216521</v>
      </c>
      <c r="AD242" s="1178"/>
      <c r="AE242" s="1147"/>
      <c r="AF242" s="1210">
        <v>-1.7458416685879552</v>
      </c>
      <c r="AG242" s="1178"/>
      <c r="AH242" s="1147"/>
      <c r="AI242" s="1210">
        <v>-2.1961157366671924</v>
      </c>
      <c r="AJ242" s="1176"/>
      <c r="AK242" s="1147"/>
      <c r="AL242" s="1210">
        <v>2.1484824968053928</v>
      </c>
      <c r="AM242" s="1176"/>
      <c r="AN242" s="1144"/>
      <c r="AO242" s="1210">
        <v>-3.8511411699715725</v>
      </c>
      <c r="AP242" s="1179"/>
      <c r="AQ242" s="1149"/>
    </row>
    <row r="243" spans="4:43" ht="14.25" customHeight="1">
      <c r="D243" s="3042"/>
      <c r="E243" s="1180"/>
      <c r="F243" s="1172"/>
      <c r="G243" s="1182" t="s">
        <v>600</v>
      </c>
      <c r="H243" s="1183"/>
      <c r="I243" s="1183"/>
      <c r="J243" s="1159"/>
      <c r="K243" s="1204">
        <v>1.1090951364749024</v>
      </c>
      <c r="L243" s="1184"/>
      <c r="M243" s="1162"/>
      <c r="N243" s="1204">
        <v>1.435468347368829</v>
      </c>
      <c r="O243" s="1184"/>
      <c r="P243" s="1162"/>
      <c r="Q243" s="1204">
        <v>-1.2005737520717763</v>
      </c>
      <c r="R243" s="1184"/>
      <c r="S243" s="1162"/>
      <c r="T243" s="1204">
        <v>5.0650203942678385</v>
      </c>
      <c r="U243" s="1184"/>
      <c r="V243" s="1162"/>
      <c r="W243" s="1204">
        <v>1.5486714226775611</v>
      </c>
      <c r="X243" s="1184"/>
      <c r="Y243" s="1185"/>
      <c r="Z243" s="1211">
        <v>1.1271134594493137</v>
      </c>
      <c r="AA243" s="1185"/>
      <c r="AB243" s="1162"/>
      <c r="AC243" s="1204">
        <v>0.98458639901364275</v>
      </c>
      <c r="AD243" s="1185"/>
      <c r="AE243" s="1162"/>
      <c r="AF243" s="1204">
        <v>-0.4439186927867933</v>
      </c>
      <c r="AG243" s="1185"/>
      <c r="AH243" s="1162"/>
      <c r="AI243" s="1204">
        <v>-1.3261296751906348</v>
      </c>
      <c r="AJ243" s="1184"/>
      <c r="AK243" s="1162"/>
      <c r="AL243" s="1204">
        <v>3.3470547878075019</v>
      </c>
      <c r="AM243" s="1184"/>
      <c r="AN243" s="1159"/>
      <c r="AO243" s="1204">
        <v>-1.5004150654158943</v>
      </c>
      <c r="AP243" s="1186"/>
      <c r="AQ243" s="1149"/>
    </row>
    <row r="244" spans="4:43" ht="14.25" customHeight="1">
      <c r="D244" s="3042"/>
      <c r="E244" s="1180"/>
      <c r="F244" s="1172"/>
      <c r="G244" s="1182" t="s">
        <v>601</v>
      </c>
      <c r="H244" s="1183"/>
      <c r="I244" s="1183"/>
      <c r="J244" s="1159"/>
      <c r="K244" s="1204">
        <v>-1.5824860117712447</v>
      </c>
      <c r="L244" s="1184"/>
      <c r="M244" s="1162"/>
      <c r="N244" s="1204">
        <v>-1.2080092829321876</v>
      </c>
      <c r="O244" s="1184"/>
      <c r="P244" s="1162"/>
      <c r="Q244" s="1204">
        <v>-4.5586746420060553</v>
      </c>
      <c r="R244" s="1184"/>
      <c r="S244" s="1162"/>
      <c r="T244" s="1204">
        <v>2.3712240962960873</v>
      </c>
      <c r="U244" s="1184"/>
      <c r="V244" s="1162"/>
      <c r="W244" s="1204">
        <v>-1.5825813964835511</v>
      </c>
      <c r="X244" s="1184"/>
      <c r="Y244" s="1185"/>
      <c r="Z244" s="1211">
        <v>-0.72566390065162967</v>
      </c>
      <c r="AA244" s="1185"/>
      <c r="AB244" s="1162"/>
      <c r="AC244" s="1204">
        <v>-1.4082564119564878</v>
      </c>
      <c r="AD244" s="1185"/>
      <c r="AE244" s="1162"/>
      <c r="AF244" s="1204">
        <v>-1.9860235328983622</v>
      </c>
      <c r="AG244" s="1185"/>
      <c r="AH244" s="1162"/>
      <c r="AI244" s="1204">
        <v>-2.3411997882244129</v>
      </c>
      <c r="AJ244" s="1184"/>
      <c r="AK244" s="1162"/>
      <c r="AL244" s="1204">
        <v>1.6657120719211438</v>
      </c>
      <c r="AM244" s="1184"/>
      <c r="AN244" s="1159"/>
      <c r="AO244" s="1204">
        <v>-8.465418129985391</v>
      </c>
      <c r="AP244" s="1186"/>
      <c r="AQ244" s="1149"/>
    </row>
    <row r="245" spans="4:43" ht="14.25" customHeight="1">
      <c r="D245" s="3042"/>
      <c r="E245" s="1180"/>
      <c r="F245" s="1172"/>
      <c r="G245" s="1182" t="s">
        <v>602</v>
      </c>
      <c r="H245" s="1187"/>
      <c r="I245" s="1183"/>
      <c r="J245" s="1159"/>
      <c r="K245" s="1204">
        <v>-0.25554870044720568</v>
      </c>
      <c r="L245" s="1184"/>
      <c r="M245" s="1162"/>
      <c r="N245" s="1204">
        <v>-0.13513174075074907</v>
      </c>
      <c r="O245" s="1184"/>
      <c r="P245" s="1162"/>
      <c r="Q245" s="1204">
        <v>-3.736688485437667</v>
      </c>
      <c r="R245" s="1184"/>
      <c r="S245" s="1162"/>
      <c r="T245" s="1204">
        <v>3.1724395183516219</v>
      </c>
      <c r="U245" s="1184"/>
      <c r="V245" s="1162"/>
      <c r="W245" s="1204">
        <v>-2.5943509860393288E-2</v>
      </c>
      <c r="X245" s="1184"/>
      <c r="Y245" s="1185"/>
      <c r="Z245" s="1211">
        <v>-0.76271751573596669</v>
      </c>
      <c r="AA245" s="1185"/>
      <c r="AB245" s="1162"/>
      <c r="AC245" s="1204">
        <v>-0.77907857163673766</v>
      </c>
      <c r="AD245" s="1185"/>
      <c r="AE245" s="1162"/>
      <c r="AF245" s="1204">
        <v>-15.74453551912568</v>
      </c>
      <c r="AG245" s="1185"/>
      <c r="AH245" s="1162"/>
      <c r="AI245" s="1204">
        <v>-32.824215495695633</v>
      </c>
      <c r="AJ245" s="1184"/>
      <c r="AK245" s="1162"/>
      <c r="AL245" s="1204">
        <v>-3.8780628979355636</v>
      </c>
      <c r="AM245" s="1184"/>
      <c r="AN245" s="1159"/>
      <c r="AO245" s="1204">
        <v>-1.8496006544041599</v>
      </c>
      <c r="AP245" s="1186"/>
      <c r="AQ245" s="1149"/>
    </row>
    <row r="246" spans="4:43" ht="14.25" customHeight="1">
      <c r="D246" s="3042"/>
      <c r="E246" s="1180"/>
      <c r="F246" s="1188" t="s">
        <v>603</v>
      </c>
      <c r="G246" s="1183"/>
      <c r="H246" s="1187"/>
      <c r="I246" s="1189"/>
      <c r="J246" s="1159"/>
      <c r="K246" s="1204">
        <v>0.84933475468880193</v>
      </c>
      <c r="L246" s="1184"/>
      <c r="M246" s="1162"/>
      <c r="N246" s="1204">
        <v>0.74191356100150596</v>
      </c>
      <c r="O246" s="1184"/>
      <c r="P246" s="1162"/>
      <c r="Q246" s="1204">
        <v>-0.98752603955510887</v>
      </c>
      <c r="R246" s="1184"/>
      <c r="S246" s="1162"/>
      <c r="T246" s="1204">
        <v>5.1687014558239541</v>
      </c>
      <c r="U246" s="1184"/>
      <c r="V246" s="1162"/>
      <c r="W246" s="1204">
        <v>1.0742497863736711</v>
      </c>
      <c r="X246" s="1184"/>
      <c r="Y246" s="1185"/>
      <c r="Z246" s="1211">
        <v>0.44689532447379499</v>
      </c>
      <c r="AA246" s="1185"/>
      <c r="AB246" s="1162"/>
      <c r="AC246" s="1204">
        <v>0.74528996060749808</v>
      </c>
      <c r="AD246" s="1185"/>
      <c r="AE246" s="1162"/>
      <c r="AF246" s="1204">
        <v>1.3044640766599613</v>
      </c>
      <c r="AG246" s="1185"/>
      <c r="AH246" s="1162"/>
      <c r="AI246" s="1204">
        <v>0.49473049215220666</v>
      </c>
      <c r="AJ246" s="1184"/>
      <c r="AK246" s="1162"/>
      <c r="AL246" s="1204">
        <v>2.066259272994686</v>
      </c>
      <c r="AM246" s="1184"/>
      <c r="AN246" s="1159"/>
      <c r="AO246" s="1204">
        <v>-5.7986937361471869</v>
      </c>
      <c r="AP246" s="1186"/>
      <c r="AQ246" s="1149"/>
    </row>
    <row r="247" spans="4:43" ht="14.25" customHeight="1">
      <c r="D247" s="3042"/>
      <c r="E247" s="1180"/>
      <c r="F247" s="1172"/>
      <c r="G247" s="1182" t="s">
        <v>607</v>
      </c>
      <c r="H247" s="1183"/>
      <c r="I247" s="1183"/>
      <c r="J247" s="1166"/>
      <c r="K247" s="1208">
        <v>1.3051777958769994</v>
      </c>
      <c r="L247" s="1168"/>
      <c r="M247" s="1169"/>
      <c r="N247" s="1208">
        <v>1.1997908624565845</v>
      </c>
      <c r="O247" s="1168"/>
      <c r="P247" s="1169"/>
      <c r="Q247" s="1208">
        <v>-3.1906843888163117E-2</v>
      </c>
      <c r="R247" s="1168"/>
      <c r="S247" s="1169"/>
      <c r="T247" s="1208">
        <v>6.1435996105712487</v>
      </c>
      <c r="U247" s="1168"/>
      <c r="V247" s="1169"/>
      <c r="W247" s="1208">
        <v>1.8770805898552734</v>
      </c>
      <c r="X247" s="1168"/>
      <c r="Y247" s="1167"/>
      <c r="Z247" s="1208">
        <v>0.66268129315121271</v>
      </c>
      <c r="AA247" s="1167"/>
      <c r="AB247" s="1169"/>
      <c r="AC247" s="1208">
        <v>1.4061866067982987</v>
      </c>
      <c r="AD247" s="1167"/>
      <c r="AE247" s="1169"/>
      <c r="AF247" s="1208">
        <v>1.7398566970121099</v>
      </c>
      <c r="AG247" s="1167"/>
      <c r="AH247" s="1169"/>
      <c r="AI247" s="1208">
        <v>1.3617069357930056</v>
      </c>
      <c r="AJ247" s="1168"/>
      <c r="AK247" s="1169"/>
      <c r="AL247" s="1208">
        <v>2.1127308914470566</v>
      </c>
      <c r="AM247" s="1168"/>
      <c r="AN247" s="1166"/>
      <c r="AO247" s="1208">
        <v>-5.6764849439074343</v>
      </c>
      <c r="AP247" s="1170"/>
      <c r="AQ247" s="1149"/>
    </row>
    <row r="248" spans="4:43" ht="14.25" customHeight="1">
      <c r="D248" s="3043"/>
      <c r="E248" s="1190"/>
      <c r="F248" s="1191" t="s">
        <v>605</v>
      </c>
      <c r="G248" s="1192"/>
      <c r="H248" s="1193"/>
      <c r="I248" s="1194"/>
      <c r="J248" s="1174"/>
      <c r="K248" s="1209">
        <v>-1.4507597190177801</v>
      </c>
      <c r="L248" s="1195"/>
      <c r="M248" s="1177"/>
      <c r="N248" s="1209">
        <v>-1.1129198396103379</v>
      </c>
      <c r="O248" s="1195"/>
      <c r="P248" s="1177"/>
      <c r="Q248" s="1209">
        <v>-4.0757644207453314</v>
      </c>
      <c r="R248" s="1195"/>
      <c r="S248" s="1177"/>
      <c r="T248" s="1209">
        <v>3.5884061037352977</v>
      </c>
      <c r="U248" s="1195"/>
      <c r="V248" s="1177"/>
      <c r="W248" s="1209">
        <v>-0.47326966765794953</v>
      </c>
      <c r="X248" s="1195"/>
      <c r="Y248" s="1175"/>
      <c r="Z248" s="1209">
        <v>-1.5747473637525711</v>
      </c>
      <c r="AA248" s="1175"/>
      <c r="AB248" s="1177"/>
      <c r="AC248" s="1209">
        <v>-0.69838218890561077</v>
      </c>
      <c r="AD248" s="1175"/>
      <c r="AE248" s="1177"/>
      <c r="AF248" s="1209">
        <v>-1.7373483333262718</v>
      </c>
      <c r="AG248" s="1175"/>
      <c r="AH248" s="1177"/>
      <c r="AI248" s="1209">
        <v>-2.5422994289776235</v>
      </c>
      <c r="AJ248" s="1195"/>
      <c r="AK248" s="1177"/>
      <c r="AL248" s="1209">
        <v>2.6081120921356726</v>
      </c>
      <c r="AM248" s="1195"/>
      <c r="AN248" s="1174"/>
      <c r="AO248" s="1209">
        <v>-8.4648442421319192</v>
      </c>
      <c r="AP248" s="1196"/>
      <c r="AQ248" s="1149"/>
    </row>
    <row r="249" spans="4:43" ht="14.25" customHeight="1">
      <c r="D249" s="3041" t="s">
        <v>608</v>
      </c>
      <c r="E249" s="1172" t="s">
        <v>598</v>
      </c>
      <c r="F249" s="1133"/>
      <c r="G249" s="1173"/>
      <c r="H249" s="1173"/>
      <c r="I249" s="1173"/>
      <c r="J249" s="1174"/>
      <c r="K249" s="1209">
        <v>-0.35729876117918113</v>
      </c>
      <c r="L249" s="1176"/>
      <c r="M249" s="1177"/>
      <c r="N249" s="1209">
        <v>-0.29162176258961114</v>
      </c>
      <c r="O249" s="1176"/>
      <c r="P249" s="1177"/>
      <c r="Q249" s="1209">
        <v>-2.9466117784670121</v>
      </c>
      <c r="R249" s="1176"/>
      <c r="S249" s="1177"/>
      <c r="T249" s="1209">
        <v>5.3132819003426146</v>
      </c>
      <c r="U249" s="1176"/>
      <c r="V249" s="1177"/>
      <c r="W249" s="1209">
        <v>0.13222754165300721</v>
      </c>
      <c r="X249" s="1176"/>
      <c r="Y249" s="1178"/>
      <c r="Z249" s="1200">
        <v>-0.88923884406002518</v>
      </c>
      <c r="AA249" s="1178"/>
      <c r="AB249" s="1177"/>
      <c r="AC249" s="1209">
        <v>-0.54969220969112165</v>
      </c>
      <c r="AD249" s="1178"/>
      <c r="AE249" s="1177"/>
      <c r="AF249" s="1209">
        <v>-0.53915820491557964</v>
      </c>
      <c r="AG249" s="1149"/>
      <c r="AH249" s="1177"/>
      <c r="AI249" s="1209">
        <v>0.14819058055839385</v>
      </c>
      <c r="AJ249" s="1176"/>
      <c r="AK249" s="1177"/>
      <c r="AL249" s="1209">
        <v>-1.4970174398102332</v>
      </c>
      <c r="AM249" s="1176"/>
      <c r="AN249" s="1174"/>
      <c r="AO249" s="1209">
        <v>-4.3770352992956951</v>
      </c>
      <c r="AP249" s="1179"/>
      <c r="AQ249" s="1149"/>
    </row>
    <row r="250" spans="4:43" ht="14.25" customHeight="1">
      <c r="D250" s="3042"/>
      <c r="E250" s="1180"/>
      <c r="F250" s="1181" t="s">
        <v>599</v>
      </c>
      <c r="G250" s="1133"/>
      <c r="H250" s="1133"/>
      <c r="I250" s="1133"/>
      <c r="J250" s="1144"/>
      <c r="K250" s="1210">
        <v>-0.5156986883256609</v>
      </c>
      <c r="L250" s="1176"/>
      <c r="M250" s="1147"/>
      <c r="N250" s="1210">
        <v>-0.40559981591683503</v>
      </c>
      <c r="O250" s="1176"/>
      <c r="P250" s="1147"/>
      <c r="Q250" s="1210">
        <v>-3.4365230705475147</v>
      </c>
      <c r="R250" s="1176"/>
      <c r="S250" s="1147"/>
      <c r="T250" s="1210">
        <v>4.7747635095986896</v>
      </c>
      <c r="U250" s="1176"/>
      <c r="V250" s="1147"/>
      <c r="W250" s="1210">
        <v>-0.2597329783235014</v>
      </c>
      <c r="X250" s="1176"/>
      <c r="Y250" s="1178"/>
      <c r="Z250" s="1200">
        <v>-0.65031582879854222</v>
      </c>
      <c r="AA250" s="1178"/>
      <c r="AB250" s="1147"/>
      <c r="AC250" s="1210">
        <v>-0.76882881616578969</v>
      </c>
      <c r="AD250" s="1178"/>
      <c r="AE250" s="1147"/>
      <c r="AF250" s="1210">
        <v>-1.0565515760695199</v>
      </c>
      <c r="AG250" s="1178"/>
      <c r="AH250" s="1147"/>
      <c r="AI250" s="1210">
        <v>-0.63485038555338713</v>
      </c>
      <c r="AJ250" s="1176"/>
      <c r="AK250" s="1147"/>
      <c r="AL250" s="1210">
        <v>-1.8157129535472216</v>
      </c>
      <c r="AM250" s="1176"/>
      <c r="AN250" s="1144"/>
      <c r="AO250" s="1210">
        <v>-3.8684336150672127</v>
      </c>
      <c r="AP250" s="1179"/>
      <c r="AQ250" s="1149"/>
    </row>
    <row r="251" spans="4:43" ht="14.25" customHeight="1">
      <c r="D251" s="3042"/>
      <c r="E251" s="1180"/>
      <c r="F251" s="1172"/>
      <c r="G251" s="1182" t="s">
        <v>600</v>
      </c>
      <c r="H251" s="1183"/>
      <c r="I251" s="1183"/>
      <c r="J251" s="1159"/>
      <c r="K251" s="1204">
        <v>0.85343755246991559</v>
      </c>
      <c r="L251" s="1184"/>
      <c r="M251" s="1162"/>
      <c r="N251" s="1204">
        <v>0.96564776522225504</v>
      </c>
      <c r="O251" s="1184"/>
      <c r="P251" s="1162"/>
      <c r="Q251" s="1204">
        <v>-2.1317619378635855</v>
      </c>
      <c r="R251" s="1184"/>
      <c r="S251" s="1162"/>
      <c r="T251" s="1204">
        <v>6.0142772945436462</v>
      </c>
      <c r="U251" s="1184"/>
      <c r="V251" s="1162"/>
      <c r="W251" s="1204">
        <v>0.99742258225161695</v>
      </c>
      <c r="X251" s="1184"/>
      <c r="Y251" s="1185"/>
      <c r="Z251" s="1211">
        <v>0.91039072048832992</v>
      </c>
      <c r="AA251" s="1185"/>
      <c r="AB251" s="1162"/>
      <c r="AC251" s="1204">
        <v>0.63074651062235976</v>
      </c>
      <c r="AD251" s="1185"/>
      <c r="AE251" s="1162"/>
      <c r="AF251" s="1204">
        <v>0.15136312112848938</v>
      </c>
      <c r="AG251" s="1185"/>
      <c r="AH251" s="1162"/>
      <c r="AI251" s="1204">
        <v>0.90799482593475478</v>
      </c>
      <c r="AJ251" s="1184"/>
      <c r="AK251" s="1162"/>
      <c r="AL251" s="1204">
        <v>-0.78628360303787392</v>
      </c>
      <c r="AM251" s="1184"/>
      <c r="AN251" s="1159"/>
      <c r="AO251" s="1204">
        <v>-2.4425796239083253</v>
      </c>
      <c r="AP251" s="1186"/>
      <c r="AQ251" s="1149"/>
    </row>
    <row r="252" spans="4:43" ht="14.25" customHeight="1">
      <c r="D252" s="3042"/>
      <c r="E252" s="1180"/>
      <c r="F252" s="1172"/>
      <c r="G252" s="1182" t="s">
        <v>601</v>
      </c>
      <c r="H252" s="1183"/>
      <c r="I252" s="1183"/>
      <c r="J252" s="1159"/>
      <c r="K252" s="1204">
        <v>-2.4686190454579982</v>
      </c>
      <c r="L252" s="1184"/>
      <c r="M252" s="1162"/>
      <c r="N252" s="1204">
        <v>-2.4909253276362509</v>
      </c>
      <c r="O252" s="1184"/>
      <c r="P252" s="1162"/>
      <c r="Q252" s="1204">
        <v>-5.5561736522570904</v>
      </c>
      <c r="R252" s="1184"/>
      <c r="S252" s="1162"/>
      <c r="T252" s="1204">
        <v>2.7915089482125399</v>
      </c>
      <c r="U252" s="1184"/>
      <c r="V252" s="1162"/>
      <c r="W252" s="1204">
        <v>-2.237230916166133</v>
      </c>
      <c r="X252" s="1184"/>
      <c r="Y252" s="1185"/>
      <c r="Z252" s="1211">
        <v>-2.8941623200814282</v>
      </c>
      <c r="AA252" s="1185"/>
      <c r="AB252" s="1162"/>
      <c r="AC252" s="1204">
        <v>-3.0039792107001362</v>
      </c>
      <c r="AD252" s="1185"/>
      <c r="AE252" s="1162"/>
      <c r="AF252" s="1204">
        <v>-1.9788060800088436</v>
      </c>
      <c r="AG252" s="1185"/>
      <c r="AH252" s="1162"/>
      <c r="AI252" s="1204">
        <v>-1.5225005705718164</v>
      </c>
      <c r="AJ252" s="1184"/>
      <c r="AK252" s="1162"/>
      <c r="AL252" s="1204">
        <v>-3.3102362723361756</v>
      </c>
      <c r="AM252" s="1184"/>
      <c r="AN252" s="1159"/>
      <c r="AO252" s="1204">
        <v>-6.45358676509864</v>
      </c>
      <c r="AP252" s="1186"/>
      <c r="AQ252" s="1149"/>
    </row>
    <row r="253" spans="4:43" ht="14.25" customHeight="1">
      <c r="D253" s="3042"/>
      <c r="E253" s="1180"/>
      <c r="F253" s="1172"/>
      <c r="G253" s="1182" t="s">
        <v>602</v>
      </c>
      <c r="H253" s="1187"/>
      <c r="I253" s="1183"/>
      <c r="J253" s="1159"/>
      <c r="K253" s="1204">
        <v>-0.59003326096495057</v>
      </c>
      <c r="L253" s="1184"/>
      <c r="M253" s="1162"/>
      <c r="N253" s="1204">
        <v>-0.45021978634839366</v>
      </c>
      <c r="O253" s="1184"/>
      <c r="P253" s="1162"/>
      <c r="Q253" s="1204">
        <v>-3.1574101064365867</v>
      </c>
      <c r="R253" s="1184"/>
      <c r="S253" s="1162"/>
      <c r="T253" s="1204">
        <v>4.7359064023236419</v>
      </c>
      <c r="U253" s="1184"/>
      <c r="V253" s="1162"/>
      <c r="W253" s="1204">
        <v>-1.2271702278531027</v>
      </c>
      <c r="X253" s="1184"/>
      <c r="Y253" s="1185"/>
      <c r="Z253" s="1211">
        <v>1.0222022578816103</v>
      </c>
      <c r="AA253" s="1185"/>
      <c r="AB253" s="1162"/>
      <c r="AC253" s="1204">
        <v>-0.91296905885255297</v>
      </c>
      <c r="AD253" s="1185"/>
      <c r="AE253" s="1162"/>
      <c r="AF253" s="1204">
        <v>-2.6880149230530059</v>
      </c>
      <c r="AG253" s="1185"/>
      <c r="AH253" s="1162"/>
      <c r="AI253" s="1204">
        <v>-1.7920110989074423</v>
      </c>
      <c r="AJ253" s="1184"/>
      <c r="AK253" s="1162"/>
      <c r="AL253" s="1204">
        <v>-2.6333002906408165</v>
      </c>
      <c r="AM253" s="1184"/>
      <c r="AN253" s="1159"/>
      <c r="AO253" s="1204">
        <v>-5.1695253340945495</v>
      </c>
      <c r="AP253" s="1186"/>
      <c r="AQ253" s="1149"/>
    </row>
    <row r="254" spans="4:43" ht="14.25" customHeight="1">
      <c r="D254" s="3042"/>
      <c r="E254" s="1180"/>
      <c r="F254" s="1188" t="s">
        <v>603</v>
      </c>
      <c r="G254" s="1183"/>
      <c r="H254" s="1187"/>
      <c r="I254" s="1189"/>
      <c r="J254" s="1159"/>
      <c r="K254" s="1204">
        <v>-4.9259758562292255E-2</v>
      </c>
      <c r="L254" s="1184"/>
      <c r="M254" s="1162"/>
      <c r="N254" s="1204">
        <v>-3.1891458822563834E-2</v>
      </c>
      <c r="O254" s="1184"/>
      <c r="P254" s="1162"/>
      <c r="Q254" s="1204">
        <v>-1.8877157617924745</v>
      </c>
      <c r="R254" s="1184"/>
      <c r="S254" s="1162"/>
      <c r="T254" s="1204">
        <v>6.1746536484233783</v>
      </c>
      <c r="U254" s="1184"/>
      <c r="V254" s="1162"/>
      <c r="W254" s="1204">
        <v>0.84397231575610299</v>
      </c>
      <c r="X254" s="1184"/>
      <c r="Y254" s="1185"/>
      <c r="Z254" s="1211">
        <v>-1.0563253827776453</v>
      </c>
      <c r="AA254" s="1185"/>
      <c r="AB254" s="1162"/>
      <c r="AC254" s="1204">
        <v>-0.13423006752220079</v>
      </c>
      <c r="AD254" s="1185"/>
      <c r="AE254" s="1162"/>
      <c r="AF254" s="1204">
        <v>0.15670529082010276</v>
      </c>
      <c r="AG254" s="1185"/>
      <c r="AH254" s="1162"/>
      <c r="AI254" s="1204">
        <v>2.9860972154030829</v>
      </c>
      <c r="AJ254" s="1184"/>
      <c r="AK254" s="1162"/>
      <c r="AL254" s="1204">
        <v>-1.2432507096247103</v>
      </c>
      <c r="AM254" s="1184"/>
      <c r="AN254" s="1159"/>
      <c r="AO254" s="1204">
        <v>-4.9752184312085728</v>
      </c>
      <c r="AP254" s="1186"/>
      <c r="AQ254" s="1149"/>
    </row>
    <row r="255" spans="4:43" ht="14.25" customHeight="1">
      <c r="D255" s="3042"/>
      <c r="E255" s="1180"/>
      <c r="F255" s="1172"/>
      <c r="G255" s="1182" t="s">
        <v>607</v>
      </c>
      <c r="H255" s="1183"/>
      <c r="I255" s="1183"/>
      <c r="J255" s="1166"/>
      <c r="K255" s="1208">
        <v>0.95410794961570122</v>
      </c>
      <c r="L255" s="1168"/>
      <c r="M255" s="1169"/>
      <c r="N255" s="1208">
        <v>0.97878145158498686</v>
      </c>
      <c r="O255" s="1168"/>
      <c r="P255" s="1169"/>
      <c r="Q255" s="1208">
        <v>-0.6048783730421059</v>
      </c>
      <c r="R255" s="1168"/>
      <c r="S255" s="1169"/>
      <c r="T255" s="1208">
        <v>7.4483947181120724</v>
      </c>
      <c r="U255" s="1168"/>
      <c r="V255" s="1169"/>
      <c r="W255" s="1208">
        <v>2.0001170126727308</v>
      </c>
      <c r="X255" s="1168"/>
      <c r="Y255" s="1167"/>
      <c r="Z255" s="1208">
        <v>-0.11382310320885436</v>
      </c>
      <c r="AA255" s="1167"/>
      <c r="AB255" s="1169"/>
      <c r="AC255" s="1208">
        <v>1.0337000179639899</v>
      </c>
      <c r="AD255" s="1167"/>
      <c r="AE255" s="1169"/>
      <c r="AF255" s="1208">
        <v>1.0429558317573973</v>
      </c>
      <c r="AG255" s="1167"/>
      <c r="AH255" s="1169"/>
      <c r="AI255" s="1208">
        <v>4.2882396933098033</v>
      </c>
      <c r="AJ255" s="1168"/>
      <c r="AK255" s="1169"/>
      <c r="AL255" s="1208">
        <v>-0.42858340366256353</v>
      </c>
      <c r="AM255" s="1168"/>
      <c r="AN255" s="1166"/>
      <c r="AO255" s="1208">
        <v>-4.0350791422582688</v>
      </c>
      <c r="AP255" s="1170"/>
      <c r="AQ255" s="1149"/>
    </row>
    <row r="256" spans="4:43" ht="14.25" customHeight="1">
      <c r="D256" s="3043"/>
      <c r="E256" s="1190"/>
      <c r="F256" s="1191" t="s">
        <v>605</v>
      </c>
      <c r="G256" s="1192"/>
      <c r="H256" s="1193"/>
      <c r="I256" s="1194"/>
      <c r="J256" s="1174"/>
      <c r="K256" s="1209">
        <v>-1.1928061413399638</v>
      </c>
      <c r="L256" s="1195"/>
      <c r="M256" s="1177"/>
      <c r="N256" s="1209">
        <v>-1.3982733086940424</v>
      </c>
      <c r="O256" s="1195"/>
      <c r="P256" s="1177"/>
      <c r="Q256" s="1209">
        <v>-3.6224763487485045</v>
      </c>
      <c r="R256" s="1195"/>
      <c r="S256" s="1177"/>
      <c r="T256" s="1209">
        <v>4.7036803952258177</v>
      </c>
      <c r="U256" s="1195"/>
      <c r="V256" s="1177"/>
      <c r="W256" s="1209">
        <v>-1.1998826422861764</v>
      </c>
      <c r="X256" s="1195"/>
      <c r="Y256" s="1175"/>
      <c r="Z256" s="1209">
        <v>-1.6143429956939181</v>
      </c>
      <c r="AA256" s="1175"/>
      <c r="AB256" s="1177"/>
      <c r="AC256" s="1209">
        <v>-1.7325324394159347</v>
      </c>
      <c r="AD256" s="1175"/>
      <c r="AE256" s="1177"/>
      <c r="AF256" s="1209">
        <v>-0.45384902840061025</v>
      </c>
      <c r="AG256" s="1175"/>
      <c r="AH256" s="1177"/>
      <c r="AI256" s="1209">
        <v>-0.28714716609147262</v>
      </c>
      <c r="AJ256" s="1195"/>
      <c r="AK256" s="1177"/>
      <c r="AL256" s="1209">
        <v>-2.1387579837152448</v>
      </c>
      <c r="AM256" s="1195"/>
      <c r="AN256" s="1174"/>
      <c r="AO256" s="1209">
        <v>-4.3929235068035695</v>
      </c>
      <c r="AP256" s="1196"/>
      <c r="AQ256" s="1149"/>
    </row>
    <row r="257" spans="4:43" ht="14.25" customHeight="1">
      <c r="E257" s="1198" t="s">
        <v>618</v>
      </c>
      <c r="F257" s="1136"/>
      <c r="G257" s="1136"/>
      <c r="H257" s="1136"/>
      <c r="I257" s="1136"/>
    </row>
    <row r="258" spans="4:43" ht="14.25" customHeight="1">
      <c r="D258" s="1126" t="s">
        <v>627</v>
      </c>
      <c r="AP258" s="1171" t="s">
        <v>628</v>
      </c>
    </row>
    <row r="259" spans="4:43" ht="4.5" customHeight="1">
      <c r="D259" s="1130"/>
      <c r="E259" s="1131"/>
      <c r="F259" s="1131"/>
      <c r="G259" s="1131"/>
      <c r="H259" s="1131"/>
      <c r="I259" s="1131"/>
      <c r="J259" s="3044" t="s">
        <v>583</v>
      </c>
      <c r="K259" s="3045"/>
      <c r="L259" s="3045"/>
      <c r="M259" s="1132"/>
      <c r="N259" s="1132"/>
      <c r="O259" s="1132"/>
      <c r="P259" s="1132"/>
      <c r="Q259" s="1132"/>
      <c r="R259" s="1132"/>
      <c r="S259" s="1132"/>
      <c r="T259" s="1132"/>
      <c r="U259" s="1132"/>
      <c r="V259" s="1132"/>
      <c r="W259" s="1132"/>
      <c r="X259" s="1132"/>
      <c r="Y259" s="1132"/>
      <c r="Z259" s="1132"/>
      <c r="AA259" s="1132"/>
      <c r="AB259" s="1132"/>
      <c r="AC259" s="1132"/>
      <c r="AD259" s="1132"/>
      <c r="AE259" s="1132"/>
      <c r="AF259" s="1132"/>
      <c r="AG259" s="1132"/>
      <c r="AH259" s="1133"/>
      <c r="AI259" s="1133"/>
      <c r="AJ259" s="1133"/>
      <c r="AK259" s="1132"/>
      <c r="AL259" s="1132"/>
      <c r="AM259" s="1132"/>
      <c r="AN259" s="3044" t="s">
        <v>584</v>
      </c>
      <c r="AO259" s="3045"/>
      <c r="AP259" s="3053"/>
      <c r="AQ259" s="1134"/>
    </row>
    <row r="260" spans="4:43" ht="4.5" customHeight="1">
      <c r="D260" s="1135"/>
      <c r="E260" s="1136"/>
      <c r="F260" s="1136"/>
      <c r="G260" s="1136"/>
      <c r="H260" s="1136"/>
      <c r="I260" s="1136"/>
      <c r="J260" s="3046"/>
      <c r="K260" s="3047"/>
      <c r="L260" s="3047"/>
      <c r="M260" s="3057" t="s">
        <v>585</v>
      </c>
      <c r="N260" s="3058"/>
      <c r="O260" s="3058"/>
      <c r="P260" s="1137"/>
      <c r="Q260" s="1137"/>
      <c r="R260" s="1137"/>
      <c r="S260" s="1138"/>
      <c r="T260" s="1138"/>
      <c r="U260" s="1138"/>
      <c r="V260" s="1138"/>
      <c r="W260" s="1138"/>
      <c r="X260" s="1138"/>
      <c r="Y260" s="1138"/>
      <c r="Z260" s="1138"/>
      <c r="AA260" s="1138"/>
      <c r="AB260" s="1138"/>
      <c r="AC260" s="1138"/>
      <c r="AD260" s="1138"/>
      <c r="AE260" s="3057" t="s">
        <v>586</v>
      </c>
      <c r="AF260" s="3061"/>
      <c r="AG260" s="3061"/>
      <c r="AH260" s="1139"/>
      <c r="AI260" s="1139"/>
      <c r="AJ260" s="1139"/>
      <c r="AK260" s="1139"/>
      <c r="AL260" s="1139"/>
      <c r="AM260" s="1140"/>
      <c r="AN260" s="3046"/>
      <c r="AO260" s="3054"/>
      <c r="AP260" s="3055"/>
      <c r="AQ260" s="1134"/>
    </row>
    <row r="261" spans="4:43" ht="24" customHeight="1">
      <c r="D261" s="1135"/>
      <c r="E261" s="1141"/>
      <c r="F261" s="1141"/>
      <c r="G261" s="1141"/>
      <c r="H261" s="1141"/>
      <c r="I261" s="1141"/>
      <c r="J261" s="3048"/>
      <c r="K261" s="3049"/>
      <c r="L261" s="3049"/>
      <c r="M261" s="3059"/>
      <c r="N261" s="3060"/>
      <c r="O261" s="3060"/>
      <c r="P261" s="3063" t="s">
        <v>587</v>
      </c>
      <c r="Q261" s="3064"/>
      <c r="R261" s="3065"/>
      <c r="S261" s="3063" t="s">
        <v>588</v>
      </c>
      <c r="T261" s="3064"/>
      <c r="U261" s="3065"/>
      <c r="V261" s="3063" t="s">
        <v>616</v>
      </c>
      <c r="W261" s="3064"/>
      <c r="X261" s="3065"/>
      <c r="Y261" s="3066" t="s">
        <v>590</v>
      </c>
      <c r="Z261" s="3067"/>
      <c r="AA261" s="3068"/>
      <c r="AB261" s="3063" t="s">
        <v>591</v>
      </c>
      <c r="AC261" s="3064"/>
      <c r="AD261" s="3064"/>
      <c r="AE261" s="3062"/>
      <c r="AF261" s="3049"/>
      <c r="AG261" s="3049"/>
      <c r="AH261" s="3050" t="s">
        <v>592</v>
      </c>
      <c r="AI261" s="3051"/>
      <c r="AJ261" s="3052"/>
      <c r="AK261" s="3050" t="s">
        <v>593</v>
      </c>
      <c r="AL261" s="3051"/>
      <c r="AM261" s="3052"/>
      <c r="AN261" s="3048"/>
      <c r="AO261" s="3049"/>
      <c r="AP261" s="3056"/>
      <c r="AQ261" s="1134"/>
    </row>
    <row r="262" spans="4:43" ht="14.25" customHeight="1">
      <c r="D262" s="3041" t="s">
        <v>606</v>
      </c>
      <c r="E262" s="1172" t="s">
        <v>598</v>
      </c>
      <c r="F262" s="1133"/>
      <c r="G262" s="1173"/>
      <c r="H262" s="1173"/>
      <c r="I262" s="1173"/>
      <c r="J262" s="1174"/>
      <c r="K262" s="1175">
        <v>2849.2177000000001</v>
      </c>
      <c r="L262" s="1176"/>
      <c r="M262" s="1177"/>
      <c r="N262" s="1175">
        <v>2355.9762000000001</v>
      </c>
      <c r="O262" s="1176"/>
      <c r="P262" s="1177"/>
      <c r="Q262" s="1175">
        <v>195.6105</v>
      </c>
      <c r="R262" s="1176"/>
      <c r="S262" s="1177"/>
      <c r="T262" s="1175">
        <v>631.67470000000003</v>
      </c>
      <c r="U262" s="1176"/>
      <c r="V262" s="1177"/>
      <c r="W262" s="1175">
        <v>1502.4050999999999</v>
      </c>
      <c r="X262" s="1176"/>
      <c r="Y262" s="1178"/>
      <c r="Z262" s="1178">
        <v>853.5711</v>
      </c>
      <c r="AA262" s="1178"/>
      <c r="AB262" s="1177"/>
      <c r="AC262" s="1175">
        <v>1073.2838999999999</v>
      </c>
      <c r="AD262" s="1178"/>
      <c r="AE262" s="1177"/>
      <c r="AF262" s="1175">
        <v>492.53899999999999</v>
      </c>
      <c r="AG262" s="1149"/>
      <c r="AH262" s="1177"/>
      <c r="AI262" s="1175">
        <v>292.42250000000001</v>
      </c>
      <c r="AJ262" s="1176"/>
      <c r="AK262" s="1177"/>
      <c r="AL262" s="1175">
        <v>150.1448</v>
      </c>
      <c r="AM262" s="1176"/>
      <c r="AN262" s="1174"/>
      <c r="AO262" s="1175">
        <v>167.85769999999999</v>
      </c>
      <c r="AP262" s="1179"/>
      <c r="AQ262" s="1149"/>
    </row>
    <row r="263" spans="4:43" ht="14.25" customHeight="1">
      <c r="D263" s="3042"/>
      <c r="E263" s="1180"/>
      <c r="F263" s="1181" t="s">
        <v>599</v>
      </c>
      <c r="G263" s="1133"/>
      <c r="H263" s="1133"/>
      <c r="I263" s="1133"/>
      <c r="J263" s="1144"/>
      <c r="K263" s="1145">
        <v>1129.9060999999999</v>
      </c>
      <c r="L263" s="1176"/>
      <c r="M263" s="1147"/>
      <c r="N263" s="1145">
        <v>966.36310000000003</v>
      </c>
      <c r="O263" s="1176"/>
      <c r="P263" s="1147"/>
      <c r="Q263" s="1145">
        <v>118.9962</v>
      </c>
      <c r="R263" s="1176"/>
      <c r="S263" s="1147"/>
      <c r="T263" s="1145">
        <v>305.30849999999998</v>
      </c>
      <c r="U263" s="1176"/>
      <c r="V263" s="1147"/>
      <c r="W263" s="1145">
        <v>709.09960000000001</v>
      </c>
      <c r="X263" s="1176"/>
      <c r="Y263" s="1178"/>
      <c r="Z263" s="1178">
        <v>257.26350000000002</v>
      </c>
      <c r="AA263" s="1178"/>
      <c r="AB263" s="1147"/>
      <c r="AC263" s="1145">
        <v>465.71289999999999</v>
      </c>
      <c r="AD263" s="1178"/>
      <c r="AE263" s="1147"/>
      <c r="AF263" s="1145">
        <v>163.2987</v>
      </c>
      <c r="AG263" s="1178"/>
      <c r="AH263" s="1147"/>
      <c r="AI263" s="1145">
        <v>132.12530000000001</v>
      </c>
      <c r="AJ263" s="1176"/>
      <c r="AK263" s="1147"/>
      <c r="AL263" s="1145">
        <v>16.7364</v>
      </c>
      <c r="AM263" s="1176"/>
      <c r="AN263" s="1144"/>
      <c r="AO263" s="1145">
        <v>97.148300000000006</v>
      </c>
      <c r="AP263" s="1179"/>
      <c r="AQ263" s="1149"/>
    </row>
    <row r="264" spans="4:43" ht="14.25" customHeight="1">
      <c r="D264" s="3042"/>
      <c r="E264" s="1180"/>
      <c r="F264" s="1172"/>
      <c r="G264" s="1182" t="s">
        <v>600</v>
      </c>
      <c r="H264" s="1183"/>
      <c r="I264" s="1183"/>
      <c r="J264" s="1159"/>
      <c r="K264" s="1160">
        <v>583.72680000000003</v>
      </c>
      <c r="L264" s="1184"/>
      <c r="M264" s="1162"/>
      <c r="N264" s="1160">
        <v>554.53880000000004</v>
      </c>
      <c r="O264" s="1184"/>
      <c r="P264" s="1162"/>
      <c r="Q264" s="1160">
        <v>73.294499999999999</v>
      </c>
      <c r="R264" s="1184"/>
      <c r="S264" s="1162"/>
      <c r="T264" s="1160">
        <v>185.8244</v>
      </c>
      <c r="U264" s="1184"/>
      <c r="V264" s="1162"/>
      <c r="W264" s="1160">
        <v>427.8879</v>
      </c>
      <c r="X264" s="1184"/>
      <c r="Y264" s="1185"/>
      <c r="Z264" s="1185">
        <v>126.65089999999999</v>
      </c>
      <c r="AA264" s="1185"/>
      <c r="AB264" s="1162"/>
      <c r="AC264" s="1160">
        <v>276.858</v>
      </c>
      <c r="AD264" s="1185"/>
      <c r="AE264" s="1162"/>
      <c r="AF264" s="1160">
        <v>29.073699999999999</v>
      </c>
      <c r="AG264" s="1185"/>
      <c r="AH264" s="1162"/>
      <c r="AI264" s="1160">
        <v>21.6859</v>
      </c>
      <c r="AJ264" s="1184"/>
      <c r="AK264" s="1162"/>
      <c r="AL264" s="1160">
        <v>5.1368</v>
      </c>
      <c r="AM264" s="1184"/>
      <c r="AN264" s="1159"/>
      <c r="AO264" s="1160">
        <v>73.214100000000002</v>
      </c>
      <c r="AP264" s="1186"/>
      <c r="AQ264" s="1149"/>
    </row>
    <row r="265" spans="4:43" ht="14.25" customHeight="1">
      <c r="D265" s="3042"/>
      <c r="E265" s="1180"/>
      <c r="F265" s="1172"/>
      <c r="G265" s="1182" t="s">
        <v>601</v>
      </c>
      <c r="H265" s="1183"/>
      <c r="I265" s="1183"/>
      <c r="J265" s="1159"/>
      <c r="K265" s="1160">
        <v>546.17930000000001</v>
      </c>
      <c r="L265" s="1184"/>
      <c r="M265" s="1162"/>
      <c r="N265" s="1160">
        <v>411.82429999999999</v>
      </c>
      <c r="O265" s="1184"/>
      <c r="P265" s="1162"/>
      <c r="Q265" s="1160">
        <v>45.701700000000002</v>
      </c>
      <c r="R265" s="1184"/>
      <c r="S265" s="1162"/>
      <c r="T265" s="1160">
        <v>119.4841</v>
      </c>
      <c r="U265" s="1184"/>
      <c r="V265" s="1162"/>
      <c r="W265" s="1160">
        <v>281.21170000000001</v>
      </c>
      <c r="X265" s="1184"/>
      <c r="Y265" s="1185"/>
      <c r="Z265" s="1185">
        <v>130.61259999999999</v>
      </c>
      <c r="AA265" s="1185"/>
      <c r="AB265" s="1162"/>
      <c r="AC265" s="1160">
        <v>188.85489999999999</v>
      </c>
      <c r="AD265" s="1185"/>
      <c r="AE265" s="1162"/>
      <c r="AF265" s="1160">
        <v>134.22499999999999</v>
      </c>
      <c r="AG265" s="1185"/>
      <c r="AH265" s="1162"/>
      <c r="AI265" s="1160">
        <v>110.43940000000001</v>
      </c>
      <c r="AJ265" s="1184"/>
      <c r="AK265" s="1162"/>
      <c r="AL265" s="1160">
        <v>11.599600000000001</v>
      </c>
      <c r="AM265" s="1184"/>
      <c r="AN265" s="1159"/>
      <c r="AO265" s="1160">
        <v>23.934200000000001</v>
      </c>
      <c r="AP265" s="1186"/>
      <c r="AQ265" s="1149"/>
    </row>
    <row r="266" spans="4:43" ht="14.25" customHeight="1">
      <c r="D266" s="3042"/>
      <c r="E266" s="1180"/>
      <c r="F266" s="1172"/>
      <c r="G266" s="1182" t="s">
        <v>602</v>
      </c>
      <c r="H266" s="1187"/>
      <c r="I266" s="1183"/>
      <c r="J266" s="1159"/>
      <c r="K266" s="1160">
        <v>102.2482</v>
      </c>
      <c r="L266" s="1184"/>
      <c r="M266" s="1162"/>
      <c r="N266" s="1160">
        <v>102.2122</v>
      </c>
      <c r="O266" s="1184"/>
      <c r="P266" s="1162"/>
      <c r="Q266" s="1160">
        <v>11.9551</v>
      </c>
      <c r="R266" s="1184"/>
      <c r="S266" s="1162"/>
      <c r="T266" s="1160">
        <v>42.937399999999997</v>
      </c>
      <c r="U266" s="1184"/>
      <c r="V266" s="1162"/>
      <c r="W266" s="1160">
        <v>85.754800000000003</v>
      </c>
      <c r="X266" s="1184"/>
      <c r="Y266" s="1185"/>
      <c r="Z266" s="1185">
        <v>16.4574</v>
      </c>
      <c r="AA266" s="1185"/>
      <c r="AB266" s="1162"/>
      <c r="AC266" s="1160">
        <v>50.002299999999998</v>
      </c>
      <c r="AD266" s="1185"/>
      <c r="AE266" s="1162"/>
      <c r="AF266" s="1160">
        <v>3.32E-2</v>
      </c>
      <c r="AG266" s="1185"/>
      <c r="AH266" s="1162"/>
      <c r="AI266" s="1160">
        <v>1.2E-2</v>
      </c>
      <c r="AJ266" s="1184"/>
      <c r="AK266" s="1162"/>
      <c r="AL266" s="1160">
        <v>2.12E-2</v>
      </c>
      <c r="AM266" s="1184"/>
      <c r="AN266" s="1159"/>
      <c r="AO266" s="1160">
        <v>15.273099999999999</v>
      </c>
      <c r="AP266" s="1186"/>
      <c r="AQ266" s="1149"/>
    </row>
    <row r="267" spans="4:43" ht="14.25" customHeight="1">
      <c r="D267" s="3042"/>
      <c r="E267" s="1180"/>
      <c r="F267" s="1188" t="s">
        <v>603</v>
      </c>
      <c r="G267" s="1183"/>
      <c r="H267" s="1187"/>
      <c r="I267" s="1189"/>
      <c r="J267" s="1159"/>
      <c r="K267" s="1160">
        <v>1525.3598999999999</v>
      </c>
      <c r="L267" s="1184"/>
      <c r="M267" s="1162"/>
      <c r="N267" s="1160">
        <v>1266.9630999999999</v>
      </c>
      <c r="O267" s="1184"/>
      <c r="P267" s="1162"/>
      <c r="Q267" s="1160">
        <v>69.783299999999997</v>
      </c>
      <c r="R267" s="1184"/>
      <c r="S267" s="1162"/>
      <c r="T267" s="1160">
        <v>299.97719999999998</v>
      </c>
      <c r="U267" s="1184"/>
      <c r="V267" s="1162"/>
      <c r="W267" s="1160">
        <v>727.47140000000002</v>
      </c>
      <c r="X267" s="1184"/>
      <c r="Y267" s="1185"/>
      <c r="Z267" s="1185">
        <v>539.49170000000004</v>
      </c>
      <c r="AA267" s="1185"/>
      <c r="AB267" s="1162"/>
      <c r="AC267" s="1160">
        <v>552.30759999999998</v>
      </c>
      <c r="AD267" s="1185"/>
      <c r="AE267" s="1162"/>
      <c r="AF267" s="1160">
        <v>257.95479999999998</v>
      </c>
      <c r="AG267" s="1185"/>
      <c r="AH267" s="1162"/>
      <c r="AI267" s="1160">
        <v>107.3292</v>
      </c>
      <c r="AJ267" s="1184"/>
      <c r="AK267" s="1162"/>
      <c r="AL267" s="1160">
        <v>123.0257</v>
      </c>
      <c r="AM267" s="1184"/>
      <c r="AN267" s="1159"/>
      <c r="AO267" s="1160">
        <v>66.186300000000003</v>
      </c>
      <c r="AP267" s="1186"/>
      <c r="AQ267" s="1149"/>
    </row>
    <row r="268" spans="4:43" ht="14.25" customHeight="1">
      <c r="D268" s="3042"/>
      <c r="E268" s="1180"/>
      <c r="F268" s="1172"/>
      <c r="G268" s="1182" t="s">
        <v>607</v>
      </c>
      <c r="H268" s="1183"/>
      <c r="I268" s="1183"/>
      <c r="J268" s="1166"/>
      <c r="K268" s="1167">
        <v>1269.4982</v>
      </c>
      <c r="L268" s="1168"/>
      <c r="M268" s="1169"/>
      <c r="N268" s="1167">
        <v>1042.7437</v>
      </c>
      <c r="O268" s="1168"/>
      <c r="P268" s="1169"/>
      <c r="Q268" s="1167">
        <v>47.031599999999997</v>
      </c>
      <c r="R268" s="1168"/>
      <c r="S268" s="1169"/>
      <c r="T268" s="1167">
        <v>232.447</v>
      </c>
      <c r="U268" s="1168"/>
      <c r="V268" s="1169"/>
      <c r="W268" s="1167">
        <v>568.17729999999995</v>
      </c>
      <c r="X268" s="1168"/>
      <c r="Y268" s="1167"/>
      <c r="Z268" s="1167">
        <v>474.56639999999999</v>
      </c>
      <c r="AA268" s="1167"/>
      <c r="AB268" s="1169"/>
      <c r="AC268" s="1167">
        <v>444.42689999999999</v>
      </c>
      <c r="AD268" s="1167"/>
      <c r="AE268" s="1169"/>
      <c r="AF268" s="1167">
        <v>226.40729999999999</v>
      </c>
      <c r="AG268" s="1167"/>
      <c r="AH268" s="1169"/>
      <c r="AI268" s="1167">
        <v>87.050200000000004</v>
      </c>
      <c r="AJ268" s="1168"/>
      <c r="AK268" s="1169"/>
      <c r="AL268" s="1167">
        <v>114.8683</v>
      </c>
      <c r="AM268" s="1168"/>
      <c r="AN268" s="1166"/>
      <c r="AO268" s="1167">
        <v>56.432899999999997</v>
      </c>
      <c r="AP268" s="1170"/>
      <c r="AQ268" s="1149"/>
    </row>
    <row r="269" spans="4:43" ht="14.25" customHeight="1">
      <c r="D269" s="3043"/>
      <c r="E269" s="1190"/>
      <c r="F269" s="1191" t="s">
        <v>605</v>
      </c>
      <c r="G269" s="1192"/>
      <c r="H269" s="1193"/>
      <c r="I269" s="1194"/>
      <c r="J269" s="1174"/>
      <c r="K269" s="1175">
        <v>193.95169999999999</v>
      </c>
      <c r="L269" s="1195"/>
      <c r="M269" s="1177"/>
      <c r="N269" s="1175">
        <v>122.65</v>
      </c>
      <c r="O269" s="1195"/>
      <c r="P269" s="1177"/>
      <c r="Q269" s="1175">
        <v>6.8310000000000004</v>
      </c>
      <c r="R269" s="1195"/>
      <c r="S269" s="1177"/>
      <c r="T269" s="1175">
        <v>26.388999999999999</v>
      </c>
      <c r="U269" s="1195"/>
      <c r="V269" s="1177"/>
      <c r="W269" s="1175">
        <v>65.834100000000007</v>
      </c>
      <c r="X269" s="1195"/>
      <c r="Y269" s="1175"/>
      <c r="Z269" s="1175">
        <v>56.815899999999999</v>
      </c>
      <c r="AA269" s="1175"/>
      <c r="AB269" s="1177"/>
      <c r="AC269" s="1175">
        <v>55.263399999999997</v>
      </c>
      <c r="AD269" s="1175"/>
      <c r="AE269" s="1177"/>
      <c r="AF269" s="1175">
        <v>71.285499999999999</v>
      </c>
      <c r="AG269" s="1175"/>
      <c r="AH269" s="1177"/>
      <c r="AI269" s="1175">
        <v>52.968000000000004</v>
      </c>
      <c r="AJ269" s="1195"/>
      <c r="AK269" s="1177"/>
      <c r="AL269" s="1175">
        <v>10.3827</v>
      </c>
      <c r="AM269" s="1195"/>
      <c r="AN269" s="1174"/>
      <c r="AO269" s="1175">
        <v>4.5231000000000003</v>
      </c>
      <c r="AP269" s="1196"/>
      <c r="AQ269" s="1149"/>
    </row>
    <row r="270" spans="4:43" ht="14.25" customHeight="1">
      <c r="D270" s="3041" t="s">
        <v>608</v>
      </c>
      <c r="E270" s="1172" t="s">
        <v>598</v>
      </c>
      <c r="F270" s="1133"/>
      <c r="G270" s="1173"/>
      <c r="H270" s="1173"/>
      <c r="I270" s="1173"/>
      <c r="J270" s="1174"/>
      <c r="K270" s="1175">
        <v>26526.993399999999</v>
      </c>
      <c r="L270" s="1176"/>
      <c r="M270" s="1177"/>
      <c r="N270" s="1175">
        <v>24546.876</v>
      </c>
      <c r="O270" s="1176"/>
      <c r="P270" s="1177"/>
      <c r="Q270" s="1175">
        <v>2131.9443999999999</v>
      </c>
      <c r="R270" s="1176"/>
      <c r="S270" s="1177"/>
      <c r="T270" s="1175">
        <v>5389.7343000000001</v>
      </c>
      <c r="U270" s="1176"/>
      <c r="V270" s="1177"/>
      <c r="W270" s="1175">
        <v>15151.5435</v>
      </c>
      <c r="X270" s="1176"/>
      <c r="Y270" s="1178"/>
      <c r="Z270" s="1178">
        <v>9395.3325000000004</v>
      </c>
      <c r="AA270" s="1178"/>
      <c r="AB270" s="1177"/>
      <c r="AC270" s="1175">
        <v>12167.877899999999</v>
      </c>
      <c r="AD270" s="1178"/>
      <c r="AE270" s="1177"/>
      <c r="AF270" s="1175">
        <v>1969.0065</v>
      </c>
      <c r="AG270" s="1149"/>
      <c r="AH270" s="1177"/>
      <c r="AI270" s="1175">
        <v>1040.7913000000001</v>
      </c>
      <c r="AJ270" s="1176"/>
      <c r="AK270" s="1177"/>
      <c r="AL270" s="1175">
        <v>781.34640000000002</v>
      </c>
      <c r="AM270" s="1176"/>
      <c r="AN270" s="1174"/>
      <c r="AO270" s="1175">
        <v>6064.6602999999996</v>
      </c>
      <c r="AP270" s="1179"/>
      <c r="AQ270" s="1149"/>
    </row>
    <row r="271" spans="4:43" ht="14.25" customHeight="1">
      <c r="D271" s="3042"/>
      <c r="E271" s="1180"/>
      <c r="F271" s="1181" t="s">
        <v>599</v>
      </c>
      <c r="G271" s="1133"/>
      <c r="H271" s="1133"/>
      <c r="I271" s="1133"/>
      <c r="J271" s="1144"/>
      <c r="K271" s="1145">
        <v>14959.7104</v>
      </c>
      <c r="L271" s="1176"/>
      <c r="M271" s="1147"/>
      <c r="N271" s="1145">
        <v>13848.7165</v>
      </c>
      <c r="O271" s="1176"/>
      <c r="P271" s="1147"/>
      <c r="Q271" s="1145">
        <v>1393.7131999999999</v>
      </c>
      <c r="R271" s="1176"/>
      <c r="S271" s="1147"/>
      <c r="T271" s="1145">
        <v>3166.9031</v>
      </c>
      <c r="U271" s="1176"/>
      <c r="V271" s="1147"/>
      <c r="W271" s="1145">
        <v>8924.75</v>
      </c>
      <c r="X271" s="1176"/>
      <c r="Y271" s="1178"/>
      <c r="Z271" s="1178">
        <v>4923.9665000000005</v>
      </c>
      <c r="AA271" s="1178"/>
      <c r="AB271" s="1147"/>
      <c r="AC271" s="1145">
        <v>6918.1031999999996</v>
      </c>
      <c r="AD271" s="1178"/>
      <c r="AE271" s="1147"/>
      <c r="AF271" s="1145">
        <v>1105.0008</v>
      </c>
      <c r="AG271" s="1178"/>
      <c r="AH271" s="1147"/>
      <c r="AI271" s="1145">
        <v>672.99810000000002</v>
      </c>
      <c r="AJ271" s="1176"/>
      <c r="AK271" s="1147"/>
      <c r="AL271" s="1145">
        <v>352.2081</v>
      </c>
      <c r="AM271" s="1176"/>
      <c r="AN271" s="1144"/>
      <c r="AO271" s="1145">
        <v>3601.9425999999999</v>
      </c>
      <c r="AP271" s="1179"/>
      <c r="AQ271" s="1149"/>
    </row>
    <row r="272" spans="4:43" ht="14.25" customHeight="1">
      <c r="D272" s="3042"/>
      <c r="E272" s="1180"/>
      <c r="F272" s="1172"/>
      <c r="G272" s="1182" t="s">
        <v>600</v>
      </c>
      <c r="H272" s="1183"/>
      <c r="I272" s="1183"/>
      <c r="J272" s="1159"/>
      <c r="K272" s="1160">
        <v>9310.4259000000002</v>
      </c>
      <c r="L272" s="1184"/>
      <c r="M272" s="1162"/>
      <c r="N272" s="1160">
        <v>8740.8791000000001</v>
      </c>
      <c r="O272" s="1184"/>
      <c r="P272" s="1162"/>
      <c r="Q272" s="1160">
        <v>890.22500000000002</v>
      </c>
      <c r="R272" s="1184"/>
      <c r="S272" s="1162"/>
      <c r="T272" s="1160">
        <v>2022.9142999999999</v>
      </c>
      <c r="U272" s="1184"/>
      <c r="V272" s="1162"/>
      <c r="W272" s="1160">
        <v>5677.4321</v>
      </c>
      <c r="X272" s="1184"/>
      <c r="Y272" s="1185"/>
      <c r="Z272" s="1185">
        <v>3063.4470000000001</v>
      </c>
      <c r="AA272" s="1185"/>
      <c r="AB272" s="1162"/>
      <c r="AC272" s="1160">
        <v>4430.7593999999999</v>
      </c>
      <c r="AD272" s="1185"/>
      <c r="AE272" s="1162"/>
      <c r="AF272" s="1160">
        <v>565.82669999999996</v>
      </c>
      <c r="AG272" s="1185"/>
      <c r="AH272" s="1162"/>
      <c r="AI272" s="1160">
        <v>304.81959999999998</v>
      </c>
      <c r="AJ272" s="1184"/>
      <c r="AK272" s="1162"/>
      <c r="AL272" s="1160">
        <v>221.10769999999999</v>
      </c>
      <c r="AM272" s="1184"/>
      <c r="AN272" s="1159"/>
      <c r="AO272" s="1160">
        <v>2439.9899999999998</v>
      </c>
      <c r="AP272" s="1186"/>
      <c r="AQ272" s="1149"/>
    </row>
    <row r="273" spans="4:43" ht="14.25" customHeight="1">
      <c r="D273" s="3042"/>
      <c r="E273" s="1180"/>
      <c r="F273" s="1172"/>
      <c r="G273" s="1182" t="s">
        <v>601</v>
      </c>
      <c r="H273" s="1183"/>
      <c r="I273" s="1183"/>
      <c r="J273" s="1159"/>
      <c r="K273" s="1160">
        <v>5649.2844999999998</v>
      </c>
      <c r="L273" s="1184"/>
      <c r="M273" s="1162"/>
      <c r="N273" s="1160">
        <v>5107.8374000000003</v>
      </c>
      <c r="O273" s="1184"/>
      <c r="P273" s="1162"/>
      <c r="Q273" s="1160">
        <v>503.48820000000001</v>
      </c>
      <c r="R273" s="1184"/>
      <c r="S273" s="1162"/>
      <c r="T273" s="1160">
        <v>1143.9888000000001</v>
      </c>
      <c r="U273" s="1184"/>
      <c r="V273" s="1162"/>
      <c r="W273" s="1160">
        <v>3247.3179</v>
      </c>
      <c r="X273" s="1184"/>
      <c r="Y273" s="1185"/>
      <c r="Z273" s="1185">
        <v>1860.5195000000001</v>
      </c>
      <c r="AA273" s="1185"/>
      <c r="AB273" s="1162"/>
      <c r="AC273" s="1160">
        <v>2487.3438000000001</v>
      </c>
      <c r="AD273" s="1185"/>
      <c r="AE273" s="1162"/>
      <c r="AF273" s="1160">
        <v>539.17409999999995</v>
      </c>
      <c r="AG273" s="1185"/>
      <c r="AH273" s="1162"/>
      <c r="AI273" s="1160">
        <v>368.17849999999999</v>
      </c>
      <c r="AJ273" s="1184"/>
      <c r="AK273" s="1162"/>
      <c r="AL273" s="1160">
        <v>131.10040000000001</v>
      </c>
      <c r="AM273" s="1184"/>
      <c r="AN273" s="1159"/>
      <c r="AO273" s="1160">
        <v>1161.9526000000001</v>
      </c>
      <c r="AP273" s="1186"/>
      <c r="AQ273" s="1149"/>
    </row>
    <row r="274" spans="4:43" ht="14.25" customHeight="1">
      <c r="D274" s="3042"/>
      <c r="E274" s="1180"/>
      <c r="F274" s="1172"/>
      <c r="G274" s="1182" t="s">
        <v>602</v>
      </c>
      <c r="H274" s="1187"/>
      <c r="I274" s="1183"/>
      <c r="J274" s="1159"/>
      <c r="K274" s="1160">
        <v>1076.32</v>
      </c>
      <c r="L274" s="1184"/>
      <c r="M274" s="1162"/>
      <c r="N274" s="1160">
        <v>1058.3802000000001</v>
      </c>
      <c r="O274" s="1184"/>
      <c r="P274" s="1162"/>
      <c r="Q274" s="1160">
        <v>83.702399999999997</v>
      </c>
      <c r="R274" s="1184"/>
      <c r="S274" s="1162"/>
      <c r="T274" s="1160">
        <v>300.17230000000001</v>
      </c>
      <c r="U274" s="1184"/>
      <c r="V274" s="1162"/>
      <c r="W274" s="1160">
        <v>720.2681</v>
      </c>
      <c r="X274" s="1184"/>
      <c r="Y274" s="1185"/>
      <c r="Z274" s="1185">
        <v>338.1121</v>
      </c>
      <c r="AA274" s="1185"/>
      <c r="AB274" s="1162"/>
      <c r="AC274" s="1160">
        <v>542.78539999999998</v>
      </c>
      <c r="AD274" s="1185"/>
      <c r="AE274" s="1162"/>
      <c r="AF274" s="1160">
        <v>17.839200000000002</v>
      </c>
      <c r="AG274" s="1185"/>
      <c r="AH274" s="1162"/>
      <c r="AI274" s="1160">
        <v>1.1456</v>
      </c>
      <c r="AJ274" s="1184"/>
      <c r="AK274" s="1162"/>
      <c r="AL274" s="1160">
        <v>16.263400000000001</v>
      </c>
      <c r="AM274" s="1184"/>
      <c r="AN274" s="1159"/>
      <c r="AO274" s="1160">
        <v>187.67490000000001</v>
      </c>
      <c r="AP274" s="1186"/>
      <c r="AQ274" s="1149"/>
    </row>
    <row r="275" spans="4:43" ht="14.25" customHeight="1">
      <c r="D275" s="3042"/>
      <c r="E275" s="1180"/>
      <c r="F275" s="1188" t="s">
        <v>603</v>
      </c>
      <c r="G275" s="1183"/>
      <c r="H275" s="1187"/>
      <c r="I275" s="1189"/>
      <c r="J275" s="1159"/>
      <c r="K275" s="1160">
        <v>10523.900900000001</v>
      </c>
      <c r="L275" s="1184"/>
      <c r="M275" s="1162"/>
      <c r="N275" s="1160">
        <v>9826.5337999999992</v>
      </c>
      <c r="O275" s="1184"/>
      <c r="P275" s="1162"/>
      <c r="Q275" s="1160">
        <v>674.15229999999997</v>
      </c>
      <c r="R275" s="1184"/>
      <c r="S275" s="1162"/>
      <c r="T275" s="1160">
        <v>2040.9177999999999</v>
      </c>
      <c r="U275" s="1184"/>
      <c r="V275" s="1162"/>
      <c r="W275" s="1160">
        <v>5715.5753000000004</v>
      </c>
      <c r="X275" s="1184"/>
      <c r="Y275" s="1185"/>
      <c r="Z275" s="1185">
        <v>4110.9584999999997</v>
      </c>
      <c r="AA275" s="1185"/>
      <c r="AB275" s="1162"/>
      <c r="AC275" s="1160">
        <v>4809.0626000000002</v>
      </c>
      <c r="AD275" s="1185"/>
      <c r="AE275" s="1162"/>
      <c r="AF275" s="1160">
        <v>692.49080000000004</v>
      </c>
      <c r="AG275" s="1185"/>
      <c r="AH275" s="1162"/>
      <c r="AI275" s="1160">
        <v>238.36799999999999</v>
      </c>
      <c r="AJ275" s="1184"/>
      <c r="AK275" s="1162"/>
      <c r="AL275" s="1160">
        <v>401.98149999999998</v>
      </c>
      <c r="AM275" s="1184"/>
      <c r="AN275" s="1159"/>
      <c r="AO275" s="1160">
        <v>2334.3103000000001</v>
      </c>
      <c r="AP275" s="1186"/>
      <c r="AQ275" s="1149"/>
    </row>
    <row r="276" spans="4:43" ht="14.25" customHeight="1">
      <c r="D276" s="3042"/>
      <c r="E276" s="1180"/>
      <c r="F276" s="1172"/>
      <c r="G276" s="1182" t="s">
        <v>607</v>
      </c>
      <c r="H276" s="1183"/>
      <c r="I276" s="1183"/>
      <c r="J276" s="1166"/>
      <c r="K276" s="1167">
        <v>7662.9656000000004</v>
      </c>
      <c r="L276" s="1168"/>
      <c r="M276" s="1169"/>
      <c r="N276" s="1167">
        <v>7109.0454</v>
      </c>
      <c r="O276" s="1168"/>
      <c r="P276" s="1169"/>
      <c r="Q276" s="1167">
        <v>442.87270000000001</v>
      </c>
      <c r="R276" s="1168"/>
      <c r="S276" s="1169"/>
      <c r="T276" s="1167">
        <v>1434.6219000000001</v>
      </c>
      <c r="U276" s="1168"/>
      <c r="V276" s="1169"/>
      <c r="W276" s="1167">
        <v>4017.8431</v>
      </c>
      <c r="X276" s="1168"/>
      <c r="Y276" s="1167"/>
      <c r="Z276" s="1167">
        <v>3091.2022999999999</v>
      </c>
      <c r="AA276" s="1167"/>
      <c r="AB276" s="1169"/>
      <c r="AC276" s="1167">
        <v>3433.9034000000001</v>
      </c>
      <c r="AD276" s="1167"/>
      <c r="AE276" s="1169"/>
      <c r="AF276" s="1167">
        <v>550.56889999999999</v>
      </c>
      <c r="AG276" s="1167"/>
      <c r="AH276" s="1169"/>
      <c r="AI276" s="1167">
        <v>186.01920000000001</v>
      </c>
      <c r="AJ276" s="1168"/>
      <c r="AK276" s="1169"/>
      <c r="AL276" s="1167">
        <v>321.82799999999997</v>
      </c>
      <c r="AM276" s="1168"/>
      <c r="AN276" s="1166"/>
      <c r="AO276" s="1167">
        <v>1731.8812</v>
      </c>
      <c r="AP276" s="1170"/>
      <c r="AQ276" s="1149"/>
    </row>
    <row r="277" spans="4:43" ht="14.25" customHeight="1">
      <c r="D277" s="3043"/>
      <c r="E277" s="1190"/>
      <c r="F277" s="1191" t="s">
        <v>605</v>
      </c>
      <c r="G277" s="1192"/>
      <c r="H277" s="1193"/>
      <c r="I277" s="1194"/>
      <c r="J277" s="1174"/>
      <c r="K277" s="1175">
        <v>1043.3821</v>
      </c>
      <c r="L277" s="1195"/>
      <c r="M277" s="1177"/>
      <c r="N277" s="1175">
        <v>871.62570000000005</v>
      </c>
      <c r="O277" s="1195"/>
      <c r="P277" s="1177"/>
      <c r="Q277" s="1175">
        <v>64.078900000000004</v>
      </c>
      <c r="R277" s="1195"/>
      <c r="S277" s="1177"/>
      <c r="T277" s="1175">
        <v>181.9134</v>
      </c>
      <c r="U277" s="1195"/>
      <c r="V277" s="1177"/>
      <c r="W277" s="1175">
        <v>511.21820000000002</v>
      </c>
      <c r="X277" s="1195"/>
      <c r="Y277" s="1175"/>
      <c r="Z277" s="1175">
        <v>360.40750000000003</v>
      </c>
      <c r="AA277" s="1175"/>
      <c r="AB277" s="1177"/>
      <c r="AC277" s="1175">
        <v>440.71210000000002</v>
      </c>
      <c r="AD277" s="1175"/>
      <c r="AE277" s="1177"/>
      <c r="AF277" s="1175">
        <v>171.51490000000001</v>
      </c>
      <c r="AG277" s="1175"/>
      <c r="AH277" s="1177"/>
      <c r="AI277" s="1175">
        <v>129.42519999999999</v>
      </c>
      <c r="AJ277" s="1195"/>
      <c r="AK277" s="1177"/>
      <c r="AL277" s="1175">
        <v>27.1568</v>
      </c>
      <c r="AM277" s="1195"/>
      <c r="AN277" s="1174"/>
      <c r="AO277" s="1175">
        <v>128.4074</v>
      </c>
      <c r="AP277" s="1196"/>
      <c r="AQ277" s="1149"/>
    </row>
    <row r="278" spans="4:43" ht="14.25" customHeight="1">
      <c r="F278" s="1136"/>
      <c r="G278" s="1136"/>
      <c r="H278" s="1136"/>
      <c r="I278" s="1136"/>
    </row>
    <row r="279" spans="4:43" ht="14.25" customHeight="1">
      <c r="D279" s="1126" t="s">
        <v>629</v>
      </c>
      <c r="AP279" s="1171" t="s">
        <v>350</v>
      </c>
    </row>
    <row r="280" spans="4:43" ht="4.5" customHeight="1">
      <c r="D280" s="1130"/>
      <c r="E280" s="1131"/>
      <c r="F280" s="1131"/>
      <c r="G280" s="1131"/>
      <c r="H280" s="1131"/>
      <c r="I280" s="1131"/>
      <c r="J280" s="3044" t="s">
        <v>583</v>
      </c>
      <c r="K280" s="3045"/>
      <c r="L280" s="3045"/>
      <c r="M280" s="1132"/>
      <c r="N280" s="1132"/>
      <c r="O280" s="1132"/>
      <c r="P280" s="1132"/>
      <c r="Q280" s="1132"/>
      <c r="R280" s="1132"/>
      <c r="S280" s="1132"/>
      <c r="T280" s="1132"/>
      <c r="U280" s="1132"/>
      <c r="V280" s="1132"/>
      <c r="W280" s="1132"/>
      <c r="X280" s="1132"/>
      <c r="Y280" s="1132"/>
      <c r="Z280" s="1132"/>
      <c r="AA280" s="1132"/>
      <c r="AB280" s="1132"/>
      <c r="AC280" s="1132"/>
      <c r="AD280" s="1132"/>
      <c r="AE280" s="1132"/>
      <c r="AF280" s="1132"/>
      <c r="AG280" s="1132"/>
      <c r="AH280" s="1133"/>
      <c r="AI280" s="1133"/>
      <c r="AJ280" s="1133"/>
      <c r="AK280" s="1132"/>
      <c r="AL280" s="1132"/>
      <c r="AM280" s="1132"/>
      <c r="AN280" s="3044" t="s">
        <v>584</v>
      </c>
      <c r="AO280" s="3045"/>
      <c r="AP280" s="3053"/>
      <c r="AQ280" s="1134"/>
    </row>
    <row r="281" spans="4:43" ht="4.5" customHeight="1">
      <c r="D281" s="1135"/>
      <c r="E281" s="1136"/>
      <c r="F281" s="1136"/>
      <c r="G281" s="1136"/>
      <c r="H281" s="1136"/>
      <c r="I281" s="1136"/>
      <c r="J281" s="3046"/>
      <c r="K281" s="3047"/>
      <c r="L281" s="3047"/>
      <c r="M281" s="3057" t="s">
        <v>585</v>
      </c>
      <c r="N281" s="3058"/>
      <c r="O281" s="3058"/>
      <c r="P281" s="1137"/>
      <c r="Q281" s="1137"/>
      <c r="R281" s="1137"/>
      <c r="S281" s="1138"/>
      <c r="T281" s="1138"/>
      <c r="U281" s="1138"/>
      <c r="V281" s="1138"/>
      <c r="W281" s="1138"/>
      <c r="X281" s="1138"/>
      <c r="Y281" s="1138"/>
      <c r="Z281" s="1138"/>
      <c r="AA281" s="1138"/>
      <c r="AB281" s="1138"/>
      <c r="AC281" s="1138"/>
      <c r="AD281" s="1138"/>
      <c r="AE281" s="3057" t="s">
        <v>586</v>
      </c>
      <c r="AF281" s="3061"/>
      <c r="AG281" s="3061"/>
      <c r="AH281" s="1139"/>
      <c r="AI281" s="1139"/>
      <c r="AJ281" s="1139"/>
      <c r="AK281" s="1139"/>
      <c r="AL281" s="1139"/>
      <c r="AM281" s="1140"/>
      <c r="AN281" s="3046"/>
      <c r="AO281" s="3054"/>
      <c r="AP281" s="3055"/>
      <c r="AQ281" s="1134"/>
    </row>
    <row r="282" spans="4:43" ht="24" customHeight="1">
      <c r="D282" s="1135"/>
      <c r="E282" s="1141"/>
      <c r="F282" s="1141"/>
      <c r="G282" s="1141"/>
      <c r="H282" s="1141"/>
      <c r="I282" s="1141"/>
      <c r="J282" s="3048"/>
      <c r="K282" s="3049"/>
      <c r="L282" s="3049"/>
      <c r="M282" s="3059"/>
      <c r="N282" s="3060"/>
      <c r="O282" s="3060"/>
      <c r="P282" s="3063" t="s">
        <v>587</v>
      </c>
      <c r="Q282" s="3064"/>
      <c r="R282" s="3065"/>
      <c r="S282" s="3063" t="s">
        <v>588</v>
      </c>
      <c r="T282" s="3064"/>
      <c r="U282" s="3065"/>
      <c r="V282" s="3063" t="s">
        <v>616</v>
      </c>
      <c r="W282" s="3064"/>
      <c r="X282" s="3065"/>
      <c r="Y282" s="3066" t="s">
        <v>590</v>
      </c>
      <c r="Z282" s="3067"/>
      <c r="AA282" s="3068"/>
      <c r="AB282" s="3063" t="s">
        <v>591</v>
      </c>
      <c r="AC282" s="3064"/>
      <c r="AD282" s="3064"/>
      <c r="AE282" s="3062"/>
      <c r="AF282" s="3049"/>
      <c r="AG282" s="3049"/>
      <c r="AH282" s="3050" t="s">
        <v>592</v>
      </c>
      <c r="AI282" s="3051"/>
      <c r="AJ282" s="3052"/>
      <c r="AK282" s="3050" t="s">
        <v>593</v>
      </c>
      <c r="AL282" s="3051"/>
      <c r="AM282" s="3052"/>
      <c r="AN282" s="3048"/>
      <c r="AO282" s="3049"/>
      <c r="AP282" s="3056"/>
      <c r="AQ282" s="1134"/>
    </row>
    <row r="283" spans="4:43" ht="14.25" customHeight="1">
      <c r="D283" s="3041" t="s">
        <v>606</v>
      </c>
      <c r="E283" s="1172" t="s">
        <v>598</v>
      </c>
      <c r="F283" s="1133"/>
      <c r="G283" s="1173"/>
      <c r="H283" s="1173"/>
      <c r="I283" s="1173"/>
      <c r="J283" s="1174"/>
      <c r="K283" s="1209">
        <v>1.1030210035147148</v>
      </c>
      <c r="L283" s="1176"/>
      <c r="M283" s="1177"/>
      <c r="N283" s="1209">
        <v>1.4687185491170318</v>
      </c>
      <c r="O283" s="1176"/>
      <c r="P283" s="1177"/>
      <c r="Q283" s="1209">
        <v>-0.31940920507976811</v>
      </c>
      <c r="R283" s="1176"/>
      <c r="S283" s="1177"/>
      <c r="T283" s="1209">
        <v>6.3609851539913498</v>
      </c>
      <c r="U283" s="1176"/>
      <c r="V283" s="1177"/>
      <c r="W283" s="1209">
        <v>2.0998769083604429</v>
      </c>
      <c r="X283" s="1176"/>
      <c r="Y283" s="1178"/>
      <c r="Z283" s="1200">
        <v>0.37654237436426374</v>
      </c>
      <c r="AA283" s="1178"/>
      <c r="AB283" s="1177"/>
      <c r="AC283" s="1209">
        <v>1.1976635086198506</v>
      </c>
      <c r="AD283" s="1178"/>
      <c r="AE283" s="1177"/>
      <c r="AF283" s="1209">
        <v>-0.24589212705703467</v>
      </c>
      <c r="AG283" s="1149"/>
      <c r="AH283" s="1177"/>
      <c r="AI283" s="1209">
        <v>-1.3956300449080583</v>
      </c>
      <c r="AJ283" s="1176"/>
      <c r="AK283" s="1177"/>
      <c r="AL283" s="1209">
        <v>2.0306952122400412</v>
      </c>
      <c r="AM283" s="1176"/>
      <c r="AN283" s="1174"/>
      <c r="AO283" s="1209">
        <v>-2.9463971839846059</v>
      </c>
      <c r="AP283" s="1179"/>
      <c r="AQ283" s="1149"/>
    </row>
    <row r="284" spans="4:43" ht="14.25" customHeight="1">
      <c r="D284" s="3042"/>
      <c r="E284" s="1180"/>
      <c r="F284" s="1181" t="s">
        <v>599</v>
      </c>
      <c r="G284" s="1133"/>
      <c r="H284" s="1133"/>
      <c r="I284" s="1133"/>
      <c r="J284" s="1144"/>
      <c r="K284" s="1210">
        <v>1.0023664228791196</v>
      </c>
      <c r="L284" s="1176"/>
      <c r="M284" s="1147"/>
      <c r="N284" s="1210">
        <v>1.5958111154098509</v>
      </c>
      <c r="O284" s="1176"/>
      <c r="P284" s="1147"/>
      <c r="Q284" s="1210">
        <v>-0.88845097028307229</v>
      </c>
      <c r="R284" s="1176"/>
      <c r="S284" s="1147"/>
      <c r="T284" s="1210">
        <v>6.2287713643319087</v>
      </c>
      <c r="U284" s="1176"/>
      <c r="V284" s="1147"/>
      <c r="W284" s="1210">
        <v>1.9864574104543786</v>
      </c>
      <c r="X284" s="1176"/>
      <c r="Y284" s="1178"/>
      <c r="Z284" s="1200">
        <v>0.53439678619440212</v>
      </c>
      <c r="AA284" s="1178"/>
      <c r="AB284" s="1147"/>
      <c r="AC284" s="1210">
        <v>1.1174723633649242</v>
      </c>
      <c r="AD284" s="1178"/>
      <c r="AE284" s="1147"/>
      <c r="AF284" s="1210">
        <v>-1.8051047320334468</v>
      </c>
      <c r="AG284" s="1178"/>
      <c r="AH284" s="1147"/>
      <c r="AI284" s="1210">
        <v>-2.3046078107334833</v>
      </c>
      <c r="AJ284" s="1176"/>
      <c r="AK284" s="1147"/>
      <c r="AL284" s="1210">
        <v>2.2257512826777459</v>
      </c>
      <c r="AM284" s="1176"/>
      <c r="AN284" s="1144"/>
      <c r="AO284" s="1210">
        <v>-1.5119672910602899</v>
      </c>
      <c r="AP284" s="1179"/>
      <c r="AQ284" s="1149"/>
    </row>
    <row r="285" spans="4:43" ht="14.25" customHeight="1">
      <c r="D285" s="3042"/>
      <c r="E285" s="1180"/>
      <c r="F285" s="1172"/>
      <c r="G285" s="1182" t="s">
        <v>600</v>
      </c>
      <c r="H285" s="1183"/>
      <c r="I285" s="1183"/>
      <c r="J285" s="1159"/>
      <c r="K285" s="1204">
        <v>2.8625018634932609</v>
      </c>
      <c r="L285" s="1184"/>
      <c r="M285" s="1162"/>
      <c r="N285" s="1204">
        <v>3.1441800806718989</v>
      </c>
      <c r="O285" s="1184"/>
      <c r="P285" s="1162"/>
      <c r="Q285" s="1204">
        <v>0.41525439983340906</v>
      </c>
      <c r="R285" s="1184"/>
      <c r="S285" s="1162"/>
      <c r="T285" s="1204">
        <v>7.7887131381132679</v>
      </c>
      <c r="U285" s="1184"/>
      <c r="V285" s="1162"/>
      <c r="W285" s="1204">
        <v>3.4668292263006162</v>
      </c>
      <c r="X285" s="1184"/>
      <c r="Y285" s="1185"/>
      <c r="Z285" s="1211">
        <v>2.0688437974981433</v>
      </c>
      <c r="AA285" s="1185"/>
      <c r="AB285" s="1162"/>
      <c r="AC285" s="1204">
        <v>2.5488116015894624</v>
      </c>
      <c r="AD285" s="1185"/>
      <c r="AE285" s="1162"/>
      <c r="AF285" s="1204">
        <v>-0.31543902597915841</v>
      </c>
      <c r="AG285" s="1185"/>
      <c r="AH285" s="1162"/>
      <c r="AI285" s="1204">
        <v>-1.2382843454262216</v>
      </c>
      <c r="AJ285" s="1184"/>
      <c r="AK285" s="1162"/>
      <c r="AL285" s="1204">
        <v>3.5019141648196639</v>
      </c>
      <c r="AM285" s="1184"/>
      <c r="AN285" s="1159"/>
      <c r="AO285" s="1204">
        <v>0.12951419185607271</v>
      </c>
      <c r="AP285" s="1186"/>
      <c r="AQ285" s="1149"/>
    </row>
    <row r="286" spans="4:43" ht="14.25" customHeight="1">
      <c r="D286" s="3042"/>
      <c r="E286" s="1180"/>
      <c r="F286" s="1172"/>
      <c r="G286" s="1182" t="s">
        <v>601</v>
      </c>
      <c r="H286" s="1183"/>
      <c r="I286" s="1183"/>
      <c r="J286" s="1159"/>
      <c r="K286" s="1204">
        <v>-0.9126828408985932</v>
      </c>
      <c r="L286" s="1184"/>
      <c r="M286" s="1162"/>
      <c r="N286" s="1204">
        <v>-0.41714484412260777</v>
      </c>
      <c r="O286" s="1184"/>
      <c r="P286" s="1162"/>
      <c r="Q286" s="1204">
        <v>-2.9100411076766197</v>
      </c>
      <c r="R286" s="1184"/>
      <c r="S286" s="1162"/>
      <c r="T286" s="1204">
        <v>3.8904544573196809</v>
      </c>
      <c r="U286" s="1184"/>
      <c r="V286" s="1162"/>
      <c r="W286" s="1204">
        <v>-0.18652133974497165</v>
      </c>
      <c r="X286" s="1184"/>
      <c r="Y286" s="1185"/>
      <c r="Z286" s="1211">
        <v>-0.91008267823464717</v>
      </c>
      <c r="AA286" s="1185"/>
      <c r="AB286" s="1162"/>
      <c r="AC286" s="1204">
        <v>-0.91007159894518352</v>
      </c>
      <c r="AD286" s="1185"/>
      <c r="AE286" s="1162"/>
      <c r="AF286" s="1204">
        <v>-2.1219251992016575</v>
      </c>
      <c r="AG286" s="1185"/>
      <c r="AH286" s="1162"/>
      <c r="AI286" s="1204">
        <v>-2.5112923856174252</v>
      </c>
      <c r="AJ286" s="1184"/>
      <c r="AK286" s="1162"/>
      <c r="AL286" s="1204">
        <v>1.6706109212025533</v>
      </c>
      <c r="AM286" s="1184"/>
      <c r="AN286" s="1159"/>
      <c r="AO286" s="1204">
        <v>-6.2150523308895256</v>
      </c>
      <c r="AP286" s="1186"/>
      <c r="AQ286" s="1149"/>
    </row>
    <row r="287" spans="4:43" ht="14.25" customHeight="1">
      <c r="D287" s="3042"/>
      <c r="E287" s="1180"/>
      <c r="F287" s="1172"/>
      <c r="G287" s="1182" t="s">
        <v>602</v>
      </c>
      <c r="H287" s="1187"/>
      <c r="I287" s="1183"/>
      <c r="J287" s="1159"/>
      <c r="K287" s="1204">
        <v>0.99116299421104781</v>
      </c>
      <c r="L287" s="1184"/>
      <c r="M287" s="1162"/>
      <c r="N287" s="1204">
        <v>1.1192025397478655</v>
      </c>
      <c r="O287" s="1184"/>
      <c r="P287" s="1162"/>
      <c r="Q287" s="1204">
        <v>-2.2525468905859158</v>
      </c>
      <c r="R287" s="1184"/>
      <c r="S287" s="1162"/>
      <c r="T287" s="1204">
        <v>6.0643637728988287</v>
      </c>
      <c r="U287" s="1184"/>
      <c r="V287" s="1162"/>
      <c r="W287" s="1204">
        <v>1.380710251823869</v>
      </c>
      <c r="X287" s="1184"/>
      <c r="Y287" s="1185"/>
      <c r="Z287" s="1211">
        <v>-0.22189887231720551</v>
      </c>
      <c r="AA287" s="1185"/>
      <c r="AB287" s="1162"/>
      <c r="AC287" s="1204">
        <v>0.20681735742729135</v>
      </c>
      <c r="AD287" s="1185"/>
      <c r="AE287" s="1162"/>
      <c r="AF287" s="1204">
        <v>-15.306122448979586</v>
      </c>
      <c r="AG287" s="1185"/>
      <c r="AH287" s="1162"/>
      <c r="AI287" s="1204">
        <v>-32.203389830508478</v>
      </c>
      <c r="AJ287" s="1184"/>
      <c r="AK287" s="1162"/>
      <c r="AL287" s="1204">
        <v>-1.3953488372092981</v>
      </c>
      <c r="AM287" s="1184"/>
      <c r="AN287" s="1159"/>
      <c r="AO287" s="1204">
        <v>-0.81243262199477417</v>
      </c>
      <c r="AP287" s="1186"/>
      <c r="AQ287" s="1149"/>
    </row>
    <row r="288" spans="4:43" ht="14.25" customHeight="1">
      <c r="D288" s="3042"/>
      <c r="E288" s="1180"/>
      <c r="F288" s="1188" t="s">
        <v>603</v>
      </c>
      <c r="G288" s="1183"/>
      <c r="H288" s="1187"/>
      <c r="I288" s="1189"/>
      <c r="J288" s="1159"/>
      <c r="K288" s="1204">
        <v>1.413348578756346</v>
      </c>
      <c r="L288" s="1184"/>
      <c r="M288" s="1162"/>
      <c r="N288" s="1204">
        <v>1.5186657158195782</v>
      </c>
      <c r="O288" s="1184"/>
      <c r="P288" s="1162"/>
      <c r="Q288" s="1204">
        <v>0.79194049252544474</v>
      </c>
      <c r="R288" s="1184"/>
      <c r="S288" s="1162"/>
      <c r="T288" s="1204">
        <v>6.5485829204557922</v>
      </c>
      <c r="U288" s="1184"/>
      <c r="V288" s="1162"/>
      <c r="W288" s="1204">
        <v>2.3029834269682636</v>
      </c>
      <c r="X288" s="1184"/>
      <c r="Y288" s="1185"/>
      <c r="Z288" s="1211">
        <v>0.47990836538374104</v>
      </c>
      <c r="AA288" s="1185"/>
      <c r="AB288" s="1162"/>
      <c r="AC288" s="1204">
        <v>1.37479064090269</v>
      </c>
      <c r="AD288" s="1185"/>
      <c r="AE288" s="1162"/>
      <c r="AF288" s="1204">
        <v>1.2149888781334495</v>
      </c>
      <c r="AG288" s="1185"/>
      <c r="AH288" s="1162"/>
      <c r="AI288" s="1204">
        <v>0.3914481899379485</v>
      </c>
      <c r="AJ288" s="1184"/>
      <c r="AK288" s="1162"/>
      <c r="AL288" s="1204">
        <v>1.9597881668476091</v>
      </c>
      <c r="AM288" s="1184"/>
      <c r="AN288" s="1159"/>
      <c r="AO288" s="1204">
        <v>-4.7031941116844722</v>
      </c>
      <c r="AP288" s="1186"/>
      <c r="AQ288" s="1149"/>
    </row>
    <row r="289" spans="4:43" ht="14.25" customHeight="1">
      <c r="D289" s="3042"/>
      <c r="E289" s="1180"/>
      <c r="F289" s="1172"/>
      <c r="G289" s="1182" t="s">
        <v>607</v>
      </c>
      <c r="H289" s="1183"/>
      <c r="I289" s="1183"/>
      <c r="J289" s="1166"/>
      <c r="K289" s="1208">
        <v>1.8770767665526211</v>
      </c>
      <c r="L289" s="1168"/>
      <c r="M289" s="1169"/>
      <c r="N289" s="1208">
        <v>1.99308056763563</v>
      </c>
      <c r="O289" s="1168"/>
      <c r="P289" s="1169"/>
      <c r="Q289" s="1208">
        <v>1.6835701112795087</v>
      </c>
      <c r="R289" s="1168"/>
      <c r="S289" s="1169"/>
      <c r="T289" s="1208">
        <v>7.4513342489195944</v>
      </c>
      <c r="U289" s="1168"/>
      <c r="V289" s="1169"/>
      <c r="W289" s="1208">
        <v>3.0679635391128723</v>
      </c>
      <c r="X289" s="1168"/>
      <c r="Y289" s="1167"/>
      <c r="Z289" s="1208">
        <v>0.73529661491853471</v>
      </c>
      <c r="AA289" s="1167"/>
      <c r="AB289" s="1169"/>
      <c r="AC289" s="1208">
        <v>2.016353765057044</v>
      </c>
      <c r="AD289" s="1167"/>
      <c r="AE289" s="1169"/>
      <c r="AF289" s="1208">
        <v>1.6344482985083397</v>
      </c>
      <c r="AG289" s="1167"/>
      <c r="AH289" s="1169"/>
      <c r="AI289" s="1208">
        <v>1.2416465657004938</v>
      </c>
      <c r="AJ289" s="1168"/>
      <c r="AK289" s="1169"/>
      <c r="AL289" s="1208">
        <v>2.0160162275984828</v>
      </c>
      <c r="AM289" s="1168"/>
      <c r="AN289" s="1166"/>
      <c r="AO289" s="1208">
        <v>-4.6675529893117744</v>
      </c>
      <c r="AP289" s="1170"/>
      <c r="AQ289" s="1149"/>
    </row>
    <row r="290" spans="4:43" ht="14.25" customHeight="1">
      <c r="D290" s="3043"/>
      <c r="E290" s="1190"/>
      <c r="F290" s="1191" t="s">
        <v>605</v>
      </c>
      <c r="G290" s="1192"/>
      <c r="H290" s="1193"/>
      <c r="I290" s="1194"/>
      <c r="J290" s="1174"/>
      <c r="K290" s="1209">
        <v>-0.71004875122031574</v>
      </c>
      <c r="L290" s="1195"/>
      <c r="M290" s="1177"/>
      <c r="N290" s="1209">
        <v>-2.4779834431576386E-2</v>
      </c>
      <c r="O290" s="1195"/>
      <c r="P290" s="1177"/>
      <c r="Q290" s="1209">
        <v>-1.5620947055941414</v>
      </c>
      <c r="R290" s="1195"/>
      <c r="S290" s="1177"/>
      <c r="T290" s="1209">
        <v>5.7671111538631026</v>
      </c>
      <c r="U290" s="1195"/>
      <c r="V290" s="1177"/>
      <c r="W290" s="1209">
        <v>1.0930203632242952</v>
      </c>
      <c r="X290" s="1195"/>
      <c r="Y290" s="1175"/>
      <c r="Z290" s="1209">
        <v>-1.2894796735820058</v>
      </c>
      <c r="AA290" s="1175"/>
      <c r="AB290" s="1177"/>
      <c r="AC290" s="1209">
        <v>0.11848255371571526</v>
      </c>
      <c r="AD290" s="1175"/>
      <c r="AE290" s="1177"/>
      <c r="AF290" s="1209">
        <v>-1.8027611021266154</v>
      </c>
      <c r="AG290" s="1175"/>
      <c r="AH290" s="1177"/>
      <c r="AI290" s="1209">
        <v>-2.647743187657825</v>
      </c>
      <c r="AJ290" s="1195"/>
      <c r="AK290" s="1177"/>
      <c r="AL290" s="1209">
        <v>2.5603793154541421</v>
      </c>
      <c r="AM290" s="1195"/>
      <c r="AN290" s="1174"/>
      <c r="AO290" s="1209">
        <v>-6.953158750077149</v>
      </c>
      <c r="AP290" s="1196"/>
      <c r="AQ290" s="1149"/>
    </row>
    <row r="291" spans="4:43" ht="14.25" customHeight="1">
      <c r="D291" s="3041" t="s">
        <v>608</v>
      </c>
      <c r="E291" s="1172" t="s">
        <v>598</v>
      </c>
      <c r="F291" s="1133"/>
      <c r="G291" s="1173"/>
      <c r="H291" s="1173"/>
      <c r="I291" s="1173"/>
      <c r="J291" s="1174"/>
      <c r="K291" s="1209">
        <v>0.47853163538018606</v>
      </c>
      <c r="L291" s="1176"/>
      <c r="M291" s="1177"/>
      <c r="N291" s="1209">
        <v>0.52128413704204402</v>
      </c>
      <c r="O291" s="1176"/>
      <c r="P291" s="1177"/>
      <c r="Q291" s="1209">
        <v>-2.8090202146098475</v>
      </c>
      <c r="R291" s="1176"/>
      <c r="S291" s="1177"/>
      <c r="T291" s="1209">
        <v>5.743507283634397</v>
      </c>
      <c r="U291" s="1176"/>
      <c r="V291" s="1177"/>
      <c r="W291" s="1209">
        <v>0.67931547591359998</v>
      </c>
      <c r="X291" s="1176"/>
      <c r="Y291" s="1178"/>
      <c r="Z291" s="1200">
        <v>0.26747470035388687</v>
      </c>
      <c r="AA291" s="1178"/>
      <c r="AB291" s="1177"/>
      <c r="AC291" s="1209">
        <v>0.24217278968114986</v>
      </c>
      <c r="AD291" s="1178"/>
      <c r="AE291" s="1177"/>
      <c r="AF291" s="1209">
        <v>0.54417247338409691</v>
      </c>
      <c r="AG291" s="1149"/>
      <c r="AH291" s="1177"/>
      <c r="AI291" s="1209">
        <v>1.0828032220510098</v>
      </c>
      <c r="AJ291" s="1176"/>
      <c r="AK291" s="1177"/>
      <c r="AL291" s="1209">
        <v>-1.8004135960791867E-2</v>
      </c>
      <c r="AM291" s="1176"/>
      <c r="AN291" s="1174"/>
      <c r="AO291" s="1209">
        <v>-3.1623719474179857</v>
      </c>
      <c r="AP291" s="1179"/>
      <c r="AQ291" s="1149"/>
    </row>
    <row r="292" spans="4:43" ht="14.25" customHeight="1">
      <c r="D292" s="3042"/>
      <c r="E292" s="1180"/>
      <c r="F292" s="1181" t="s">
        <v>599</v>
      </c>
      <c r="G292" s="1133"/>
      <c r="H292" s="1133"/>
      <c r="I292" s="1133"/>
      <c r="J292" s="1144"/>
      <c r="K292" s="1210">
        <v>0.16604450251926917</v>
      </c>
      <c r="L292" s="1176"/>
      <c r="M292" s="1147"/>
      <c r="N292" s="1210">
        <v>0.23093828573230724</v>
      </c>
      <c r="O292" s="1176"/>
      <c r="P292" s="1147"/>
      <c r="Q292" s="1210">
        <v>-3.2748210649718335</v>
      </c>
      <c r="R292" s="1176"/>
      <c r="S292" s="1147"/>
      <c r="T292" s="1210">
        <v>5.2710043437002918</v>
      </c>
      <c r="U292" s="1176"/>
      <c r="V292" s="1147"/>
      <c r="W292" s="1210">
        <v>0.24470276989319029</v>
      </c>
      <c r="X292" s="1176"/>
      <c r="Y292" s="1178"/>
      <c r="Z292" s="1200">
        <v>0.20599962066358835</v>
      </c>
      <c r="AA292" s="1178"/>
      <c r="AB292" s="1147"/>
      <c r="AC292" s="1210">
        <v>-0.11147122071477611</v>
      </c>
      <c r="AD292" s="1178"/>
      <c r="AE292" s="1147"/>
      <c r="AF292" s="1210">
        <v>7.1489933902157965E-2</v>
      </c>
      <c r="AG292" s="1178"/>
      <c r="AH292" s="1147"/>
      <c r="AI292" s="1210">
        <v>0.57692161120199703</v>
      </c>
      <c r="AJ292" s="1176"/>
      <c r="AK292" s="1147"/>
      <c r="AL292" s="1210">
        <v>-0.70323721992373578</v>
      </c>
      <c r="AM292" s="1176"/>
      <c r="AN292" s="1144"/>
      <c r="AO292" s="1210">
        <v>-2.9365895276019405</v>
      </c>
      <c r="AP292" s="1179"/>
      <c r="AQ292" s="1149"/>
    </row>
    <row r="293" spans="4:43" ht="14.25" customHeight="1">
      <c r="D293" s="3042"/>
      <c r="E293" s="1180"/>
      <c r="F293" s="1172"/>
      <c r="G293" s="1182" t="s">
        <v>600</v>
      </c>
      <c r="H293" s="1183"/>
      <c r="I293" s="1183"/>
      <c r="J293" s="1159"/>
      <c r="K293" s="1204">
        <v>1.3684517832475374</v>
      </c>
      <c r="L293" s="1184"/>
      <c r="M293" s="1162"/>
      <c r="N293" s="1204">
        <v>1.4480696501639967</v>
      </c>
      <c r="O293" s="1184"/>
      <c r="P293" s="1162"/>
      <c r="Q293" s="1204">
        <v>-2.0238517126084377</v>
      </c>
      <c r="R293" s="1184"/>
      <c r="S293" s="1162"/>
      <c r="T293" s="1204">
        <v>6.4396786890369651</v>
      </c>
      <c r="U293" s="1184"/>
      <c r="V293" s="1162"/>
      <c r="W293" s="1204">
        <v>1.3933822931265993</v>
      </c>
      <c r="X293" s="1184"/>
      <c r="Y293" s="1185"/>
      <c r="Z293" s="1211">
        <v>1.5495768904368434</v>
      </c>
      <c r="AA293" s="1185"/>
      <c r="AB293" s="1162"/>
      <c r="AC293" s="1204">
        <v>1.1292373790945165</v>
      </c>
      <c r="AD293" s="1185"/>
      <c r="AE293" s="1162"/>
      <c r="AF293" s="1204">
        <v>1.1034370866287668</v>
      </c>
      <c r="AG293" s="1185"/>
      <c r="AH293" s="1162"/>
      <c r="AI293" s="1204">
        <v>1.9808369987309948</v>
      </c>
      <c r="AJ293" s="1184"/>
      <c r="AK293" s="1162"/>
      <c r="AL293" s="1204">
        <v>0.10544435127954888</v>
      </c>
      <c r="AM293" s="1184"/>
      <c r="AN293" s="1159"/>
      <c r="AO293" s="1204">
        <v>-1.6285698896397083</v>
      </c>
      <c r="AP293" s="1186"/>
      <c r="AQ293" s="1149"/>
    </row>
    <row r="294" spans="4:43" ht="14.25" customHeight="1">
      <c r="D294" s="3042"/>
      <c r="E294" s="1180"/>
      <c r="F294" s="1172"/>
      <c r="G294" s="1182" t="s">
        <v>601</v>
      </c>
      <c r="H294" s="1183"/>
      <c r="I294" s="1183"/>
      <c r="J294" s="1159"/>
      <c r="K294" s="1204">
        <v>-1.7545571572731067</v>
      </c>
      <c r="L294" s="1184"/>
      <c r="M294" s="1162"/>
      <c r="N294" s="1204">
        <v>-1.7855108788892071</v>
      </c>
      <c r="O294" s="1184"/>
      <c r="P294" s="1162"/>
      <c r="Q294" s="1204">
        <v>-5.4102295739077206</v>
      </c>
      <c r="R294" s="1184"/>
      <c r="S294" s="1162"/>
      <c r="T294" s="1204">
        <v>3.2660556818912223</v>
      </c>
      <c r="U294" s="1184"/>
      <c r="V294" s="1162"/>
      <c r="W294" s="1204">
        <v>-1.7022700980789396</v>
      </c>
      <c r="X294" s="1184"/>
      <c r="Y294" s="1185"/>
      <c r="Z294" s="1211">
        <v>-1.9304605962512711</v>
      </c>
      <c r="AA294" s="1185"/>
      <c r="AB294" s="1162"/>
      <c r="AC294" s="1204">
        <v>-2.2477704411077659</v>
      </c>
      <c r="AD294" s="1185"/>
      <c r="AE294" s="1162"/>
      <c r="AF294" s="1204">
        <v>-0.98905520253872448</v>
      </c>
      <c r="AG294" s="1185"/>
      <c r="AH294" s="1162"/>
      <c r="AI294" s="1204">
        <v>-0.55647868348753793</v>
      </c>
      <c r="AJ294" s="1184"/>
      <c r="AK294" s="1162"/>
      <c r="AL294" s="1204">
        <v>-2.0379189061756176</v>
      </c>
      <c r="AM294" s="1184"/>
      <c r="AN294" s="1159"/>
      <c r="AO294" s="1204">
        <v>-5.573165822072756</v>
      </c>
      <c r="AP294" s="1186"/>
      <c r="AQ294" s="1149"/>
    </row>
    <row r="295" spans="4:43" ht="14.25" customHeight="1">
      <c r="D295" s="3042"/>
      <c r="E295" s="1180"/>
      <c r="F295" s="1172"/>
      <c r="G295" s="1182" t="s">
        <v>602</v>
      </c>
      <c r="H295" s="1187"/>
      <c r="I295" s="1183"/>
      <c r="J295" s="1159"/>
      <c r="K295" s="1204">
        <v>-0.314167082132355</v>
      </c>
      <c r="L295" s="1184"/>
      <c r="M295" s="1162"/>
      <c r="N295" s="1204">
        <v>-0.1581424991835223</v>
      </c>
      <c r="O295" s="1184"/>
      <c r="P295" s="1162"/>
      <c r="Q295" s="1204">
        <v>-2.783426965965885</v>
      </c>
      <c r="R295" s="1184"/>
      <c r="S295" s="1162"/>
      <c r="T295" s="1204">
        <v>5.0401162896491325</v>
      </c>
      <c r="U295" s="1184"/>
      <c r="V295" s="1162"/>
      <c r="W295" s="1204">
        <v>-0.82776615079582783</v>
      </c>
      <c r="X295" s="1184"/>
      <c r="Y295" s="1185"/>
      <c r="Z295" s="1211">
        <v>1.2989226926033881</v>
      </c>
      <c r="AA295" s="1185"/>
      <c r="AB295" s="1162"/>
      <c r="AC295" s="1204">
        <v>-0.66861991914924923</v>
      </c>
      <c r="AD295" s="1185"/>
      <c r="AE295" s="1162"/>
      <c r="AF295" s="1204">
        <v>-3.1935618661037446</v>
      </c>
      <c r="AG295" s="1185"/>
      <c r="AH295" s="1162"/>
      <c r="AI295" s="1204">
        <v>-3.6339165545087537</v>
      </c>
      <c r="AJ295" s="1184"/>
      <c r="AK295" s="1162"/>
      <c r="AL295" s="1204">
        <v>-3.0607561587659204</v>
      </c>
      <c r="AM295" s="1184"/>
      <c r="AN295" s="1159"/>
      <c r="AO295" s="1204">
        <v>-4.0774332042779911</v>
      </c>
      <c r="AP295" s="1186"/>
      <c r="AQ295" s="1149"/>
    </row>
    <row r="296" spans="4:43" ht="14.25" customHeight="1">
      <c r="D296" s="3042"/>
      <c r="E296" s="1180"/>
      <c r="F296" s="1188" t="s">
        <v>603</v>
      </c>
      <c r="G296" s="1183"/>
      <c r="H296" s="1187"/>
      <c r="I296" s="1189"/>
      <c r="J296" s="1159"/>
      <c r="K296" s="1204">
        <v>0.94231168338554383</v>
      </c>
      <c r="L296" s="1184"/>
      <c r="M296" s="1162"/>
      <c r="N296" s="1204">
        <v>0.97310964788090981</v>
      </c>
      <c r="O296" s="1184"/>
      <c r="P296" s="1162"/>
      <c r="Q296" s="1204">
        <v>-1.8529157074980818</v>
      </c>
      <c r="R296" s="1184"/>
      <c r="S296" s="1162"/>
      <c r="T296" s="1204">
        <v>6.468556576179707</v>
      </c>
      <c r="U296" s="1184"/>
      <c r="V296" s="1162"/>
      <c r="W296" s="1204">
        <v>1.4205791861238604</v>
      </c>
      <c r="X296" s="1184"/>
      <c r="Y296" s="1185"/>
      <c r="Z296" s="1211">
        <v>0.35750188199679123</v>
      </c>
      <c r="AA296" s="1185"/>
      <c r="AB296" s="1162"/>
      <c r="AC296" s="1204">
        <v>0.81906404354907814</v>
      </c>
      <c r="AD296" s="1185"/>
      <c r="AE296" s="1162"/>
      <c r="AF296" s="1204">
        <v>1.0270907925385098</v>
      </c>
      <c r="AG296" s="1185"/>
      <c r="AH296" s="1162"/>
      <c r="AI296" s="1204">
        <v>2.1296723956650609</v>
      </c>
      <c r="AJ296" s="1184"/>
      <c r="AK296" s="1162"/>
      <c r="AL296" s="1204">
        <v>0.55206122451532114</v>
      </c>
      <c r="AM296" s="1184"/>
      <c r="AN296" s="1159"/>
      <c r="AO296" s="1204">
        <v>-3.5414666764572278</v>
      </c>
      <c r="AP296" s="1186"/>
      <c r="AQ296" s="1149"/>
    </row>
    <row r="297" spans="4:43" ht="14.25" customHeight="1">
      <c r="D297" s="3042"/>
      <c r="E297" s="1180"/>
      <c r="F297" s="1172"/>
      <c r="G297" s="1182" t="s">
        <v>607</v>
      </c>
      <c r="H297" s="1183"/>
      <c r="I297" s="1183"/>
      <c r="J297" s="1166"/>
      <c r="K297" s="1208">
        <v>2.0581762450996965</v>
      </c>
      <c r="L297" s="1168"/>
      <c r="M297" s="1169"/>
      <c r="N297" s="1208">
        <v>2.1036154775683436</v>
      </c>
      <c r="O297" s="1168"/>
      <c r="P297" s="1169"/>
      <c r="Q297" s="1208">
        <v>-0.54701391349729622</v>
      </c>
      <c r="R297" s="1168"/>
      <c r="S297" s="1169"/>
      <c r="T297" s="1208">
        <v>7.6983231793717355</v>
      </c>
      <c r="U297" s="1168"/>
      <c r="V297" s="1169"/>
      <c r="W297" s="1208">
        <v>2.6467913462565607</v>
      </c>
      <c r="X297" s="1168"/>
      <c r="Y297" s="1167"/>
      <c r="Z297" s="1208">
        <v>1.4061464702308957</v>
      </c>
      <c r="AA297" s="1167"/>
      <c r="AB297" s="1169"/>
      <c r="AC297" s="1208">
        <v>2.0879778748853051</v>
      </c>
      <c r="AD297" s="1167"/>
      <c r="AE297" s="1169"/>
      <c r="AF297" s="1208">
        <v>1.9324001529998025</v>
      </c>
      <c r="AG297" s="1167"/>
      <c r="AH297" s="1169"/>
      <c r="AI297" s="1208">
        <v>3.2460309883732608</v>
      </c>
      <c r="AJ297" s="1168"/>
      <c r="AK297" s="1169"/>
      <c r="AL297" s="1208">
        <v>1.3924336572169072</v>
      </c>
      <c r="AM297" s="1168"/>
      <c r="AN297" s="1166"/>
      <c r="AO297" s="1208">
        <v>-2.540057967882714</v>
      </c>
      <c r="AP297" s="1170"/>
      <c r="AQ297" s="1149"/>
    </row>
    <row r="298" spans="4:43" ht="14.25" customHeight="1">
      <c r="D298" s="3043"/>
      <c r="E298" s="1190"/>
      <c r="F298" s="1191" t="s">
        <v>605</v>
      </c>
      <c r="G298" s="1192"/>
      <c r="H298" s="1193"/>
      <c r="I298" s="1194"/>
      <c r="J298" s="1174"/>
      <c r="K298" s="1209">
        <v>0.3167714559372703</v>
      </c>
      <c r="L298" s="1195"/>
      <c r="M298" s="1177"/>
      <c r="N298" s="1209">
        <v>7.873102624749162E-2</v>
      </c>
      <c r="O298" s="1195"/>
      <c r="P298" s="1177"/>
      <c r="Q298" s="1209">
        <v>-2.589450353666567</v>
      </c>
      <c r="R298" s="1195"/>
      <c r="S298" s="1177"/>
      <c r="T298" s="1209">
        <v>5.9274226419928411</v>
      </c>
      <c r="U298" s="1195"/>
      <c r="V298" s="1177"/>
      <c r="W298" s="1209">
        <v>7.6248652434762754E-2</v>
      </c>
      <c r="X298" s="1195"/>
      <c r="Y298" s="1175"/>
      <c r="Z298" s="1209">
        <v>8.2252348093492245E-2</v>
      </c>
      <c r="AA298" s="1175"/>
      <c r="AB298" s="1177"/>
      <c r="AC298" s="1209">
        <v>-0.44116882970192117</v>
      </c>
      <c r="AD298" s="1175"/>
      <c r="AE298" s="1177"/>
      <c r="AF298" s="1209">
        <v>1.6759965308674074</v>
      </c>
      <c r="AG298" s="1175"/>
      <c r="AH298" s="1177"/>
      <c r="AI298" s="1209">
        <v>1.8236575111401976</v>
      </c>
      <c r="AJ298" s="1195"/>
      <c r="AK298" s="1177"/>
      <c r="AL298" s="1209">
        <v>0.54313016242071299</v>
      </c>
      <c r="AM298" s="1195"/>
      <c r="AN298" s="1174"/>
      <c r="AO298" s="1209">
        <v>-2.5586739030135308</v>
      </c>
      <c r="AP298" s="1196"/>
      <c r="AQ298" s="1149"/>
    </row>
    <row r="299" spans="4:43" ht="14.25" customHeight="1">
      <c r="E299" s="1198" t="s">
        <v>618</v>
      </c>
      <c r="F299" s="1136"/>
      <c r="G299" s="1136"/>
      <c r="H299" s="1136"/>
      <c r="I299" s="1136"/>
    </row>
    <row r="300" spans="4:43" ht="14.25" customHeight="1">
      <c r="D300" s="1126" t="s">
        <v>630</v>
      </c>
      <c r="AP300" s="1171" t="s">
        <v>631</v>
      </c>
    </row>
    <row r="301" spans="4:43" ht="4.5" customHeight="1">
      <c r="D301" s="1130"/>
      <c r="E301" s="1131"/>
      <c r="F301" s="1131"/>
      <c r="G301" s="1131"/>
      <c r="H301" s="1131"/>
      <c r="I301" s="1131"/>
      <c r="J301" s="3044" t="s">
        <v>583</v>
      </c>
      <c r="K301" s="3045"/>
      <c r="L301" s="3045"/>
      <c r="M301" s="1132"/>
      <c r="N301" s="1132"/>
      <c r="O301" s="1132"/>
      <c r="P301" s="1132"/>
      <c r="Q301" s="1132"/>
      <c r="R301" s="1132"/>
      <c r="S301" s="1132"/>
      <c r="T301" s="1132"/>
      <c r="U301" s="1132"/>
      <c r="V301" s="1132"/>
      <c r="W301" s="1132"/>
      <c r="X301" s="1132"/>
      <c r="Y301" s="1132"/>
      <c r="Z301" s="1132"/>
      <c r="AA301" s="1132"/>
      <c r="AB301" s="1132"/>
      <c r="AC301" s="1132"/>
      <c r="AD301" s="1132"/>
      <c r="AE301" s="1132"/>
      <c r="AF301" s="1132"/>
      <c r="AG301" s="1132"/>
      <c r="AH301" s="1133"/>
      <c r="AI301" s="1133"/>
      <c r="AJ301" s="1133"/>
      <c r="AK301" s="1132"/>
      <c r="AL301" s="1132"/>
      <c r="AM301" s="1132"/>
      <c r="AN301" s="3044" t="s">
        <v>584</v>
      </c>
      <c r="AO301" s="3045"/>
      <c r="AP301" s="3053"/>
      <c r="AQ301" s="1134"/>
    </row>
    <row r="302" spans="4:43" ht="4.5" customHeight="1">
      <c r="D302" s="1135"/>
      <c r="E302" s="1136"/>
      <c r="F302" s="1136"/>
      <c r="G302" s="1136"/>
      <c r="H302" s="1136"/>
      <c r="I302" s="1136"/>
      <c r="J302" s="3046"/>
      <c r="K302" s="3047"/>
      <c r="L302" s="3047"/>
      <c r="M302" s="3057" t="s">
        <v>585</v>
      </c>
      <c r="N302" s="3058"/>
      <c r="O302" s="3058"/>
      <c r="P302" s="1137"/>
      <c r="Q302" s="1137"/>
      <c r="R302" s="1137"/>
      <c r="S302" s="1138"/>
      <c r="T302" s="1138"/>
      <c r="U302" s="1138"/>
      <c r="V302" s="1138"/>
      <c r="W302" s="1138"/>
      <c r="X302" s="1138"/>
      <c r="Y302" s="1138"/>
      <c r="Z302" s="1138"/>
      <c r="AA302" s="1138"/>
      <c r="AB302" s="1138"/>
      <c r="AC302" s="1138"/>
      <c r="AD302" s="1138"/>
      <c r="AE302" s="3057" t="s">
        <v>586</v>
      </c>
      <c r="AF302" s="3061"/>
      <c r="AG302" s="3061"/>
      <c r="AH302" s="1139"/>
      <c r="AI302" s="1139"/>
      <c r="AJ302" s="1139"/>
      <c r="AK302" s="1139"/>
      <c r="AL302" s="1139"/>
      <c r="AM302" s="1140"/>
      <c r="AN302" s="3046"/>
      <c r="AO302" s="3054"/>
      <c r="AP302" s="3055"/>
      <c r="AQ302" s="1134"/>
    </row>
    <row r="303" spans="4:43" ht="24" customHeight="1">
      <c r="D303" s="1135"/>
      <c r="E303" s="1141"/>
      <c r="F303" s="1141"/>
      <c r="G303" s="1141"/>
      <c r="H303" s="1141"/>
      <c r="I303" s="1141"/>
      <c r="J303" s="3048"/>
      <c r="K303" s="3049"/>
      <c r="L303" s="3049"/>
      <c r="M303" s="3059"/>
      <c r="N303" s="3060"/>
      <c r="O303" s="3060"/>
      <c r="P303" s="3063" t="s">
        <v>587</v>
      </c>
      <c r="Q303" s="3064"/>
      <c r="R303" s="3065"/>
      <c r="S303" s="3063" t="s">
        <v>588</v>
      </c>
      <c r="T303" s="3064"/>
      <c r="U303" s="3065"/>
      <c r="V303" s="3063" t="s">
        <v>616</v>
      </c>
      <c r="W303" s="3064"/>
      <c r="X303" s="3065"/>
      <c r="Y303" s="3066" t="s">
        <v>590</v>
      </c>
      <c r="Z303" s="3067"/>
      <c r="AA303" s="3068"/>
      <c r="AB303" s="3063" t="s">
        <v>591</v>
      </c>
      <c r="AC303" s="3064"/>
      <c r="AD303" s="3064"/>
      <c r="AE303" s="3062"/>
      <c r="AF303" s="3049"/>
      <c r="AG303" s="3049"/>
      <c r="AH303" s="3050" t="s">
        <v>592</v>
      </c>
      <c r="AI303" s="3051"/>
      <c r="AJ303" s="3052"/>
      <c r="AK303" s="3050" t="s">
        <v>593</v>
      </c>
      <c r="AL303" s="3051"/>
      <c r="AM303" s="3052"/>
      <c r="AN303" s="3048"/>
      <c r="AO303" s="3049"/>
      <c r="AP303" s="3056"/>
      <c r="AQ303" s="1134"/>
    </row>
    <row r="304" spans="4:43" ht="14.25" customHeight="1">
      <c r="D304" s="3041" t="s">
        <v>606</v>
      </c>
      <c r="E304" s="1172" t="s">
        <v>598</v>
      </c>
      <c r="F304" s="1133"/>
      <c r="G304" s="1173"/>
      <c r="H304" s="1173"/>
      <c r="I304" s="1173"/>
      <c r="J304" s="1261"/>
      <c r="K304" s="1258">
        <v>35462.298241856166</v>
      </c>
      <c r="L304" s="1259"/>
      <c r="M304" s="1239"/>
      <c r="N304" s="1238">
        <v>43317.928973380753</v>
      </c>
      <c r="O304" s="1176"/>
      <c r="P304" s="1239"/>
      <c r="Q304" s="1238">
        <v>70352.63864040382</v>
      </c>
      <c r="R304" s="1176"/>
      <c r="S304" s="1239"/>
      <c r="T304" s="1238">
        <v>59634.291477946761</v>
      </c>
      <c r="U304" s="1176"/>
      <c r="V304" s="1239"/>
      <c r="W304" s="1238">
        <v>56018.24064666067</v>
      </c>
      <c r="X304" s="1176"/>
      <c r="Y304" s="1178"/>
      <c r="Z304" s="1240">
        <v>29267.281113210793</v>
      </c>
      <c r="AA304" s="1178"/>
      <c r="AB304" s="1239"/>
      <c r="AC304" s="1238">
        <v>48129.790862250324</v>
      </c>
      <c r="AD304" s="1178"/>
      <c r="AE304" s="1239"/>
      <c r="AF304" s="1238">
        <v>17098.134590378122</v>
      </c>
      <c r="AG304" s="1149"/>
      <c r="AH304" s="1260"/>
      <c r="AI304" s="1258">
        <v>15259.686741223435</v>
      </c>
      <c r="AJ304" s="1259"/>
      <c r="AK304" s="1260"/>
      <c r="AL304" s="1258">
        <v>21477.124182746495</v>
      </c>
      <c r="AM304" s="1259"/>
      <c r="AN304" s="1261"/>
      <c r="AO304" s="1258">
        <v>21489.663934629596</v>
      </c>
      <c r="AP304" s="1262"/>
      <c r="AQ304" s="1149"/>
    </row>
    <row r="305" spans="4:43" ht="14.25" customHeight="1">
      <c r="D305" s="3042"/>
      <c r="E305" s="1180"/>
      <c r="F305" s="1181" t="s">
        <v>599</v>
      </c>
      <c r="G305" s="1133"/>
      <c r="H305" s="1133"/>
      <c r="I305" s="1133"/>
      <c r="J305" s="1241"/>
      <c r="K305" s="1242">
        <v>41383.163217933099</v>
      </c>
      <c r="L305" s="1176"/>
      <c r="M305" s="1243"/>
      <c r="N305" s="1242">
        <v>52210.707051943718</v>
      </c>
      <c r="O305" s="1176"/>
      <c r="P305" s="1243"/>
      <c r="Q305" s="1242">
        <v>71576.620822334356</v>
      </c>
      <c r="R305" s="1176"/>
      <c r="S305" s="1243"/>
      <c r="T305" s="1242">
        <v>64216.929592092754</v>
      </c>
      <c r="U305" s="1176"/>
      <c r="V305" s="1243"/>
      <c r="W305" s="1242">
        <v>62750.564399599127</v>
      </c>
      <c r="X305" s="1176"/>
      <c r="Y305" s="1178"/>
      <c r="Z305" s="1240">
        <v>33118.286918412166</v>
      </c>
      <c r="AA305" s="1178"/>
      <c r="AB305" s="1243"/>
      <c r="AC305" s="1242">
        <v>54486.283926446573</v>
      </c>
      <c r="AD305" s="1178"/>
      <c r="AE305" s="1243"/>
      <c r="AF305" s="1242">
        <v>16447.991111292424</v>
      </c>
      <c r="AG305" s="1178"/>
      <c r="AH305" s="1243"/>
      <c r="AI305" s="1242">
        <v>15483.620726671612</v>
      </c>
      <c r="AJ305" s="1176"/>
      <c r="AK305" s="1243"/>
      <c r="AL305" s="1242">
        <v>25709.428315805497</v>
      </c>
      <c r="AM305" s="1176"/>
      <c r="AN305" s="1241"/>
      <c r="AO305" s="1242">
        <v>26518.414336177422</v>
      </c>
      <c r="AP305" s="1179"/>
      <c r="AQ305" s="1149"/>
    </row>
    <row r="306" spans="4:43" ht="14.25" customHeight="1">
      <c r="D306" s="3042"/>
      <c r="E306" s="1180"/>
      <c r="F306" s="1172"/>
      <c r="G306" s="1182" t="s">
        <v>600</v>
      </c>
      <c r="H306" s="1183"/>
      <c r="I306" s="1183"/>
      <c r="J306" s="1244"/>
      <c r="K306" s="1245">
        <v>52966.035186505782</v>
      </c>
      <c r="L306" s="1184"/>
      <c r="M306" s="1246"/>
      <c r="N306" s="1245">
        <v>57636.434070951596</v>
      </c>
      <c r="O306" s="1184"/>
      <c r="P306" s="1246"/>
      <c r="Q306" s="1245">
        <v>72938.951101350031</v>
      </c>
      <c r="R306" s="1184"/>
      <c r="S306" s="1246"/>
      <c r="T306" s="1245">
        <v>65941.552300513606</v>
      </c>
      <c r="U306" s="1184"/>
      <c r="V306" s="1246"/>
      <c r="W306" s="1245">
        <v>64611.772318508505</v>
      </c>
      <c r="X306" s="1184"/>
      <c r="Y306" s="1185"/>
      <c r="Z306" s="1247">
        <v>38557.042601983267</v>
      </c>
      <c r="AA306" s="1185"/>
      <c r="AB306" s="1246"/>
      <c r="AC306" s="1245">
        <v>57575.76490667709</v>
      </c>
      <c r="AD306" s="1185"/>
      <c r="AE306" s="1246"/>
      <c r="AF306" s="1245">
        <v>19770.213222038517</v>
      </c>
      <c r="AG306" s="1185"/>
      <c r="AH306" s="1246"/>
      <c r="AI306" s="1245">
        <v>17855.859658592461</v>
      </c>
      <c r="AJ306" s="1184"/>
      <c r="AK306" s="1246"/>
      <c r="AL306" s="1245">
        <v>29069.194332976225</v>
      </c>
      <c r="AM306" s="1184"/>
      <c r="AN306" s="1244"/>
      <c r="AO306" s="1245">
        <v>25909.35696462791</v>
      </c>
      <c r="AP306" s="1186"/>
      <c r="AQ306" s="1149"/>
    </row>
    <row r="307" spans="4:43" ht="14.25" customHeight="1">
      <c r="D307" s="3042"/>
      <c r="E307" s="1180"/>
      <c r="F307" s="1172"/>
      <c r="G307" s="1182" t="s">
        <v>601</v>
      </c>
      <c r="H307" s="1183"/>
      <c r="I307" s="1183"/>
      <c r="J307" s="1244"/>
      <c r="K307" s="1245">
        <v>34057.153554893215</v>
      </c>
      <c r="L307" s="1184"/>
      <c r="M307" s="1246"/>
      <c r="N307" s="1245">
        <v>47056.864852236198</v>
      </c>
      <c r="O307" s="1184"/>
      <c r="P307" s="1246"/>
      <c r="Q307" s="1245">
        <v>69586.693786942924</v>
      </c>
      <c r="R307" s="1184"/>
      <c r="S307" s="1246"/>
      <c r="T307" s="1245">
        <v>62063.211801429054</v>
      </c>
      <c r="U307" s="1184"/>
      <c r="V307" s="1246"/>
      <c r="W307" s="1245">
        <v>60441.815679029278</v>
      </c>
      <c r="X307" s="1184"/>
      <c r="Y307" s="1185"/>
      <c r="Z307" s="1247">
        <v>29969.525600441288</v>
      </c>
      <c r="AA307" s="1185"/>
      <c r="AB307" s="1246"/>
      <c r="AC307" s="1245">
        <v>51168.761309348229</v>
      </c>
      <c r="AD307" s="1185"/>
      <c r="AE307" s="1246"/>
      <c r="AF307" s="1245">
        <v>15825.456690484723</v>
      </c>
      <c r="AG307" s="1185"/>
      <c r="AH307" s="1246"/>
      <c r="AI307" s="1245">
        <v>15083.900073845769</v>
      </c>
      <c r="AJ307" s="1184"/>
      <c r="AK307" s="1246"/>
      <c r="AL307" s="1245">
        <v>24333.774825994515</v>
      </c>
      <c r="AM307" s="1184"/>
      <c r="AN307" s="1244"/>
      <c r="AO307" s="1245">
        <v>27804.912084893356</v>
      </c>
      <c r="AP307" s="1186"/>
      <c r="AQ307" s="1149"/>
    </row>
    <row r="308" spans="4:43" ht="14.25" customHeight="1">
      <c r="D308" s="3042"/>
      <c r="E308" s="1180"/>
      <c r="F308" s="1172"/>
      <c r="G308" s="1182" t="s">
        <v>602</v>
      </c>
      <c r="H308" s="1187"/>
      <c r="I308" s="1183"/>
      <c r="J308" s="1244"/>
      <c r="K308" s="1245">
        <v>66443.617144485135</v>
      </c>
      <c r="L308" s="1184"/>
      <c r="M308" s="1246"/>
      <c r="N308" s="1245">
        <v>66485.124744249231</v>
      </c>
      <c r="O308" s="1184"/>
      <c r="P308" s="1246"/>
      <c r="Q308" s="1245">
        <v>85595.185328863314</v>
      </c>
      <c r="R308" s="1184"/>
      <c r="S308" s="1246"/>
      <c r="T308" s="1245">
        <v>70628.516954033228</v>
      </c>
      <c r="U308" s="1184"/>
      <c r="V308" s="1246"/>
      <c r="W308" s="1245">
        <v>70451.449433535221</v>
      </c>
      <c r="X308" s="1184"/>
      <c r="Y308" s="1185"/>
      <c r="Z308" s="1247">
        <v>43518.457601191651</v>
      </c>
      <c r="AA308" s="1185"/>
      <c r="AB308" s="1246"/>
      <c r="AC308" s="1245">
        <v>62410.042988102323</v>
      </c>
      <c r="AD308" s="1185"/>
      <c r="AE308" s="1246"/>
      <c r="AF308" s="1245">
        <v>25702.704229158222</v>
      </c>
      <c r="AG308" s="1185"/>
      <c r="AH308" s="1246"/>
      <c r="AI308" s="1245">
        <v>25346.626705250103</v>
      </c>
      <c r="AJ308" s="1184"/>
      <c r="AK308" s="1246"/>
      <c r="AL308" s="1245">
        <v>25875.596949016461</v>
      </c>
      <c r="AM308" s="1184"/>
      <c r="AN308" s="1244"/>
      <c r="AO308" s="1245">
        <v>12522.621947502248</v>
      </c>
      <c r="AP308" s="1186"/>
      <c r="AQ308" s="1149"/>
    </row>
    <row r="309" spans="4:43" ht="14.25" customHeight="1">
      <c r="D309" s="3042"/>
      <c r="E309" s="1180"/>
      <c r="F309" s="1188" t="s">
        <v>603</v>
      </c>
      <c r="G309" s="1183"/>
      <c r="H309" s="1187"/>
      <c r="I309" s="1189"/>
      <c r="J309" s="1244"/>
      <c r="K309" s="1245">
        <v>33520.615751515063</v>
      </c>
      <c r="L309" s="1184"/>
      <c r="M309" s="1246"/>
      <c r="N309" s="1245">
        <v>39264.97738463711</v>
      </c>
      <c r="O309" s="1184"/>
      <c r="P309" s="1246"/>
      <c r="Q309" s="1245">
        <v>68949.265971907676</v>
      </c>
      <c r="R309" s="1184"/>
      <c r="S309" s="1246"/>
      <c r="T309" s="1245">
        <v>56438.887169075038</v>
      </c>
      <c r="U309" s="1184"/>
      <c r="V309" s="1246"/>
      <c r="W309" s="1245">
        <v>51615.070809879297</v>
      </c>
      <c r="X309" s="1184"/>
      <c r="Y309" s="1185"/>
      <c r="Z309" s="1247">
        <v>28233.201474494381</v>
      </c>
      <c r="AA309" s="1185"/>
      <c r="AB309" s="1246"/>
      <c r="AC309" s="1245">
        <v>44854.068989432533</v>
      </c>
      <c r="AD309" s="1185"/>
      <c r="AE309" s="1246"/>
      <c r="AF309" s="1245">
        <v>17786.172180549711</v>
      </c>
      <c r="AG309" s="1185"/>
      <c r="AH309" s="1246"/>
      <c r="AI309" s="1245">
        <v>14875.679212944069</v>
      </c>
      <c r="AJ309" s="1184"/>
      <c r="AK309" s="1246"/>
      <c r="AL309" s="1245">
        <v>21009.658214519008</v>
      </c>
      <c r="AM309" s="1184"/>
      <c r="AN309" s="1244"/>
      <c r="AO309" s="1245">
        <v>18969.450422774073</v>
      </c>
      <c r="AP309" s="1186"/>
      <c r="AQ309" s="1149"/>
    </row>
    <row r="310" spans="4:43" ht="14.25" customHeight="1">
      <c r="D310" s="3042"/>
      <c r="E310" s="1180"/>
      <c r="F310" s="1172"/>
      <c r="G310" s="1182" t="s">
        <v>607</v>
      </c>
      <c r="H310" s="1183"/>
      <c r="I310" s="1183"/>
      <c r="J310" s="1248"/>
      <c r="K310" s="1249">
        <v>31980.786354894753</v>
      </c>
      <c r="L310" s="1168"/>
      <c r="M310" s="1250"/>
      <c r="N310" s="1249">
        <v>37248.670238660285</v>
      </c>
      <c r="O310" s="1168"/>
      <c r="P310" s="1250"/>
      <c r="Q310" s="1249">
        <v>67962.194850855623</v>
      </c>
      <c r="R310" s="1168"/>
      <c r="S310" s="1250"/>
      <c r="T310" s="1249">
        <v>54439.867226922826</v>
      </c>
      <c r="U310" s="1168"/>
      <c r="V310" s="1250"/>
      <c r="W310" s="1249">
        <v>49366.785780944527</v>
      </c>
      <c r="X310" s="1168"/>
      <c r="Y310" s="1167"/>
      <c r="Z310" s="1249">
        <v>27522.732448734583</v>
      </c>
      <c r="AA310" s="1167"/>
      <c r="AB310" s="1250"/>
      <c r="AC310" s="1249">
        <v>42749.740595048679</v>
      </c>
      <c r="AD310" s="1167"/>
      <c r="AE310" s="1250"/>
      <c r="AF310" s="1249">
        <v>17860.714808401426</v>
      </c>
      <c r="AG310" s="1167"/>
      <c r="AH310" s="1250"/>
      <c r="AI310" s="1249">
        <v>14880.893605174457</v>
      </c>
      <c r="AJ310" s="1168"/>
      <c r="AK310" s="1250"/>
      <c r="AL310" s="1249">
        <v>20754.081070635879</v>
      </c>
      <c r="AM310" s="1168"/>
      <c r="AN310" s="1248"/>
      <c r="AO310" s="1249">
        <v>17722.696385487274</v>
      </c>
      <c r="AP310" s="1170"/>
      <c r="AQ310" s="1149"/>
    </row>
    <row r="311" spans="4:43" ht="14.25" customHeight="1">
      <c r="D311" s="3043"/>
      <c r="E311" s="1190"/>
      <c r="F311" s="1191" t="s">
        <v>605</v>
      </c>
      <c r="G311" s="1192"/>
      <c r="H311" s="1193"/>
      <c r="I311" s="1194"/>
      <c r="J311" s="1237"/>
      <c r="K311" s="1238">
        <v>26073.398877712993</v>
      </c>
      <c r="L311" s="1195"/>
      <c r="M311" s="1239"/>
      <c r="N311" s="1238">
        <v>36233.474855331478</v>
      </c>
      <c r="O311" s="1195"/>
      <c r="P311" s="1239"/>
      <c r="Q311" s="1238">
        <v>64614.81562168563</v>
      </c>
      <c r="R311" s="1195"/>
      <c r="S311" s="1239"/>
      <c r="T311" s="1238">
        <v>54832.477795220329</v>
      </c>
      <c r="U311" s="1195"/>
      <c r="V311" s="1239"/>
      <c r="W311" s="1238">
        <v>50212.683256385404</v>
      </c>
      <c r="X311" s="1195"/>
      <c r="Y311" s="1175"/>
      <c r="Z311" s="1238">
        <v>26027.533474962725</v>
      </c>
      <c r="AA311" s="1175"/>
      <c r="AB311" s="1239"/>
      <c r="AC311" s="1238">
        <v>42158.346451245743</v>
      </c>
      <c r="AD311" s="1175"/>
      <c r="AE311" s="1239"/>
      <c r="AF311" s="1238">
        <v>16117.389794133222</v>
      </c>
      <c r="AG311" s="1175"/>
      <c r="AH311" s="1239"/>
      <c r="AI311" s="1238">
        <v>15498.48546784417</v>
      </c>
      <c r="AJ311" s="1195"/>
      <c r="AK311" s="1239"/>
      <c r="AL311" s="1238">
        <v>20366.794287453944</v>
      </c>
      <c r="AM311" s="1195"/>
      <c r="AN311" s="1237"/>
      <c r="AO311" s="1238">
        <v>17461.369838979212</v>
      </c>
      <c r="AP311" s="1196"/>
      <c r="AQ311" s="1149"/>
    </row>
    <row r="312" spans="4:43" ht="14.25" customHeight="1">
      <c r="D312" s="3041" t="s">
        <v>608</v>
      </c>
      <c r="E312" s="1172" t="s">
        <v>598</v>
      </c>
      <c r="F312" s="1133"/>
      <c r="G312" s="1173"/>
      <c r="H312" s="1173"/>
      <c r="I312" s="1173"/>
      <c r="J312" s="1237"/>
      <c r="K312" s="1238">
        <v>14181.058809502912</v>
      </c>
      <c r="L312" s="1176"/>
      <c r="M312" s="1239"/>
      <c r="N312" s="1238">
        <v>14788.432560888872</v>
      </c>
      <c r="O312" s="1176"/>
      <c r="P312" s="1239"/>
      <c r="Q312" s="1238">
        <v>23275.52676572742</v>
      </c>
      <c r="R312" s="1176"/>
      <c r="S312" s="1239"/>
      <c r="T312" s="1238">
        <v>19029.343840895468</v>
      </c>
      <c r="U312" s="1176"/>
      <c r="V312" s="1239"/>
      <c r="W312" s="1238">
        <v>17738.43091599971</v>
      </c>
      <c r="X312" s="1176"/>
      <c r="Y312" s="1178"/>
      <c r="Z312" s="1240">
        <v>10586.139195019114</v>
      </c>
      <c r="AA312" s="1178"/>
      <c r="AB312" s="1239"/>
      <c r="AC312" s="1238">
        <v>14469.258952569064</v>
      </c>
      <c r="AD312" s="1178"/>
      <c r="AE312" s="1239"/>
      <c r="AF312" s="1238">
        <v>8414.6095605410774</v>
      </c>
      <c r="AG312" s="1149"/>
      <c r="AH312" s="1239"/>
      <c r="AI312" s="1238">
        <v>9154.5313945737907</v>
      </c>
      <c r="AJ312" s="1176"/>
      <c r="AK312" s="1239"/>
      <c r="AL312" s="1238">
        <v>7379.8615426571751</v>
      </c>
      <c r="AM312" s="1176"/>
      <c r="AN312" s="1237"/>
      <c r="AO312" s="1238">
        <v>8217.584351766649</v>
      </c>
      <c r="AP312" s="1179"/>
      <c r="AQ312" s="1149"/>
    </row>
    <row r="313" spans="4:43" ht="14.25" customHeight="1">
      <c r="D313" s="3042"/>
      <c r="E313" s="1180"/>
      <c r="F313" s="1181" t="s">
        <v>599</v>
      </c>
      <c r="G313" s="1133"/>
      <c r="H313" s="1133"/>
      <c r="I313" s="1133"/>
      <c r="J313" s="1241"/>
      <c r="K313" s="1242">
        <v>14328.187898437673</v>
      </c>
      <c r="L313" s="1176"/>
      <c r="M313" s="1243"/>
      <c r="N313" s="1242">
        <v>14911.035841590365</v>
      </c>
      <c r="O313" s="1176"/>
      <c r="P313" s="1243"/>
      <c r="Q313" s="1242">
        <v>23669.173151894</v>
      </c>
      <c r="R313" s="1176"/>
      <c r="S313" s="1243"/>
      <c r="T313" s="1242">
        <v>18636.656309825303</v>
      </c>
      <c r="U313" s="1176"/>
      <c r="V313" s="1243"/>
      <c r="W313" s="1242">
        <v>17640.031598709003</v>
      </c>
      <c r="X313" s="1176"/>
      <c r="Y313" s="1178"/>
      <c r="Z313" s="1240">
        <v>10314.689808832551</v>
      </c>
      <c r="AA313" s="1178"/>
      <c r="AB313" s="1243"/>
      <c r="AC313" s="1242">
        <v>14264.055307932304</v>
      </c>
      <c r="AD313" s="1178"/>
      <c r="AE313" s="1243"/>
      <c r="AF313" s="1242">
        <v>8466.3107802991908</v>
      </c>
      <c r="AG313" s="1178"/>
      <c r="AH313" s="1243"/>
      <c r="AI313" s="1242">
        <v>8904.1079588855173</v>
      </c>
      <c r="AJ313" s="1176"/>
      <c r="AK313" s="1243"/>
      <c r="AL313" s="1242">
        <v>7497.8675591680612</v>
      </c>
      <c r="AM313" s="1176"/>
      <c r="AN313" s="1241"/>
      <c r="AO313" s="1242">
        <v>7703.7295121918851</v>
      </c>
      <c r="AP313" s="1179"/>
      <c r="AQ313" s="1149"/>
    </row>
    <row r="314" spans="4:43" ht="14.25" customHeight="1">
      <c r="D314" s="3042"/>
      <c r="E314" s="1180"/>
      <c r="F314" s="1172"/>
      <c r="G314" s="1182" t="s">
        <v>600</v>
      </c>
      <c r="H314" s="1183"/>
      <c r="I314" s="1183"/>
      <c r="J314" s="1244"/>
      <c r="K314" s="1245">
        <v>13640.190341787875</v>
      </c>
      <c r="L314" s="1184"/>
      <c r="M314" s="1246"/>
      <c r="N314" s="1245">
        <v>14071.499301194768</v>
      </c>
      <c r="O314" s="1184"/>
      <c r="P314" s="1246"/>
      <c r="Q314" s="1245">
        <v>22867.837042199495</v>
      </c>
      <c r="R314" s="1184"/>
      <c r="S314" s="1246"/>
      <c r="T314" s="1245">
        <v>17506.560350523228</v>
      </c>
      <c r="U314" s="1184"/>
      <c r="V314" s="1246"/>
      <c r="W314" s="1245">
        <v>16643.94341240868</v>
      </c>
      <c r="X314" s="1184"/>
      <c r="Y314" s="1185"/>
      <c r="Z314" s="1247">
        <v>9594.1090739170268</v>
      </c>
      <c r="AA314" s="1185"/>
      <c r="AB314" s="1246"/>
      <c r="AC314" s="1245">
        <v>13351.68743093205</v>
      </c>
      <c r="AD314" s="1185"/>
      <c r="AE314" s="1246"/>
      <c r="AF314" s="1245">
        <v>7590.4614379114655</v>
      </c>
      <c r="AG314" s="1185"/>
      <c r="AH314" s="1246"/>
      <c r="AI314" s="1245">
        <v>8040.3598314542096</v>
      </c>
      <c r="AJ314" s="1184"/>
      <c r="AK314" s="1246"/>
      <c r="AL314" s="1245">
        <v>6965.0194435275889</v>
      </c>
      <c r="AM314" s="1184"/>
      <c r="AN314" s="1244"/>
      <c r="AO314" s="1245">
        <v>7091.9069640923981</v>
      </c>
      <c r="AP314" s="1186"/>
      <c r="AQ314" s="1149"/>
    </row>
    <row r="315" spans="4:43" ht="14.25" customHeight="1">
      <c r="D315" s="3042"/>
      <c r="E315" s="1180"/>
      <c r="F315" s="1172"/>
      <c r="G315" s="1182" t="s">
        <v>601</v>
      </c>
      <c r="H315" s="1183"/>
      <c r="I315" s="1183"/>
      <c r="J315" s="1244"/>
      <c r="K315" s="1245">
        <v>15342.966017297229</v>
      </c>
      <c r="L315" s="1184"/>
      <c r="M315" s="1246"/>
      <c r="N315" s="1245">
        <v>16233.019802289893</v>
      </c>
      <c r="O315" s="1184"/>
      <c r="P315" s="1246"/>
      <c r="Q315" s="1245">
        <v>25018.186269003589</v>
      </c>
      <c r="R315" s="1184"/>
      <c r="S315" s="1246"/>
      <c r="T315" s="1245">
        <v>20501.530500750032</v>
      </c>
      <c r="U315" s="1184"/>
      <c r="V315" s="1246"/>
      <c r="W315" s="1245">
        <v>19258.713849494958</v>
      </c>
      <c r="X315" s="1184"/>
      <c r="Y315" s="1185"/>
      <c r="Z315" s="1247">
        <v>11391.266777993165</v>
      </c>
      <c r="AA315" s="1185"/>
      <c r="AB315" s="1246"/>
      <c r="AC315" s="1245">
        <v>15775.726146812502</v>
      </c>
      <c r="AD315" s="1185"/>
      <c r="AE315" s="1246"/>
      <c r="AF315" s="1245">
        <v>9149.5626112789614</v>
      </c>
      <c r="AG315" s="1185"/>
      <c r="AH315" s="1246"/>
      <c r="AI315" s="1245">
        <v>9413.3159069330068</v>
      </c>
      <c r="AJ315" s="1184"/>
      <c r="AK315" s="1246"/>
      <c r="AL315" s="1245">
        <v>8291.6487475387676</v>
      </c>
      <c r="AM315" s="1184"/>
      <c r="AN315" s="1244"/>
      <c r="AO315" s="1245">
        <v>8860.5603769637455</v>
      </c>
      <c r="AP315" s="1186"/>
      <c r="AQ315" s="1149"/>
    </row>
    <row r="316" spans="4:43" ht="14.25" customHeight="1">
      <c r="D316" s="3042"/>
      <c r="E316" s="1180"/>
      <c r="F316" s="1172"/>
      <c r="G316" s="1182" t="s">
        <v>602</v>
      </c>
      <c r="H316" s="1187"/>
      <c r="I316" s="1183"/>
      <c r="J316" s="1244"/>
      <c r="K316" s="1245">
        <v>9847.94937633269</v>
      </c>
      <c r="L316" s="1184"/>
      <c r="M316" s="1246"/>
      <c r="N316" s="1245">
        <v>9934.2925757132343</v>
      </c>
      <c r="O316" s="1184"/>
      <c r="P316" s="1246"/>
      <c r="Q316" s="1245">
        <v>16894.008958703136</v>
      </c>
      <c r="R316" s="1184"/>
      <c r="S316" s="1246"/>
      <c r="T316" s="1245">
        <v>13506.58910332851</v>
      </c>
      <c r="U316" s="1184"/>
      <c r="V316" s="1246"/>
      <c r="W316" s="1245">
        <v>11636.339376840257</v>
      </c>
      <c r="X316" s="1184"/>
      <c r="Y316" s="1185"/>
      <c r="Z316" s="1247">
        <v>6780.5143158704959</v>
      </c>
      <c r="AA316" s="1185"/>
      <c r="AB316" s="1246"/>
      <c r="AC316" s="1245">
        <v>9313.9028697212416</v>
      </c>
      <c r="AD316" s="1185"/>
      <c r="AE316" s="1246"/>
      <c r="AF316" s="1245">
        <v>5632.6926492952171</v>
      </c>
      <c r="AG316" s="1185"/>
      <c r="AH316" s="1246"/>
      <c r="AI316" s="1245">
        <v>8434.4181529224788</v>
      </c>
      <c r="AJ316" s="1184"/>
      <c r="AK316" s="1246"/>
      <c r="AL316" s="1245">
        <v>5465.1918095686624</v>
      </c>
      <c r="AM316" s="1184"/>
      <c r="AN316" s="1244"/>
      <c r="AO316" s="1245">
        <v>4947.9482461802245</v>
      </c>
      <c r="AP316" s="1186"/>
      <c r="AQ316" s="1149"/>
    </row>
    <row r="317" spans="4:43" ht="14.25" customHeight="1">
      <c r="D317" s="3042"/>
      <c r="E317" s="1180"/>
      <c r="F317" s="1188" t="s">
        <v>603</v>
      </c>
      <c r="G317" s="1183"/>
      <c r="H317" s="1187"/>
      <c r="I317" s="1189"/>
      <c r="J317" s="1244"/>
      <c r="K317" s="1245">
        <v>14096.959074943998</v>
      </c>
      <c r="L317" s="1184"/>
      <c r="M317" s="1246"/>
      <c r="N317" s="1245">
        <v>14661.86669402352</v>
      </c>
      <c r="O317" s="1184"/>
      <c r="P317" s="1246"/>
      <c r="Q317" s="1245">
        <v>22650.688412624724</v>
      </c>
      <c r="R317" s="1184"/>
      <c r="S317" s="1246"/>
      <c r="T317" s="1245">
        <v>19589.753283202434</v>
      </c>
      <c r="U317" s="1184"/>
      <c r="V317" s="1246"/>
      <c r="W317" s="1245">
        <v>17901.694438585899</v>
      </c>
      <c r="X317" s="1184"/>
      <c r="Y317" s="1185"/>
      <c r="Z317" s="1247">
        <v>10799.698201717078</v>
      </c>
      <c r="AA317" s="1185"/>
      <c r="AB317" s="1246"/>
      <c r="AC317" s="1245">
        <v>14715.849722954292</v>
      </c>
      <c r="AD317" s="1185"/>
      <c r="AE317" s="1246"/>
      <c r="AF317" s="1245">
        <v>7844.1919557396177</v>
      </c>
      <c r="AG317" s="1185"/>
      <c r="AH317" s="1246"/>
      <c r="AI317" s="1245">
        <v>8977.8214652203824</v>
      </c>
      <c r="AJ317" s="1184"/>
      <c r="AK317" s="1246"/>
      <c r="AL317" s="1245">
        <v>7261.4478361996671</v>
      </c>
      <c r="AM317" s="1184"/>
      <c r="AN317" s="1244"/>
      <c r="AO317" s="1245">
        <v>8668.6948159175445</v>
      </c>
      <c r="AP317" s="1186"/>
      <c r="AQ317" s="1149"/>
    </row>
    <row r="318" spans="4:43" ht="14.25" customHeight="1">
      <c r="D318" s="3042"/>
      <c r="E318" s="1180"/>
      <c r="F318" s="1172"/>
      <c r="G318" s="1182" t="s">
        <v>607</v>
      </c>
      <c r="H318" s="1183"/>
      <c r="I318" s="1183"/>
      <c r="J318" s="1248"/>
      <c r="K318" s="1249">
        <v>13751.588359234796</v>
      </c>
      <c r="L318" s="1168"/>
      <c r="M318" s="1250"/>
      <c r="N318" s="1249">
        <v>14343.677250651001</v>
      </c>
      <c r="O318" s="1168"/>
      <c r="P318" s="1250"/>
      <c r="Q318" s="1249">
        <v>21803.56710594472</v>
      </c>
      <c r="R318" s="1168"/>
      <c r="S318" s="1250"/>
      <c r="T318" s="1249">
        <v>19200.753721240802</v>
      </c>
      <c r="U318" s="1168"/>
      <c r="V318" s="1250"/>
      <c r="W318" s="1249">
        <v>17529.614081709438</v>
      </c>
      <c r="X318" s="1168"/>
      <c r="Y318" s="1167"/>
      <c r="Z318" s="1249">
        <v>10863.294619060149</v>
      </c>
      <c r="AA318" s="1167"/>
      <c r="AB318" s="1250"/>
      <c r="AC318" s="1249">
        <v>14503.91189229679</v>
      </c>
      <c r="AD318" s="1167"/>
      <c r="AE318" s="1250"/>
      <c r="AF318" s="1249">
        <v>7860.0580814558562</v>
      </c>
      <c r="AG318" s="1167"/>
      <c r="AH318" s="1250"/>
      <c r="AI318" s="1249">
        <v>8984.7432269367146</v>
      </c>
      <c r="AJ318" s="1168"/>
      <c r="AK318" s="1250"/>
      <c r="AL318" s="1249">
        <v>7307.3111912781242</v>
      </c>
      <c r="AM318" s="1168"/>
      <c r="AN318" s="1248"/>
      <c r="AO318" s="1249">
        <v>8927.0695852935351</v>
      </c>
      <c r="AP318" s="1170"/>
      <c r="AQ318" s="1149"/>
    </row>
    <row r="319" spans="4:43" ht="14.25" customHeight="1">
      <c r="D319" s="3043"/>
      <c r="E319" s="1190"/>
      <c r="F319" s="1191" t="s">
        <v>605</v>
      </c>
      <c r="G319" s="1192"/>
      <c r="H319" s="1193"/>
      <c r="I319" s="1194"/>
      <c r="J319" s="1237"/>
      <c r="K319" s="1238">
        <v>13352.319693270345</v>
      </c>
      <c r="L319" s="1195"/>
      <c r="M319" s="1239"/>
      <c r="N319" s="1238">
        <v>14512.644419316264</v>
      </c>
      <c r="O319" s="1195"/>
      <c r="P319" s="1239"/>
      <c r="Q319" s="1238">
        <v>21716.807061079697</v>
      </c>
      <c r="R319" s="1195"/>
      <c r="S319" s="1239"/>
      <c r="T319" s="1238">
        <v>19208.625543506314</v>
      </c>
      <c r="U319" s="1195"/>
      <c r="V319" s="1239"/>
      <c r="W319" s="1238">
        <v>17537.301258364358</v>
      </c>
      <c r="X319" s="1195"/>
      <c r="Y319" s="1175"/>
      <c r="Z319" s="1238">
        <v>11204.576741001505</v>
      </c>
      <c r="AA319" s="1175"/>
      <c r="AB319" s="1239"/>
      <c r="AC319" s="1238">
        <v>14674.466798149286</v>
      </c>
      <c r="AD319" s="1175"/>
      <c r="AE319" s="1239"/>
      <c r="AF319" s="1238">
        <v>9768.4075653517175</v>
      </c>
      <c r="AG319" s="1175"/>
      <c r="AH319" s="1239"/>
      <c r="AI319" s="1238">
        <v>10130.679858389116</v>
      </c>
      <c r="AJ319" s="1195"/>
      <c r="AK319" s="1239"/>
      <c r="AL319" s="1238">
        <v>7930.4298008502465</v>
      </c>
      <c r="AM319" s="1195"/>
      <c r="AN319" s="1237"/>
      <c r="AO319" s="1238">
        <v>10430.627713958065</v>
      </c>
      <c r="AP319" s="1196"/>
      <c r="AQ319" s="1149"/>
    </row>
    <row r="320" spans="4:43" ht="14.25" customHeight="1">
      <c r="F320" s="1136"/>
      <c r="G320" s="1136"/>
      <c r="H320" s="1136"/>
      <c r="I320" s="1136"/>
      <c r="J320" s="1251"/>
      <c r="K320" s="1251"/>
      <c r="L320" s="1251"/>
      <c r="M320" s="1251"/>
      <c r="N320" s="1251"/>
      <c r="O320" s="1251"/>
      <c r="P320" s="1251"/>
      <c r="Q320" s="1251"/>
      <c r="R320" s="1251"/>
      <c r="S320" s="1251"/>
      <c r="T320" s="1251"/>
      <c r="U320" s="1251"/>
      <c r="V320" s="1251"/>
      <c r="W320" s="1251"/>
      <c r="X320" s="1251"/>
      <c r="Y320" s="1251"/>
      <c r="Z320" s="1251"/>
      <c r="AA320" s="1251"/>
      <c r="AB320" s="1251"/>
      <c r="AC320" s="1251"/>
      <c r="AD320" s="1251"/>
      <c r="AE320" s="1251"/>
      <c r="AF320" s="1251"/>
      <c r="AG320" s="1251"/>
      <c r="AH320" s="1251"/>
      <c r="AI320" s="1251"/>
      <c r="AJ320" s="1251"/>
      <c r="AK320" s="1251"/>
      <c r="AL320" s="1251"/>
      <c r="AM320" s="1251"/>
      <c r="AN320" s="1251"/>
      <c r="AO320" s="1251"/>
      <c r="AP320" s="1251"/>
      <c r="AQ320" s="1251"/>
    </row>
    <row r="321" spans="4:43" ht="14.25" customHeight="1">
      <c r="D321" s="1126" t="s">
        <v>632</v>
      </c>
      <c r="AP321" s="1171" t="s">
        <v>350</v>
      </c>
    </row>
    <row r="322" spans="4:43" ht="4.5" customHeight="1">
      <c r="D322" s="1130"/>
      <c r="E322" s="1131"/>
      <c r="F322" s="1131"/>
      <c r="G322" s="1131"/>
      <c r="H322" s="1131"/>
      <c r="I322" s="1131"/>
      <c r="J322" s="3044" t="s">
        <v>583</v>
      </c>
      <c r="K322" s="3045"/>
      <c r="L322" s="3045"/>
      <c r="M322" s="1132"/>
      <c r="N322" s="1132"/>
      <c r="O322" s="1132"/>
      <c r="P322" s="1132"/>
      <c r="Q322" s="1132"/>
      <c r="R322" s="1132"/>
      <c r="S322" s="1132"/>
      <c r="T322" s="1132"/>
      <c r="U322" s="1132"/>
      <c r="V322" s="1132"/>
      <c r="W322" s="1132"/>
      <c r="X322" s="1132"/>
      <c r="Y322" s="1132"/>
      <c r="Z322" s="1132"/>
      <c r="AA322" s="1132"/>
      <c r="AB322" s="1132"/>
      <c r="AC322" s="1132"/>
      <c r="AD322" s="1132"/>
      <c r="AE322" s="1132"/>
      <c r="AF322" s="1132"/>
      <c r="AG322" s="1132"/>
      <c r="AH322" s="1133"/>
      <c r="AI322" s="1133"/>
      <c r="AJ322" s="1133"/>
      <c r="AK322" s="1132"/>
      <c r="AL322" s="1132"/>
      <c r="AM322" s="1132"/>
      <c r="AN322" s="3044" t="s">
        <v>584</v>
      </c>
      <c r="AO322" s="3045"/>
      <c r="AP322" s="3053"/>
      <c r="AQ322" s="1134"/>
    </row>
    <row r="323" spans="4:43" ht="4.5" customHeight="1">
      <c r="D323" s="1135"/>
      <c r="E323" s="1136"/>
      <c r="F323" s="1136"/>
      <c r="G323" s="1136"/>
      <c r="H323" s="1136"/>
      <c r="I323" s="1136"/>
      <c r="J323" s="3046"/>
      <c r="K323" s="3047"/>
      <c r="L323" s="3047"/>
      <c r="M323" s="3057" t="s">
        <v>585</v>
      </c>
      <c r="N323" s="3058"/>
      <c r="O323" s="3058"/>
      <c r="P323" s="1137"/>
      <c r="Q323" s="1137"/>
      <c r="R323" s="1137"/>
      <c r="S323" s="1138"/>
      <c r="T323" s="1138"/>
      <c r="U323" s="1138"/>
      <c r="V323" s="1138"/>
      <c r="W323" s="1138"/>
      <c r="X323" s="1138"/>
      <c r="Y323" s="1138"/>
      <c r="Z323" s="1138"/>
      <c r="AA323" s="1138"/>
      <c r="AB323" s="1138"/>
      <c r="AC323" s="1138"/>
      <c r="AD323" s="1138"/>
      <c r="AE323" s="3057" t="s">
        <v>586</v>
      </c>
      <c r="AF323" s="3061"/>
      <c r="AG323" s="3061"/>
      <c r="AH323" s="1139"/>
      <c r="AI323" s="1139"/>
      <c r="AJ323" s="1139"/>
      <c r="AK323" s="1139"/>
      <c r="AL323" s="1139"/>
      <c r="AM323" s="1140"/>
      <c r="AN323" s="3046"/>
      <c r="AO323" s="3054"/>
      <c r="AP323" s="3055"/>
      <c r="AQ323" s="1134"/>
    </row>
    <row r="324" spans="4:43" ht="24" customHeight="1">
      <c r="D324" s="1135"/>
      <c r="E324" s="1141"/>
      <c r="F324" s="1141"/>
      <c r="G324" s="1141"/>
      <c r="H324" s="1141"/>
      <c r="I324" s="1141"/>
      <c r="J324" s="3048"/>
      <c r="K324" s="3049"/>
      <c r="L324" s="3049"/>
      <c r="M324" s="3059"/>
      <c r="N324" s="3060"/>
      <c r="O324" s="3060"/>
      <c r="P324" s="3063" t="s">
        <v>587</v>
      </c>
      <c r="Q324" s="3064"/>
      <c r="R324" s="3065"/>
      <c r="S324" s="3063" t="s">
        <v>588</v>
      </c>
      <c r="T324" s="3064"/>
      <c r="U324" s="3065"/>
      <c r="V324" s="3063" t="s">
        <v>616</v>
      </c>
      <c r="W324" s="3064"/>
      <c r="X324" s="3065"/>
      <c r="Y324" s="3066" t="s">
        <v>590</v>
      </c>
      <c r="Z324" s="3067"/>
      <c r="AA324" s="3068"/>
      <c r="AB324" s="3063" t="s">
        <v>591</v>
      </c>
      <c r="AC324" s="3064"/>
      <c r="AD324" s="3064"/>
      <c r="AE324" s="3062"/>
      <c r="AF324" s="3049"/>
      <c r="AG324" s="3049"/>
      <c r="AH324" s="3050" t="s">
        <v>592</v>
      </c>
      <c r="AI324" s="3051"/>
      <c r="AJ324" s="3052"/>
      <c r="AK324" s="3050" t="s">
        <v>593</v>
      </c>
      <c r="AL324" s="3051"/>
      <c r="AM324" s="3052"/>
      <c r="AN324" s="3048"/>
      <c r="AO324" s="3049"/>
      <c r="AP324" s="3056"/>
      <c r="AQ324" s="1134"/>
    </row>
    <row r="325" spans="4:43" ht="14.25" customHeight="1">
      <c r="D325" s="3041" t="s">
        <v>606</v>
      </c>
      <c r="E325" s="1172" t="s">
        <v>598</v>
      </c>
      <c r="F325" s="1133"/>
      <c r="G325" s="1173"/>
      <c r="H325" s="1173"/>
      <c r="I325" s="1173"/>
      <c r="J325" s="1237"/>
      <c r="K325" s="1252">
        <v>1.8671003104879791</v>
      </c>
      <c r="L325" s="1176"/>
      <c r="M325" s="1239"/>
      <c r="N325" s="1252">
        <v>1.8688475546986938</v>
      </c>
      <c r="O325" s="1176"/>
      <c r="P325" s="1239"/>
      <c r="Q325" s="1252">
        <v>2.2695156865660149</v>
      </c>
      <c r="R325" s="1176"/>
      <c r="S325" s="1239"/>
      <c r="T325" s="1252">
        <v>1.827934812815446</v>
      </c>
      <c r="U325" s="1176"/>
      <c r="V325" s="1239"/>
      <c r="W325" s="1252">
        <v>1.9428433751597529</v>
      </c>
      <c r="X325" s="1176"/>
      <c r="Y325" s="1178"/>
      <c r="Z325" s="1253">
        <v>1.4982807401686227</v>
      </c>
      <c r="AA325" s="1178"/>
      <c r="AB325" s="1239"/>
      <c r="AC325" s="1252">
        <v>1.4422588395504699</v>
      </c>
      <c r="AD325" s="1178"/>
      <c r="AE325" s="1239"/>
      <c r="AF325" s="1252">
        <v>1.4315350577701169</v>
      </c>
      <c r="AG325" s="1149"/>
      <c r="AH325" s="1239"/>
      <c r="AI325" s="1252">
        <v>1.0750258524947265</v>
      </c>
      <c r="AJ325" s="1176"/>
      <c r="AK325" s="1239"/>
      <c r="AL325" s="1252">
        <v>1.4396389520621833</v>
      </c>
      <c r="AM325" s="1176"/>
      <c r="AN325" s="1237"/>
      <c r="AO325" s="1252">
        <v>2.6635026728181632</v>
      </c>
      <c r="AP325" s="1179"/>
      <c r="AQ325" s="1149"/>
    </row>
    <row r="326" spans="4:43" ht="14.25" customHeight="1">
      <c r="D326" s="3042"/>
      <c r="E326" s="1180"/>
      <c r="F326" s="1181" t="s">
        <v>599</v>
      </c>
      <c r="G326" s="1133"/>
      <c r="H326" s="1133"/>
      <c r="I326" s="1133"/>
      <c r="J326" s="1241"/>
      <c r="K326" s="1254">
        <v>2.2320635761079455</v>
      </c>
      <c r="L326" s="1176"/>
      <c r="M326" s="1243"/>
      <c r="N326" s="1254">
        <v>1.9756113857454016</v>
      </c>
      <c r="O326" s="1176"/>
      <c r="P326" s="1243"/>
      <c r="Q326" s="1254">
        <v>2.1049402439448084</v>
      </c>
      <c r="R326" s="1176"/>
      <c r="S326" s="1243"/>
      <c r="T326" s="1254">
        <v>1.9391802328596164</v>
      </c>
      <c r="U326" s="1176"/>
      <c r="V326" s="1243"/>
      <c r="W326" s="1254">
        <v>2.056412697127441</v>
      </c>
      <c r="X326" s="1176"/>
      <c r="Y326" s="1178"/>
      <c r="Z326" s="1253">
        <v>1.5941356173750254</v>
      </c>
      <c r="AA326" s="1178"/>
      <c r="AB326" s="1243"/>
      <c r="AC326" s="1254">
        <v>1.6301981997797199</v>
      </c>
      <c r="AD326" s="1178"/>
      <c r="AE326" s="1243"/>
      <c r="AF326" s="1254">
        <v>1.5330572984191271</v>
      </c>
      <c r="AG326" s="1178"/>
      <c r="AH326" s="1243"/>
      <c r="AI326" s="1254">
        <v>1.2579215196246274</v>
      </c>
      <c r="AJ326" s="1176"/>
      <c r="AK326" s="1243"/>
      <c r="AL326" s="1254">
        <v>1.667281458082015</v>
      </c>
      <c r="AM326" s="1176"/>
      <c r="AN326" s="1241"/>
      <c r="AO326" s="1254">
        <v>2.5622254585240478</v>
      </c>
      <c r="AP326" s="1179"/>
      <c r="AQ326" s="1149"/>
    </row>
    <row r="327" spans="4:43" ht="14.25" customHeight="1">
      <c r="D327" s="3042"/>
      <c r="E327" s="1180"/>
      <c r="F327" s="1172"/>
      <c r="G327" s="1182" t="s">
        <v>600</v>
      </c>
      <c r="H327" s="1183"/>
      <c r="I327" s="1183"/>
      <c r="J327" s="1244"/>
      <c r="K327" s="1255">
        <v>2.0869585673781055</v>
      </c>
      <c r="L327" s="1184"/>
      <c r="M327" s="1246"/>
      <c r="N327" s="1255">
        <v>1.9114843377858515</v>
      </c>
      <c r="O327" s="1184"/>
      <c r="P327" s="1246"/>
      <c r="Q327" s="1255">
        <v>1.8747451511099023</v>
      </c>
      <c r="R327" s="1184"/>
      <c r="S327" s="1246"/>
      <c r="T327" s="1255">
        <v>1.8519727902060357</v>
      </c>
      <c r="U327" s="1184"/>
      <c r="V327" s="1246"/>
      <c r="W327" s="1255">
        <v>1.882698211902234</v>
      </c>
      <c r="X327" s="1184"/>
      <c r="Y327" s="1185"/>
      <c r="Z327" s="1256">
        <v>1.8336303598452952</v>
      </c>
      <c r="AA327" s="1185"/>
      <c r="AB327" s="1246"/>
      <c r="AC327" s="1255">
        <v>1.7050380447808822</v>
      </c>
      <c r="AD327" s="1185"/>
      <c r="AE327" s="1246"/>
      <c r="AF327" s="1255">
        <v>2.7361650801953408</v>
      </c>
      <c r="AG327" s="1185"/>
      <c r="AH327" s="1246"/>
      <c r="AI327" s="1255">
        <v>2.5526889340338199</v>
      </c>
      <c r="AJ327" s="1184"/>
      <c r="AK327" s="1246"/>
      <c r="AL327" s="1255">
        <v>2.0702961857679503</v>
      </c>
      <c r="AM327" s="1184"/>
      <c r="AN327" s="1244"/>
      <c r="AO327" s="1255">
        <v>1.9188942733803227</v>
      </c>
      <c r="AP327" s="1186"/>
      <c r="AQ327" s="1149"/>
    </row>
    <row r="328" spans="4:43" ht="14.25" customHeight="1">
      <c r="D328" s="3042"/>
      <c r="E328" s="1180"/>
      <c r="F328" s="1172"/>
      <c r="G328" s="1182" t="s">
        <v>601</v>
      </c>
      <c r="H328" s="1183"/>
      <c r="I328" s="1183"/>
      <c r="J328" s="1244"/>
      <c r="K328" s="1255">
        <v>1.7877190765279272</v>
      </c>
      <c r="L328" s="1184"/>
      <c r="M328" s="1246"/>
      <c r="N328" s="1255">
        <v>1.7577226784091904</v>
      </c>
      <c r="O328" s="1184"/>
      <c r="P328" s="1246"/>
      <c r="Q328" s="1255">
        <v>2.3475021120776818</v>
      </c>
      <c r="R328" s="1184"/>
      <c r="S328" s="1246"/>
      <c r="T328" s="1255">
        <v>1.9613264838738376</v>
      </c>
      <c r="U328" s="1184"/>
      <c r="V328" s="1246"/>
      <c r="W328" s="1255">
        <v>2.15994212092947</v>
      </c>
      <c r="X328" s="1184"/>
      <c r="Y328" s="1185"/>
      <c r="Z328" s="1256">
        <v>1.2252127386735978</v>
      </c>
      <c r="AA328" s="1185"/>
      <c r="AB328" s="1246"/>
      <c r="AC328" s="1255">
        <v>1.386433737444559</v>
      </c>
      <c r="AD328" s="1185"/>
      <c r="AE328" s="1246"/>
      <c r="AF328" s="1255">
        <v>1.1982672846644782</v>
      </c>
      <c r="AG328" s="1185"/>
      <c r="AH328" s="1246"/>
      <c r="AI328" s="1255">
        <v>0.97871383238299359</v>
      </c>
      <c r="AJ328" s="1184"/>
      <c r="AK328" s="1246"/>
      <c r="AL328" s="1255">
        <v>1.3814280191211781</v>
      </c>
      <c r="AM328" s="1184"/>
      <c r="AN328" s="1244"/>
      <c r="AO328" s="1255">
        <v>4.1047782884946926</v>
      </c>
      <c r="AP328" s="1186"/>
      <c r="AQ328" s="1149"/>
    </row>
    <row r="329" spans="4:43" ht="14.25" customHeight="1">
      <c r="D329" s="3042"/>
      <c r="E329" s="1180"/>
      <c r="F329" s="1172"/>
      <c r="G329" s="1182" t="s">
        <v>602</v>
      </c>
      <c r="H329" s="1187"/>
      <c r="I329" s="1183"/>
      <c r="J329" s="1244"/>
      <c r="K329" s="1255">
        <v>0.52069562017091897</v>
      </c>
      <c r="L329" s="1184"/>
      <c r="M329" s="1246"/>
      <c r="N329" s="1255">
        <v>0.52145255779960653</v>
      </c>
      <c r="O329" s="1184"/>
      <c r="P329" s="1246"/>
      <c r="Q329" s="1255">
        <v>0.75479761031564951</v>
      </c>
      <c r="R329" s="1184"/>
      <c r="S329" s="1246"/>
      <c r="T329" s="1255">
        <v>0.15726235230753005</v>
      </c>
      <c r="U329" s="1184"/>
      <c r="V329" s="1246"/>
      <c r="W329" s="1255">
        <v>0.59224917089928386</v>
      </c>
      <c r="X329" s="1184"/>
      <c r="Y329" s="1185"/>
      <c r="Z329" s="1256">
        <v>-0.51696126861371372</v>
      </c>
      <c r="AA329" s="1185"/>
      <c r="AB329" s="1246"/>
      <c r="AC329" s="1255">
        <v>0.52298771773213737</v>
      </c>
      <c r="AD329" s="1185"/>
      <c r="AE329" s="1246"/>
      <c r="AF329" s="1255">
        <v>6.9741505051351682</v>
      </c>
      <c r="AG329" s="1185"/>
      <c r="AH329" s="1246"/>
      <c r="AI329" s="1255">
        <v>11.323022346572342</v>
      </c>
      <c r="AJ329" s="1184"/>
      <c r="AK329" s="1246"/>
      <c r="AL329" s="1255">
        <v>3.9122934247483698</v>
      </c>
      <c r="AM329" s="1184"/>
      <c r="AN329" s="1244"/>
      <c r="AO329" s="1255">
        <v>-0.69960803795868776</v>
      </c>
      <c r="AP329" s="1186"/>
      <c r="AQ329" s="1149"/>
    </row>
    <row r="330" spans="4:43" ht="14.25" customHeight="1">
      <c r="D330" s="3042"/>
      <c r="E330" s="1180"/>
      <c r="F330" s="1188" t="s">
        <v>603</v>
      </c>
      <c r="G330" s="1183"/>
      <c r="H330" s="1187"/>
      <c r="I330" s="1189"/>
      <c r="J330" s="1244"/>
      <c r="K330" s="1255">
        <v>1.6424517805992522</v>
      </c>
      <c r="L330" s="1184"/>
      <c r="M330" s="1246"/>
      <c r="N330" s="1255">
        <v>1.8223558171688747</v>
      </c>
      <c r="O330" s="1184"/>
      <c r="P330" s="1246"/>
      <c r="Q330" s="1255">
        <v>2.4357226405927079</v>
      </c>
      <c r="R330" s="1184"/>
      <c r="S330" s="1246"/>
      <c r="T330" s="1255">
        <v>1.8049902322282207</v>
      </c>
      <c r="U330" s="1184"/>
      <c r="V330" s="1246"/>
      <c r="W330" s="1255">
        <v>1.9149691701771721</v>
      </c>
      <c r="X330" s="1184"/>
      <c r="Y330" s="1185"/>
      <c r="Z330" s="1256">
        <v>1.4267889739597139</v>
      </c>
      <c r="AA330" s="1185"/>
      <c r="AB330" s="1246"/>
      <c r="AC330" s="1255">
        <v>1.3445053656211847</v>
      </c>
      <c r="AD330" s="1185"/>
      <c r="AE330" s="1246"/>
      <c r="AF330" s="1255">
        <v>1.2548158146463928</v>
      </c>
      <c r="AG330" s="1185"/>
      <c r="AH330" s="1246"/>
      <c r="AI330" s="1255">
        <v>0.82954615911636775</v>
      </c>
      <c r="AJ330" s="1184"/>
      <c r="AK330" s="1246"/>
      <c r="AL330" s="1255">
        <v>1.4196868244357841</v>
      </c>
      <c r="AM330" s="1184"/>
      <c r="AN330" s="1244"/>
      <c r="AO330" s="1255">
        <v>2.418276936264796</v>
      </c>
      <c r="AP330" s="1186"/>
      <c r="AQ330" s="1149"/>
    </row>
    <row r="331" spans="4:43" ht="14.25" customHeight="1">
      <c r="D331" s="3042"/>
      <c r="E331" s="1180"/>
      <c r="F331" s="1172"/>
      <c r="G331" s="1182" t="s">
        <v>607</v>
      </c>
      <c r="H331" s="1183"/>
      <c r="I331" s="1183"/>
      <c r="J331" s="1248"/>
      <c r="K331" s="1257">
        <v>1.7104368448970675</v>
      </c>
      <c r="L331" s="1168"/>
      <c r="M331" s="1250"/>
      <c r="N331" s="1257">
        <v>1.9009647831909282</v>
      </c>
      <c r="O331" s="1168"/>
      <c r="P331" s="1250"/>
      <c r="Q331" s="1257">
        <v>2.2275425505767998</v>
      </c>
      <c r="R331" s="1168"/>
      <c r="S331" s="1250"/>
      <c r="T331" s="1257">
        <v>1.766132053199243</v>
      </c>
      <c r="U331" s="1168"/>
      <c r="V331" s="1250"/>
      <c r="W331" s="1257">
        <v>1.9125923981998749</v>
      </c>
      <c r="X331" s="1168"/>
      <c r="Y331" s="1167"/>
      <c r="Z331" s="1257">
        <v>1.4571257809571359</v>
      </c>
      <c r="AA331" s="1167"/>
      <c r="AB331" s="1250"/>
      <c r="AC331" s="1257">
        <v>1.3599629875050478</v>
      </c>
      <c r="AD331" s="1167"/>
      <c r="AE331" s="1250"/>
      <c r="AF331" s="1257">
        <v>1.2454081603719969</v>
      </c>
      <c r="AG331" s="1167"/>
      <c r="AH331" s="1250"/>
      <c r="AI331" s="1257">
        <v>0.76427718269935774</v>
      </c>
      <c r="AJ331" s="1168"/>
      <c r="AK331" s="1250"/>
      <c r="AL331" s="1257">
        <v>1.5036585809851788</v>
      </c>
      <c r="AM331" s="1168"/>
      <c r="AN331" s="1248"/>
      <c r="AO331" s="1257">
        <v>2.3234250966383208</v>
      </c>
      <c r="AP331" s="1170"/>
      <c r="AQ331" s="1149"/>
    </row>
    <row r="332" spans="4:43" ht="14.25" customHeight="1">
      <c r="D332" s="3043"/>
      <c r="E332" s="1190"/>
      <c r="F332" s="1191" t="s">
        <v>605</v>
      </c>
      <c r="G332" s="1192"/>
      <c r="H332" s="1193"/>
      <c r="I332" s="1194"/>
      <c r="J332" s="1237"/>
      <c r="K332" s="1252">
        <v>1.9833679632908829</v>
      </c>
      <c r="L332" s="1195"/>
      <c r="M332" s="1239"/>
      <c r="N332" s="1252">
        <v>2.0769311873130247</v>
      </c>
      <c r="O332" s="1195"/>
      <c r="P332" s="1239"/>
      <c r="Q332" s="1252">
        <v>3.679195527234036</v>
      </c>
      <c r="R332" s="1195"/>
      <c r="S332" s="1239"/>
      <c r="T332" s="1252">
        <v>1.7500205365124755</v>
      </c>
      <c r="U332" s="1195"/>
      <c r="V332" s="1239"/>
      <c r="W332" s="1252">
        <v>1.9671704374995658</v>
      </c>
      <c r="X332" s="1195"/>
      <c r="Y332" s="1175"/>
      <c r="Z332" s="1252">
        <v>1.7878223758558853</v>
      </c>
      <c r="AA332" s="1175"/>
      <c r="AB332" s="1239"/>
      <c r="AC332" s="1252">
        <v>1.6406549719470309</v>
      </c>
      <c r="AD332" s="1175"/>
      <c r="AE332" s="1239"/>
      <c r="AF332" s="1252">
        <v>1.4076750064783594</v>
      </c>
      <c r="AG332" s="1175"/>
      <c r="AH332" s="1239"/>
      <c r="AI332" s="1252">
        <v>1.2419308433621712</v>
      </c>
      <c r="AJ332" s="1195"/>
      <c r="AK332" s="1239"/>
      <c r="AL332" s="1252">
        <v>1.236677359712135</v>
      </c>
      <c r="AM332" s="1195"/>
      <c r="AN332" s="1237"/>
      <c r="AO332" s="1252">
        <v>2.2073800892608686</v>
      </c>
      <c r="AP332" s="1196"/>
      <c r="AQ332" s="1149"/>
    </row>
    <row r="333" spans="4:43" ht="14.25" customHeight="1">
      <c r="D333" s="3041" t="s">
        <v>608</v>
      </c>
      <c r="E333" s="1172" t="s">
        <v>598</v>
      </c>
      <c r="F333" s="1133"/>
      <c r="G333" s="1173"/>
      <c r="H333" s="1173"/>
      <c r="I333" s="1173"/>
      <c r="J333" s="1237"/>
      <c r="K333" s="1252">
        <v>5.7489779221078452</v>
      </c>
      <c r="L333" s="1176"/>
      <c r="M333" s="1239"/>
      <c r="N333" s="1252">
        <v>6.0482781978905109</v>
      </c>
      <c r="O333" s="1176"/>
      <c r="P333" s="1239"/>
      <c r="Q333" s="1252">
        <v>9.1662997781714939</v>
      </c>
      <c r="R333" s="1176"/>
      <c r="S333" s="1239"/>
      <c r="T333" s="1252">
        <v>6.5756919590639562</v>
      </c>
      <c r="U333" s="1176"/>
      <c r="V333" s="1239"/>
      <c r="W333" s="1252">
        <v>6.9459711121944379</v>
      </c>
      <c r="X333" s="1176"/>
      <c r="Y333" s="1178"/>
      <c r="Z333" s="1253">
        <v>3.5748246664054406</v>
      </c>
      <c r="AA333" s="1178"/>
      <c r="AB333" s="1239"/>
      <c r="AC333" s="1252">
        <v>5.4541511022498712</v>
      </c>
      <c r="AD333" s="1178"/>
      <c r="AE333" s="1239"/>
      <c r="AF333" s="1252">
        <v>1.0411214240712452</v>
      </c>
      <c r="AG333" s="1149"/>
      <c r="AH333" s="1239"/>
      <c r="AI333" s="1252">
        <v>-1.0672150798052282E-2</v>
      </c>
      <c r="AJ333" s="1176"/>
      <c r="AK333" s="1239"/>
      <c r="AL333" s="1252">
        <v>2.7785824179323626</v>
      </c>
      <c r="AM333" s="1176"/>
      <c r="AN333" s="1237"/>
      <c r="AO333" s="1252">
        <v>2.8370479314559605</v>
      </c>
      <c r="AP333" s="1179"/>
      <c r="AQ333" s="1149"/>
    </row>
    <row r="334" spans="4:43" ht="14.25" customHeight="1">
      <c r="D334" s="3042"/>
      <c r="E334" s="1180"/>
      <c r="F334" s="1181" t="s">
        <v>599</v>
      </c>
      <c r="G334" s="1133"/>
      <c r="H334" s="1133"/>
      <c r="I334" s="1133"/>
      <c r="J334" s="1241"/>
      <c r="K334" s="1254">
        <v>5.4136026157458383</v>
      </c>
      <c r="L334" s="1176"/>
      <c r="M334" s="1243"/>
      <c r="N334" s="1254">
        <v>5.6868198996453456</v>
      </c>
      <c r="O334" s="1176"/>
      <c r="P334" s="1243"/>
      <c r="Q334" s="1254">
        <v>8.7035243156774023</v>
      </c>
      <c r="R334" s="1176"/>
      <c r="S334" s="1243"/>
      <c r="T334" s="1254">
        <v>6.1074378165593135</v>
      </c>
      <c r="U334" s="1176"/>
      <c r="V334" s="1243"/>
      <c r="W334" s="1254">
        <v>6.6512779703436387</v>
      </c>
      <c r="X334" s="1176"/>
      <c r="Y334" s="1178"/>
      <c r="Z334" s="1253">
        <v>2.8391254289967582</v>
      </c>
      <c r="AA334" s="1178"/>
      <c r="AB334" s="1243"/>
      <c r="AC334" s="1254">
        <v>5.0031233794503249</v>
      </c>
      <c r="AD334" s="1178"/>
      <c r="AE334" s="1243"/>
      <c r="AF334" s="1254">
        <v>0.57998179795901716</v>
      </c>
      <c r="AG334" s="1178"/>
      <c r="AH334" s="1243"/>
      <c r="AI334" s="1254">
        <v>7.6184093208153669E-2</v>
      </c>
      <c r="AJ334" s="1176"/>
      <c r="AK334" s="1243"/>
      <c r="AL334" s="1254">
        <v>1.9257260959226308</v>
      </c>
      <c r="AM334" s="1176"/>
      <c r="AN334" s="1241"/>
      <c r="AO334" s="1254">
        <v>1.8198478921276351</v>
      </c>
      <c r="AP334" s="1179"/>
      <c r="AQ334" s="1149"/>
    </row>
    <row r="335" spans="4:43" ht="14.25" customHeight="1">
      <c r="D335" s="3042"/>
      <c r="E335" s="1180"/>
      <c r="F335" s="1172"/>
      <c r="G335" s="1182" t="s">
        <v>600</v>
      </c>
      <c r="H335" s="1183"/>
      <c r="I335" s="1183"/>
      <c r="J335" s="1244"/>
      <c r="K335" s="1255">
        <v>5.0446909726054256</v>
      </c>
      <c r="L335" s="1184"/>
      <c r="M335" s="1246"/>
      <c r="N335" s="1255">
        <v>5.1955687433660636</v>
      </c>
      <c r="O335" s="1184"/>
      <c r="P335" s="1246"/>
      <c r="Q335" s="1255">
        <v>7.9485992420220919</v>
      </c>
      <c r="R335" s="1184"/>
      <c r="S335" s="1246"/>
      <c r="T335" s="1255">
        <v>5.2699047911219044</v>
      </c>
      <c r="U335" s="1184"/>
      <c r="V335" s="1246"/>
      <c r="W335" s="1255">
        <v>6.046070817765048</v>
      </c>
      <c r="X335" s="1184"/>
      <c r="Y335" s="1185"/>
      <c r="Z335" s="1256">
        <v>2.670111700554556</v>
      </c>
      <c r="AA335" s="1185"/>
      <c r="AB335" s="1246"/>
      <c r="AC335" s="1255">
        <v>4.5731789432188252</v>
      </c>
      <c r="AD335" s="1185"/>
      <c r="AE335" s="1246"/>
      <c r="AF335" s="1255">
        <v>0.83735527464825488</v>
      </c>
      <c r="AG335" s="1185"/>
      <c r="AH335" s="1246"/>
      <c r="AI335" s="1255">
        <v>0.19724090932535798</v>
      </c>
      <c r="AJ335" s="1184"/>
      <c r="AK335" s="1246"/>
      <c r="AL335" s="1255">
        <v>1.6958969413025438</v>
      </c>
      <c r="AM335" s="1184"/>
      <c r="AN335" s="1244"/>
      <c r="AO335" s="1255">
        <v>1.7800567968142778</v>
      </c>
      <c r="AP335" s="1186"/>
      <c r="AQ335" s="1149"/>
    </row>
    <row r="336" spans="4:43" ht="14.25" customHeight="1">
      <c r="D336" s="3042"/>
      <c r="E336" s="1180"/>
      <c r="F336" s="1172"/>
      <c r="G336" s="1182" t="s">
        <v>601</v>
      </c>
      <c r="H336" s="1183"/>
      <c r="I336" s="1183"/>
      <c r="J336" s="1244"/>
      <c r="K336" s="1255">
        <v>6.1173794021758487</v>
      </c>
      <c r="L336" s="1184"/>
      <c r="M336" s="1246"/>
      <c r="N336" s="1255">
        <v>6.640627848780678</v>
      </c>
      <c r="O336" s="1184"/>
      <c r="P336" s="1246"/>
      <c r="Q336" s="1255">
        <v>10.054030089106858</v>
      </c>
      <c r="R336" s="1184"/>
      <c r="S336" s="1246"/>
      <c r="T336" s="1255">
        <v>7.5742617880275809</v>
      </c>
      <c r="U336" s="1184"/>
      <c r="V336" s="1246"/>
      <c r="W336" s="1255">
        <v>7.7775681787032536</v>
      </c>
      <c r="X336" s="1184"/>
      <c r="Y336" s="1185"/>
      <c r="Z336" s="1256">
        <v>3.4137491009947896</v>
      </c>
      <c r="AA336" s="1185"/>
      <c r="AB336" s="1246"/>
      <c r="AC336" s="1255">
        <v>5.9586768928938882</v>
      </c>
      <c r="AD336" s="1185"/>
      <c r="AE336" s="1246"/>
      <c r="AF336" s="1255">
        <v>0.57712908124634144</v>
      </c>
      <c r="AG336" s="1185"/>
      <c r="AH336" s="1246"/>
      <c r="AI336" s="1255">
        <v>0.14720913257939561</v>
      </c>
      <c r="AJ336" s="1184"/>
      <c r="AK336" s="1246"/>
      <c r="AL336" s="1255">
        <v>2.4576306606305387</v>
      </c>
      <c r="AM336" s="1184"/>
      <c r="AN336" s="1244"/>
      <c r="AO336" s="1255">
        <v>2.4277770703696744</v>
      </c>
      <c r="AP336" s="1186"/>
      <c r="AQ336" s="1149"/>
    </row>
    <row r="337" spans="4:43" ht="14.25" customHeight="1">
      <c r="D337" s="3042"/>
      <c r="E337" s="1180"/>
      <c r="F337" s="1172"/>
      <c r="G337" s="1182" t="s">
        <v>602</v>
      </c>
      <c r="H337" s="1187"/>
      <c r="I337" s="1183"/>
      <c r="J337" s="1244"/>
      <c r="K337" s="1255">
        <v>1.0764094729527773</v>
      </c>
      <c r="L337" s="1184"/>
      <c r="M337" s="1246"/>
      <c r="N337" s="1255">
        <v>1.0558481074969484</v>
      </c>
      <c r="O337" s="1184"/>
      <c r="P337" s="1246"/>
      <c r="Q337" s="1255">
        <v>1.2799457585901175</v>
      </c>
      <c r="R337" s="1184"/>
      <c r="S337" s="1246"/>
      <c r="T337" s="1255">
        <v>1.3924675607874359</v>
      </c>
      <c r="U337" s="1184"/>
      <c r="V337" s="1246"/>
      <c r="W337" s="1255">
        <v>1.4249698105093467</v>
      </c>
      <c r="X337" s="1184"/>
      <c r="Y337" s="1185"/>
      <c r="Z337" s="1256">
        <v>0.9302920334362641</v>
      </c>
      <c r="AA337" s="1185"/>
      <c r="AB337" s="1246"/>
      <c r="AC337" s="1255">
        <v>1.1547498452604943</v>
      </c>
      <c r="AD337" s="1185"/>
      <c r="AE337" s="1246"/>
      <c r="AF337" s="1255">
        <v>0.95333199133136315</v>
      </c>
      <c r="AG337" s="1185"/>
      <c r="AH337" s="1246"/>
      <c r="AI337" s="1255">
        <v>-4.5370158594384087</v>
      </c>
      <c r="AJ337" s="1184"/>
      <c r="AK337" s="1246"/>
      <c r="AL337" s="1255">
        <v>1.4061126264760748</v>
      </c>
      <c r="AM337" s="1184"/>
      <c r="AN337" s="1244"/>
      <c r="AO337" s="1255">
        <v>1.0467889408696029</v>
      </c>
      <c r="AP337" s="1186"/>
      <c r="AQ337" s="1149"/>
    </row>
    <row r="338" spans="4:43" ht="14.25" customHeight="1">
      <c r="D338" s="3042"/>
      <c r="E338" s="1180"/>
      <c r="F338" s="1188" t="s">
        <v>603</v>
      </c>
      <c r="G338" s="1183"/>
      <c r="H338" s="1187"/>
      <c r="I338" s="1189"/>
      <c r="J338" s="1244"/>
      <c r="K338" s="1255">
        <v>6.2037877012061982</v>
      </c>
      <c r="L338" s="1184"/>
      <c r="M338" s="1246"/>
      <c r="N338" s="1255">
        <v>6.441784310901344</v>
      </c>
      <c r="O338" s="1184"/>
      <c r="P338" s="1246"/>
      <c r="Q338" s="1255">
        <v>10.159872806205495</v>
      </c>
      <c r="R338" s="1184"/>
      <c r="S338" s="1246"/>
      <c r="T338" s="1255">
        <v>7.0502521287976405</v>
      </c>
      <c r="U338" s="1184"/>
      <c r="V338" s="1246"/>
      <c r="W338" s="1255">
        <v>7.2739221084886729</v>
      </c>
      <c r="X338" s="1184"/>
      <c r="Y338" s="1185"/>
      <c r="Z338" s="1256">
        <v>4.1730665668921807</v>
      </c>
      <c r="AA338" s="1185"/>
      <c r="AB338" s="1246"/>
      <c r="AC338" s="1255">
        <v>5.9074599472289213</v>
      </c>
      <c r="AD338" s="1185"/>
      <c r="AE338" s="1246"/>
      <c r="AF338" s="1255">
        <v>1.9773724377586621</v>
      </c>
      <c r="AG338" s="1185"/>
      <c r="AH338" s="1246"/>
      <c r="AI338" s="1255">
        <v>-0.58547902502580351</v>
      </c>
      <c r="AJ338" s="1184"/>
      <c r="AK338" s="1246"/>
      <c r="AL338" s="1255">
        <v>3.3100392322768402</v>
      </c>
      <c r="AM338" s="1184"/>
      <c r="AN338" s="1244"/>
      <c r="AO338" s="1255">
        <v>3.7051544622471955</v>
      </c>
      <c r="AP338" s="1186"/>
      <c r="AQ338" s="1149"/>
    </row>
    <row r="339" spans="4:43" ht="14.25" customHeight="1">
      <c r="D339" s="3042"/>
      <c r="E339" s="1180"/>
      <c r="F339" s="1172"/>
      <c r="G339" s="1182" t="s">
        <v>607</v>
      </c>
      <c r="H339" s="1183"/>
      <c r="I339" s="1183"/>
      <c r="J339" s="1248"/>
      <c r="K339" s="1257">
        <v>5.4915443196558833</v>
      </c>
      <c r="L339" s="1168"/>
      <c r="M339" s="1250"/>
      <c r="N339" s="1257">
        <v>5.7064326176267333</v>
      </c>
      <c r="O339" s="1168"/>
      <c r="P339" s="1250"/>
      <c r="Q339" s="1257">
        <v>9.6595167712480556</v>
      </c>
      <c r="R339" s="1168"/>
      <c r="S339" s="1250"/>
      <c r="T339" s="1257">
        <v>6.2609883312886305</v>
      </c>
      <c r="U339" s="1168"/>
      <c r="V339" s="1250"/>
      <c r="W339" s="1257">
        <v>6.4431398048552024</v>
      </c>
      <c r="X339" s="1168"/>
      <c r="Y339" s="1167"/>
      <c r="Z339" s="1257">
        <v>3.7774699481979646</v>
      </c>
      <c r="AA339" s="1167"/>
      <c r="AB339" s="1250"/>
      <c r="AC339" s="1257">
        <v>5.2771899116642373</v>
      </c>
      <c r="AD339" s="1167"/>
      <c r="AE339" s="1250"/>
      <c r="AF339" s="1257">
        <v>1.9845376001058401</v>
      </c>
      <c r="AG339" s="1167"/>
      <c r="AH339" s="1250"/>
      <c r="AI339" s="1257">
        <v>-0.60733618368339348</v>
      </c>
      <c r="AJ339" s="1168"/>
      <c r="AK339" s="1250"/>
      <c r="AL339" s="1257">
        <v>3.2493961661477888</v>
      </c>
      <c r="AM339" s="1168"/>
      <c r="AN339" s="1248"/>
      <c r="AO339" s="1257">
        <v>3.5319199751988384</v>
      </c>
      <c r="AP339" s="1170"/>
      <c r="AQ339" s="1149"/>
    </row>
    <row r="340" spans="4:43" ht="14.25" customHeight="1">
      <c r="D340" s="3043"/>
      <c r="E340" s="1190"/>
      <c r="F340" s="1191" t="s">
        <v>605</v>
      </c>
      <c r="G340" s="1192"/>
      <c r="H340" s="1193"/>
      <c r="I340" s="1194"/>
      <c r="J340" s="1237"/>
      <c r="K340" s="1252">
        <v>5.6013839840708401</v>
      </c>
      <c r="L340" s="1195"/>
      <c r="M340" s="1239"/>
      <c r="N340" s="1252">
        <v>6.8012139773914404</v>
      </c>
      <c r="O340" s="1195"/>
      <c r="P340" s="1239"/>
      <c r="Q340" s="1252">
        <v>9.6031688031636087</v>
      </c>
      <c r="R340" s="1195"/>
      <c r="S340" s="1239"/>
      <c r="T340" s="1252">
        <v>8.223888636693232</v>
      </c>
      <c r="U340" s="1195"/>
      <c r="V340" s="1239"/>
      <c r="W340" s="1252">
        <v>7.8689737103666779</v>
      </c>
      <c r="X340" s="1195"/>
      <c r="Y340" s="1175"/>
      <c r="Z340" s="1252">
        <v>4.9011932296331606</v>
      </c>
      <c r="AA340" s="1175"/>
      <c r="AB340" s="1239"/>
      <c r="AC340" s="1252">
        <v>6.5533014189752992</v>
      </c>
      <c r="AD340" s="1175"/>
      <c r="AE340" s="1239"/>
      <c r="AF340" s="1252">
        <v>0.66565439154440131</v>
      </c>
      <c r="AG340" s="1175"/>
      <c r="AH340" s="1239"/>
      <c r="AI340" s="1252">
        <v>0.30618624150551277</v>
      </c>
      <c r="AJ340" s="1195"/>
      <c r="AK340" s="1239"/>
      <c r="AL340" s="1252">
        <v>3.2993150659195836</v>
      </c>
      <c r="AM340" s="1195"/>
      <c r="AN340" s="1237"/>
      <c r="AO340" s="1252">
        <v>6.2353350723800105</v>
      </c>
      <c r="AP340" s="1196"/>
      <c r="AQ340" s="1149"/>
    </row>
    <row r="341" spans="4:43" ht="14.25" customHeight="1">
      <c r="E341" s="1198" t="s">
        <v>618</v>
      </c>
      <c r="F341" s="1136"/>
      <c r="G341" s="1136"/>
      <c r="H341" s="1136"/>
      <c r="I341" s="1136"/>
      <c r="J341" s="1251"/>
      <c r="K341" s="1251"/>
      <c r="L341" s="1251"/>
      <c r="M341" s="1251"/>
      <c r="N341" s="1251"/>
      <c r="O341" s="1251"/>
      <c r="P341" s="1251"/>
      <c r="Q341" s="1251"/>
      <c r="R341" s="1251"/>
      <c r="S341" s="1251"/>
      <c r="T341" s="1251"/>
      <c r="U341" s="1251"/>
      <c r="V341" s="1251"/>
      <c r="W341" s="1251"/>
      <c r="X341" s="1251"/>
      <c r="Y341" s="1251"/>
      <c r="Z341" s="1251"/>
      <c r="AA341" s="1251"/>
      <c r="AB341" s="1251"/>
      <c r="AC341" s="1251"/>
      <c r="AD341" s="1251"/>
      <c r="AE341" s="1251"/>
      <c r="AF341" s="1251"/>
      <c r="AG341" s="1251"/>
      <c r="AH341" s="1251"/>
      <c r="AI341" s="1251"/>
      <c r="AJ341" s="1251"/>
      <c r="AK341" s="1251"/>
      <c r="AL341" s="1251"/>
      <c r="AM341" s="1251"/>
      <c r="AN341" s="1251"/>
      <c r="AO341" s="1251"/>
      <c r="AP341" s="1251"/>
      <c r="AQ341" s="1251"/>
    </row>
    <row r="342" spans="4:43" ht="5.0999999999999996" customHeight="1"/>
    <row r="343" spans="4:43" ht="5.0999999999999996" customHeight="1"/>
  </sheetData>
  <mergeCells count="183">
    <mergeCell ref="D333:D340"/>
    <mergeCell ref="V324:X324"/>
    <mergeCell ref="Y324:AA324"/>
    <mergeCell ref="AB324:AD324"/>
    <mergeCell ref="AH324:AJ324"/>
    <mergeCell ref="AK324:AM324"/>
    <mergeCell ref="D325:D332"/>
    <mergeCell ref="AH303:AJ303"/>
    <mergeCell ref="AK303:AM303"/>
    <mergeCell ref="D304:D311"/>
    <mergeCell ref="D312:D319"/>
    <mergeCell ref="J322:L324"/>
    <mergeCell ref="AN322:AP324"/>
    <mergeCell ref="M323:O324"/>
    <mergeCell ref="AE323:AG324"/>
    <mergeCell ref="P324:R324"/>
    <mergeCell ref="S324:U324"/>
    <mergeCell ref="D291:D298"/>
    <mergeCell ref="J301:L303"/>
    <mergeCell ref="AN301:AP303"/>
    <mergeCell ref="M302:O303"/>
    <mergeCell ref="AE302:AG303"/>
    <mergeCell ref="P303:R303"/>
    <mergeCell ref="S303:U303"/>
    <mergeCell ref="V303:X303"/>
    <mergeCell ref="Y303:AA303"/>
    <mergeCell ref="AB303:AD303"/>
    <mergeCell ref="Y282:AA282"/>
    <mergeCell ref="AB282:AD282"/>
    <mergeCell ref="AH282:AJ282"/>
    <mergeCell ref="AK282:AM282"/>
    <mergeCell ref="D283:D290"/>
    <mergeCell ref="AH261:AJ261"/>
    <mergeCell ref="AK261:AM261"/>
    <mergeCell ref="D262:D269"/>
    <mergeCell ref="D270:D277"/>
    <mergeCell ref="J280:L282"/>
    <mergeCell ref="AH240:AJ240"/>
    <mergeCell ref="AK240:AM240"/>
    <mergeCell ref="D241:D248"/>
    <mergeCell ref="AH219:AJ219"/>
    <mergeCell ref="AK219:AM219"/>
    <mergeCell ref="D220:D227"/>
    <mergeCell ref="D228:D235"/>
    <mergeCell ref="J238:L240"/>
    <mergeCell ref="AN280:AP282"/>
    <mergeCell ref="M281:O282"/>
    <mergeCell ref="AE281:AG282"/>
    <mergeCell ref="P282:R282"/>
    <mergeCell ref="S282:U282"/>
    <mergeCell ref="D249:D256"/>
    <mergeCell ref="J259:L261"/>
    <mergeCell ref="AN259:AP261"/>
    <mergeCell ref="M260:O261"/>
    <mergeCell ref="AE260:AG261"/>
    <mergeCell ref="P261:R261"/>
    <mergeCell ref="S261:U261"/>
    <mergeCell ref="V261:X261"/>
    <mergeCell ref="Y261:AA261"/>
    <mergeCell ref="AB261:AD261"/>
    <mergeCell ref="V282:X282"/>
    <mergeCell ref="D190:D197"/>
    <mergeCell ref="D198:D205"/>
    <mergeCell ref="D160:D167"/>
    <mergeCell ref="D168:D175"/>
    <mergeCell ref="D176:D183"/>
    <mergeCell ref="J187:L189"/>
    <mergeCell ref="AN238:AP240"/>
    <mergeCell ref="M239:O240"/>
    <mergeCell ref="AE239:AG240"/>
    <mergeCell ref="P240:R240"/>
    <mergeCell ref="S240:U240"/>
    <mergeCell ref="D206:D213"/>
    <mergeCell ref="J217:L219"/>
    <mergeCell ref="AN217:AP219"/>
    <mergeCell ref="M218:O219"/>
    <mergeCell ref="AE218:AG219"/>
    <mergeCell ref="P219:R219"/>
    <mergeCell ref="S219:U219"/>
    <mergeCell ref="V219:X219"/>
    <mergeCell ref="Y219:AA219"/>
    <mergeCell ref="AB219:AD219"/>
    <mergeCell ref="V240:X240"/>
    <mergeCell ref="Y240:AA240"/>
    <mergeCell ref="AB240:AD240"/>
    <mergeCell ref="AN187:AP189"/>
    <mergeCell ref="M188:O189"/>
    <mergeCell ref="AE188:AG189"/>
    <mergeCell ref="P189:R189"/>
    <mergeCell ref="S189:U189"/>
    <mergeCell ref="V189:X189"/>
    <mergeCell ref="AN157:AP159"/>
    <mergeCell ref="M158:O159"/>
    <mergeCell ref="AE158:AG159"/>
    <mergeCell ref="P159:R159"/>
    <mergeCell ref="S159:U159"/>
    <mergeCell ref="V159:X159"/>
    <mergeCell ref="Y159:AA159"/>
    <mergeCell ref="AB159:AD159"/>
    <mergeCell ref="AH159:AJ159"/>
    <mergeCell ref="AK159:AM159"/>
    <mergeCell ref="Y189:AA189"/>
    <mergeCell ref="AB189:AD189"/>
    <mergeCell ref="AH189:AJ189"/>
    <mergeCell ref="AK189:AM189"/>
    <mergeCell ref="AH129:AJ129"/>
    <mergeCell ref="AK129:AM129"/>
    <mergeCell ref="D130:D137"/>
    <mergeCell ref="D138:D145"/>
    <mergeCell ref="D146:D153"/>
    <mergeCell ref="J157:L159"/>
    <mergeCell ref="D116:D123"/>
    <mergeCell ref="J127:L129"/>
    <mergeCell ref="AN127:AP129"/>
    <mergeCell ref="M128:O129"/>
    <mergeCell ref="AE128:AG129"/>
    <mergeCell ref="P129:R129"/>
    <mergeCell ref="S129:U129"/>
    <mergeCell ref="V129:X129"/>
    <mergeCell ref="Y129:AA129"/>
    <mergeCell ref="AB129:AD129"/>
    <mergeCell ref="Y99:AA99"/>
    <mergeCell ref="AB99:AD99"/>
    <mergeCell ref="AH99:AJ99"/>
    <mergeCell ref="AK99:AM99"/>
    <mergeCell ref="D100:D107"/>
    <mergeCell ref="D108:D115"/>
    <mergeCell ref="AK65:AM65"/>
    <mergeCell ref="D66:D73"/>
    <mergeCell ref="D74:D81"/>
    <mergeCell ref="D82:D89"/>
    <mergeCell ref="J97:L99"/>
    <mergeCell ref="M98:O99"/>
    <mergeCell ref="AE98:AG99"/>
    <mergeCell ref="P99:R99"/>
    <mergeCell ref="S99:U99"/>
    <mergeCell ref="V99:X99"/>
    <mergeCell ref="J63:L65"/>
    <mergeCell ref="AN63:AP65"/>
    <mergeCell ref="M64:O65"/>
    <mergeCell ref="AE64:AG65"/>
    <mergeCell ref="P65:R65"/>
    <mergeCell ref="S65:U65"/>
    <mergeCell ref="V65:X65"/>
    <mergeCell ref="Y65:AA65"/>
    <mergeCell ref="AB65:AD65"/>
    <mergeCell ref="AH65:AJ65"/>
    <mergeCell ref="AH19:AJ19"/>
    <mergeCell ref="AK19:AM19"/>
    <mergeCell ref="AN53:AP55"/>
    <mergeCell ref="M54:O55"/>
    <mergeCell ref="AE54:AG55"/>
    <mergeCell ref="P55:R55"/>
    <mergeCell ref="S55:U55"/>
    <mergeCell ref="V55:X55"/>
    <mergeCell ref="Y55:AA55"/>
    <mergeCell ref="AB55:AD55"/>
    <mergeCell ref="AH55:AJ55"/>
    <mergeCell ref="AK55:AM55"/>
    <mergeCell ref="D20:D27"/>
    <mergeCell ref="D28:D35"/>
    <mergeCell ref="D36:D43"/>
    <mergeCell ref="J53:L55"/>
    <mergeCell ref="AK8:AM8"/>
    <mergeCell ref="J17:L19"/>
    <mergeCell ref="AN17:AP19"/>
    <mergeCell ref="M18:O19"/>
    <mergeCell ref="AE18:AG19"/>
    <mergeCell ref="P19:R19"/>
    <mergeCell ref="S19:U19"/>
    <mergeCell ref="V19:X19"/>
    <mergeCell ref="Y19:AA19"/>
    <mergeCell ref="AB19:AD19"/>
    <mergeCell ref="J6:L8"/>
    <mergeCell ref="AN6:AP8"/>
    <mergeCell ref="M7:O8"/>
    <mergeCell ref="AE7:AG8"/>
    <mergeCell ref="P8:R8"/>
    <mergeCell ref="S8:U8"/>
    <mergeCell ref="V8:X8"/>
    <mergeCell ref="Y8:AA8"/>
    <mergeCell ref="AB8:AD8"/>
    <mergeCell ref="AH8:AJ8"/>
  </mergeCells>
  <phoneticPr fontId="21"/>
  <printOptions horizontalCentered="1"/>
  <pageMargins left="0.19685039370078741" right="0.19685039370078741" top="0.19685039370078741" bottom="0.19685039370078741" header="0.19685039370078741" footer="0.19685039370078741"/>
  <pageSetup paperSize="9" scale="74" fitToHeight="0" orientation="landscape" r:id="rId1"/>
  <headerFooter alignWithMargins="0">
    <oddFooter>&amp;C&amp;P</oddFooter>
  </headerFooter>
  <rowBreaks count="7" manualBreakCount="7">
    <brk id="49" max="16383" man="1"/>
    <brk id="95" max="16383" man="1"/>
    <brk id="154" max="16383" man="1"/>
    <brk id="155" max="16383" man="1"/>
    <brk id="215" max="16383" man="1"/>
    <brk id="257" max="16383" man="1"/>
    <brk id="29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pageSetUpPr fitToPage="1"/>
  </sheetPr>
  <dimension ref="A2:F24"/>
  <sheetViews>
    <sheetView zoomScale="70" zoomScaleNormal="70" workbookViewId="0"/>
  </sheetViews>
  <sheetFormatPr defaultRowHeight="17.25"/>
  <cols>
    <col min="1" max="2" width="4.625" style="1323" customWidth="1"/>
    <col min="3" max="3" width="33.375" style="1323" bestFit="1" customWidth="1"/>
    <col min="4" max="4" width="12.75" style="1323" customWidth="1"/>
    <col min="5" max="6" width="9" style="1323"/>
    <col min="7" max="7" width="10.625" style="1323" bestFit="1" customWidth="1"/>
    <col min="8" max="16384" width="9" style="1323"/>
  </cols>
  <sheetData>
    <row r="2" spans="1:6" ht="24" customHeight="1">
      <c r="A2" s="3070" t="s">
        <v>1558</v>
      </c>
      <c r="B2" s="3071"/>
      <c r="C2" s="3071"/>
      <c r="D2" s="3071"/>
    </row>
    <row r="3" spans="1:6" ht="9.75" customHeight="1">
      <c r="A3" s="1324"/>
      <c r="B3" s="1324"/>
      <c r="C3" s="1324"/>
      <c r="D3" s="1324"/>
    </row>
    <row r="4" spans="1:6">
      <c r="A4" s="1328"/>
      <c r="B4" s="1328"/>
      <c r="C4" s="1328"/>
      <c r="D4" s="2739" t="s">
        <v>1557</v>
      </c>
    </row>
    <row r="5" spans="1:6" ht="20.25" customHeight="1">
      <c r="A5" s="1327"/>
      <c r="B5" s="1328"/>
      <c r="C5" s="1329"/>
      <c r="D5" s="2738" t="s">
        <v>776</v>
      </c>
    </row>
    <row r="6" spans="1:6" ht="9.75" customHeight="1">
      <c r="A6" s="1325"/>
      <c r="B6" s="1326"/>
      <c r="C6" s="1326"/>
      <c r="D6" s="1330"/>
    </row>
    <row r="7" spans="1:6" ht="18" customHeight="1">
      <c r="A7" s="1331" t="s">
        <v>777</v>
      </c>
      <c r="B7" s="1332"/>
      <c r="C7" s="1332"/>
      <c r="D7" s="2918">
        <v>21.917554181714728</v>
      </c>
    </row>
    <row r="8" spans="1:6" ht="18" customHeight="1">
      <c r="A8" s="1331"/>
      <c r="B8" s="1332"/>
      <c r="C8" s="1332"/>
      <c r="D8" s="1333"/>
      <c r="F8" s="1323" t="s">
        <v>788</v>
      </c>
    </row>
    <row r="9" spans="1:6" ht="18" customHeight="1">
      <c r="A9" s="1331"/>
      <c r="B9" s="1332"/>
      <c r="C9" s="1332"/>
      <c r="D9" s="1333"/>
      <c r="F9" s="1336">
        <f>D19/D11</f>
        <v>-2.1105376118548378E-2</v>
      </c>
    </row>
    <row r="10" spans="1:6" ht="18" customHeight="1">
      <c r="A10" s="1331" t="s">
        <v>778</v>
      </c>
      <c r="B10" s="1332"/>
      <c r="C10" s="1332"/>
      <c r="D10" s="1333"/>
    </row>
    <row r="11" spans="1:6" ht="18" customHeight="1">
      <c r="A11" s="1331"/>
      <c r="B11" s="1332" t="s">
        <v>1539</v>
      </c>
      <c r="C11" s="1332"/>
      <c r="D11" s="2919">
        <v>27.020373467432726</v>
      </c>
    </row>
    <row r="12" spans="1:6" ht="18" customHeight="1">
      <c r="A12" s="1331"/>
      <c r="B12" s="1332"/>
      <c r="C12" s="1332"/>
      <c r="D12" s="1333"/>
    </row>
    <row r="13" spans="1:6" ht="18" customHeight="1">
      <c r="A13" s="1331"/>
      <c r="B13" s="1332" t="s">
        <v>779</v>
      </c>
      <c r="C13" s="1332"/>
      <c r="D13" s="1333"/>
    </row>
    <row r="14" spans="1:6" ht="18" customHeight="1">
      <c r="A14" s="1331"/>
      <c r="B14" s="1332"/>
      <c r="C14" s="1332" t="s">
        <v>780</v>
      </c>
      <c r="D14" s="2920">
        <v>-0.41610011635367217</v>
      </c>
    </row>
    <row r="15" spans="1:6" ht="18" customHeight="1">
      <c r="A15" s="1331"/>
      <c r="B15" s="1332"/>
      <c r="C15" s="1332" t="s">
        <v>781</v>
      </c>
      <c r="D15" s="2921">
        <v>-1.5617117949999858E-2</v>
      </c>
    </row>
    <row r="16" spans="1:6" ht="18" customHeight="1">
      <c r="A16" s="1331"/>
      <c r="B16" s="1332"/>
      <c r="C16" s="1332" t="s">
        <v>782</v>
      </c>
      <c r="D16" s="2921">
        <v>-8.2269266102269312E-2</v>
      </c>
    </row>
    <row r="17" spans="1:4" ht="18" customHeight="1">
      <c r="A17" s="1331"/>
      <c r="B17" s="1332"/>
      <c r="C17" s="1332" t="s">
        <v>783</v>
      </c>
      <c r="D17" s="2921">
        <v>-5.5721198127300225E-2</v>
      </c>
    </row>
    <row r="18" spans="1:4" ht="18" customHeight="1">
      <c r="A18" s="1331"/>
      <c r="B18" s="1332"/>
      <c r="C18" s="1332" t="s">
        <v>784</v>
      </c>
      <c r="D18" s="2922">
        <v>-5.6744636057133341E-4</v>
      </c>
    </row>
    <row r="19" spans="1:4" ht="18" customHeight="1">
      <c r="A19" s="1331"/>
      <c r="B19" s="1332"/>
      <c r="C19" s="1332" t="s">
        <v>785</v>
      </c>
      <c r="D19" s="2923">
        <v>-0.57027514489381292</v>
      </c>
    </row>
    <row r="20" spans="1:4" ht="18" customHeight="1">
      <c r="A20" s="1331"/>
      <c r="B20" s="1332"/>
      <c r="C20" s="1332"/>
      <c r="D20" s="1333"/>
    </row>
    <row r="21" spans="1:4" ht="18" customHeight="1">
      <c r="A21" s="1331"/>
      <c r="B21" s="1332"/>
      <c r="C21" s="1332"/>
      <c r="D21" s="1333"/>
    </row>
    <row r="22" spans="1:4" ht="18" customHeight="1">
      <c r="A22" s="1331"/>
      <c r="B22" s="1332" t="s">
        <v>786</v>
      </c>
      <c r="C22" s="1332"/>
      <c r="D22" s="2924">
        <v>26.45009832253891</v>
      </c>
    </row>
    <row r="23" spans="1:4" ht="18" customHeight="1">
      <c r="A23" s="1331"/>
      <c r="B23" s="1332"/>
      <c r="C23" s="1332" t="s">
        <v>787</v>
      </c>
      <c r="D23" s="2925">
        <v>0.5702751448938157</v>
      </c>
    </row>
    <row r="24" spans="1:4" ht="12.75" customHeight="1">
      <c r="A24" s="1327"/>
      <c r="B24" s="1328"/>
      <c r="C24" s="1334"/>
      <c r="D24" s="1335"/>
    </row>
  </sheetData>
  <mergeCells count="1">
    <mergeCell ref="A2:D2"/>
  </mergeCells>
  <phoneticPr fontId="21"/>
  <pageMargins left="0.7" right="0.7" top="0.75" bottom="0.75" header="0.3" footer="0.3"/>
  <pageSetup paperSize="9" scale="8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50"/>
  </sheetPr>
  <dimension ref="A1"/>
  <sheetViews>
    <sheetView zoomScale="85" zoomScaleNormal="85" workbookViewId="0"/>
  </sheetViews>
  <sheetFormatPr defaultRowHeight="13.5"/>
  <sheetData/>
  <phoneticPr fontId="2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249977111117893"/>
  </sheetPr>
  <dimension ref="A1"/>
  <sheetViews>
    <sheetView zoomScale="85" zoomScaleNormal="85" workbookViewId="0"/>
  </sheetViews>
  <sheetFormatPr defaultRowHeight="13.5"/>
  <sheetData/>
  <phoneticPr fontId="2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249977111117893"/>
  </sheetPr>
  <dimension ref="A1:D49"/>
  <sheetViews>
    <sheetView zoomScale="85" zoomScaleNormal="85" workbookViewId="0"/>
  </sheetViews>
  <sheetFormatPr defaultRowHeight="13.5"/>
  <cols>
    <col min="1" max="1" width="16.625" style="1317" customWidth="1"/>
    <col min="2" max="4" width="11.125" style="1317" customWidth="1"/>
    <col min="5" max="16384" width="9" style="1317"/>
  </cols>
  <sheetData>
    <row r="1" spans="1:4">
      <c r="A1" s="1317" t="s">
        <v>802</v>
      </c>
      <c r="B1" s="1317" t="s">
        <v>700</v>
      </c>
      <c r="C1" s="1317" t="s">
        <v>816</v>
      </c>
      <c r="D1" s="1317" t="s">
        <v>817</v>
      </c>
    </row>
    <row r="2" spans="1:4">
      <c r="A2" s="1317" t="s">
        <v>818</v>
      </c>
    </row>
    <row r="3" spans="1:4">
      <c r="A3" s="1317" t="s">
        <v>819</v>
      </c>
    </row>
    <row r="4" spans="1:4">
      <c r="B4" s="1317" t="s">
        <v>241</v>
      </c>
      <c r="C4" s="1317" t="s">
        <v>699</v>
      </c>
      <c r="D4" s="1317" t="s">
        <v>698</v>
      </c>
    </row>
    <row r="5" spans="1:4">
      <c r="A5" s="1317" t="s">
        <v>820</v>
      </c>
    </row>
    <row r="6" spans="1:4">
      <c r="A6" s="1356" t="s">
        <v>241</v>
      </c>
      <c r="B6" s="1356">
        <v>135.1</v>
      </c>
      <c r="C6" s="1356">
        <v>68.900000000000006</v>
      </c>
      <c r="D6" s="1356">
        <v>147.69999999999999</v>
      </c>
    </row>
    <row r="7" spans="1:4">
      <c r="A7" s="1356" t="s">
        <v>821</v>
      </c>
      <c r="B7" s="1356">
        <v>13.9</v>
      </c>
      <c r="C7" s="1356">
        <v>3.6</v>
      </c>
      <c r="D7" s="1356">
        <v>15.9</v>
      </c>
    </row>
    <row r="8" spans="1:4">
      <c r="A8" s="1317" t="s">
        <v>822</v>
      </c>
      <c r="B8" s="1317">
        <v>11.3</v>
      </c>
      <c r="C8" s="1317">
        <v>2.7</v>
      </c>
      <c r="D8" s="1317">
        <v>13</v>
      </c>
    </row>
    <row r="9" spans="1:4">
      <c r="A9" s="1317" t="s">
        <v>823</v>
      </c>
      <c r="B9" s="1317">
        <v>2.6</v>
      </c>
      <c r="C9" s="1317">
        <v>1</v>
      </c>
      <c r="D9" s="1317">
        <v>3</v>
      </c>
    </row>
    <row r="10" spans="1:4">
      <c r="A10" s="1317" t="s">
        <v>824</v>
      </c>
      <c r="B10" s="1317">
        <v>0.7</v>
      </c>
      <c r="C10" s="1317">
        <v>0.1</v>
      </c>
      <c r="D10" s="1317">
        <v>0.8</v>
      </c>
    </row>
    <row r="11" spans="1:4">
      <c r="A11" s="1317" t="s">
        <v>822</v>
      </c>
      <c r="B11" s="1317">
        <v>0.5</v>
      </c>
      <c r="C11" s="1317">
        <v>0</v>
      </c>
      <c r="D11" s="1317">
        <v>0.6</v>
      </c>
    </row>
    <row r="12" spans="1:4">
      <c r="A12" s="1317" t="s">
        <v>823</v>
      </c>
      <c r="B12" s="1317">
        <v>0.1</v>
      </c>
      <c r="C12" s="1317">
        <v>0</v>
      </c>
      <c r="D12" s="1317">
        <v>0.1</v>
      </c>
    </row>
    <row r="13" spans="1:4">
      <c r="A13" s="1317" t="s">
        <v>825</v>
      </c>
      <c r="B13" s="1317">
        <v>3.2</v>
      </c>
      <c r="C13" s="1317">
        <v>1.2</v>
      </c>
      <c r="D13" s="1317">
        <v>3.6</v>
      </c>
    </row>
    <row r="14" spans="1:4">
      <c r="A14" s="1317" t="s">
        <v>826</v>
      </c>
      <c r="B14" s="1317">
        <v>0.3</v>
      </c>
      <c r="C14" s="1317">
        <v>0</v>
      </c>
      <c r="D14" s="1317">
        <v>0.4</v>
      </c>
    </row>
    <row r="15" spans="1:4">
      <c r="A15" s="1317" t="s">
        <v>827</v>
      </c>
      <c r="B15" s="1317">
        <v>1.5</v>
      </c>
      <c r="C15" s="1317">
        <v>0</v>
      </c>
      <c r="D15" s="1317">
        <v>1.7</v>
      </c>
    </row>
    <row r="16" spans="1:4">
      <c r="A16" s="1356" t="s">
        <v>828</v>
      </c>
      <c r="B16" s="1356">
        <v>51.7</v>
      </c>
      <c r="C16" s="1356">
        <v>22.3</v>
      </c>
      <c r="D16" s="1356">
        <v>57.3</v>
      </c>
    </row>
    <row r="17" spans="1:4">
      <c r="A17" s="1356" t="s">
        <v>829</v>
      </c>
      <c r="B17" s="1356">
        <v>7.9</v>
      </c>
      <c r="C17" s="1356">
        <v>11.1</v>
      </c>
      <c r="D17" s="1356">
        <v>7.3</v>
      </c>
    </row>
    <row r="18" spans="1:4">
      <c r="A18" s="1316" t="s">
        <v>968</v>
      </c>
      <c r="B18" s="1316">
        <v>11.9</v>
      </c>
      <c r="C18" s="1316">
        <v>11.2</v>
      </c>
      <c r="D18" s="1316">
        <v>12.1</v>
      </c>
    </row>
    <row r="19" spans="1:4">
      <c r="A19" s="1317" t="s">
        <v>831</v>
      </c>
      <c r="B19" s="1317">
        <v>4.8</v>
      </c>
      <c r="C19" s="1317">
        <v>0.1</v>
      </c>
      <c r="D19" s="1317">
        <v>5.6</v>
      </c>
    </row>
    <row r="20" spans="1:4">
      <c r="A20" s="1317" t="s">
        <v>832</v>
      </c>
      <c r="B20" s="1317">
        <v>2.8</v>
      </c>
      <c r="C20" s="1317">
        <v>2.7</v>
      </c>
      <c r="D20" s="1317">
        <v>2.8</v>
      </c>
    </row>
    <row r="21" spans="1:4">
      <c r="A21" s="1317" t="s">
        <v>833</v>
      </c>
      <c r="B21" s="1317">
        <v>0.3</v>
      </c>
      <c r="C21" s="1317" t="s">
        <v>244</v>
      </c>
      <c r="D21" s="1317">
        <v>0.3</v>
      </c>
    </row>
    <row r="22" spans="1:4">
      <c r="A22" s="1317" t="s">
        <v>834</v>
      </c>
      <c r="B22" s="1317">
        <v>1</v>
      </c>
      <c r="C22" s="1317">
        <v>0</v>
      </c>
      <c r="D22" s="1317">
        <v>1.2</v>
      </c>
    </row>
    <row r="23" spans="1:4">
      <c r="A23" s="1317" t="s">
        <v>835</v>
      </c>
      <c r="B23" s="1317">
        <v>0</v>
      </c>
      <c r="C23" s="1317" t="s">
        <v>244</v>
      </c>
      <c r="D23" s="1317">
        <v>0</v>
      </c>
    </row>
    <row r="24" spans="1:4">
      <c r="A24" s="1317" t="s">
        <v>836</v>
      </c>
      <c r="B24" s="1317">
        <v>0.4</v>
      </c>
      <c r="C24" s="1317">
        <v>0.1</v>
      </c>
      <c r="D24" s="1317">
        <v>0.4</v>
      </c>
    </row>
    <row r="25" spans="1:4">
      <c r="A25" s="1317" t="s">
        <v>837</v>
      </c>
      <c r="B25" s="1317">
        <v>0</v>
      </c>
      <c r="C25" s="1317">
        <v>0</v>
      </c>
      <c r="D25" s="1317">
        <v>0.1</v>
      </c>
    </row>
    <row r="26" spans="1:4">
      <c r="A26" s="1317" t="s">
        <v>838</v>
      </c>
      <c r="B26" s="1317">
        <v>2.8</v>
      </c>
      <c r="C26" s="1317">
        <v>0.2</v>
      </c>
      <c r="D26" s="1317">
        <v>3.3</v>
      </c>
    </row>
    <row r="27" spans="1:4">
      <c r="A27" s="1317" t="s">
        <v>839</v>
      </c>
      <c r="B27" s="1317">
        <v>0</v>
      </c>
      <c r="C27" s="1317">
        <v>0</v>
      </c>
      <c r="D27" s="1317">
        <v>0</v>
      </c>
    </row>
    <row r="28" spans="1:4">
      <c r="A28" s="1317" t="s">
        <v>840</v>
      </c>
      <c r="B28" s="1317">
        <v>3.5</v>
      </c>
      <c r="C28" s="1317">
        <v>0.4</v>
      </c>
      <c r="D28" s="1317">
        <v>4.0999999999999996</v>
      </c>
    </row>
    <row r="29" spans="1:4">
      <c r="A29" s="1317" t="s">
        <v>841</v>
      </c>
      <c r="B29" s="1317">
        <v>0</v>
      </c>
      <c r="C29" s="1317">
        <v>0</v>
      </c>
      <c r="D29" s="1317">
        <v>0</v>
      </c>
    </row>
    <row r="30" spans="1:4">
      <c r="A30" s="1317" t="s">
        <v>842</v>
      </c>
      <c r="B30" s="1317">
        <v>1.3</v>
      </c>
      <c r="C30" s="1317">
        <v>0</v>
      </c>
      <c r="D30" s="1317">
        <v>1.6</v>
      </c>
    </row>
    <row r="31" spans="1:4">
      <c r="A31" s="1317" t="s">
        <v>843</v>
      </c>
      <c r="B31" s="1317">
        <v>0.1</v>
      </c>
      <c r="C31" s="1317">
        <v>0</v>
      </c>
      <c r="D31" s="1317">
        <v>0.1</v>
      </c>
    </row>
    <row r="32" spans="1:4">
      <c r="A32" s="1317" t="s">
        <v>844</v>
      </c>
      <c r="B32" s="1317">
        <v>0</v>
      </c>
      <c r="C32" s="1317">
        <v>0</v>
      </c>
      <c r="D32" s="1317">
        <v>0</v>
      </c>
    </row>
    <row r="33" spans="1:4">
      <c r="A33" s="1317" t="s">
        <v>845</v>
      </c>
      <c r="B33" s="1317">
        <v>1.4</v>
      </c>
      <c r="C33" s="1317">
        <v>0.9</v>
      </c>
      <c r="D33" s="1317">
        <v>1.5</v>
      </c>
    </row>
    <row r="34" spans="1:4">
      <c r="A34" s="1317" t="s">
        <v>846</v>
      </c>
      <c r="B34" s="1317">
        <v>0.3</v>
      </c>
      <c r="C34" s="1317">
        <v>0.3</v>
      </c>
      <c r="D34" s="1317">
        <v>0.3</v>
      </c>
    </row>
    <row r="35" spans="1:4">
      <c r="A35" s="1317" t="s">
        <v>847</v>
      </c>
      <c r="B35" s="1317">
        <v>0.6</v>
      </c>
      <c r="C35" s="1317">
        <v>2.7</v>
      </c>
      <c r="D35" s="1317">
        <v>0.2</v>
      </c>
    </row>
    <row r="36" spans="1:4">
      <c r="A36" s="1317" t="s">
        <v>848</v>
      </c>
      <c r="B36" s="1317">
        <v>0.7</v>
      </c>
      <c r="C36" s="1317">
        <v>0</v>
      </c>
      <c r="D36" s="1317">
        <v>0.8</v>
      </c>
    </row>
    <row r="37" spans="1:4">
      <c r="A37" s="1317" t="s">
        <v>849</v>
      </c>
      <c r="B37" s="1317">
        <v>3</v>
      </c>
      <c r="C37" s="1317">
        <v>1.2</v>
      </c>
      <c r="D37" s="1317">
        <v>3.3</v>
      </c>
    </row>
    <row r="38" spans="1:4">
      <c r="A38" s="1317" t="s">
        <v>850</v>
      </c>
      <c r="B38" s="1317">
        <v>1</v>
      </c>
      <c r="C38" s="1317">
        <v>1</v>
      </c>
      <c r="D38" s="1317">
        <v>1.1000000000000001</v>
      </c>
    </row>
    <row r="39" spans="1:4">
      <c r="A39" s="1317" t="s">
        <v>851</v>
      </c>
      <c r="B39" s="1317">
        <v>0.6</v>
      </c>
      <c r="C39" s="1317">
        <v>0.3</v>
      </c>
      <c r="D39" s="1317">
        <v>0.7</v>
      </c>
    </row>
    <row r="40" spans="1:4">
      <c r="A40" s="1317" t="s">
        <v>852</v>
      </c>
      <c r="B40" s="1317">
        <v>14.2</v>
      </c>
      <c r="C40" s="1317">
        <v>4.7</v>
      </c>
      <c r="D40" s="1317">
        <v>16</v>
      </c>
    </row>
    <row r="41" spans="1:4">
      <c r="A41" s="1317" t="s">
        <v>853</v>
      </c>
      <c r="B41" s="1317">
        <v>5.0999999999999996</v>
      </c>
      <c r="C41" s="1317">
        <v>4.7</v>
      </c>
      <c r="D41" s="1317">
        <v>5.0999999999999996</v>
      </c>
    </row>
    <row r="42" spans="1:4">
      <c r="A42" s="1317" t="s">
        <v>854</v>
      </c>
    </row>
    <row r="43" spans="1:4">
      <c r="A43" s="1317" t="s">
        <v>825</v>
      </c>
      <c r="B43" s="1317">
        <v>3.4</v>
      </c>
      <c r="C43" s="1317">
        <v>1.4</v>
      </c>
      <c r="D43" s="1317">
        <v>3.8</v>
      </c>
    </row>
    <row r="44" spans="1:4">
      <c r="A44" s="1317" t="s">
        <v>826</v>
      </c>
      <c r="B44" s="1317">
        <v>0.3</v>
      </c>
      <c r="C44" s="1317">
        <v>0</v>
      </c>
      <c r="D44" s="1317">
        <v>0.4</v>
      </c>
    </row>
    <row r="45" spans="1:4">
      <c r="A45" s="1317" t="s">
        <v>827</v>
      </c>
      <c r="B45" s="1317">
        <v>1.5</v>
      </c>
      <c r="C45" s="1317">
        <v>0</v>
      </c>
      <c r="D45" s="1317">
        <v>1.8</v>
      </c>
    </row>
    <row r="46" spans="1:4">
      <c r="A46" s="1317" t="s">
        <v>828</v>
      </c>
      <c r="B46" s="1317">
        <v>53.8</v>
      </c>
      <c r="C46" s="1317">
        <v>23.3</v>
      </c>
      <c r="D46" s="1317">
        <v>59.7</v>
      </c>
    </row>
    <row r="47" spans="1:4">
      <c r="A47" s="1317" t="s">
        <v>829</v>
      </c>
      <c r="B47" s="1317">
        <v>8.6</v>
      </c>
      <c r="C47" s="1317">
        <v>11.6</v>
      </c>
      <c r="D47" s="1317">
        <v>8</v>
      </c>
    </row>
    <row r="49" spans="3:4">
      <c r="C49" s="2832">
        <f>SUM(C18:C41)+SUM(C13:C15)</f>
        <v>31.7</v>
      </c>
      <c r="D49" s="2832">
        <f>SUM(D18:D41)+SUM(D13:D15)</f>
        <v>66.3</v>
      </c>
    </row>
  </sheetData>
  <phoneticPr fontId="2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5" tint="-0.249977111117893"/>
    <pageSetUpPr fitToPage="1"/>
  </sheetPr>
  <dimension ref="B1:V53"/>
  <sheetViews>
    <sheetView showGridLines="0" zoomScaleNormal="100" workbookViewId="0"/>
  </sheetViews>
  <sheetFormatPr defaultRowHeight="12"/>
  <cols>
    <col min="1" max="1" width="1.625" style="1409" customWidth="1"/>
    <col min="2" max="3" width="2.5" style="1409" customWidth="1"/>
    <col min="4" max="4" width="1.875" style="1409" customWidth="1"/>
    <col min="5" max="5" width="12" style="1409" customWidth="1"/>
    <col min="6" max="6" width="1.625" style="1409" customWidth="1"/>
    <col min="7" max="7" width="10" style="1409" customWidth="1"/>
    <col min="8" max="8" width="0.625" style="1409" customWidth="1"/>
    <col min="9" max="9" width="10" style="1409" customWidth="1"/>
    <col min="10" max="10" width="0.625" style="1409" customWidth="1"/>
    <col min="11" max="11" width="11.125" style="1548" customWidth="1"/>
    <col min="12" max="12" width="0.875" style="1548" customWidth="1"/>
    <col min="13" max="13" width="10.625" style="1409" customWidth="1"/>
    <col min="14" max="14" width="0.625" style="1409" customWidth="1"/>
    <col min="15" max="15" width="10" style="1409" customWidth="1"/>
    <col min="16" max="16" width="0.625" style="1409" customWidth="1"/>
    <col min="17" max="17" width="10" style="1409" customWidth="1"/>
    <col min="18" max="18" width="0.625" style="1409" customWidth="1"/>
    <col min="19" max="19" width="10" style="1409" customWidth="1"/>
    <col min="20" max="20" width="0.625" style="1409" customWidth="1"/>
    <col min="21" max="21" width="6.25" style="1409" customWidth="1"/>
    <col min="22" max="256" width="9" style="1409"/>
    <col min="257" max="257" width="1.625" style="1409" customWidth="1"/>
    <col min="258" max="259" width="2.5" style="1409" customWidth="1"/>
    <col min="260" max="260" width="1.875" style="1409" customWidth="1"/>
    <col min="261" max="261" width="12" style="1409" customWidth="1"/>
    <col min="262" max="262" width="1.625" style="1409" customWidth="1"/>
    <col min="263" max="263" width="10" style="1409" customWidth="1"/>
    <col min="264" max="264" width="0.625" style="1409" customWidth="1"/>
    <col min="265" max="265" width="10" style="1409" customWidth="1"/>
    <col min="266" max="266" width="0.625" style="1409" customWidth="1"/>
    <col min="267" max="267" width="11.125" style="1409" customWidth="1"/>
    <col min="268" max="268" width="0.875" style="1409" customWidth="1"/>
    <col min="269" max="269" width="10.625" style="1409" customWidth="1"/>
    <col min="270" max="270" width="0.625" style="1409" customWidth="1"/>
    <col min="271" max="271" width="10" style="1409" customWidth="1"/>
    <col min="272" max="272" width="0.625" style="1409" customWidth="1"/>
    <col min="273" max="273" width="10" style="1409" customWidth="1"/>
    <col min="274" max="274" width="0.625" style="1409" customWidth="1"/>
    <col min="275" max="275" width="10" style="1409" customWidth="1"/>
    <col min="276" max="276" width="0.625" style="1409" customWidth="1"/>
    <col min="277" max="277" width="6.25" style="1409" customWidth="1"/>
    <col min="278" max="512" width="9" style="1409"/>
    <col min="513" max="513" width="1.625" style="1409" customWidth="1"/>
    <col min="514" max="515" width="2.5" style="1409" customWidth="1"/>
    <col min="516" max="516" width="1.875" style="1409" customWidth="1"/>
    <col min="517" max="517" width="12" style="1409" customWidth="1"/>
    <col min="518" max="518" width="1.625" style="1409" customWidth="1"/>
    <col min="519" max="519" width="10" style="1409" customWidth="1"/>
    <col min="520" max="520" width="0.625" style="1409" customWidth="1"/>
    <col min="521" max="521" width="10" style="1409" customWidth="1"/>
    <col min="522" max="522" width="0.625" style="1409" customWidth="1"/>
    <col min="523" max="523" width="11.125" style="1409" customWidth="1"/>
    <col min="524" max="524" width="0.875" style="1409" customWidth="1"/>
    <col min="525" max="525" width="10.625" style="1409" customWidth="1"/>
    <col min="526" max="526" width="0.625" style="1409" customWidth="1"/>
    <col min="527" max="527" width="10" style="1409" customWidth="1"/>
    <col min="528" max="528" width="0.625" style="1409" customWidth="1"/>
    <col min="529" max="529" width="10" style="1409" customWidth="1"/>
    <col min="530" max="530" width="0.625" style="1409" customWidth="1"/>
    <col min="531" max="531" width="10" style="1409" customWidth="1"/>
    <col min="532" max="532" width="0.625" style="1409" customWidth="1"/>
    <col min="533" max="533" width="6.25" style="1409" customWidth="1"/>
    <col min="534" max="768" width="9" style="1409"/>
    <col min="769" max="769" width="1.625" style="1409" customWidth="1"/>
    <col min="770" max="771" width="2.5" style="1409" customWidth="1"/>
    <col min="772" max="772" width="1.875" style="1409" customWidth="1"/>
    <col min="773" max="773" width="12" style="1409" customWidth="1"/>
    <col min="774" max="774" width="1.625" style="1409" customWidth="1"/>
    <col min="775" max="775" width="10" style="1409" customWidth="1"/>
    <col min="776" max="776" width="0.625" style="1409" customWidth="1"/>
    <col min="777" max="777" width="10" style="1409" customWidth="1"/>
    <col min="778" max="778" width="0.625" style="1409" customWidth="1"/>
    <col min="779" max="779" width="11.125" style="1409" customWidth="1"/>
    <col min="780" max="780" width="0.875" style="1409" customWidth="1"/>
    <col min="781" max="781" width="10.625" style="1409" customWidth="1"/>
    <col min="782" max="782" width="0.625" style="1409" customWidth="1"/>
    <col min="783" max="783" width="10" style="1409" customWidth="1"/>
    <col min="784" max="784" width="0.625" style="1409" customWidth="1"/>
    <col min="785" max="785" width="10" style="1409" customWidth="1"/>
    <col min="786" max="786" width="0.625" style="1409" customWidth="1"/>
    <col min="787" max="787" width="10" style="1409" customWidth="1"/>
    <col min="788" max="788" width="0.625" style="1409" customWidth="1"/>
    <col min="789" max="789" width="6.25" style="1409" customWidth="1"/>
    <col min="790" max="1024" width="9" style="1409"/>
    <col min="1025" max="1025" width="1.625" style="1409" customWidth="1"/>
    <col min="1026" max="1027" width="2.5" style="1409" customWidth="1"/>
    <col min="1028" max="1028" width="1.875" style="1409" customWidth="1"/>
    <col min="1029" max="1029" width="12" style="1409" customWidth="1"/>
    <col min="1030" max="1030" width="1.625" style="1409" customWidth="1"/>
    <col min="1031" max="1031" width="10" style="1409" customWidth="1"/>
    <col min="1032" max="1032" width="0.625" style="1409" customWidth="1"/>
    <col min="1033" max="1033" width="10" style="1409" customWidth="1"/>
    <col min="1034" max="1034" width="0.625" style="1409" customWidth="1"/>
    <col min="1035" max="1035" width="11.125" style="1409" customWidth="1"/>
    <col min="1036" max="1036" width="0.875" style="1409" customWidth="1"/>
    <col min="1037" max="1037" width="10.625" style="1409" customWidth="1"/>
    <col min="1038" max="1038" width="0.625" style="1409" customWidth="1"/>
    <col min="1039" max="1039" width="10" style="1409" customWidth="1"/>
    <col min="1040" max="1040" width="0.625" style="1409" customWidth="1"/>
    <col min="1041" max="1041" width="10" style="1409" customWidth="1"/>
    <col min="1042" max="1042" width="0.625" style="1409" customWidth="1"/>
    <col min="1043" max="1043" width="10" style="1409" customWidth="1"/>
    <col min="1044" max="1044" width="0.625" style="1409" customWidth="1"/>
    <col min="1045" max="1045" width="6.25" style="1409" customWidth="1"/>
    <col min="1046" max="1280" width="9" style="1409"/>
    <col min="1281" max="1281" width="1.625" style="1409" customWidth="1"/>
    <col min="1282" max="1283" width="2.5" style="1409" customWidth="1"/>
    <col min="1284" max="1284" width="1.875" style="1409" customWidth="1"/>
    <col min="1285" max="1285" width="12" style="1409" customWidth="1"/>
    <col min="1286" max="1286" width="1.625" style="1409" customWidth="1"/>
    <col min="1287" max="1287" width="10" style="1409" customWidth="1"/>
    <col min="1288" max="1288" width="0.625" style="1409" customWidth="1"/>
    <col min="1289" max="1289" width="10" style="1409" customWidth="1"/>
    <col min="1290" max="1290" width="0.625" style="1409" customWidth="1"/>
    <col min="1291" max="1291" width="11.125" style="1409" customWidth="1"/>
    <col min="1292" max="1292" width="0.875" style="1409" customWidth="1"/>
    <col min="1293" max="1293" width="10.625" style="1409" customWidth="1"/>
    <col min="1294" max="1294" width="0.625" style="1409" customWidth="1"/>
    <col min="1295" max="1295" width="10" style="1409" customWidth="1"/>
    <col min="1296" max="1296" width="0.625" style="1409" customWidth="1"/>
    <col min="1297" max="1297" width="10" style="1409" customWidth="1"/>
    <col min="1298" max="1298" width="0.625" style="1409" customWidth="1"/>
    <col min="1299" max="1299" width="10" style="1409" customWidth="1"/>
    <col min="1300" max="1300" width="0.625" style="1409" customWidth="1"/>
    <col min="1301" max="1301" width="6.25" style="1409" customWidth="1"/>
    <col min="1302" max="1536" width="9" style="1409"/>
    <col min="1537" max="1537" width="1.625" style="1409" customWidth="1"/>
    <col min="1538" max="1539" width="2.5" style="1409" customWidth="1"/>
    <col min="1540" max="1540" width="1.875" style="1409" customWidth="1"/>
    <col min="1541" max="1541" width="12" style="1409" customWidth="1"/>
    <col min="1542" max="1542" width="1.625" style="1409" customWidth="1"/>
    <col min="1543" max="1543" width="10" style="1409" customWidth="1"/>
    <col min="1544" max="1544" width="0.625" style="1409" customWidth="1"/>
    <col min="1545" max="1545" width="10" style="1409" customWidth="1"/>
    <col min="1546" max="1546" width="0.625" style="1409" customWidth="1"/>
    <col min="1547" max="1547" width="11.125" style="1409" customWidth="1"/>
    <col min="1548" max="1548" width="0.875" style="1409" customWidth="1"/>
    <col min="1549" max="1549" width="10.625" style="1409" customWidth="1"/>
    <col min="1550" max="1550" width="0.625" style="1409" customWidth="1"/>
    <col min="1551" max="1551" width="10" style="1409" customWidth="1"/>
    <col min="1552" max="1552" width="0.625" style="1409" customWidth="1"/>
    <col min="1553" max="1553" width="10" style="1409" customWidth="1"/>
    <col min="1554" max="1554" width="0.625" style="1409" customWidth="1"/>
    <col min="1555" max="1555" width="10" style="1409" customWidth="1"/>
    <col min="1556" max="1556" width="0.625" style="1409" customWidth="1"/>
    <col min="1557" max="1557" width="6.25" style="1409" customWidth="1"/>
    <col min="1558" max="1792" width="9" style="1409"/>
    <col min="1793" max="1793" width="1.625" style="1409" customWidth="1"/>
    <col min="1794" max="1795" width="2.5" style="1409" customWidth="1"/>
    <col min="1796" max="1796" width="1.875" style="1409" customWidth="1"/>
    <col min="1797" max="1797" width="12" style="1409" customWidth="1"/>
    <col min="1798" max="1798" width="1.625" style="1409" customWidth="1"/>
    <col min="1799" max="1799" width="10" style="1409" customWidth="1"/>
    <col min="1800" max="1800" width="0.625" style="1409" customWidth="1"/>
    <col min="1801" max="1801" width="10" style="1409" customWidth="1"/>
    <col min="1802" max="1802" width="0.625" style="1409" customWidth="1"/>
    <col min="1803" max="1803" width="11.125" style="1409" customWidth="1"/>
    <col min="1804" max="1804" width="0.875" style="1409" customWidth="1"/>
    <col min="1805" max="1805" width="10.625" style="1409" customWidth="1"/>
    <col min="1806" max="1806" width="0.625" style="1409" customWidth="1"/>
    <col min="1807" max="1807" width="10" style="1409" customWidth="1"/>
    <col min="1808" max="1808" width="0.625" style="1409" customWidth="1"/>
    <col min="1809" max="1809" width="10" style="1409" customWidth="1"/>
    <col min="1810" max="1810" width="0.625" style="1409" customWidth="1"/>
    <col min="1811" max="1811" width="10" style="1409" customWidth="1"/>
    <col min="1812" max="1812" width="0.625" style="1409" customWidth="1"/>
    <col min="1813" max="1813" width="6.25" style="1409" customWidth="1"/>
    <col min="1814" max="2048" width="9" style="1409"/>
    <col min="2049" max="2049" width="1.625" style="1409" customWidth="1"/>
    <col min="2050" max="2051" width="2.5" style="1409" customWidth="1"/>
    <col min="2052" max="2052" width="1.875" style="1409" customWidth="1"/>
    <col min="2053" max="2053" width="12" style="1409" customWidth="1"/>
    <col min="2054" max="2054" width="1.625" style="1409" customWidth="1"/>
    <col min="2055" max="2055" width="10" style="1409" customWidth="1"/>
    <col min="2056" max="2056" width="0.625" style="1409" customWidth="1"/>
    <col min="2057" max="2057" width="10" style="1409" customWidth="1"/>
    <col min="2058" max="2058" width="0.625" style="1409" customWidth="1"/>
    <col min="2059" max="2059" width="11.125" style="1409" customWidth="1"/>
    <col min="2060" max="2060" width="0.875" style="1409" customWidth="1"/>
    <col min="2061" max="2061" width="10.625" style="1409" customWidth="1"/>
    <col min="2062" max="2062" width="0.625" style="1409" customWidth="1"/>
    <col min="2063" max="2063" width="10" style="1409" customWidth="1"/>
    <col min="2064" max="2064" width="0.625" style="1409" customWidth="1"/>
    <col min="2065" max="2065" width="10" style="1409" customWidth="1"/>
    <col min="2066" max="2066" width="0.625" style="1409" customWidth="1"/>
    <col min="2067" max="2067" width="10" style="1409" customWidth="1"/>
    <col min="2068" max="2068" width="0.625" style="1409" customWidth="1"/>
    <col min="2069" max="2069" width="6.25" style="1409" customWidth="1"/>
    <col min="2070" max="2304" width="9" style="1409"/>
    <col min="2305" max="2305" width="1.625" style="1409" customWidth="1"/>
    <col min="2306" max="2307" width="2.5" style="1409" customWidth="1"/>
    <col min="2308" max="2308" width="1.875" style="1409" customWidth="1"/>
    <col min="2309" max="2309" width="12" style="1409" customWidth="1"/>
    <col min="2310" max="2310" width="1.625" style="1409" customWidth="1"/>
    <col min="2311" max="2311" width="10" style="1409" customWidth="1"/>
    <col min="2312" max="2312" width="0.625" style="1409" customWidth="1"/>
    <col min="2313" max="2313" width="10" style="1409" customWidth="1"/>
    <col min="2314" max="2314" width="0.625" style="1409" customWidth="1"/>
    <col min="2315" max="2315" width="11.125" style="1409" customWidth="1"/>
    <col min="2316" max="2316" width="0.875" style="1409" customWidth="1"/>
    <col min="2317" max="2317" width="10.625" style="1409" customWidth="1"/>
    <col min="2318" max="2318" width="0.625" style="1409" customWidth="1"/>
    <col min="2319" max="2319" width="10" style="1409" customWidth="1"/>
    <col min="2320" max="2320" width="0.625" style="1409" customWidth="1"/>
    <col min="2321" max="2321" width="10" style="1409" customWidth="1"/>
    <col min="2322" max="2322" width="0.625" style="1409" customWidth="1"/>
    <col min="2323" max="2323" width="10" style="1409" customWidth="1"/>
    <col min="2324" max="2324" width="0.625" style="1409" customWidth="1"/>
    <col min="2325" max="2325" width="6.25" style="1409" customWidth="1"/>
    <col min="2326" max="2560" width="9" style="1409"/>
    <col min="2561" max="2561" width="1.625" style="1409" customWidth="1"/>
    <col min="2562" max="2563" width="2.5" style="1409" customWidth="1"/>
    <col min="2564" max="2564" width="1.875" style="1409" customWidth="1"/>
    <col min="2565" max="2565" width="12" style="1409" customWidth="1"/>
    <col min="2566" max="2566" width="1.625" style="1409" customWidth="1"/>
    <col min="2567" max="2567" width="10" style="1409" customWidth="1"/>
    <col min="2568" max="2568" width="0.625" style="1409" customWidth="1"/>
    <col min="2569" max="2569" width="10" style="1409" customWidth="1"/>
    <col min="2570" max="2570" width="0.625" style="1409" customWidth="1"/>
    <col min="2571" max="2571" width="11.125" style="1409" customWidth="1"/>
    <col min="2572" max="2572" width="0.875" style="1409" customWidth="1"/>
    <col min="2573" max="2573" width="10.625" style="1409" customWidth="1"/>
    <col min="2574" max="2574" width="0.625" style="1409" customWidth="1"/>
    <col min="2575" max="2575" width="10" style="1409" customWidth="1"/>
    <col min="2576" max="2576" width="0.625" style="1409" customWidth="1"/>
    <col min="2577" max="2577" width="10" style="1409" customWidth="1"/>
    <col min="2578" max="2578" width="0.625" style="1409" customWidth="1"/>
    <col min="2579" max="2579" width="10" style="1409" customWidth="1"/>
    <col min="2580" max="2580" width="0.625" style="1409" customWidth="1"/>
    <col min="2581" max="2581" width="6.25" style="1409" customWidth="1"/>
    <col min="2582" max="2816" width="9" style="1409"/>
    <col min="2817" max="2817" width="1.625" style="1409" customWidth="1"/>
    <col min="2818" max="2819" width="2.5" style="1409" customWidth="1"/>
    <col min="2820" max="2820" width="1.875" style="1409" customWidth="1"/>
    <col min="2821" max="2821" width="12" style="1409" customWidth="1"/>
    <col min="2822" max="2822" width="1.625" style="1409" customWidth="1"/>
    <col min="2823" max="2823" width="10" style="1409" customWidth="1"/>
    <col min="2824" max="2824" width="0.625" style="1409" customWidth="1"/>
    <col min="2825" max="2825" width="10" style="1409" customWidth="1"/>
    <col min="2826" max="2826" width="0.625" style="1409" customWidth="1"/>
    <col min="2827" max="2827" width="11.125" style="1409" customWidth="1"/>
    <col min="2828" max="2828" width="0.875" style="1409" customWidth="1"/>
    <col min="2829" max="2829" width="10.625" style="1409" customWidth="1"/>
    <col min="2830" max="2830" width="0.625" style="1409" customWidth="1"/>
    <col min="2831" max="2831" width="10" style="1409" customWidth="1"/>
    <col min="2832" max="2832" width="0.625" style="1409" customWidth="1"/>
    <col min="2833" max="2833" width="10" style="1409" customWidth="1"/>
    <col min="2834" max="2834" width="0.625" style="1409" customWidth="1"/>
    <col min="2835" max="2835" width="10" style="1409" customWidth="1"/>
    <col min="2836" max="2836" width="0.625" style="1409" customWidth="1"/>
    <col min="2837" max="2837" width="6.25" style="1409" customWidth="1"/>
    <col min="2838" max="3072" width="9" style="1409"/>
    <col min="3073" max="3073" width="1.625" style="1409" customWidth="1"/>
    <col min="3074" max="3075" width="2.5" style="1409" customWidth="1"/>
    <col min="3076" max="3076" width="1.875" style="1409" customWidth="1"/>
    <col min="3077" max="3077" width="12" style="1409" customWidth="1"/>
    <col min="3078" max="3078" width="1.625" style="1409" customWidth="1"/>
    <col min="3079" max="3079" width="10" style="1409" customWidth="1"/>
    <col min="3080" max="3080" width="0.625" style="1409" customWidth="1"/>
    <col min="3081" max="3081" width="10" style="1409" customWidth="1"/>
    <col min="3082" max="3082" width="0.625" style="1409" customWidth="1"/>
    <col min="3083" max="3083" width="11.125" style="1409" customWidth="1"/>
    <col min="3084" max="3084" width="0.875" style="1409" customWidth="1"/>
    <col min="3085" max="3085" width="10.625" style="1409" customWidth="1"/>
    <col min="3086" max="3086" width="0.625" style="1409" customWidth="1"/>
    <col min="3087" max="3087" width="10" style="1409" customWidth="1"/>
    <col min="3088" max="3088" width="0.625" style="1409" customWidth="1"/>
    <col min="3089" max="3089" width="10" style="1409" customWidth="1"/>
    <col min="3090" max="3090" width="0.625" style="1409" customWidth="1"/>
    <col min="3091" max="3091" width="10" style="1409" customWidth="1"/>
    <col min="3092" max="3092" width="0.625" style="1409" customWidth="1"/>
    <col min="3093" max="3093" width="6.25" style="1409" customWidth="1"/>
    <col min="3094" max="3328" width="9" style="1409"/>
    <col min="3329" max="3329" width="1.625" style="1409" customWidth="1"/>
    <col min="3330" max="3331" width="2.5" style="1409" customWidth="1"/>
    <col min="3332" max="3332" width="1.875" style="1409" customWidth="1"/>
    <col min="3333" max="3333" width="12" style="1409" customWidth="1"/>
    <col min="3334" max="3334" width="1.625" style="1409" customWidth="1"/>
    <col min="3335" max="3335" width="10" style="1409" customWidth="1"/>
    <col min="3336" max="3336" width="0.625" style="1409" customWidth="1"/>
    <col min="3337" max="3337" width="10" style="1409" customWidth="1"/>
    <col min="3338" max="3338" width="0.625" style="1409" customWidth="1"/>
    <col min="3339" max="3339" width="11.125" style="1409" customWidth="1"/>
    <col min="3340" max="3340" width="0.875" style="1409" customWidth="1"/>
    <col min="3341" max="3341" width="10.625" style="1409" customWidth="1"/>
    <col min="3342" max="3342" width="0.625" style="1409" customWidth="1"/>
    <col min="3343" max="3343" width="10" style="1409" customWidth="1"/>
    <col min="3344" max="3344" width="0.625" style="1409" customWidth="1"/>
    <col min="3345" max="3345" width="10" style="1409" customWidth="1"/>
    <col min="3346" max="3346" width="0.625" style="1409" customWidth="1"/>
    <col min="3347" max="3347" width="10" style="1409" customWidth="1"/>
    <col min="3348" max="3348" width="0.625" style="1409" customWidth="1"/>
    <col min="3349" max="3349" width="6.25" style="1409" customWidth="1"/>
    <col min="3350" max="3584" width="9" style="1409"/>
    <col min="3585" max="3585" width="1.625" style="1409" customWidth="1"/>
    <col min="3586" max="3587" width="2.5" style="1409" customWidth="1"/>
    <col min="3588" max="3588" width="1.875" style="1409" customWidth="1"/>
    <col min="3589" max="3589" width="12" style="1409" customWidth="1"/>
    <col min="3590" max="3590" width="1.625" style="1409" customWidth="1"/>
    <col min="3591" max="3591" width="10" style="1409" customWidth="1"/>
    <col min="3592" max="3592" width="0.625" style="1409" customWidth="1"/>
    <col min="3593" max="3593" width="10" style="1409" customWidth="1"/>
    <col min="3594" max="3594" width="0.625" style="1409" customWidth="1"/>
    <col min="3595" max="3595" width="11.125" style="1409" customWidth="1"/>
    <col min="3596" max="3596" width="0.875" style="1409" customWidth="1"/>
    <col min="3597" max="3597" width="10.625" style="1409" customWidth="1"/>
    <col min="3598" max="3598" width="0.625" style="1409" customWidth="1"/>
    <col min="3599" max="3599" width="10" style="1409" customWidth="1"/>
    <col min="3600" max="3600" width="0.625" style="1409" customWidth="1"/>
    <col min="3601" max="3601" width="10" style="1409" customWidth="1"/>
    <col min="3602" max="3602" width="0.625" style="1409" customWidth="1"/>
    <col min="3603" max="3603" width="10" style="1409" customWidth="1"/>
    <col min="3604" max="3604" width="0.625" style="1409" customWidth="1"/>
    <col min="3605" max="3605" width="6.25" style="1409" customWidth="1"/>
    <col min="3606" max="3840" width="9" style="1409"/>
    <col min="3841" max="3841" width="1.625" style="1409" customWidth="1"/>
    <col min="3842" max="3843" width="2.5" style="1409" customWidth="1"/>
    <col min="3844" max="3844" width="1.875" style="1409" customWidth="1"/>
    <col min="3845" max="3845" width="12" style="1409" customWidth="1"/>
    <col min="3846" max="3846" width="1.625" style="1409" customWidth="1"/>
    <col min="3847" max="3847" width="10" style="1409" customWidth="1"/>
    <col min="3848" max="3848" width="0.625" style="1409" customWidth="1"/>
    <col min="3849" max="3849" width="10" style="1409" customWidth="1"/>
    <col min="3850" max="3850" width="0.625" style="1409" customWidth="1"/>
    <col min="3851" max="3851" width="11.125" style="1409" customWidth="1"/>
    <col min="3852" max="3852" width="0.875" style="1409" customWidth="1"/>
    <col min="3853" max="3853" width="10.625" style="1409" customWidth="1"/>
    <col min="3854" max="3854" width="0.625" style="1409" customWidth="1"/>
    <col min="3855" max="3855" width="10" style="1409" customWidth="1"/>
    <col min="3856" max="3856" width="0.625" style="1409" customWidth="1"/>
    <col min="3857" max="3857" width="10" style="1409" customWidth="1"/>
    <col min="3858" max="3858" width="0.625" style="1409" customWidth="1"/>
    <col min="3859" max="3859" width="10" style="1409" customWidth="1"/>
    <col min="3860" max="3860" width="0.625" style="1409" customWidth="1"/>
    <col min="3861" max="3861" width="6.25" style="1409" customWidth="1"/>
    <col min="3862" max="4096" width="9" style="1409"/>
    <col min="4097" max="4097" width="1.625" style="1409" customWidth="1"/>
    <col min="4098" max="4099" width="2.5" style="1409" customWidth="1"/>
    <col min="4100" max="4100" width="1.875" style="1409" customWidth="1"/>
    <col min="4101" max="4101" width="12" style="1409" customWidth="1"/>
    <col min="4102" max="4102" width="1.625" style="1409" customWidth="1"/>
    <col min="4103" max="4103" width="10" style="1409" customWidth="1"/>
    <col min="4104" max="4104" width="0.625" style="1409" customWidth="1"/>
    <col min="4105" max="4105" width="10" style="1409" customWidth="1"/>
    <col min="4106" max="4106" width="0.625" style="1409" customWidth="1"/>
    <col min="4107" max="4107" width="11.125" style="1409" customWidth="1"/>
    <col min="4108" max="4108" width="0.875" style="1409" customWidth="1"/>
    <col min="4109" max="4109" width="10.625" style="1409" customWidth="1"/>
    <col min="4110" max="4110" width="0.625" style="1409" customWidth="1"/>
    <col min="4111" max="4111" width="10" style="1409" customWidth="1"/>
    <col min="4112" max="4112" width="0.625" style="1409" customWidth="1"/>
    <col min="4113" max="4113" width="10" style="1409" customWidth="1"/>
    <col min="4114" max="4114" width="0.625" style="1409" customWidth="1"/>
    <col min="4115" max="4115" width="10" style="1409" customWidth="1"/>
    <col min="4116" max="4116" width="0.625" style="1409" customWidth="1"/>
    <col min="4117" max="4117" width="6.25" style="1409" customWidth="1"/>
    <col min="4118" max="4352" width="9" style="1409"/>
    <col min="4353" max="4353" width="1.625" style="1409" customWidth="1"/>
    <col min="4354" max="4355" width="2.5" style="1409" customWidth="1"/>
    <col min="4356" max="4356" width="1.875" style="1409" customWidth="1"/>
    <col min="4357" max="4357" width="12" style="1409" customWidth="1"/>
    <col min="4358" max="4358" width="1.625" style="1409" customWidth="1"/>
    <col min="4359" max="4359" width="10" style="1409" customWidth="1"/>
    <col min="4360" max="4360" width="0.625" style="1409" customWidth="1"/>
    <col min="4361" max="4361" width="10" style="1409" customWidth="1"/>
    <col min="4362" max="4362" width="0.625" style="1409" customWidth="1"/>
    <col min="4363" max="4363" width="11.125" style="1409" customWidth="1"/>
    <col min="4364" max="4364" width="0.875" style="1409" customWidth="1"/>
    <col min="4365" max="4365" width="10.625" style="1409" customWidth="1"/>
    <col min="4366" max="4366" width="0.625" style="1409" customWidth="1"/>
    <col min="4367" max="4367" width="10" style="1409" customWidth="1"/>
    <col min="4368" max="4368" width="0.625" style="1409" customWidth="1"/>
    <col min="4369" max="4369" width="10" style="1409" customWidth="1"/>
    <col min="4370" max="4370" width="0.625" style="1409" customWidth="1"/>
    <col min="4371" max="4371" width="10" style="1409" customWidth="1"/>
    <col min="4372" max="4372" width="0.625" style="1409" customWidth="1"/>
    <col min="4373" max="4373" width="6.25" style="1409" customWidth="1"/>
    <col min="4374" max="4608" width="9" style="1409"/>
    <col min="4609" max="4609" width="1.625" style="1409" customWidth="1"/>
    <col min="4610" max="4611" width="2.5" style="1409" customWidth="1"/>
    <col min="4612" max="4612" width="1.875" style="1409" customWidth="1"/>
    <col min="4613" max="4613" width="12" style="1409" customWidth="1"/>
    <col min="4614" max="4614" width="1.625" style="1409" customWidth="1"/>
    <col min="4615" max="4615" width="10" style="1409" customWidth="1"/>
    <col min="4616" max="4616" width="0.625" style="1409" customWidth="1"/>
    <col min="4617" max="4617" width="10" style="1409" customWidth="1"/>
    <col min="4618" max="4618" width="0.625" style="1409" customWidth="1"/>
    <col min="4619" max="4619" width="11.125" style="1409" customWidth="1"/>
    <col min="4620" max="4620" width="0.875" style="1409" customWidth="1"/>
    <col min="4621" max="4621" width="10.625" style="1409" customWidth="1"/>
    <col min="4622" max="4622" width="0.625" style="1409" customWidth="1"/>
    <col min="4623" max="4623" width="10" style="1409" customWidth="1"/>
    <col min="4624" max="4624" width="0.625" style="1409" customWidth="1"/>
    <col min="4625" max="4625" width="10" style="1409" customWidth="1"/>
    <col min="4626" max="4626" width="0.625" style="1409" customWidth="1"/>
    <col min="4627" max="4627" width="10" style="1409" customWidth="1"/>
    <col min="4628" max="4628" width="0.625" style="1409" customWidth="1"/>
    <col min="4629" max="4629" width="6.25" style="1409" customWidth="1"/>
    <col min="4630" max="4864" width="9" style="1409"/>
    <col min="4865" max="4865" width="1.625" style="1409" customWidth="1"/>
    <col min="4866" max="4867" width="2.5" style="1409" customWidth="1"/>
    <col min="4868" max="4868" width="1.875" style="1409" customWidth="1"/>
    <col min="4869" max="4869" width="12" style="1409" customWidth="1"/>
    <col min="4870" max="4870" width="1.625" style="1409" customWidth="1"/>
    <col min="4871" max="4871" width="10" style="1409" customWidth="1"/>
    <col min="4872" max="4872" width="0.625" style="1409" customWidth="1"/>
    <col min="4873" max="4873" width="10" style="1409" customWidth="1"/>
    <col min="4874" max="4874" width="0.625" style="1409" customWidth="1"/>
    <col min="4875" max="4875" width="11.125" style="1409" customWidth="1"/>
    <col min="4876" max="4876" width="0.875" style="1409" customWidth="1"/>
    <col min="4877" max="4877" width="10.625" style="1409" customWidth="1"/>
    <col min="4878" max="4878" width="0.625" style="1409" customWidth="1"/>
    <col min="4879" max="4879" width="10" style="1409" customWidth="1"/>
    <col min="4880" max="4880" width="0.625" style="1409" customWidth="1"/>
    <col min="4881" max="4881" width="10" style="1409" customWidth="1"/>
    <col min="4882" max="4882" width="0.625" style="1409" customWidth="1"/>
    <col min="4883" max="4883" width="10" style="1409" customWidth="1"/>
    <col min="4884" max="4884" width="0.625" style="1409" customWidth="1"/>
    <col min="4885" max="4885" width="6.25" style="1409" customWidth="1"/>
    <col min="4886" max="5120" width="9" style="1409"/>
    <col min="5121" max="5121" width="1.625" style="1409" customWidth="1"/>
    <col min="5122" max="5123" width="2.5" style="1409" customWidth="1"/>
    <col min="5124" max="5124" width="1.875" style="1409" customWidth="1"/>
    <col min="5125" max="5125" width="12" style="1409" customWidth="1"/>
    <col min="5126" max="5126" width="1.625" style="1409" customWidth="1"/>
    <col min="5127" max="5127" width="10" style="1409" customWidth="1"/>
    <col min="5128" max="5128" width="0.625" style="1409" customWidth="1"/>
    <col min="5129" max="5129" width="10" style="1409" customWidth="1"/>
    <col min="5130" max="5130" width="0.625" style="1409" customWidth="1"/>
    <col min="5131" max="5131" width="11.125" style="1409" customWidth="1"/>
    <col min="5132" max="5132" width="0.875" style="1409" customWidth="1"/>
    <col min="5133" max="5133" width="10.625" style="1409" customWidth="1"/>
    <col min="5134" max="5134" width="0.625" style="1409" customWidth="1"/>
    <col min="5135" max="5135" width="10" style="1409" customWidth="1"/>
    <col min="5136" max="5136" width="0.625" style="1409" customWidth="1"/>
    <col min="5137" max="5137" width="10" style="1409" customWidth="1"/>
    <col min="5138" max="5138" width="0.625" style="1409" customWidth="1"/>
    <col min="5139" max="5139" width="10" style="1409" customWidth="1"/>
    <col min="5140" max="5140" width="0.625" style="1409" customWidth="1"/>
    <col min="5141" max="5141" width="6.25" style="1409" customWidth="1"/>
    <col min="5142" max="5376" width="9" style="1409"/>
    <col min="5377" max="5377" width="1.625" style="1409" customWidth="1"/>
    <col min="5378" max="5379" width="2.5" style="1409" customWidth="1"/>
    <col min="5380" max="5380" width="1.875" style="1409" customWidth="1"/>
    <col min="5381" max="5381" width="12" style="1409" customWidth="1"/>
    <col min="5382" max="5382" width="1.625" style="1409" customWidth="1"/>
    <col min="5383" max="5383" width="10" style="1409" customWidth="1"/>
    <col min="5384" max="5384" width="0.625" style="1409" customWidth="1"/>
    <col min="5385" max="5385" width="10" style="1409" customWidth="1"/>
    <col min="5386" max="5386" width="0.625" style="1409" customWidth="1"/>
    <col min="5387" max="5387" width="11.125" style="1409" customWidth="1"/>
    <col min="5388" max="5388" width="0.875" style="1409" customWidth="1"/>
    <col min="5389" max="5389" width="10.625" style="1409" customWidth="1"/>
    <col min="5390" max="5390" width="0.625" style="1409" customWidth="1"/>
    <col min="5391" max="5391" width="10" style="1409" customWidth="1"/>
    <col min="5392" max="5392" width="0.625" style="1409" customWidth="1"/>
    <col min="5393" max="5393" width="10" style="1409" customWidth="1"/>
    <col min="5394" max="5394" width="0.625" style="1409" customWidth="1"/>
    <col min="5395" max="5395" width="10" style="1409" customWidth="1"/>
    <col min="5396" max="5396" width="0.625" style="1409" customWidth="1"/>
    <col min="5397" max="5397" width="6.25" style="1409" customWidth="1"/>
    <col min="5398" max="5632" width="9" style="1409"/>
    <col min="5633" max="5633" width="1.625" style="1409" customWidth="1"/>
    <col min="5634" max="5635" width="2.5" style="1409" customWidth="1"/>
    <col min="5636" max="5636" width="1.875" style="1409" customWidth="1"/>
    <col min="5637" max="5637" width="12" style="1409" customWidth="1"/>
    <col min="5638" max="5638" width="1.625" style="1409" customWidth="1"/>
    <col min="5639" max="5639" width="10" style="1409" customWidth="1"/>
    <col min="5640" max="5640" width="0.625" style="1409" customWidth="1"/>
    <col min="5641" max="5641" width="10" style="1409" customWidth="1"/>
    <col min="5642" max="5642" width="0.625" style="1409" customWidth="1"/>
    <col min="5643" max="5643" width="11.125" style="1409" customWidth="1"/>
    <col min="5644" max="5644" width="0.875" style="1409" customWidth="1"/>
    <col min="5645" max="5645" width="10.625" style="1409" customWidth="1"/>
    <col min="5646" max="5646" width="0.625" style="1409" customWidth="1"/>
    <col min="5647" max="5647" width="10" style="1409" customWidth="1"/>
    <col min="5648" max="5648" width="0.625" style="1409" customWidth="1"/>
    <col min="5649" max="5649" width="10" style="1409" customWidth="1"/>
    <col min="5650" max="5650" width="0.625" style="1409" customWidth="1"/>
    <col min="5651" max="5651" width="10" style="1409" customWidth="1"/>
    <col min="5652" max="5652" width="0.625" style="1409" customWidth="1"/>
    <col min="5653" max="5653" width="6.25" style="1409" customWidth="1"/>
    <col min="5654" max="5888" width="9" style="1409"/>
    <col min="5889" max="5889" width="1.625" style="1409" customWidth="1"/>
    <col min="5890" max="5891" width="2.5" style="1409" customWidth="1"/>
    <col min="5892" max="5892" width="1.875" style="1409" customWidth="1"/>
    <col min="5893" max="5893" width="12" style="1409" customWidth="1"/>
    <col min="5894" max="5894" width="1.625" style="1409" customWidth="1"/>
    <col min="5895" max="5895" width="10" style="1409" customWidth="1"/>
    <col min="5896" max="5896" width="0.625" style="1409" customWidth="1"/>
    <col min="5897" max="5897" width="10" style="1409" customWidth="1"/>
    <col min="5898" max="5898" width="0.625" style="1409" customWidth="1"/>
    <col min="5899" max="5899" width="11.125" style="1409" customWidth="1"/>
    <col min="5900" max="5900" width="0.875" style="1409" customWidth="1"/>
    <col min="5901" max="5901" width="10.625" style="1409" customWidth="1"/>
    <col min="5902" max="5902" width="0.625" style="1409" customWidth="1"/>
    <col min="5903" max="5903" width="10" style="1409" customWidth="1"/>
    <col min="5904" max="5904" width="0.625" style="1409" customWidth="1"/>
    <col min="5905" max="5905" width="10" style="1409" customWidth="1"/>
    <col min="5906" max="5906" width="0.625" style="1409" customWidth="1"/>
    <col min="5907" max="5907" width="10" style="1409" customWidth="1"/>
    <col min="5908" max="5908" width="0.625" style="1409" customWidth="1"/>
    <col min="5909" max="5909" width="6.25" style="1409" customWidth="1"/>
    <col min="5910" max="6144" width="9" style="1409"/>
    <col min="6145" max="6145" width="1.625" style="1409" customWidth="1"/>
    <col min="6146" max="6147" width="2.5" style="1409" customWidth="1"/>
    <col min="6148" max="6148" width="1.875" style="1409" customWidth="1"/>
    <col min="6149" max="6149" width="12" style="1409" customWidth="1"/>
    <col min="6150" max="6150" width="1.625" style="1409" customWidth="1"/>
    <col min="6151" max="6151" width="10" style="1409" customWidth="1"/>
    <col min="6152" max="6152" width="0.625" style="1409" customWidth="1"/>
    <col min="6153" max="6153" width="10" style="1409" customWidth="1"/>
    <col min="6154" max="6154" width="0.625" style="1409" customWidth="1"/>
    <col min="6155" max="6155" width="11.125" style="1409" customWidth="1"/>
    <col min="6156" max="6156" width="0.875" style="1409" customWidth="1"/>
    <col min="6157" max="6157" width="10.625" style="1409" customWidth="1"/>
    <col min="6158" max="6158" width="0.625" style="1409" customWidth="1"/>
    <col min="6159" max="6159" width="10" style="1409" customWidth="1"/>
    <col min="6160" max="6160" width="0.625" style="1409" customWidth="1"/>
    <col min="6161" max="6161" width="10" style="1409" customWidth="1"/>
    <col min="6162" max="6162" width="0.625" style="1409" customWidth="1"/>
    <col min="6163" max="6163" width="10" style="1409" customWidth="1"/>
    <col min="6164" max="6164" width="0.625" style="1409" customWidth="1"/>
    <col min="6165" max="6165" width="6.25" style="1409" customWidth="1"/>
    <col min="6166" max="6400" width="9" style="1409"/>
    <col min="6401" max="6401" width="1.625" style="1409" customWidth="1"/>
    <col min="6402" max="6403" width="2.5" style="1409" customWidth="1"/>
    <col min="6404" max="6404" width="1.875" style="1409" customWidth="1"/>
    <col min="6405" max="6405" width="12" style="1409" customWidth="1"/>
    <col min="6406" max="6406" width="1.625" style="1409" customWidth="1"/>
    <col min="6407" max="6407" width="10" style="1409" customWidth="1"/>
    <col min="6408" max="6408" width="0.625" style="1409" customWidth="1"/>
    <col min="6409" max="6409" width="10" style="1409" customWidth="1"/>
    <col min="6410" max="6410" width="0.625" style="1409" customWidth="1"/>
    <col min="6411" max="6411" width="11.125" style="1409" customWidth="1"/>
    <col min="6412" max="6412" width="0.875" style="1409" customWidth="1"/>
    <col min="6413" max="6413" width="10.625" style="1409" customWidth="1"/>
    <col min="6414" max="6414" width="0.625" style="1409" customWidth="1"/>
    <col min="6415" max="6415" width="10" style="1409" customWidth="1"/>
    <col min="6416" max="6416" width="0.625" style="1409" customWidth="1"/>
    <col min="6417" max="6417" width="10" style="1409" customWidth="1"/>
    <col min="6418" max="6418" width="0.625" style="1409" customWidth="1"/>
    <col min="6419" max="6419" width="10" style="1409" customWidth="1"/>
    <col min="6420" max="6420" width="0.625" style="1409" customWidth="1"/>
    <col min="6421" max="6421" width="6.25" style="1409" customWidth="1"/>
    <col min="6422" max="6656" width="9" style="1409"/>
    <col min="6657" max="6657" width="1.625" style="1409" customWidth="1"/>
    <col min="6658" max="6659" width="2.5" style="1409" customWidth="1"/>
    <col min="6660" max="6660" width="1.875" style="1409" customWidth="1"/>
    <col min="6661" max="6661" width="12" style="1409" customWidth="1"/>
    <col min="6662" max="6662" width="1.625" style="1409" customWidth="1"/>
    <col min="6663" max="6663" width="10" style="1409" customWidth="1"/>
    <col min="6664" max="6664" width="0.625" style="1409" customWidth="1"/>
    <col min="6665" max="6665" width="10" style="1409" customWidth="1"/>
    <col min="6666" max="6666" width="0.625" style="1409" customWidth="1"/>
    <col min="6667" max="6667" width="11.125" style="1409" customWidth="1"/>
    <col min="6668" max="6668" width="0.875" style="1409" customWidth="1"/>
    <col min="6669" max="6669" width="10.625" style="1409" customWidth="1"/>
    <col min="6670" max="6670" width="0.625" style="1409" customWidth="1"/>
    <col min="6671" max="6671" width="10" style="1409" customWidth="1"/>
    <col min="6672" max="6672" width="0.625" style="1409" customWidth="1"/>
    <col min="6673" max="6673" width="10" style="1409" customWidth="1"/>
    <col min="6674" max="6674" width="0.625" style="1409" customWidth="1"/>
    <col min="6675" max="6675" width="10" style="1409" customWidth="1"/>
    <col min="6676" max="6676" width="0.625" style="1409" customWidth="1"/>
    <col min="6677" max="6677" width="6.25" style="1409" customWidth="1"/>
    <col min="6678" max="6912" width="9" style="1409"/>
    <col min="6913" max="6913" width="1.625" style="1409" customWidth="1"/>
    <col min="6914" max="6915" width="2.5" style="1409" customWidth="1"/>
    <col min="6916" max="6916" width="1.875" style="1409" customWidth="1"/>
    <col min="6917" max="6917" width="12" style="1409" customWidth="1"/>
    <col min="6918" max="6918" width="1.625" style="1409" customWidth="1"/>
    <col min="6919" max="6919" width="10" style="1409" customWidth="1"/>
    <col min="6920" max="6920" width="0.625" style="1409" customWidth="1"/>
    <col min="6921" max="6921" width="10" style="1409" customWidth="1"/>
    <col min="6922" max="6922" width="0.625" style="1409" customWidth="1"/>
    <col min="6923" max="6923" width="11.125" style="1409" customWidth="1"/>
    <col min="6924" max="6924" width="0.875" style="1409" customWidth="1"/>
    <col min="6925" max="6925" width="10.625" style="1409" customWidth="1"/>
    <col min="6926" max="6926" width="0.625" style="1409" customWidth="1"/>
    <col min="6927" max="6927" width="10" style="1409" customWidth="1"/>
    <col min="6928" max="6928" width="0.625" style="1409" customWidth="1"/>
    <col min="6929" max="6929" width="10" style="1409" customWidth="1"/>
    <col min="6930" max="6930" width="0.625" style="1409" customWidth="1"/>
    <col min="6931" max="6931" width="10" style="1409" customWidth="1"/>
    <col min="6932" max="6932" width="0.625" style="1409" customWidth="1"/>
    <col min="6933" max="6933" width="6.25" style="1409" customWidth="1"/>
    <col min="6934" max="7168" width="9" style="1409"/>
    <col min="7169" max="7169" width="1.625" style="1409" customWidth="1"/>
    <col min="7170" max="7171" width="2.5" style="1409" customWidth="1"/>
    <col min="7172" max="7172" width="1.875" style="1409" customWidth="1"/>
    <col min="7173" max="7173" width="12" style="1409" customWidth="1"/>
    <col min="7174" max="7174" width="1.625" style="1409" customWidth="1"/>
    <col min="7175" max="7175" width="10" style="1409" customWidth="1"/>
    <col min="7176" max="7176" width="0.625" style="1409" customWidth="1"/>
    <col min="7177" max="7177" width="10" style="1409" customWidth="1"/>
    <col min="7178" max="7178" width="0.625" style="1409" customWidth="1"/>
    <col min="7179" max="7179" width="11.125" style="1409" customWidth="1"/>
    <col min="7180" max="7180" width="0.875" style="1409" customWidth="1"/>
    <col min="7181" max="7181" width="10.625" style="1409" customWidth="1"/>
    <col min="7182" max="7182" width="0.625" style="1409" customWidth="1"/>
    <col min="7183" max="7183" width="10" style="1409" customWidth="1"/>
    <col min="7184" max="7184" width="0.625" style="1409" customWidth="1"/>
    <col min="7185" max="7185" width="10" style="1409" customWidth="1"/>
    <col min="7186" max="7186" width="0.625" style="1409" customWidth="1"/>
    <col min="7187" max="7187" width="10" style="1409" customWidth="1"/>
    <col min="7188" max="7188" width="0.625" style="1409" customWidth="1"/>
    <col min="7189" max="7189" width="6.25" style="1409" customWidth="1"/>
    <col min="7190" max="7424" width="9" style="1409"/>
    <col min="7425" max="7425" width="1.625" style="1409" customWidth="1"/>
    <col min="7426" max="7427" width="2.5" style="1409" customWidth="1"/>
    <col min="7428" max="7428" width="1.875" style="1409" customWidth="1"/>
    <col min="7429" max="7429" width="12" style="1409" customWidth="1"/>
    <col min="7430" max="7430" width="1.625" style="1409" customWidth="1"/>
    <col min="7431" max="7431" width="10" style="1409" customWidth="1"/>
    <col min="7432" max="7432" width="0.625" style="1409" customWidth="1"/>
    <col min="7433" max="7433" width="10" style="1409" customWidth="1"/>
    <col min="7434" max="7434" width="0.625" style="1409" customWidth="1"/>
    <col min="7435" max="7435" width="11.125" style="1409" customWidth="1"/>
    <col min="7436" max="7436" width="0.875" style="1409" customWidth="1"/>
    <col min="7437" max="7437" width="10.625" style="1409" customWidth="1"/>
    <col min="7438" max="7438" width="0.625" style="1409" customWidth="1"/>
    <col min="7439" max="7439" width="10" style="1409" customWidth="1"/>
    <col min="7440" max="7440" width="0.625" style="1409" customWidth="1"/>
    <col min="7441" max="7441" width="10" style="1409" customWidth="1"/>
    <col min="7442" max="7442" width="0.625" style="1409" customWidth="1"/>
    <col min="7443" max="7443" width="10" style="1409" customWidth="1"/>
    <col min="7444" max="7444" width="0.625" style="1409" customWidth="1"/>
    <col min="7445" max="7445" width="6.25" style="1409" customWidth="1"/>
    <col min="7446" max="7680" width="9" style="1409"/>
    <col min="7681" max="7681" width="1.625" style="1409" customWidth="1"/>
    <col min="7682" max="7683" width="2.5" style="1409" customWidth="1"/>
    <col min="7684" max="7684" width="1.875" style="1409" customWidth="1"/>
    <col min="7685" max="7685" width="12" style="1409" customWidth="1"/>
    <col min="7686" max="7686" width="1.625" style="1409" customWidth="1"/>
    <col min="7687" max="7687" width="10" style="1409" customWidth="1"/>
    <col min="7688" max="7688" width="0.625" style="1409" customWidth="1"/>
    <col min="7689" max="7689" width="10" style="1409" customWidth="1"/>
    <col min="7690" max="7690" width="0.625" style="1409" customWidth="1"/>
    <col min="7691" max="7691" width="11.125" style="1409" customWidth="1"/>
    <col min="7692" max="7692" width="0.875" style="1409" customWidth="1"/>
    <col min="7693" max="7693" width="10.625" style="1409" customWidth="1"/>
    <col min="7694" max="7694" width="0.625" style="1409" customWidth="1"/>
    <col min="7695" max="7695" width="10" style="1409" customWidth="1"/>
    <col min="7696" max="7696" width="0.625" style="1409" customWidth="1"/>
    <col min="7697" max="7697" width="10" style="1409" customWidth="1"/>
    <col min="7698" max="7698" width="0.625" style="1409" customWidth="1"/>
    <col min="7699" max="7699" width="10" style="1409" customWidth="1"/>
    <col min="7700" max="7700" width="0.625" style="1409" customWidth="1"/>
    <col min="7701" max="7701" width="6.25" style="1409" customWidth="1"/>
    <col min="7702" max="7936" width="9" style="1409"/>
    <col min="7937" max="7937" width="1.625" style="1409" customWidth="1"/>
    <col min="7938" max="7939" width="2.5" style="1409" customWidth="1"/>
    <col min="7940" max="7940" width="1.875" style="1409" customWidth="1"/>
    <col min="7941" max="7941" width="12" style="1409" customWidth="1"/>
    <col min="7942" max="7942" width="1.625" style="1409" customWidth="1"/>
    <col min="7943" max="7943" width="10" style="1409" customWidth="1"/>
    <col min="7944" max="7944" width="0.625" style="1409" customWidth="1"/>
    <col min="7945" max="7945" width="10" style="1409" customWidth="1"/>
    <col min="7946" max="7946" width="0.625" style="1409" customWidth="1"/>
    <col min="7947" max="7947" width="11.125" style="1409" customWidth="1"/>
    <col min="7948" max="7948" width="0.875" style="1409" customWidth="1"/>
    <col min="7949" max="7949" width="10.625" style="1409" customWidth="1"/>
    <col min="7950" max="7950" width="0.625" style="1409" customWidth="1"/>
    <col min="7951" max="7951" width="10" style="1409" customWidth="1"/>
    <col min="7952" max="7952" width="0.625" style="1409" customWidth="1"/>
    <col min="7953" max="7953" width="10" style="1409" customWidth="1"/>
    <col min="7954" max="7954" width="0.625" style="1409" customWidth="1"/>
    <col min="7955" max="7955" width="10" style="1409" customWidth="1"/>
    <col min="7956" max="7956" width="0.625" style="1409" customWidth="1"/>
    <col min="7957" max="7957" width="6.25" style="1409" customWidth="1"/>
    <col min="7958" max="8192" width="9" style="1409"/>
    <col min="8193" max="8193" width="1.625" style="1409" customWidth="1"/>
    <col min="8194" max="8195" width="2.5" style="1409" customWidth="1"/>
    <col min="8196" max="8196" width="1.875" style="1409" customWidth="1"/>
    <col min="8197" max="8197" width="12" style="1409" customWidth="1"/>
    <col min="8198" max="8198" width="1.625" style="1409" customWidth="1"/>
    <col min="8199" max="8199" width="10" style="1409" customWidth="1"/>
    <col min="8200" max="8200" width="0.625" style="1409" customWidth="1"/>
    <col min="8201" max="8201" width="10" style="1409" customWidth="1"/>
    <col min="8202" max="8202" width="0.625" style="1409" customWidth="1"/>
    <col min="8203" max="8203" width="11.125" style="1409" customWidth="1"/>
    <col min="8204" max="8204" width="0.875" style="1409" customWidth="1"/>
    <col min="8205" max="8205" width="10.625" style="1409" customWidth="1"/>
    <col min="8206" max="8206" width="0.625" style="1409" customWidth="1"/>
    <col min="8207" max="8207" width="10" style="1409" customWidth="1"/>
    <col min="8208" max="8208" width="0.625" style="1409" customWidth="1"/>
    <col min="8209" max="8209" width="10" style="1409" customWidth="1"/>
    <col min="8210" max="8210" width="0.625" style="1409" customWidth="1"/>
    <col min="8211" max="8211" width="10" style="1409" customWidth="1"/>
    <col min="8212" max="8212" width="0.625" style="1409" customWidth="1"/>
    <col min="8213" max="8213" width="6.25" style="1409" customWidth="1"/>
    <col min="8214" max="8448" width="9" style="1409"/>
    <col min="8449" max="8449" width="1.625" style="1409" customWidth="1"/>
    <col min="8450" max="8451" width="2.5" style="1409" customWidth="1"/>
    <col min="8452" max="8452" width="1.875" style="1409" customWidth="1"/>
    <col min="8453" max="8453" width="12" style="1409" customWidth="1"/>
    <col min="8454" max="8454" width="1.625" style="1409" customWidth="1"/>
    <col min="8455" max="8455" width="10" style="1409" customWidth="1"/>
    <col min="8456" max="8456" width="0.625" style="1409" customWidth="1"/>
    <col min="8457" max="8457" width="10" style="1409" customWidth="1"/>
    <col min="8458" max="8458" width="0.625" style="1409" customWidth="1"/>
    <col min="8459" max="8459" width="11.125" style="1409" customWidth="1"/>
    <col min="8460" max="8460" width="0.875" style="1409" customWidth="1"/>
    <col min="8461" max="8461" width="10.625" style="1409" customWidth="1"/>
    <col min="8462" max="8462" width="0.625" style="1409" customWidth="1"/>
    <col min="8463" max="8463" width="10" style="1409" customWidth="1"/>
    <col min="8464" max="8464" width="0.625" style="1409" customWidth="1"/>
    <col min="8465" max="8465" width="10" style="1409" customWidth="1"/>
    <col min="8466" max="8466" width="0.625" style="1409" customWidth="1"/>
    <col min="8467" max="8467" width="10" style="1409" customWidth="1"/>
    <col min="8468" max="8468" width="0.625" style="1409" customWidth="1"/>
    <col min="8469" max="8469" width="6.25" style="1409" customWidth="1"/>
    <col min="8470" max="8704" width="9" style="1409"/>
    <col min="8705" max="8705" width="1.625" style="1409" customWidth="1"/>
    <col min="8706" max="8707" width="2.5" style="1409" customWidth="1"/>
    <col min="8708" max="8708" width="1.875" style="1409" customWidth="1"/>
    <col min="8709" max="8709" width="12" style="1409" customWidth="1"/>
    <col min="8710" max="8710" width="1.625" style="1409" customWidth="1"/>
    <col min="8711" max="8711" width="10" style="1409" customWidth="1"/>
    <col min="8712" max="8712" width="0.625" style="1409" customWidth="1"/>
    <col min="8713" max="8713" width="10" style="1409" customWidth="1"/>
    <col min="8714" max="8714" width="0.625" style="1409" customWidth="1"/>
    <col min="8715" max="8715" width="11.125" style="1409" customWidth="1"/>
    <col min="8716" max="8716" width="0.875" style="1409" customWidth="1"/>
    <col min="8717" max="8717" width="10.625" style="1409" customWidth="1"/>
    <col min="8718" max="8718" width="0.625" style="1409" customWidth="1"/>
    <col min="8719" max="8719" width="10" style="1409" customWidth="1"/>
    <col min="8720" max="8720" width="0.625" style="1409" customWidth="1"/>
    <col min="8721" max="8721" width="10" style="1409" customWidth="1"/>
    <col min="8722" max="8722" width="0.625" style="1409" customWidth="1"/>
    <col min="8723" max="8723" width="10" style="1409" customWidth="1"/>
    <col min="8724" max="8724" width="0.625" style="1409" customWidth="1"/>
    <col min="8725" max="8725" width="6.25" style="1409" customWidth="1"/>
    <col min="8726" max="8960" width="9" style="1409"/>
    <col min="8961" max="8961" width="1.625" style="1409" customWidth="1"/>
    <col min="8962" max="8963" width="2.5" style="1409" customWidth="1"/>
    <col min="8964" max="8964" width="1.875" style="1409" customWidth="1"/>
    <col min="8965" max="8965" width="12" style="1409" customWidth="1"/>
    <col min="8966" max="8966" width="1.625" style="1409" customWidth="1"/>
    <col min="8967" max="8967" width="10" style="1409" customWidth="1"/>
    <col min="8968" max="8968" width="0.625" style="1409" customWidth="1"/>
    <col min="8969" max="8969" width="10" style="1409" customWidth="1"/>
    <col min="8970" max="8970" width="0.625" style="1409" customWidth="1"/>
    <col min="8971" max="8971" width="11.125" style="1409" customWidth="1"/>
    <col min="8972" max="8972" width="0.875" style="1409" customWidth="1"/>
    <col min="8973" max="8973" width="10.625" style="1409" customWidth="1"/>
    <col min="8974" max="8974" width="0.625" style="1409" customWidth="1"/>
    <col min="8975" max="8975" width="10" style="1409" customWidth="1"/>
    <col min="8976" max="8976" width="0.625" style="1409" customWidth="1"/>
    <col min="8977" max="8977" width="10" style="1409" customWidth="1"/>
    <col min="8978" max="8978" width="0.625" style="1409" customWidth="1"/>
    <col min="8979" max="8979" width="10" style="1409" customWidth="1"/>
    <col min="8980" max="8980" width="0.625" style="1409" customWidth="1"/>
    <col min="8981" max="8981" width="6.25" style="1409" customWidth="1"/>
    <col min="8982" max="9216" width="9" style="1409"/>
    <col min="9217" max="9217" width="1.625" style="1409" customWidth="1"/>
    <col min="9218" max="9219" width="2.5" style="1409" customWidth="1"/>
    <col min="9220" max="9220" width="1.875" style="1409" customWidth="1"/>
    <col min="9221" max="9221" width="12" style="1409" customWidth="1"/>
    <col min="9222" max="9222" width="1.625" style="1409" customWidth="1"/>
    <col min="9223" max="9223" width="10" style="1409" customWidth="1"/>
    <col min="9224" max="9224" width="0.625" style="1409" customWidth="1"/>
    <col min="9225" max="9225" width="10" style="1409" customWidth="1"/>
    <col min="9226" max="9226" width="0.625" style="1409" customWidth="1"/>
    <col min="9227" max="9227" width="11.125" style="1409" customWidth="1"/>
    <col min="9228" max="9228" width="0.875" style="1409" customWidth="1"/>
    <col min="9229" max="9229" width="10.625" style="1409" customWidth="1"/>
    <col min="9230" max="9230" width="0.625" style="1409" customWidth="1"/>
    <col min="9231" max="9231" width="10" style="1409" customWidth="1"/>
    <col min="9232" max="9232" width="0.625" style="1409" customWidth="1"/>
    <col min="9233" max="9233" width="10" style="1409" customWidth="1"/>
    <col min="9234" max="9234" width="0.625" style="1409" customWidth="1"/>
    <col min="9235" max="9235" width="10" style="1409" customWidth="1"/>
    <col min="9236" max="9236" width="0.625" style="1409" customWidth="1"/>
    <col min="9237" max="9237" width="6.25" style="1409" customWidth="1"/>
    <col min="9238" max="9472" width="9" style="1409"/>
    <col min="9473" max="9473" width="1.625" style="1409" customWidth="1"/>
    <col min="9474" max="9475" width="2.5" style="1409" customWidth="1"/>
    <col min="9476" max="9476" width="1.875" style="1409" customWidth="1"/>
    <col min="9477" max="9477" width="12" style="1409" customWidth="1"/>
    <col min="9478" max="9478" width="1.625" style="1409" customWidth="1"/>
    <col min="9479" max="9479" width="10" style="1409" customWidth="1"/>
    <col min="9480" max="9480" width="0.625" style="1409" customWidth="1"/>
    <col min="9481" max="9481" width="10" style="1409" customWidth="1"/>
    <col min="9482" max="9482" width="0.625" style="1409" customWidth="1"/>
    <col min="9483" max="9483" width="11.125" style="1409" customWidth="1"/>
    <col min="9484" max="9484" width="0.875" style="1409" customWidth="1"/>
    <col min="9485" max="9485" width="10.625" style="1409" customWidth="1"/>
    <col min="9486" max="9486" width="0.625" style="1409" customWidth="1"/>
    <col min="9487" max="9487" width="10" style="1409" customWidth="1"/>
    <col min="9488" max="9488" width="0.625" style="1409" customWidth="1"/>
    <col min="9489" max="9489" width="10" style="1409" customWidth="1"/>
    <col min="9490" max="9490" width="0.625" style="1409" customWidth="1"/>
    <col min="9491" max="9491" width="10" style="1409" customWidth="1"/>
    <col min="9492" max="9492" width="0.625" style="1409" customWidth="1"/>
    <col min="9493" max="9493" width="6.25" style="1409" customWidth="1"/>
    <col min="9494" max="9728" width="9" style="1409"/>
    <col min="9729" max="9729" width="1.625" style="1409" customWidth="1"/>
    <col min="9730" max="9731" width="2.5" style="1409" customWidth="1"/>
    <col min="9732" max="9732" width="1.875" style="1409" customWidth="1"/>
    <col min="9733" max="9733" width="12" style="1409" customWidth="1"/>
    <col min="9734" max="9734" width="1.625" style="1409" customWidth="1"/>
    <col min="9735" max="9735" width="10" style="1409" customWidth="1"/>
    <col min="9736" max="9736" width="0.625" style="1409" customWidth="1"/>
    <col min="9737" max="9737" width="10" style="1409" customWidth="1"/>
    <col min="9738" max="9738" width="0.625" style="1409" customWidth="1"/>
    <col min="9739" max="9739" width="11.125" style="1409" customWidth="1"/>
    <col min="9740" max="9740" width="0.875" style="1409" customWidth="1"/>
    <col min="9741" max="9741" width="10.625" style="1409" customWidth="1"/>
    <col min="9742" max="9742" width="0.625" style="1409" customWidth="1"/>
    <col min="9743" max="9743" width="10" style="1409" customWidth="1"/>
    <col min="9744" max="9744" width="0.625" style="1409" customWidth="1"/>
    <col min="9745" max="9745" width="10" style="1409" customWidth="1"/>
    <col min="9746" max="9746" width="0.625" style="1409" customWidth="1"/>
    <col min="9747" max="9747" width="10" style="1409" customWidth="1"/>
    <col min="9748" max="9748" width="0.625" style="1409" customWidth="1"/>
    <col min="9749" max="9749" width="6.25" style="1409" customWidth="1"/>
    <col min="9750" max="9984" width="9" style="1409"/>
    <col min="9985" max="9985" width="1.625" style="1409" customWidth="1"/>
    <col min="9986" max="9987" width="2.5" style="1409" customWidth="1"/>
    <col min="9988" max="9988" width="1.875" style="1409" customWidth="1"/>
    <col min="9989" max="9989" width="12" style="1409" customWidth="1"/>
    <col min="9990" max="9990" width="1.625" style="1409" customWidth="1"/>
    <col min="9991" max="9991" width="10" style="1409" customWidth="1"/>
    <col min="9992" max="9992" width="0.625" style="1409" customWidth="1"/>
    <col min="9993" max="9993" width="10" style="1409" customWidth="1"/>
    <col min="9994" max="9994" width="0.625" style="1409" customWidth="1"/>
    <col min="9995" max="9995" width="11.125" style="1409" customWidth="1"/>
    <col min="9996" max="9996" width="0.875" style="1409" customWidth="1"/>
    <col min="9997" max="9997" width="10.625" style="1409" customWidth="1"/>
    <col min="9998" max="9998" width="0.625" style="1409" customWidth="1"/>
    <col min="9999" max="9999" width="10" style="1409" customWidth="1"/>
    <col min="10000" max="10000" width="0.625" style="1409" customWidth="1"/>
    <col min="10001" max="10001" width="10" style="1409" customWidth="1"/>
    <col min="10002" max="10002" width="0.625" style="1409" customWidth="1"/>
    <col min="10003" max="10003" width="10" style="1409" customWidth="1"/>
    <col min="10004" max="10004" width="0.625" style="1409" customWidth="1"/>
    <col min="10005" max="10005" width="6.25" style="1409" customWidth="1"/>
    <col min="10006" max="10240" width="9" style="1409"/>
    <col min="10241" max="10241" width="1.625" style="1409" customWidth="1"/>
    <col min="10242" max="10243" width="2.5" style="1409" customWidth="1"/>
    <col min="10244" max="10244" width="1.875" style="1409" customWidth="1"/>
    <col min="10245" max="10245" width="12" style="1409" customWidth="1"/>
    <col min="10246" max="10246" width="1.625" style="1409" customWidth="1"/>
    <col min="10247" max="10247" width="10" style="1409" customWidth="1"/>
    <col min="10248" max="10248" width="0.625" style="1409" customWidth="1"/>
    <col min="10249" max="10249" width="10" style="1409" customWidth="1"/>
    <col min="10250" max="10250" width="0.625" style="1409" customWidth="1"/>
    <col min="10251" max="10251" width="11.125" style="1409" customWidth="1"/>
    <col min="10252" max="10252" width="0.875" style="1409" customWidth="1"/>
    <col min="10253" max="10253" width="10.625" style="1409" customWidth="1"/>
    <col min="10254" max="10254" width="0.625" style="1409" customWidth="1"/>
    <col min="10255" max="10255" width="10" style="1409" customWidth="1"/>
    <col min="10256" max="10256" width="0.625" style="1409" customWidth="1"/>
    <col min="10257" max="10257" width="10" style="1409" customWidth="1"/>
    <col min="10258" max="10258" width="0.625" style="1409" customWidth="1"/>
    <col min="10259" max="10259" width="10" style="1409" customWidth="1"/>
    <col min="10260" max="10260" width="0.625" style="1409" customWidth="1"/>
    <col min="10261" max="10261" width="6.25" style="1409" customWidth="1"/>
    <col min="10262" max="10496" width="9" style="1409"/>
    <col min="10497" max="10497" width="1.625" style="1409" customWidth="1"/>
    <col min="10498" max="10499" width="2.5" style="1409" customWidth="1"/>
    <col min="10500" max="10500" width="1.875" style="1409" customWidth="1"/>
    <col min="10501" max="10501" width="12" style="1409" customWidth="1"/>
    <col min="10502" max="10502" width="1.625" style="1409" customWidth="1"/>
    <col min="10503" max="10503" width="10" style="1409" customWidth="1"/>
    <col min="10504" max="10504" width="0.625" style="1409" customWidth="1"/>
    <col min="10505" max="10505" width="10" style="1409" customWidth="1"/>
    <col min="10506" max="10506" width="0.625" style="1409" customWidth="1"/>
    <col min="10507" max="10507" width="11.125" style="1409" customWidth="1"/>
    <col min="10508" max="10508" width="0.875" style="1409" customWidth="1"/>
    <col min="10509" max="10509" width="10.625" style="1409" customWidth="1"/>
    <col min="10510" max="10510" width="0.625" style="1409" customWidth="1"/>
    <col min="10511" max="10511" width="10" style="1409" customWidth="1"/>
    <col min="10512" max="10512" width="0.625" style="1409" customWidth="1"/>
    <col min="10513" max="10513" width="10" style="1409" customWidth="1"/>
    <col min="10514" max="10514" width="0.625" style="1409" customWidth="1"/>
    <col min="10515" max="10515" width="10" style="1409" customWidth="1"/>
    <col min="10516" max="10516" width="0.625" style="1409" customWidth="1"/>
    <col min="10517" max="10517" width="6.25" style="1409" customWidth="1"/>
    <col min="10518" max="10752" width="9" style="1409"/>
    <col min="10753" max="10753" width="1.625" style="1409" customWidth="1"/>
    <col min="10754" max="10755" width="2.5" style="1409" customWidth="1"/>
    <col min="10756" max="10756" width="1.875" style="1409" customWidth="1"/>
    <col min="10757" max="10757" width="12" style="1409" customWidth="1"/>
    <col min="10758" max="10758" width="1.625" style="1409" customWidth="1"/>
    <col min="10759" max="10759" width="10" style="1409" customWidth="1"/>
    <col min="10760" max="10760" width="0.625" style="1409" customWidth="1"/>
    <col min="10761" max="10761" width="10" style="1409" customWidth="1"/>
    <col min="10762" max="10762" width="0.625" style="1409" customWidth="1"/>
    <col min="10763" max="10763" width="11.125" style="1409" customWidth="1"/>
    <col min="10764" max="10764" width="0.875" style="1409" customWidth="1"/>
    <col min="10765" max="10765" width="10.625" style="1409" customWidth="1"/>
    <col min="10766" max="10766" width="0.625" style="1409" customWidth="1"/>
    <col min="10767" max="10767" width="10" style="1409" customWidth="1"/>
    <col min="10768" max="10768" width="0.625" style="1409" customWidth="1"/>
    <col min="10769" max="10769" width="10" style="1409" customWidth="1"/>
    <col min="10770" max="10770" width="0.625" style="1409" customWidth="1"/>
    <col min="10771" max="10771" width="10" style="1409" customWidth="1"/>
    <col min="10772" max="10772" width="0.625" style="1409" customWidth="1"/>
    <col min="10773" max="10773" width="6.25" style="1409" customWidth="1"/>
    <col min="10774" max="11008" width="9" style="1409"/>
    <col min="11009" max="11009" width="1.625" style="1409" customWidth="1"/>
    <col min="11010" max="11011" width="2.5" style="1409" customWidth="1"/>
    <col min="11012" max="11012" width="1.875" style="1409" customWidth="1"/>
    <col min="11013" max="11013" width="12" style="1409" customWidth="1"/>
    <col min="11014" max="11014" width="1.625" style="1409" customWidth="1"/>
    <col min="11015" max="11015" width="10" style="1409" customWidth="1"/>
    <col min="11016" max="11016" width="0.625" style="1409" customWidth="1"/>
    <col min="11017" max="11017" width="10" style="1409" customWidth="1"/>
    <col min="11018" max="11018" width="0.625" style="1409" customWidth="1"/>
    <col min="11019" max="11019" width="11.125" style="1409" customWidth="1"/>
    <col min="11020" max="11020" width="0.875" style="1409" customWidth="1"/>
    <col min="11021" max="11021" width="10.625" style="1409" customWidth="1"/>
    <col min="11022" max="11022" width="0.625" style="1409" customWidth="1"/>
    <col min="11023" max="11023" width="10" style="1409" customWidth="1"/>
    <col min="11024" max="11024" width="0.625" style="1409" customWidth="1"/>
    <col min="11025" max="11025" width="10" style="1409" customWidth="1"/>
    <col min="11026" max="11026" width="0.625" style="1409" customWidth="1"/>
    <col min="11027" max="11027" width="10" style="1409" customWidth="1"/>
    <col min="11028" max="11028" width="0.625" style="1409" customWidth="1"/>
    <col min="11029" max="11029" width="6.25" style="1409" customWidth="1"/>
    <col min="11030" max="11264" width="9" style="1409"/>
    <col min="11265" max="11265" width="1.625" style="1409" customWidth="1"/>
    <col min="11266" max="11267" width="2.5" style="1409" customWidth="1"/>
    <col min="11268" max="11268" width="1.875" style="1409" customWidth="1"/>
    <col min="11269" max="11269" width="12" style="1409" customWidth="1"/>
    <col min="11270" max="11270" width="1.625" style="1409" customWidth="1"/>
    <col min="11271" max="11271" width="10" style="1409" customWidth="1"/>
    <col min="11272" max="11272" width="0.625" style="1409" customWidth="1"/>
    <col min="11273" max="11273" width="10" style="1409" customWidth="1"/>
    <col min="11274" max="11274" width="0.625" style="1409" customWidth="1"/>
    <col min="11275" max="11275" width="11.125" style="1409" customWidth="1"/>
    <col min="11276" max="11276" width="0.875" style="1409" customWidth="1"/>
    <col min="11277" max="11277" width="10.625" style="1409" customWidth="1"/>
    <col min="11278" max="11278" width="0.625" style="1409" customWidth="1"/>
    <col min="11279" max="11279" width="10" style="1409" customWidth="1"/>
    <col min="11280" max="11280" width="0.625" style="1409" customWidth="1"/>
    <col min="11281" max="11281" width="10" style="1409" customWidth="1"/>
    <col min="11282" max="11282" width="0.625" style="1409" customWidth="1"/>
    <col min="11283" max="11283" width="10" style="1409" customWidth="1"/>
    <col min="11284" max="11284" width="0.625" style="1409" customWidth="1"/>
    <col min="11285" max="11285" width="6.25" style="1409" customWidth="1"/>
    <col min="11286" max="11520" width="9" style="1409"/>
    <col min="11521" max="11521" width="1.625" style="1409" customWidth="1"/>
    <col min="11522" max="11523" width="2.5" style="1409" customWidth="1"/>
    <col min="11524" max="11524" width="1.875" style="1409" customWidth="1"/>
    <col min="11525" max="11525" width="12" style="1409" customWidth="1"/>
    <col min="11526" max="11526" width="1.625" style="1409" customWidth="1"/>
    <col min="11527" max="11527" width="10" style="1409" customWidth="1"/>
    <col min="11528" max="11528" width="0.625" style="1409" customWidth="1"/>
    <col min="11529" max="11529" width="10" style="1409" customWidth="1"/>
    <col min="11530" max="11530" width="0.625" style="1409" customWidth="1"/>
    <col min="11531" max="11531" width="11.125" style="1409" customWidth="1"/>
    <col min="11532" max="11532" width="0.875" style="1409" customWidth="1"/>
    <col min="11533" max="11533" width="10.625" style="1409" customWidth="1"/>
    <col min="11534" max="11534" width="0.625" style="1409" customWidth="1"/>
    <col min="11535" max="11535" width="10" style="1409" customWidth="1"/>
    <col min="11536" max="11536" width="0.625" style="1409" customWidth="1"/>
    <col min="11537" max="11537" width="10" style="1409" customWidth="1"/>
    <col min="11538" max="11538" width="0.625" style="1409" customWidth="1"/>
    <col min="11539" max="11539" width="10" style="1409" customWidth="1"/>
    <col min="11540" max="11540" width="0.625" style="1409" customWidth="1"/>
    <col min="11541" max="11541" width="6.25" style="1409" customWidth="1"/>
    <col min="11542" max="11776" width="9" style="1409"/>
    <col min="11777" max="11777" width="1.625" style="1409" customWidth="1"/>
    <col min="11778" max="11779" width="2.5" style="1409" customWidth="1"/>
    <col min="11780" max="11780" width="1.875" style="1409" customWidth="1"/>
    <col min="11781" max="11781" width="12" style="1409" customWidth="1"/>
    <col min="11782" max="11782" width="1.625" style="1409" customWidth="1"/>
    <col min="11783" max="11783" width="10" style="1409" customWidth="1"/>
    <col min="11784" max="11784" width="0.625" style="1409" customWidth="1"/>
    <col min="11785" max="11785" width="10" style="1409" customWidth="1"/>
    <col min="11786" max="11786" width="0.625" style="1409" customWidth="1"/>
    <col min="11787" max="11787" width="11.125" style="1409" customWidth="1"/>
    <col min="11788" max="11788" width="0.875" style="1409" customWidth="1"/>
    <col min="11789" max="11789" width="10.625" style="1409" customWidth="1"/>
    <col min="11790" max="11790" width="0.625" style="1409" customWidth="1"/>
    <col min="11791" max="11791" width="10" style="1409" customWidth="1"/>
    <col min="11792" max="11792" width="0.625" style="1409" customWidth="1"/>
    <col min="11793" max="11793" width="10" style="1409" customWidth="1"/>
    <col min="11794" max="11794" width="0.625" style="1409" customWidth="1"/>
    <col min="11795" max="11795" width="10" style="1409" customWidth="1"/>
    <col min="11796" max="11796" width="0.625" style="1409" customWidth="1"/>
    <col min="11797" max="11797" width="6.25" style="1409" customWidth="1"/>
    <col min="11798" max="12032" width="9" style="1409"/>
    <col min="12033" max="12033" width="1.625" style="1409" customWidth="1"/>
    <col min="12034" max="12035" width="2.5" style="1409" customWidth="1"/>
    <col min="12036" max="12036" width="1.875" style="1409" customWidth="1"/>
    <col min="12037" max="12037" width="12" style="1409" customWidth="1"/>
    <col min="12038" max="12038" width="1.625" style="1409" customWidth="1"/>
    <col min="12039" max="12039" width="10" style="1409" customWidth="1"/>
    <col min="12040" max="12040" width="0.625" style="1409" customWidth="1"/>
    <col min="12041" max="12041" width="10" style="1409" customWidth="1"/>
    <col min="12042" max="12042" width="0.625" style="1409" customWidth="1"/>
    <col min="12043" max="12043" width="11.125" style="1409" customWidth="1"/>
    <col min="12044" max="12044" width="0.875" style="1409" customWidth="1"/>
    <col min="12045" max="12045" width="10.625" style="1409" customWidth="1"/>
    <col min="12046" max="12046" width="0.625" style="1409" customWidth="1"/>
    <col min="12047" max="12047" width="10" style="1409" customWidth="1"/>
    <col min="12048" max="12048" width="0.625" style="1409" customWidth="1"/>
    <col min="12049" max="12049" width="10" style="1409" customWidth="1"/>
    <col min="12050" max="12050" width="0.625" style="1409" customWidth="1"/>
    <col min="12051" max="12051" width="10" style="1409" customWidth="1"/>
    <col min="12052" max="12052" width="0.625" style="1409" customWidth="1"/>
    <col min="12053" max="12053" width="6.25" style="1409" customWidth="1"/>
    <col min="12054" max="12288" width="9" style="1409"/>
    <col min="12289" max="12289" width="1.625" style="1409" customWidth="1"/>
    <col min="12290" max="12291" width="2.5" style="1409" customWidth="1"/>
    <col min="12292" max="12292" width="1.875" style="1409" customWidth="1"/>
    <col min="12293" max="12293" width="12" style="1409" customWidth="1"/>
    <col min="12294" max="12294" width="1.625" style="1409" customWidth="1"/>
    <col min="12295" max="12295" width="10" style="1409" customWidth="1"/>
    <col min="12296" max="12296" width="0.625" style="1409" customWidth="1"/>
    <col min="12297" max="12297" width="10" style="1409" customWidth="1"/>
    <col min="12298" max="12298" width="0.625" style="1409" customWidth="1"/>
    <col min="12299" max="12299" width="11.125" style="1409" customWidth="1"/>
    <col min="12300" max="12300" width="0.875" style="1409" customWidth="1"/>
    <col min="12301" max="12301" width="10.625" style="1409" customWidth="1"/>
    <col min="12302" max="12302" width="0.625" style="1409" customWidth="1"/>
    <col min="12303" max="12303" width="10" style="1409" customWidth="1"/>
    <col min="12304" max="12304" width="0.625" style="1409" customWidth="1"/>
    <col min="12305" max="12305" width="10" style="1409" customWidth="1"/>
    <col min="12306" max="12306" width="0.625" style="1409" customWidth="1"/>
    <col min="12307" max="12307" width="10" style="1409" customWidth="1"/>
    <col min="12308" max="12308" width="0.625" style="1409" customWidth="1"/>
    <col min="12309" max="12309" width="6.25" style="1409" customWidth="1"/>
    <col min="12310" max="12544" width="9" style="1409"/>
    <col min="12545" max="12545" width="1.625" style="1409" customWidth="1"/>
    <col min="12546" max="12547" width="2.5" style="1409" customWidth="1"/>
    <col min="12548" max="12548" width="1.875" style="1409" customWidth="1"/>
    <col min="12549" max="12549" width="12" style="1409" customWidth="1"/>
    <col min="12550" max="12550" width="1.625" style="1409" customWidth="1"/>
    <col min="12551" max="12551" width="10" style="1409" customWidth="1"/>
    <col min="12552" max="12552" width="0.625" style="1409" customWidth="1"/>
    <col min="12553" max="12553" width="10" style="1409" customWidth="1"/>
    <col min="12554" max="12554" width="0.625" style="1409" customWidth="1"/>
    <col min="12555" max="12555" width="11.125" style="1409" customWidth="1"/>
    <col min="12556" max="12556" width="0.875" style="1409" customWidth="1"/>
    <col min="12557" max="12557" width="10.625" style="1409" customWidth="1"/>
    <col min="12558" max="12558" width="0.625" style="1409" customWidth="1"/>
    <col min="12559" max="12559" width="10" style="1409" customWidth="1"/>
    <col min="12560" max="12560" width="0.625" style="1409" customWidth="1"/>
    <col min="12561" max="12561" width="10" style="1409" customWidth="1"/>
    <col min="12562" max="12562" width="0.625" style="1409" customWidth="1"/>
    <col min="12563" max="12563" width="10" style="1409" customWidth="1"/>
    <col min="12564" max="12564" width="0.625" style="1409" customWidth="1"/>
    <col min="12565" max="12565" width="6.25" style="1409" customWidth="1"/>
    <col min="12566" max="12800" width="9" style="1409"/>
    <col min="12801" max="12801" width="1.625" style="1409" customWidth="1"/>
    <col min="12802" max="12803" width="2.5" style="1409" customWidth="1"/>
    <col min="12804" max="12804" width="1.875" style="1409" customWidth="1"/>
    <col min="12805" max="12805" width="12" style="1409" customWidth="1"/>
    <col min="12806" max="12806" width="1.625" style="1409" customWidth="1"/>
    <col min="12807" max="12807" width="10" style="1409" customWidth="1"/>
    <col min="12808" max="12808" width="0.625" style="1409" customWidth="1"/>
    <col min="12809" max="12809" width="10" style="1409" customWidth="1"/>
    <col min="12810" max="12810" width="0.625" style="1409" customWidth="1"/>
    <col min="12811" max="12811" width="11.125" style="1409" customWidth="1"/>
    <col min="12812" max="12812" width="0.875" style="1409" customWidth="1"/>
    <col min="12813" max="12813" width="10.625" style="1409" customWidth="1"/>
    <col min="12814" max="12814" width="0.625" style="1409" customWidth="1"/>
    <col min="12815" max="12815" width="10" style="1409" customWidth="1"/>
    <col min="12816" max="12816" width="0.625" style="1409" customWidth="1"/>
    <col min="12817" max="12817" width="10" style="1409" customWidth="1"/>
    <col min="12818" max="12818" width="0.625" style="1409" customWidth="1"/>
    <col min="12819" max="12819" width="10" style="1409" customWidth="1"/>
    <col min="12820" max="12820" width="0.625" style="1409" customWidth="1"/>
    <col min="12821" max="12821" width="6.25" style="1409" customWidth="1"/>
    <col min="12822" max="13056" width="9" style="1409"/>
    <col min="13057" max="13057" width="1.625" style="1409" customWidth="1"/>
    <col min="13058" max="13059" width="2.5" style="1409" customWidth="1"/>
    <col min="13060" max="13060" width="1.875" style="1409" customWidth="1"/>
    <col min="13061" max="13061" width="12" style="1409" customWidth="1"/>
    <col min="13062" max="13062" width="1.625" style="1409" customWidth="1"/>
    <col min="13063" max="13063" width="10" style="1409" customWidth="1"/>
    <col min="13064" max="13064" width="0.625" style="1409" customWidth="1"/>
    <col min="13065" max="13065" width="10" style="1409" customWidth="1"/>
    <col min="13066" max="13066" width="0.625" style="1409" customWidth="1"/>
    <col min="13067" max="13067" width="11.125" style="1409" customWidth="1"/>
    <col min="13068" max="13068" width="0.875" style="1409" customWidth="1"/>
    <col min="13069" max="13069" width="10.625" style="1409" customWidth="1"/>
    <col min="13070" max="13070" width="0.625" style="1409" customWidth="1"/>
    <col min="13071" max="13071" width="10" style="1409" customWidth="1"/>
    <col min="13072" max="13072" width="0.625" style="1409" customWidth="1"/>
    <col min="13073" max="13073" width="10" style="1409" customWidth="1"/>
    <col min="13074" max="13074" width="0.625" style="1409" customWidth="1"/>
    <col min="13075" max="13075" width="10" style="1409" customWidth="1"/>
    <col min="13076" max="13076" width="0.625" style="1409" customWidth="1"/>
    <col min="13077" max="13077" width="6.25" style="1409" customWidth="1"/>
    <col min="13078" max="13312" width="9" style="1409"/>
    <col min="13313" max="13313" width="1.625" style="1409" customWidth="1"/>
    <col min="13314" max="13315" width="2.5" style="1409" customWidth="1"/>
    <col min="13316" max="13316" width="1.875" style="1409" customWidth="1"/>
    <col min="13317" max="13317" width="12" style="1409" customWidth="1"/>
    <col min="13318" max="13318" width="1.625" style="1409" customWidth="1"/>
    <col min="13319" max="13319" width="10" style="1409" customWidth="1"/>
    <col min="13320" max="13320" width="0.625" style="1409" customWidth="1"/>
    <col min="13321" max="13321" width="10" style="1409" customWidth="1"/>
    <col min="13322" max="13322" width="0.625" style="1409" customWidth="1"/>
    <col min="13323" max="13323" width="11.125" style="1409" customWidth="1"/>
    <col min="13324" max="13324" width="0.875" style="1409" customWidth="1"/>
    <col min="13325" max="13325" width="10.625" style="1409" customWidth="1"/>
    <col min="13326" max="13326" width="0.625" style="1409" customWidth="1"/>
    <col min="13327" max="13327" width="10" style="1409" customWidth="1"/>
    <col min="13328" max="13328" width="0.625" style="1409" customWidth="1"/>
    <col min="13329" max="13329" width="10" style="1409" customWidth="1"/>
    <col min="13330" max="13330" width="0.625" style="1409" customWidth="1"/>
    <col min="13331" max="13331" width="10" style="1409" customWidth="1"/>
    <col min="13332" max="13332" width="0.625" style="1409" customWidth="1"/>
    <col min="13333" max="13333" width="6.25" style="1409" customWidth="1"/>
    <col min="13334" max="13568" width="9" style="1409"/>
    <col min="13569" max="13569" width="1.625" style="1409" customWidth="1"/>
    <col min="13570" max="13571" width="2.5" style="1409" customWidth="1"/>
    <col min="13572" max="13572" width="1.875" style="1409" customWidth="1"/>
    <col min="13573" max="13573" width="12" style="1409" customWidth="1"/>
    <col min="13574" max="13574" width="1.625" style="1409" customWidth="1"/>
    <col min="13575" max="13575" width="10" style="1409" customWidth="1"/>
    <col min="13576" max="13576" width="0.625" style="1409" customWidth="1"/>
    <col min="13577" max="13577" width="10" style="1409" customWidth="1"/>
    <col min="13578" max="13578" width="0.625" style="1409" customWidth="1"/>
    <col min="13579" max="13579" width="11.125" style="1409" customWidth="1"/>
    <col min="13580" max="13580" width="0.875" style="1409" customWidth="1"/>
    <col min="13581" max="13581" width="10.625" style="1409" customWidth="1"/>
    <col min="13582" max="13582" width="0.625" style="1409" customWidth="1"/>
    <col min="13583" max="13583" width="10" style="1409" customWidth="1"/>
    <col min="13584" max="13584" width="0.625" style="1409" customWidth="1"/>
    <col min="13585" max="13585" width="10" style="1409" customWidth="1"/>
    <col min="13586" max="13586" width="0.625" style="1409" customWidth="1"/>
    <col min="13587" max="13587" width="10" style="1409" customWidth="1"/>
    <col min="13588" max="13588" width="0.625" style="1409" customWidth="1"/>
    <col min="13589" max="13589" width="6.25" style="1409" customWidth="1"/>
    <col min="13590" max="13824" width="9" style="1409"/>
    <col min="13825" max="13825" width="1.625" style="1409" customWidth="1"/>
    <col min="13826" max="13827" width="2.5" style="1409" customWidth="1"/>
    <col min="13828" max="13828" width="1.875" style="1409" customWidth="1"/>
    <col min="13829" max="13829" width="12" style="1409" customWidth="1"/>
    <col min="13830" max="13830" width="1.625" style="1409" customWidth="1"/>
    <col min="13831" max="13831" width="10" style="1409" customWidth="1"/>
    <col min="13832" max="13832" width="0.625" style="1409" customWidth="1"/>
    <col min="13833" max="13833" width="10" style="1409" customWidth="1"/>
    <col min="13834" max="13834" width="0.625" style="1409" customWidth="1"/>
    <col min="13835" max="13835" width="11.125" style="1409" customWidth="1"/>
    <col min="13836" max="13836" width="0.875" style="1409" customWidth="1"/>
    <col min="13837" max="13837" width="10.625" style="1409" customWidth="1"/>
    <col min="13838" max="13838" width="0.625" style="1409" customWidth="1"/>
    <col min="13839" max="13839" width="10" style="1409" customWidth="1"/>
    <col min="13840" max="13840" width="0.625" style="1409" customWidth="1"/>
    <col min="13841" max="13841" width="10" style="1409" customWidth="1"/>
    <col min="13842" max="13842" width="0.625" style="1409" customWidth="1"/>
    <col min="13843" max="13843" width="10" style="1409" customWidth="1"/>
    <col min="13844" max="13844" width="0.625" style="1409" customWidth="1"/>
    <col min="13845" max="13845" width="6.25" style="1409" customWidth="1"/>
    <col min="13846" max="14080" width="9" style="1409"/>
    <col min="14081" max="14081" width="1.625" style="1409" customWidth="1"/>
    <col min="14082" max="14083" width="2.5" style="1409" customWidth="1"/>
    <col min="14084" max="14084" width="1.875" style="1409" customWidth="1"/>
    <col min="14085" max="14085" width="12" style="1409" customWidth="1"/>
    <col min="14086" max="14086" width="1.625" style="1409" customWidth="1"/>
    <col min="14087" max="14087" width="10" style="1409" customWidth="1"/>
    <col min="14088" max="14088" width="0.625" style="1409" customWidth="1"/>
    <col min="14089" max="14089" width="10" style="1409" customWidth="1"/>
    <col min="14090" max="14090" width="0.625" style="1409" customWidth="1"/>
    <col min="14091" max="14091" width="11.125" style="1409" customWidth="1"/>
    <col min="14092" max="14092" width="0.875" style="1409" customWidth="1"/>
    <col min="14093" max="14093" width="10.625" style="1409" customWidth="1"/>
    <col min="14094" max="14094" width="0.625" style="1409" customWidth="1"/>
    <col min="14095" max="14095" width="10" style="1409" customWidth="1"/>
    <col min="14096" max="14096" width="0.625" style="1409" customWidth="1"/>
    <col min="14097" max="14097" width="10" style="1409" customWidth="1"/>
    <col min="14098" max="14098" width="0.625" style="1409" customWidth="1"/>
    <col min="14099" max="14099" width="10" style="1409" customWidth="1"/>
    <col min="14100" max="14100" width="0.625" style="1409" customWidth="1"/>
    <col min="14101" max="14101" width="6.25" style="1409" customWidth="1"/>
    <col min="14102" max="14336" width="9" style="1409"/>
    <col min="14337" max="14337" width="1.625" style="1409" customWidth="1"/>
    <col min="14338" max="14339" width="2.5" style="1409" customWidth="1"/>
    <col min="14340" max="14340" width="1.875" style="1409" customWidth="1"/>
    <col min="14341" max="14341" width="12" style="1409" customWidth="1"/>
    <col min="14342" max="14342" width="1.625" style="1409" customWidth="1"/>
    <col min="14343" max="14343" width="10" style="1409" customWidth="1"/>
    <col min="14344" max="14344" width="0.625" style="1409" customWidth="1"/>
    <col min="14345" max="14345" width="10" style="1409" customWidth="1"/>
    <col min="14346" max="14346" width="0.625" style="1409" customWidth="1"/>
    <col min="14347" max="14347" width="11.125" style="1409" customWidth="1"/>
    <col min="14348" max="14348" width="0.875" style="1409" customWidth="1"/>
    <col min="14349" max="14349" width="10.625" style="1409" customWidth="1"/>
    <col min="14350" max="14350" width="0.625" style="1409" customWidth="1"/>
    <col min="14351" max="14351" width="10" style="1409" customWidth="1"/>
    <col min="14352" max="14352" width="0.625" style="1409" customWidth="1"/>
    <col min="14353" max="14353" width="10" style="1409" customWidth="1"/>
    <col min="14354" max="14354" width="0.625" style="1409" customWidth="1"/>
    <col min="14355" max="14355" width="10" style="1409" customWidth="1"/>
    <col min="14356" max="14356" width="0.625" style="1409" customWidth="1"/>
    <col min="14357" max="14357" width="6.25" style="1409" customWidth="1"/>
    <col min="14358" max="14592" width="9" style="1409"/>
    <col min="14593" max="14593" width="1.625" style="1409" customWidth="1"/>
    <col min="14594" max="14595" width="2.5" style="1409" customWidth="1"/>
    <col min="14596" max="14596" width="1.875" style="1409" customWidth="1"/>
    <col min="14597" max="14597" width="12" style="1409" customWidth="1"/>
    <col min="14598" max="14598" width="1.625" style="1409" customWidth="1"/>
    <col min="14599" max="14599" width="10" style="1409" customWidth="1"/>
    <col min="14600" max="14600" width="0.625" style="1409" customWidth="1"/>
    <col min="14601" max="14601" width="10" style="1409" customWidth="1"/>
    <col min="14602" max="14602" width="0.625" style="1409" customWidth="1"/>
    <col min="14603" max="14603" width="11.125" style="1409" customWidth="1"/>
    <col min="14604" max="14604" width="0.875" style="1409" customWidth="1"/>
    <col min="14605" max="14605" width="10.625" style="1409" customWidth="1"/>
    <col min="14606" max="14606" width="0.625" style="1409" customWidth="1"/>
    <col min="14607" max="14607" width="10" style="1409" customWidth="1"/>
    <col min="14608" max="14608" width="0.625" style="1409" customWidth="1"/>
    <col min="14609" max="14609" width="10" style="1409" customWidth="1"/>
    <col min="14610" max="14610" width="0.625" style="1409" customWidth="1"/>
    <col min="14611" max="14611" width="10" style="1409" customWidth="1"/>
    <col min="14612" max="14612" width="0.625" style="1409" customWidth="1"/>
    <col min="14613" max="14613" width="6.25" style="1409" customWidth="1"/>
    <col min="14614" max="14848" width="9" style="1409"/>
    <col min="14849" max="14849" width="1.625" style="1409" customWidth="1"/>
    <col min="14850" max="14851" width="2.5" style="1409" customWidth="1"/>
    <col min="14852" max="14852" width="1.875" style="1409" customWidth="1"/>
    <col min="14853" max="14853" width="12" style="1409" customWidth="1"/>
    <col min="14854" max="14854" width="1.625" style="1409" customWidth="1"/>
    <col min="14855" max="14855" width="10" style="1409" customWidth="1"/>
    <col min="14856" max="14856" width="0.625" style="1409" customWidth="1"/>
    <col min="14857" max="14857" width="10" style="1409" customWidth="1"/>
    <col min="14858" max="14858" width="0.625" style="1409" customWidth="1"/>
    <col min="14859" max="14859" width="11.125" style="1409" customWidth="1"/>
    <col min="14860" max="14860" width="0.875" style="1409" customWidth="1"/>
    <col min="14861" max="14861" width="10.625" style="1409" customWidth="1"/>
    <col min="14862" max="14862" width="0.625" style="1409" customWidth="1"/>
    <col min="14863" max="14863" width="10" style="1409" customWidth="1"/>
    <col min="14864" max="14864" width="0.625" style="1409" customWidth="1"/>
    <col min="14865" max="14865" width="10" style="1409" customWidth="1"/>
    <col min="14866" max="14866" width="0.625" style="1409" customWidth="1"/>
    <col min="14867" max="14867" width="10" style="1409" customWidth="1"/>
    <col min="14868" max="14868" width="0.625" style="1409" customWidth="1"/>
    <col min="14869" max="14869" width="6.25" style="1409" customWidth="1"/>
    <col min="14870" max="15104" width="9" style="1409"/>
    <col min="15105" max="15105" width="1.625" style="1409" customWidth="1"/>
    <col min="15106" max="15107" width="2.5" style="1409" customWidth="1"/>
    <col min="15108" max="15108" width="1.875" style="1409" customWidth="1"/>
    <col min="15109" max="15109" width="12" style="1409" customWidth="1"/>
    <col min="15110" max="15110" width="1.625" style="1409" customWidth="1"/>
    <col min="15111" max="15111" width="10" style="1409" customWidth="1"/>
    <col min="15112" max="15112" width="0.625" style="1409" customWidth="1"/>
    <col min="15113" max="15113" width="10" style="1409" customWidth="1"/>
    <col min="15114" max="15114" width="0.625" style="1409" customWidth="1"/>
    <col min="15115" max="15115" width="11.125" style="1409" customWidth="1"/>
    <col min="15116" max="15116" width="0.875" style="1409" customWidth="1"/>
    <col min="15117" max="15117" width="10.625" style="1409" customWidth="1"/>
    <col min="15118" max="15118" width="0.625" style="1409" customWidth="1"/>
    <col min="15119" max="15119" width="10" style="1409" customWidth="1"/>
    <col min="15120" max="15120" width="0.625" style="1409" customWidth="1"/>
    <col min="15121" max="15121" width="10" style="1409" customWidth="1"/>
    <col min="15122" max="15122" width="0.625" style="1409" customWidth="1"/>
    <col min="15123" max="15123" width="10" style="1409" customWidth="1"/>
    <col min="15124" max="15124" width="0.625" style="1409" customWidth="1"/>
    <col min="15125" max="15125" width="6.25" style="1409" customWidth="1"/>
    <col min="15126" max="15360" width="9" style="1409"/>
    <col min="15361" max="15361" width="1.625" style="1409" customWidth="1"/>
    <col min="15362" max="15363" width="2.5" style="1409" customWidth="1"/>
    <col min="15364" max="15364" width="1.875" style="1409" customWidth="1"/>
    <col min="15365" max="15365" width="12" style="1409" customWidth="1"/>
    <col min="15366" max="15366" width="1.625" style="1409" customWidth="1"/>
    <col min="15367" max="15367" width="10" style="1409" customWidth="1"/>
    <col min="15368" max="15368" width="0.625" style="1409" customWidth="1"/>
    <col min="15369" max="15369" width="10" style="1409" customWidth="1"/>
    <col min="15370" max="15370" width="0.625" style="1409" customWidth="1"/>
    <col min="15371" max="15371" width="11.125" style="1409" customWidth="1"/>
    <col min="15372" max="15372" width="0.875" style="1409" customWidth="1"/>
    <col min="15373" max="15373" width="10.625" style="1409" customWidth="1"/>
    <col min="15374" max="15374" width="0.625" style="1409" customWidth="1"/>
    <col min="15375" max="15375" width="10" style="1409" customWidth="1"/>
    <col min="15376" max="15376" width="0.625" style="1409" customWidth="1"/>
    <col min="15377" max="15377" width="10" style="1409" customWidth="1"/>
    <col min="15378" max="15378" width="0.625" style="1409" customWidth="1"/>
    <col min="15379" max="15379" width="10" style="1409" customWidth="1"/>
    <col min="15380" max="15380" width="0.625" style="1409" customWidth="1"/>
    <col min="15381" max="15381" width="6.25" style="1409" customWidth="1"/>
    <col min="15382" max="15616" width="9" style="1409"/>
    <col min="15617" max="15617" width="1.625" style="1409" customWidth="1"/>
    <col min="15618" max="15619" width="2.5" style="1409" customWidth="1"/>
    <col min="15620" max="15620" width="1.875" style="1409" customWidth="1"/>
    <col min="15621" max="15621" width="12" style="1409" customWidth="1"/>
    <col min="15622" max="15622" width="1.625" style="1409" customWidth="1"/>
    <col min="15623" max="15623" width="10" style="1409" customWidth="1"/>
    <col min="15624" max="15624" width="0.625" style="1409" customWidth="1"/>
    <col min="15625" max="15625" width="10" style="1409" customWidth="1"/>
    <col min="15626" max="15626" width="0.625" style="1409" customWidth="1"/>
    <col min="15627" max="15627" width="11.125" style="1409" customWidth="1"/>
    <col min="15628" max="15628" width="0.875" style="1409" customWidth="1"/>
    <col min="15629" max="15629" width="10.625" style="1409" customWidth="1"/>
    <col min="15630" max="15630" width="0.625" style="1409" customWidth="1"/>
    <col min="15631" max="15631" width="10" style="1409" customWidth="1"/>
    <col min="15632" max="15632" width="0.625" style="1409" customWidth="1"/>
    <col min="15633" max="15633" width="10" style="1409" customWidth="1"/>
    <col min="15634" max="15634" width="0.625" style="1409" customWidth="1"/>
    <col min="15635" max="15635" width="10" style="1409" customWidth="1"/>
    <col min="15636" max="15636" width="0.625" style="1409" customWidth="1"/>
    <col min="15637" max="15637" width="6.25" style="1409" customWidth="1"/>
    <col min="15638" max="15872" width="9" style="1409"/>
    <col min="15873" max="15873" width="1.625" style="1409" customWidth="1"/>
    <col min="15874" max="15875" width="2.5" style="1409" customWidth="1"/>
    <col min="15876" max="15876" width="1.875" style="1409" customWidth="1"/>
    <col min="15877" max="15877" width="12" style="1409" customWidth="1"/>
    <col min="15878" max="15878" width="1.625" style="1409" customWidth="1"/>
    <col min="15879" max="15879" width="10" style="1409" customWidth="1"/>
    <col min="15880" max="15880" width="0.625" style="1409" customWidth="1"/>
    <col min="15881" max="15881" width="10" style="1409" customWidth="1"/>
    <col min="15882" max="15882" width="0.625" style="1409" customWidth="1"/>
    <col min="15883" max="15883" width="11.125" style="1409" customWidth="1"/>
    <col min="15884" max="15884" width="0.875" style="1409" customWidth="1"/>
    <col min="15885" max="15885" width="10.625" style="1409" customWidth="1"/>
    <col min="15886" max="15886" width="0.625" style="1409" customWidth="1"/>
    <col min="15887" max="15887" width="10" style="1409" customWidth="1"/>
    <col min="15888" max="15888" width="0.625" style="1409" customWidth="1"/>
    <col min="15889" max="15889" width="10" style="1409" customWidth="1"/>
    <col min="15890" max="15890" width="0.625" style="1409" customWidth="1"/>
    <col min="15891" max="15891" width="10" style="1409" customWidth="1"/>
    <col min="15892" max="15892" width="0.625" style="1409" customWidth="1"/>
    <col min="15893" max="15893" width="6.25" style="1409" customWidth="1"/>
    <col min="15894" max="16128" width="9" style="1409"/>
    <col min="16129" max="16129" width="1.625" style="1409" customWidth="1"/>
    <col min="16130" max="16131" width="2.5" style="1409" customWidth="1"/>
    <col min="16132" max="16132" width="1.875" style="1409" customWidth="1"/>
    <col min="16133" max="16133" width="12" style="1409" customWidth="1"/>
    <col min="16134" max="16134" width="1.625" style="1409" customWidth="1"/>
    <col min="16135" max="16135" width="10" style="1409" customWidth="1"/>
    <col min="16136" max="16136" width="0.625" style="1409" customWidth="1"/>
    <col min="16137" max="16137" width="10" style="1409" customWidth="1"/>
    <col min="16138" max="16138" width="0.625" style="1409" customWidth="1"/>
    <col min="16139" max="16139" width="11.125" style="1409" customWidth="1"/>
    <col min="16140" max="16140" width="0.875" style="1409" customWidth="1"/>
    <col min="16141" max="16141" width="10.625" style="1409" customWidth="1"/>
    <col min="16142" max="16142" width="0.625" style="1409" customWidth="1"/>
    <col min="16143" max="16143" width="10" style="1409" customWidth="1"/>
    <col min="16144" max="16144" width="0.625" style="1409" customWidth="1"/>
    <col min="16145" max="16145" width="10" style="1409" customWidth="1"/>
    <col min="16146" max="16146" width="0.625" style="1409" customWidth="1"/>
    <col min="16147" max="16147" width="10" style="1409" customWidth="1"/>
    <col min="16148" max="16148" width="0.625" style="1409" customWidth="1"/>
    <col min="16149" max="16149" width="6.25" style="1409" customWidth="1"/>
    <col min="16150" max="16384" width="9" style="1409"/>
  </cols>
  <sheetData>
    <row r="1" spans="2:22">
      <c r="B1" s="2843" t="s">
        <v>1542</v>
      </c>
    </row>
    <row r="2" spans="2:22" ht="21" customHeight="1">
      <c r="C2" s="3084" t="s">
        <v>901</v>
      </c>
      <c r="D2" s="3085"/>
      <c r="E2" s="3085"/>
      <c r="F2" s="3085"/>
      <c r="G2" s="3085"/>
      <c r="H2" s="3085"/>
      <c r="I2" s="3085"/>
      <c r="J2" s="3085"/>
      <c r="K2" s="3085"/>
      <c r="L2" s="3085"/>
      <c r="M2" s="3085"/>
      <c r="N2" s="3085"/>
      <c r="O2" s="3085"/>
      <c r="P2" s="3085"/>
      <c r="Q2" s="3085"/>
      <c r="R2" s="3085"/>
    </row>
    <row r="3" spans="2:22" ht="11.25" customHeight="1">
      <c r="G3" s="1410"/>
      <c r="H3" s="1410"/>
      <c r="I3" s="1410"/>
      <c r="J3" s="1410"/>
      <c r="K3" s="1411"/>
      <c r="L3" s="1411"/>
      <c r="M3" s="1410"/>
      <c r="N3" s="1410"/>
      <c r="O3" s="1410"/>
      <c r="P3" s="1410"/>
      <c r="Q3" s="1410"/>
      <c r="R3" s="1410"/>
      <c r="S3" s="1410"/>
      <c r="T3" s="1412" t="s">
        <v>902</v>
      </c>
    </row>
    <row r="4" spans="2:22" ht="13.5" customHeight="1">
      <c r="B4" s="1413"/>
      <c r="C4" s="1414"/>
      <c r="D4" s="1414"/>
      <c r="E4" s="1414"/>
      <c r="F4" s="1415"/>
      <c r="G4" s="1416" t="s">
        <v>903</v>
      </c>
      <c r="H4" s="1416"/>
      <c r="I4" s="1416"/>
      <c r="J4" s="1417"/>
      <c r="K4" s="1418"/>
      <c r="L4" s="1418"/>
      <c r="M4" s="1416"/>
      <c r="N4" s="1417"/>
      <c r="O4" s="3086" t="s">
        <v>904</v>
      </c>
      <c r="P4" s="3087"/>
      <c r="Q4" s="3086" t="s">
        <v>905</v>
      </c>
      <c r="R4" s="3087"/>
      <c r="S4" s="3086" t="s">
        <v>906</v>
      </c>
      <c r="T4" s="3087"/>
    </row>
    <row r="5" spans="2:22" ht="13.5" customHeight="1">
      <c r="B5" s="1419"/>
      <c r="C5" s="1420"/>
      <c r="D5" s="1420"/>
      <c r="E5" s="1420"/>
      <c r="F5" s="1421"/>
      <c r="G5" s="1422" t="s">
        <v>907</v>
      </c>
      <c r="H5" s="1423"/>
      <c r="I5" s="1422" t="s">
        <v>908</v>
      </c>
      <c r="J5" s="1424"/>
      <c r="K5" s="3092" t="s">
        <v>909</v>
      </c>
      <c r="L5" s="3093"/>
      <c r="M5" s="3093"/>
      <c r="N5" s="1423"/>
      <c r="O5" s="3088"/>
      <c r="P5" s="3089"/>
      <c r="Q5" s="3088"/>
      <c r="R5" s="3089"/>
      <c r="S5" s="3088"/>
      <c r="T5" s="3089"/>
    </row>
    <row r="6" spans="2:22" ht="13.5" customHeight="1">
      <c r="B6" s="1419"/>
      <c r="C6" s="1425"/>
      <c r="D6" s="1425"/>
      <c r="E6" s="1425"/>
      <c r="F6" s="1426"/>
      <c r="G6" s="1427" t="s">
        <v>910</v>
      </c>
      <c r="H6" s="1428"/>
      <c r="I6" s="1429" t="s">
        <v>911</v>
      </c>
      <c r="J6" s="1430"/>
      <c r="K6" s="1431" t="s">
        <v>912</v>
      </c>
      <c r="L6" s="1432"/>
      <c r="M6" s="1433" t="s">
        <v>913</v>
      </c>
      <c r="N6" s="1434"/>
      <c r="O6" s="3090"/>
      <c r="P6" s="3091"/>
      <c r="Q6" s="3090"/>
      <c r="R6" s="3091"/>
      <c r="S6" s="3090"/>
      <c r="T6" s="3091"/>
    </row>
    <row r="7" spans="2:22" ht="13.5" customHeight="1">
      <c r="B7" s="1413"/>
      <c r="C7" s="1435"/>
      <c r="D7" s="1435"/>
      <c r="E7" s="1435"/>
      <c r="F7" s="1436"/>
      <c r="G7" s="1437" t="s">
        <v>914</v>
      </c>
      <c r="H7" s="1438"/>
      <c r="I7" s="1437" t="s">
        <v>914</v>
      </c>
      <c r="J7" s="1439"/>
      <c r="K7" s="1437" t="s">
        <v>914</v>
      </c>
      <c r="L7" s="1440"/>
      <c r="M7" s="1441" t="s">
        <v>915</v>
      </c>
      <c r="N7" s="1440"/>
      <c r="O7" s="1441" t="s">
        <v>914</v>
      </c>
      <c r="P7" s="1440"/>
      <c r="Q7" s="1441" t="s">
        <v>914</v>
      </c>
      <c r="R7" s="1442"/>
      <c r="S7" s="1441" t="s">
        <v>914</v>
      </c>
      <c r="T7" s="1443"/>
    </row>
    <row r="8" spans="2:22" ht="13.5" customHeight="1">
      <c r="B8" s="1419"/>
      <c r="C8" s="1425"/>
      <c r="D8" s="1425"/>
      <c r="E8" s="1425"/>
      <c r="F8" s="1426"/>
      <c r="G8" s="3094" t="s">
        <v>916</v>
      </c>
      <c r="H8" s="3095"/>
      <c r="I8" s="3095"/>
      <c r="J8" s="3095"/>
      <c r="K8" s="3095"/>
      <c r="L8" s="3095"/>
      <c r="M8" s="3095"/>
      <c r="N8" s="3095"/>
      <c r="O8" s="3095"/>
      <c r="P8" s="3095"/>
      <c r="Q8" s="3095"/>
      <c r="R8" s="3095"/>
      <c r="S8" s="3095"/>
      <c r="T8" s="3096"/>
    </row>
    <row r="9" spans="2:22" ht="12.75" customHeight="1">
      <c r="B9" s="1444"/>
      <c r="C9" s="3077" t="s">
        <v>917</v>
      </c>
      <c r="D9" s="3077"/>
      <c r="E9" s="3077"/>
      <c r="F9" s="1445"/>
      <c r="G9" s="1446">
        <v>2108840.2000000002</v>
      </c>
      <c r="H9" s="1447"/>
      <c r="I9" s="1448">
        <v>2078635.6</v>
      </c>
      <c r="J9" s="1449"/>
      <c r="K9" s="1450">
        <v>30204.6</v>
      </c>
      <c r="L9" s="1451"/>
      <c r="M9" s="1452">
        <v>1.5</v>
      </c>
      <c r="N9" s="1449"/>
      <c r="O9" s="1453">
        <v>172131.6</v>
      </c>
      <c r="P9" s="1454"/>
      <c r="Q9" s="1453">
        <v>1936708.6</v>
      </c>
      <c r="R9" s="1454"/>
      <c r="S9" s="1453">
        <v>212420</v>
      </c>
      <c r="T9" s="1449"/>
    </row>
    <row r="10" spans="2:22" ht="12.75" customHeight="1">
      <c r="B10" s="1419">
        <v>1</v>
      </c>
      <c r="C10" s="3076" t="s">
        <v>821</v>
      </c>
      <c r="D10" s="3076"/>
      <c r="E10" s="3076"/>
      <c r="F10" s="1455"/>
      <c r="G10" s="2955">
        <v>217752.6</v>
      </c>
      <c r="H10" s="1457"/>
      <c r="I10" s="1456">
        <v>214677.8</v>
      </c>
      <c r="J10" s="1457"/>
      <c r="K10" s="1458">
        <v>3074.8</v>
      </c>
      <c r="L10" s="1459"/>
      <c r="M10" s="1460">
        <v>1.4</v>
      </c>
      <c r="N10" s="1457"/>
      <c r="O10" s="1461">
        <v>9102.2000000000007</v>
      </c>
      <c r="P10" s="1462"/>
      <c r="Q10" s="2956">
        <v>208650.4</v>
      </c>
      <c r="R10" s="1462"/>
      <c r="S10" s="1461">
        <v>49388.2</v>
      </c>
      <c r="T10" s="1457"/>
    </row>
    <row r="11" spans="2:22" ht="12.75" customHeight="1">
      <c r="B11" s="1419">
        <v>2</v>
      </c>
      <c r="C11" s="1463"/>
      <c r="D11" s="3076" t="s">
        <v>918</v>
      </c>
      <c r="E11" s="3076"/>
      <c r="F11" s="1464"/>
      <c r="G11" s="1465">
        <v>176547</v>
      </c>
      <c r="H11" s="1466"/>
      <c r="I11" s="1465">
        <v>173662</v>
      </c>
      <c r="J11" s="1466"/>
      <c r="K11" s="1467">
        <v>2885</v>
      </c>
      <c r="L11" s="1468"/>
      <c r="M11" s="1460">
        <v>1.7</v>
      </c>
      <c r="N11" s="1466"/>
      <c r="O11" s="1469">
        <v>6640</v>
      </c>
      <c r="P11" s="1470"/>
      <c r="Q11" s="1469">
        <v>169907</v>
      </c>
      <c r="R11" s="1470"/>
      <c r="S11" s="1469">
        <v>42656</v>
      </c>
      <c r="T11" s="1466"/>
      <c r="V11" s="1471"/>
    </row>
    <row r="12" spans="2:22" ht="12.75" customHeight="1">
      <c r="B12" s="1444">
        <v>3</v>
      </c>
      <c r="C12" s="1472"/>
      <c r="D12" s="3077" t="s">
        <v>919</v>
      </c>
      <c r="E12" s="3077"/>
      <c r="F12" s="1473"/>
      <c r="G12" s="1448">
        <v>41205.599999999999</v>
      </c>
      <c r="H12" s="1449"/>
      <c r="I12" s="1448">
        <v>41015.800000000003</v>
      </c>
      <c r="J12" s="1449"/>
      <c r="K12" s="1474">
        <v>189.8</v>
      </c>
      <c r="L12" s="1451"/>
      <c r="M12" s="1475">
        <v>0.5</v>
      </c>
      <c r="N12" s="1449"/>
      <c r="O12" s="1453">
        <v>2462.1999999999998</v>
      </c>
      <c r="P12" s="1454"/>
      <c r="Q12" s="1453">
        <v>38743.4</v>
      </c>
      <c r="R12" s="1454"/>
      <c r="S12" s="1453">
        <v>6732.2</v>
      </c>
      <c r="T12" s="1449"/>
      <c r="V12" s="1471"/>
    </row>
    <row r="13" spans="2:22" ht="12.75" customHeight="1">
      <c r="B13" s="1419">
        <v>4</v>
      </c>
      <c r="C13" s="3076" t="s">
        <v>824</v>
      </c>
      <c r="D13" s="3076"/>
      <c r="E13" s="3076"/>
      <c r="F13" s="1455"/>
      <c r="G13" s="1456">
        <v>10263.700000000001</v>
      </c>
      <c r="H13" s="1457"/>
      <c r="I13" s="1456">
        <v>10051.799999999999</v>
      </c>
      <c r="J13" s="1457"/>
      <c r="K13" s="1476">
        <v>211.9</v>
      </c>
      <c r="L13" s="1477"/>
      <c r="M13" s="1478">
        <v>2.1</v>
      </c>
      <c r="N13" s="1457"/>
      <c r="O13" s="1461">
        <v>135.69999999999999</v>
      </c>
      <c r="P13" s="1462"/>
      <c r="Q13" s="1461">
        <v>10128</v>
      </c>
      <c r="R13" s="1462"/>
      <c r="S13" s="1461">
        <v>6905.3</v>
      </c>
      <c r="T13" s="1457"/>
      <c r="V13" s="1471"/>
    </row>
    <row r="14" spans="2:22" ht="12.75" customHeight="1">
      <c r="B14" s="1419">
        <v>5</v>
      </c>
      <c r="C14" s="1463"/>
      <c r="D14" s="3076" t="s">
        <v>918</v>
      </c>
      <c r="E14" s="3076"/>
      <c r="F14" s="1464"/>
      <c r="G14" s="1465">
        <v>8311</v>
      </c>
      <c r="H14" s="1466"/>
      <c r="I14" s="1465">
        <v>8045</v>
      </c>
      <c r="J14" s="1466"/>
      <c r="K14" s="1479">
        <v>266</v>
      </c>
      <c r="L14" s="1468"/>
      <c r="M14" s="1478">
        <v>3.3</v>
      </c>
      <c r="N14" s="1466"/>
      <c r="O14" s="1469">
        <v>60</v>
      </c>
      <c r="P14" s="1470"/>
      <c r="Q14" s="1469">
        <v>8251</v>
      </c>
      <c r="R14" s="1470"/>
      <c r="S14" s="1469">
        <v>5621</v>
      </c>
      <c r="T14" s="1466"/>
      <c r="V14" s="1471"/>
    </row>
    <row r="15" spans="2:22" ht="12.75" customHeight="1">
      <c r="B15" s="1444">
        <v>6</v>
      </c>
      <c r="C15" s="1472"/>
      <c r="D15" s="3077" t="s">
        <v>919</v>
      </c>
      <c r="E15" s="3077"/>
      <c r="F15" s="1473"/>
      <c r="G15" s="1448">
        <v>1952.7</v>
      </c>
      <c r="H15" s="1449"/>
      <c r="I15" s="1448">
        <v>2006.8</v>
      </c>
      <c r="J15" s="1449"/>
      <c r="K15" s="1480">
        <v>-54.1</v>
      </c>
      <c r="L15" s="1481"/>
      <c r="M15" s="1482">
        <v>-2.7</v>
      </c>
      <c r="N15" s="1449"/>
      <c r="O15" s="1453">
        <v>75.7</v>
      </c>
      <c r="P15" s="1454"/>
      <c r="Q15" s="1453">
        <v>1877</v>
      </c>
      <c r="R15" s="1454"/>
      <c r="S15" s="1453">
        <v>1284.3</v>
      </c>
      <c r="T15" s="1449"/>
      <c r="V15" s="1471"/>
    </row>
    <row r="16" spans="2:22" ht="12.75" customHeight="1">
      <c r="B16" s="1419">
        <v>7</v>
      </c>
      <c r="C16" s="3076" t="s">
        <v>920</v>
      </c>
      <c r="D16" s="3076"/>
      <c r="E16" s="3076"/>
      <c r="F16" s="1455"/>
      <c r="G16" s="1456">
        <v>49660.5</v>
      </c>
      <c r="H16" s="1466"/>
      <c r="I16" s="1456">
        <v>47941.8</v>
      </c>
      <c r="J16" s="1466"/>
      <c r="K16" s="1483">
        <v>1718.7</v>
      </c>
      <c r="L16" s="1477"/>
      <c r="M16" s="1484">
        <v>3.6</v>
      </c>
      <c r="N16" s="1466"/>
      <c r="O16" s="1461">
        <v>3022.1</v>
      </c>
      <c r="P16" s="1462"/>
      <c r="Q16" s="1461">
        <v>46638.400000000001</v>
      </c>
      <c r="R16" s="1462"/>
      <c r="S16" s="1461">
        <v>6216.7</v>
      </c>
      <c r="T16" s="1466"/>
    </row>
    <row r="17" spans="2:20" ht="12.75" customHeight="1">
      <c r="B17" s="1419">
        <v>8</v>
      </c>
      <c r="C17" s="3076" t="s">
        <v>921</v>
      </c>
      <c r="D17" s="3076"/>
      <c r="E17" s="3076"/>
      <c r="F17" s="1455"/>
      <c r="G17" s="1456">
        <v>5100.3999999999996</v>
      </c>
      <c r="H17" s="1485"/>
      <c r="I17" s="1456">
        <v>5309.1</v>
      </c>
      <c r="J17" s="1485"/>
      <c r="K17" s="1483">
        <v>-208.7</v>
      </c>
      <c r="L17" s="1477"/>
      <c r="M17" s="1486">
        <v>-3.9</v>
      </c>
      <c r="N17" s="1485"/>
      <c r="O17" s="1461">
        <v>82.4</v>
      </c>
      <c r="P17" s="1462"/>
      <c r="Q17" s="1461">
        <v>5018</v>
      </c>
      <c r="R17" s="1462"/>
      <c r="S17" s="1461">
        <v>656.3</v>
      </c>
      <c r="T17" s="1485"/>
    </row>
    <row r="18" spans="2:20" ht="12.75" customHeight="1">
      <c r="B18" s="1444">
        <v>9</v>
      </c>
      <c r="C18" s="3077" t="s">
        <v>922</v>
      </c>
      <c r="D18" s="3077"/>
      <c r="E18" s="3077"/>
      <c r="F18" s="1445"/>
      <c r="G18" s="1448">
        <v>22883.1</v>
      </c>
      <c r="H18" s="1487"/>
      <c r="I18" s="1448">
        <v>22613.4</v>
      </c>
      <c r="J18" s="1487"/>
      <c r="K18" s="1488">
        <v>269.7</v>
      </c>
      <c r="L18" s="1481"/>
      <c r="M18" s="1452">
        <v>1.2</v>
      </c>
      <c r="N18" s="1487"/>
      <c r="O18" s="1489">
        <v>2.9</v>
      </c>
      <c r="P18" s="1454"/>
      <c r="Q18" s="1453">
        <v>22880.2</v>
      </c>
      <c r="R18" s="1454"/>
      <c r="S18" s="1453">
        <v>3462.3</v>
      </c>
      <c r="T18" s="1487"/>
    </row>
    <row r="19" spans="2:20" ht="12.75" customHeight="1">
      <c r="B19" s="1419">
        <v>10</v>
      </c>
      <c r="C19" s="3076" t="s">
        <v>923</v>
      </c>
      <c r="D19" s="3076"/>
      <c r="E19" s="3076"/>
      <c r="F19" s="1455"/>
      <c r="G19" s="1456">
        <v>806884.2</v>
      </c>
      <c r="H19" s="1485"/>
      <c r="I19" s="1456">
        <v>787404.2</v>
      </c>
      <c r="J19" s="1485"/>
      <c r="K19" s="1483">
        <v>19480</v>
      </c>
      <c r="L19" s="1477"/>
      <c r="M19" s="1460">
        <v>2.5</v>
      </c>
      <c r="N19" s="1485"/>
      <c r="O19" s="1552">
        <v>55688.5</v>
      </c>
      <c r="P19" s="1462"/>
      <c r="Q19" s="1461">
        <v>751195.7</v>
      </c>
      <c r="R19" s="1462"/>
      <c r="S19" s="1461">
        <v>91271.7</v>
      </c>
      <c r="T19" s="1485"/>
    </row>
    <row r="20" spans="2:20" ht="12.75" customHeight="1">
      <c r="B20" s="1419">
        <v>11</v>
      </c>
      <c r="C20" s="3076" t="s">
        <v>924</v>
      </c>
      <c r="D20" s="3076"/>
      <c r="E20" s="3076"/>
      <c r="F20" s="1455"/>
      <c r="G20" s="1456">
        <v>123418.5</v>
      </c>
      <c r="H20" s="1485"/>
      <c r="I20" s="1456">
        <v>129594</v>
      </c>
      <c r="J20" s="1485"/>
      <c r="K20" s="1490">
        <v>-6175.5</v>
      </c>
      <c r="L20" s="1477"/>
      <c r="M20" s="1478">
        <v>-4.8</v>
      </c>
      <c r="N20" s="1485"/>
      <c r="O20" s="1552">
        <v>27638.9</v>
      </c>
      <c r="P20" s="1462"/>
      <c r="Q20" s="1461">
        <v>95779.6</v>
      </c>
      <c r="R20" s="1462"/>
      <c r="S20" s="1461">
        <v>312.89999999999998</v>
      </c>
      <c r="T20" s="1485"/>
    </row>
    <row r="21" spans="2:20" ht="12.75" customHeight="1">
      <c r="B21" s="1419">
        <v>12</v>
      </c>
      <c r="C21" s="3076" t="s">
        <v>971</v>
      </c>
      <c r="D21" s="3076"/>
      <c r="E21" s="3076"/>
      <c r="F21" s="1455"/>
      <c r="G21" s="1456">
        <v>186300.4</v>
      </c>
      <c r="H21" s="1485"/>
      <c r="I21" s="1456">
        <v>192329</v>
      </c>
      <c r="J21" s="1485"/>
      <c r="K21" s="1490">
        <v>-6028.6</v>
      </c>
      <c r="L21" s="1477"/>
      <c r="M21" s="1478">
        <v>-3.1</v>
      </c>
      <c r="N21" s="1485"/>
      <c r="O21" s="1552">
        <v>27997.1</v>
      </c>
      <c r="P21" s="1462"/>
      <c r="Q21" s="1461">
        <v>158303.29999999999</v>
      </c>
      <c r="R21" s="1462"/>
      <c r="S21" s="1461">
        <v>6439.7</v>
      </c>
      <c r="T21" s="1485"/>
    </row>
    <row r="22" spans="2:20" ht="12.75" customHeight="1">
      <c r="B22" s="1419">
        <v>13</v>
      </c>
      <c r="C22" s="3076" t="s">
        <v>831</v>
      </c>
      <c r="D22" s="3076"/>
      <c r="E22" s="3076"/>
      <c r="F22" s="1455"/>
      <c r="G22" s="1456">
        <v>74235.600000000006</v>
      </c>
      <c r="H22" s="1485"/>
      <c r="I22" s="1456">
        <v>70492.399999999994</v>
      </c>
      <c r="J22" s="1485"/>
      <c r="K22" s="1490">
        <v>3743.2</v>
      </c>
      <c r="L22" s="1477"/>
      <c r="M22" s="1460">
        <v>5.3</v>
      </c>
      <c r="N22" s="1485"/>
      <c r="O22" s="1461">
        <v>177.7</v>
      </c>
      <c r="P22" s="1462"/>
      <c r="Q22" s="1461">
        <v>74057.899999999994</v>
      </c>
      <c r="R22" s="1462"/>
      <c r="S22" s="1461">
        <v>2185.6999999999998</v>
      </c>
      <c r="T22" s="1485"/>
    </row>
    <row r="23" spans="2:20" ht="12.75" customHeight="1">
      <c r="B23" s="1444">
        <v>14</v>
      </c>
      <c r="C23" s="3077" t="s">
        <v>832</v>
      </c>
      <c r="D23" s="3077"/>
      <c r="E23" s="3077"/>
      <c r="F23" s="1445"/>
      <c r="G23" s="1448">
        <v>43884.1</v>
      </c>
      <c r="H23" s="1487"/>
      <c r="I23" s="1448">
        <v>41376</v>
      </c>
      <c r="J23" s="1487"/>
      <c r="K23" s="1491">
        <v>2508.1</v>
      </c>
      <c r="L23" s="1481"/>
      <c r="M23" s="1452">
        <v>6.1</v>
      </c>
      <c r="N23" s="1487"/>
      <c r="O23" s="1453">
        <v>6799.8</v>
      </c>
      <c r="P23" s="1454"/>
      <c r="Q23" s="1453">
        <v>37084.300000000003</v>
      </c>
      <c r="R23" s="1454"/>
      <c r="S23" s="1453">
        <v>924.2</v>
      </c>
      <c r="T23" s="1487"/>
    </row>
    <row r="24" spans="2:20" ht="12.75" customHeight="1">
      <c r="B24" s="1419">
        <v>15</v>
      </c>
      <c r="C24" s="3076" t="s">
        <v>833</v>
      </c>
      <c r="D24" s="3076"/>
      <c r="E24" s="3076"/>
      <c r="F24" s="1455"/>
      <c r="G24" s="1456">
        <v>4227.1000000000004</v>
      </c>
      <c r="H24" s="1485"/>
      <c r="I24" s="1456">
        <v>4103.1000000000004</v>
      </c>
      <c r="J24" s="1485"/>
      <c r="K24" s="1490">
        <v>124</v>
      </c>
      <c r="L24" s="1477"/>
      <c r="M24" s="1460">
        <v>3</v>
      </c>
      <c r="N24" s="1485"/>
      <c r="O24" s="1492" t="s">
        <v>244</v>
      </c>
      <c r="P24" s="1462"/>
      <c r="Q24" s="1461">
        <v>4227.1000000000004</v>
      </c>
      <c r="R24" s="1462"/>
      <c r="S24" s="1461">
        <v>840.4</v>
      </c>
      <c r="T24" s="1485"/>
    </row>
    <row r="25" spans="2:20" ht="12.75" customHeight="1">
      <c r="B25" s="1419">
        <v>16</v>
      </c>
      <c r="C25" s="3076" t="s">
        <v>834</v>
      </c>
      <c r="D25" s="3076"/>
      <c r="E25" s="3076"/>
      <c r="F25" s="1455"/>
      <c r="G25" s="1456">
        <v>15123.2</v>
      </c>
      <c r="H25" s="1485"/>
      <c r="I25" s="1456">
        <v>14256.7</v>
      </c>
      <c r="J25" s="1485"/>
      <c r="K25" s="1490">
        <v>866.5</v>
      </c>
      <c r="L25" s="1477"/>
      <c r="M25" s="1460">
        <v>6.1</v>
      </c>
      <c r="N25" s="1485"/>
      <c r="O25" s="1461">
        <v>33.4</v>
      </c>
      <c r="P25" s="1462"/>
      <c r="Q25" s="1461">
        <v>15089.8</v>
      </c>
      <c r="R25" s="1462"/>
      <c r="S25" s="1461">
        <v>597.1</v>
      </c>
      <c r="T25" s="1485"/>
    </row>
    <row r="26" spans="2:20" ht="12.75" customHeight="1">
      <c r="B26" s="1419">
        <v>17</v>
      </c>
      <c r="C26" s="3076" t="s">
        <v>835</v>
      </c>
      <c r="D26" s="3076"/>
      <c r="E26" s="3076"/>
      <c r="F26" s="1455"/>
      <c r="G26" s="1456">
        <v>66</v>
      </c>
      <c r="H26" s="1485"/>
      <c r="I26" s="1456">
        <v>66.400000000000006</v>
      </c>
      <c r="J26" s="1485"/>
      <c r="K26" s="1493">
        <v>-0.4</v>
      </c>
      <c r="L26" s="1477"/>
      <c r="M26" s="1478">
        <v>-0.6</v>
      </c>
      <c r="N26" s="1485"/>
      <c r="O26" s="1492" t="s">
        <v>244</v>
      </c>
      <c r="P26" s="1462"/>
      <c r="Q26" s="1461">
        <v>66</v>
      </c>
      <c r="R26" s="1462"/>
      <c r="S26" s="1492" t="s">
        <v>244</v>
      </c>
      <c r="T26" s="1485"/>
    </row>
    <row r="27" spans="2:20" ht="12.75" customHeight="1">
      <c r="B27" s="1419">
        <v>18</v>
      </c>
      <c r="C27" s="3076" t="s">
        <v>836</v>
      </c>
      <c r="D27" s="3076"/>
      <c r="E27" s="3076"/>
      <c r="F27" s="1455"/>
      <c r="G27" s="1456">
        <v>5808.1</v>
      </c>
      <c r="H27" s="1485"/>
      <c r="I27" s="1456">
        <v>5622.8</v>
      </c>
      <c r="J27" s="1485"/>
      <c r="K27" s="1490">
        <v>185.3</v>
      </c>
      <c r="L27" s="1477"/>
      <c r="M27" s="1460">
        <v>3.3</v>
      </c>
      <c r="N27" s="1485"/>
      <c r="O27" s="1461">
        <v>137.69999999999999</v>
      </c>
      <c r="P27" s="1462"/>
      <c r="Q27" s="1461">
        <v>5670.4</v>
      </c>
      <c r="R27" s="1462"/>
      <c r="S27" s="1461">
        <v>1150.5999999999999</v>
      </c>
      <c r="T27" s="1485"/>
    </row>
    <row r="28" spans="2:20" ht="12.75" customHeight="1">
      <c r="B28" s="1419">
        <v>19</v>
      </c>
      <c r="C28" s="3076" t="s">
        <v>837</v>
      </c>
      <c r="D28" s="3076"/>
      <c r="E28" s="3076"/>
      <c r="F28" s="1455"/>
      <c r="G28" s="1456">
        <v>660.8</v>
      </c>
      <c r="H28" s="1485"/>
      <c r="I28" s="1456">
        <v>682.8</v>
      </c>
      <c r="J28" s="1485"/>
      <c r="K28" s="1494">
        <v>-22</v>
      </c>
      <c r="L28" s="1477"/>
      <c r="M28" s="1478">
        <v>-3.2</v>
      </c>
      <c r="N28" s="1485"/>
      <c r="O28" s="1461">
        <v>4.2</v>
      </c>
      <c r="P28" s="1462"/>
      <c r="Q28" s="1461">
        <v>656.6</v>
      </c>
      <c r="R28" s="1462"/>
      <c r="S28" s="1461">
        <v>332</v>
      </c>
      <c r="T28" s="1485"/>
    </row>
    <row r="29" spans="2:20" ht="12.75" customHeight="1">
      <c r="B29" s="1495">
        <v>20</v>
      </c>
      <c r="C29" s="3080" t="s">
        <v>838</v>
      </c>
      <c r="D29" s="3080"/>
      <c r="E29" s="3080"/>
      <c r="F29" s="1496"/>
      <c r="G29" s="1497">
        <v>44375.4</v>
      </c>
      <c r="H29" s="1498"/>
      <c r="I29" s="1497">
        <v>43249.1</v>
      </c>
      <c r="J29" s="1498"/>
      <c r="K29" s="1490">
        <v>1126.3</v>
      </c>
      <c r="L29" s="1499"/>
      <c r="M29" s="1500">
        <v>2.6</v>
      </c>
      <c r="N29" s="1498"/>
      <c r="O29" s="1501">
        <v>564.5</v>
      </c>
      <c r="P29" s="1502"/>
      <c r="Q29" s="1501">
        <v>43810.9</v>
      </c>
      <c r="R29" s="1502"/>
      <c r="S29" s="1501">
        <v>5235.1000000000004</v>
      </c>
      <c r="T29" s="1498"/>
    </row>
    <row r="30" spans="2:20" ht="12.75" customHeight="1">
      <c r="B30" s="1419">
        <v>21</v>
      </c>
      <c r="C30" s="3081" t="s">
        <v>925</v>
      </c>
      <c r="D30" s="3081"/>
      <c r="E30" s="3081"/>
      <c r="F30" s="1455"/>
      <c r="G30" s="1503">
        <v>148.6</v>
      </c>
      <c r="H30" s="1485"/>
      <c r="I30" s="1503">
        <v>151.4</v>
      </c>
      <c r="J30" s="1485"/>
      <c r="K30" s="1493">
        <v>-2.8</v>
      </c>
      <c r="L30" s="1477"/>
      <c r="M30" s="1504">
        <v>-1.8</v>
      </c>
      <c r="N30" s="1485"/>
      <c r="O30" s="1505">
        <v>11.1</v>
      </c>
      <c r="P30" s="1462"/>
      <c r="Q30" s="1505">
        <v>137.5</v>
      </c>
      <c r="R30" s="1462"/>
      <c r="S30" s="1506" t="s">
        <v>244</v>
      </c>
      <c r="T30" s="1485"/>
    </row>
    <row r="31" spans="2:20" ht="12.75" customHeight="1">
      <c r="B31" s="1419">
        <v>22</v>
      </c>
      <c r="C31" s="3076" t="s">
        <v>926</v>
      </c>
      <c r="D31" s="3076"/>
      <c r="E31" s="3076"/>
      <c r="F31" s="1455"/>
      <c r="G31" s="1503">
        <v>55072.1</v>
      </c>
      <c r="H31" s="1485"/>
      <c r="I31" s="1503">
        <v>54155.4</v>
      </c>
      <c r="J31" s="1485"/>
      <c r="K31" s="1490">
        <v>916.7</v>
      </c>
      <c r="L31" s="1477"/>
      <c r="M31" s="1460">
        <v>1.7</v>
      </c>
      <c r="N31" s="1485"/>
      <c r="O31" s="1505">
        <v>976.4</v>
      </c>
      <c r="P31" s="1462"/>
      <c r="Q31" s="1505">
        <v>54095.7</v>
      </c>
      <c r="R31" s="1462"/>
      <c r="S31" s="1505">
        <v>7553.8</v>
      </c>
      <c r="T31" s="1485"/>
    </row>
    <row r="32" spans="2:20" ht="12.75" customHeight="1">
      <c r="B32" s="1419">
        <v>23</v>
      </c>
      <c r="C32" s="3076" t="s">
        <v>927</v>
      </c>
      <c r="D32" s="3076"/>
      <c r="E32" s="3076"/>
      <c r="F32" s="1455"/>
      <c r="G32" s="1503">
        <v>89.9</v>
      </c>
      <c r="H32" s="1485"/>
      <c r="I32" s="1503">
        <v>96.9</v>
      </c>
      <c r="J32" s="1485"/>
      <c r="K32" s="1493">
        <v>-7</v>
      </c>
      <c r="L32" s="1477"/>
      <c r="M32" s="1504">
        <v>-7.2</v>
      </c>
      <c r="N32" s="1485"/>
      <c r="O32" s="1505">
        <v>1.2</v>
      </c>
      <c r="P32" s="1462"/>
      <c r="Q32" s="1505">
        <v>88.7</v>
      </c>
      <c r="R32" s="1462"/>
      <c r="S32" s="1505">
        <v>24.4</v>
      </c>
      <c r="T32" s="1485"/>
    </row>
    <row r="33" spans="2:20" ht="12.75" customHeight="1">
      <c r="B33" s="1495">
        <v>24</v>
      </c>
      <c r="C33" s="3082" t="s">
        <v>842</v>
      </c>
      <c r="D33" s="3082"/>
      <c r="E33" s="3082"/>
      <c r="F33" s="1496"/>
      <c r="G33" s="1497">
        <v>20379.8</v>
      </c>
      <c r="H33" s="1498"/>
      <c r="I33" s="1497">
        <v>19263.5</v>
      </c>
      <c r="J33" s="1498"/>
      <c r="K33" s="1507">
        <v>1116.3</v>
      </c>
      <c r="L33" s="1499"/>
      <c r="M33" s="1500">
        <v>5.8</v>
      </c>
      <c r="N33" s="1498"/>
      <c r="O33" s="1501">
        <v>9.5</v>
      </c>
      <c r="P33" s="1502"/>
      <c r="Q33" s="1501">
        <v>20370.3</v>
      </c>
      <c r="R33" s="1502"/>
      <c r="S33" s="1501">
        <v>2213</v>
      </c>
      <c r="T33" s="1498"/>
    </row>
    <row r="34" spans="2:20" ht="12.75" customHeight="1">
      <c r="B34" s="1419">
        <v>25</v>
      </c>
      <c r="C34" s="3081" t="s">
        <v>928</v>
      </c>
      <c r="D34" s="3081"/>
      <c r="E34" s="3081"/>
      <c r="F34" s="1508"/>
      <c r="G34" s="1503">
        <v>1388.4</v>
      </c>
      <c r="H34" s="1485"/>
      <c r="I34" s="1503">
        <v>1516.6</v>
      </c>
      <c r="J34" s="1485"/>
      <c r="K34" s="1483">
        <v>-128.19999999999999</v>
      </c>
      <c r="L34" s="1477"/>
      <c r="M34" s="1478">
        <v>-8.5</v>
      </c>
      <c r="N34" s="1485"/>
      <c r="O34" s="1505">
        <v>12.2</v>
      </c>
      <c r="P34" s="1462"/>
      <c r="Q34" s="1505">
        <v>1376.2</v>
      </c>
      <c r="R34" s="1462"/>
      <c r="S34" s="1505">
        <v>17.7</v>
      </c>
      <c r="T34" s="1485"/>
    </row>
    <row r="35" spans="2:20" ht="12.75" customHeight="1">
      <c r="B35" s="1419">
        <v>26</v>
      </c>
      <c r="C35" s="3081" t="s">
        <v>844</v>
      </c>
      <c r="D35" s="3081"/>
      <c r="E35" s="3081"/>
      <c r="F35" s="1509"/>
      <c r="G35" s="1503">
        <v>491.7</v>
      </c>
      <c r="H35" s="1485"/>
      <c r="I35" s="1503">
        <v>493.7</v>
      </c>
      <c r="J35" s="1485"/>
      <c r="K35" s="1510">
        <v>-2</v>
      </c>
      <c r="L35" s="1511"/>
      <c r="M35" s="1478">
        <v>-0.4</v>
      </c>
      <c r="N35" s="1485"/>
      <c r="O35" s="1505">
        <v>6</v>
      </c>
      <c r="P35" s="1462"/>
      <c r="Q35" s="1505">
        <v>485.7</v>
      </c>
      <c r="R35" s="1462"/>
      <c r="S35" s="1492" t="s">
        <v>244</v>
      </c>
      <c r="T35" s="1485"/>
    </row>
    <row r="36" spans="2:20" ht="12.75" customHeight="1">
      <c r="B36" s="1419">
        <v>27</v>
      </c>
      <c r="C36" s="3083" t="s">
        <v>845</v>
      </c>
      <c r="D36" s="3083"/>
      <c r="E36" s="3083"/>
      <c r="F36" s="1455"/>
      <c r="G36" s="1456">
        <v>22428.7</v>
      </c>
      <c r="H36" s="1485"/>
      <c r="I36" s="1456">
        <v>21887</v>
      </c>
      <c r="J36" s="1485"/>
      <c r="K36" s="1512">
        <v>541.70000000000005</v>
      </c>
      <c r="L36" s="1511"/>
      <c r="M36" s="1460">
        <v>2.5</v>
      </c>
      <c r="N36" s="1485"/>
      <c r="O36" s="1461">
        <v>2238.3000000000002</v>
      </c>
      <c r="P36" s="1462"/>
      <c r="Q36" s="1461">
        <v>20190.400000000001</v>
      </c>
      <c r="R36" s="1462"/>
      <c r="S36" s="1461">
        <v>1253.5999999999999</v>
      </c>
      <c r="T36" s="1485"/>
    </row>
    <row r="37" spans="2:20" ht="12.75" customHeight="1">
      <c r="B37" s="1419">
        <v>28</v>
      </c>
      <c r="C37" s="3076" t="s">
        <v>846</v>
      </c>
      <c r="D37" s="3076"/>
      <c r="E37" s="3076"/>
      <c r="F37" s="1455"/>
      <c r="G37" s="1456">
        <v>4586.3999999999996</v>
      </c>
      <c r="H37" s="1485"/>
      <c r="I37" s="1456">
        <v>4654.8999999999996</v>
      </c>
      <c r="J37" s="1485"/>
      <c r="K37" s="1513">
        <v>-68.5</v>
      </c>
      <c r="L37" s="1514"/>
      <c r="M37" s="1478">
        <v>-1.5</v>
      </c>
      <c r="N37" s="1485"/>
      <c r="O37" s="1461">
        <v>814.7</v>
      </c>
      <c r="P37" s="1462"/>
      <c r="Q37" s="1461">
        <v>3771.7</v>
      </c>
      <c r="R37" s="1462"/>
      <c r="S37" s="1461">
        <v>194.5</v>
      </c>
      <c r="T37" s="1485"/>
    </row>
    <row r="38" spans="2:20" ht="12.75" customHeight="1">
      <c r="B38" s="1495">
        <v>29</v>
      </c>
      <c r="C38" s="3080" t="s">
        <v>847</v>
      </c>
      <c r="D38" s="3080"/>
      <c r="E38" s="3080"/>
      <c r="F38" s="1515"/>
      <c r="G38" s="1497">
        <v>9557</v>
      </c>
      <c r="H38" s="1498"/>
      <c r="I38" s="1497">
        <v>9195.7000000000007</v>
      </c>
      <c r="J38" s="1498"/>
      <c r="K38" s="1516">
        <v>361.3</v>
      </c>
      <c r="L38" s="1517"/>
      <c r="M38" s="1500">
        <v>3.9</v>
      </c>
      <c r="N38" s="1498"/>
      <c r="O38" s="1501">
        <v>6838.8</v>
      </c>
      <c r="P38" s="1502"/>
      <c r="Q38" s="1501">
        <v>2718.2</v>
      </c>
      <c r="R38" s="1502"/>
      <c r="S38" s="1501">
        <v>178.8</v>
      </c>
      <c r="T38" s="1498"/>
    </row>
    <row r="39" spans="2:20" ht="12.75" customHeight="1">
      <c r="B39" s="1419">
        <v>30</v>
      </c>
      <c r="C39" s="3076" t="s">
        <v>848</v>
      </c>
      <c r="D39" s="3076"/>
      <c r="E39" s="3076"/>
      <c r="F39" s="1455"/>
      <c r="G39" s="1503">
        <v>10906.9</v>
      </c>
      <c r="H39" s="1485"/>
      <c r="I39" s="1503">
        <v>10077</v>
      </c>
      <c r="J39" s="1485"/>
      <c r="K39" s="1483">
        <v>829.9</v>
      </c>
      <c r="L39" s="1518"/>
      <c r="M39" s="1460">
        <v>8.1999999999999993</v>
      </c>
      <c r="N39" s="1485"/>
      <c r="O39" s="1505">
        <v>74.900000000000006</v>
      </c>
      <c r="P39" s="1462"/>
      <c r="Q39" s="1505">
        <v>10832</v>
      </c>
      <c r="R39" s="1462"/>
      <c r="S39" s="1505">
        <v>451.4</v>
      </c>
      <c r="T39" s="1485"/>
    </row>
    <row r="40" spans="2:20" ht="12.75" customHeight="1">
      <c r="B40" s="1419">
        <v>31</v>
      </c>
      <c r="C40" s="3076" t="s">
        <v>849</v>
      </c>
      <c r="D40" s="3076"/>
      <c r="E40" s="3076"/>
      <c r="F40" s="1455"/>
      <c r="G40" s="1456">
        <v>46705</v>
      </c>
      <c r="H40" s="1485"/>
      <c r="I40" s="1456">
        <v>45375</v>
      </c>
      <c r="J40" s="1485"/>
      <c r="K40" s="1476">
        <v>1330</v>
      </c>
      <c r="L40" s="1514"/>
      <c r="M40" s="1460">
        <v>2.9</v>
      </c>
      <c r="N40" s="1485"/>
      <c r="O40" s="1461">
        <v>3117.4</v>
      </c>
      <c r="P40" s="1462"/>
      <c r="Q40" s="1461">
        <v>43587.6</v>
      </c>
      <c r="R40" s="1462"/>
      <c r="S40" s="1461">
        <v>87.2</v>
      </c>
      <c r="T40" s="1485"/>
    </row>
    <row r="41" spans="2:20" ht="12.75" customHeight="1">
      <c r="B41" s="1419">
        <v>32</v>
      </c>
      <c r="C41" s="3076" t="s">
        <v>850</v>
      </c>
      <c r="D41" s="3076"/>
      <c r="E41" s="3076"/>
      <c r="F41" s="1455"/>
      <c r="G41" s="1456">
        <v>16293.6</v>
      </c>
      <c r="H41" s="1485"/>
      <c r="I41" s="1456">
        <v>16436.400000000001</v>
      </c>
      <c r="J41" s="1485"/>
      <c r="K41" s="1476">
        <v>-142.80000000000001</v>
      </c>
      <c r="L41" s="1514"/>
      <c r="M41" s="1478">
        <v>-0.9</v>
      </c>
      <c r="N41" s="1485"/>
      <c r="O41" s="1461">
        <v>2457.1</v>
      </c>
      <c r="P41" s="1462"/>
      <c r="Q41" s="1461">
        <v>13836.5</v>
      </c>
      <c r="R41" s="1462"/>
      <c r="S41" s="1461">
        <v>1817.7</v>
      </c>
      <c r="T41" s="1485"/>
    </row>
    <row r="42" spans="2:20" ht="12.75" customHeight="1">
      <c r="B42" s="1444">
        <v>33</v>
      </c>
      <c r="C42" s="3077" t="s">
        <v>851</v>
      </c>
      <c r="D42" s="3077"/>
      <c r="E42" s="3077"/>
      <c r="F42" s="1445"/>
      <c r="G42" s="1448">
        <v>9461.5</v>
      </c>
      <c r="H42" s="1487"/>
      <c r="I42" s="1448">
        <v>9459.7999999999993</v>
      </c>
      <c r="J42" s="1487"/>
      <c r="K42" s="1480">
        <v>1.7</v>
      </c>
      <c r="L42" s="1519"/>
      <c r="M42" s="1482">
        <v>0</v>
      </c>
      <c r="N42" s="1487"/>
      <c r="O42" s="1453">
        <v>660.5</v>
      </c>
      <c r="P42" s="1454"/>
      <c r="Q42" s="1453">
        <v>8801</v>
      </c>
      <c r="R42" s="1454"/>
      <c r="S42" s="1453">
        <v>408.3</v>
      </c>
      <c r="T42" s="1487"/>
    </row>
    <row r="43" spans="2:20" ht="12.75" customHeight="1">
      <c r="B43" s="1419">
        <v>34</v>
      </c>
      <c r="C43" s="3076" t="s">
        <v>852</v>
      </c>
      <c r="D43" s="3076"/>
      <c r="E43" s="3076"/>
      <c r="F43" s="1520"/>
      <c r="G43" s="1456">
        <v>221487.2</v>
      </c>
      <c r="H43" s="1485"/>
      <c r="I43" s="1456">
        <v>216353.7</v>
      </c>
      <c r="J43" s="1485"/>
      <c r="K43" s="1476">
        <v>5133.5</v>
      </c>
      <c r="L43" s="1514"/>
      <c r="M43" s="1460">
        <v>2.4</v>
      </c>
      <c r="N43" s="1485"/>
      <c r="O43" s="1461">
        <v>11658</v>
      </c>
      <c r="P43" s="1462"/>
      <c r="Q43" s="1461">
        <v>209829.2</v>
      </c>
      <c r="R43" s="1462"/>
      <c r="S43" s="1461">
        <v>18229.5</v>
      </c>
      <c r="T43" s="1485"/>
    </row>
    <row r="44" spans="2:20" ht="12.75" customHeight="1" thickBot="1">
      <c r="B44" s="1419">
        <v>35</v>
      </c>
      <c r="C44" s="3079" t="s">
        <v>853</v>
      </c>
      <c r="D44" s="3079"/>
      <c r="E44" s="3079"/>
      <c r="F44" s="1520"/>
      <c r="G44" s="1521">
        <v>79199.7</v>
      </c>
      <c r="H44" s="1485"/>
      <c r="I44" s="1521">
        <v>79748.2</v>
      </c>
      <c r="J44" s="1485"/>
      <c r="K44" s="1476">
        <v>-548.5</v>
      </c>
      <c r="L44" s="1514"/>
      <c r="M44" s="1478">
        <v>-0.7</v>
      </c>
      <c r="N44" s="1485"/>
      <c r="O44" s="1522">
        <v>11868.4</v>
      </c>
      <c r="P44" s="1462"/>
      <c r="Q44" s="1461">
        <v>67331.3</v>
      </c>
      <c r="R44" s="1462"/>
      <c r="S44" s="1505">
        <v>4071.9</v>
      </c>
      <c r="T44" s="1485"/>
    </row>
    <row r="45" spans="2:20" ht="12.75" customHeight="1" thickTop="1">
      <c r="B45" s="1523"/>
      <c r="C45" s="1524"/>
      <c r="D45" s="1524"/>
      <c r="E45" s="1524"/>
      <c r="F45" s="1525"/>
      <c r="G45" s="3072" t="s">
        <v>929</v>
      </c>
      <c r="H45" s="3073"/>
      <c r="I45" s="3073"/>
      <c r="J45" s="3073"/>
      <c r="K45" s="3073"/>
      <c r="L45" s="3073"/>
      <c r="M45" s="3073"/>
      <c r="N45" s="3073"/>
      <c r="O45" s="3073"/>
      <c r="P45" s="3073"/>
      <c r="Q45" s="3073"/>
      <c r="R45" s="3073"/>
      <c r="S45" s="3073"/>
      <c r="T45" s="3074"/>
    </row>
    <row r="46" spans="2:20" ht="12.75" customHeight="1">
      <c r="B46" s="1419">
        <v>7</v>
      </c>
      <c r="C46" s="3075" t="s">
        <v>930</v>
      </c>
      <c r="D46" s="3075"/>
      <c r="E46" s="3075"/>
      <c r="F46" s="1520"/>
      <c r="G46" s="1526">
        <v>52768</v>
      </c>
      <c r="H46" s="1485"/>
      <c r="I46" s="1526">
        <v>50948</v>
      </c>
      <c r="J46" s="1485"/>
      <c r="K46" s="1527">
        <v>1820</v>
      </c>
      <c r="L46" s="1514"/>
      <c r="M46" s="1484">
        <v>3.6</v>
      </c>
      <c r="N46" s="1485"/>
      <c r="O46" s="1528">
        <v>3399</v>
      </c>
      <c r="P46" s="1485"/>
      <c r="Q46" s="1529">
        <v>49369</v>
      </c>
      <c r="R46" s="1485"/>
      <c r="S46" s="1529">
        <v>6306</v>
      </c>
      <c r="T46" s="1485"/>
    </row>
    <row r="47" spans="2:20" ht="12.75" customHeight="1">
      <c r="B47" s="1419">
        <v>8</v>
      </c>
      <c r="C47" s="3076" t="s">
        <v>931</v>
      </c>
      <c r="D47" s="3076"/>
      <c r="E47" s="3076"/>
      <c r="F47" s="1520"/>
      <c r="G47" s="1526">
        <v>5281</v>
      </c>
      <c r="H47" s="1485"/>
      <c r="I47" s="1526">
        <v>5500</v>
      </c>
      <c r="J47" s="1485"/>
      <c r="K47" s="1530">
        <v>-219</v>
      </c>
      <c r="L47" s="1477"/>
      <c r="M47" s="1504">
        <v>-4</v>
      </c>
      <c r="N47" s="1485"/>
      <c r="O47" s="1528">
        <v>88</v>
      </c>
      <c r="P47" s="1485"/>
      <c r="Q47" s="1529">
        <v>5193</v>
      </c>
      <c r="R47" s="1485"/>
      <c r="S47" s="1529">
        <v>665</v>
      </c>
      <c r="T47" s="1485"/>
    </row>
    <row r="48" spans="2:20" ht="12.75" customHeight="1">
      <c r="B48" s="1444">
        <v>9</v>
      </c>
      <c r="C48" s="3077" t="s">
        <v>932</v>
      </c>
      <c r="D48" s="3077"/>
      <c r="E48" s="3077"/>
      <c r="F48" s="1531"/>
      <c r="G48" s="1532">
        <v>23877</v>
      </c>
      <c r="H48" s="1487"/>
      <c r="I48" s="1532">
        <v>23592</v>
      </c>
      <c r="J48" s="1487"/>
      <c r="K48" s="1533">
        <v>285</v>
      </c>
      <c r="L48" s="1519"/>
      <c r="M48" s="1452">
        <v>1.2</v>
      </c>
      <c r="N48" s="1487"/>
      <c r="O48" s="1534">
        <v>3</v>
      </c>
      <c r="P48" s="1487"/>
      <c r="Q48" s="1535">
        <v>23874</v>
      </c>
      <c r="R48" s="1487"/>
      <c r="S48" s="1535">
        <v>3499</v>
      </c>
      <c r="T48" s="1487"/>
    </row>
    <row r="49" spans="2:20" ht="12.75" customHeight="1">
      <c r="B49" s="1419">
        <v>10</v>
      </c>
      <c r="C49" s="3076" t="s">
        <v>933</v>
      </c>
      <c r="D49" s="3076"/>
      <c r="E49" s="3076"/>
      <c r="F49" s="1520"/>
      <c r="G49" s="2957">
        <v>840508</v>
      </c>
      <c r="H49" s="1485"/>
      <c r="I49" s="1526">
        <v>821306</v>
      </c>
      <c r="J49" s="1485"/>
      <c r="K49" s="1536">
        <v>19202</v>
      </c>
      <c r="L49" s="1514"/>
      <c r="M49" s="1460">
        <v>2.2999999999999998</v>
      </c>
      <c r="N49" s="1485"/>
      <c r="O49" s="1553">
        <v>58158</v>
      </c>
      <c r="P49" s="1485"/>
      <c r="Q49" s="1555">
        <v>782350</v>
      </c>
      <c r="R49" s="1485"/>
      <c r="S49" s="1529">
        <v>92281</v>
      </c>
      <c r="T49" s="1485"/>
    </row>
    <row r="50" spans="2:20" ht="12.75" customHeight="1">
      <c r="B50" s="1537">
        <v>11</v>
      </c>
      <c r="C50" s="3078" t="s">
        <v>934</v>
      </c>
      <c r="D50" s="3078"/>
      <c r="E50" s="3078"/>
      <c r="F50" s="1538"/>
      <c r="G50" s="2958">
        <v>134606</v>
      </c>
      <c r="H50" s="1540"/>
      <c r="I50" s="1539">
        <v>141488</v>
      </c>
      <c r="J50" s="1540"/>
      <c r="K50" s="1541">
        <v>-6882</v>
      </c>
      <c r="L50" s="1542"/>
      <c r="M50" s="1543">
        <v>-4.9000000000000004</v>
      </c>
      <c r="N50" s="1540"/>
      <c r="O50" s="1554">
        <v>29103</v>
      </c>
      <c r="P50" s="1540"/>
      <c r="Q50" s="1556">
        <v>105503</v>
      </c>
      <c r="R50" s="1540"/>
      <c r="S50" s="1544">
        <v>338</v>
      </c>
      <c r="T50" s="1540"/>
    </row>
    <row r="51" spans="2:20" ht="12.75" customHeight="1">
      <c r="B51" s="1545" t="s">
        <v>935</v>
      </c>
      <c r="C51" s="1546"/>
      <c r="D51" s="1546"/>
      <c r="E51" s="1546"/>
      <c r="F51" s="1546"/>
      <c r="G51" s="1546"/>
      <c r="H51" s="1546"/>
      <c r="I51" s="1546"/>
      <c r="J51" s="1546"/>
      <c r="K51" s="1546"/>
      <c r="L51" s="1546"/>
      <c r="M51" s="1546"/>
      <c r="N51" s="1546"/>
      <c r="O51" s="1546"/>
      <c r="P51" s="1546"/>
      <c r="Q51" s="1546"/>
      <c r="R51" s="1546"/>
      <c r="S51" s="1546"/>
    </row>
    <row r="52" spans="2:20">
      <c r="B52" s="1547"/>
    </row>
    <row r="53" spans="2:20">
      <c r="G53" s="1558"/>
      <c r="I53" s="1558"/>
      <c r="O53" s="1558"/>
      <c r="Q53" s="1558"/>
    </row>
  </sheetData>
  <mergeCells count="48">
    <mergeCell ref="D14:E14"/>
    <mergeCell ref="C2:R2"/>
    <mergeCell ref="O4:P6"/>
    <mergeCell ref="Q4:R6"/>
    <mergeCell ref="S4:T6"/>
    <mergeCell ref="K5:M5"/>
    <mergeCell ref="G8:T8"/>
    <mergeCell ref="C9:E9"/>
    <mergeCell ref="C10:E10"/>
    <mergeCell ref="D11:E11"/>
    <mergeCell ref="D12:E12"/>
    <mergeCell ref="C13:E13"/>
    <mergeCell ref="C26:E26"/>
    <mergeCell ref="D15:E15"/>
    <mergeCell ref="C16:E16"/>
    <mergeCell ref="C17:E17"/>
    <mergeCell ref="C18:E18"/>
    <mergeCell ref="C19:E19"/>
    <mergeCell ref="C20:E20"/>
    <mergeCell ref="C21:E21"/>
    <mergeCell ref="C22:E22"/>
    <mergeCell ref="C23:E23"/>
    <mergeCell ref="C24:E24"/>
    <mergeCell ref="C25:E25"/>
    <mergeCell ref="C38:E38"/>
    <mergeCell ref="C27:E27"/>
    <mergeCell ref="C28:E28"/>
    <mergeCell ref="C29:E29"/>
    <mergeCell ref="C30:E30"/>
    <mergeCell ref="C31:E31"/>
    <mergeCell ref="C32:E32"/>
    <mergeCell ref="C33:E33"/>
    <mergeCell ref="C34:E34"/>
    <mergeCell ref="C35:E35"/>
    <mergeCell ref="C36:E36"/>
    <mergeCell ref="C37:E37"/>
    <mergeCell ref="C50:E50"/>
    <mergeCell ref="C39:E39"/>
    <mergeCell ref="C40:E40"/>
    <mergeCell ref="C41:E41"/>
    <mergeCell ref="C42:E42"/>
    <mergeCell ref="C43:E43"/>
    <mergeCell ref="C44:E44"/>
    <mergeCell ref="G45:T45"/>
    <mergeCell ref="C46:E46"/>
    <mergeCell ref="C47:E47"/>
    <mergeCell ref="C48:E48"/>
    <mergeCell ref="C49:E49"/>
  </mergeCells>
  <phoneticPr fontId="21"/>
  <pageMargins left="0.70866141732283472" right="0.70866141732283472" top="0.74803149606299213" bottom="0.74803149606299213" header="0.31496062992125984" footer="0.31496062992125984"/>
  <pageSetup paperSize="9" scale="8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5" tint="-0.249977111117893"/>
  </sheetPr>
  <dimension ref="A1:P183"/>
  <sheetViews>
    <sheetView zoomScale="85" zoomScaleNormal="85" workbookViewId="0"/>
  </sheetViews>
  <sheetFormatPr defaultRowHeight="13.5"/>
  <cols>
    <col min="1" max="1" width="15.375" style="1549" customWidth="1"/>
    <col min="2" max="2" width="12.625" style="1549" customWidth="1"/>
    <col min="3" max="16384" width="9" style="1549"/>
  </cols>
  <sheetData>
    <row r="1" spans="1:16">
      <c r="A1" s="1549" t="s">
        <v>388</v>
      </c>
      <c r="B1" s="1549" t="s">
        <v>245</v>
      </c>
      <c r="C1" s="1549" t="s">
        <v>961</v>
      </c>
    </row>
    <row r="2" spans="1:16">
      <c r="A2" s="1549" t="s">
        <v>960</v>
      </c>
    </row>
    <row r="3" spans="1:16">
      <c r="A3" s="1549" t="s">
        <v>959</v>
      </c>
    </row>
    <row r="4" spans="1:16">
      <c r="B4" s="1549" t="s">
        <v>241</v>
      </c>
      <c r="C4" s="1549" t="s">
        <v>958</v>
      </c>
      <c r="F4" s="1549" t="s">
        <v>957</v>
      </c>
      <c r="K4" s="1549" t="s">
        <v>956</v>
      </c>
      <c r="L4" s="1549" t="s">
        <v>955</v>
      </c>
      <c r="M4" s="1549" t="s">
        <v>954</v>
      </c>
      <c r="N4" s="1549" t="s">
        <v>953</v>
      </c>
      <c r="O4" s="1549" t="s">
        <v>952</v>
      </c>
      <c r="P4" s="1549" t="s">
        <v>951</v>
      </c>
    </row>
    <row r="5" spans="1:16">
      <c r="C5" s="1549" t="s">
        <v>241</v>
      </c>
      <c r="D5" s="1549" t="s">
        <v>950</v>
      </c>
      <c r="E5" s="1549" t="s">
        <v>426</v>
      </c>
      <c r="F5" s="1549" t="s">
        <v>241</v>
      </c>
      <c r="G5" s="1549" t="s">
        <v>949</v>
      </c>
      <c r="H5" s="1549" t="s">
        <v>948</v>
      </c>
      <c r="I5" s="1549" t="s">
        <v>947</v>
      </c>
      <c r="J5" s="1549" t="s">
        <v>426</v>
      </c>
    </row>
    <row r="8" spans="1:16">
      <c r="A8" s="1549" t="s">
        <v>241</v>
      </c>
    </row>
    <row r="9" spans="1:16">
      <c r="A9" s="1549" t="s">
        <v>820</v>
      </c>
    </row>
    <row r="10" spans="1:16">
      <c r="A10" s="1549" t="s">
        <v>241</v>
      </c>
      <c r="B10" s="1549">
        <v>681101.1</v>
      </c>
      <c r="C10" s="1549">
        <v>3522.9</v>
      </c>
      <c r="D10" s="1549">
        <v>76.3</v>
      </c>
      <c r="E10" s="1549">
        <v>3446.6</v>
      </c>
      <c r="F10" s="1549">
        <v>28257</v>
      </c>
      <c r="G10" s="1549">
        <v>2369.5</v>
      </c>
      <c r="H10" s="1549">
        <v>18180</v>
      </c>
      <c r="I10" s="1549">
        <v>132.1</v>
      </c>
      <c r="J10" s="1549">
        <v>7575.4</v>
      </c>
      <c r="K10" s="1549">
        <v>2991.2</v>
      </c>
      <c r="L10" s="1549">
        <v>15469.3</v>
      </c>
      <c r="M10" s="1549">
        <v>355300.6</v>
      </c>
      <c r="N10" s="1549">
        <v>59739.5</v>
      </c>
      <c r="O10" s="1549">
        <v>6648.5</v>
      </c>
      <c r="P10" s="1549">
        <v>209172.1</v>
      </c>
    </row>
    <row r="11" spans="1:16">
      <c r="A11" s="1549" t="s">
        <v>821</v>
      </c>
      <c r="B11" s="1551">
        <v>130678.2</v>
      </c>
      <c r="C11" s="1549">
        <v>890.2</v>
      </c>
      <c r="D11" s="1549">
        <v>48.4</v>
      </c>
      <c r="E11" s="1549">
        <v>841.8</v>
      </c>
      <c r="F11" s="1549">
        <v>3834.2</v>
      </c>
      <c r="G11" s="1549">
        <v>374.5</v>
      </c>
      <c r="H11" s="1549">
        <v>2816.6</v>
      </c>
      <c r="I11" s="1549">
        <v>30.2</v>
      </c>
      <c r="J11" s="1549">
        <v>612.9</v>
      </c>
      <c r="K11" s="1549">
        <v>650.79999999999995</v>
      </c>
      <c r="L11" s="1549">
        <v>1788.2</v>
      </c>
      <c r="M11" s="1549">
        <v>62718.8</v>
      </c>
      <c r="N11" s="1549">
        <v>5972.6</v>
      </c>
      <c r="O11" s="1549">
        <v>2007.2</v>
      </c>
      <c r="P11" s="1549">
        <v>52816.2</v>
      </c>
    </row>
    <row r="12" spans="1:16">
      <c r="A12" s="1549" t="s">
        <v>822</v>
      </c>
      <c r="B12" s="1550">
        <v>101654</v>
      </c>
      <c r="C12" s="1549">
        <v>682</v>
      </c>
      <c r="D12" s="1549">
        <v>45</v>
      </c>
      <c r="E12" s="1549">
        <v>637</v>
      </c>
      <c r="F12" s="1549">
        <v>2117</v>
      </c>
      <c r="G12" s="1549">
        <v>256</v>
      </c>
      <c r="H12" s="1549">
        <v>1576</v>
      </c>
      <c r="I12" s="1549">
        <v>21</v>
      </c>
      <c r="J12" s="1549">
        <v>264</v>
      </c>
      <c r="K12" s="1549">
        <v>362</v>
      </c>
      <c r="L12" s="1549">
        <v>989</v>
      </c>
      <c r="M12" s="1549">
        <v>47960</v>
      </c>
      <c r="N12" s="1549">
        <v>2982</v>
      </c>
      <c r="O12" s="1549">
        <v>1122</v>
      </c>
      <c r="P12" s="1549">
        <v>45440</v>
      </c>
    </row>
    <row r="13" spans="1:16">
      <c r="A13" s="1549" t="s">
        <v>823</v>
      </c>
      <c r="B13" s="1549">
        <v>29024.2</v>
      </c>
      <c r="C13" s="1549">
        <v>208.2</v>
      </c>
      <c r="D13" s="1549">
        <v>3.4</v>
      </c>
      <c r="E13" s="1549">
        <v>204.8</v>
      </c>
      <c r="F13" s="1549">
        <v>1717.2</v>
      </c>
      <c r="G13" s="1549">
        <v>118.5</v>
      </c>
      <c r="H13" s="1549">
        <v>1240.5999999999999</v>
      </c>
      <c r="I13" s="1549">
        <v>9.1999999999999993</v>
      </c>
      <c r="J13" s="1549">
        <v>348.9</v>
      </c>
      <c r="K13" s="1549">
        <v>288.8</v>
      </c>
      <c r="L13" s="1549">
        <v>799.2</v>
      </c>
      <c r="M13" s="1549">
        <v>14758.8</v>
      </c>
      <c r="N13" s="1549">
        <v>2990.6</v>
      </c>
      <c r="O13" s="1549">
        <v>885.2</v>
      </c>
      <c r="P13" s="1549">
        <v>7376.2</v>
      </c>
    </row>
    <row r="14" spans="1:16">
      <c r="A14" s="1549" t="s">
        <v>824</v>
      </c>
      <c r="B14" s="1549">
        <v>1883.7</v>
      </c>
      <c r="C14" s="1549">
        <v>226</v>
      </c>
      <c r="D14" s="1549" t="s">
        <v>244</v>
      </c>
      <c r="E14" s="1549">
        <v>226</v>
      </c>
      <c r="F14" s="1549">
        <v>246</v>
      </c>
      <c r="G14" s="1549">
        <v>10.9</v>
      </c>
      <c r="H14" s="1549">
        <v>232.9</v>
      </c>
      <c r="I14" s="1549">
        <v>1</v>
      </c>
      <c r="J14" s="1549">
        <v>1.2</v>
      </c>
      <c r="K14" s="1549">
        <v>95.5</v>
      </c>
      <c r="L14" s="1549">
        <v>32.9</v>
      </c>
      <c r="M14" s="1549">
        <v>584.5</v>
      </c>
      <c r="N14" s="1549">
        <v>335.2</v>
      </c>
      <c r="O14" s="1549">
        <v>103.4</v>
      </c>
      <c r="P14" s="1549">
        <v>260.2</v>
      </c>
    </row>
    <row r="15" spans="1:16">
      <c r="A15" s="1549" t="s">
        <v>822</v>
      </c>
      <c r="B15" s="1549">
        <v>1161</v>
      </c>
      <c r="C15" s="1549">
        <v>148</v>
      </c>
      <c r="D15" s="1549" t="s">
        <v>244</v>
      </c>
      <c r="E15" s="1549">
        <v>148</v>
      </c>
      <c r="F15" s="1549">
        <v>83</v>
      </c>
      <c r="G15" s="1549">
        <v>5</v>
      </c>
      <c r="H15" s="1549">
        <v>76</v>
      </c>
      <c r="I15" s="1549">
        <v>1</v>
      </c>
      <c r="J15" s="1549">
        <v>1</v>
      </c>
      <c r="K15" s="1549">
        <v>60</v>
      </c>
      <c r="L15" s="1549">
        <v>23</v>
      </c>
      <c r="M15" s="1549">
        <v>440</v>
      </c>
      <c r="N15" s="1549">
        <v>154</v>
      </c>
      <c r="O15" s="1549">
        <v>68</v>
      </c>
      <c r="P15" s="1549">
        <v>185</v>
      </c>
    </row>
    <row r="16" spans="1:16">
      <c r="A16" s="1549" t="s">
        <v>823</v>
      </c>
      <c r="B16" s="1549">
        <v>722.7</v>
      </c>
      <c r="C16" s="1549">
        <v>78</v>
      </c>
      <c r="D16" s="1549" t="s">
        <v>244</v>
      </c>
      <c r="E16" s="1549">
        <v>78</v>
      </c>
      <c r="F16" s="1549">
        <v>163</v>
      </c>
      <c r="G16" s="1549">
        <v>5.9</v>
      </c>
      <c r="H16" s="1549">
        <v>156.9</v>
      </c>
      <c r="I16" s="1549" t="s">
        <v>244</v>
      </c>
      <c r="J16" s="1549">
        <v>0.2</v>
      </c>
      <c r="K16" s="1549">
        <v>35.5</v>
      </c>
      <c r="L16" s="1549">
        <v>9.9</v>
      </c>
      <c r="M16" s="1549">
        <v>144.5</v>
      </c>
      <c r="N16" s="1549">
        <v>181.2</v>
      </c>
      <c r="O16" s="1549">
        <v>35.4</v>
      </c>
      <c r="P16" s="1549">
        <v>75.2</v>
      </c>
    </row>
    <row r="17" spans="1:16">
      <c r="A17" s="1549" t="s">
        <v>825</v>
      </c>
      <c r="B17" s="1549">
        <v>4842.2</v>
      </c>
      <c r="C17" s="1549">
        <v>92</v>
      </c>
      <c r="D17" s="1549" t="s">
        <v>244</v>
      </c>
      <c r="E17" s="1549">
        <v>92</v>
      </c>
      <c r="F17" s="1549">
        <v>464.3</v>
      </c>
      <c r="G17" s="1549">
        <v>43</v>
      </c>
      <c r="H17" s="1549">
        <v>297.10000000000002</v>
      </c>
      <c r="I17" s="1549" t="s">
        <v>244</v>
      </c>
      <c r="J17" s="1549">
        <v>124.2</v>
      </c>
      <c r="K17" s="1549">
        <v>97.6</v>
      </c>
      <c r="L17" s="1549">
        <v>99.3</v>
      </c>
      <c r="M17" s="1549">
        <v>2075.6999999999998</v>
      </c>
      <c r="N17" s="1549">
        <v>214.2</v>
      </c>
      <c r="O17" s="1549">
        <v>161.5</v>
      </c>
      <c r="P17" s="1549">
        <v>1637.6</v>
      </c>
    </row>
    <row r="18" spans="1:16">
      <c r="A18" s="1549" t="s">
        <v>826</v>
      </c>
      <c r="B18" s="1549">
        <v>6985</v>
      </c>
      <c r="C18" s="1549">
        <v>89.9</v>
      </c>
      <c r="D18" s="1549" t="s">
        <v>244</v>
      </c>
      <c r="E18" s="1549">
        <v>89.9</v>
      </c>
      <c r="F18" s="1549">
        <v>3190.9</v>
      </c>
      <c r="G18" s="1549">
        <v>316.39999999999998</v>
      </c>
      <c r="H18" s="1549">
        <v>2755.3</v>
      </c>
      <c r="I18" s="1549">
        <v>4</v>
      </c>
      <c r="J18" s="1549">
        <v>115.2</v>
      </c>
      <c r="K18" s="1549">
        <v>316</v>
      </c>
      <c r="L18" s="1549">
        <v>582.29999999999995</v>
      </c>
      <c r="M18" s="1549">
        <v>681.8</v>
      </c>
      <c r="N18" s="1549">
        <v>495</v>
      </c>
      <c r="O18" s="1549">
        <v>1418.2</v>
      </c>
      <c r="P18" s="1549">
        <v>210.9</v>
      </c>
    </row>
    <row r="19" spans="1:16">
      <c r="A19" s="1549" t="s">
        <v>827</v>
      </c>
      <c r="B19" s="1551">
        <v>6847.9</v>
      </c>
      <c r="C19" s="1549">
        <v>4</v>
      </c>
      <c r="D19" s="1549" t="s">
        <v>244</v>
      </c>
      <c r="E19" s="1549">
        <v>4</v>
      </c>
      <c r="F19" s="1549">
        <v>75.7</v>
      </c>
      <c r="G19" s="1549">
        <v>3</v>
      </c>
      <c r="H19" s="1549">
        <v>71.7</v>
      </c>
      <c r="I19" s="1549">
        <v>1</v>
      </c>
      <c r="J19" s="1549" t="s">
        <v>244</v>
      </c>
      <c r="K19" s="1549">
        <v>2.1</v>
      </c>
      <c r="L19" s="1549">
        <v>28.3</v>
      </c>
      <c r="M19" s="1549">
        <v>5077.8</v>
      </c>
      <c r="N19" s="1549">
        <v>71</v>
      </c>
      <c r="O19" s="1549">
        <v>4.3</v>
      </c>
      <c r="P19" s="1549">
        <v>1584.7</v>
      </c>
    </row>
    <row r="20" spans="1:16">
      <c r="A20" s="1549" t="s">
        <v>828</v>
      </c>
      <c r="B20" s="1551">
        <v>110610.4</v>
      </c>
      <c r="C20" s="1549">
        <v>505.5</v>
      </c>
      <c r="D20" s="1549">
        <v>24.1</v>
      </c>
      <c r="E20" s="1549">
        <v>481.4</v>
      </c>
      <c r="F20" s="1549">
        <v>6069.9</v>
      </c>
      <c r="G20" s="1549">
        <v>389.6</v>
      </c>
      <c r="H20" s="1549">
        <v>3284.6</v>
      </c>
      <c r="I20" s="1549">
        <v>16.2</v>
      </c>
      <c r="J20" s="1549">
        <v>2379.5</v>
      </c>
      <c r="K20" s="1549">
        <v>744.3</v>
      </c>
      <c r="L20" s="1549">
        <v>2520.3000000000002</v>
      </c>
      <c r="M20" s="1549">
        <v>58240.3</v>
      </c>
      <c r="N20" s="1549">
        <v>11965.9</v>
      </c>
      <c r="O20" s="1549">
        <v>1590.6</v>
      </c>
      <c r="P20" s="1549">
        <v>28973.599999999999</v>
      </c>
    </row>
    <row r="21" spans="1:16">
      <c r="A21" s="1549" t="s">
        <v>829</v>
      </c>
      <c r="B21" s="1551">
        <v>86491.1</v>
      </c>
      <c r="C21" s="1549">
        <v>599.20000000000005</v>
      </c>
      <c r="D21" s="1549" t="s">
        <v>244</v>
      </c>
      <c r="E21" s="1549">
        <v>599.20000000000005</v>
      </c>
      <c r="F21" s="1549">
        <v>1760.4</v>
      </c>
      <c r="G21" s="1549">
        <v>55.6</v>
      </c>
      <c r="H21" s="1549">
        <v>1483.1</v>
      </c>
      <c r="I21" s="1549" t="s">
        <v>244</v>
      </c>
      <c r="J21" s="1549">
        <v>221.7</v>
      </c>
      <c r="K21" s="1549">
        <v>49.7</v>
      </c>
      <c r="L21" s="1549">
        <v>637.4</v>
      </c>
      <c r="M21" s="1549">
        <v>49225.3</v>
      </c>
      <c r="N21" s="1549">
        <v>8592.9</v>
      </c>
      <c r="O21" s="1549">
        <v>129.30000000000001</v>
      </c>
      <c r="P21" s="1549">
        <v>25496.9</v>
      </c>
    </row>
    <row r="22" spans="1:16">
      <c r="A22" s="1549" t="s">
        <v>830</v>
      </c>
      <c r="B22" s="1551">
        <v>22177.1</v>
      </c>
      <c r="C22" s="1549">
        <v>7.1</v>
      </c>
      <c r="D22" s="1549" t="s">
        <v>244</v>
      </c>
      <c r="E22" s="1549">
        <v>7.1</v>
      </c>
      <c r="F22" s="1549">
        <v>288.10000000000002</v>
      </c>
      <c r="G22" s="1549">
        <v>17.3</v>
      </c>
      <c r="H22" s="1549">
        <v>187.9</v>
      </c>
      <c r="I22" s="1549" t="s">
        <v>244</v>
      </c>
      <c r="J22" s="1549">
        <v>82.9</v>
      </c>
      <c r="K22" s="1549">
        <v>7</v>
      </c>
      <c r="L22" s="1549">
        <v>104.5</v>
      </c>
      <c r="M22" s="1549">
        <v>15480.6</v>
      </c>
      <c r="N22" s="1549">
        <v>378.6</v>
      </c>
      <c r="O22" s="1549">
        <v>11.2</v>
      </c>
      <c r="P22" s="1549">
        <v>5900</v>
      </c>
    </row>
    <row r="23" spans="1:16">
      <c r="A23" s="1549" t="s">
        <v>831</v>
      </c>
      <c r="B23" s="1549">
        <v>10988.4</v>
      </c>
      <c r="C23" s="1549">
        <v>5.7</v>
      </c>
      <c r="D23" s="1549" t="s">
        <v>244</v>
      </c>
      <c r="E23" s="1549">
        <v>5.7</v>
      </c>
      <c r="F23" s="1549">
        <v>428</v>
      </c>
      <c r="G23" s="1549">
        <v>76.5</v>
      </c>
      <c r="H23" s="1549">
        <v>322.8</v>
      </c>
      <c r="I23" s="1549">
        <v>7.6</v>
      </c>
      <c r="J23" s="1549">
        <v>21.1</v>
      </c>
      <c r="K23" s="1549">
        <v>1</v>
      </c>
      <c r="L23" s="1549">
        <v>63.9</v>
      </c>
      <c r="M23" s="1549">
        <v>8305.2000000000007</v>
      </c>
      <c r="N23" s="1549">
        <v>405.3</v>
      </c>
      <c r="O23" s="1549">
        <v>6</v>
      </c>
      <c r="P23" s="1549">
        <v>1773.3</v>
      </c>
    </row>
    <row r="24" spans="1:16">
      <c r="A24" s="1549" t="s">
        <v>832</v>
      </c>
      <c r="B24" s="1549">
        <v>2349.9</v>
      </c>
      <c r="C24" s="1549">
        <v>1</v>
      </c>
      <c r="D24" s="1549" t="s">
        <v>244</v>
      </c>
      <c r="E24" s="1549">
        <v>1</v>
      </c>
      <c r="F24" s="1549">
        <v>263.2</v>
      </c>
      <c r="G24" s="1549">
        <v>58.9</v>
      </c>
      <c r="H24" s="1549">
        <v>179</v>
      </c>
      <c r="I24" s="1549">
        <v>10.4</v>
      </c>
      <c r="J24" s="1549">
        <v>14.9</v>
      </c>
      <c r="K24" s="1549" t="s">
        <v>244</v>
      </c>
      <c r="L24" s="1549">
        <v>36.9</v>
      </c>
      <c r="M24" s="1549">
        <v>1550.4</v>
      </c>
      <c r="N24" s="1549">
        <v>250.1</v>
      </c>
      <c r="O24" s="1549">
        <v>2</v>
      </c>
      <c r="P24" s="1549">
        <v>246.3</v>
      </c>
    </row>
    <row r="25" spans="1:16">
      <c r="A25" s="1549" t="s">
        <v>833</v>
      </c>
      <c r="B25" s="1549">
        <v>3764.7</v>
      </c>
      <c r="C25" s="1549" t="s">
        <v>244</v>
      </c>
      <c r="D25" s="1549" t="s">
        <v>244</v>
      </c>
      <c r="E25" s="1549" t="s">
        <v>244</v>
      </c>
      <c r="F25" s="1549">
        <v>9.1</v>
      </c>
      <c r="G25" s="1549">
        <v>1.4</v>
      </c>
      <c r="H25" s="1549">
        <v>7.6</v>
      </c>
      <c r="I25" s="1549" t="s">
        <v>244</v>
      </c>
      <c r="J25" s="1549">
        <v>0.1</v>
      </c>
      <c r="K25" s="1549">
        <v>0.8</v>
      </c>
      <c r="L25" s="1549">
        <v>20</v>
      </c>
      <c r="M25" s="1549">
        <v>2225.3000000000002</v>
      </c>
      <c r="N25" s="1549">
        <v>55.1</v>
      </c>
      <c r="O25" s="1549">
        <v>2.4</v>
      </c>
      <c r="P25" s="1549">
        <v>1452</v>
      </c>
    </row>
    <row r="26" spans="1:16">
      <c r="A26" s="1549" t="s">
        <v>834</v>
      </c>
      <c r="B26" s="1549">
        <v>758.6</v>
      </c>
      <c r="C26" s="1549" t="s">
        <v>244</v>
      </c>
      <c r="D26" s="1549" t="s">
        <v>244</v>
      </c>
      <c r="E26" s="1549" t="s">
        <v>244</v>
      </c>
      <c r="F26" s="1549">
        <v>197.3</v>
      </c>
      <c r="G26" s="1549">
        <v>28.8</v>
      </c>
      <c r="H26" s="1549">
        <v>157.9</v>
      </c>
      <c r="I26" s="1549">
        <v>6.9</v>
      </c>
      <c r="J26" s="1549">
        <v>3.7</v>
      </c>
      <c r="K26" s="1549" t="s">
        <v>244</v>
      </c>
      <c r="L26" s="1549">
        <v>28.4</v>
      </c>
      <c r="M26" s="1549">
        <v>347.9</v>
      </c>
      <c r="N26" s="1549">
        <v>100.9</v>
      </c>
      <c r="O26" s="1549">
        <v>1</v>
      </c>
      <c r="P26" s="1549">
        <v>83.1</v>
      </c>
    </row>
    <row r="27" spans="1:16">
      <c r="A27" s="1549" t="s">
        <v>835</v>
      </c>
      <c r="B27" s="1549">
        <v>41.9</v>
      </c>
      <c r="C27" s="1549" t="s">
        <v>244</v>
      </c>
      <c r="D27" s="1549" t="s">
        <v>244</v>
      </c>
      <c r="E27" s="1549" t="s">
        <v>244</v>
      </c>
      <c r="F27" s="1549">
        <v>6.3</v>
      </c>
      <c r="G27" s="1549">
        <v>5.3</v>
      </c>
      <c r="H27" s="1549">
        <v>1</v>
      </c>
      <c r="I27" s="1549" t="s">
        <v>244</v>
      </c>
      <c r="J27" s="1549" t="s">
        <v>244</v>
      </c>
      <c r="K27" s="1549">
        <v>1</v>
      </c>
      <c r="L27" s="1549" t="s">
        <v>244</v>
      </c>
      <c r="M27" s="1549">
        <v>18.600000000000001</v>
      </c>
      <c r="N27" s="1549" t="s">
        <v>244</v>
      </c>
      <c r="O27" s="1549">
        <v>1</v>
      </c>
      <c r="P27" s="1549">
        <v>15</v>
      </c>
    </row>
    <row r="28" spans="1:16">
      <c r="A28" s="1549" t="s">
        <v>836</v>
      </c>
      <c r="B28" s="1549">
        <v>1580.1</v>
      </c>
      <c r="C28" s="1549">
        <v>35.9</v>
      </c>
      <c r="D28" s="1549" t="s">
        <v>244</v>
      </c>
      <c r="E28" s="1549">
        <v>35.9</v>
      </c>
      <c r="F28" s="1549">
        <v>363.3</v>
      </c>
      <c r="G28" s="1549">
        <v>9.3000000000000007</v>
      </c>
      <c r="H28" s="1549">
        <v>351.5</v>
      </c>
      <c r="I28" s="1549" t="s">
        <v>244</v>
      </c>
      <c r="J28" s="1549">
        <v>2.5</v>
      </c>
      <c r="K28" s="1549">
        <v>115.4</v>
      </c>
      <c r="L28" s="1549">
        <v>35.9</v>
      </c>
      <c r="M28" s="1549">
        <v>530.79999999999995</v>
      </c>
      <c r="N28" s="1549">
        <v>220.5</v>
      </c>
      <c r="O28" s="1549">
        <v>142.19999999999999</v>
      </c>
      <c r="P28" s="1549">
        <v>136.1</v>
      </c>
    </row>
    <row r="29" spans="1:16">
      <c r="A29" s="1549" t="s">
        <v>837</v>
      </c>
      <c r="B29" s="1549">
        <v>176.4</v>
      </c>
      <c r="C29" s="1549">
        <v>21</v>
      </c>
      <c r="D29" s="1549" t="s">
        <v>244</v>
      </c>
      <c r="E29" s="1549">
        <v>21</v>
      </c>
      <c r="F29" s="1549">
        <v>10.8</v>
      </c>
      <c r="G29" s="1549">
        <v>1</v>
      </c>
      <c r="H29" s="1549">
        <v>9.8000000000000007</v>
      </c>
      <c r="I29" s="1549" t="s">
        <v>244</v>
      </c>
      <c r="J29" s="1549" t="s">
        <v>244</v>
      </c>
      <c r="K29" s="1549">
        <v>14.7</v>
      </c>
      <c r="L29" s="1549">
        <v>5</v>
      </c>
      <c r="M29" s="1549">
        <v>68.3</v>
      </c>
      <c r="N29" s="1549">
        <v>20.7</v>
      </c>
      <c r="O29" s="1549">
        <v>16</v>
      </c>
      <c r="P29" s="1549">
        <v>19.899999999999999</v>
      </c>
    </row>
    <row r="30" spans="1:16">
      <c r="A30" s="1549" t="s">
        <v>838</v>
      </c>
      <c r="B30" s="1549">
        <v>8702.6</v>
      </c>
      <c r="C30" s="1549">
        <v>162.9</v>
      </c>
      <c r="D30" s="1549" t="s">
        <v>244</v>
      </c>
      <c r="E30" s="1549">
        <v>162.9</v>
      </c>
      <c r="F30" s="1549">
        <v>359.8</v>
      </c>
      <c r="G30" s="1549">
        <v>33.1</v>
      </c>
      <c r="H30" s="1549">
        <v>219.5</v>
      </c>
      <c r="I30" s="1549">
        <v>7.3</v>
      </c>
      <c r="J30" s="1549">
        <v>99.9</v>
      </c>
      <c r="K30" s="1549">
        <v>149.4</v>
      </c>
      <c r="L30" s="1549">
        <v>1291</v>
      </c>
      <c r="M30" s="1549">
        <v>4711.3</v>
      </c>
      <c r="N30" s="1549">
        <v>892.9</v>
      </c>
      <c r="O30" s="1549">
        <v>152.4</v>
      </c>
      <c r="P30" s="1549">
        <v>982.9</v>
      </c>
    </row>
    <row r="31" spans="1:16">
      <c r="A31" s="1549" t="s">
        <v>943</v>
      </c>
      <c r="B31" s="1549">
        <v>1174.7</v>
      </c>
      <c r="C31" s="1549">
        <v>17.100000000000001</v>
      </c>
      <c r="D31" s="1549" t="s">
        <v>244</v>
      </c>
      <c r="E31" s="1549">
        <v>17.100000000000001</v>
      </c>
      <c r="F31" s="1549">
        <v>29.2</v>
      </c>
      <c r="G31" s="1549">
        <v>3.8</v>
      </c>
      <c r="H31" s="1549">
        <v>25.3</v>
      </c>
      <c r="I31" s="1549" t="s">
        <v>244</v>
      </c>
      <c r="J31" s="1549">
        <v>0.1</v>
      </c>
      <c r="K31" s="1549">
        <v>24.2</v>
      </c>
      <c r="L31" s="1549">
        <v>51.8</v>
      </c>
      <c r="M31" s="1549">
        <v>666.6</v>
      </c>
      <c r="N31" s="1549">
        <v>120.8</v>
      </c>
      <c r="O31" s="1549">
        <v>21</v>
      </c>
      <c r="P31" s="1549">
        <v>244</v>
      </c>
    </row>
    <row r="32" spans="1:16">
      <c r="A32" s="1549" t="s">
        <v>840</v>
      </c>
      <c r="B32" s="1549">
        <v>11118.5</v>
      </c>
      <c r="C32" s="1549">
        <v>155</v>
      </c>
      <c r="D32" s="1549" t="s">
        <v>244</v>
      </c>
      <c r="E32" s="1549">
        <v>155</v>
      </c>
      <c r="F32" s="1549">
        <v>521.4</v>
      </c>
      <c r="G32" s="1549">
        <v>52.3</v>
      </c>
      <c r="H32" s="1549">
        <v>200.5</v>
      </c>
      <c r="I32" s="1549">
        <v>11.8</v>
      </c>
      <c r="J32" s="1549">
        <v>256.8</v>
      </c>
      <c r="K32" s="1549">
        <v>174.6</v>
      </c>
      <c r="L32" s="1549">
        <v>1919.5</v>
      </c>
      <c r="M32" s="1549">
        <v>5446.5</v>
      </c>
      <c r="N32" s="1549">
        <v>1281</v>
      </c>
      <c r="O32" s="1549">
        <v>110.2</v>
      </c>
      <c r="P32" s="1549">
        <v>1510.3</v>
      </c>
    </row>
    <row r="33" spans="1:16">
      <c r="A33" s="1549" t="s">
        <v>841</v>
      </c>
      <c r="B33" s="1549">
        <v>217</v>
      </c>
      <c r="C33" s="1549">
        <v>4.8</v>
      </c>
      <c r="D33" s="1549" t="s">
        <v>244</v>
      </c>
      <c r="E33" s="1549">
        <v>4.8</v>
      </c>
      <c r="F33" s="1549">
        <v>13.8</v>
      </c>
      <c r="G33" s="1549">
        <v>2</v>
      </c>
      <c r="H33" s="1549">
        <v>8.8000000000000007</v>
      </c>
      <c r="I33" s="1549" t="s">
        <v>244</v>
      </c>
      <c r="J33" s="1549">
        <v>3</v>
      </c>
      <c r="K33" s="1549">
        <v>3</v>
      </c>
      <c r="L33" s="1549">
        <v>29</v>
      </c>
      <c r="M33" s="1549">
        <v>95.2</v>
      </c>
      <c r="N33" s="1549">
        <v>24.6</v>
      </c>
      <c r="O33" s="1549">
        <v>1</v>
      </c>
      <c r="P33" s="1549">
        <v>45.6</v>
      </c>
    </row>
    <row r="34" spans="1:16">
      <c r="A34" s="1549" t="s">
        <v>842</v>
      </c>
      <c r="B34" s="1549">
        <v>5822.5</v>
      </c>
      <c r="C34" s="1549">
        <v>1.4</v>
      </c>
      <c r="D34" s="1549" t="s">
        <v>244</v>
      </c>
      <c r="E34" s="1549">
        <v>1.4</v>
      </c>
      <c r="F34" s="1549">
        <v>17.5</v>
      </c>
      <c r="G34" s="1549">
        <v>1</v>
      </c>
      <c r="H34" s="1549">
        <v>15.5</v>
      </c>
      <c r="I34" s="1549" t="s">
        <v>244</v>
      </c>
      <c r="J34" s="1549">
        <v>1</v>
      </c>
      <c r="K34" s="1549" t="s">
        <v>244</v>
      </c>
      <c r="L34" s="1549">
        <v>28.4</v>
      </c>
      <c r="M34" s="1549">
        <v>5151.7</v>
      </c>
      <c r="N34" s="1549">
        <v>68.900000000000006</v>
      </c>
      <c r="O34" s="1549">
        <v>1</v>
      </c>
      <c r="P34" s="1549">
        <v>553.6</v>
      </c>
    </row>
    <row r="35" spans="1:16">
      <c r="A35" s="1549" t="s">
        <v>942</v>
      </c>
      <c r="B35" s="1549">
        <v>2951.6</v>
      </c>
      <c r="C35" s="1549">
        <v>1.7</v>
      </c>
      <c r="D35" s="1549" t="s">
        <v>244</v>
      </c>
      <c r="E35" s="1549">
        <v>1.7</v>
      </c>
      <c r="F35" s="1549">
        <v>6.3</v>
      </c>
      <c r="G35" s="1549">
        <v>0.2</v>
      </c>
      <c r="H35" s="1549">
        <v>4.2</v>
      </c>
      <c r="I35" s="1549" t="s">
        <v>244</v>
      </c>
      <c r="J35" s="1549">
        <v>1.9</v>
      </c>
      <c r="K35" s="1549">
        <v>2</v>
      </c>
      <c r="L35" s="1549">
        <v>15.6</v>
      </c>
      <c r="M35" s="1549">
        <v>1942.1</v>
      </c>
      <c r="N35" s="1549">
        <v>111.2</v>
      </c>
      <c r="O35" s="1549">
        <v>36.1</v>
      </c>
      <c r="P35" s="1549">
        <v>836.6</v>
      </c>
    </row>
    <row r="36" spans="1:16">
      <c r="A36" s="1549" t="s">
        <v>844</v>
      </c>
      <c r="B36" s="1549">
        <v>3648.8</v>
      </c>
      <c r="C36" s="1549" t="s">
        <v>244</v>
      </c>
      <c r="D36" s="1549" t="s">
        <v>244</v>
      </c>
      <c r="E36" s="1549" t="s">
        <v>244</v>
      </c>
      <c r="F36" s="1549">
        <v>4.3</v>
      </c>
      <c r="G36" s="1549">
        <v>1</v>
      </c>
      <c r="H36" s="1549">
        <v>3.1</v>
      </c>
      <c r="I36" s="1549" t="s">
        <v>244</v>
      </c>
      <c r="J36" s="1549">
        <v>0.2</v>
      </c>
      <c r="K36" s="1549" t="s">
        <v>244</v>
      </c>
      <c r="L36" s="1549">
        <v>6</v>
      </c>
      <c r="M36" s="1549">
        <v>2463.4</v>
      </c>
      <c r="N36" s="1549">
        <v>53.3</v>
      </c>
      <c r="O36" s="1549">
        <v>2.1</v>
      </c>
      <c r="P36" s="1549">
        <v>1119.7</v>
      </c>
    </row>
    <row r="37" spans="1:16">
      <c r="A37" s="1549" t="s">
        <v>845</v>
      </c>
      <c r="B37" s="1549">
        <v>4026.5</v>
      </c>
      <c r="C37" s="1549">
        <v>18.100000000000001</v>
      </c>
      <c r="D37" s="1549" t="s">
        <v>244</v>
      </c>
      <c r="E37" s="1549">
        <v>18.100000000000001</v>
      </c>
      <c r="F37" s="1549">
        <v>328.6</v>
      </c>
      <c r="G37" s="1549">
        <v>23.7</v>
      </c>
      <c r="H37" s="1549">
        <v>277.5</v>
      </c>
      <c r="I37" s="1549">
        <v>0.2</v>
      </c>
      <c r="J37" s="1549">
        <v>27.2</v>
      </c>
      <c r="K37" s="1549">
        <v>36.200000000000003</v>
      </c>
      <c r="L37" s="1549">
        <v>124.5</v>
      </c>
      <c r="M37" s="1549">
        <v>2212.1999999999998</v>
      </c>
      <c r="N37" s="1549">
        <v>802.4</v>
      </c>
      <c r="O37" s="1549">
        <v>19.8</v>
      </c>
      <c r="P37" s="1549">
        <v>484.7</v>
      </c>
    </row>
    <row r="38" spans="1:16">
      <c r="A38" s="1549" t="s">
        <v>846</v>
      </c>
      <c r="B38" s="1549">
        <v>2003.1</v>
      </c>
      <c r="C38" s="1549">
        <v>3</v>
      </c>
      <c r="D38" s="1549" t="s">
        <v>244</v>
      </c>
      <c r="E38" s="1549">
        <v>3</v>
      </c>
      <c r="F38" s="1549">
        <v>157.19999999999999</v>
      </c>
      <c r="G38" s="1549">
        <v>5</v>
      </c>
      <c r="H38" s="1549">
        <v>149.19999999999999</v>
      </c>
      <c r="I38" s="1549" t="s">
        <v>244</v>
      </c>
      <c r="J38" s="1549">
        <v>3</v>
      </c>
      <c r="K38" s="1549">
        <v>5.4</v>
      </c>
      <c r="L38" s="1549">
        <v>21.4</v>
      </c>
      <c r="M38" s="1549">
        <v>1133</v>
      </c>
      <c r="N38" s="1549">
        <v>348.5</v>
      </c>
      <c r="O38" s="1549">
        <v>5.3</v>
      </c>
      <c r="P38" s="1549">
        <v>329.3</v>
      </c>
    </row>
    <row r="39" spans="1:16">
      <c r="A39" s="1549" t="s">
        <v>847</v>
      </c>
      <c r="B39" s="1549">
        <v>1634.7</v>
      </c>
      <c r="C39" s="1549">
        <v>2.2000000000000002</v>
      </c>
      <c r="D39" s="1549" t="s">
        <v>244</v>
      </c>
      <c r="E39" s="1549">
        <v>2.2000000000000002</v>
      </c>
      <c r="F39" s="1549">
        <v>108</v>
      </c>
      <c r="G39" s="1549">
        <v>52.6</v>
      </c>
      <c r="H39" s="1549">
        <v>53.4</v>
      </c>
      <c r="I39" s="1549">
        <v>1</v>
      </c>
      <c r="J39" s="1549">
        <v>1</v>
      </c>
      <c r="K39" s="1549">
        <v>2</v>
      </c>
      <c r="L39" s="1549">
        <v>22.8</v>
      </c>
      <c r="M39" s="1549">
        <v>1092.8</v>
      </c>
      <c r="N39" s="1549">
        <v>68.099999999999994</v>
      </c>
      <c r="O39" s="1549">
        <v>2.1</v>
      </c>
      <c r="P39" s="1549">
        <v>336.7</v>
      </c>
    </row>
    <row r="40" spans="1:16">
      <c r="A40" s="1549" t="s">
        <v>848</v>
      </c>
      <c r="B40" s="1549">
        <v>1323</v>
      </c>
      <c r="C40" s="1549">
        <v>12.1</v>
      </c>
      <c r="D40" s="1549" t="s">
        <v>244</v>
      </c>
      <c r="E40" s="1549">
        <v>12.1</v>
      </c>
      <c r="F40" s="1549">
        <v>99</v>
      </c>
      <c r="G40" s="1549">
        <v>9.6999999999999993</v>
      </c>
      <c r="H40" s="1549">
        <v>88</v>
      </c>
      <c r="I40" s="1549">
        <v>0.3</v>
      </c>
      <c r="J40" s="1549">
        <v>1</v>
      </c>
      <c r="K40" s="1549">
        <v>0.7</v>
      </c>
      <c r="L40" s="1549">
        <v>10.7</v>
      </c>
      <c r="M40" s="1549">
        <v>425.1</v>
      </c>
      <c r="N40" s="1549">
        <v>709.5</v>
      </c>
      <c r="O40" s="1549">
        <v>1</v>
      </c>
      <c r="P40" s="1549">
        <v>64.900000000000006</v>
      </c>
    </row>
    <row r="41" spans="1:16">
      <c r="A41" s="1549" t="s">
        <v>849</v>
      </c>
      <c r="B41" s="1549">
        <v>14784.6</v>
      </c>
      <c r="C41" s="1549">
        <v>10</v>
      </c>
      <c r="D41" s="1549" t="s">
        <v>244</v>
      </c>
      <c r="E41" s="1549">
        <v>10</v>
      </c>
      <c r="F41" s="1549">
        <v>604.5</v>
      </c>
      <c r="G41" s="1549">
        <v>22.4</v>
      </c>
      <c r="H41" s="1549">
        <v>557.79999999999995</v>
      </c>
      <c r="I41" s="1549" t="s">
        <v>244</v>
      </c>
      <c r="J41" s="1549">
        <v>24.3</v>
      </c>
      <c r="K41" s="1549" t="s">
        <v>244</v>
      </c>
      <c r="L41" s="1549">
        <v>76.7</v>
      </c>
      <c r="M41" s="1549">
        <v>2188.3000000000002</v>
      </c>
      <c r="N41" s="1549">
        <v>11714.9</v>
      </c>
      <c r="O41" s="1549">
        <v>1</v>
      </c>
      <c r="P41" s="1549">
        <v>189.2</v>
      </c>
    </row>
    <row r="42" spans="1:16">
      <c r="A42" s="1549" t="s">
        <v>941</v>
      </c>
      <c r="B42" s="1549">
        <v>1079.5999999999999</v>
      </c>
      <c r="C42" s="1549" t="s">
        <v>244</v>
      </c>
      <c r="D42" s="1549" t="s">
        <v>244</v>
      </c>
      <c r="E42" s="1549" t="s">
        <v>244</v>
      </c>
      <c r="F42" s="1549">
        <v>184.9</v>
      </c>
      <c r="G42" s="1549">
        <v>41.6</v>
      </c>
      <c r="H42" s="1549">
        <v>139.19999999999999</v>
      </c>
      <c r="I42" s="1549" t="s">
        <v>244</v>
      </c>
      <c r="J42" s="1549">
        <v>4.0999999999999996</v>
      </c>
      <c r="K42" s="1549">
        <v>1</v>
      </c>
      <c r="L42" s="1549">
        <v>16.5</v>
      </c>
      <c r="M42" s="1549">
        <v>576.70000000000005</v>
      </c>
      <c r="N42" s="1549">
        <v>98.3</v>
      </c>
      <c r="O42" s="1549">
        <v>1</v>
      </c>
      <c r="P42" s="1549">
        <v>201.2</v>
      </c>
    </row>
    <row r="43" spans="1:16">
      <c r="A43" s="1549" t="s">
        <v>850</v>
      </c>
      <c r="B43" s="1549">
        <v>7168.9</v>
      </c>
      <c r="C43" s="1549">
        <v>121.5</v>
      </c>
      <c r="D43" s="1549" t="s">
        <v>244</v>
      </c>
      <c r="E43" s="1549">
        <v>121.5</v>
      </c>
      <c r="F43" s="1549">
        <v>468.2</v>
      </c>
      <c r="G43" s="1549">
        <v>85.8</v>
      </c>
      <c r="H43" s="1549">
        <v>360.6</v>
      </c>
      <c r="I43" s="1549">
        <v>7.8</v>
      </c>
      <c r="J43" s="1549">
        <v>14</v>
      </c>
      <c r="K43" s="1549">
        <v>21.4</v>
      </c>
      <c r="L43" s="1549">
        <v>268.8</v>
      </c>
      <c r="M43" s="1549">
        <v>3649.8</v>
      </c>
      <c r="N43" s="1549">
        <v>900.2</v>
      </c>
      <c r="O43" s="1549">
        <v>12.3</v>
      </c>
      <c r="P43" s="1549">
        <v>1726.7</v>
      </c>
    </row>
    <row r="44" spans="1:16">
      <c r="A44" s="1549" t="s">
        <v>851</v>
      </c>
      <c r="B44" s="1549">
        <v>1092.0999999999999</v>
      </c>
      <c r="C44" s="1549">
        <v>0.5</v>
      </c>
      <c r="D44" s="1549" t="s">
        <v>244</v>
      </c>
      <c r="E44" s="1549">
        <v>0.5</v>
      </c>
      <c r="F44" s="1549">
        <v>36.200000000000003</v>
      </c>
      <c r="G44" s="1549">
        <v>19.2</v>
      </c>
      <c r="H44" s="1549">
        <v>5</v>
      </c>
      <c r="I44" s="1549" t="s">
        <v>244</v>
      </c>
      <c r="J44" s="1549">
        <v>12</v>
      </c>
      <c r="K44" s="1549">
        <v>0.1</v>
      </c>
      <c r="L44" s="1549">
        <v>6.1</v>
      </c>
      <c r="M44" s="1549">
        <v>550</v>
      </c>
      <c r="N44" s="1549">
        <v>118.8</v>
      </c>
      <c r="O44" s="1549">
        <v>1.6</v>
      </c>
      <c r="P44" s="1549">
        <v>378.8</v>
      </c>
    </row>
    <row r="45" spans="1:16">
      <c r="A45" s="1549" t="s">
        <v>852</v>
      </c>
      <c r="B45" s="1549">
        <v>180857.8</v>
      </c>
      <c r="C45" s="1549">
        <v>251.3</v>
      </c>
      <c r="D45" s="1549">
        <v>3.8</v>
      </c>
      <c r="E45" s="1549">
        <v>247.5</v>
      </c>
      <c r="F45" s="1549">
        <v>7060.4</v>
      </c>
      <c r="G45" s="1549">
        <v>426.8</v>
      </c>
      <c r="H45" s="1549">
        <v>3167</v>
      </c>
      <c r="I45" s="1549">
        <v>25</v>
      </c>
      <c r="J45" s="1549">
        <v>3441.6</v>
      </c>
      <c r="K45" s="1549">
        <v>445.2</v>
      </c>
      <c r="L45" s="1549">
        <v>4963.8999999999996</v>
      </c>
      <c r="M45" s="1549">
        <v>92795.3</v>
      </c>
      <c r="N45" s="1549">
        <v>6577.4</v>
      </c>
      <c r="O45" s="1549">
        <v>606.20000000000005</v>
      </c>
      <c r="P45" s="1549">
        <v>68158.100000000006</v>
      </c>
    </row>
    <row r="46" spans="1:16">
      <c r="A46" s="1549" t="s">
        <v>853</v>
      </c>
      <c r="B46" s="1549">
        <v>43319.5</v>
      </c>
      <c r="C46" s="1549">
        <v>283.8</v>
      </c>
      <c r="D46" s="1549" t="s">
        <v>244</v>
      </c>
      <c r="E46" s="1549">
        <v>283.8</v>
      </c>
      <c r="F46" s="1549">
        <v>1050.2</v>
      </c>
      <c r="G46" s="1549">
        <v>197.8</v>
      </c>
      <c r="H46" s="1549">
        <v>746.6</v>
      </c>
      <c r="I46" s="1549">
        <v>1.4</v>
      </c>
      <c r="J46" s="1549">
        <v>104.4</v>
      </c>
      <c r="K46" s="1549">
        <v>30.1</v>
      </c>
      <c r="L46" s="1549">
        <v>633.29999999999995</v>
      </c>
      <c r="M46" s="1549">
        <v>23069.3</v>
      </c>
      <c r="N46" s="1549">
        <v>6770.7</v>
      </c>
      <c r="O46" s="1549">
        <v>78.099999999999994</v>
      </c>
      <c r="P46" s="1549">
        <v>11404</v>
      </c>
    </row>
    <row r="47" spans="1:16">
      <c r="A47" s="1549" t="s">
        <v>854</v>
      </c>
    </row>
    <row r="48" spans="1:16">
      <c r="A48" s="1549" t="s">
        <v>826</v>
      </c>
      <c r="B48" s="1549">
        <v>8965</v>
      </c>
      <c r="C48" s="1549">
        <v>105</v>
      </c>
      <c r="D48" s="1549" t="s">
        <v>244</v>
      </c>
      <c r="E48" s="1549">
        <v>105</v>
      </c>
      <c r="F48" s="1549">
        <v>4537</v>
      </c>
      <c r="G48" s="1549">
        <v>340</v>
      </c>
      <c r="H48" s="1549">
        <v>4064</v>
      </c>
      <c r="I48" s="1549">
        <v>4</v>
      </c>
      <c r="J48" s="1549">
        <v>129</v>
      </c>
      <c r="K48" s="1549">
        <v>341</v>
      </c>
      <c r="L48" s="1549">
        <v>709</v>
      </c>
      <c r="M48" s="1549">
        <v>811</v>
      </c>
      <c r="N48" s="1549">
        <v>599</v>
      </c>
      <c r="O48" s="1549">
        <v>1584</v>
      </c>
      <c r="P48" s="1549">
        <v>279</v>
      </c>
    </row>
    <row r="49" spans="1:16">
      <c r="A49" s="1549" t="s">
        <v>827</v>
      </c>
      <c r="B49" s="1549">
        <v>9089</v>
      </c>
      <c r="C49" s="1549">
        <v>4</v>
      </c>
      <c r="D49" s="1549" t="s">
        <v>244</v>
      </c>
      <c r="E49" s="1549">
        <v>4</v>
      </c>
      <c r="F49" s="1549">
        <v>280</v>
      </c>
      <c r="G49" s="1549">
        <v>3</v>
      </c>
      <c r="H49" s="1549">
        <v>276</v>
      </c>
      <c r="I49" s="1549">
        <v>1</v>
      </c>
      <c r="J49" s="1549" t="s">
        <v>244</v>
      </c>
      <c r="K49" s="1549">
        <v>3</v>
      </c>
      <c r="L49" s="1549">
        <v>34</v>
      </c>
      <c r="M49" s="1549">
        <v>6535</v>
      </c>
      <c r="N49" s="1549">
        <v>55</v>
      </c>
      <c r="O49" s="1549">
        <v>4</v>
      </c>
      <c r="P49" s="1549">
        <v>2174</v>
      </c>
    </row>
    <row r="50" spans="1:16">
      <c r="A50" s="1549" t="s">
        <v>828</v>
      </c>
      <c r="B50" s="1550">
        <v>160831</v>
      </c>
      <c r="C50" s="1549">
        <v>733</v>
      </c>
      <c r="D50" s="1549">
        <v>65</v>
      </c>
      <c r="E50" s="1549">
        <v>668</v>
      </c>
      <c r="F50" s="1549">
        <v>9227</v>
      </c>
      <c r="G50" s="1549">
        <v>499</v>
      </c>
      <c r="H50" s="1549">
        <v>6130</v>
      </c>
      <c r="I50" s="1549">
        <v>23</v>
      </c>
      <c r="J50" s="1549">
        <v>2575</v>
      </c>
      <c r="K50" s="1549">
        <v>917</v>
      </c>
      <c r="L50" s="1549">
        <v>3784</v>
      </c>
      <c r="M50" s="1549">
        <v>81485</v>
      </c>
      <c r="N50" s="1549">
        <v>17880</v>
      </c>
      <c r="O50" s="1549">
        <v>2175</v>
      </c>
      <c r="P50" s="1549">
        <v>44630</v>
      </c>
    </row>
    <row r="51" spans="1:16">
      <c r="A51" s="1549" t="s">
        <v>829</v>
      </c>
      <c r="B51" s="1550">
        <v>121044</v>
      </c>
      <c r="C51" s="1549">
        <v>887</v>
      </c>
      <c r="D51" s="1549" t="s">
        <v>244</v>
      </c>
      <c r="E51" s="1549">
        <v>887</v>
      </c>
      <c r="F51" s="1549">
        <v>2834</v>
      </c>
      <c r="G51" s="1549">
        <v>72</v>
      </c>
      <c r="H51" s="1549">
        <v>2501</v>
      </c>
      <c r="I51" s="1549" t="s">
        <v>244</v>
      </c>
      <c r="J51" s="1549">
        <v>261</v>
      </c>
      <c r="K51" s="1549">
        <v>65</v>
      </c>
      <c r="L51" s="1549">
        <v>892</v>
      </c>
      <c r="M51" s="1549">
        <v>66728</v>
      </c>
      <c r="N51" s="1549">
        <v>12426</v>
      </c>
      <c r="O51" s="1549">
        <v>192</v>
      </c>
      <c r="P51" s="1549">
        <v>37020</v>
      </c>
    </row>
    <row r="52" spans="1:16">
      <c r="A52" s="1549" t="s">
        <v>946</v>
      </c>
    </row>
    <row r="53" spans="1:16">
      <c r="A53" s="1549" t="s">
        <v>820</v>
      </c>
    </row>
    <row r="54" spans="1:16">
      <c r="A54" s="1549" t="s">
        <v>241</v>
      </c>
      <c r="B54" s="1549">
        <v>135539.79999999999</v>
      </c>
      <c r="C54" s="1549">
        <v>2042.1</v>
      </c>
      <c r="D54" s="1549" t="s">
        <v>244</v>
      </c>
      <c r="E54" s="1549">
        <v>2042.1</v>
      </c>
      <c r="F54" s="1549">
        <v>3696.3</v>
      </c>
      <c r="G54" s="1549">
        <v>325.3</v>
      </c>
      <c r="H54" s="1549">
        <v>2853.1</v>
      </c>
      <c r="I54" s="1549" t="s">
        <v>244</v>
      </c>
      <c r="J54" s="1549">
        <v>517.9</v>
      </c>
      <c r="K54" s="1549">
        <v>31.9</v>
      </c>
      <c r="L54" s="1549">
        <v>1040.2</v>
      </c>
      <c r="M54" s="1549">
        <v>103556.8</v>
      </c>
      <c r="N54" s="1549">
        <v>1911</v>
      </c>
      <c r="O54" s="1549">
        <v>75.400000000000006</v>
      </c>
      <c r="P54" s="1549">
        <v>23186.1</v>
      </c>
    </row>
    <row r="55" spans="1:16">
      <c r="A55" s="1549" t="s">
        <v>821</v>
      </c>
      <c r="B55" s="1551">
        <v>15604.7</v>
      </c>
      <c r="C55" s="1549">
        <v>278</v>
      </c>
      <c r="D55" s="1549" t="s">
        <v>244</v>
      </c>
      <c r="E55" s="1549">
        <v>278</v>
      </c>
      <c r="F55" s="1549">
        <v>467.1</v>
      </c>
      <c r="G55" s="1549">
        <v>41.6</v>
      </c>
      <c r="H55" s="1549">
        <v>392.2</v>
      </c>
      <c r="I55" s="1549" t="s">
        <v>244</v>
      </c>
      <c r="J55" s="1549">
        <v>33.299999999999997</v>
      </c>
      <c r="K55" s="1549">
        <v>9.9</v>
      </c>
      <c r="L55" s="1549">
        <v>118.6</v>
      </c>
      <c r="M55" s="1549">
        <v>11164.5</v>
      </c>
      <c r="N55" s="1549">
        <v>205.2</v>
      </c>
      <c r="O55" s="1549">
        <v>18.600000000000001</v>
      </c>
      <c r="P55" s="1549">
        <v>3342.8</v>
      </c>
    </row>
    <row r="56" spans="1:16">
      <c r="A56" s="1549" t="s">
        <v>822</v>
      </c>
      <c r="B56" s="1550">
        <v>11688</v>
      </c>
      <c r="C56" s="1549">
        <v>185</v>
      </c>
      <c r="D56" s="1549" t="s">
        <v>244</v>
      </c>
      <c r="E56" s="1549">
        <v>185</v>
      </c>
      <c r="F56" s="1549">
        <v>324</v>
      </c>
      <c r="G56" s="1549">
        <v>30</v>
      </c>
      <c r="H56" s="1549">
        <v>275</v>
      </c>
      <c r="I56" s="1549" t="s">
        <v>244</v>
      </c>
      <c r="J56" s="1549">
        <v>19</v>
      </c>
      <c r="K56" s="1549">
        <v>8</v>
      </c>
      <c r="L56" s="1549">
        <v>68</v>
      </c>
      <c r="M56" s="1549">
        <v>8238</v>
      </c>
      <c r="N56" s="1549">
        <v>119</v>
      </c>
      <c r="O56" s="1549">
        <v>11</v>
      </c>
      <c r="P56" s="1549">
        <v>2735</v>
      </c>
    </row>
    <row r="57" spans="1:16">
      <c r="A57" s="1549" t="s">
        <v>823</v>
      </c>
      <c r="B57" s="1549">
        <v>3916.7</v>
      </c>
      <c r="C57" s="1549">
        <v>93</v>
      </c>
      <c r="D57" s="1549" t="s">
        <v>244</v>
      </c>
      <c r="E57" s="1549">
        <v>93</v>
      </c>
      <c r="F57" s="1549">
        <v>143.1</v>
      </c>
      <c r="G57" s="1549">
        <v>11.6</v>
      </c>
      <c r="H57" s="1549">
        <v>117.2</v>
      </c>
      <c r="I57" s="1549" t="s">
        <v>244</v>
      </c>
      <c r="J57" s="1549">
        <v>14.3</v>
      </c>
      <c r="K57" s="1549">
        <v>1.9</v>
      </c>
      <c r="L57" s="1549">
        <v>50.6</v>
      </c>
      <c r="M57" s="1549">
        <v>2926.5</v>
      </c>
      <c r="N57" s="1549">
        <v>86.2</v>
      </c>
      <c r="O57" s="1549">
        <v>7.6</v>
      </c>
      <c r="P57" s="1549">
        <v>607.79999999999995</v>
      </c>
    </row>
    <row r="58" spans="1:16">
      <c r="A58" s="1549" t="s">
        <v>824</v>
      </c>
      <c r="B58" s="1549">
        <v>473.2</v>
      </c>
      <c r="C58" s="1549">
        <v>183.3</v>
      </c>
      <c r="D58" s="1549" t="s">
        <v>244</v>
      </c>
      <c r="E58" s="1549">
        <v>183.3</v>
      </c>
      <c r="F58" s="1549">
        <v>39.4</v>
      </c>
      <c r="G58" s="1549">
        <v>0.6</v>
      </c>
      <c r="H58" s="1549">
        <v>37.799999999999997</v>
      </c>
      <c r="I58" s="1549" t="s">
        <v>244</v>
      </c>
      <c r="J58" s="1549">
        <v>1</v>
      </c>
      <c r="K58" s="1549">
        <v>0.4</v>
      </c>
      <c r="L58" s="1549">
        <v>3.7</v>
      </c>
      <c r="M58" s="1549">
        <v>152.9</v>
      </c>
      <c r="N58" s="1549">
        <v>75.7</v>
      </c>
      <c r="O58" s="1549" t="s">
        <v>244</v>
      </c>
      <c r="P58" s="1549">
        <v>17.8</v>
      </c>
    </row>
    <row r="59" spans="1:16">
      <c r="A59" s="1549" t="s">
        <v>822</v>
      </c>
      <c r="B59" s="1549">
        <v>338</v>
      </c>
      <c r="C59" s="1549">
        <v>129</v>
      </c>
      <c r="D59" s="1549" t="s">
        <v>244</v>
      </c>
      <c r="E59" s="1549">
        <v>129</v>
      </c>
      <c r="F59" s="1549">
        <v>25</v>
      </c>
      <c r="G59" s="1549" t="s">
        <v>244</v>
      </c>
      <c r="H59" s="1549">
        <v>24</v>
      </c>
      <c r="I59" s="1549" t="s">
        <v>244</v>
      </c>
      <c r="J59" s="1549">
        <v>1</v>
      </c>
      <c r="K59" s="1549" t="s">
        <v>244</v>
      </c>
      <c r="L59" s="1549">
        <v>3</v>
      </c>
      <c r="M59" s="1549">
        <v>121</v>
      </c>
      <c r="N59" s="1549">
        <v>48</v>
      </c>
      <c r="O59" s="1549" t="s">
        <v>244</v>
      </c>
      <c r="P59" s="1549">
        <v>12</v>
      </c>
    </row>
    <row r="60" spans="1:16">
      <c r="A60" s="1549" t="s">
        <v>823</v>
      </c>
      <c r="B60" s="1549">
        <v>135.19999999999999</v>
      </c>
      <c r="C60" s="1549">
        <v>54.3</v>
      </c>
      <c r="D60" s="1549" t="s">
        <v>244</v>
      </c>
      <c r="E60" s="1549">
        <v>54.3</v>
      </c>
      <c r="F60" s="1549">
        <v>14.4</v>
      </c>
      <c r="G60" s="1549">
        <v>0.6</v>
      </c>
      <c r="H60" s="1549">
        <v>13.8</v>
      </c>
      <c r="I60" s="1549" t="s">
        <v>244</v>
      </c>
      <c r="J60" s="1549" t="s">
        <v>244</v>
      </c>
      <c r="K60" s="1549">
        <v>0.4</v>
      </c>
      <c r="L60" s="1549">
        <v>0.7</v>
      </c>
      <c r="M60" s="1549">
        <v>31.9</v>
      </c>
      <c r="N60" s="1549">
        <v>27.7</v>
      </c>
      <c r="O60" s="1549" t="s">
        <v>244</v>
      </c>
      <c r="P60" s="1549">
        <v>5.8</v>
      </c>
    </row>
    <row r="61" spans="1:16">
      <c r="A61" s="1549" t="s">
        <v>825</v>
      </c>
      <c r="B61" s="1549">
        <v>948.2</v>
      </c>
      <c r="C61" s="1549">
        <v>67.8</v>
      </c>
      <c r="D61" s="1549" t="s">
        <v>244</v>
      </c>
      <c r="E61" s="1549">
        <v>67.8</v>
      </c>
      <c r="F61" s="1549">
        <v>43.4</v>
      </c>
      <c r="G61" s="1549">
        <v>7.2</v>
      </c>
      <c r="H61" s="1549">
        <v>35.200000000000003</v>
      </c>
      <c r="I61" s="1549" t="s">
        <v>244</v>
      </c>
      <c r="J61" s="1549">
        <v>1</v>
      </c>
      <c r="K61" s="1549">
        <v>2</v>
      </c>
      <c r="L61" s="1549">
        <v>15.6</v>
      </c>
      <c r="M61" s="1549">
        <v>654.4</v>
      </c>
      <c r="N61" s="1549">
        <v>13.6</v>
      </c>
      <c r="O61" s="1549">
        <v>1</v>
      </c>
      <c r="P61" s="1549">
        <v>150.4</v>
      </c>
    </row>
    <row r="62" spans="1:16">
      <c r="A62" s="1549" t="s">
        <v>826</v>
      </c>
      <c r="B62" s="1549">
        <v>342.9</v>
      </c>
      <c r="C62" s="1549">
        <v>2.1</v>
      </c>
      <c r="D62" s="1549" t="s">
        <v>244</v>
      </c>
      <c r="E62" s="1549">
        <v>2.1</v>
      </c>
      <c r="F62" s="1549">
        <v>76.7</v>
      </c>
      <c r="G62" s="1549" t="s">
        <v>244</v>
      </c>
      <c r="H62" s="1549">
        <v>12.7</v>
      </c>
      <c r="I62" s="1549" t="s">
        <v>244</v>
      </c>
      <c r="J62" s="1549">
        <v>64</v>
      </c>
      <c r="K62" s="1549">
        <v>2.6</v>
      </c>
      <c r="L62" s="1549">
        <v>35.6</v>
      </c>
      <c r="M62" s="1549">
        <v>156.1</v>
      </c>
      <c r="N62" s="1549">
        <v>35.299999999999997</v>
      </c>
      <c r="O62" s="1549">
        <v>15</v>
      </c>
      <c r="P62" s="1549">
        <v>19.5</v>
      </c>
    </row>
    <row r="63" spans="1:16">
      <c r="A63" s="1549" t="s">
        <v>827</v>
      </c>
      <c r="B63" s="1549">
        <v>6234.9</v>
      </c>
      <c r="C63" s="1549">
        <v>1</v>
      </c>
      <c r="D63" s="1549" t="s">
        <v>244</v>
      </c>
      <c r="E63" s="1549">
        <v>1</v>
      </c>
      <c r="F63" s="1549">
        <v>15.2</v>
      </c>
      <c r="G63" s="1549" t="s">
        <v>244</v>
      </c>
      <c r="H63" s="1549">
        <v>15.2</v>
      </c>
      <c r="I63" s="1549" t="s">
        <v>244</v>
      </c>
      <c r="J63" s="1549" t="s">
        <v>244</v>
      </c>
      <c r="K63" s="1549" t="s">
        <v>244</v>
      </c>
      <c r="L63" s="1549">
        <v>20.399999999999999</v>
      </c>
      <c r="M63" s="1549">
        <v>4835.3999999999996</v>
      </c>
      <c r="N63" s="1549">
        <v>19.2</v>
      </c>
      <c r="O63" s="1549" t="s">
        <v>244</v>
      </c>
      <c r="P63" s="1549">
        <v>1343.7</v>
      </c>
    </row>
    <row r="64" spans="1:16">
      <c r="A64" s="1549" t="s">
        <v>828</v>
      </c>
      <c r="B64" s="1549">
        <v>21973.7</v>
      </c>
      <c r="C64" s="1549">
        <v>281.7</v>
      </c>
      <c r="D64" s="1549" t="s">
        <v>244</v>
      </c>
      <c r="E64" s="1549">
        <v>281.7</v>
      </c>
      <c r="F64" s="1549">
        <v>908.4</v>
      </c>
      <c r="G64" s="1549">
        <v>114</v>
      </c>
      <c r="H64" s="1549">
        <v>726.7</v>
      </c>
      <c r="I64" s="1549" t="s">
        <v>244</v>
      </c>
      <c r="J64" s="1549">
        <v>67.7</v>
      </c>
      <c r="K64" s="1549">
        <v>9</v>
      </c>
      <c r="L64" s="1549">
        <v>205.1</v>
      </c>
      <c r="M64" s="1549">
        <v>17017.900000000001</v>
      </c>
      <c r="N64" s="1549">
        <v>388.5</v>
      </c>
      <c r="O64" s="1549">
        <v>14</v>
      </c>
      <c r="P64" s="1549">
        <v>3149.1</v>
      </c>
    </row>
    <row r="65" spans="1:16">
      <c r="A65" s="1549" t="s">
        <v>829</v>
      </c>
      <c r="B65" s="1549">
        <v>25902.3</v>
      </c>
      <c r="C65" s="1549">
        <v>509.5</v>
      </c>
      <c r="D65" s="1549" t="s">
        <v>244</v>
      </c>
      <c r="E65" s="1549">
        <v>509.5</v>
      </c>
      <c r="F65" s="1549">
        <v>434</v>
      </c>
      <c r="G65" s="1549">
        <v>22.5</v>
      </c>
      <c r="H65" s="1549">
        <v>405.4</v>
      </c>
      <c r="I65" s="1549" t="s">
        <v>244</v>
      </c>
      <c r="J65" s="1549">
        <v>6.1</v>
      </c>
      <c r="K65" s="1549" t="s">
        <v>244</v>
      </c>
      <c r="L65" s="1549">
        <v>67.900000000000006</v>
      </c>
      <c r="M65" s="1549">
        <v>19753.8</v>
      </c>
      <c r="N65" s="1549">
        <v>152.69999999999999</v>
      </c>
      <c r="O65" s="1549">
        <v>1</v>
      </c>
      <c r="P65" s="1549">
        <v>4983.3999999999996</v>
      </c>
    </row>
    <row r="66" spans="1:16">
      <c r="A66" s="1549" t="s">
        <v>830</v>
      </c>
      <c r="B66" s="1549">
        <v>9629.2999999999993</v>
      </c>
      <c r="C66" s="1549">
        <v>2</v>
      </c>
      <c r="D66" s="1549" t="s">
        <v>244</v>
      </c>
      <c r="E66" s="1549">
        <v>2</v>
      </c>
      <c r="F66" s="1549">
        <v>206.7</v>
      </c>
      <c r="G66" s="1549">
        <v>14.3</v>
      </c>
      <c r="H66" s="1549">
        <v>162.19999999999999</v>
      </c>
      <c r="I66" s="1549" t="s">
        <v>244</v>
      </c>
      <c r="J66" s="1549">
        <v>30.2</v>
      </c>
      <c r="K66" s="1549" t="s">
        <v>244</v>
      </c>
      <c r="L66" s="1549">
        <v>28.6</v>
      </c>
      <c r="M66" s="1549">
        <v>7817.2</v>
      </c>
      <c r="N66" s="1549">
        <v>100.7</v>
      </c>
      <c r="O66" s="1549" t="s">
        <v>244</v>
      </c>
      <c r="P66" s="1549">
        <v>1474.1</v>
      </c>
    </row>
    <row r="67" spans="1:16">
      <c r="A67" s="1549" t="s">
        <v>831</v>
      </c>
      <c r="B67" s="1549">
        <v>3454.4</v>
      </c>
      <c r="C67" s="1549">
        <v>2.1</v>
      </c>
      <c r="D67" s="1549" t="s">
        <v>244</v>
      </c>
      <c r="E67" s="1549">
        <v>2.1</v>
      </c>
      <c r="F67" s="1549">
        <v>99.5</v>
      </c>
      <c r="G67" s="1549">
        <v>24.1</v>
      </c>
      <c r="H67" s="1549">
        <v>74.400000000000006</v>
      </c>
      <c r="I67" s="1549" t="s">
        <v>244</v>
      </c>
      <c r="J67" s="1549">
        <v>1</v>
      </c>
      <c r="K67" s="1549" t="s">
        <v>244</v>
      </c>
      <c r="L67" s="1549">
        <v>29.3</v>
      </c>
      <c r="M67" s="1549">
        <v>3016.7</v>
      </c>
      <c r="N67" s="1549">
        <v>52.4</v>
      </c>
      <c r="O67" s="1549" t="s">
        <v>244</v>
      </c>
      <c r="P67" s="1549">
        <v>254.4</v>
      </c>
    </row>
    <row r="68" spans="1:16">
      <c r="A68" s="1549" t="s">
        <v>832</v>
      </c>
      <c r="B68" s="1549">
        <v>628.79999999999995</v>
      </c>
      <c r="C68" s="1549" t="s">
        <v>244</v>
      </c>
      <c r="D68" s="1549" t="s">
        <v>244</v>
      </c>
      <c r="E68" s="1549" t="s">
        <v>244</v>
      </c>
      <c r="F68" s="1549">
        <v>36.799999999999997</v>
      </c>
      <c r="G68" s="1549">
        <v>9.8000000000000007</v>
      </c>
      <c r="H68" s="1549">
        <v>27</v>
      </c>
      <c r="I68" s="1549" t="s">
        <v>244</v>
      </c>
      <c r="J68" s="1549" t="s">
        <v>244</v>
      </c>
      <c r="K68" s="1549" t="s">
        <v>244</v>
      </c>
      <c r="L68" s="1549">
        <v>8.8000000000000007</v>
      </c>
      <c r="M68" s="1549">
        <v>515.20000000000005</v>
      </c>
      <c r="N68" s="1549">
        <v>16.899999999999999</v>
      </c>
      <c r="O68" s="1549" t="s">
        <v>244</v>
      </c>
      <c r="P68" s="1549">
        <v>51.1</v>
      </c>
    </row>
    <row r="69" spans="1:16">
      <c r="A69" s="1549" t="s">
        <v>833</v>
      </c>
      <c r="B69" s="1549">
        <v>846.4</v>
      </c>
      <c r="C69" s="1549" t="s">
        <v>244</v>
      </c>
      <c r="D69" s="1549" t="s">
        <v>244</v>
      </c>
      <c r="E69" s="1549" t="s">
        <v>244</v>
      </c>
      <c r="F69" s="1549">
        <v>1.1000000000000001</v>
      </c>
      <c r="G69" s="1549" t="s">
        <v>244</v>
      </c>
      <c r="H69" s="1549">
        <v>1</v>
      </c>
      <c r="I69" s="1549" t="s">
        <v>244</v>
      </c>
      <c r="J69" s="1549">
        <v>0.1</v>
      </c>
      <c r="K69" s="1549" t="s">
        <v>244</v>
      </c>
      <c r="L69" s="1549">
        <v>7.9</v>
      </c>
      <c r="M69" s="1549">
        <v>646</v>
      </c>
      <c r="N69" s="1549">
        <v>14.7</v>
      </c>
      <c r="O69" s="1549" t="s">
        <v>244</v>
      </c>
      <c r="P69" s="1549">
        <v>176.7</v>
      </c>
    </row>
    <row r="70" spans="1:16">
      <c r="A70" s="1549" t="s">
        <v>834</v>
      </c>
      <c r="B70" s="1549">
        <v>160.19999999999999</v>
      </c>
      <c r="C70" s="1549" t="s">
        <v>244</v>
      </c>
      <c r="D70" s="1549" t="s">
        <v>244</v>
      </c>
      <c r="E70" s="1549" t="s">
        <v>244</v>
      </c>
      <c r="F70" s="1549">
        <v>18.3</v>
      </c>
      <c r="G70" s="1549">
        <v>6.7</v>
      </c>
      <c r="H70" s="1549">
        <v>11.6</v>
      </c>
      <c r="I70" s="1549" t="s">
        <v>244</v>
      </c>
      <c r="J70" s="1549" t="s">
        <v>244</v>
      </c>
      <c r="K70" s="1549" t="s">
        <v>244</v>
      </c>
      <c r="L70" s="1549">
        <v>4.3</v>
      </c>
      <c r="M70" s="1549">
        <v>122.7</v>
      </c>
      <c r="N70" s="1549">
        <v>5.8</v>
      </c>
      <c r="O70" s="1549" t="s">
        <v>244</v>
      </c>
      <c r="P70" s="1549">
        <v>9.1</v>
      </c>
    </row>
    <row r="71" spans="1:16">
      <c r="A71" s="1549" t="s">
        <v>835</v>
      </c>
      <c r="B71" s="1549">
        <v>13.4</v>
      </c>
      <c r="C71" s="1549" t="s">
        <v>244</v>
      </c>
      <c r="D71" s="1549" t="s">
        <v>244</v>
      </c>
      <c r="E71" s="1549" t="s">
        <v>244</v>
      </c>
      <c r="F71" s="1549" t="s">
        <v>244</v>
      </c>
      <c r="G71" s="1549" t="s">
        <v>244</v>
      </c>
      <c r="H71" s="1549" t="s">
        <v>244</v>
      </c>
      <c r="I71" s="1549" t="s">
        <v>244</v>
      </c>
      <c r="J71" s="1549" t="s">
        <v>244</v>
      </c>
      <c r="K71" s="1549" t="s">
        <v>244</v>
      </c>
      <c r="L71" s="1549" t="s">
        <v>244</v>
      </c>
      <c r="M71" s="1549">
        <v>9.4</v>
      </c>
      <c r="N71" s="1549" t="s">
        <v>244</v>
      </c>
      <c r="O71" s="1549" t="s">
        <v>244</v>
      </c>
      <c r="P71" s="1549">
        <v>4</v>
      </c>
    </row>
    <row r="72" spans="1:16">
      <c r="A72" s="1549" t="s">
        <v>836</v>
      </c>
      <c r="B72" s="1549">
        <v>270.39999999999998</v>
      </c>
      <c r="C72" s="1549">
        <v>28</v>
      </c>
      <c r="D72" s="1549" t="s">
        <v>244</v>
      </c>
      <c r="E72" s="1549">
        <v>28</v>
      </c>
      <c r="F72" s="1549">
        <v>27</v>
      </c>
      <c r="G72" s="1549">
        <v>1.1000000000000001</v>
      </c>
      <c r="H72" s="1549">
        <v>23.4</v>
      </c>
      <c r="I72" s="1549" t="s">
        <v>244</v>
      </c>
      <c r="J72" s="1549">
        <v>2.5</v>
      </c>
      <c r="K72" s="1549">
        <v>1</v>
      </c>
      <c r="L72" s="1549">
        <v>4.0999999999999996</v>
      </c>
      <c r="M72" s="1549">
        <v>162.19999999999999</v>
      </c>
      <c r="N72" s="1549">
        <v>27.3</v>
      </c>
      <c r="O72" s="1549" t="s">
        <v>244</v>
      </c>
      <c r="P72" s="1549">
        <v>20.8</v>
      </c>
    </row>
    <row r="73" spans="1:16">
      <c r="A73" s="1549" t="s">
        <v>837</v>
      </c>
      <c r="B73" s="1549">
        <v>72.099999999999994</v>
      </c>
      <c r="C73" s="1549">
        <v>18</v>
      </c>
      <c r="D73" s="1549" t="s">
        <v>244</v>
      </c>
      <c r="E73" s="1549">
        <v>18</v>
      </c>
      <c r="F73" s="1549">
        <v>4.0999999999999996</v>
      </c>
      <c r="G73" s="1549" t="s">
        <v>244</v>
      </c>
      <c r="H73" s="1549">
        <v>4.0999999999999996</v>
      </c>
      <c r="I73" s="1549" t="s">
        <v>244</v>
      </c>
      <c r="J73" s="1549" t="s">
        <v>244</v>
      </c>
      <c r="K73" s="1549">
        <v>0.4</v>
      </c>
      <c r="L73" s="1549" t="s">
        <v>244</v>
      </c>
      <c r="M73" s="1549">
        <v>37</v>
      </c>
      <c r="N73" s="1549">
        <v>3.6</v>
      </c>
      <c r="O73" s="1549" t="s">
        <v>244</v>
      </c>
      <c r="P73" s="1549">
        <v>9</v>
      </c>
    </row>
    <row r="74" spans="1:16">
      <c r="A74" s="1549" t="s">
        <v>838</v>
      </c>
      <c r="B74" s="1549">
        <v>1832.3</v>
      </c>
      <c r="C74" s="1549">
        <v>135</v>
      </c>
      <c r="D74" s="1549" t="s">
        <v>244</v>
      </c>
      <c r="E74" s="1549">
        <v>135</v>
      </c>
      <c r="F74" s="1549">
        <v>109.8</v>
      </c>
      <c r="G74" s="1549">
        <v>6.5</v>
      </c>
      <c r="H74" s="1549">
        <v>74.3</v>
      </c>
      <c r="I74" s="1549" t="s">
        <v>244</v>
      </c>
      <c r="J74" s="1549">
        <v>29</v>
      </c>
      <c r="K74" s="1549">
        <v>2.6</v>
      </c>
      <c r="L74" s="1549">
        <v>51</v>
      </c>
      <c r="M74" s="1549">
        <v>1273.2</v>
      </c>
      <c r="N74" s="1549">
        <v>83.9</v>
      </c>
      <c r="O74" s="1549">
        <v>4</v>
      </c>
      <c r="P74" s="1549">
        <v>172.8</v>
      </c>
    </row>
    <row r="75" spans="1:16">
      <c r="A75" s="1549" t="s">
        <v>943</v>
      </c>
      <c r="B75" s="1549">
        <v>209.1</v>
      </c>
      <c r="C75" s="1549">
        <v>11.7</v>
      </c>
      <c r="D75" s="1549" t="s">
        <v>244</v>
      </c>
      <c r="E75" s="1549">
        <v>11.7</v>
      </c>
      <c r="F75" s="1549">
        <v>2.8</v>
      </c>
      <c r="G75" s="1549">
        <v>0.8</v>
      </c>
      <c r="H75" s="1549">
        <v>2</v>
      </c>
      <c r="I75" s="1549" t="s">
        <v>244</v>
      </c>
      <c r="J75" s="1549" t="s">
        <v>244</v>
      </c>
      <c r="K75" s="1549" t="s">
        <v>244</v>
      </c>
      <c r="L75" s="1549" t="s">
        <v>244</v>
      </c>
      <c r="M75" s="1549">
        <v>149.19999999999999</v>
      </c>
      <c r="N75" s="1549">
        <v>11.1</v>
      </c>
      <c r="O75" s="1549" t="s">
        <v>244</v>
      </c>
      <c r="P75" s="1549">
        <v>34.299999999999997</v>
      </c>
    </row>
    <row r="76" spans="1:16">
      <c r="A76" s="1549" t="s">
        <v>840</v>
      </c>
      <c r="B76" s="1549">
        <v>2206.8000000000002</v>
      </c>
      <c r="C76" s="1549">
        <v>118.7</v>
      </c>
      <c r="D76" s="1549" t="s">
        <v>244</v>
      </c>
      <c r="E76" s="1549">
        <v>118.7</v>
      </c>
      <c r="F76" s="1549">
        <v>145</v>
      </c>
      <c r="G76" s="1549">
        <v>8.8000000000000007</v>
      </c>
      <c r="H76" s="1549">
        <v>52.4</v>
      </c>
      <c r="I76" s="1549" t="s">
        <v>244</v>
      </c>
      <c r="J76" s="1549">
        <v>83.8</v>
      </c>
      <c r="K76" s="1549" t="s">
        <v>244</v>
      </c>
      <c r="L76" s="1549">
        <v>69</v>
      </c>
      <c r="M76" s="1549">
        <v>1572.6</v>
      </c>
      <c r="N76" s="1549">
        <v>68.900000000000006</v>
      </c>
      <c r="O76" s="1549">
        <v>5</v>
      </c>
      <c r="P76" s="1549">
        <v>227.6</v>
      </c>
    </row>
    <row r="77" spans="1:16">
      <c r="A77" s="1549" t="s">
        <v>841</v>
      </c>
      <c r="B77" s="1549">
        <v>38.700000000000003</v>
      </c>
      <c r="C77" s="1549" t="s">
        <v>244</v>
      </c>
      <c r="D77" s="1549" t="s">
        <v>244</v>
      </c>
      <c r="E77" s="1549" t="s">
        <v>244</v>
      </c>
      <c r="F77" s="1549">
        <v>2.8</v>
      </c>
      <c r="G77" s="1549" t="s">
        <v>244</v>
      </c>
      <c r="H77" s="1549">
        <v>2.8</v>
      </c>
      <c r="I77" s="1549" t="s">
        <v>244</v>
      </c>
      <c r="J77" s="1549" t="s">
        <v>244</v>
      </c>
      <c r="K77" s="1549" t="s">
        <v>244</v>
      </c>
      <c r="L77" s="1549" t="s">
        <v>244</v>
      </c>
      <c r="M77" s="1549">
        <v>34.9</v>
      </c>
      <c r="N77" s="1549" t="s">
        <v>244</v>
      </c>
      <c r="O77" s="1549" t="s">
        <v>244</v>
      </c>
      <c r="P77" s="1549">
        <v>1</v>
      </c>
    </row>
    <row r="78" spans="1:16">
      <c r="A78" s="1549" t="s">
        <v>842</v>
      </c>
      <c r="B78" s="1549">
        <v>1646.6</v>
      </c>
      <c r="C78" s="1549">
        <v>1.4</v>
      </c>
      <c r="D78" s="1549" t="s">
        <v>244</v>
      </c>
      <c r="E78" s="1549">
        <v>1.4</v>
      </c>
      <c r="F78" s="1549">
        <v>5.8</v>
      </c>
      <c r="G78" s="1549" t="s">
        <v>244</v>
      </c>
      <c r="H78" s="1549">
        <v>5.8</v>
      </c>
      <c r="I78" s="1549" t="s">
        <v>244</v>
      </c>
      <c r="J78" s="1549" t="s">
        <v>244</v>
      </c>
      <c r="K78" s="1549" t="s">
        <v>244</v>
      </c>
      <c r="L78" s="1549">
        <v>4</v>
      </c>
      <c r="M78" s="1549">
        <v>1561.7</v>
      </c>
      <c r="N78" s="1549">
        <v>1</v>
      </c>
      <c r="O78" s="1549" t="s">
        <v>244</v>
      </c>
      <c r="P78" s="1549">
        <v>72.7</v>
      </c>
    </row>
    <row r="79" spans="1:16">
      <c r="A79" s="1549" t="s">
        <v>942</v>
      </c>
      <c r="B79" s="1549">
        <v>598.70000000000005</v>
      </c>
      <c r="C79" s="1549" t="s">
        <v>244</v>
      </c>
      <c r="D79" s="1549" t="s">
        <v>244</v>
      </c>
      <c r="E79" s="1549" t="s">
        <v>244</v>
      </c>
      <c r="F79" s="1549">
        <v>1.9</v>
      </c>
      <c r="G79" s="1549" t="s">
        <v>244</v>
      </c>
      <c r="H79" s="1549" t="s">
        <v>244</v>
      </c>
      <c r="I79" s="1549" t="s">
        <v>244</v>
      </c>
      <c r="J79" s="1549">
        <v>1.9</v>
      </c>
      <c r="K79" s="1549" t="s">
        <v>244</v>
      </c>
      <c r="L79" s="1549">
        <v>1</v>
      </c>
      <c r="M79" s="1549">
        <v>479.4</v>
      </c>
      <c r="N79" s="1549">
        <v>2.6</v>
      </c>
      <c r="O79" s="1549" t="s">
        <v>244</v>
      </c>
      <c r="P79" s="1549">
        <v>113.8</v>
      </c>
    </row>
    <row r="80" spans="1:16">
      <c r="A80" s="1549" t="s">
        <v>844</v>
      </c>
      <c r="B80" s="1549">
        <v>468.8</v>
      </c>
      <c r="C80" s="1549" t="s">
        <v>244</v>
      </c>
      <c r="D80" s="1549" t="s">
        <v>244</v>
      </c>
      <c r="E80" s="1549" t="s">
        <v>244</v>
      </c>
      <c r="F80" s="1549">
        <v>1.1000000000000001</v>
      </c>
      <c r="G80" s="1549" t="s">
        <v>244</v>
      </c>
      <c r="H80" s="1549">
        <v>1.1000000000000001</v>
      </c>
      <c r="I80" s="1549" t="s">
        <v>244</v>
      </c>
      <c r="J80" s="1549" t="s">
        <v>244</v>
      </c>
      <c r="K80" s="1549" t="s">
        <v>244</v>
      </c>
      <c r="L80" s="1549" t="s">
        <v>244</v>
      </c>
      <c r="M80" s="1549">
        <v>373.7</v>
      </c>
      <c r="N80" s="1549">
        <v>1</v>
      </c>
      <c r="O80" s="1549" t="s">
        <v>244</v>
      </c>
      <c r="P80" s="1549">
        <v>93</v>
      </c>
    </row>
    <row r="81" spans="1:16">
      <c r="A81" s="1549" t="s">
        <v>845</v>
      </c>
      <c r="B81" s="1549">
        <v>1544.5</v>
      </c>
      <c r="C81" s="1549">
        <v>14.8</v>
      </c>
      <c r="D81" s="1549" t="s">
        <v>244</v>
      </c>
      <c r="E81" s="1549">
        <v>14.8</v>
      </c>
      <c r="F81" s="1549">
        <v>51.6</v>
      </c>
      <c r="G81" s="1549">
        <v>4.8</v>
      </c>
      <c r="H81" s="1549">
        <v>31.6</v>
      </c>
      <c r="I81" s="1549" t="s">
        <v>244</v>
      </c>
      <c r="J81" s="1549">
        <v>15.2</v>
      </c>
      <c r="K81" s="1549" t="s">
        <v>244</v>
      </c>
      <c r="L81" s="1549">
        <v>11.5</v>
      </c>
      <c r="M81" s="1549">
        <v>1286.3</v>
      </c>
      <c r="N81" s="1549">
        <v>26.3</v>
      </c>
      <c r="O81" s="1549">
        <v>1</v>
      </c>
      <c r="P81" s="1549">
        <v>153</v>
      </c>
    </row>
    <row r="82" spans="1:16">
      <c r="A82" s="1549" t="s">
        <v>846</v>
      </c>
      <c r="B82" s="1549">
        <v>1093.5999999999999</v>
      </c>
      <c r="C82" s="1549">
        <v>1</v>
      </c>
      <c r="D82" s="1549" t="s">
        <v>244</v>
      </c>
      <c r="E82" s="1549">
        <v>1</v>
      </c>
      <c r="F82" s="1549">
        <v>10.199999999999999</v>
      </c>
      <c r="G82" s="1549">
        <v>1</v>
      </c>
      <c r="H82" s="1549">
        <v>9.1999999999999993</v>
      </c>
      <c r="I82" s="1549" t="s">
        <v>244</v>
      </c>
      <c r="J82" s="1549" t="s">
        <v>244</v>
      </c>
      <c r="K82" s="1549" t="s">
        <v>244</v>
      </c>
      <c r="L82" s="1549">
        <v>2</v>
      </c>
      <c r="M82" s="1549">
        <v>867.3</v>
      </c>
      <c r="N82" s="1549">
        <v>9.1</v>
      </c>
      <c r="O82" s="1549" t="s">
        <v>244</v>
      </c>
      <c r="P82" s="1549">
        <v>204</v>
      </c>
    </row>
    <row r="83" spans="1:16">
      <c r="A83" s="1549" t="s">
        <v>847</v>
      </c>
      <c r="B83" s="1549">
        <v>57.7</v>
      </c>
      <c r="C83" s="1549">
        <v>2.2000000000000002</v>
      </c>
      <c r="D83" s="1549" t="s">
        <v>244</v>
      </c>
      <c r="E83" s="1549">
        <v>2.2000000000000002</v>
      </c>
      <c r="F83" s="1549" t="s">
        <v>244</v>
      </c>
      <c r="G83" s="1549" t="s">
        <v>244</v>
      </c>
      <c r="H83" s="1549" t="s">
        <v>244</v>
      </c>
      <c r="I83" s="1549" t="s">
        <v>244</v>
      </c>
      <c r="J83" s="1549" t="s">
        <v>244</v>
      </c>
      <c r="K83" s="1549" t="s">
        <v>244</v>
      </c>
      <c r="L83" s="1549" t="s">
        <v>244</v>
      </c>
      <c r="M83" s="1549">
        <v>42.4</v>
      </c>
      <c r="N83" s="1549" t="s">
        <v>244</v>
      </c>
      <c r="O83" s="1549" t="s">
        <v>244</v>
      </c>
      <c r="P83" s="1549">
        <v>13.1</v>
      </c>
    </row>
    <row r="84" spans="1:16">
      <c r="A84" s="1549" t="s">
        <v>848</v>
      </c>
      <c r="B84" s="1549">
        <v>170.9</v>
      </c>
      <c r="C84" s="1549">
        <v>6.5</v>
      </c>
      <c r="D84" s="1549" t="s">
        <v>244</v>
      </c>
      <c r="E84" s="1549">
        <v>6.5</v>
      </c>
      <c r="F84" s="1549">
        <v>5.8</v>
      </c>
      <c r="G84" s="1549">
        <v>1</v>
      </c>
      <c r="H84" s="1549">
        <v>4.8</v>
      </c>
      <c r="I84" s="1549" t="s">
        <v>244</v>
      </c>
      <c r="J84" s="1549" t="s">
        <v>244</v>
      </c>
      <c r="K84" s="1549" t="s">
        <v>244</v>
      </c>
      <c r="L84" s="1549">
        <v>0.6</v>
      </c>
      <c r="M84" s="1549">
        <v>139.9</v>
      </c>
      <c r="N84" s="1549">
        <v>7</v>
      </c>
      <c r="O84" s="1549" t="s">
        <v>244</v>
      </c>
      <c r="P84" s="1549">
        <v>11.1</v>
      </c>
    </row>
    <row r="85" spans="1:16">
      <c r="A85" s="1549" t="s">
        <v>849</v>
      </c>
      <c r="B85" s="1549">
        <v>1235.2</v>
      </c>
      <c r="C85" s="1549">
        <v>3</v>
      </c>
      <c r="D85" s="1549" t="s">
        <v>244</v>
      </c>
      <c r="E85" s="1549">
        <v>3</v>
      </c>
      <c r="F85" s="1549">
        <v>27</v>
      </c>
      <c r="G85" s="1549" t="s">
        <v>244</v>
      </c>
      <c r="H85" s="1549">
        <v>27</v>
      </c>
      <c r="I85" s="1549" t="s">
        <v>244</v>
      </c>
      <c r="J85" s="1549" t="s">
        <v>244</v>
      </c>
      <c r="K85" s="1549" t="s">
        <v>244</v>
      </c>
      <c r="L85" s="1549">
        <v>5.6</v>
      </c>
      <c r="M85" s="1549">
        <v>1076.8</v>
      </c>
      <c r="N85" s="1549">
        <v>40.700000000000003</v>
      </c>
      <c r="O85" s="1549" t="s">
        <v>244</v>
      </c>
      <c r="P85" s="1549">
        <v>82.1</v>
      </c>
    </row>
    <row r="86" spans="1:16">
      <c r="A86" s="1549" t="s">
        <v>941</v>
      </c>
      <c r="B86" s="1549">
        <v>226.3</v>
      </c>
      <c r="C86" s="1549" t="s">
        <v>244</v>
      </c>
      <c r="D86" s="1549" t="s">
        <v>244</v>
      </c>
      <c r="E86" s="1549" t="s">
        <v>244</v>
      </c>
      <c r="F86" s="1549">
        <v>11</v>
      </c>
      <c r="G86" s="1549">
        <v>9</v>
      </c>
      <c r="H86" s="1549">
        <v>2</v>
      </c>
      <c r="I86" s="1549" t="s">
        <v>244</v>
      </c>
      <c r="J86" s="1549" t="s">
        <v>244</v>
      </c>
      <c r="K86" s="1549" t="s">
        <v>244</v>
      </c>
      <c r="L86" s="1549">
        <v>2</v>
      </c>
      <c r="M86" s="1549">
        <v>182.3</v>
      </c>
      <c r="N86" s="1549" t="s">
        <v>244</v>
      </c>
      <c r="O86" s="1549" t="s">
        <v>244</v>
      </c>
      <c r="P86" s="1549">
        <v>31</v>
      </c>
    </row>
    <row r="87" spans="1:16">
      <c r="A87" s="1549" t="s">
        <v>850</v>
      </c>
      <c r="B87" s="1549">
        <v>1216.0999999999999</v>
      </c>
      <c r="C87" s="1549">
        <v>54.9</v>
      </c>
      <c r="D87" s="1549" t="s">
        <v>244</v>
      </c>
      <c r="E87" s="1549">
        <v>54.9</v>
      </c>
      <c r="F87" s="1549">
        <v>30.2</v>
      </c>
      <c r="G87" s="1549" t="s">
        <v>244</v>
      </c>
      <c r="H87" s="1549">
        <v>30.2</v>
      </c>
      <c r="I87" s="1549" t="s">
        <v>244</v>
      </c>
      <c r="J87" s="1549" t="s">
        <v>244</v>
      </c>
      <c r="K87" s="1549" t="s">
        <v>244</v>
      </c>
      <c r="L87" s="1549">
        <v>15</v>
      </c>
      <c r="M87" s="1549">
        <v>920.2</v>
      </c>
      <c r="N87" s="1549">
        <v>22.6</v>
      </c>
      <c r="O87" s="1549" t="s">
        <v>244</v>
      </c>
      <c r="P87" s="1549">
        <v>173.2</v>
      </c>
    </row>
    <row r="88" spans="1:16">
      <c r="A88" s="1549" t="s">
        <v>851</v>
      </c>
      <c r="B88" s="1549">
        <v>114.8</v>
      </c>
      <c r="C88" s="1549" t="s">
        <v>244</v>
      </c>
      <c r="D88" s="1549" t="s">
        <v>244</v>
      </c>
      <c r="E88" s="1549" t="s">
        <v>244</v>
      </c>
      <c r="F88" s="1549">
        <v>1</v>
      </c>
      <c r="G88" s="1549">
        <v>1</v>
      </c>
      <c r="H88" s="1549" t="s">
        <v>244</v>
      </c>
      <c r="I88" s="1549" t="s">
        <v>244</v>
      </c>
      <c r="J88" s="1549" t="s">
        <v>244</v>
      </c>
      <c r="K88" s="1549" t="s">
        <v>244</v>
      </c>
      <c r="L88" s="1549">
        <v>0.1</v>
      </c>
      <c r="M88" s="1549">
        <v>100.2</v>
      </c>
      <c r="N88" s="1549">
        <v>2.1</v>
      </c>
      <c r="O88" s="1549" t="s">
        <v>244</v>
      </c>
      <c r="P88" s="1549">
        <v>11.4</v>
      </c>
    </row>
    <row r="89" spans="1:16">
      <c r="A89" s="1549" t="s">
        <v>852</v>
      </c>
      <c r="B89" s="1549">
        <v>24922</v>
      </c>
      <c r="C89" s="1549">
        <v>105.1</v>
      </c>
      <c r="D89" s="1549" t="s">
        <v>244</v>
      </c>
      <c r="E89" s="1549">
        <v>105.1</v>
      </c>
      <c r="F89" s="1549">
        <v>641.6</v>
      </c>
      <c r="G89" s="1549">
        <v>36</v>
      </c>
      <c r="H89" s="1549">
        <v>454</v>
      </c>
      <c r="I89" s="1549" t="s">
        <v>244</v>
      </c>
      <c r="J89" s="1549">
        <v>151.6</v>
      </c>
      <c r="K89" s="1549">
        <v>4</v>
      </c>
      <c r="L89" s="1549">
        <v>291.5</v>
      </c>
      <c r="M89" s="1549">
        <v>18788.599999999999</v>
      </c>
      <c r="N89" s="1549">
        <v>427.4</v>
      </c>
      <c r="O89" s="1549">
        <v>11.4</v>
      </c>
      <c r="P89" s="1549">
        <v>4652.3999999999996</v>
      </c>
    </row>
    <row r="90" spans="1:16">
      <c r="A90" s="1549" t="s">
        <v>853</v>
      </c>
      <c r="B90" s="1549">
        <v>11402.8</v>
      </c>
      <c r="C90" s="1549">
        <v>214.3</v>
      </c>
      <c r="D90" s="1549" t="s">
        <v>244</v>
      </c>
      <c r="E90" s="1549">
        <v>214.3</v>
      </c>
      <c r="F90" s="1549">
        <v>271</v>
      </c>
      <c r="G90" s="1549">
        <v>14.5</v>
      </c>
      <c r="H90" s="1549">
        <v>227</v>
      </c>
      <c r="I90" s="1549" t="s">
        <v>244</v>
      </c>
      <c r="J90" s="1549">
        <v>29.5</v>
      </c>
      <c r="K90" s="1549" t="s">
        <v>244</v>
      </c>
      <c r="L90" s="1549">
        <v>37</v>
      </c>
      <c r="M90" s="1549">
        <v>8646.7000000000007</v>
      </c>
      <c r="N90" s="1549">
        <v>95.7</v>
      </c>
      <c r="O90" s="1549">
        <v>4.4000000000000004</v>
      </c>
      <c r="P90" s="1549">
        <v>2133.6999999999998</v>
      </c>
    </row>
    <row r="91" spans="1:16">
      <c r="A91" s="1549" t="s">
        <v>854</v>
      </c>
    </row>
    <row r="92" spans="1:16">
      <c r="A92" s="1549" t="s">
        <v>826</v>
      </c>
      <c r="B92" s="1549">
        <v>372</v>
      </c>
      <c r="C92" s="1549">
        <v>3</v>
      </c>
      <c r="D92" s="1549" t="s">
        <v>244</v>
      </c>
      <c r="E92" s="1549">
        <v>3</v>
      </c>
      <c r="F92" s="1549">
        <v>87</v>
      </c>
      <c r="G92" s="1549" t="s">
        <v>244</v>
      </c>
      <c r="H92" s="1549">
        <v>13</v>
      </c>
      <c r="I92" s="1549" t="s">
        <v>244</v>
      </c>
      <c r="J92" s="1549">
        <v>74</v>
      </c>
      <c r="K92" s="1549">
        <v>3</v>
      </c>
      <c r="L92" s="1549">
        <v>36</v>
      </c>
      <c r="M92" s="1549">
        <v>171</v>
      </c>
      <c r="N92" s="1549">
        <v>36</v>
      </c>
      <c r="O92" s="1549">
        <v>15</v>
      </c>
      <c r="P92" s="1549">
        <v>21</v>
      </c>
    </row>
    <row r="93" spans="1:16">
      <c r="A93" s="1549" t="s">
        <v>827</v>
      </c>
      <c r="B93" s="1549">
        <v>8038</v>
      </c>
      <c r="C93" s="1549">
        <v>1</v>
      </c>
      <c r="D93" s="1549" t="s">
        <v>244</v>
      </c>
      <c r="E93" s="1549">
        <v>1</v>
      </c>
      <c r="F93" s="1549">
        <v>17</v>
      </c>
      <c r="G93" s="1549" t="s">
        <v>244</v>
      </c>
      <c r="H93" s="1549">
        <v>17</v>
      </c>
      <c r="I93" s="1549" t="s">
        <v>244</v>
      </c>
      <c r="J93" s="1549" t="s">
        <v>244</v>
      </c>
      <c r="K93" s="1549" t="s">
        <v>244</v>
      </c>
      <c r="L93" s="1549">
        <v>25</v>
      </c>
      <c r="M93" s="1549">
        <v>6183</v>
      </c>
      <c r="N93" s="1549">
        <v>21</v>
      </c>
      <c r="O93" s="1549" t="s">
        <v>244</v>
      </c>
      <c r="P93" s="1549">
        <v>1791</v>
      </c>
    </row>
    <row r="94" spans="1:16">
      <c r="A94" s="1549" t="s">
        <v>828</v>
      </c>
      <c r="B94" s="1550">
        <v>28515</v>
      </c>
      <c r="C94" s="1549">
        <v>394</v>
      </c>
      <c r="D94" s="1549" t="s">
        <v>244</v>
      </c>
      <c r="E94" s="1549">
        <v>394</v>
      </c>
      <c r="F94" s="1549">
        <v>1202</v>
      </c>
      <c r="G94" s="1549">
        <v>119</v>
      </c>
      <c r="H94" s="1549">
        <v>999</v>
      </c>
      <c r="I94" s="1549" t="s">
        <v>244</v>
      </c>
      <c r="J94" s="1549">
        <v>84</v>
      </c>
      <c r="K94" s="1549">
        <v>9</v>
      </c>
      <c r="L94" s="1549">
        <v>263</v>
      </c>
      <c r="M94" s="1549">
        <v>21766</v>
      </c>
      <c r="N94" s="1549">
        <v>472</v>
      </c>
      <c r="O94" s="1549">
        <v>17</v>
      </c>
      <c r="P94" s="1549">
        <v>4392</v>
      </c>
    </row>
    <row r="95" spans="1:16">
      <c r="A95" s="1549" t="s">
        <v>829</v>
      </c>
      <c r="B95" s="1550">
        <v>33255</v>
      </c>
      <c r="C95" s="1549">
        <v>744</v>
      </c>
      <c r="D95" s="1549" t="s">
        <v>244</v>
      </c>
      <c r="E95" s="1549">
        <v>744</v>
      </c>
      <c r="F95" s="1549">
        <v>551</v>
      </c>
      <c r="G95" s="1549">
        <v>26</v>
      </c>
      <c r="H95" s="1549">
        <v>517</v>
      </c>
      <c r="I95" s="1549" t="s">
        <v>244</v>
      </c>
      <c r="J95" s="1549">
        <v>8</v>
      </c>
      <c r="K95" s="1549" t="s">
        <v>244</v>
      </c>
      <c r="L95" s="1549">
        <v>80</v>
      </c>
      <c r="M95" s="1549">
        <v>24847</v>
      </c>
      <c r="N95" s="1549">
        <v>198</v>
      </c>
      <c r="O95" s="1549">
        <v>1</v>
      </c>
      <c r="P95" s="1549">
        <v>6834</v>
      </c>
    </row>
    <row r="96" spans="1:16">
      <c r="A96" s="1549" t="s">
        <v>945</v>
      </c>
    </row>
    <row r="97" spans="1:16">
      <c r="A97" s="1549" t="s">
        <v>820</v>
      </c>
    </row>
    <row r="98" spans="1:16">
      <c r="A98" s="1549" t="s">
        <v>241</v>
      </c>
      <c r="B98" s="1549">
        <v>19215.099999999999</v>
      </c>
      <c r="C98" s="1549" t="s">
        <v>244</v>
      </c>
      <c r="D98" s="1549" t="s">
        <v>244</v>
      </c>
      <c r="E98" s="1549" t="s">
        <v>244</v>
      </c>
      <c r="F98" s="1549">
        <v>846.1</v>
      </c>
      <c r="G98" s="1549" t="s">
        <v>244</v>
      </c>
      <c r="H98" s="1549">
        <v>846.1</v>
      </c>
      <c r="I98" s="1549" t="s">
        <v>244</v>
      </c>
      <c r="J98" s="1549" t="s">
        <v>244</v>
      </c>
      <c r="K98" s="1549" t="s">
        <v>244</v>
      </c>
      <c r="L98" s="1549">
        <v>65.400000000000006</v>
      </c>
      <c r="M98" s="1549">
        <v>15365.5</v>
      </c>
      <c r="N98" s="1549">
        <v>221.6</v>
      </c>
      <c r="O98" s="1549" t="s">
        <v>244</v>
      </c>
      <c r="P98" s="1549">
        <v>2716.5</v>
      </c>
    </row>
    <row r="99" spans="1:16">
      <c r="A99" s="1549" t="s">
        <v>821</v>
      </c>
      <c r="B99" s="1549">
        <v>1862.8</v>
      </c>
      <c r="C99" s="1549" t="s">
        <v>244</v>
      </c>
      <c r="D99" s="1549" t="s">
        <v>244</v>
      </c>
      <c r="E99" s="1549" t="s">
        <v>244</v>
      </c>
      <c r="F99" s="1549">
        <v>87.4</v>
      </c>
      <c r="G99" s="1549" t="s">
        <v>244</v>
      </c>
      <c r="H99" s="1549">
        <v>87.4</v>
      </c>
      <c r="I99" s="1549" t="s">
        <v>244</v>
      </c>
      <c r="J99" s="1549" t="s">
        <v>244</v>
      </c>
      <c r="K99" s="1549" t="s">
        <v>244</v>
      </c>
      <c r="L99" s="1549">
        <v>6.1</v>
      </c>
      <c r="M99" s="1549">
        <v>1435.1</v>
      </c>
      <c r="N99" s="1549">
        <v>23.7</v>
      </c>
      <c r="O99" s="1549" t="s">
        <v>244</v>
      </c>
      <c r="P99" s="1549">
        <v>310.5</v>
      </c>
    </row>
    <row r="100" spans="1:16">
      <c r="A100" s="1549" t="s">
        <v>822</v>
      </c>
      <c r="B100" s="1549">
        <v>1491</v>
      </c>
      <c r="C100" s="1549" t="s">
        <v>244</v>
      </c>
      <c r="D100" s="1549" t="s">
        <v>244</v>
      </c>
      <c r="E100" s="1549" t="s">
        <v>244</v>
      </c>
      <c r="F100" s="1549">
        <v>63</v>
      </c>
      <c r="G100" s="1549" t="s">
        <v>244</v>
      </c>
      <c r="H100" s="1549">
        <v>63</v>
      </c>
      <c r="I100" s="1549" t="s">
        <v>244</v>
      </c>
      <c r="J100" s="1549" t="s">
        <v>244</v>
      </c>
      <c r="K100" s="1549" t="s">
        <v>244</v>
      </c>
      <c r="L100" s="1549">
        <v>5</v>
      </c>
      <c r="M100" s="1549">
        <v>1145</v>
      </c>
      <c r="N100" s="1549">
        <v>12</v>
      </c>
      <c r="O100" s="1549" t="s">
        <v>244</v>
      </c>
      <c r="P100" s="1549">
        <v>266</v>
      </c>
    </row>
    <row r="101" spans="1:16">
      <c r="A101" s="1549" t="s">
        <v>823</v>
      </c>
      <c r="B101" s="1549">
        <v>371.8</v>
      </c>
      <c r="C101" s="1549" t="s">
        <v>244</v>
      </c>
      <c r="D101" s="1549" t="s">
        <v>244</v>
      </c>
      <c r="E101" s="1549" t="s">
        <v>244</v>
      </c>
      <c r="F101" s="1549">
        <v>24.4</v>
      </c>
      <c r="G101" s="1549" t="s">
        <v>244</v>
      </c>
      <c r="H101" s="1549">
        <v>24.4</v>
      </c>
      <c r="I101" s="1549" t="s">
        <v>244</v>
      </c>
      <c r="J101" s="1549" t="s">
        <v>244</v>
      </c>
      <c r="K101" s="1549" t="s">
        <v>244</v>
      </c>
      <c r="L101" s="1549">
        <v>1.1000000000000001</v>
      </c>
      <c r="M101" s="1549">
        <v>290.10000000000002</v>
      </c>
      <c r="N101" s="1549">
        <v>11.7</v>
      </c>
      <c r="O101" s="1549" t="s">
        <v>244</v>
      </c>
      <c r="P101" s="1549">
        <v>44.5</v>
      </c>
    </row>
    <row r="102" spans="1:16">
      <c r="A102" s="1549" t="s">
        <v>824</v>
      </c>
      <c r="B102" s="1549">
        <v>24</v>
      </c>
      <c r="C102" s="1549" t="s">
        <v>244</v>
      </c>
      <c r="D102" s="1549" t="s">
        <v>244</v>
      </c>
      <c r="E102" s="1549" t="s">
        <v>244</v>
      </c>
      <c r="F102" s="1549">
        <v>8</v>
      </c>
      <c r="G102" s="1549" t="s">
        <v>244</v>
      </c>
      <c r="H102" s="1549">
        <v>8</v>
      </c>
      <c r="I102" s="1549" t="s">
        <v>244</v>
      </c>
      <c r="J102" s="1549" t="s">
        <v>244</v>
      </c>
      <c r="K102" s="1549" t="s">
        <v>244</v>
      </c>
      <c r="L102" s="1549" t="s">
        <v>244</v>
      </c>
      <c r="M102" s="1549">
        <v>13</v>
      </c>
      <c r="N102" s="1549" t="s">
        <v>244</v>
      </c>
      <c r="O102" s="1549" t="s">
        <v>244</v>
      </c>
      <c r="P102" s="1549">
        <v>3</v>
      </c>
    </row>
    <row r="103" spans="1:16">
      <c r="A103" s="1549" t="s">
        <v>822</v>
      </c>
      <c r="B103" s="1549">
        <v>21</v>
      </c>
      <c r="C103" s="1549" t="s">
        <v>244</v>
      </c>
      <c r="D103" s="1549" t="s">
        <v>244</v>
      </c>
      <c r="E103" s="1549" t="s">
        <v>244</v>
      </c>
      <c r="F103" s="1549">
        <v>6</v>
      </c>
      <c r="G103" s="1549" t="s">
        <v>244</v>
      </c>
      <c r="H103" s="1549">
        <v>6</v>
      </c>
      <c r="I103" s="1549" t="s">
        <v>244</v>
      </c>
      <c r="J103" s="1549" t="s">
        <v>244</v>
      </c>
      <c r="K103" s="1549" t="s">
        <v>244</v>
      </c>
      <c r="L103" s="1549" t="s">
        <v>244</v>
      </c>
      <c r="M103" s="1549">
        <v>12</v>
      </c>
      <c r="N103" s="1549" t="s">
        <v>244</v>
      </c>
      <c r="O103" s="1549" t="s">
        <v>244</v>
      </c>
      <c r="P103" s="1549">
        <v>3</v>
      </c>
    </row>
    <row r="104" spans="1:16">
      <c r="A104" s="1549" t="s">
        <v>823</v>
      </c>
      <c r="B104" s="1549">
        <v>3</v>
      </c>
      <c r="C104" s="1549" t="s">
        <v>244</v>
      </c>
      <c r="D104" s="1549" t="s">
        <v>244</v>
      </c>
      <c r="E104" s="1549" t="s">
        <v>244</v>
      </c>
      <c r="F104" s="1549">
        <v>2</v>
      </c>
      <c r="G104" s="1549" t="s">
        <v>244</v>
      </c>
      <c r="H104" s="1549">
        <v>2</v>
      </c>
      <c r="I104" s="1549" t="s">
        <v>244</v>
      </c>
      <c r="J104" s="1549" t="s">
        <v>244</v>
      </c>
      <c r="K104" s="1549" t="s">
        <v>244</v>
      </c>
      <c r="L104" s="1549" t="s">
        <v>244</v>
      </c>
      <c r="M104" s="1549">
        <v>1</v>
      </c>
      <c r="N104" s="1549" t="s">
        <v>244</v>
      </c>
      <c r="O104" s="1549" t="s">
        <v>244</v>
      </c>
      <c r="P104" s="1549" t="s">
        <v>244</v>
      </c>
    </row>
    <row r="105" spans="1:16">
      <c r="A105" s="1549" t="s">
        <v>825</v>
      </c>
      <c r="B105" s="1549">
        <v>122.7</v>
      </c>
      <c r="C105" s="1549" t="s">
        <v>244</v>
      </c>
      <c r="D105" s="1549" t="s">
        <v>244</v>
      </c>
      <c r="E105" s="1549" t="s">
        <v>244</v>
      </c>
      <c r="F105" s="1549">
        <v>5.8</v>
      </c>
      <c r="G105" s="1549" t="s">
        <v>244</v>
      </c>
      <c r="H105" s="1549">
        <v>5.8</v>
      </c>
      <c r="I105" s="1549" t="s">
        <v>244</v>
      </c>
      <c r="J105" s="1549" t="s">
        <v>244</v>
      </c>
      <c r="K105" s="1549" t="s">
        <v>244</v>
      </c>
      <c r="L105" s="1549">
        <v>3.2</v>
      </c>
      <c r="M105" s="1549">
        <v>90.9</v>
      </c>
      <c r="N105" s="1549">
        <v>1.6</v>
      </c>
      <c r="O105" s="1549" t="s">
        <v>244</v>
      </c>
      <c r="P105" s="1549">
        <v>21.2</v>
      </c>
    </row>
    <row r="106" spans="1:16">
      <c r="A106" s="1549" t="s">
        <v>826</v>
      </c>
      <c r="B106" s="1549">
        <v>14.2</v>
      </c>
      <c r="C106" s="1549" t="s">
        <v>244</v>
      </c>
      <c r="D106" s="1549" t="s">
        <v>244</v>
      </c>
      <c r="E106" s="1549" t="s">
        <v>244</v>
      </c>
      <c r="F106" s="1549">
        <v>2</v>
      </c>
      <c r="G106" s="1549" t="s">
        <v>244</v>
      </c>
      <c r="H106" s="1549">
        <v>2</v>
      </c>
      <c r="I106" s="1549" t="s">
        <v>244</v>
      </c>
      <c r="J106" s="1549" t="s">
        <v>244</v>
      </c>
      <c r="K106" s="1549" t="s">
        <v>244</v>
      </c>
      <c r="L106" s="1549" t="s">
        <v>244</v>
      </c>
      <c r="M106" s="1549">
        <v>11.4</v>
      </c>
      <c r="N106" s="1549">
        <v>0.8</v>
      </c>
      <c r="O106" s="1549" t="s">
        <v>244</v>
      </c>
      <c r="P106" s="1549" t="s">
        <v>244</v>
      </c>
    </row>
    <row r="107" spans="1:16">
      <c r="A107" s="1549" t="s">
        <v>827</v>
      </c>
      <c r="B107" s="1549">
        <v>18.3</v>
      </c>
      <c r="C107" s="1549" t="s">
        <v>244</v>
      </c>
      <c r="D107" s="1549" t="s">
        <v>244</v>
      </c>
      <c r="E107" s="1549" t="s">
        <v>244</v>
      </c>
      <c r="F107" s="1549">
        <v>3</v>
      </c>
      <c r="G107" s="1549" t="s">
        <v>244</v>
      </c>
      <c r="H107" s="1549">
        <v>3</v>
      </c>
      <c r="I107" s="1549" t="s">
        <v>244</v>
      </c>
      <c r="J107" s="1549" t="s">
        <v>244</v>
      </c>
      <c r="K107" s="1549" t="s">
        <v>244</v>
      </c>
      <c r="L107" s="1549" t="s">
        <v>244</v>
      </c>
      <c r="M107" s="1549">
        <v>10.3</v>
      </c>
      <c r="N107" s="1549" t="s">
        <v>244</v>
      </c>
      <c r="O107" s="1549" t="s">
        <v>244</v>
      </c>
      <c r="P107" s="1549">
        <v>5</v>
      </c>
    </row>
    <row r="108" spans="1:16">
      <c r="A108" s="1549" t="s">
        <v>828</v>
      </c>
      <c r="B108" s="1549">
        <v>2683.2</v>
      </c>
      <c r="C108" s="1549" t="s">
        <v>244</v>
      </c>
      <c r="D108" s="1549" t="s">
        <v>244</v>
      </c>
      <c r="E108" s="1549" t="s">
        <v>244</v>
      </c>
      <c r="F108" s="1549">
        <v>192.3</v>
      </c>
      <c r="G108" s="1549" t="s">
        <v>244</v>
      </c>
      <c r="H108" s="1549">
        <v>192.3</v>
      </c>
      <c r="I108" s="1549" t="s">
        <v>244</v>
      </c>
      <c r="J108" s="1549" t="s">
        <v>244</v>
      </c>
      <c r="K108" s="1549" t="s">
        <v>244</v>
      </c>
      <c r="L108" s="1549">
        <v>24.8</v>
      </c>
      <c r="M108" s="1549">
        <v>2098.8000000000002</v>
      </c>
      <c r="N108" s="1549">
        <v>52.5</v>
      </c>
      <c r="O108" s="1549" t="s">
        <v>244</v>
      </c>
      <c r="P108" s="1549">
        <v>314.8</v>
      </c>
    </row>
    <row r="109" spans="1:16">
      <c r="A109" s="1549" t="s">
        <v>829</v>
      </c>
      <c r="B109" s="1549">
        <v>4747.5</v>
      </c>
      <c r="C109" s="1549" t="s">
        <v>244</v>
      </c>
      <c r="D109" s="1549" t="s">
        <v>244</v>
      </c>
      <c r="E109" s="1549" t="s">
        <v>244</v>
      </c>
      <c r="F109" s="1549">
        <v>149.5</v>
      </c>
      <c r="G109" s="1549" t="s">
        <v>244</v>
      </c>
      <c r="H109" s="1549">
        <v>149.5</v>
      </c>
      <c r="I109" s="1549" t="s">
        <v>244</v>
      </c>
      <c r="J109" s="1549" t="s">
        <v>244</v>
      </c>
      <c r="K109" s="1549" t="s">
        <v>244</v>
      </c>
      <c r="L109" s="1549">
        <v>4</v>
      </c>
      <c r="M109" s="1549">
        <v>3836</v>
      </c>
      <c r="N109" s="1549">
        <v>20.6</v>
      </c>
      <c r="O109" s="1549" t="s">
        <v>244</v>
      </c>
      <c r="P109" s="1549">
        <v>737.4</v>
      </c>
    </row>
    <row r="110" spans="1:16">
      <c r="A110" s="1549" t="s">
        <v>830</v>
      </c>
      <c r="B110" s="1549">
        <v>1935.1</v>
      </c>
      <c r="C110" s="1549" t="s">
        <v>244</v>
      </c>
      <c r="D110" s="1549" t="s">
        <v>244</v>
      </c>
      <c r="E110" s="1549" t="s">
        <v>244</v>
      </c>
      <c r="F110" s="1549">
        <v>64.7</v>
      </c>
      <c r="G110" s="1549" t="s">
        <v>244</v>
      </c>
      <c r="H110" s="1549">
        <v>64.7</v>
      </c>
      <c r="I110" s="1549" t="s">
        <v>244</v>
      </c>
      <c r="J110" s="1549" t="s">
        <v>244</v>
      </c>
      <c r="K110" s="1549" t="s">
        <v>244</v>
      </c>
      <c r="L110" s="1549">
        <v>5.7</v>
      </c>
      <c r="M110" s="1549">
        <v>1557.7</v>
      </c>
      <c r="N110" s="1549">
        <v>22.8</v>
      </c>
      <c r="O110" s="1549" t="s">
        <v>244</v>
      </c>
      <c r="P110" s="1549">
        <v>284.2</v>
      </c>
    </row>
    <row r="111" spans="1:16">
      <c r="A111" s="1549" t="s">
        <v>831</v>
      </c>
      <c r="B111" s="1549">
        <v>608.4</v>
      </c>
      <c r="C111" s="1549" t="s">
        <v>244</v>
      </c>
      <c r="D111" s="1549" t="s">
        <v>244</v>
      </c>
      <c r="E111" s="1549" t="s">
        <v>244</v>
      </c>
      <c r="F111" s="1549">
        <v>18.600000000000001</v>
      </c>
      <c r="G111" s="1549" t="s">
        <v>244</v>
      </c>
      <c r="H111" s="1549">
        <v>18.600000000000001</v>
      </c>
      <c r="I111" s="1549" t="s">
        <v>244</v>
      </c>
      <c r="J111" s="1549" t="s">
        <v>244</v>
      </c>
      <c r="K111" s="1549" t="s">
        <v>244</v>
      </c>
      <c r="L111" s="1549">
        <v>3</v>
      </c>
      <c r="M111" s="1549">
        <v>529.4</v>
      </c>
      <c r="N111" s="1549">
        <v>13.3</v>
      </c>
      <c r="O111" s="1549" t="s">
        <v>244</v>
      </c>
      <c r="P111" s="1549">
        <v>44.1</v>
      </c>
    </row>
    <row r="112" spans="1:16">
      <c r="A112" s="1549" t="s">
        <v>832</v>
      </c>
      <c r="B112" s="1549">
        <v>138.80000000000001</v>
      </c>
      <c r="C112" s="1549" t="s">
        <v>244</v>
      </c>
      <c r="D112" s="1549" t="s">
        <v>244</v>
      </c>
      <c r="E112" s="1549" t="s">
        <v>244</v>
      </c>
      <c r="F112" s="1549">
        <v>2</v>
      </c>
      <c r="G112" s="1549" t="s">
        <v>244</v>
      </c>
      <c r="H112" s="1549">
        <v>2</v>
      </c>
      <c r="I112" s="1549" t="s">
        <v>244</v>
      </c>
      <c r="J112" s="1549" t="s">
        <v>244</v>
      </c>
      <c r="K112" s="1549" t="s">
        <v>244</v>
      </c>
      <c r="L112" s="1549">
        <v>3.3</v>
      </c>
      <c r="M112" s="1549">
        <v>125.5</v>
      </c>
      <c r="N112" s="1549">
        <v>3.5</v>
      </c>
      <c r="O112" s="1549" t="s">
        <v>244</v>
      </c>
      <c r="P112" s="1549">
        <v>4.5</v>
      </c>
    </row>
    <row r="113" spans="1:16">
      <c r="A113" s="1549" t="s">
        <v>833</v>
      </c>
      <c r="B113" s="1549">
        <v>5.0999999999999996</v>
      </c>
      <c r="C113" s="1549" t="s">
        <v>244</v>
      </c>
      <c r="D113" s="1549" t="s">
        <v>244</v>
      </c>
      <c r="E113" s="1549" t="s">
        <v>244</v>
      </c>
      <c r="F113" s="1549" t="s">
        <v>244</v>
      </c>
      <c r="G113" s="1549" t="s">
        <v>244</v>
      </c>
      <c r="H113" s="1549" t="s">
        <v>244</v>
      </c>
      <c r="I113" s="1549" t="s">
        <v>244</v>
      </c>
      <c r="J113" s="1549" t="s">
        <v>244</v>
      </c>
      <c r="K113" s="1549" t="s">
        <v>244</v>
      </c>
      <c r="L113" s="1549" t="s">
        <v>244</v>
      </c>
      <c r="M113" s="1549">
        <v>2.2000000000000002</v>
      </c>
      <c r="N113" s="1549" t="s">
        <v>244</v>
      </c>
      <c r="O113" s="1549" t="s">
        <v>244</v>
      </c>
      <c r="P113" s="1549">
        <v>2.9</v>
      </c>
    </row>
    <row r="114" spans="1:16">
      <c r="A114" s="1549" t="s">
        <v>834</v>
      </c>
      <c r="B114" s="1549">
        <v>26.7</v>
      </c>
      <c r="C114" s="1549" t="s">
        <v>244</v>
      </c>
      <c r="D114" s="1549" t="s">
        <v>244</v>
      </c>
      <c r="E114" s="1549" t="s">
        <v>244</v>
      </c>
      <c r="F114" s="1549">
        <v>0.5</v>
      </c>
      <c r="G114" s="1549" t="s">
        <v>244</v>
      </c>
      <c r="H114" s="1549">
        <v>0.5</v>
      </c>
      <c r="I114" s="1549" t="s">
        <v>244</v>
      </c>
      <c r="J114" s="1549" t="s">
        <v>244</v>
      </c>
      <c r="K114" s="1549" t="s">
        <v>244</v>
      </c>
      <c r="L114" s="1549" t="s">
        <v>244</v>
      </c>
      <c r="M114" s="1549">
        <v>25.2</v>
      </c>
      <c r="N114" s="1549">
        <v>1</v>
      </c>
      <c r="O114" s="1549" t="s">
        <v>244</v>
      </c>
      <c r="P114" s="1549" t="s">
        <v>244</v>
      </c>
    </row>
    <row r="115" spans="1:16">
      <c r="A115" s="1549" t="s">
        <v>835</v>
      </c>
      <c r="B115" s="1549" t="s">
        <v>244</v>
      </c>
      <c r="C115" s="1549" t="s">
        <v>244</v>
      </c>
      <c r="D115" s="1549" t="s">
        <v>244</v>
      </c>
      <c r="E115" s="1549" t="s">
        <v>244</v>
      </c>
      <c r="F115" s="1549" t="s">
        <v>244</v>
      </c>
      <c r="G115" s="1549" t="s">
        <v>244</v>
      </c>
      <c r="H115" s="1549" t="s">
        <v>244</v>
      </c>
      <c r="I115" s="1549" t="s">
        <v>244</v>
      </c>
      <c r="J115" s="1549" t="s">
        <v>244</v>
      </c>
      <c r="K115" s="1549" t="s">
        <v>244</v>
      </c>
      <c r="L115" s="1549" t="s">
        <v>244</v>
      </c>
      <c r="M115" s="1549" t="s">
        <v>244</v>
      </c>
      <c r="N115" s="1549" t="s">
        <v>244</v>
      </c>
      <c r="O115" s="1549" t="s">
        <v>244</v>
      </c>
      <c r="P115" s="1549" t="s">
        <v>244</v>
      </c>
    </row>
    <row r="116" spans="1:16">
      <c r="A116" s="1549" t="s">
        <v>836</v>
      </c>
      <c r="B116" s="1549">
        <v>21.6</v>
      </c>
      <c r="C116" s="1549" t="s">
        <v>244</v>
      </c>
      <c r="D116" s="1549" t="s">
        <v>244</v>
      </c>
      <c r="E116" s="1549" t="s">
        <v>244</v>
      </c>
      <c r="F116" s="1549">
        <v>9</v>
      </c>
      <c r="G116" s="1549" t="s">
        <v>244</v>
      </c>
      <c r="H116" s="1549">
        <v>9</v>
      </c>
      <c r="I116" s="1549" t="s">
        <v>244</v>
      </c>
      <c r="J116" s="1549" t="s">
        <v>244</v>
      </c>
      <c r="K116" s="1549" t="s">
        <v>244</v>
      </c>
      <c r="L116" s="1549" t="s">
        <v>244</v>
      </c>
      <c r="M116" s="1549">
        <v>11.6</v>
      </c>
      <c r="N116" s="1549" t="s">
        <v>244</v>
      </c>
      <c r="O116" s="1549" t="s">
        <v>244</v>
      </c>
      <c r="P116" s="1549">
        <v>1</v>
      </c>
    </row>
    <row r="117" spans="1:16">
      <c r="A117" s="1549" t="s">
        <v>837</v>
      </c>
      <c r="B117" s="1549">
        <v>3</v>
      </c>
      <c r="C117" s="1549" t="s">
        <v>244</v>
      </c>
      <c r="D117" s="1549" t="s">
        <v>244</v>
      </c>
      <c r="E117" s="1549" t="s">
        <v>244</v>
      </c>
      <c r="F117" s="1549">
        <v>3</v>
      </c>
      <c r="G117" s="1549" t="s">
        <v>244</v>
      </c>
      <c r="H117" s="1549">
        <v>3</v>
      </c>
      <c r="I117" s="1549" t="s">
        <v>244</v>
      </c>
      <c r="J117" s="1549" t="s">
        <v>244</v>
      </c>
      <c r="K117" s="1549" t="s">
        <v>244</v>
      </c>
      <c r="L117" s="1549" t="s">
        <v>244</v>
      </c>
      <c r="M117" s="1549" t="s">
        <v>244</v>
      </c>
      <c r="N117" s="1549" t="s">
        <v>244</v>
      </c>
      <c r="O117" s="1549" t="s">
        <v>244</v>
      </c>
      <c r="P117" s="1549" t="s">
        <v>244</v>
      </c>
    </row>
    <row r="118" spans="1:16">
      <c r="A118" s="1549" t="s">
        <v>838</v>
      </c>
      <c r="B118" s="1549">
        <v>173.8</v>
      </c>
      <c r="C118" s="1549" t="s">
        <v>244</v>
      </c>
      <c r="D118" s="1549" t="s">
        <v>244</v>
      </c>
      <c r="E118" s="1549" t="s">
        <v>244</v>
      </c>
      <c r="F118" s="1549">
        <v>22.4</v>
      </c>
      <c r="G118" s="1549" t="s">
        <v>244</v>
      </c>
      <c r="H118" s="1549">
        <v>22.4</v>
      </c>
      <c r="I118" s="1549" t="s">
        <v>244</v>
      </c>
      <c r="J118" s="1549" t="s">
        <v>244</v>
      </c>
      <c r="K118" s="1549" t="s">
        <v>244</v>
      </c>
      <c r="L118" s="1549">
        <v>1.8</v>
      </c>
      <c r="M118" s="1549">
        <v>125.9</v>
      </c>
      <c r="N118" s="1549">
        <v>3.7</v>
      </c>
      <c r="O118" s="1549" t="s">
        <v>244</v>
      </c>
      <c r="P118" s="1549">
        <v>20</v>
      </c>
    </row>
    <row r="119" spans="1:16">
      <c r="A119" s="1549" t="s">
        <v>943</v>
      </c>
      <c r="B119" s="1549">
        <v>23</v>
      </c>
      <c r="C119" s="1549" t="s">
        <v>244</v>
      </c>
      <c r="D119" s="1549" t="s">
        <v>244</v>
      </c>
      <c r="E119" s="1549" t="s">
        <v>244</v>
      </c>
      <c r="F119" s="1549" t="s">
        <v>244</v>
      </c>
      <c r="G119" s="1549" t="s">
        <v>244</v>
      </c>
      <c r="H119" s="1549" t="s">
        <v>244</v>
      </c>
      <c r="I119" s="1549" t="s">
        <v>244</v>
      </c>
      <c r="J119" s="1549" t="s">
        <v>244</v>
      </c>
      <c r="K119" s="1549" t="s">
        <v>244</v>
      </c>
      <c r="L119" s="1549" t="s">
        <v>244</v>
      </c>
      <c r="M119" s="1549">
        <v>21</v>
      </c>
      <c r="N119" s="1549">
        <v>1</v>
      </c>
      <c r="O119" s="1549" t="s">
        <v>244</v>
      </c>
      <c r="P119" s="1549">
        <v>1</v>
      </c>
    </row>
    <row r="120" spans="1:16">
      <c r="A120" s="1549" t="s">
        <v>840</v>
      </c>
      <c r="B120" s="1549">
        <v>118.7</v>
      </c>
      <c r="C120" s="1549" t="s">
        <v>244</v>
      </c>
      <c r="D120" s="1549" t="s">
        <v>244</v>
      </c>
      <c r="E120" s="1549" t="s">
        <v>244</v>
      </c>
      <c r="F120" s="1549">
        <v>10.5</v>
      </c>
      <c r="G120" s="1549" t="s">
        <v>244</v>
      </c>
      <c r="H120" s="1549">
        <v>10.5</v>
      </c>
      <c r="I120" s="1549" t="s">
        <v>244</v>
      </c>
      <c r="J120" s="1549" t="s">
        <v>244</v>
      </c>
      <c r="K120" s="1549" t="s">
        <v>244</v>
      </c>
      <c r="L120" s="1549">
        <v>3</v>
      </c>
      <c r="M120" s="1549">
        <v>86.4</v>
      </c>
      <c r="N120" s="1549">
        <v>5.2</v>
      </c>
      <c r="O120" s="1549" t="s">
        <v>244</v>
      </c>
      <c r="P120" s="1549">
        <v>13.6</v>
      </c>
    </row>
    <row r="121" spans="1:16">
      <c r="A121" s="1549" t="s">
        <v>841</v>
      </c>
      <c r="B121" s="1549">
        <v>1.1000000000000001</v>
      </c>
      <c r="C121" s="1549" t="s">
        <v>244</v>
      </c>
      <c r="D121" s="1549" t="s">
        <v>244</v>
      </c>
      <c r="E121" s="1549" t="s">
        <v>244</v>
      </c>
      <c r="F121" s="1549">
        <v>1</v>
      </c>
      <c r="G121" s="1549" t="s">
        <v>244</v>
      </c>
      <c r="H121" s="1549">
        <v>1</v>
      </c>
      <c r="I121" s="1549" t="s">
        <v>244</v>
      </c>
      <c r="J121" s="1549" t="s">
        <v>244</v>
      </c>
      <c r="K121" s="1549" t="s">
        <v>244</v>
      </c>
      <c r="L121" s="1549" t="s">
        <v>244</v>
      </c>
      <c r="M121" s="1549">
        <v>0.1</v>
      </c>
      <c r="N121" s="1549" t="s">
        <v>244</v>
      </c>
      <c r="O121" s="1549" t="s">
        <v>244</v>
      </c>
      <c r="P121" s="1549" t="s">
        <v>244</v>
      </c>
    </row>
    <row r="122" spans="1:16">
      <c r="A122" s="1549" t="s">
        <v>842</v>
      </c>
      <c r="B122" s="1549">
        <v>249.2</v>
      </c>
      <c r="C122" s="1549" t="s">
        <v>244</v>
      </c>
      <c r="D122" s="1549" t="s">
        <v>244</v>
      </c>
      <c r="E122" s="1549" t="s">
        <v>244</v>
      </c>
      <c r="F122" s="1549">
        <v>3</v>
      </c>
      <c r="G122" s="1549" t="s">
        <v>244</v>
      </c>
      <c r="H122" s="1549">
        <v>3</v>
      </c>
      <c r="I122" s="1549" t="s">
        <v>244</v>
      </c>
      <c r="J122" s="1549" t="s">
        <v>244</v>
      </c>
      <c r="K122" s="1549" t="s">
        <v>244</v>
      </c>
      <c r="L122" s="1549" t="s">
        <v>244</v>
      </c>
      <c r="M122" s="1549">
        <v>239.6</v>
      </c>
      <c r="N122" s="1549" t="s">
        <v>244</v>
      </c>
      <c r="O122" s="1549" t="s">
        <v>244</v>
      </c>
      <c r="P122" s="1549">
        <v>6.6</v>
      </c>
    </row>
    <row r="123" spans="1:16">
      <c r="A123" s="1549" t="s">
        <v>942</v>
      </c>
      <c r="B123" s="1549">
        <v>139.6</v>
      </c>
      <c r="C123" s="1549" t="s">
        <v>244</v>
      </c>
      <c r="D123" s="1549" t="s">
        <v>244</v>
      </c>
      <c r="E123" s="1549" t="s">
        <v>244</v>
      </c>
      <c r="F123" s="1549" t="s">
        <v>244</v>
      </c>
      <c r="G123" s="1549" t="s">
        <v>244</v>
      </c>
      <c r="H123" s="1549" t="s">
        <v>244</v>
      </c>
      <c r="I123" s="1549" t="s">
        <v>244</v>
      </c>
      <c r="J123" s="1549" t="s">
        <v>244</v>
      </c>
      <c r="K123" s="1549" t="s">
        <v>244</v>
      </c>
      <c r="L123" s="1549" t="s">
        <v>244</v>
      </c>
      <c r="M123" s="1549">
        <v>110.8</v>
      </c>
      <c r="N123" s="1549">
        <v>0.2</v>
      </c>
      <c r="O123" s="1549" t="s">
        <v>244</v>
      </c>
      <c r="P123" s="1549">
        <v>28.6</v>
      </c>
    </row>
    <row r="124" spans="1:16">
      <c r="A124" s="1549" t="s">
        <v>844</v>
      </c>
      <c r="B124" s="1549">
        <v>76.599999999999994</v>
      </c>
      <c r="C124" s="1549" t="s">
        <v>244</v>
      </c>
      <c r="D124" s="1549" t="s">
        <v>244</v>
      </c>
      <c r="E124" s="1549" t="s">
        <v>244</v>
      </c>
      <c r="F124" s="1549" t="s">
        <v>244</v>
      </c>
      <c r="G124" s="1549" t="s">
        <v>244</v>
      </c>
      <c r="H124" s="1549" t="s">
        <v>244</v>
      </c>
      <c r="I124" s="1549" t="s">
        <v>244</v>
      </c>
      <c r="J124" s="1549" t="s">
        <v>244</v>
      </c>
      <c r="K124" s="1549" t="s">
        <v>244</v>
      </c>
      <c r="L124" s="1549" t="s">
        <v>244</v>
      </c>
      <c r="M124" s="1549">
        <v>63.9</v>
      </c>
      <c r="N124" s="1549" t="s">
        <v>244</v>
      </c>
      <c r="O124" s="1549" t="s">
        <v>244</v>
      </c>
      <c r="P124" s="1549">
        <v>12.7</v>
      </c>
    </row>
    <row r="125" spans="1:16">
      <c r="A125" s="1549" t="s">
        <v>845</v>
      </c>
      <c r="B125" s="1549">
        <v>296.10000000000002</v>
      </c>
      <c r="C125" s="1549" t="s">
        <v>244</v>
      </c>
      <c r="D125" s="1549" t="s">
        <v>244</v>
      </c>
      <c r="E125" s="1549" t="s">
        <v>244</v>
      </c>
      <c r="F125" s="1549">
        <v>12.1</v>
      </c>
      <c r="G125" s="1549" t="s">
        <v>244</v>
      </c>
      <c r="H125" s="1549">
        <v>12.1</v>
      </c>
      <c r="I125" s="1549" t="s">
        <v>244</v>
      </c>
      <c r="J125" s="1549" t="s">
        <v>244</v>
      </c>
      <c r="K125" s="1549" t="s">
        <v>244</v>
      </c>
      <c r="L125" s="1549">
        <v>0.8</v>
      </c>
      <c r="M125" s="1549">
        <v>251.5</v>
      </c>
      <c r="N125" s="1549">
        <v>3.4</v>
      </c>
      <c r="O125" s="1549" t="s">
        <v>244</v>
      </c>
      <c r="P125" s="1549">
        <v>28.3</v>
      </c>
    </row>
    <row r="126" spans="1:16">
      <c r="A126" s="1549" t="s">
        <v>846</v>
      </c>
      <c r="B126" s="1549">
        <v>219.5</v>
      </c>
      <c r="C126" s="1549" t="s">
        <v>244</v>
      </c>
      <c r="D126" s="1549" t="s">
        <v>244</v>
      </c>
      <c r="E126" s="1549" t="s">
        <v>244</v>
      </c>
      <c r="F126" s="1549">
        <v>2</v>
      </c>
      <c r="G126" s="1549" t="s">
        <v>244</v>
      </c>
      <c r="H126" s="1549">
        <v>2</v>
      </c>
      <c r="I126" s="1549" t="s">
        <v>244</v>
      </c>
      <c r="J126" s="1549" t="s">
        <v>244</v>
      </c>
      <c r="K126" s="1549" t="s">
        <v>244</v>
      </c>
      <c r="L126" s="1549">
        <v>1</v>
      </c>
      <c r="M126" s="1549">
        <v>188.7</v>
      </c>
      <c r="N126" s="1549">
        <v>1</v>
      </c>
      <c r="O126" s="1549" t="s">
        <v>244</v>
      </c>
      <c r="P126" s="1549">
        <v>26.8</v>
      </c>
    </row>
    <row r="127" spans="1:16">
      <c r="A127" s="1549" t="s">
        <v>847</v>
      </c>
      <c r="B127" s="1549">
        <v>12.6</v>
      </c>
      <c r="C127" s="1549" t="s">
        <v>244</v>
      </c>
      <c r="D127" s="1549" t="s">
        <v>244</v>
      </c>
      <c r="E127" s="1549" t="s">
        <v>244</v>
      </c>
      <c r="F127" s="1549" t="s">
        <v>244</v>
      </c>
      <c r="G127" s="1549" t="s">
        <v>244</v>
      </c>
      <c r="H127" s="1549" t="s">
        <v>244</v>
      </c>
      <c r="I127" s="1549" t="s">
        <v>244</v>
      </c>
      <c r="J127" s="1549" t="s">
        <v>244</v>
      </c>
      <c r="K127" s="1549" t="s">
        <v>244</v>
      </c>
      <c r="L127" s="1549" t="s">
        <v>244</v>
      </c>
      <c r="M127" s="1549">
        <v>11.6</v>
      </c>
      <c r="N127" s="1549" t="s">
        <v>244</v>
      </c>
      <c r="O127" s="1549" t="s">
        <v>244</v>
      </c>
      <c r="P127" s="1549">
        <v>1</v>
      </c>
    </row>
    <row r="128" spans="1:16">
      <c r="A128" s="1549" t="s">
        <v>848</v>
      </c>
      <c r="B128" s="1549">
        <v>33.6</v>
      </c>
      <c r="C128" s="1549" t="s">
        <v>244</v>
      </c>
      <c r="D128" s="1549" t="s">
        <v>244</v>
      </c>
      <c r="E128" s="1549" t="s">
        <v>244</v>
      </c>
      <c r="F128" s="1549" t="s">
        <v>244</v>
      </c>
      <c r="G128" s="1549" t="s">
        <v>244</v>
      </c>
      <c r="H128" s="1549" t="s">
        <v>244</v>
      </c>
      <c r="I128" s="1549" t="s">
        <v>244</v>
      </c>
      <c r="J128" s="1549" t="s">
        <v>244</v>
      </c>
      <c r="K128" s="1549" t="s">
        <v>244</v>
      </c>
      <c r="L128" s="1549" t="s">
        <v>244</v>
      </c>
      <c r="M128" s="1549">
        <v>29.6</v>
      </c>
      <c r="N128" s="1549">
        <v>1</v>
      </c>
      <c r="O128" s="1549" t="s">
        <v>244</v>
      </c>
      <c r="P128" s="1549">
        <v>3</v>
      </c>
    </row>
    <row r="129" spans="1:16">
      <c r="A129" s="1549" t="s">
        <v>849</v>
      </c>
      <c r="B129" s="1549">
        <v>540.4</v>
      </c>
      <c r="C129" s="1549" t="s">
        <v>244</v>
      </c>
      <c r="D129" s="1549" t="s">
        <v>244</v>
      </c>
      <c r="E129" s="1549" t="s">
        <v>244</v>
      </c>
      <c r="F129" s="1549">
        <v>18</v>
      </c>
      <c r="G129" s="1549" t="s">
        <v>244</v>
      </c>
      <c r="H129" s="1549">
        <v>18</v>
      </c>
      <c r="I129" s="1549" t="s">
        <v>244</v>
      </c>
      <c r="J129" s="1549" t="s">
        <v>244</v>
      </c>
      <c r="K129" s="1549" t="s">
        <v>244</v>
      </c>
      <c r="L129" s="1549" t="s">
        <v>244</v>
      </c>
      <c r="M129" s="1549">
        <v>457.1</v>
      </c>
      <c r="N129" s="1549">
        <v>14.2</v>
      </c>
      <c r="O129" s="1549" t="s">
        <v>244</v>
      </c>
      <c r="P129" s="1549">
        <v>51.1</v>
      </c>
    </row>
    <row r="130" spans="1:16">
      <c r="A130" s="1549" t="s">
        <v>941</v>
      </c>
      <c r="B130" s="1549">
        <v>12.5</v>
      </c>
      <c r="C130" s="1549" t="s">
        <v>244</v>
      </c>
      <c r="D130" s="1549" t="s">
        <v>244</v>
      </c>
      <c r="E130" s="1549" t="s">
        <v>244</v>
      </c>
      <c r="F130" s="1549" t="s">
        <v>244</v>
      </c>
      <c r="G130" s="1549" t="s">
        <v>244</v>
      </c>
      <c r="H130" s="1549" t="s">
        <v>244</v>
      </c>
      <c r="I130" s="1549" t="s">
        <v>244</v>
      </c>
      <c r="J130" s="1549" t="s">
        <v>244</v>
      </c>
      <c r="K130" s="1549" t="s">
        <v>244</v>
      </c>
      <c r="L130" s="1549" t="s">
        <v>244</v>
      </c>
      <c r="M130" s="1549">
        <v>9.5</v>
      </c>
      <c r="N130" s="1549" t="s">
        <v>244</v>
      </c>
      <c r="O130" s="1549" t="s">
        <v>244</v>
      </c>
      <c r="P130" s="1549">
        <v>3</v>
      </c>
    </row>
    <row r="131" spans="1:16">
      <c r="A131" s="1549" t="s">
        <v>850</v>
      </c>
      <c r="B131" s="1549">
        <v>155</v>
      </c>
      <c r="C131" s="1549" t="s">
        <v>244</v>
      </c>
      <c r="D131" s="1549" t="s">
        <v>244</v>
      </c>
      <c r="E131" s="1549" t="s">
        <v>244</v>
      </c>
      <c r="F131" s="1549">
        <v>6.4</v>
      </c>
      <c r="G131" s="1549" t="s">
        <v>244</v>
      </c>
      <c r="H131" s="1549">
        <v>6.4</v>
      </c>
      <c r="I131" s="1549" t="s">
        <v>244</v>
      </c>
      <c r="J131" s="1549" t="s">
        <v>244</v>
      </c>
      <c r="K131" s="1549" t="s">
        <v>244</v>
      </c>
      <c r="L131" s="1549" t="s">
        <v>244</v>
      </c>
      <c r="M131" s="1549">
        <v>135.9</v>
      </c>
      <c r="N131" s="1549" t="s">
        <v>244</v>
      </c>
      <c r="O131" s="1549" t="s">
        <v>244</v>
      </c>
      <c r="P131" s="1549">
        <v>12.7</v>
      </c>
    </row>
    <row r="132" spans="1:16">
      <c r="A132" s="1549" t="s">
        <v>851</v>
      </c>
      <c r="B132" s="1549">
        <v>16.899999999999999</v>
      </c>
      <c r="C132" s="1549" t="s">
        <v>244</v>
      </c>
      <c r="D132" s="1549" t="s">
        <v>244</v>
      </c>
      <c r="E132" s="1549" t="s">
        <v>244</v>
      </c>
      <c r="F132" s="1549" t="s">
        <v>244</v>
      </c>
      <c r="G132" s="1549" t="s">
        <v>244</v>
      </c>
      <c r="H132" s="1549" t="s">
        <v>244</v>
      </c>
      <c r="I132" s="1549" t="s">
        <v>244</v>
      </c>
      <c r="J132" s="1549" t="s">
        <v>244</v>
      </c>
      <c r="K132" s="1549" t="s">
        <v>244</v>
      </c>
      <c r="L132" s="1549" t="s">
        <v>244</v>
      </c>
      <c r="M132" s="1549">
        <v>13.3</v>
      </c>
      <c r="N132" s="1549" t="s">
        <v>244</v>
      </c>
      <c r="O132" s="1549" t="s">
        <v>244</v>
      </c>
      <c r="P132" s="1549">
        <v>3.6</v>
      </c>
    </row>
    <row r="133" spans="1:16">
      <c r="A133" s="1549" t="s">
        <v>852</v>
      </c>
      <c r="B133" s="1549">
        <v>3211.1</v>
      </c>
      <c r="C133" s="1549" t="s">
        <v>244</v>
      </c>
      <c r="D133" s="1549" t="s">
        <v>244</v>
      </c>
      <c r="E133" s="1549" t="s">
        <v>244</v>
      </c>
      <c r="F133" s="1549">
        <v>117.9</v>
      </c>
      <c r="G133" s="1549" t="s">
        <v>244</v>
      </c>
      <c r="H133" s="1549">
        <v>117.9</v>
      </c>
      <c r="I133" s="1549" t="s">
        <v>244</v>
      </c>
      <c r="J133" s="1549" t="s">
        <v>244</v>
      </c>
      <c r="K133" s="1549" t="s">
        <v>244</v>
      </c>
      <c r="L133" s="1549">
        <v>8.6999999999999993</v>
      </c>
      <c r="M133" s="1549">
        <v>2586.1</v>
      </c>
      <c r="N133" s="1549">
        <v>37.4</v>
      </c>
      <c r="O133" s="1549" t="s">
        <v>244</v>
      </c>
      <c r="P133" s="1549">
        <v>461</v>
      </c>
    </row>
    <row r="134" spans="1:16">
      <c r="A134" s="1549" t="s">
        <v>853</v>
      </c>
      <c r="B134" s="1549">
        <v>1724</v>
      </c>
      <c r="C134" s="1549" t="s">
        <v>244</v>
      </c>
      <c r="D134" s="1549" t="s">
        <v>244</v>
      </c>
      <c r="E134" s="1549" t="s">
        <v>244</v>
      </c>
      <c r="F134" s="1549">
        <v>107</v>
      </c>
      <c r="G134" s="1549" t="s">
        <v>244</v>
      </c>
      <c r="H134" s="1549">
        <v>107</v>
      </c>
      <c r="I134" s="1549" t="s">
        <v>244</v>
      </c>
      <c r="J134" s="1549" t="s">
        <v>244</v>
      </c>
      <c r="K134" s="1549" t="s">
        <v>244</v>
      </c>
      <c r="L134" s="1549" t="s">
        <v>244</v>
      </c>
      <c r="M134" s="1549">
        <v>1287.4000000000001</v>
      </c>
      <c r="N134" s="1549">
        <v>14.7</v>
      </c>
      <c r="O134" s="1549" t="s">
        <v>244</v>
      </c>
      <c r="P134" s="1549">
        <v>314.89999999999998</v>
      </c>
    </row>
    <row r="135" spans="1:16">
      <c r="A135" s="1549" t="s">
        <v>854</v>
      </c>
    </row>
    <row r="136" spans="1:16">
      <c r="A136" s="1549" t="s">
        <v>826</v>
      </c>
      <c r="B136" s="1549">
        <v>15</v>
      </c>
      <c r="C136" s="1549" t="s">
        <v>244</v>
      </c>
      <c r="D136" s="1549" t="s">
        <v>244</v>
      </c>
      <c r="E136" s="1549" t="s">
        <v>244</v>
      </c>
      <c r="F136" s="1549">
        <v>2</v>
      </c>
      <c r="G136" s="1549" t="s">
        <v>244</v>
      </c>
      <c r="H136" s="1549">
        <v>2</v>
      </c>
      <c r="I136" s="1549" t="s">
        <v>244</v>
      </c>
      <c r="J136" s="1549" t="s">
        <v>244</v>
      </c>
      <c r="K136" s="1549" t="s">
        <v>244</v>
      </c>
      <c r="L136" s="1549" t="s">
        <v>244</v>
      </c>
      <c r="M136" s="1549">
        <v>12</v>
      </c>
      <c r="N136" s="1549">
        <v>1</v>
      </c>
      <c r="O136" s="1549" t="s">
        <v>244</v>
      </c>
      <c r="P136" s="1549" t="s">
        <v>244</v>
      </c>
    </row>
    <row r="137" spans="1:16">
      <c r="A137" s="1549" t="s">
        <v>827</v>
      </c>
      <c r="B137" s="1549">
        <v>27</v>
      </c>
      <c r="C137" s="1549" t="s">
        <v>244</v>
      </c>
      <c r="D137" s="1549" t="s">
        <v>244</v>
      </c>
      <c r="E137" s="1549" t="s">
        <v>244</v>
      </c>
      <c r="F137" s="1549">
        <v>3</v>
      </c>
      <c r="G137" s="1549" t="s">
        <v>244</v>
      </c>
      <c r="H137" s="1549">
        <v>3</v>
      </c>
      <c r="I137" s="1549" t="s">
        <v>244</v>
      </c>
      <c r="J137" s="1549" t="s">
        <v>244</v>
      </c>
      <c r="K137" s="1549" t="s">
        <v>244</v>
      </c>
      <c r="L137" s="1549" t="s">
        <v>244</v>
      </c>
      <c r="M137" s="1549">
        <v>17</v>
      </c>
      <c r="N137" s="1549" t="s">
        <v>244</v>
      </c>
      <c r="O137" s="1549" t="s">
        <v>244</v>
      </c>
      <c r="P137" s="1549">
        <v>7</v>
      </c>
    </row>
    <row r="138" spans="1:16">
      <c r="A138" s="1549" t="s">
        <v>828</v>
      </c>
      <c r="B138" s="1549">
        <v>3529</v>
      </c>
      <c r="C138" s="1549" t="s">
        <v>244</v>
      </c>
      <c r="D138" s="1549" t="s">
        <v>244</v>
      </c>
      <c r="E138" s="1549" t="s">
        <v>244</v>
      </c>
      <c r="F138" s="1549">
        <v>236</v>
      </c>
      <c r="G138" s="1549" t="s">
        <v>244</v>
      </c>
      <c r="H138" s="1549">
        <v>236</v>
      </c>
      <c r="I138" s="1549" t="s">
        <v>244</v>
      </c>
      <c r="J138" s="1549" t="s">
        <v>244</v>
      </c>
      <c r="K138" s="1549" t="s">
        <v>244</v>
      </c>
      <c r="L138" s="1549">
        <v>29</v>
      </c>
      <c r="M138" s="1549">
        <v>2764</v>
      </c>
      <c r="N138" s="1549">
        <v>62</v>
      </c>
      <c r="O138" s="1549" t="s">
        <v>244</v>
      </c>
      <c r="P138" s="1549">
        <v>438</v>
      </c>
    </row>
    <row r="139" spans="1:16">
      <c r="A139" s="1549" t="s">
        <v>829</v>
      </c>
      <c r="B139" s="1549">
        <v>6062</v>
      </c>
      <c r="C139" s="1549" t="s">
        <v>244</v>
      </c>
      <c r="D139" s="1549" t="s">
        <v>244</v>
      </c>
      <c r="E139" s="1549" t="s">
        <v>244</v>
      </c>
      <c r="F139" s="1549">
        <v>171</v>
      </c>
      <c r="G139" s="1549" t="s">
        <v>244</v>
      </c>
      <c r="H139" s="1549">
        <v>171</v>
      </c>
      <c r="I139" s="1549" t="s">
        <v>244</v>
      </c>
      <c r="J139" s="1549" t="s">
        <v>244</v>
      </c>
      <c r="K139" s="1549" t="s">
        <v>244</v>
      </c>
      <c r="L139" s="1549">
        <v>4</v>
      </c>
      <c r="M139" s="1549">
        <v>4829</v>
      </c>
      <c r="N139" s="1549">
        <v>28</v>
      </c>
      <c r="O139" s="1549" t="s">
        <v>244</v>
      </c>
      <c r="P139" s="1549">
        <v>1030</v>
      </c>
    </row>
    <row r="140" spans="1:16">
      <c r="A140" s="1549" t="s">
        <v>944</v>
      </c>
    </row>
    <row r="141" spans="1:16">
      <c r="A141" s="1549" t="s">
        <v>820</v>
      </c>
    </row>
    <row r="142" spans="1:16">
      <c r="A142" s="1549" t="s">
        <v>241</v>
      </c>
      <c r="B142" s="1549">
        <v>545561.30000000005</v>
      </c>
      <c r="C142" s="1549">
        <v>1480.8</v>
      </c>
      <c r="D142" s="1549">
        <v>76.3</v>
      </c>
      <c r="E142" s="1549">
        <v>1404.5</v>
      </c>
      <c r="F142" s="1549">
        <v>24560.7</v>
      </c>
      <c r="G142" s="1549">
        <v>2044.2</v>
      </c>
      <c r="H142" s="1549">
        <v>15326.9</v>
      </c>
      <c r="I142" s="1549">
        <v>132.1</v>
      </c>
      <c r="J142" s="1549">
        <v>7057.5</v>
      </c>
      <c r="K142" s="1549">
        <v>2959.3</v>
      </c>
      <c r="L142" s="1549">
        <v>14429.1</v>
      </c>
      <c r="M142" s="1549">
        <v>251743.8</v>
      </c>
      <c r="N142" s="1549">
        <v>57828.5</v>
      </c>
      <c r="O142" s="1549">
        <v>6573.1</v>
      </c>
      <c r="P142" s="1549">
        <v>185986</v>
      </c>
    </row>
    <row r="143" spans="1:16">
      <c r="A143" s="1549" t="s">
        <v>821</v>
      </c>
      <c r="B143" s="1551">
        <v>115073.5</v>
      </c>
      <c r="C143" s="1549">
        <v>612.20000000000005</v>
      </c>
      <c r="D143" s="1549">
        <v>48.4</v>
      </c>
      <c r="E143" s="1549">
        <v>563.79999999999995</v>
      </c>
      <c r="F143" s="1549">
        <v>3367.1</v>
      </c>
      <c r="G143" s="1549">
        <v>332.9</v>
      </c>
      <c r="H143" s="1549">
        <v>2424.4</v>
      </c>
      <c r="I143" s="1549">
        <v>30.2</v>
      </c>
      <c r="J143" s="1549">
        <v>579.6</v>
      </c>
      <c r="K143" s="1549">
        <v>640.9</v>
      </c>
      <c r="L143" s="1549">
        <v>1669.6</v>
      </c>
      <c r="M143" s="1549">
        <v>51554.3</v>
      </c>
      <c r="N143" s="1549">
        <v>5767.4</v>
      </c>
      <c r="O143" s="1549">
        <v>1988.6</v>
      </c>
      <c r="P143" s="1549">
        <v>49473.4</v>
      </c>
    </row>
    <row r="144" spans="1:16">
      <c r="A144" s="1549" t="s">
        <v>822</v>
      </c>
      <c r="B144" s="1550">
        <v>89966</v>
      </c>
      <c r="C144" s="1549">
        <v>497</v>
      </c>
      <c r="D144" s="1549">
        <v>45</v>
      </c>
      <c r="E144" s="1549">
        <v>452</v>
      </c>
      <c r="F144" s="1549">
        <v>1793</v>
      </c>
      <c r="G144" s="1549">
        <v>226</v>
      </c>
      <c r="H144" s="1549">
        <v>1301</v>
      </c>
      <c r="I144" s="1549">
        <v>21</v>
      </c>
      <c r="J144" s="1549">
        <v>245</v>
      </c>
      <c r="K144" s="1549">
        <v>354</v>
      </c>
      <c r="L144" s="1549">
        <v>921</v>
      </c>
      <c r="M144" s="1549">
        <v>39722</v>
      </c>
      <c r="N144" s="1549">
        <v>2863</v>
      </c>
      <c r="O144" s="1549">
        <v>1111</v>
      </c>
      <c r="P144" s="1549">
        <v>42705</v>
      </c>
    </row>
    <row r="145" spans="1:16">
      <c r="A145" s="1549" t="s">
        <v>823</v>
      </c>
      <c r="B145" s="1549">
        <v>25107.5</v>
      </c>
      <c r="C145" s="1549">
        <v>115.2</v>
      </c>
      <c r="D145" s="1549">
        <v>3.4</v>
      </c>
      <c r="E145" s="1549">
        <v>111.8</v>
      </c>
      <c r="F145" s="1549">
        <v>1574.1</v>
      </c>
      <c r="G145" s="1549">
        <v>106.9</v>
      </c>
      <c r="H145" s="1549">
        <v>1123.4000000000001</v>
      </c>
      <c r="I145" s="1549">
        <v>9.1999999999999993</v>
      </c>
      <c r="J145" s="1549">
        <v>334.6</v>
      </c>
      <c r="K145" s="1549">
        <v>286.89999999999998</v>
      </c>
      <c r="L145" s="1549">
        <v>748.6</v>
      </c>
      <c r="M145" s="1549">
        <v>11832.3</v>
      </c>
      <c r="N145" s="1549">
        <v>2904.4</v>
      </c>
      <c r="O145" s="1549">
        <v>877.6</v>
      </c>
      <c r="P145" s="1549">
        <v>6768.4</v>
      </c>
    </row>
    <row r="146" spans="1:16">
      <c r="A146" s="1549" t="s">
        <v>824</v>
      </c>
      <c r="B146" s="1549">
        <v>1410.5</v>
      </c>
      <c r="C146" s="1549">
        <v>42.7</v>
      </c>
      <c r="D146" s="1549" t="s">
        <v>244</v>
      </c>
      <c r="E146" s="1549">
        <v>42.7</v>
      </c>
      <c r="F146" s="1549">
        <v>206.6</v>
      </c>
      <c r="G146" s="1549">
        <v>10.3</v>
      </c>
      <c r="H146" s="1549">
        <v>195.1</v>
      </c>
      <c r="I146" s="1549">
        <v>1</v>
      </c>
      <c r="J146" s="1549">
        <v>0.2</v>
      </c>
      <c r="K146" s="1549">
        <v>95.1</v>
      </c>
      <c r="L146" s="1549">
        <v>29.2</v>
      </c>
      <c r="M146" s="1549">
        <v>431.6</v>
      </c>
      <c r="N146" s="1549">
        <v>259.5</v>
      </c>
      <c r="O146" s="1549">
        <v>103.4</v>
      </c>
      <c r="P146" s="1549">
        <v>242.4</v>
      </c>
    </row>
    <row r="147" spans="1:16">
      <c r="A147" s="1549" t="s">
        <v>822</v>
      </c>
      <c r="B147" s="1549">
        <v>823</v>
      </c>
      <c r="C147" s="1549">
        <v>19</v>
      </c>
      <c r="D147" s="1549" t="s">
        <v>244</v>
      </c>
      <c r="E147" s="1549">
        <v>19</v>
      </c>
      <c r="F147" s="1549">
        <v>58</v>
      </c>
      <c r="G147" s="1549">
        <v>5</v>
      </c>
      <c r="H147" s="1549">
        <v>52</v>
      </c>
      <c r="I147" s="1549">
        <v>1</v>
      </c>
      <c r="J147" s="1549" t="s">
        <v>244</v>
      </c>
      <c r="K147" s="1549">
        <v>60</v>
      </c>
      <c r="L147" s="1549">
        <v>20</v>
      </c>
      <c r="M147" s="1549">
        <v>319</v>
      </c>
      <c r="N147" s="1549">
        <v>106</v>
      </c>
      <c r="O147" s="1549">
        <v>68</v>
      </c>
      <c r="P147" s="1549">
        <v>173</v>
      </c>
    </row>
    <row r="148" spans="1:16">
      <c r="A148" s="1549" t="s">
        <v>823</v>
      </c>
      <c r="B148" s="1549">
        <v>587.5</v>
      </c>
      <c r="C148" s="1549">
        <v>23.7</v>
      </c>
      <c r="D148" s="1549" t="s">
        <v>244</v>
      </c>
      <c r="E148" s="1549">
        <v>23.7</v>
      </c>
      <c r="F148" s="1549">
        <v>148.6</v>
      </c>
      <c r="G148" s="1549">
        <v>5.3</v>
      </c>
      <c r="H148" s="1549">
        <v>143.1</v>
      </c>
      <c r="I148" s="1549" t="s">
        <v>244</v>
      </c>
      <c r="J148" s="1549">
        <v>0.2</v>
      </c>
      <c r="K148" s="1549">
        <v>35.1</v>
      </c>
      <c r="L148" s="1549">
        <v>9.1999999999999993</v>
      </c>
      <c r="M148" s="1549">
        <v>112.6</v>
      </c>
      <c r="N148" s="1549">
        <v>153.5</v>
      </c>
      <c r="O148" s="1549">
        <v>35.4</v>
      </c>
      <c r="P148" s="1549">
        <v>69.400000000000006</v>
      </c>
    </row>
    <row r="149" spans="1:16">
      <c r="A149" s="1549" t="s">
        <v>825</v>
      </c>
      <c r="B149" s="1549">
        <v>3894</v>
      </c>
      <c r="C149" s="1549">
        <v>24.2</v>
      </c>
      <c r="D149" s="1549" t="s">
        <v>244</v>
      </c>
      <c r="E149" s="1549">
        <v>24.2</v>
      </c>
      <c r="F149" s="1549">
        <v>420.9</v>
      </c>
      <c r="G149" s="1549">
        <v>35.799999999999997</v>
      </c>
      <c r="H149" s="1549">
        <v>261.89999999999998</v>
      </c>
      <c r="I149" s="1549" t="s">
        <v>244</v>
      </c>
      <c r="J149" s="1549">
        <v>123.2</v>
      </c>
      <c r="K149" s="1549">
        <v>95.6</v>
      </c>
      <c r="L149" s="1549">
        <v>83.7</v>
      </c>
      <c r="M149" s="1549">
        <v>1421.3</v>
      </c>
      <c r="N149" s="1549">
        <v>200.6</v>
      </c>
      <c r="O149" s="1549">
        <v>160.5</v>
      </c>
      <c r="P149" s="1549">
        <v>1487.2</v>
      </c>
    </row>
    <row r="150" spans="1:16">
      <c r="A150" s="1549" t="s">
        <v>826</v>
      </c>
      <c r="B150" s="1549">
        <v>6642.1</v>
      </c>
      <c r="C150" s="1549">
        <v>87.8</v>
      </c>
      <c r="D150" s="1549" t="s">
        <v>244</v>
      </c>
      <c r="E150" s="1549">
        <v>87.8</v>
      </c>
      <c r="F150" s="1549">
        <v>3114.2</v>
      </c>
      <c r="G150" s="1549">
        <v>316.39999999999998</v>
      </c>
      <c r="H150" s="1549">
        <v>2742.6</v>
      </c>
      <c r="I150" s="1549">
        <v>4</v>
      </c>
      <c r="J150" s="1549">
        <v>51.2</v>
      </c>
      <c r="K150" s="1549">
        <v>313.39999999999998</v>
      </c>
      <c r="L150" s="1549">
        <v>546.70000000000005</v>
      </c>
      <c r="M150" s="1549">
        <v>525.70000000000005</v>
      </c>
      <c r="N150" s="1549">
        <v>459.7</v>
      </c>
      <c r="O150" s="1549">
        <v>1403.2</v>
      </c>
      <c r="P150" s="1549">
        <v>191.4</v>
      </c>
    </row>
    <row r="151" spans="1:16">
      <c r="A151" s="1549" t="s">
        <v>827</v>
      </c>
      <c r="B151" s="1549">
        <v>613</v>
      </c>
      <c r="C151" s="1549">
        <v>3</v>
      </c>
      <c r="D151" s="1549" t="s">
        <v>244</v>
      </c>
      <c r="E151" s="1549">
        <v>3</v>
      </c>
      <c r="F151" s="1549">
        <v>60.5</v>
      </c>
      <c r="G151" s="1549">
        <v>3</v>
      </c>
      <c r="H151" s="1549">
        <v>56.5</v>
      </c>
      <c r="I151" s="1549">
        <v>1</v>
      </c>
      <c r="J151" s="1549" t="s">
        <v>244</v>
      </c>
      <c r="K151" s="1549">
        <v>2.1</v>
      </c>
      <c r="L151" s="1549">
        <v>7.9</v>
      </c>
      <c r="M151" s="1549">
        <v>242.4</v>
      </c>
      <c r="N151" s="1549">
        <v>51.8</v>
      </c>
      <c r="O151" s="1549">
        <v>4.3</v>
      </c>
      <c r="P151" s="1549">
        <v>241</v>
      </c>
    </row>
    <row r="152" spans="1:16">
      <c r="A152" s="1549" t="s">
        <v>828</v>
      </c>
      <c r="B152" s="1549">
        <v>88636.7</v>
      </c>
      <c r="C152" s="1549">
        <v>223.8</v>
      </c>
      <c r="D152" s="1549">
        <v>24.1</v>
      </c>
      <c r="E152" s="1549">
        <v>199.7</v>
      </c>
      <c r="F152" s="1549">
        <v>5161.5</v>
      </c>
      <c r="G152" s="1549">
        <v>275.60000000000002</v>
      </c>
      <c r="H152" s="1549">
        <v>2557.9</v>
      </c>
      <c r="I152" s="1549">
        <v>16.2</v>
      </c>
      <c r="J152" s="1549">
        <v>2311.8000000000002</v>
      </c>
      <c r="K152" s="1549">
        <v>735.3</v>
      </c>
      <c r="L152" s="1549">
        <v>2315.1999999999998</v>
      </c>
      <c r="M152" s="1549">
        <v>41222.400000000001</v>
      </c>
      <c r="N152" s="1549">
        <v>11577.4</v>
      </c>
      <c r="O152" s="1549">
        <v>1576.6</v>
      </c>
      <c r="P152" s="1549">
        <v>25824.5</v>
      </c>
    </row>
    <row r="153" spans="1:16">
      <c r="A153" s="1549" t="s">
        <v>829</v>
      </c>
      <c r="B153" s="1549">
        <v>60588.800000000003</v>
      </c>
      <c r="C153" s="1549">
        <v>89.7</v>
      </c>
      <c r="D153" s="1549" t="s">
        <v>244</v>
      </c>
      <c r="E153" s="1549">
        <v>89.7</v>
      </c>
      <c r="F153" s="1549">
        <v>1326.4</v>
      </c>
      <c r="G153" s="1549">
        <v>33.1</v>
      </c>
      <c r="H153" s="1549">
        <v>1077.7</v>
      </c>
      <c r="I153" s="1549" t="s">
        <v>244</v>
      </c>
      <c r="J153" s="1549">
        <v>215.6</v>
      </c>
      <c r="K153" s="1549">
        <v>49.7</v>
      </c>
      <c r="L153" s="1549">
        <v>569.5</v>
      </c>
      <c r="M153" s="1549">
        <v>29471.5</v>
      </c>
      <c r="N153" s="1549">
        <v>8440.2000000000007</v>
      </c>
      <c r="O153" s="1549">
        <v>128.30000000000001</v>
      </c>
      <c r="P153" s="1549">
        <v>20513.5</v>
      </c>
    </row>
    <row r="154" spans="1:16">
      <c r="A154" s="1549" t="s">
        <v>830</v>
      </c>
      <c r="B154" s="1549">
        <v>12547.8</v>
      </c>
      <c r="C154" s="1549">
        <v>5.0999999999999996</v>
      </c>
      <c r="D154" s="1549" t="s">
        <v>244</v>
      </c>
      <c r="E154" s="1549">
        <v>5.0999999999999996</v>
      </c>
      <c r="F154" s="1549">
        <v>81.400000000000006</v>
      </c>
      <c r="G154" s="1549">
        <v>3</v>
      </c>
      <c r="H154" s="1549">
        <v>25.7</v>
      </c>
      <c r="I154" s="1549" t="s">
        <v>244</v>
      </c>
      <c r="J154" s="1549">
        <v>52.7</v>
      </c>
      <c r="K154" s="1549">
        <v>7</v>
      </c>
      <c r="L154" s="1549">
        <v>75.900000000000006</v>
      </c>
      <c r="M154" s="1549">
        <v>7663.4</v>
      </c>
      <c r="N154" s="1549">
        <v>277.89999999999998</v>
      </c>
      <c r="O154" s="1549">
        <v>11.2</v>
      </c>
      <c r="P154" s="1549">
        <v>4425.8999999999996</v>
      </c>
    </row>
    <row r="155" spans="1:16">
      <c r="A155" s="1549" t="s">
        <v>831</v>
      </c>
      <c r="B155" s="1549">
        <v>7534</v>
      </c>
      <c r="C155" s="1549">
        <v>3.6</v>
      </c>
      <c r="D155" s="1549" t="s">
        <v>244</v>
      </c>
      <c r="E155" s="1549">
        <v>3.6</v>
      </c>
      <c r="F155" s="1549">
        <v>328.5</v>
      </c>
      <c r="G155" s="1549">
        <v>52.4</v>
      </c>
      <c r="H155" s="1549">
        <v>248.4</v>
      </c>
      <c r="I155" s="1549">
        <v>7.6</v>
      </c>
      <c r="J155" s="1549">
        <v>20.100000000000001</v>
      </c>
      <c r="K155" s="1549">
        <v>1</v>
      </c>
      <c r="L155" s="1549">
        <v>34.6</v>
      </c>
      <c r="M155" s="1549">
        <v>5288.5</v>
      </c>
      <c r="N155" s="1549">
        <v>352.9</v>
      </c>
      <c r="O155" s="1549">
        <v>6</v>
      </c>
      <c r="P155" s="1549">
        <v>1518.9</v>
      </c>
    </row>
    <row r="156" spans="1:16">
      <c r="A156" s="1549" t="s">
        <v>832</v>
      </c>
      <c r="B156" s="1549">
        <v>1721.1</v>
      </c>
      <c r="C156" s="1549">
        <v>1</v>
      </c>
      <c r="D156" s="1549" t="s">
        <v>244</v>
      </c>
      <c r="E156" s="1549">
        <v>1</v>
      </c>
      <c r="F156" s="1549">
        <v>226.4</v>
      </c>
      <c r="G156" s="1549">
        <v>49.1</v>
      </c>
      <c r="H156" s="1549">
        <v>152</v>
      </c>
      <c r="I156" s="1549">
        <v>10.4</v>
      </c>
      <c r="J156" s="1549">
        <v>14.9</v>
      </c>
      <c r="K156" s="1549" t="s">
        <v>244</v>
      </c>
      <c r="L156" s="1549">
        <v>28.1</v>
      </c>
      <c r="M156" s="1549">
        <v>1035.2</v>
      </c>
      <c r="N156" s="1549">
        <v>233.2</v>
      </c>
      <c r="O156" s="1549">
        <v>2</v>
      </c>
      <c r="P156" s="1549">
        <v>195.2</v>
      </c>
    </row>
    <row r="157" spans="1:16">
      <c r="A157" s="1549" t="s">
        <v>833</v>
      </c>
      <c r="B157" s="1549">
        <v>2918.3</v>
      </c>
      <c r="C157" s="1549" t="s">
        <v>244</v>
      </c>
      <c r="D157" s="1549" t="s">
        <v>244</v>
      </c>
      <c r="E157" s="1549" t="s">
        <v>244</v>
      </c>
      <c r="F157" s="1549">
        <v>8</v>
      </c>
      <c r="G157" s="1549">
        <v>1.4</v>
      </c>
      <c r="H157" s="1549">
        <v>6.6</v>
      </c>
      <c r="I157" s="1549" t="s">
        <v>244</v>
      </c>
      <c r="J157" s="1549" t="s">
        <v>244</v>
      </c>
      <c r="K157" s="1549">
        <v>0.8</v>
      </c>
      <c r="L157" s="1549">
        <v>12.1</v>
      </c>
      <c r="M157" s="1549">
        <v>1579.3</v>
      </c>
      <c r="N157" s="1549">
        <v>40.4</v>
      </c>
      <c r="O157" s="1549">
        <v>2.4</v>
      </c>
      <c r="P157" s="1549">
        <v>1275.3</v>
      </c>
    </row>
    <row r="158" spans="1:16">
      <c r="A158" s="1549" t="s">
        <v>834</v>
      </c>
      <c r="B158" s="1549">
        <v>598.4</v>
      </c>
      <c r="C158" s="1549" t="s">
        <v>244</v>
      </c>
      <c r="D158" s="1549" t="s">
        <v>244</v>
      </c>
      <c r="E158" s="1549" t="s">
        <v>244</v>
      </c>
      <c r="F158" s="1549">
        <v>179</v>
      </c>
      <c r="G158" s="1549">
        <v>22.1</v>
      </c>
      <c r="H158" s="1549">
        <v>146.30000000000001</v>
      </c>
      <c r="I158" s="1549">
        <v>6.9</v>
      </c>
      <c r="J158" s="1549">
        <v>3.7</v>
      </c>
      <c r="K158" s="1549" t="s">
        <v>244</v>
      </c>
      <c r="L158" s="1549">
        <v>24.1</v>
      </c>
      <c r="M158" s="1549">
        <v>225.2</v>
      </c>
      <c r="N158" s="1549">
        <v>95.1</v>
      </c>
      <c r="O158" s="1549">
        <v>1</v>
      </c>
      <c r="P158" s="1549">
        <v>74</v>
      </c>
    </row>
    <row r="159" spans="1:16">
      <c r="A159" s="1549" t="s">
        <v>835</v>
      </c>
      <c r="B159" s="1549">
        <v>28.5</v>
      </c>
      <c r="C159" s="1549" t="s">
        <v>244</v>
      </c>
      <c r="D159" s="1549" t="s">
        <v>244</v>
      </c>
      <c r="E159" s="1549" t="s">
        <v>244</v>
      </c>
      <c r="F159" s="1549">
        <v>6.3</v>
      </c>
      <c r="G159" s="1549">
        <v>5.3</v>
      </c>
      <c r="H159" s="1549">
        <v>1</v>
      </c>
      <c r="I159" s="1549" t="s">
        <v>244</v>
      </c>
      <c r="J159" s="1549" t="s">
        <v>244</v>
      </c>
      <c r="K159" s="1549">
        <v>1</v>
      </c>
      <c r="L159" s="1549" t="s">
        <v>244</v>
      </c>
      <c r="M159" s="1549">
        <v>9.1999999999999993</v>
      </c>
      <c r="N159" s="1549" t="s">
        <v>244</v>
      </c>
      <c r="O159" s="1549">
        <v>1</v>
      </c>
      <c r="P159" s="1549">
        <v>11</v>
      </c>
    </row>
    <row r="160" spans="1:16">
      <c r="A160" s="1549" t="s">
        <v>836</v>
      </c>
      <c r="B160" s="1549">
        <v>1309.7</v>
      </c>
      <c r="C160" s="1549">
        <v>7.9</v>
      </c>
      <c r="D160" s="1549" t="s">
        <v>244</v>
      </c>
      <c r="E160" s="1549">
        <v>7.9</v>
      </c>
      <c r="F160" s="1549">
        <v>336.3</v>
      </c>
      <c r="G160" s="1549">
        <v>8.1999999999999993</v>
      </c>
      <c r="H160" s="1549">
        <v>328.1</v>
      </c>
      <c r="I160" s="1549" t="s">
        <v>244</v>
      </c>
      <c r="J160" s="1549" t="s">
        <v>244</v>
      </c>
      <c r="K160" s="1549">
        <v>114.4</v>
      </c>
      <c r="L160" s="1549">
        <v>31.8</v>
      </c>
      <c r="M160" s="1549">
        <v>368.6</v>
      </c>
      <c r="N160" s="1549">
        <v>193.2</v>
      </c>
      <c r="O160" s="1549">
        <v>142.19999999999999</v>
      </c>
      <c r="P160" s="1549">
        <v>115.3</v>
      </c>
    </row>
    <row r="161" spans="1:16">
      <c r="A161" s="1549" t="s">
        <v>837</v>
      </c>
      <c r="B161" s="1549">
        <v>104.3</v>
      </c>
      <c r="C161" s="1549">
        <v>3</v>
      </c>
      <c r="D161" s="1549" t="s">
        <v>244</v>
      </c>
      <c r="E161" s="1549">
        <v>3</v>
      </c>
      <c r="F161" s="1549">
        <v>6.7</v>
      </c>
      <c r="G161" s="1549">
        <v>1</v>
      </c>
      <c r="H161" s="1549">
        <v>5.7</v>
      </c>
      <c r="I161" s="1549" t="s">
        <v>244</v>
      </c>
      <c r="J161" s="1549" t="s">
        <v>244</v>
      </c>
      <c r="K161" s="1549">
        <v>14.3</v>
      </c>
      <c r="L161" s="1549">
        <v>5</v>
      </c>
      <c r="M161" s="1549">
        <v>31.3</v>
      </c>
      <c r="N161" s="1549">
        <v>17.100000000000001</v>
      </c>
      <c r="O161" s="1549">
        <v>16</v>
      </c>
      <c r="P161" s="1549">
        <v>10.9</v>
      </c>
    </row>
    <row r="162" spans="1:16">
      <c r="A162" s="1549" t="s">
        <v>838</v>
      </c>
      <c r="B162" s="1549">
        <v>6870.3</v>
      </c>
      <c r="C162" s="1549">
        <v>27.9</v>
      </c>
      <c r="D162" s="1549" t="s">
        <v>244</v>
      </c>
      <c r="E162" s="1549">
        <v>27.9</v>
      </c>
      <c r="F162" s="1549">
        <v>250</v>
      </c>
      <c r="G162" s="1549">
        <v>26.6</v>
      </c>
      <c r="H162" s="1549">
        <v>145.19999999999999</v>
      </c>
      <c r="I162" s="1549">
        <v>7.3</v>
      </c>
      <c r="J162" s="1549">
        <v>70.900000000000006</v>
      </c>
      <c r="K162" s="1549">
        <v>146.80000000000001</v>
      </c>
      <c r="L162" s="1549">
        <v>1240</v>
      </c>
      <c r="M162" s="1549">
        <v>3438.1</v>
      </c>
      <c r="N162" s="1549">
        <v>809</v>
      </c>
      <c r="O162" s="1549">
        <v>148.4</v>
      </c>
      <c r="P162" s="1549">
        <v>810.1</v>
      </c>
    </row>
    <row r="163" spans="1:16">
      <c r="A163" s="1549" t="s">
        <v>943</v>
      </c>
      <c r="B163" s="1549">
        <v>965.6</v>
      </c>
      <c r="C163" s="1549">
        <v>5.4</v>
      </c>
      <c r="D163" s="1549" t="s">
        <v>244</v>
      </c>
      <c r="E163" s="1549">
        <v>5.4</v>
      </c>
      <c r="F163" s="1549">
        <v>26.4</v>
      </c>
      <c r="G163" s="1549">
        <v>3</v>
      </c>
      <c r="H163" s="1549">
        <v>23.3</v>
      </c>
      <c r="I163" s="1549" t="s">
        <v>244</v>
      </c>
      <c r="J163" s="1549">
        <v>0.1</v>
      </c>
      <c r="K163" s="1549">
        <v>24.2</v>
      </c>
      <c r="L163" s="1549">
        <v>51.8</v>
      </c>
      <c r="M163" s="1549">
        <v>517.4</v>
      </c>
      <c r="N163" s="1549">
        <v>109.7</v>
      </c>
      <c r="O163" s="1549">
        <v>21</v>
      </c>
      <c r="P163" s="1549">
        <v>209.7</v>
      </c>
    </row>
    <row r="164" spans="1:16">
      <c r="A164" s="1549" t="s">
        <v>840</v>
      </c>
      <c r="B164" s="1549">
        <v>8911.7000000000007</v>
      </c>
      <c r="C164" s="1549">
        <v>36.299999999999997</v>
      </c>
      <c r="D164" s="1549" t="s">
        <v>244</v>
      </c>
      <c r="E164" s="1549">
        <v>36.299999999999997</v>
      </c>
      <c r="F164" s="1549">
        <v>376.4</v>
      </c>
      <c r="G164" s="1549">
        <v>43.5</v>
      </c>
      <c r="H164" s="1549">
        <v>148.1</v>
      </c>
      <c r="I164" s="1549">
        <v>11.8</v>
      </c>
      <c r="J164" s="1549">
        <v>173</v>
      </c>
      <c r="K164" s="1549">
        <v>174.6</v>
      </c>
      <c r="L164" s="1549">
        <v>1850.5</v>
      </c>
      <c r="M164" s="1549">
        <v>3873.9</v>
      </c>
      <c r="N164" s="1549">
        <v>1212.0999999999999</v>
      </c>
      <c r="O164" s="1549">
        <v>105.2</v>
      </c>
      <c r="P164" s="1549">
        <v>1282.7</v>
      </c>
    </row>
    <row r="165" spans="1:16">
      <c r="A165" s="1549" t="s">
        <v>841</v>
      </c>
      <c r="B165" s="1549">
        <v>178.3</v>
      </c>
      <c r="C165" s="1549">
        <v>4.8</v>
      </c>
      <c r="D165" s="1549" t="s">
        <v>244</v>
      </c>
      <c r="E165" s="1549">
        <v>4.8</v>
      </c>
      <c r="F165" s="1549">
        <v>11</v>
      </c>
      <c r="G165" s="1549">
        <v>2</v>
      </c>
      <c r="H165" s="1549">
        <v>6</v>
      </c>
      <c r="I165" s="1549" t="s">
        <v>244</v>
      </c>
      <c r="J165" s="1549">
        <v>3</v>
      </c>
      <c r="K165" s="1549">
        <v>3</v>
      </c>
      <c r="L165" s="1549">
        <v>29</v>
      </c>
      <c r="M165" s="1549">
        <v>60.3</v>
      </c>
      <c r="N165" s="1549">
        <v>24.6</v>
      </c>
      <c r="O165" s="1549">
        <v>1</v>
      </c>
      <c r="P165" s="1549">
        <v>44.6</v>
      </c>
    </row>
    <row r="166" spans="1:16">
      <c r="A166" s="1549" t="s">
        <v>842</v>
      </c>
      <c r="B166" s="1549">
        <v>4175.8999999999996</v>
      </c>
      <c r="C166" s="1549" t="s">
        <v>244</v>
      </c>
      <c r="D166" s="1549" t="s">
        <v>244</v>
      </c>
      <c r="E166" s="1549" t="s">
        <v>244</v>
      </c>
      <c r="F166" s="1549">
        <v>11.7</v>
      </c>
      <c r="G166" s="1549">
        <v>1</v>
      </c>
      <c r="H166" s="1549">
        <v>9.6999999999999993</v>
      </c>
      <c r="I166" s="1549" t="s">
        <v>244</v>
      </c>
      <c r="J166" s="1549">
        <v>1</v>
      </c>
      <c r="K166" s="1549" t="s">
        <v>244</v>
      </c>
      <c r="L166" s="1549">
        <v>24.4</v>
      </c>
      <c r="M166" s="1549">
        <v>3590</v>
      </c>
      <c r="N166" s="1549">
        <v>67.900000000000006</v>
      </c>
      <c r="O166" s="1549">
        <v>1</v>
      </c>
      <c r="P166" s="1549">
        <v>480.9</v>
      </c>
    </row>
    <row r="167" spans="1:16">
      <c r="A167" s="1549" t="s">
        <v>942</v>
      </c>
      <c r="B167" s="1549">
        <v>2352.9</v>
      </c>
      <c r="C167" s="1549">
        <v>1.7</v>
      </c>
      <c r="D167" s="1549" t="s">
        <v>244</v>
      </c>
      <c r="E167" s="1549">
        <v>1.7</v>
      </c>
      <c r="F167" s="1549">
        <v>4.4000000000000004</v>
      </c>
      <c r="G167" s="1549">
        <v>0.2</v>
      </c>
      <c r="H167" s="1549">
        <v>4.2</v>
      </c>
      <c r="I167" s="1549" t="s">
        <v>244</v>
      </c>
      <c r="J167" s="1549" t="s">
        <v>244</v>
      </c>
      <c r="K167" s="1549">
        <v>2</v>
      </c>
      <c r="L167" s="1549">
        <v>14.6</v>
      </c>
      <c r="M167" s="1549">
        <v>1462.7</v>
      </c>
      <c r="N167" s="1549">
        <v>108.6</v>
      </c>
      <c r="O167" s="1549">
        <v>36.1</v>
      </c>
      <c r="P167" s="1549">
        <v>722.8</v>
      </c>
    </row>
    <row r="168" spans="1:16">
      <c r="A168" s="1549" t="s">
        <v>844</v>
      </c>
      <c r="B168" s="1549">
        <v>3180</v>
      </c>
      <c r="C168" s="1549" t="s">
        <v>244</v>
      </c>
      <c r="D168" s="1549" t="s">
        <v>244</v>
      </c>
      <c r="E168" s="1549" t="s">
        <v>244</v>
      </c>
      <c r="F168" s="1549">
        <v>3.2</v>
      </c>
      <c r="G168" s="1549">
        <v>1</v>
      </c>
      <c r="H168" s="1549">
        <v>2</v>
      </c>
      <c r="I168" s="1549" t="s">
        <v>244</v>
      </c>
      <c r="J168" s="1549">
        <v>0.2</v>
      </c>
      <c r="K168" s="1549" t="s">
        <v>244</v>
      </c>
      <c r="L168" s="1549">
        <v>6</v>
      </c>
      <c r="M168" s="1549">
        <v>2089.6999999999998</v>
      </c>
      <c r="N168" s="1549">
        <v>52.3</v>
      </c>
      <c r="O168" s="1549">
        <v>2.1</v>
      </c>
      <c r="P168" s="1549">
        <v>1026.7</v>
      </c>
    </row>
    <row r="169" spans="1:16">
      <c r="A169" s="1549" t="s">
        <v>845</v>
      </c>
      <c r="B169" s="1549">
        <v>2482</v>
      </c>
      <c r="C169" s="1549">
        <v>3.3</v>
      </c>
      <c r="D169" s="1549" t="s">
        <v>244</v>
      </c>
      <c r="E169" s="1549">
        <v>3.3</v>
      </c>
      <c r="F169" s="1549">
        <v>277</v>
      </c>
      <c r="G169" s="1549">
        <v>18.899999999999999</v>
      </c>
      <c r="H169" s="1549">
        <v>245.9</v>
      </c>
      <c r="I169" s="1549">
        <v>0.2</v>
      </c>
      <c r="J169" s="1549">
        <v>12</v>
      </c>
      <c r="K169" s="1549">
        <v>36.200000000000003</v>
      </c>
      <c r="L169" s="1549">
        <v>113</v>
      </c>
      <c r="M169" s="1549">
        <v>925.9</v>
      </c>
      <c r="N169" s="1549">
        <v>776.1</v>
      </c>
      <c r="O169" s="1549">
        <v>18.8</v>
      </c>
      <c r="P169" s="1549">
        <v>331.7</v>
      </c>
    </row>
    <row r="170" spans="1:16">
      <c r="A170" s="1549" t="s">
        <v>846</v>
      </c>
      <c r="B170" s="1549">
        <v>909.5</v>
      </c>
      <c r="C170" s="1549">
        <v>2</v>
      </c>
      <c r="D170" s="1549" t="s">
        <v>244</v>
      </c>
      <c r="E170" s="1549">
        <v>2</v>
      </c>
      <c r="F170" s="1549">
        <v>147</v>
      </c>
      <c r="G170" s="1549">
        <v>4</v>
      </c>
      <c r="H170" s="1549">
        <v>140</v>
      </c>
      <c r="I170" s="1549" t="s">
        <v>244</v>
      </c>
      <c r="J170" s="1549">
        <v>3</v>
      </c>
      <c r="K170" s="1549">
        <v>5.4</v>
      </c>
      <c r="L170" s="1549">
        <v>19.399999999999999</v>
      </c>
      <c r="M170" s="1549">
        <v>265.7</v>
      </c>
      <c r="N170" s="1549">
        <v>339.4</v>
      </c>
      <c r="O170" s="1549">
        <v>5.3</v>
      </c>
      <c r="P170" s="1549">
        <v>125.3</v>
      </c>
    </row>
    <row r="171" spans="1:16">
      <c r="A171" s="1549" t="s">
        <v>847</v>
      </c>
      <c r="B171" s="1549">
        <v>1577</v>
      </c>
      <c r="C171" s="1549" t="s">
        <v>244</v>
      </c>
      <c r="D171" s="1549" t="s">
        <v>244</v>
      </c>
      <c r="E171" s="1549" t="s">
        <v>244</v>
      </c>
      <c r="F171" s="1549">
        <v>108</v>
      </c>
      <c r="G171" s="1549">
        <v>52.6</v>
      </c>
      <c r="H171" s="1549">
        <v>53.4</v>
      </c>
      <c r="I171" s="1549">
        <v>1</v>
      </c>
      <c r="J171" s="1549">
        <v>1</v>
      </c>
      <c r="K171" s="1549">
        <v>2</v>
      </c>
      <c r="L171" s="1549">
        <v>22.8</v>
      </c>
      <c r="M171" s="1549">
        <v>1050.4000000000001</v>
      </c>
      <c r="N171" s="1549">
        <v>68.099999999999994</v>
      </c>
      <c r="O171" s="1549">
        <v>2.1</v>
      </c>
      <c r="P171" s="1549">
        <v>323.60000000000002</v>
      </c>
    </row>
    <row r="172" spans="1:16">
      <c r="A172" s="1549" t="s">
        <v>848</v>
      </c>
      <c r="B172" s="1549">
        <v>1152.0999999999999</v>
      </c>
      <c r="C172" s="1549">
        <v>5.6</v>
      </c>
      <c r="D172" s="1549" t="s">
        <v>244</v>
      </c>
      <c r="E172" s="1549">
        <v>5.6</v>
      </c>
      <c r="F172" s="1549">
        <v>93.2</v>
      </c>
      <c r="G172" s="1549">
        <v>8.6999999999999993</v>
      </c>
      <c r="H172" s="1549">
        <v>83.2</v>
      </c>
      <c r="I172" s="1549">
        <v>0.3</v>
      </c>
      <c r="J172" s="1549">
        <v>1</v>
      </c>
      <c r="K172" s="1549">
        <v>0.7</v>
      </c>
      <c r="L172" s="1549">
        <v>10.1</v>
      </c>
      <c r="M172" s="1549">
        <v>285.2</v>
      </c>
      <c r="N172" s="1549">
        <v>702.5</v>
      </c>
      <c r="O172" s="1549">
        <v>1</v>
      </c>
      <c r="P172" s="1549">
        <v>53.8</v>
      </c>
    </row>
    <row r="173" spans="1:16">
      <c r="A173" s="1549" t="s">
        <v>849</v>
      </c>
      <c r="B173" s="1549">
        <v>13549.4</v>
      </c>
      <c r="C173" s="1549">
        <v>7</v>
      </c>
      <c r="D173" s="1549" t="s">
        <v>244</v>
      </c>
      <c r="E173" s="1549">
        <v>7</v>
      </c>
      <c r="F173" s="1549">
        <v>577.5</v>
      </c>
      <c r="G173" s="1549">
        <v>22.4</v>
      </c>
      <c r="H173" s="1549">
        <v>530.79999999999995</v>
      </c>
      <c r="I173" s="1549" t="s">
        <v>244</v>
      </c>
      <c r="J173" s="1549">
        <v>24.3</v>
      </c>
      <c r="K173" s="1549" t="s">
        <v>244</v>
      </c>
      <c r="L173" s="1549">
        <v>71.099999999999994</v>
      </c>
      <c r="M173" s="1549">
        <v>1111.5</v>
      </c>
      <c r="N173" s="1549">
        <v>11674.2</v>
      </c>
      <c r="O173" s="1549">
        <v>1</v>
      </c>
      <c r="P173" s="1549">
        <v>107.1</v>
      </c>
    </row>
    <row r="174" spans="1:16">
      <c r="A174" s="1549" t="s">
        <v>941</v>
      </c>
      <c r="B174" s="1549">
        <v>853.3</v>
      </c>
      <c r="C174" s="1549" t="s">
        <v>244</v>
      </c>
      <c r="D174" s="1549" t="s">
        <v>244</v>
      </c>
      <c r="E174" s="1549" t="s">
        <v>244</v>
      </c>
      <c r="F174" s="1549">
        <v>173.9</v>
      </c>
      <c r="G174" s="1549">
        <v>32.6</v>
      </c>
      <c r="H174" s="1549">
        <v>137.19999999999999</v>
      </c>
      <c r="I174" s="1549" t="s">
        <v>244</v>
      </c>
      <c r="J174" s="1549">
        <v>4.0999999999999996</v>
      </c>
      <c r="K174" s="1549">
        <v>1</v>
      </c>
      <c r="L174" s="1549">
        <v>14.5</v>
      </c>
      <c r="M174" s="1549">
        <v>394.4</v>
      </c>
      <c r="N174" s="1549">
        <v>98.3</v>
      </c>
      <c r="O174" s="1549">
        <v>1</v>
      </c>
      <c r="P174" s="1549">
        <v>170.2</v>
      </c>
    </row>
    <row r="175" spans="1:16">
      <c r="A175" s="1549" t="s">
        <v>850</v>
      </c>
      <c r="B175" s="1549">
        <v>5952.8</v>
      </c>
      <c r="C175" s="1549">
        <v>66.599999999999994</v>
      </c>
      <c r="D175" s="1549" t="s">
        <v>244</v>
      </c>
      <c r="E175" s="1549">
        <v>66.599999999999994</v>
      </c>
      <c r="F175" s="1549">
        <v>438</v>
      </c>
      <c r="G175" s="1549">
        <v>85.8</v>
      </c>
      <c r="H175" s="1549">
        <v>330.4</v>
      </c>
      <c r="I175" s="1549">
        <v>7.8</v>
      </c>
      <c r="J175" s="1549">
        <v>14</v>
      </c>
      <c r="K175" s="1549">
        <v>21.4</v>
      </c>
      <c r="L175" s="1549">
        <v>253.8</v>
      </c>
      <c r="M175" s="1549">
        <v>2729.6</v>
      </c>
      <c r="N175" s="1549">
        <v>877.6</v>
      </c>
      <c r="O175" s="1549">
        <v>12.3</v>
      </c>
      <c r="P175" s="1549">
        <v>1553.5</v>
      </c>
    </row>
    <row r="176" spans="1:16">
      <c r="A176" s="1549" t="s">
        <v>851</v>
      </c>
      <c r="B176" s="1549">
        <v>977.3</v>
      </c>
      <c r="C176" s="1549">
        <v>0.5</v>
      </c>
      <c r="D176" s="1549" t="s">
        <v>244</v>
      </c>
      <c r="E176" s="1549">
        <v>0.5</v>
      </c>
      <c r="F176" s="1549">
        <v>35.200000000000003</v>
      </c>
      <c r="G176" s="1549">
        <v>18.2</v>
      </c>
      <c r="H176" s="1549">
        <v>5</v>
      </c>
      <c r="I176" s="1549" t="s">
        <v>244</v>
      </c>
      <c r="J176" s="1549">
        <v>12</v>
      </c>
      <c r="K176" s="1549">
        <v>0.1</v>
      </c>
      <c r="L176" s="1549">
        <v>6</v>
      </c>
      <c r="M176" s="1549">
        <v>449.8</v>
      </c>
      <c r="N176" s="1549">
        <v>116.7</v>
      </c>
      <c r="O176" s="1549">
        <v>1.6</v>
      </c>
      <c r="P176" s="1549">
        <v>367.4</v>
      </c>
    </row>
    <row r="177" spans="1:16">
      <c r="A177" s="1549" t="s">
        <v>852</v>
      </c>
      <c r="B177" s="1549">
        <v>155935.79999999999</v>
      </c>
      <c r="C177" s="1549">
        <v>146.19999999999999</v>
      </c>
      <c r="D177" s="1549">
        <v>3.8</v>
      </c>
      <c r="E177" s="1549">
        <v>142.4</v>
      </c>
      <c r="F177" s="1549">
        <v>6418.8</v>
      </c>
      <c r="G177" s="1549">
        <v>390.8</v>
      </c>
      <c r="H177" s="1549">
        <v>2713</v>
      </c>
      <c r="I177" s="1549">
        <v>25</v>
      </c>
      <c r="J177" s="1549">
        <v>3290</v>
      </c>
      <c r="K177" s="1549">
        <v>441.2</v>
      </c>
      <c r="L177" s="1549">
        <v>4672.3999999999996</v>
      </c>
      <c r="M177" s="1549">
        <v>74006.7</v>
      </c>
      <c r="N177" s="1549">
        <v>6150</v>
      </c>
      <c r="O177" s="1549">
        <v>594.79999999999995</v>
      </c>
      <c r="P177" s="1549">
        <v>63505.7</v>
      </c>
    </row>
    <row r="178" spans="1:16">
      <c r="A178" s="1549" t="s">
        <v>853</v>
      </c>
      <c r="B178" s="1549">
        <v>31916.7</v>
      </c>
      <c r="C178" s="1549">
        <v>69.5</v>
      </c>
      <c r="D178" s="1549" t="s">
        <v>244</v>
      </c>
      <c r="E178" s="1549">
        <v>69.5</v>
      </c>
      <c r="F178" s="1549">
        <v>779.2</v>
      </c>
      <c r="G178" s="1549">
        <v>183.3</v>
      </c>
      <c r="H178" s="1549">
        <v>519.6</v>
      </c>
      <c r="I178" s="1549">
        <v>1.4</v>
      </c>
      <c r="J178" s="1549">
        <v>74.900000000000006</v>
      </c>
      <c r="K178" s="1549">
        <v>30.1</v>
      </c>
      <c r="L178" s="1549">
        <v>596.29999999999995</v>
      </c>
      <c r="M178" s="1549">
        <v>14422.6</v>
      </c>
      <c r="N178" s="1549">
        <v>6675</v>
      </c>
      <c r="O178" s="1549">
        <v>73.7</v>
      </c>
      <c r="P178" s="1549">
        <v>9270.2999999999993</v>
      </c>
    </row>
    <row r="179" spans="1:16">
      <c r="A179" s="1549" t="s">
        <v>854</v>
      </c>
    </row>
    <row r="180" spans="1:16">
      <c r="A180" s="1549" t="s">
        <v>826</v>
      </c>
      <c r="B180" s="1549">
        <v>8593</v>
      </c>
      <c r="C180" s="1549">
        <v>102</v>
      </c>
      <c r="D180" s="1549" t="s">
        <v>244</v>
      </c>
      <c r="E180" s="1549">
        <v>102</v>
      </c>
      <c r="F180" s="1549">
        <v>4450</v>
      </c>
      <c r="G180" s="1549">
        <v>340</v>
      </c>
      <c r="H180" s="1549">
        <v>4051</v>
      </c>
      <c r="I180" s="1549">
        <v>4</v>
      </c>
      <c r="J180" s="1549">
        <v>55</v>
      </c>
      <c r="K180" s="1549">
        <v>338</v>
      </c>
      <c r="L180" s="1549">
        <v>673</v>
      </c>
      <c r="M180" s="1549">
        <v>640</v>
      </c>
      <c r="N180" s="1549">
        <v>563</v>
      </c>
      <c r="O180" s="1549">
        <v>1569</v>
      </c>
      <c r="P180" s="1549">
        <v>258</v>
      </c>
    </row>
    <row r="181" spans="1:16">
      <c r="A181" s="1549" t="s">
        <v>827</v>
      </c>
      <c r="B181" s="1549">
        <v>1051</v>
      </c>
      <c r="C181" s="1549">
        <v>3</v>
      </c>
      <c r="D181" s="1549" t="s">
        <v>244</v>
      </c>
      <c r="E181" s="1549">
        <v>3</v>
      </c>
      <c r="F181" s="1549">
        <v>263</v>
      </c>
      <c r="G181" s="1549">
        <v>3</v>
      </c>
      <c r="H181" s="1549">
        <v>259</v>
      </c>
      <c r="I181" s="1549">
        <v>1</v>
      </c>
      <c r="J181" s="1549" t="s">
        <v>244</v>
      </c>
      <c r="K181" s="1549">
        <v>3</v>
      </c>
      <c r="L181" s="1549">
        <v>9</v>
      </c>
      <c r="M181" s="1549">
        <v>352</v>
      </c>
      <c r="N181" s="1549">
        <v>34</v>
      </c>
      <c r="O181" s="1549">
        <v>4</v>
      </c>
      <c r="P181" s="1549">
        <v>383</v>
      </c>
    </row>
    <row r="182" spans="1:16">
      <c r="A182" s="1549" t="s">
        <v>828</v>
      </c>
      <c r="B182" s="1549">
        <v>132316</v>
      </c>
      <c r="C182" s="1549">
        <v>339</v>
      </c>
      <c r="D182" s="1549">
        <v>65</v>
      </c>
      <c r="E182" s="1549">
        <v>274</v>
      </c>
      <c r="F182" s="1549">
        <v>8025</v>
      </c>
      <c r="G182" s="1549">
        <v>380</v>
      </c>
      <c r="H182" s="1549">
        <v>5131</v>
      </c>
      <c r="I182" s="1549">
        <v>23</v>
      </c>
      <c r="J182" s="1549">
        <v>2491</v>
      </c>
      <c r="K182" s="1549">
        <v>908</v>
      </c>
      <c r="L182" s="1549">
        <v>3521</v>
      </c>
      <c r="M182" s="1549">
        <v>59719</v>
      </c>
      <c r="N182" s="1549">
        <v>17408</v>
      </c>
      <c r="O182" s="1549">
        <v>2158</v>
      </c>
      <c r="P182" s="1549">
        <v>40238</v>
      </c>
    </row>
    <row r="183" spans="1:16">
      <c r="A183" s="1549" t="s">
        <v>829</v>
      </c>
      <c r="B183" s="1549">
        <v>87789</v>
      </c>
      <c r="C183" s="1549">
        <v>143</v>
      </c>
      <c r="D183" s="1549" t="s">
        <v>244</v>
      </c>
      <c r="E183" s="1549">
        <v>143</v>
      </c>
      <c r="F183" s="1549">
        <v>2283</v>
      </c>
      <c r="G183" s="1549">
        <v>46</v>
      </c>
      <c r="H183" s="1549">
        <v>1984</v>
      </c>
      <c r="I183" s="1549" t="s">
        <v>244</v>
      </c>
      <c r="J183" s="1549">
        <v>253</v>
      </c>
      <c r="K183" s="1549">
        <v>65</v>
      </c>
      <c r="L183" s="1549">
        <v>812</v>
      </c>
      <c r="M183" s="1549">
        <v>41881</v>
      </c>
      <c r="N183" s="1549">
        <v>12228</v>
      </c>
      <c r="O183" s="1549">
        <v>191</v>
      </c>
      <c r="P183" s="1549">
        <v>30186</v>
      </c>
    </row>
  </sheetData>
  <phoneticPr fontId="2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5" tint="-0.249977111117893"/>
  </sheetPr>
  <dimension ref="B1:P51"/>
  <sheetViews>
    <sheetView showGridLines="0" zoomScale="85" zoomScaleNormal="85" workbookViewId="0"/>
  </sheetViews>
  <sheetFormatPr defaultRowHeight="13.5"/>
  <cols>
    <col min="1" max="1" width="1.625" style="1377" customWidth="1"/>
    <col min="2" max="6" width="9.375" style="1377" customWidth="1"/>
    <col min="7" max="14" width="9.625" style="1377" customWidth="1"/>
    <col min="15" max="15" width="1.625" style="1377" customWidth="1"/>
    <col min="16" max="256" width="9" style="1377"/>
    <col min="257" max="257" width="1.625" style="1377" customWidth="1"/>
    <col min="258" max="261" width="9" style="1377"/>
    <col min="262" max="262" width="10.375" style="1377" customWidth="1"/>
    <col min="263" max="263" width="10.625" style="1377" customWidth="1"/>
    <col min="264" max="264" width="9.625" style="1377" customWidth="1"/>
    <col min="265" max="267" width="10.625" style="1377" customWidth="1"/>
    <col min="268" max="270" width="9.625" style="1377" customWidth="1"/>
    <col min="271" max="271" width="1.625" style="1377" customWidth="1"/>
    <col min="272" max="512" width="9" style="1377"/>
    <col min="513" max="513" width="1.625" style="1377" customWidth="1"/>
    <col min="514" max="517" width="9" style="1377"/>
    <col min="518" max="518" width="10.375" style="1377" customWidth="1"/>
    <col min="519" max="519" width="10.625" style="1377" customWidth="1"/>
    <col min="520" max="520" width="9.625" style="1377" customWidth="1"/>
    <col min="521" max="523" width="10.625" style="1377" customWidth="1"/>
    <col min="524" max="526" width="9.625" style="1377" customWidth="1"/>
    <col min="527" max="527" width="1.625" style="1377" customWidth="1"/>
    <col min="528" max="768" width="9" style="1377"/>
    <col min="769" max="769" width="1.625" style="1377" customWidth="1"/>
    <col min="770" max="773" width="9" style="1377"/>
    <col min="774" max="774" width="10.375" style="1377" customWidth="1"/>
    <col min="775" max="775" width="10.625" style="1377" customWidth="1"/>
    <col min="776" max="776" width="9.625" style="1377" customWidth="1"/>
    <col min="777" max="779" width="10.625" style="1377" customWidth="1"/>
    <col min="780" max="782" width="9.625" style="1377" customWidth="1"/>
    <col min="783" max="783" width="1.625" style="1377" customWidth="1"/>
    <col min="784" max="1024" width="9" style="1377"/>
    <col min="1025" max="1025" width="1.625" style="1377" customWidth="1"/>
    <col min="1026" max="1029" width="9" style="1377"/>
    <col min="1030" max="1030" width="10.375" style="1377" customWidth="1"/>
    <col min="1031" max="1031" width="10.625" style="1377" customWidth="1"/>
    <col min="1032" max="1032" width="9.625" style="1377" customWidth="1"/>
    <col min="1033" max="1035" width="10.625" style="1377" customWidth="1"/>
    <col min="1036" max="1038" width="9.625" style="1377" customWidth="1"/>
    <col min="1039" max="1039" width="1.625" style="1377" customWidth="1"/>
    <col min="1040" max="1280" width="9" style="1377"/>
    <col min="1281" max="1281" width="1.625" style="1377" customWidth="1"/>
    <col min="1282" max="1285" width="9" style="1377"/>
    <col min="1286" max="1286" width="10.375" style="1377" customWidth="1"/>
    <col min="1287" max="1287" width="10.625" style="1377" customWidth="1"/>
    <col min="1288" max="1288" width="9.625" style="1377" customWidth="1"/>
    <col min="1289" max="1291" width="10.625" style="1377" customWidth="1"/>
    <col min="1292" max="1294" width="9.625" style="1377" customWidth="1"/>
    <col min="1295" max="1295" width="1.625" style="1377" customWidth="1"/>
    <col min="1296" max="1536" width="9" style="1377"/>
    <col min="1537" max="1537" width="1.625" style="1377" customWidth="1"/>
    <col min="1538" max="1541" width="9" style="1377"/>
    <col min="1542" max="1542" width="10.375" style="1377" customWidth="1"/>
    <col min="1543" max="1543" width="10.625" style="1377" customWidth="1"/>
    <col min="1544" max="1544" width="9.625" style="1377" customWidth="1"/>
    <col min="1545" max="1547" width="10.625" style="1377" customWidth="1"/>
    <col min="1548" max="1550" width="9.625" style="1377" customWidth="1"/>
    <col min="1551" max="1551" width="1.625" style="1377" customWidth="1"/>
    <col min="1552" max="1792" width="9" style="1377"/>
    <col min="1793" max="1793" width="1.625" style="1377" customWidth="1"/>
    <col min="1794" max="1797" width="9" style="1377"/>
    <col min="1798" max="1798" width="10.375" style="1377" customWidth="1"/>
    <col min="1799" max="1799" width="10.625" style="1377" customWidth="1"/>
    <col min="1800" max="1800" width="9.625" style="1377" customWidth="1"/>
    <col min="1801" max="1803" width="10.625" style="1377" customWidth="1"/>
    <col min="1804" max="1806" width="9.625" style="1377" customWidth="1"/>
    <col min="1807" max="1807" width="1.625" style="1377" customWidth="1"/>
    <col min="1808" max="2048" width="9" style="1377"/>
    <col min="2049" max="2049" width="1.625" style="1377" customWidth="1"/>
    <col min="2050" max="2053" width="9" style="1377"/>
    <col min="2054" max="2054" width="10.375" style="1377" customWidth="1"/>
    <col min="2055" max="2055" width="10.625" style="1377" customWidth="1"/>
    <col min="2056" max="2056" width="9.625" style="1377" customWidth="1"/>
    <col min="2057" max="2059" width="10.625" style="1377" customWidth="1"/>
    <col min="2060" max="2062" width="9.625" style="1377" customWidth="1"/>
    <col min="2063" max="2063" width="1.625" style="1377" customWidth="1"/>
    <col min="2064" max="2304" width="9" style="1377"/>
    <col min="2305" max="2305" width="1.625" style="1377" customWidth="1"/>
    <col min="2306" max="2309" width="9" style="1377"/>
    <col min="2310" max="2310" width="10.375" style="1377" customWidth="1"/>
    <col min="2311" max="2311" width="10.625" style="1377" customWidth="1"/>
    <col min="2312" max="2312" width="9.625" style="1377" customWidth="1"/>
    <col min="2313" max="2315" width="10.625" style="1377" customWidth="1"/>
    <col min="2316" max="2318" width="9.625" style="1377" customWidth="1"/>
    <col min="2319" max="2319" width="1.625" style="1377" customWidth="1"/>
    <col min="2320" max="2560" width="9" style="1377"/>
    <col min="2561" max="2561" width="1.625" style="1377" customWidth="1"/>
    <col min="2562" max="2565" width="9" style="1377"/>
    <col min="2566" max="2566" width="10.375" style="1377" customWidth="1"/>
    <col min="2567" max="2567" width="10.625" style="1377" customWidth="1"/>
    <col min="2568" max="2568" width="9.625" style="1377" customWidth="1"/>
    <col min="2569" max="2571" width="10.625" style="1377" customWidth="1"/>
    <col min="2572" max="2574" width="9.625" style="1377" customWidth="1"/>
    <col min="2575" max="2575" width="1.625" style="1377" customWidth="1"/>
    <col min="2576" max="2816" width="9" style="1377"/>
    <col min="2817" max="2817" width="1.625" style="1377" customWidth="1"/>
    <col min="2818" max="2821" width="9" style="1377"/>
    <col min="2822" max="2822" width="10.375" style="1377" customWidth="1"/>
    <col min="2823" max="2823" width="10.625" style="1377" customWidth="1"/>
    <col min="2824" max="2824" width="9.625" style="1377" customWidth="1"/>
    <col min="2825" max="2827" width="10.625" style="1377" customWidth="1"/>
    <col min="2828" max="2830" width="9.625" style="1377" customWidth="1"/>
    <col min="2831" max="2831" width="1.625" style="1377" customWidth="1"/>
    <col min="2832" max="3072" width="9" style="1377"/>
    <col min="3073" max="3073" width="1.625" style="1377" customWidth="1"/>
    <col min="3074" max="3077" width="9" style="1377"/>
    <col min="3078" max="3078" width="10.375" style="1377" customWidth="1"/>
    <col min="3079" max="3079" width="10.625" style="1377" customWidth="1"/>
    <col min="3080" max="3080" width="9.625" style="1377" customWidth="1"/>
    <col min="3081" max="3083" width="10.625" style="1377" customWidth="1"/>
    <col min="3084" max="3086" width="9.625" style="1377" customWidth="1"/>
    <col min="3087" max="3087" width="1.625" style="1377" customWidth="1"/>
    <col min="3088" max="3328" width="9" style="1377"/>
    <col min="3329" max="3329" width="1.625" style="1377" customWidth="1"/>
    <col min="3330" max="3333" width="9" style="1377"/>
    <col min="3334" max="3334" width="10.375" style="1377" customWidth="1"/>
    <col min="3335" max="3335" width="10.625" style="1377" customWidth="1"/>
    <col min="3336" max="3336" width="9.625" style="1377" customWidth="1"/>
    <col min="3337" max="3339" width="10.625" style="1377" customWidth="1"/>
    <col min="3340" max="3342" width="9.625" style="1377" customWidth="1"/>
    <col min="3343" max="3343" width="1.625" style="1377" customWidth="1"/>
    <col min="3344" max="3584" width="9" style="1377"/>
    <col min="3585" max="3585" width="1.625" style="1377" customWidth="1"/>
    <col min="3586" max="3589" width="9" style="1377"/>
    <col min="3590" max="3590" width="10.375" style="1377" customWidth="1"/>
    <col min="3591" max="3591" width="10.625" style="1377" customWidth="1"/>
    <col min="3592" max="3592" width="9.625" style="1377" customWidth="1"/>
    <col min="3593" max="3595" width="10.625" style="1377" customWidth="1"/>
    <col min="3596" max="3598" width="9.625" style="1377" customWidth="1"/>
    <col min="3599" max="3599" width="1.625" style="1377" customWidth="1"/>
    <col min="3600" max="3840" width="9" style="1377"/>
    <col min="3841" max="3841" width="1.625" style="1377" customWidth="1"/>
    <col min="3842" max="3845" width="9" style="1377"/>
    <col min="3846" max="3846" width="10.375" style="1377" customWidth="1"/>
    <col min="3847" max="3847" width="10.625" style="1377" customWidth="1"/>
    <col min="3848" max="3848" width="9.625" style="1377" customWidth="1"/>
    <col min="3849" max="3851" width="10.625" style="1377" customWidth="1"/>
    <col min="3852" max="3854" width="9.625" style="1377" customWidth="1"/>
    <col min="3855" max="3855" width="1.625" style="1377" customWidth="1"/>
    <col min="3856" max="4096" width="9" style="1377"/>
    <col min="4097" max="4097" width="1.625" style="1377" customWidth="1"/>
    <col min="4098" max="4101" width="9" style="1377"/>
    <col min="4102" max="4102" width="10.375" style="1377" customWidth="1"/>
    <col min="4103" max="4103" width="10.625" style="1377" customWidth="1"/>
    <col min="4104" max="4104" width="9.625" style="1377" customWidth="1"/>
    <col min="4105" max="4107" width="10.625" style="1377" customWidth="1"/>
    <col min="4108" max="4110" width="9.625" style="1377" customWidth="1"/>
    <col min="4111" max="4111" width="1.625" style="1377" customWidth="1"/>
    <col min="4112" max="4352" width="9" style="1377"/>
    <col min="4353" max="4353" width="1.625" style="1377" customWidth="1"/>
    <col min="4354" max="4357" width="9" style="1377"/>
    <col min="4358" max="4358" width="10.375" style="1377" customWidth="1"/>
    <col min="4359" max="4359" width="10.625" style="1377" customWidth="1"/>
    <col min="4360" max="4360" width="9.625" style="1377" customWidth="1"/>
    <col min="4361" max="4363" width="10.625" style="1377" customWidth="1"/>
    <col min="4364" max="4366" width="9.625" style="1377" customWidth="1"/>
    <col min="4367" max="4367" width="1.625" style="1377" customWidth="1"/>
    <col min="4368" max="4608" width="9" style="1377"/>
    <col min="4609" max="4609" width="1.625" style="1377" customWidth="1"/>
    <col min="4610" max="4613" width="9" style="1377"/>
    <col min="4614" max="4614" width="10.375" style="1377" customWidth="1"/>
    <col min="4615" max="4615" width="10.625" style="1377" customWidth="1"/>
    <col min="4616" max="4616" width="9.625" style="1377" customWidth="1"/>
    <col min="4617" max="4619" width="10.625" style="1377" customWidth="1"/>
    <col min="4620" max="4622" width="9.625" style="1377" customWidth="1"/>
    <col min="4623" max="4623" width="1.625" style="1377" customWidth="1"/>
    <col min="4624" max="4864" width="9" style="1377"/>
    <col min="4865" max="4865" width="1.625" style="1377" customWidth="1"/>
    <col min="4866" max="4869" width="9" style="1377"/>
    <col min="4870" max="4870" width="10.375" style="1377" customWidth="1"/>
    <col min="4871" max="4871" width="10.625" style="1377" customWidth="1"/>
    <col min="4872" max="4872" width="9.625" style="1377" customWidth="1"/>
    <col min="4873" max="4875" width="10.625" style="1377" customWidth="1"/>
    <col min="4876" max="4878" width="9.625" style="1377" customWidth="1"/>
    <col min="4879" max="4879" width="1.625" style="1377" customWidth="1"/>
    <col min="4880" max="5120" width="9" style="1377"/>
    <col min="5121" max="5121" width="1.625" style="1377" customWidth="1"/>
    <col min="5122" max="5125" width="9" style="1377"/>
    <col min="5126" max="5126" width="10.375" style="1377" customWidth="1"/>
    <col min="5127" max="5127" width="10.625" style="1377" customWidth="1"/>
    <col min="5128" max="5128" width="9.625" style="1377" customWidth="1"/>
    <col min="5129" max="5131" width="10.625" style="1377" customWidth="1"/>
    <col min="5132" max="5134" width="9.625" style="1377" customWidth="1"/>
    <col min="5135" max="5135" width="1.625" style="1377" customWidth="1"/>
    <col min="5136" max="5376" width="9" style="1377"/>
    <col min="5377" max="5377" width="1.625" style="1377" customWidth="1"/>
    <col min="5378" max="5381" width="9" style="1377"/>
    <col min="5382" max="5382" width="10.375" style="1377" customWidth="1"/>
    <col min="5383" max="5383" width="10.625" style="1377" customWidth="1"/>
    <col min="5384" max="5384" width="9.625" style="1377" customWidth="1"/>
    <col min="5385" max="5387" width="10.625" style="1377" customWidth="1"/>
    <col min="5388" max="5390" width="9.625" style="1377" customWidth="1"/>
    <col min="5391" max="5391" width="1.625" style="1377" customWidth="1"/>
    <col min="5392" max="5632" width="9" style="1377"/>
    <col min="5633" max="5633" width="1.625" style="1377" customWidth="1"/>
    <col min="5634" max="5637" width="9" style="1377"/>
    <col min="5638" max="5638" width="10.375" style="1377" customWidth="1"/>
    <col min="5639" max="5639" width="10.625" style="1377" customWidth="1"/>
    <col min="5640" max="5640" width="9.625" style="1377" customWidth="1"/>
    <col min="5641" max="5643" width="10.625" style="1377" customWidth="1"/>
    <col min="5644" max="5646" width="9.625" style="1377" customWidth="1"/>
    <col min="5647" max="5647" width="1.625" style="1377" customWidth="1"/>
    <col min="5648" max="5888" width="9" style="1377"/>
    <col min="5889" max="5889" width="1.625" style="1377" customWidth="1"/>
    <col min="5890" max="5893" width="9" style="1377"/>
    <col min="5894" max="5894" width="10.375" style="1377" customWidth="1"/>
    <col min="5895" max="5895" width="10.625" style="1377" customWidth="1"/>
    <col min="5896" max="5896" width="9.625" style="1377" customWidth="1"/>
    <col min="5897" max="5899" width="10.625" style="1377" customWidth="1"/>
    <col min="5900" max="5902" width="9.625" style="1377" customWidth="1"/>
    <col min="5903" max="5903" width="1.625" style="1377" customWidth="1"/>
    <col min="5904" max="6144" width="9" style="1377"/>
    <col min="6145" max="6145" width="1.625" style="1377" customWidth="1"/>
    <col min="6146" max="6149" width="9" style="1377"/>
    <col min="6150" max="6150" width="10.375" style="1377" customWidth="1"/>
    <col min="6151" max="6151" width="10.625" style="1377" customWidth="1"/>
    <col min="6152" max="6152" width="9.625" style="1377" customWidth="1"/>
    <col min="6153" max="6155" width="10.625" style="1377" customWidth="1"/>
    <col min="6156" max="6158" width="9.625" style="1377" customWidth="1"/>
    <col min="6159" max="6159" width="1.625" style="1377" customWidth="1"/>
    <col min="6160" max="6400" width="9" style="1377"/>
    <col min="6401" max="6401" width="1.625" style="1377" customWidth="1"/>
    <col min="6402" max="6405" width="9" style="1377"/>
    <col min="6406" max="6406" width="10.375" style="1377" customWidth="1"/>
    <col min="6407" max="6407" width="10.625" style="1377" customWidth="1"/>
    <col min="6408" max="6408" width="9.625" style="1377" customWidth="1"/>
    <col min="6409" max="6411" width="10.625" style="1377" customWidth="1"/>
    <col min="6412" max="6414" width="9.625" style="1377" customWidth="1"/>
    <col min="6415" max="6415" width="1.625" style="1377" customWidth="1"/>
    <col min="6416" max="6656" width="9" style="1377"/>
    <col min="6657" max="6657" width="1.625" style="1377" customWidth="1"/>
    <col min="6658" max="6661" width="9" style="1377"/>
    <col min="6662" max="6662" width="10.375" style="1377" customWidth="1"/>
    <col min="6663" max="6663" width="10.625" style="1377" customWidth="1"/>
    <col min="6664" max="6664" width="9.625" style="1377" customWidth="1"/>
    <col min="6665" max="6667" width="10.625" style="1377" customWidth="1"/>
    <col min="6668" max="6670" width="9.625" style="1377" customWidth="1"/>
    <col min="6671" max="6671" width="1.625" style="1377" customWidth="1"/>
    <col min="6672" max="6912" width="9" style="1377"/>
    <col min="6913" max="6913" width="1.625" style="1377" customWidth="1"/>
    <col min="6914" max="6917" width="9" style="1377"/>
    <col min="6918" max="6918" width="10.375" style="1377" customWidth="1"/>
    <col min="6919" max="6919" width="10.625" style="1377" customWidth="1"/>
    <col min="6920" max="6920" width="9.625" style="1377" customWidth="1"/>
    <col min="6921" max="6923" width="10.625" style="1377" customWidth="1"/>
    <col min="6924" max="6926" width="9.625" style="1377" customWidth="1"/>
    <col min="6927" max="6927" width="1.625" style="1377" customWidth="1"/>
    <col min="6928" max="7168" width="9" style="1377"/>
    <col min="7169" max="7169" width="1.625" style="1377" customWidth="1"/>
    <col min="7170" max="7173" width="9" style="1377"/>
    <col min="7174" max="7174" width="10.375" style="1377" customWidth="1"/>
    <col min="7175" max="7175" width="10.625" style="1377" customWidth="1"/>
    <col min="7176" max="7176" width="9.625" style="1377" customWidth="1"/>
    <col min="7177" max="7179" width="10.625" style="1377" customWidth="1"/>
    <col min="7180" max="7182" width="9.625" style="1377" customWidth="1"/>
    <col min="7183" max="7183" width="1.625" style="1377" customWidth="1"/>
    <col min="7184" max="7424" width="9" style="1377"/>
    <col min="7425" max="7425" width="1.625" style="1377" customWidth="1"/>
    <col min="7426" max="7429" width="9" style="1377"/>
    <col min="7430" max="7430" width="10.375" style="1377" customWidth="1"/>
    <col min="7431" max="7431" width="10.625" style="1377" customWidth="1"/>
    <col min="7432" max="7432" width="9.625" style="1377" customWidth="1"/>
    <col min="7433" max="7435" width="10.625" style="1377" customWidth="1"/>
    <col min="7436" max="7438" width="9.625" style="1377" customWidth="1"/>
    <col min="7439" max="7439" width="1.625" style="1377" customWidth="1"/>
    <col min="7440" max="7680" width="9" style="1377"/>
    <col min="7681" max="7681" width="1.625" style="1377" customWidth="1"/>
    <col min="7682" max="7685" width="9" style="1377"/>
    <col min="7686" max="7686" width="10.375" style="1377" customWidth="1"/>
    <col min="7687" max="7687" width="10.625" style="1377" customWidth="1"/>
    <col min="7688" max="7688" width="9.625" style="1377" customWidth="1"/>
    <col min="7689" max="7691" width="10.625" style="1377" customWidth="1"/>
    <col min="7692" max="7694" width="9.625" style="1377" customWidth="1"/>
    <col min="7695" max="7695" width="1.625" style="1377" customWidth="1"/>
    <col min="7696" max="7936" width="9" style="1377"/>
    <col min="7937" max="7937" width="1.625" style="1377" customWidth="1"/>
    <col min="7938" max="7941" width="9" style="1377"/>
    <col min="7942" max="7942" width="10.375" style="1377" customWidth="1"/>
    <col min="7943" max="7943" width="10.625" style="1377" customWidth="1"/>
    <col min="7944" max="7944" width="9.625" style="1377" customWidth="1"/>
    <col min="7945" max="7947" width="10.625" style="1377" customWidth="1"/>
    <col min="7948" max="7950" width="9.625" style="1377" customWidth="1"/>
    <col min="7951" max="7951" width="1.625" style="1377" customWidth="1"/>
    <col min="7952" max="8192" width="9" style="1377"/>
    <col min="8193" max="8193" width="1.625" style="1377" customWidth="1"/>
    <col min="8194" max="8197" width="9" style="1377"/>
    <col min="8198" max="8198" width="10.375" style="1377" customWidth="1"/>
    <col min="8199" max="8199" width="10.625" style="1377" customWidth="1"/>
    <col min="8200" max="8200" width="9.625" style="1377" customWidth="1"/>
    <col min="8201" max="8203" width="10.625" style="1377" customWidth="1"/>
    <col min="8204" max="8206" width="9.625" style="1377" customWidth="1"/>
    <col min="8207" max="8207" width="1.625" style="1377" customWidth="1"/>
    <col min="8208" max="8448" width="9" style="1377"/>
    <col min="8449" max="8449" width="1.625" style="1377" customWidth="1"/>
    <col min="8450" max="8453" width="9" style="1377"/>
    <col min="8454" max="8454" width="10.375" style="1377" customWidth="1"/>
    <col min="8455" max="8455" width="10.625" style="1377" customWidth="1"/>
    <col min="8456" max="8456" width="9.625" style="1377" customWidth="1"/>
    <col min="8457" max="8459" width="10.625" style="1377" customWidth="1"/>
    <col min="8460" max="8462" width="9.625" style="1377" customWidth="1"/>
    <col min="8463" max="8463" width="1.625" style="1377" customWidth="1"/>
    <col min="8464" max="8704" width="9" style="1377"/>
    <col min="8705" max="8705" width="1.625" style="1377" customWidth="1"/>
    <col min="8706" max="8709" width="9" style="1377"/>
    <col min="8710" max="8710" width="10.375" style="1377" customWidth="1"/>
    <col min="8711" max="8711" width="10.625" style="1377" customWidth="1"/>
    <col min="8712" max="8712" width="9.625" style="1377" customWidth="1"/>
    <col min="8713" max="8715" width="10.625" style="1377" customWidth="1"/>
    <col min="8716" max="8718" width="9.625" style="1377" customWidth="1"/>
    <col min="8719" max="8719" width="1.625" style="1377" customWidth="1"/>
    <col min="8720" max="8960" width="9" style="1377"/>
    <col min="8961" max="8961" width="1.625" style="1377" customWidth="1"/>
    <col min="8962" max="8965" width="9" style="1377"/>
    <col min="8966" max="8966" width="10.375" style="1377" customWidth="1"/>
    <col min="8967" max="8967" width="10.625" style="1377" customWidth="1"/>
    <col min="8968" max="8968" width="9.625" style="1377" customWidth="1"/>
    <col min="8969" max="8971" width="10.625" style="1377" customWidth="1"/>
    <col min="8972" max="8974" width="9.625" style="1377" customWidth="1"/>
    <col min="8975" max="8975" width="1.625" style="1377" customWidth="1"/>
    <col min="8976" max="9216" width="9" style="1377"/>
    <col min="9217" max="9217" width="1.625" style="1377" customWidth="1"/>
    <col min="9218" max="9221" width="9" style="1377"/>
    <col min="9222" max="9222" width="10.375" style="1377" customWidth="1"/>
    <col min="9223" max="9223" width="10.625" style="1377" customWidth="1"/>
    <col min="9224" max="9224" width="9.625" style="1377" customWidth="1"/>
    <col min="9225" max="9227" width="10.625" style="1377" customWidth="1"/>
    <col min="9228" max="9230" width="9.625" style="1377" customWidth="1"/>
    <col min="9231" max="9231" width="1.625" style="1377" customWidth="1"/>
    <col min="9232" max="9472" width="9" style="1377"/>
    <col min="9473" max="9473" width="1.625" style="1377" customWidth="1"/>
    <col min="9474" max="9477" width="9" style="1377"/>
    <col min="9478" max="9478" width="10.375" style="1377" customWidth="1"/>
    <col min="9479" max="9479" width="10.625" style="1377" customWidth="1"/>
    <col min="9480" max="9480" width="9.625" style="1377" customWidth="1"/>
    <col min="9481" max="9483" width="10.625" style="1377" customWidth="1"/>
    <col min="9484" max="9486" width="9.625" style="1377" customWidth="1"/>
    <col min="9487" max="9487" width="1.625" style="1377" customWidth="1"/>
    <col min="9488" max="9728" width="9" style="1377"/>
    <col min="9729" max="9729" width="1.625" style="1377" customWidth="1"/>
    <col min="9730" max="9733" width="9" style="1377"/>
    <col min="9734" max="9734" width="10.375" style="1377" customWidth="1"/>
    <col min="9735" max="9735" width="10.625" style="1377" customWidth="1"/>
    <col min="9736" max="9736" width="9.625" style="1377" customWidth="1"/>
    <col min="9737" max="9739" width="10.625" style="1377" customWidth="1"/>
    <col min="9740" max="9742" width="9.625" style="1377" customWidth="1"/>
    <col min="9743" max="9743" width="1.625" style="1377" customWidth="1"/>
    <col min="9744" max="9984" width="9" style="1377"/>
    <col min="9985" max="9985" width="1.625" style="1377" customWidth="1"/>
    <col min="9986" max="9989" width="9" style="1377"/>
    <col min="9990" max="9990" width="10.375" style="1377" customWidth="1"/>
    <col min="9991" max="9991" width="10.625" style="1377" customWidth="1"/>
    <col min="9992" max="9992" width="9.625" style="1377" customWidth="1"/>
    <col min="9993" max="9995" width="10.625" style="1377" customWidth="1"/>
    <col min="9996" max="9998" width="9.625" style="1377" customWidth="1"/>
    <col min="9999" max="9999" width="1.625" style="1377" customWidth="1"/>
    <col min="10000" max="10240" width="9" style="1377"/>
    <col min="10241" max="10241" width="1.625" style="1377" customWidth="1"/>
    <col min="10242" max="10245" width="9" style="1377"/>
    <col min="10246" max="10246" width="10.375" style="1377" customWidth="1"/>
    <col min="10247" max="10247" width="10.625" style="1377" customWidth="1"/>
    <col min="10248" max="10248" width="9.625" style="1377" customWidth="1"/>
    <col min="10249" max="10251" width="10.625" style="1377" customWidth="1"/>
    <col min="10252" max="10254" width="9.625" style="1377" customWidth="1"/>
    <col min="10255" max="10255" width="1.625" style="1377" customWidth="1"/>
    <col min="10256" max="10496" width="9" style="1377"/>
    <col min="10497" max="10497" width="1.625" style="1377" customWidth="1"/>
    <col min="10498" max="10501" width="9" style="1377"/>
    <col min="10502" max="10502" width="10.375" style="1377" customWidth="1"/>
    <col min="10503" max="10503" width="10.625" style="1377" customWidth="1"/>
    <col min="10504" max="10504" width="9.625" style="1377" customWidth="1"/>
    <col min="10505" max="10507" width="10.625" style="1377" customWidth="1"/>
    <col min="10508" max="10510" width="9.625" style="1377" customWidth="1"/>
    <col min="10511" max="10511" width="1.625" style="1377" customWidth="1"/>
    <col min="10512" max="10752" width="9" style="1377"/>
    <col min="10753" max="10753" width="1.625" style="1377" customWidth="1"/>
    <col min="10754" max="10757" width="9" style="1377"/>
    <col min="10758" max="10758" width="10.375" style="1377" customWidth="1"/>
    <col min="10759" max="10759" width="10.625" style="1377" customWidth="1"/>
    <col min="10760" max="10760" width="9.625" style="1377" customWidth="1"/>
    <col min="10761" max="10763" width="10.625" style="1377" customWidth="1"/>
    <col min="10764" max="10766" width="9.625" style="1377" customWidth="1"/>
    <col min="10767" max="10767" width="1.625" style="1377" customWidth="1"/>
    <col min="10768" max="11008" width="9" style="1377"/>
    <col min="11009" max="11009" width="1.625" style="1377" customWidth="1"/>
    <col min="11010" max="11013" width="9" style="1377"/>
    <col min="11014" max="11014" width="10.375" style="1377" customWidth="1"/>
    <col min="11015" max="11015" width="10.625" style="1377" customWidth="1"/>
    <col min="11016" max="11016" width="9.625" style="1377" customWidth="1"/>
    <col min="11017" max="11019" width="10.625" style="1377" customWidth="1"/>
    <col min="11020" max="11022" width="9.625" style="1377" customWidth="1"/>
    <col min="11023" max="11023" width="1.625" style="1377" customWidth="1"/>
    <col min="11024" max="11264" width="9" style="1377"/>
    <col min="11265" max="11265" width="1.625" style="1377" customWidth="1"/>
    <col min="11266" max="11269" width="9" style="1377"/>
    <col min="11270" max="11270" width="10.375" style="1377" customWidth="1"/>
    <col min="11271" max="11271" width="10.625" style="1377" customWidth="1"/>
    <col min="11272" max="11272" width="9.625" style="1377" customWidth="1"/>
    <col min="11273" max="11275" width="10.625" style="1377" customWidth="1"/>
    <col min="11276" max="11278" width="9.625" style="1377" customWidth="1"/>
    <col min="11279" max="11279" width="1.625" style="1377" customWidth="1"/>
    <col min="11280" max="11520" width="9" style="1377"/>
    <col min="11521" max="11521" width="1.625" style="1377" customWidth="1"/>
    <col min="11522" max="11525" width="9" style="1377"/>
    <col min="11526" max="11526" width="10.375" style="1377" customWidth="1"/>
    <col min="11527" max="11527" width="10.625" style="1377" customWidth="1"/>
    <col min="11528" max="11528" width="9.625" style="1377" customWidth="1"/>
    <col min="11529" max="11531" width="10.625" style="1377" customWidth="1"/>
    <col min="11532" max="11534" width="9.625" style="1377" customWidth="1"/>
    <col min="11535" max="11535" width="1.625" style="1377" customWidth="1"/>
    <col min="11536" max="11776" width="9" style="1377"/>
    <col min="11777" max="11777" width="1.625" style="1377" customWidth="1"/>
    <col min="11778" max="11781" width="9" style="1377"/>
    <col min="11782" max="11782" width="10.375" style="1377" customWidth="1"/>
    <col min="11783" max="11783" width="10.625" style="1377" customWidth="1"/>
    <col min="11784" max="11784" width="9.625" style="1377" customWidth="1"/>
    <col min="11785" max="11787" width="10.625" style="1377" customWidth="1"/>
    <col min="11788" max="11790" width="9.625" style="1377" customWidth="1"/>
    <col min="11791" max="11791" width="1.625" style="1377" customWidth="1"/>
    <col min="11792" max="12032" width="9" style="1377"/>
    <col min="12033" max="12033" width="1.625" style="1377" customWidth="1"/>
    <col min="12034" max="12037" width="9" style="1377"/>
    <col min="12038" max="12038" width="10.375" style="1377" customWidth="1"/>
    <col min="12039" max="12039" width="10.625" style="1377" customWidth="1"/>
    <col min="12040" max="12040" width="9.625" style="1377" customWidth="1"/>
    <col min="12041" max="12043" width="10.625" style="1377" customWidth="1"/>
    <col min="12044" max="12046" width="9.625" style="1377" customWidth="1"/>
    <col min="12047" max="12047" width="1.625" style="1377" customWidth="1"/>
    <col min="12048" max="12288" width="9" style="1377"/>
    <col min="12289" max="12289" width="1.625" style="1377" customWidth="1"/>
    <col min="12290" max="12293" width="9" style="1377"/>
    <col min="12294" max="12294" width="10.375" style="1377" customWidth="1"/>
    <col min="12295" max="12295" width="10.625" style="1377" customWidth="1"/>
    <col min="12296" max="12296" width="9.625" style="1377" customWidth="1"/>
    <col min="12297" max="12299" width="10.625" style="1377" customWidth="1"/>
    <col min="12300" max="12302" width="9.625" style="1377" customWidth="1"/>
    <col min="12303" max="12303" width="1.625" style="1377" customWidth="1"/>
    <col min="12304" max="12544" width="9" style="1377"/>
    <col min="12545" max="12545" width="1.625" style="1377" customWidth="1"/>
    <col min="12546" max="12549" width="9" style="1377"/>
    <col min="12550" max="12550" width="10.375" style="1377" customWidth="1"/>
    <col min="12551" max="12551" width="10.625" style="1377" customWidth="1"/>
    <col min="12552" max="12552" width="9.625" style="1377" customWidth="1"/>
    <col min="12553" max="12555" width="10.625" style="1377" customWidth="1"/>
    <col min="12556" max="12558" width="9.625" style="1377" customWidth="1"/>
    <col min="12559" max="12559" width="1.625" style="1377" customWidth="1"/>
    <col min="12560" max="12800" width="9" style="1377"/>
    <col min="12801" max="12801" width="1.625" style="1377" customWidth="1"/>
    <col min="12802" max="12805" width="9" style="1377"/>
    <col min="12806" max="12806" width="10.375" style="1377" customWidth="1"/>
    <col min="12807" max="12807" width="10.625" style="1377" customWidth="1"/>
    <col min="12808" max="12808" width="9.625" style="1377" customWidth="1"/>
    <col min="12809" max="12811" width="10.625" style="1377" customWidth="1"/>
    <col min="12812" max="12814" width="9.625" style="1377" customWidth="1"/>
    <col min="12815" max="12815" width="1.625" style="1377" customWidth="1"/>
    <col min="12816" max="13056" width="9" style="1377"/>
    <col min="13057" max="13057" width="1.625" style="1377" customWidth="1"/>
    <col min="13058" max="13061" width="9" style="1377"/>
    <col min="13062" max="13062" width="10.375" style="1377" customWidth="1"/>
    <col min="13063" max="13063" width="10.625" style="1377" customWidth="1"/>
    <col min="13064" max="13064" width="9.625" style="1377" customWidth="1"/>
    <col min="13065" max="13067" width="10.625" style="1377" customWidth="1"/>
    <col min="13068" max="13070" width="9.625" style="1377" customWidth="1"/>
    <col min="13071" max="13071" width="1.625" style="1377" customWidth="1"/>
    <col min="13072" max="13312" width="9" style="1377"/>
    <col min="13313" max="13313" width="1.625" style="1377" customWidth="1"/>
    <col min="13314" max="13317" width="9" style="1377"/>
    <col min="13318" max="13318" width="10.375" style="1377" customWidth="1"/>
    <col min="13319" max="13319" width="10.625" style="1377" customWidth="1"/>
    <col min="13320" max="13320" width="9.625" style="1377" customWidth="1"/>
    <col min="13321" max="13323" width="10.625" style="1377" customWidth="1"/>
    <col min="13324" max="13326" width="9.625" style="1377" customWidth="1"/>
    <col min="13327" max="13327" width="1.625" style="1377" customWidth="1"/>
    <col min="13328" max="13568" width="9" style="1377"/>
    <col min="13569" max="13569" width="1.625" style="1377" customWidth="1"/>
    <col min="13570" max="13573" width="9" style="1377"/>
    <col min="13574" max="13574" width="10.375" style="1377" customWidth="1"/>
    <col min="13575" max="13575" width="10.625" style="1377" customWidth="1"/>
    <col min="13576" max="13576" width="9.625" style="1377" customWidth="1"/>
    <col min="13577" max="13579" width="10.625" style="1377" customWidth="1"/>
    <col min="13580" max="13582" width="9.625" style="1377" customWidth="1"/>
    <col min="13583" max="13583" width="1.625" style="1377" customWidth="1"/>
    <col min="13584" max="13824" width="9" style="1377"/>
    <col min="13825" max="13825" width="1.625" style="1377" customWidth="1"/>
    <col min="13826" max="13829" width="9" style="1377"/>
    <col min="13830" max="13830" width="10.375" style="1377" customWidth="1"/>
    <col min="13831" max="13831" width="10.625" style="1377" customWidth="1"/>
    <col min="13832" max="13832" width="9.625" style="1377" customWidth="1"/>
    <col min="13833" max="13835" width="10.625" style="1377" customWidth="1"/>
    <col min="13836" max="13838" width="9.625" style="1377" customWidth="1"/>
    <col min="13839" max="13839" width="1.625" style="1377" customWidth="1"/>
    <col min="13840" max="14080" width="9" style="1377"/>
    <col min="14081" max="14081" width="1.625" style="1377" customWidth="1"/>
    <col min="14082" max="14085" width="9" style="1377"/>
    <col min="14086" max="14086" width="10.375" style="1377" customWidth="1"/>
    <col min="14087" max="14087" width="10.625" style="1377" customWidth="1"/>
    <col min="14088" max="14088" width="9.625" style="1377" customWidth="1"/>
    <col min="14089" max="14091" width="10.625" style="1377" customWidth="1"/>
    <col min="14092" max="14094" width="9.625" style="1377" customWidth="1"/>
    <col min="14095" max="14095" width="1.625" style="1377" customWidth="1"/>
    <col min="14096" max="14336" width="9" style="1377"/>
    <col min="14337" max="14337" width="1.625" style="1377" customWidth="1"/>
    <col min="14338" max="14341" width="9" style="1377"/>
    <col min="14342" max="14342" width="10.375" style="1377" customWidth="1"/>
    <col min="14343" max="14343" width="10.625" style="1377" customWidth="1"/>
    <col min="14344" max="14344" width="9.625" style="1377" customWidth="1"/>
    <col min="14345" max="14347" width="10.625" style="1377" customWidth="1"/>
    <col min="14348" max="14350" width="9.625" style="1377" customWidth="1"/>
    <col min="14351" max="14351" width="1.625" style="1377" customWidth="1"/>
    <col min="14352" max="14592" width="9" style="1377"/>
    <col min="14593" max="14593" width="1.625" style="1377" customWidth="1"/>
    <col min="14594" max="14597" width="9" style="1377"/>
    <col min="14598" max="14598" width="10.375" style="1377" customWidth="1"/>
    <col min="14599" max="14599" width="10.625" style="1377" customWidth="1"/>
    <col min="14600" max="14600" width="9.625" style="1377" customWidth="1"/>
    <col min="14601" max="14603" width="10.625" style="1377" customWidth="1"/>
    <col min="14604" max="14606" width="9.625" style="1377" customWidth="1"/>
    <col min="14607" max="14607" width="1.625" style="1377" customWidth="1"/>
    <col min="14608" max="14848" width="9" style="1377"/>
    <col min="14849" max="14849" width="1.625" style="1377" customWidth="1"/>
    <col min="14850" max="14853" width="9" style="1377"/>
    <col min="14854" max="14854" width="10.375" style="1377" customWidth="1"/>
    <col min="14855" max="14855" width="10.625" style="1377" customWidth="1"/>
    <col min="14856" max="14856" width="9.625" style="1377" customWidth="1"/>
    <col min="14857" max="14859" width="10.625" style="1377" customWidth="1"/>
    <col min="14860" max="14862" width="9.625" style="1377" customWidth="1"/>
    <col min="14863" max="14863" width="1.625" style="1377" customWidth="1"/>
    <col min="14864" max="15104" width="9" style="1377"/>
    <col min="15105" max="15105" width="1.625" style="1377" customWidth="1"/>
    <col min="15106" max="15109" width="9" style="1377"/>
    <col min="15110" max="15110" width="10.375" style="1377" customWidth="1"/>
    <col min="15111" max="15111" width="10.625" style="1377" customWidth="1"/>
    <col min="15112" max="15112" width="9.625" style="1377" customWidth="1"/>
    <col min="15113" max="15115" width="10.625" style="1377" customWidth="1"/>
    <col min="15116" max="15118" width="9.625" style="1377" customWidth="1"/>
    <col min="15119" max="15119" width="1.625" style="1377" customWidth="1"/>
    <col min="15120" max="15360" width="9" style="1377"/>
    <col min="15361" max="15361" width="1.625" style="1377" customWidth="1"/>
    <col min="15362" max="15365" width="9" style="1377"/>
    <col min="15366" max="15366" width="10.375" style="1377" customWidth="1"/>
    <col min="15367" max="15367" width="10.625" style="1377" customWidth="1"/>
    <col min="15368" max="15368" width="9.625" style="1377" customWidth="1"/>
    <col min="15369" max="15371" width="10.625" style="1377" customWidth="1"/>
    <col min="15372" max="15374" width="9.625" style="1377" customWidth="1"/>
    <col min="15375" max="15375" width="1.625" style="1377" customWidth="1"/>
    <col min="15376" max="15616" width="9" style="1377"/>
    <col min="15617" max="15617" width="1.625" style="1377" customWidth="1"/>
    <col min="15618" max="15621" width="9" style="1377"/>
    <col min="15622" max="15622" width="10.375" style="1377" customWidth="1"/>
    <col min="15623" max="15623" width="10.625" style="1377" customWidth="1"/>
    <col min="15624" max="15624" width="9.625" style="1377" customWidth="1"/>
    <col min="15625" max="15627" width="10.625" style="1377" customWidth="1"/>
    <col min="15628" max="15630" width="9.625" style="1377" customWidth="1"/>
    <col min="15631" max="15631" width="1.625" style="1377" customWidth="1"/>
    <col min="15632" max="15872" width="9" style="1377"/>
    <col min="15873" max="15873" width="1.625" style="1377" customWidth="1"/>
    <col min="15874" max="15877" width="9" style="1377"/>
    <col min="15878" max="15878" width="10.375" style="1377" customWidth="1"/>
    <col min="15879" max="15879" width="10.625" style="1377" customWidth="1"/>
    <col min="15880" max="15880" width="9.625" style="1377" customWidth="1"/>
    <col min="15881" max="15883" width="10.625" style="1377" customWidth="1"/>
    <col min="15884" max="15886" width="9.625" style="1377" customWidth="1"/>
    <col min="15887" max="15887" width="1.625" style="1377" customWidth="1"/>
    <col min="15888" max="16128" width="9" style="1377"/>
    <col min="16129" max="16129" width="1.625" style="1377" customWidth="1"/>
    <col min="16130" max="16133" width="9" style="1377"/>
    <col min="16134" max="16134" width="10.375" style="1377" customWidth="1"/>
    <col min="16135" max="16135" width="10.625" style="1377" customWidth="1"/>
    <col min="16136" max="16136" width="9.625" style="1377" customWidth="1"/>
    <col min="16137" max="16139" width="10.625" style="1377" customWidth="1"/>
    <col min="16140" max="16142" width="9.625" style="1377" customWidth="1"/>
    <col min="16143" max="16143" width="1.625" style="1377" customWidth="1"/>
    <col min="16144" max="16384" width="9" style="1377"/>
  </cols>
  <sheetData>
    <row r="1" spans="2:16">
      <c r="B1" s="2842" t="s">
        <v>1544</v>
      </c>
    </row>
    <row r="2" spans="2:16">
      <c r="B2" s="2842"/>
    </row>
    <row r="3" spans="2:16">
      <c r="B3" s="3103" t="s">
        <v>857</v>
      </c>
      <c r="C3" s="3103"/>
      <c r="D3" s="3103"/>
      <c r="E3" s="3103"/>
      <c r="F3" s="3103"/>
      <c r="G3" s="3103"/>
      <c r="H3" s="3103"/>
      <c r="I3" s="3103"/>
      <c r="J3" s="3103"/>
      <c r="K3" s="3103"/>
      <c r="L3" s="3103"/>
      <c r="M3" s="3103"/>
      <c r="N3" s="2641"/>
    </row>
    <row r="4" spans="2:16">
      <c r="B4" s="2641"/>
      <c r="C4" s="2641"/>
      <c r="D4" s="2641"/>
      <c r="E4" s="2641"/>
      <c r="F4" s="2641"/>
      <c r="G4" s="2641"/>
      <c r="H4" s="2641"/>
      <c r="I4" s="2641"/>
      <c r="J4" s="2641"/>
      <c r="K4" s="2641"/>
      <c r="L4" s="2641"/>
      <c r="M4" s="2641"/>
      <c r="N4" s="2641"/>
    </row>
    <row r="5" spans="2:16" ht="14.25" thickBot="1">
      <c r="C5" s="1357"/>
      <c r="D5" s="1357"/>
      <c r="E5" s="1357"/>
      <c r="F5" s="1357"/>
      <c r="G5" s="1357"/>
      <c r="H5" s="1357"/>
      <c r="I5" s="1357"/>
      <c r="J5" s="1357"/>
      <c r="K5" s="1357"/>
      <c r="L5" s="1357"/>
      <c r="M5" s="1357"/>
      <c r="N5" s="1358" t="s">
        <v>858</v>
      </c>
    </row>
    <row r="6" spans="2:16" ht="33" customHeight="1">
      <c r="B6" s="2708" t="s">
        <v>859</v>
      </c>
      <c r="C6" s="2709"/>
      <c r="D6" s="2709"/>
      <c r="E6" s="2709"/>
      <c r="F6" s="2710"/>
      <c r="G6" s="3104" t="s">
        <v>860</v>
      </c>
      <c r="H6" s="3105"/>
      <c r="I6" s="2680" t="s">
        <v>861</v>
      </c>
      <c r="J6" s="3106" t="s">
        <v>862</v>
      </c>
      <c r="K6" s="3105"/>
      <c r="L6" s="3107" t="s">
        <v>863</v>
      </c>
      <c r="M6" s="3108"/>
      <c r="N6" s="3109"/>
    </row>
    <row r="7" spans="2:16" ht="33" customHeight="1" thickBot="1">
      <c r="B7" s="2711"/>
      <c r="C7" s="1357"/>
      <c r="D7" s="1357"/>
      <c r="E7" s="1357"/>
      <c r="F7" s="2712"/>
      <c r="G7" s="1359" t="s">
        <v>864</v>
      </c>
      <c r="H7" s="1360" t="s">
        <v>865</v>
      </c>
      <c r="I7" s="1361" t="s">
        <v>864</v>
      </c>
      <c r="J7" s="1361" t="s">
        <v>866</v>
      </c>
      <c r="K7" s="1361" t="s">
        <v>867</v>
      </c>
      <c r="L7" s="2681" t="s">
        <v>860</v>
      </c>
      <c r="M7" s="2682" t="s">
        <v>448</v>
      </c>
      <c r="N7" s="2683" t="s">
        <v>868</v>
      </c>
    </row>
    <row r="8" spans="2:16" ht="15" customHeight="1">
      <c r="B8" s="2708"/>
      <c r="C8" s="2709"/>
      <c r="D8" s="2709"/>
      <c r="E8" s="2709"/>
      <c r="F8" s="2709"/>
      <c r="G8" s="1362"/>
      <c r="H8" s="1363"/>
      <c r="I8" s="1363"/>
      <c r="J8" s="1364"/>
      <c r="K8" s="1364"/>
      <c r="L8" s="2713"/>
      <c r="M8" s="2714"/>
      <c r="N8" s="2715"/>
    </row>
    <row r="9" spans="2:16" ht="15" customHeight="1">
      <c r="B9" s="3097" t="s">
        <v>869</v>
      </c>
      <c r="C9" s="3098"/>
      <c r="D9" s="3098"/>
      <c r="E9" s="3098"/>
      <c r="F9" s="3098"/>
      <c r="G9" s="1365">
        <v>319480</v>
      </c>
      <c r="H9" s="1366">
        <v>100</v>
      </c>
      <c r="I9" s="1367">
        <v>311205</v>
      </c>
      <c r="J9" s="1368">
        <v>8275</v>
      </c>
      <c r="K9" s="1369">
        <v>2.7</v>
      </c>
      <c r="L9" s="1370">
        <v>251.7</v>
      </c>
      <c r="M9" s="1371">
        <v>244.9</v>
      </c>
      <c r="N9" s="1372">
        <v>6.8</v>
      </c>
      <c r="P9" s="2716"/>
    </row>
    <row r="10" spans="2:16" ht="15" customHeight="1">
      <c r="B10" s="3110" t="s">
        <v>870</v>
      </c>
      <c r="C10" s="3111"/>
      <c r="D10" s="2640"/>
      <c r="E10" s="2640"/>
      <c r="F10" s="2640"/>
      <c r="G10" s="1373">
        <v>251987</v>
      </c>
      <c r="H10" s="1370">
        <v>78.900000000000006</v>
      </c>
      <c r="I10" s="1374">
        <v>247701</v>
      </c>
      <c r="J10" s="1368">
        <v>4286</v>
      </c>
      <c r="K10" s="1369">
        <v>1.7</v>
      </c>
      <c r="L10" s="1370">
        <v>198.5</v>
      </c>
      <c r="M10" s="1375">
        <v>194.9</v>
      </c>
      <c r="N10" s="1376">
        <v>3.6</v>
      </c>
      <c r="P10" s="2716"/>
    </row>
    <row r="11" spans="2:16" ht="15" customHeight="1">
      <c r="B11" s="3110" t="s">
        <v>871</v>
      </c>
      <c r="C11" s="3111"/>
      <c r="D11" s="2640"/>
      <c r="E11" s="2640"/>
      <c r="F11" s="2640"/>
      <c r="G11" s="1373">
        <v>67493</v>
      </c>
      <c r="H11" s="1370">
        <v>21.1</v>
      </c>
      <c r="I11" s="1374">
        <v>63504</v>
      </c>
      <c r="J11" s="1368">
        <v>3989</v>
      </c>
      <c r="K11" s="1369">
        <v>6.3</v>
      </c>
      <c r="L11" s="1370">
        <v>53.2</v>
      </c>
      <c r="M11" s="1375">
        <v>50</v>
      </c>
      <c r="N11" s="1376">
        <v>3.2</v>
      </c>
      <c r="P11" s="2716"/>
    </row>
    <row r="12" spans="2:16" ht="15" customHeight="1">
      <c r="B12" s="2639"/>
      <c r="C12" s="2640"/>
      <c r="D12" s="2640"/>
      <c r="E12" s="2640"/>
      <c r="F12" s="2640"/>
      <c r="G12" s="1378"/>
      <c r="H12" s="1379"/>
      <c r="I12" s="1380"/>
      <c r="J12" s="1368"/>
      <c r="K12" s="1369"/>
      <c r="L12" s="1381"/>
      <c r="M12" s="1382"/>
      <c r="N12" s="1383"/>
      <c r="P12" s="2716"/>
    </row>
    <row r="13" spans="2:16" ht="15" customHeight="1">
      <c r="B13" s="3097" t="s">
        <v>872</v>
      </c>
      <c r="C13" s="3098"/>
      <c r="D13" s="3098"/>
      <c r="E13" s="3098"/>
      <c r="F13" s="3098"/>
      <c r="G13" s="1365">
        <v>304759</v>
      </c>
      <c r="H13" s="1366">
        <v>95.4</v>
      </c>
      <c r="I13" s="1367">
        <v>296845</v>
      </c>
      <c r="J13" s="1368">
        <v>7914</v>
      </c>
      <c r="K13" s="1369">
        <v>2.7</v>
      </c>
      <c r="L13" s="1370">
        <v>240.1</v>
      </c>
      <c r="M13" s="1371">
        <v>233.6</v>
      </c>
      <c r="N13" s="1372">
        <v>6.5</v>
      </c>
      <c r="P13" s="2716"/>
    </row>
    <row r="14" spans="2:16" ht="15" customHeight="1">
      <c r="B14" s="3097" t="s">
        <v>873</v>
      </c>
      <c r="C14" s="3098"/>
      <c r="D14" s="3098"/>
      <c r="E14" s="3098"/>
      <c r="F14" s="3098"/>
      <c r="G14" s="1408">
        <v>202302</v>
      </c>
      <c r="H14" s="1366">
        <v>63.3</v>
      </c>
      <c r="I14" s="1367">
        <v>194961</v>
      </c>
      <c r="J14" s="1368">
        <v>7341</v>
      </c>
      <c r="K14" s="1369">
        <v>3.8</v>
      </c>
      <c r="L14" s="1370">
        <v>159.4</v>
      </c>
      <c r="M14" s="1371">
        <v>153.4</v>
      </c>
      <c r="N14" s="1372">
        <v>6</v>
      </c>
      <c r="P14" s="2716"/>
    </row>
    <row r="15" spans="2:16" ht="14.25">
      <c r="B15" s="3112" t="s">
        <v>874</v>
      </c>
      <c r="C15" s="3113"/>
      <c r="D15" s="3113"/>
      <c r="E15" s="3113"/>
      <c r="F15" s="3114"/>
      <c r="G15" s="1365">
        <v>5149</v>
      </c>
      <c r="H15" s="1366">
        <v>1.6</v>
      </c>
      <c r="I15" s="1384">
        <v>5334</v>
      </c>
      <c r="J15" s="1368">
        <v>-185</v>
      </c>
      <c r="K15" s="1385">
        <v>-3.5</v>
      </c>
      <c r="L15" s="1370">
        <v>4.0999999999999996</v>
      </c>
      <c r="M15" s="1366">
        <v>4.2</v>
      </c>
      <c r="N15" s="1372">
        <v>-0.1</v>
      </c>
      <c r="P15" s="2716"/>
    </row>
    <row r="16" spans="2:16" ht="15" customHeight="1">
      <c r="B16" s="3097" t="s">
        <v>875</v>
      </c>
      <c r="C16" s="3098"/>
      <c r="D16" s="3098"/>
      <c r="E16" s="3098"/>
      <c r="F16" s="3102"/>
      <c r="G16" s="1365">
        <v>141966</v>
      </c>
      <c r="H16" s="1366">
        <v>44.4</v>
      </c>
      <c r="I16" s="1367">
        <v>137321</v>
      </c>
      <c r="J16" s="1368">
        <v>4645</v>
      </c>
      <c r="K16" s="1369">
        <v>3.4</v>
      </c>
      <c r="L16" s="1370">
        <v>111.8</v>
      </c>
      <c r="M16" s="1371">
        <v>108.1</v>
      </c>
      <c r="N16" s="1372">
        <v>3.7</v>
      </c>
      <c r="P16" s="2716"/>
    </row>
    <row r="17" spans="2:16" ht="15" customHeight="1">
      <c r="B17" s="3097" t="s">
        <v>876</v>
      </c>
      <c r="C17" s="3098"/>
      <c r="D17" s="3098"/>
      <c r="E17" s="3098"/>
      <c r="F17" s="3098"/>
      <c r="G17" s="1365">
        <v>55187</v>
      </c>
      <c r="H17" s="1366">
        <v>17.3</v>
      </c>
      <c r="I17" s="1367">
        <v>52306</v>
      </c>
      <c r="J17" s="1368">
        <v>2881</v>
      </c>
      <c r="K17" s="1369">
        <v>5.5</v>
      </c>
      <c r="L17" s="1370">
        <v>43.5</v>
      </c>
      <c r="M17" s="1371">
        <v>41.2</v>
      </c>
      <c r="N17" s="1372">
        <v>2.2999999999999998</v>
      </c>
      <c r="P17" s="2716"/>
    </row>
    <row r="18" spans="2:16" ht="15" customHeight="1">
      <c r="B18" s="3097" t="s">
        <v>877</v>
      </c>
      <c r="C18" s="3098"/>
      <c r="D18" s="3098"/>
      <c r="E18" s="3098"/>
      <c r="F18" s="3098"/>
      <c r="G18" s="1365">
        <v>28318</v>
      </c>
      <c r="H18" s="1366">
        <v>8.9</v>
      </c>
      <c r="I18" s="1367">
        <v>28064</v>
      </c>
      <c r="J18" s="1368">
        <v>254</v>
      </c>
      <c r="K18" s="1369">
        <v>0.9</v>
      </c>
      <c r="L18" s="1370">
        <v>22.3</v>
      </c>
      <c r="M18" s="1371">
        <v>22.1</v>
      </c>
      <c r="N18" s="1372">
        <v>0.2</v>
      </c>
      <c r="P18" s="2716"/>
    </row>
    <row r="19" spans="2:16" ht="15" customHeight="1">
      <c r="B19" s="3097" t="s">
        <v>878</v>
      </c>
      <c r="C19" s="3098"/>
      <c r="D19" s="3098"/>
      <c r="E19" s="3098"/>
      <c r="F19" s="3098"/>
      <c r="G19" s="1365">
        <v>6000</v>
      </c>
      <c r="H19" s="1366">
        <v>1.9</v>
      </c>
      <c r="I19" s="1384">
        <v>5770</v>
      </c>
      <c r="J19" s="1368">
        <v>230</v>
      </c>
      <c r="K19" s="1386">
        <v>4</v>
      </c>
      <c r="L19" s="1370">
        <v>4.7</v>
      </c>
      <c r="M19" s="1366">
        <v>4.5</v>
      </c>
      <c r="N19" s="1372">
        <v>0.2</v>
      </c>
      <c r="P19" s="2716"/>
    </row>
    <row r="20" spans="2:16" ht="15" customHeight="1">
      <c r="B20" s="3097" t="s">
        <v>879</v>
      </c>
      <c r="C20" s="3098"/>
      <c r="D20" s="3098"/>
      <c r="E20" s="3098"/>
      <c r="F20" s="3098"/>
      <c r="G20" s="1365">
        <v>20869</v>
      </c>
      <c r="H20" s="1366">
        <v>6.5</v>
      </c>
      <c r="I20" s="1384">
        <v>18472</v>
      </c>
      <c r="J20" s="1368">
        <v>2397</v>
      </c>
      <c r="K20" s="1386">
        <v>13</v>
      </c>
      <c r="L20" s="1370">
        <v>16.399999999999999</v>
      </c>
      <c r="M20" s="1366">
        <v>14.5</v>
      </c>
      <c r="N20" s="1372">
        <v>1.9</v>
      </c>
      <c r="P20" s="2716"/>
    </row>
    <row r="21" spans="2:16" ht="15" customHeight="1">
      <c r="B21" s="2639"/>
      <c r="C21" s="2640"/>
      <c r="D21" s="2640"/>
      <c r="E21" s="2640"/>
      <c r="F21" s="2640"/>
      <c r="G21" s="1365"/>
      <c r="H21" s="1366"/>
      <c r="I21" s="1380"/>
      <c r="J21" s="1368"/>
      <c r="K21" s="1369"/>
      <c r="L21" s="1370"/>
      <c r="M21" s="1382"/>
      <c r="N21" s="1383"/>
      <c r="P21" s="2716"/>
    </row>
    <row r="22" spans="2:16" ht="15" customHeight="1">
      <c r="B22" s="3097" t="s">
        <v>880</v>
      </c>
      <c r="C22" s="3098"/>
      <c r="D22" s="3098"/>
      <c r="E22" s="3098"/>
      <c r="F22" s="3098"/>
      <c r="G22" s="1408">
        <v>102457</v>
      </c>
      <c r="H22" s="1366">
        <v>32.1</v>
      </c>
      <c r="I22" s="1367">
        <v>101884</v>
      </c>
      <c r="J22" s="1368">
        <v>573</v>
      </c>
      <c r="K22" s="1369">
        <v>0.6</v>
      </c>
      <c r="L22" s="1370">
        <v>80.7</v>
      </c>
      <c r="M22" s="1371">
        <v>80.2</v>
      </c>
      <c r="N22" s="1372">
        <v>0.5</v>
      </c>
      <c r="P22" s="2716"/>
    </row>
    <row r="23" spans="2:16" ht="15" customHeight="1">
      <c r="B23" s="3097" t="s">
        <v>881</v>
      </c>
      <c r="C23" s="3098"/>
      <c r="D23" s="3098"/>
      <c r="E23" s="3098"/>
      <c r="F23" s="3098"/>
      <c r="G23" s="1365">
        <v>71888</v>
      </c>
      <c r="H23" s="1366">
        <v>22.5</v>
      </c>
      <c r="I23" s="1367">
        <v>72074</v>
      </c>
      <c r="J23" s="1368">
        <v>-186</v>
      </c>
      <c r="K23" s="1385">
        <v>-0.3</v>
      </c>
      <c r="L23" s="1370">
        <v>56.6</v>
      </c>
      <c r="M23" s="1371">
        <v>56.7</v>
      </c>
      <c r="N23" s="1372">
        <v>-0.1</v>
      </c>
      <c r="P23" s="2716"/>
    </row>
    <row r="24" spans="2:16" ht="15" customHeight="1">
      <c r="B24" s="3097" t="s">
        <v>882</v>
      </c>
      <c r="C24" s="3098"/>
      <c r="D24" s="3098"/>
      <c r="E24" s="3098"/>
      <c r="F24" s="3098"/>
      <c r="G24" s="1378">
        <v>30569</v>
      </c>
      <c r="H24" s="1379">
        <v>9.6</v>
      </c>
      <c r="I24" s="1367">
        <v>29810</v>
      </c>
      <c r="J24" s="1368">
        <v>759</v>
      </c>
      <c r="K24" s="1369">
        <v>2.5</v>
      </c>
      <c r="L24" s="1381">
        <v>24.1</v>
      </c>
      <c r="M24" s="1371">
        <v>23.5</v>
      </c>
      <c r="N24" s="1372">
        <v>0.6</v>
      </c>
      <c r="P24" s="2716"/>
    </row>
    <row r="25" spans="2:16" ht="15" customHeight="1">
      <c r="B25" s="2639"/>
      <c r="C25" s="2640"/>
      <c r="D25" s="2640"/>
      <c r="E25" s="2640"/>
      <c r="F25" s="2640"/>
      <c r="G25" s="1365"/>
      <c r="H25" s="1366"/>
      <c r="I25" s="1380"/>
      <c r="J25" s="1368"/>
      <c r="K25" s="1369"/>
      <c r="L25" s="1370"/>
      <c r="M25" s="1382"/>
      <c r="N25" s="1383"/>
      <c r="P25" s="2716"/>
    </row>
    <row r="26" spans="2:16" ht="15" customHeight="1">
      <c r="B26" s="3097" t="s">
        <v>883</v>
      </c>
      <c r="C26" s="3098"/>
      <c r="D26" s="3098"/>
      <c r="E26" s="3098"/>
      <c r="F26" s="3098"/>
      <c r="G26" s="1365">
        <v>3346</v>
      </c>
      <c r="H26" s="1366">
        <v>1</v>
      </c>
      <c r="I26" s="1367">
        <v>3230</v>
      </c>
      <c r="J26" s="1368">
        <v>116</v>
      </c>
      <c r="K26" s="1369">
        <v>3.6</v>
      </c>
      <c r="L26" s="1370">
        <v>2.6</v>
      </c>
      <c r="M26" s="1371">
        <v>2.5</v>
      </c>
      <c r="N26" s="1372">
        <v>0.1</v>
      </c>
      <c r="P26" s="2716"/>
    </row>
    <row r="27" spans="2:16" ht="15" customHeight="1">
      <c r="B27" s="3097" t="s">
        <v>884</v>
      </c>
      <c r="C27" s="3098"/>
      <c r="D27" s="3098"/>
      <c r="E27" s="3098"/>
      <c r="F27" s="3098"/>
      <c r="G27" s="1365">
        <v>373</v>
      </c>
      <c r="H27" s="1366">
        <v>0.1</v>
      </c>
      <c r="I27" s="1367">
        <v>364</v>
      </c>
      <c r="J27" s="1368">
        <v>9</v>
      </c>
      <c r="K27" s="1369">
        <v>2.5</v>
      </c>
      <c r="L27" s="1370">
        <v>0.3</v>
      </c>
      <c r="M27" s="1371">
        <v>0.3</v>
      </c>
      <c r="N27" s="1372">
        <v>0</v>
      </c>
      <c r="P27" s="2716"/>
    </row>
    <row r="28" spans="2:16" ht="15" customHeight="1">
      <c r="B28" s="3097" t="s">
        <v>885</v>
      </c>
      <c r="C28" s="3098"/>
      <c r="D28" s="3098"/>
      <c r="E28" s="3098"/>
      <c r="F28" s="3098"/>
      <c r="G28" s="1365">
        <v>2973</v>
      </c>
      <c r="H28" s="1366">
        <v>0.9</v>
      </c>
      <c r="I28" s="1367">
        <v>2866</v>
      </c>
      <c r="J28" s="1368">
        <v>107</v>
      </c>
      <c r="K28" s="1369">
        <v>3.7</v>
      </c>
      <c r="L28" s="1370">
        <v>2.2999999999999998</v>
      </c>
      <c r="M28" s="1371">
        <v>2.2999999999999998</v>
      </c>
      <c r="N28" s="1372">
        <v>0</v>
      </c>
      <c r="P28" s="2716"/>
    </row>
    <row r="29" spans="2:16" ht="15" customHeight="1">
      <c r="B29" s="2639"/>
      <c r="C29" s="2640"/>
      <c r="D29" s="2640"/>
      <c r="E29" s="2640"/>
      <c r="F29" s="2640"/>
      <c r="G29" s="1378"/>
      <c r="H29" s="1379"/>
      <c r="I29" s="1380"/>
      <c r="J29" s="1368"/>
      <c r="K29" s="1369"/>
      <c r="L29" s="1381"/>
      <c r="M29" s="1382"/>
      <c r="N29" s="1383"/>
      <c r="P29" s="2716"/>
    </row>
    <row r="30" spans="2:16" ht="15" customHeight="1">
      <c r="B30" s="3097" t="s">
        <v>886</v>
      </c>
      <c r="C30" s="3098"/>
      <c r="D30" s="3098"/>
      <c r="E30" s="3098"/>
      <c r="F30" s="3098"/>
      <c r="G30" s="1378">
        <v>9057</v>
      </c>
      <c r="H30" s="1379">
        <v>2.8</v>
      </c>
      <c r="I30" s="1367">
        <v>8576</v>
      </c>
      <c r="J30" s="1368">
        <v>481</v>
      </c>
      <c r="K30" s="1385">
        <v>5.6</v>
      </c>
      <c r="L30" s="1381">
        <v>7.1</v>
      </c>
      <c r="M30" s="1371">
        <v>6.7</v>
      </c>
      <c r="N30" s="1372">
        <v>0.4</v>
      </c>
      <c r="P30" s="2716"/>
    </row>
    <row r="31" spans="2:16" ht="15" customHeight="1">
      <c r="B31" s="3097" t="s">
        <v>887</v>
      </c>
      <c r="C31" s="3098"/>
      <c r="D31" s="3098"/>
      <c r="E31" s="3098"/>
      <c r="F31" s="3098"/>
      <c r="G31" s="1365">
        <v>627</v>
      </c>
      <c r="H31" s="1366">
        <v>0.2</v>
      </c>
      <c r="I31" s="1384">
        <v>561</v>
      </c>
      <c r="J31" s="1368">
        <v>66</v>
      </c>
      <c r="K31" s="1386">
        <v>11.8</v>
      </c>
      <c r="L31" s="1370">
        <v>0.5</v>
      </c>
      <c r="M31" s="1366">
        <v>0.4</v>
      </c>
      <c r="N31" s="1372">
        <v>0.1</v>
      </c>
      <c r="P31" s="2716"/>
    </row>
    <row r="32" spans="2:16" ht="15" customHeight="1">
      <c r="B32" s="3097" t="s">
        <v>888</v>
      </c>
      <c r="C32" s="3098"/>
      <c r="D32" s="3098"/>
      <c r="E32" s="3098"/>
      <c r="F32" s="3098"/>
      <c r="G32" s="1365">
        <v>3004</v>
      </c>
      <c r="H32" s="1366">
        <v>0.9</v>
      </c>
      <c r="I32" s="1384">
        <v>2972</v>
      </c>
      <c r="J32" s="1368">
        <v>32</v>
      </c>
      <c r="K32" s="1385">
        <v>1.1000000000000001</v>
      </c>
      <c r="L32" s="1370">
        <v>2.4</v>
      </c>
      <c r="M32" s="1366">
        <v>2.2999999999999998</v>
      </c>
      <c r="N32" s="1372">
        <v>0.1</v>
      </c>
      <c r="P32" s="2716"/>
    </row>
    <row r="33" spans="2:16" ht="15" customHeight="1">
      <c r="B33" s="3097" t="s">
        <v>889</v>
      </c>
      <c r="C33" s="3098"/>
      <c r="D33" s="3098"/>
      <c r="E33" s="3098"/>
      <c r="F33" s="3098"/>
      <c r="G33" s="1365">
        <v>1582</v>
      </c>
      <c r="H33" s="1366">
        <v>0.5</v>
      </c>
      <c r="I33" s="1367">
        <v>1466</v>
      </c>
      <c r="J33" s="1368">
        <v>116</v>
      </c>
      <c r="K33" s="1385">
        <v>7.9</v>
      </c>
      <c r="L33" s="1370">
        <v>1.2</v>
      </c>
      <c r="M33" s="1371">
        <v>1.2</v>
      </c>
      <c r="N33" s="1372">
        <v>0</v>
      </c>
      <c r="P33" s="2716"/>
    </row>
    <row r="34" spans="2:16" ht="15" customHeight="1">
      <c r="B34" s="3097" t="s">
        <v>890</v>
      </c>
      <c r="C34" s="3098"/>
      <c r="D34" s="3098"/>
      <c r="E34" s="3098"/>
      <c r="F34" s="3098"/>
      <c r="G34" s="1378">
        <v>3844</v>
      </c>
      <c r="H34" s="1379">
        <v>1.2</v>
      </c>
      <c r="I34" s="1367">
        <v>3577</v>
      </c>
      <c r="J34" s="1368">
        <v>267</v>
      </c>
      <c r="K34" s="1387">
        <v>7.5</v>
      </c>
      <c r="L34" s="1381">
        <v>3</v>
      </c>
      <c r="M34" s="1371">
        <v>2.8</v>
      </c>
      <c r="N34" s="1372">
        <v>0.2</v>
      </c>
      <c r="P34" s="2716"/>
    </row>
    <row r="35" spans="2:16" ht="15" customHeight="1">
      <c r="B35" s="3097" t="s">
        <v>891</v>
      </c>
      <c r="C35" s="3098"/>
      <c r="D35" s="3098"/>
      <c r="E35" s="3098"/>
      <c r="F35" s="3098"/>
      <c r="G35" s="1365">
        <v>1740</v>
      </c>
      <c r="H35" s="1366">
        <v>0.5</v>
      </c>
      <c r="I35" s="1367">
        <v>1661</v>
      </c>
      <c r="J35" s="1368">
        <v>79</v>
      </c>
      <c r="K35" s="1385">
        <v>4.8</v>
      </c>
      <c r="L35" s="1370">
        <v>1.4</v>
      </c>
      <c r="M35" s="1371">
        <v>1.3</v>
      </c>
      <c r="N35" s="1372">
        <v>0.1</v>
      </c>
      <c r="P35" s="2716"/>
    </row>
    <row r="36" spans="2:16" ht="15" customHeight="1">
      <c r="B36" s="3097" t="s">
        <v>892</v>
      </c>
      <c r="C36" s="3098"/>
      <c r="D36" s="3098"/>
      <c r="E36" s="3098"/>
      <c r="F36" s="3102"/>
      <c r="G36" s="1365">
        <v>1128</v>
      </c>
      <c r="H36" s="1366">
        <v>0.4</v>
      </c>
      <c r="I36" s="1367">
        <v>994</v>
      </c>
      <c r="J36" s="1368">
        <v>134</v>
      </c>
      <c r="K36" s="1369">
        <v>13.5</v>
      </c>
      <c r="L36" s="1370">
        <v>0.9</v>
      </c>
      <c r="M36" s="1371">
        <v>0.8</v>
      </c>
      <c r="N36" s="1372">
        <v>0.1</v>
      </c>
      <c r="P36" s="2716"/>
    </row>
    <row r="37" spans="2:16" ht="15" customHeight="1">
      <c r="B37" s="3097" t="s">
        <v>893</v>
      </c>
      <c r="C37" s="3098"/>
      <c r="D37" s="3098"/>
      <c r="E37" s="3098"/>
      <c r="F37" s="3098"/>
      <c r="G37" s="1365">
        <v>976</v>
      </c>
      <c r="H37" s="1366">
        <v>0.3</v>
      </c>
      <c r="I37" s="1367">
        <v>922</v>
      </c>
      <c r="J37" s="1368">
        <v>54</v>
      </c>
      <c r="K37" s="1369">
        <v>5.9</v>
      </c>
      <c r="L37" s="1370">
        <v>0.8</v>
      </c>
      <c r="M37" s="1371">
        <v>0.7</v>
      </c>
      <c r="N37" s="1372">
        <v>0.1</v>
      </c>
      <c r="P37" s="2716"/>
    </row>
    <row r="38" spans="2:16" ht="15" customHeight="1">
      <c r="B38" s="2639"/>
      <c r="C38" s="2640"/>
      <c r="D38" s="2640"/>
      <c r="E38" s="2640"/>
      <c r="F38" s="2640"/>
      <c r="G38" s="1365"/>
      <c r="H38" s="1366"/>
      <c r="I38" s="1380"/>
      <c r="J38" s="1368"/>
      <c r="K38" s="1369"/>
      <c r="L38" s="1370"/>
      <c r="M38" s="1382"/>
      <c r="N38" s="1383"/>
      <c r="P38" s="2716"/>
    </row>
    <row r="39" spans="2:16" ht="15" customHeight="1">
      <c r="B39" s="3097" t="s">
        <v>894</v>
      </c>
      <c r="C39" s="3098"/>
      <c r="D39" s="3098"/>
      <c r="E39" s="3098"/>
      <c r="F39" s="3098"/>
      <c r="G39" s="1365">
        <v>2301</v>
      </c>
      <c r="H39" s="1366">
        <v>0.7</v>
      </c>
      <c r="I39" s="1367">
        <v>2554</v>
      </c>
      <c r="J39" s="1368">
        <v>-253</v>
      </c>
      <c r="K39" s="1385">
        <v>-9.9</v>
      </c>
      <c r="L39" s="1370">
        <v>1.8</v>
      </c>
      <c r="M39" s="1371">
        <v>2</v>
      </c>
      <c r="N39" s="1372">
        <v>-0.2</v>
      </c>
      <c r="P39" s="2716"/>
    </row>
    <row r="40" spans="2:16" ht="15.75" customHeight="1">
      <c r="B40" s="3097" t="s">
        <v>895</v>
      </c>
      <c r="C40" s="3098"/>
      <c r="D40" s="3098"/>
      <c r="E40" s="3098"/>
      <c r="F40" s="3098"/>
      <c r="G40" s="1365">
        <v>642</v>
      </c>
      <c r="H40" s="1366">
        <v>0.2</v>
      </c>
      <c r="I40" s="1367">
        <v>704</v>
      </c>
      <c r="J40" s="1368">
        <v>-62</v>
      </c>
      <c r="K40" s="1385">
        <v>-8.8000000000000007</v>
      </c>
      <c r="L40" s="1370">
        <v>0.5</v>
      </c>
      <c r="M40" s="1371">
        <v>0.6</v>
      </c>
      <c r="N40" s="1372">
        <v>-0.1</v>
      </c>
      <c r="P40" s="2716"/>
    </row>
    <row r="41" spans="2:16" ht="15.75" customHeight="1">
      <c r="B41" s="3099" t="s">
        <v>896</v>
      </c>
      <c r="C41" s="3100"/>
      <c r="D41" s="3100"/>
      <c r="E41" s="3100"/>
      <c r="F41" s="3100"/>
      <c r="G41" s="1365">
        <v>1659</v>
      </c>
      <c r="H41" s="1366">
        <v>0.5</v>
      </c>
      <c r="I41" s="1367">
        <v>1850</v>
      </c>
      <c r="J41" s="1368">
        <v>-191</v>
      </c>
      <c r="K41" s="1385">
        <v>-10.3</v>
      </c>
      <c r="L41" s="1370">
        <v>1.3</v>
      </c>
      <c r="M41" s="1371">
        <v>1.5</v>
      </c>
      <c r="N41" s="1372">
        <v>-0.2</v>
      </c>
      <c r="P41" s="2716"/>
    </row>
    <row r="42" spans="2:16" ht="7.5" customHeight="1" thickBot="1">
      <c r="B42" s="1388"/>
      <c r="C42" s="1389"/>
      <c r="D42" s="1389"/>
      <c r="E42" s="1389"/>
      <c r="F42" s="1389"/>
      <c r="G42" s="1390"/>
      <c r="H42" s="1391"/>
      <c r="I42" s="1392"/>
      <c r="J42" s="1393"/>
      <c r="K42" s="1394"/>
      <c r="L42" s="1395"/>
      <c r="M42" s="1396"/>
      <c r="N42" s="1397"/>
      <c r="P42" s="2716"/>
    </row>
    <row r="43" spans="2:16" ht="3.75" customHeight="1">
      <c r="B43" s="3101" t="s">
        <v>897</v>
      </c>
      <c r="C43" s="3101"/>
      <c r="D43" s="3101"/>
      <c r="E43" s="3101"/>
      <c r="F43" s="3101"/>
      <c r="G43" s="1398"/>
      <c r="H43" s="1399"/>
      <c r="I43" s="1400"/>
      <c r="J43" s="1400"/>
      <c r="K43" s="1401"/>
      <c r="L43" s="1402"/>
      <c r="M43" s="1403"/>
      <c r="N43" s="1404"/>
      <c r="P43" s="2716"/>
    </row>
    <row r="44" spans="2:16" s="1406" customFormat="1" ht="12">
      <c r="B44" s="1405" t="s">
        <v>898</v>
      </c>
      <c r="C44" s="1405"/>
      <c r="D44" s="1405"/>
      <c r="E44" s="1405"/>
      <c r="F44" s="1405"/>
      <c r="G44" s="2717"/>
      <c r="H44" s="2718"/>
      <c r="I44" s="2719"/>
      <c r="J44" s="2719"/>
      <c r="K44" s="2718"/>
      <c r="L44" s="2718"/>
      <c r="M44" s="2718"/>
      <c r="N44" s="2718"/>
    </row>
    <row r="45" spans="2:16" s="1407" customFormat="1" ht="12">
      <c r="B45" s="1405" t="s">
        <v>899</v>
      </c>
      <c r="C45" s="2720"/>
      <c r="D45" s="2720"/>
      <c r="E45" s="2720"/>
      <c r="F45" s="2720"/>
      <c r="G45" s="2720"/>
      <c r="H45" s="2720"/>
      <c r="I45" s="2720"/>
      <c r="J45" s="2720"/>
      <c r="K45" s="2720"/>
      <c r="L45" s="2720"/>
      <c r="M45" s="2720"/>
      <c r="N45" s="2720"/>
    </row>
    <row r="46" spans="2:16" s="1407" customFormat="1">
      <c r="B46" s="2720" t="s">
        <v>900</v>
      </c>
      <c r="C46" s="1377"/>
      <c r="D46" s="1377"/>
      <c r="E46" s="1377"/>
      <c r="F46" s="1377"/>
      <c r="G46" s="1377"/>
      <c r="H46" s="1377"/>
      <c r="I46" s="1377"/>
      <c r="J46" s="1377"/>
      <c r="K46" s="1377"/>
      <c r="L46" s="2718"/>
      <c r="M46" s="1377"/>
      <c r="N46" s="1377"/>
    </row>
    <row r="47" spans="2:16">
      <c r="L47" s="2718"/>
    </row>
    <row r="48" spans="2:16">
      <c r="L48" s="2718"/>
    </row>
    <row r="49" spans="12:12">
      <c r="L49" s="2718"/>
    </row>
    <row r="50" spans="12:12">
      <c r="L50" s="2718"/>
    </row>
    <row r="51" spans="12:12">
      <c r="L51" s="2721"/>
    </row>
  </sheetData>
  <mergeCells count="33">
    <mergeCell ref="B17:F17"/>
    <mergeCell ref="B3:M3"/>
    <mergeCell ref="G6:H6"/>
    <mergeCell ref="J6:K6"/>
    <mergeCell ref="L6:N6"/>
    <mergeCell ref="B9:F9"/>
    <mergeCell ref="B10:C10"/>
    <mergeCell ref="B11:C11"/>
    <mergeCell ref="B13:F13"/>
    <mergeCell ref="B14:F14"/>
    <mergeCell ref="B15:F15"/>
    <mergeCell ref="B16:F16"/>
    <mergeCell ref="B32:F32"/>
    <mergeCell ref="B18:F18"/>
    <mergeCell ref="B19:F19"/>
    <mergeCell ref="B20:F20"/>
    <mergeCell ref="B22:F22"/>
    <mergeCell ref="B23:F23"/>
    <mergeCell ref="B24:F24"/>
    <mergeCell ref="B26:F26"/>
    <mergeCell ref="B27:F27"/>
    <mergeCell ref="B28:F28"/>
    <mergeCell ref="B30:F30"/>
    <mergeCell ref="B31:F31"/>
    <mergeCell ref="B40:F40"/>
    <mergeCell ref="B41:F41"/>
    <mergeCell ref="B43:F43"/>
    <mergeCell ref="B33:F33"/>
    <mergeCell ref="B34:F34"/>
    <mergeCell ref="B35:F35"/>
    <mergeCell ref="B36:F36"/>
    <mergeCell ref="B37:F37"/>
    <mergeCell ref="B39:F39"/>
  </mergeCells>
  <phoneticPr fontId="21"/>
  <printOptions horizontalCentered="1"/>
  <pageMargins left="0.15748031496062992" right="0.15748031496062992" top="0.23622047244094491" bottom="0.19685039370078741" header="0.15748031496062992" footer="0.15748031496062992"/>
  <pageSetup paperSize="9" scale="7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tint="-0.249977111117893"/>
    <pageSetUpPr fitToPage="1"/>
  </sheetPr>
  <dimension ref="A1:Q43"/>
  <sheetViews>
    <sheetView showGridLines="0" zoomScale="85" zoomScaleNormal="85" workbookViewId="0"/>
  </sheetViews>
  <sheetFormatPr defaultRowHeight="13.5"/>
  <cols>
    <col min="1" max="1" width="1.625" style="2685" customWidth="1"/>
    <col min="2" max="6" width="9.375" style="2685" customWidth="1"/>
    <col min="7" max="14" width="9.625" style="2685" customWidth="1"/>
    <col min="15" max="15" width="1.625" style="2687" customWidth="1"/>
    <col min="16" max="16" width="5.25" style="2687" customWidth="1"/>
    <col min="17" max="256" width="9" style="2685"/>
    <col min="257" max="257" width="1.625" style="2685" customWidth="1"/>
    <col min="258" max="261" width="8.125" style="2685" customWidth="1"/>
    <col min="262" max="262" width="13.75" style="2685" customWidth="1"/>
    <col min="263" max="263" width="9.625" style="2685" customWidth="1"/>
    <col min="264" max="264" width="8.625" style="2685" customWidth="1"/>
    <col min="265" max="265" width="9.625" style="2685" customWidth="1"/>
    <col min="266" max="266" width="9.5" style="2685" customWidth="1"/>
    <col min="267" max="270" width="8.625" style="2685" customWidth="1"/>
    <col min="271" max="271" width="1.625" style="2685" customWidth="1"/>
    <col min="272" max="272" width="5.25" style="2685" customWidth="1"/>
    <col min="273" max="512" width="9" style="2685"/>
    <col min="513" max="513" width="1.625" style="2685" customWidth="1"/>
    <col min="514" max="517" width="8.125" style="2685" customWidth="1"/>
    <col min="518" max="518" width="13.75" style="2685" customWidth="1"/>
    <col min="519" max="519" width="9.625" style="2685" customWidth="1"/>
    <col min="520" max="520" width="8.625" style="2685" customWidth="1"/>
    <col min="521" max="521" width="9.625" style="2685" customWidth="1"/>
    <col min="522" max="522" width="9.5" style="2685" customWidth="1"/>
    <col min="523" max="526" width="8.625" style="2685" customWidth="1"/>
    <col min="527" max="527" width="1.625" style="2685" customWidth="1"/>
    <col min="528" max="528" width="5.25" style="2685" customWidth="1"/>
    <col min="529" max="768" width="9" style="2685"/>
    <col min="769" max="769" width="1.625" style="2685" customWidth="1"/>
    <col min="770" max="773" width="8.125" style="2685" customWidth="1"/>
    <col min="774" max="774" width="13.75" style="2685" customWidth="1"/>
    <col min="775" max="775" width="9.625" style="2685" customWidth="1"/>
    <col min="776" max="776" width="8.625" style="2685" customWidth="1"/>
    <col min="777" max="777" width="9.625" style="2685" customWidth="1"/>
    <col min="778" max="778" width="9.5" style="2685" customWidth="1"/>
    <col min="779" max="782" width="8.625" style="2685" customWidth="1"/>
    <col min="783" max="783" width="1.625" style="2685" customWidth="1"/>
    <col min="784" max="784" width="5.25" style="2685" customWidth="1"/>
    <col min="785" max="1024" width="9" style="2685"/>
    <col min="1025" max="1025" width="1.625" style="2685" customWidth="1"/>
    <col min="1026" max="1029" width="8.125" style="2685" customWidth="1"/>
    <col min="1030" max="1030" width="13.75" style="2685" customWidth="1"/>
    <col min="1031" max="1031" width="9.625" style="2685" customWidth="1"/>
    <col min="1032" max="1032" width="8.625" style="2685" customWidth="1"/>
    <col min="1033" max="1033" width="9.625" style="2685" customWidth="1"/>
    <col min="1034" max="1034" width="9.5" style="2685" customWidth="1"/>
    <col min="1035" max="1038" width="8.625" style="2685" customWidth="1"/>
    <col min="1039" max="1039" width="1.625" style="2685" customWidth="1"/>
    <col min="1040" max="1040" width="5.25" style="2685" customWidth="1"/>
    <col min="1041" max="1280" width="9" style="2685"/>
    <col min="1281" max="1281" width="1.625" style="2685" customWidth="1"/>
    <col min="1282" max="1285" width="8.125" style="2685" customWidth="1"/>
    <col min="1286" max="1286" width="13.75" style="2685" customWidth="1"/>
    <col min="1287" max="1287" width="9.625" style="2685" customWidth="1"/>
    <col min="1288" max="1288" width="8.625" style="2685" customWidth="1"/>
    <col min="1289" max="1289" width="9.625" style="2685" customWidth="1"/>
    <col min="1290" max="1290" width="9.5" style="2685" customWidth="1"/>
    <col min="1291" max="1294" width="8.625" style="2685" customWidth="1"/>
    <col min="1295" max="1295" width="1.625" style="2685" customWidth="1"/>
    <col min="1296" max="1296" width="5.25" style="2685" customWidth="1"/>
    <col min="1297" max="1536" width="9" style="2685"/>
    <col min="1537" max="1537" width="1.625" style="2685" customWidth="1"/>
    <col min="1538" max="1541" width="8.125" style="2685" customWidth="1"/>
    <col min="1542" max="1542" width="13.75" style="2685" customWidth="1"/>
    <col min="1543" max="1543" width="9.625" style="2685" customWidth="1"/>
    <col min="1544" max="1544" width="8.625" style="2685" customWidth="1"/>
    <col min="1545" max="1545" width="9.625" style="2685" customWidth="1"/>
    <col min="1546" max="1546" width="9.5" style="2685" customWidth="1"/>
    <col min="1547" max="1550" width="8.625" style="2685" customWidth="1"/>
    <col min="1551" max="1551" width="1.625" style="2685" customWidth="1"/>
    <col min="1552" max="1552" width="5.25" style="2685" customWidth="1"/>
    <col min="1553" max="1792" width="9" style="2685"/>
    <col min="1793" max="1793" width="1.625" style="2685" customWidth="1"/>
    <col min="1794" max="1797" width="8.125" style="2685" customWidth="1"/>
    <col min="1798" max="1798" width="13.75" style="2685" customWidth="1"/>
    <col min="1799" max="1799" width="9.625" style="2685" customWidth="1"/>
    <col min="1800" max="1800" width="8.625" style="2685" customWidth="1"/>
    <col min="1801" max="1801" width="9.625" style="2685" customWidth="1"/>
    <col min="1802" max="1802" width="9.5" style="2685" customWidth="1"/>
    <col min="1803" max="1806" width="8.625" style="2685" customWidth="1"/>
    <col min="1807" max="1807" width="1.625" style="2685" customWidth="1"/>
    <col min="1808" max="1808" width="5.25" style="2685" customWidth="1"/>
    <col min="1809" max="2048" width="9" style="2685"/>
    <col min="2049" max="2049" width="1.625" style="2685" customWidth="1"/>
    <col min="2050" max="2053" width="8.125" style="2685" customWidth="1"/>
    <col min="2054" max="2054" width="13.75" style="2685" customWidth="1"/>
    <col min="2055" max="2055" width="9.625" style="2685" customWidth="1"/>
    <col min="2056" max="2056" width="8.625" style="2685" customWidth="1"/>
    <col min="2057" max="2057" width="9.625" style="2685" customWidth="1"/>
    <col min="2058" max="2058" width="9.5" style="2685" customWidth="1"/>
    <col min="2059" max="2062" width="8.625" style="2685" customWidth="1"/>
    <col min="2063" max="2063" width="1.625" style="2685" customWidth="1"/>
    <col min="2064" max="2064" width="5.25" style="2685" customWidth="1"/>
    <col min="2065" max="2304" width="9" style="2685"/>
    <col min="2305" max="2305" width="1.625" style="2685" customWidth="1"/>
    <col min="2306" max="2309" width="8.125" style="2685" customWidth="1"/>
    <col min="2310" max="2310" width="13.75" style="2685" customWidth="1"/>
    <col min="2311" max="2311" width="9.625" style="2685" customWidth="1"/>
    <col min="2312" max="2312" width="8.625" style="2685" customWidth="1"/>
    <col min="2313" max="2313" width="9.625" style="2685" customWidth="1"/>
    <col min="2314" max="2314" width="9.5" style="2685" customWidth="1"/>
    <col min="2315" max="2318" width="8.625" style="2685" customWidth="1"/>
    <col min="2319" max="2319" width="1.625" style="2685" customWidth="1"/>
    <col min="2320" max="2320" width="5.25" style="2685" customWidth="1"/>
    <col min="2321" max="2560" width="9" style="2685"/>
    <col min="2561" max="2561" width="1.625" style="2685" customWidth="1"/>
    <col min="2562" max="2565" width="8.125" style="2685" customWidth="1"/>
    <col min="2566" max="2566" width="13.75" style="2685" customWidth="1"/>
    <col min="2567" max="2567" width="9.625" style="2685" customWidth="1"/>
    <col min="2568" max="2568" width="8.625" style="2685" customWidth="1"/>
    <col min="2569" max="2569" width="9.625" style="2685" customWidth="1"/>
    <col min="2570" max="2570" width="9.5" style="2685" customWidth="1"/>
    <col min="2571" max="2574" width="8.625" style="2685" customWidth="1"/>
    <col min="2575" max="2575" width="1.625" style="2685" customWidth="1"/>
    <col min="2576" max="2576" width="5.25" style="2685" customWidth="1"/>
    <col min="2577" max="2816" width="9" style="2685"/>
    <col min="2817" max="2817" width="1.625" style="2685" customWidth="1"/>
    <col min="2818" max="2821" width="8.125" style="2685" customWidth="1"/>
    <col min="2822" max="2822" width="13.75" style="2685" customWidth="1"/>
    <col min="2823" max="2823" width="9.625" style="2685" customWidth="1"/>
    <col min="2824" max="2824" width="8.625" style="2685" customWidth="1"/>
    <col min="2825" max="2825" width="9.625" style="2685" customWidth="1"/>
    <col min="2826" max="2826" width="9.5" style="2685" customWidth="1"/>
    <col min="2827" max="2830" width="8.625" style="2685" customWidth="1"/>
    <col min="2831" max="2831" width="1.625" style="2685" customWidth="1"/>
    <col min="2832" max="2832" width="5.25" style="2685" customWidth="1"/>
    <col min="2833" max="3072" width="9" style="2685"/>
    <col min="3073" max="3073" width="1.625" style="2685" customWidth="1"/>
    <col min="3074" max="3077" width="8.125" style="2685" customWidth="1"/>
    <col min="3078" max="3078" width="13.75" style="2685" customWidth="1"/>
    <col min="3079" max="3079" width="9.625" style="2685" customWidth="1"/>
    <col min="3080" max="3080" width="8.625" style="2685" customWidth="1"/>
    <col min="3081" max="3081" width="9.625" style="2685" customWidth="1"/>
    <col min="3082" max="3082" width="9.5" style="2685" customWidth="1"/>
    <col min="3083" max="3086" width="8.625" style="2685" customWidth="1"/>
    <col min="3087" max="3087" width="1.625" style="2685" customWidth="1"/>
    <col min="3088" max="3088" width="5.25" style="2685" customWidth="1"/>
    <col min="3089" max="3328" width="9" style="2685"/>
    <col min="3329" max="3329" width="1.625" style="2685" customWidth="1"/>
    <col min="3330" max="3333" width="8.125" style="2685" customWidth="1"/>
    <col min="3334" max="3334" width="13.75" style="2685" customWidth="1"/>
    <col min="3335" max="3335" width="9.625" style="2685" customWidth="1"/>
    <col min="3336" max="3336" width="8.625" style="2685" customWidth="1"/>
    <col min="3337" max="3337" width="9.625" style="2685" customWidth="1"/>
    <col min="3338" max="3338" width="9.5" style="2685" customWidth="1"/>
    <col min="3339" max="3342" width="8.625" style="2685" customWidth="1"/>
    <col min="3343" max="3343" width="1.625" style="2685" customWidth="1"/>
    <col min="3344" max="3344" width="5.25" style="2685" customWidth="1"/>
    <col min="3345" max="3584" width="9" style="2685"/>
    <col min="3585" max="3585" width="1.625" style="2685" customWidth="1"/>
    <col min="3586" max="3589" width="8.125" style="2685" customWidth="1"/>
    <col min="3590" max="3590" width="13.75" style="2685" customWidth="1"/>
    <col min="3591" max="3591" width="9.625" style="2685" customWidth="1"/>
    <col min="3592" max="3592" width="8.625" style="2685" customWidth="1"/>
    <col min="3593" max="3593" width="9.625" style="2685" customWidth="1"/>
    <col min="3594" max="3594" width="9.5" style="2685" customWidth="1"/>
    <col min="3595" max="3598" width="8.625" style="2685" customWidth="1"/>
    <col min="3599" max="3599" width="1.625" style="2685" customWidth="1"/>
    <col min="3600" max="3600" width="5.25" style="2685" customWidth="1"/>
    <col min="3601" max="3840" width="9" style="2685"/>
    <col min="3841" max="3841" width="1.625" style="2685" customWidth="1"/>
    <col min="3842" max="3845" width="8.125" style="2685" customWidth="1"/>
    <col min="3846" max="3846" width="13.75" style="2685" customWidth="1"/>
    <col min="3847" max="3847" width="9.625" style="2685" customWidth="1"/>
    <col min="3848" max="3848" width="8.625" style="2685" customWidth="1"/>
    <col min="3849" max="3849" width="9.625" style="2685" customWidth="1"/>
    <col min="3850" max="3850" width="9.5" style="2685" customWidth="1"/>
    <col min="3851" max="3854" width="8.625" style="2685" customWidth="1"/>
    <col min="3855" max="3855" width="1.625" style="2685" customWidth="1"/>
    <col min="3856" max="3856" width="5.25" style="2685" customWidth="1"/>
    <col min="3857" max="4096" width="9" style="2685"/>
    <col min="4097" max="4097" width="1.625" style="2685" customWidth="1"/>
    <col min="4098" max="4101" width="8.125" style="2685" customWidth="1"/>
    <col min="4102" max="4102" width="13.75" style="2685" customWidth="1"/>
    <col min="4103" max="4103" width="9.625" style="2685" customWidth="1"/>
    <col min="4104" max="4104" width="8.625" style="2685" customWidth="1"/>
    <col min="4105" max="4105" width="9.625" style="2685" customWidth="1"/>
    <col min="4106" max="4106" width="9.5" style="2685" customWidth="1"/>
    <col min="4107" max="4110" width="8.625" style="2685" customWidth="1"/>
    <col min="4111" max="4111" width="1.625" style="2685" customWidth="1"/>
    <col min="4112" max="4112" width="5.25" style="2685" customWidth="1"/>
    <col min="4113" max="4352" width="9" style="2685"/>
    <col min="4353" max="4353" width="1.625" style="2685" customWidth="1"/>
    <col min="4354" max="4357" width="8.125" style="2685" customWidth="1"/>
    <col min="4358" max="4358" width="13.75" style="2685" customWidth="1"/>
    <col min="4359" max="4359" width="9.625" style="2685" customWidth="1"/>
    <col min="4360" max="4360" width="8.625" style="2685" customWidth="1"/>
    <col min="4361" max="4361" width="9.625" style="2685" customWidth="1"/>
    <col min="4362" max="4362" width="9.5" style="2685" customWidth="1"/>
    <col min="4363" max="4366" width="8.625" style="2685" customWidth="1"/>
    <col min="4367" max="4367" width="1.625" style="2685" customWidth="1"/>
    <col min="4368" max="4368" width="5.25" style="2685" customWidth="1"/>
    <col min="4369" max="4608" width="9" style="2685"/>
    <col min="4609" max="4609" width="1.625" style="2685" customWidth="1"/>
    <col min="4610" max="4613" width="8.125" style="2685" customWidth="1"/>
    <col min="4614" max="4614" width="13.75" style="2685" customWidth="1"/>
    <col min="4615" max="4615" width="9.625" style="2685" customWidth="1"/>
    <col min="4616" max="4616" width="8.625" style="2685" customWidth="1"/>
    <col min="4617" max="4617" width="9.625" style="2685" customWidth="1"/>
    <col min="4618" max="4618" width="9.5" style="2685" customWidth="1"/>
    <col min="4619" max="4622" width="8.625" style="2685" customWidth="1"/>
    <col min="4623" max="4623" width="1.625" style="2685" customWidth="1"/>
    <col min="4624" max="4624" width="5.25" style="2685" customWidth="1"/>
    <col min="4625" max="4864" width="9" style="2685"/>
    <col min="4865" max="4865" width="1.625" style="2685" customWidth="1"/>
    <col min="4866" max="4869" width="8.125" style="2685" customWidth="1"/>
    <col min="4870" max="4870" width="13.75" style="2685" customWidth="1"/>
    <col min="4871" max="4871" width="9.625" style="2685" customWidth="1"/>
    <col min="4872" max="4872" width="8.625" style="2685" customWidth="1"/>
    <col min="4873" max="4873" width="9.625" style="2685" customWidth="1"/>
    <col min="4874" max="4874" width="9.5" style="2685" customWidth="1"/>
    <col min="4875" max="4878" width="8.625" style="2685" customWidth="1"/>
    <col min="4879" max="4879" width="1.625" style="2685" customWidth="1"/>
    <col min="4880" max="4880" width="5.25" style="2685" customWidth="1"/>
    <col min="4881" max="5120" width="9" style="2685"/>
    <col min="5121" max="5121" width="1.625" style="2685" customWidth="1"/>
    <col min="5122" max="5125" width="8.125" style="2685" customWidth="1"/>
    <col min="5126" max="5126" width="13.75" style="2685" customWidth="1"/>
    <col min="5127" max="5127" width="9.625" style="2685" customWidth="1"/>
    <col min="5128" max="5128" width="8.625" style="2685" customWidth="1"/>
    <col min="5129" max="5129" width="9.625" style="2685" customWidth="1"/>
    <col min="5130" max="5130" width="9.5" style="2685" customWidth="1"/>
    <col min="5131" max="5134" width="8.625" style="2685" customWidth="1"/>
    <col min="5135" max="5135" width="1.625" style="2685" customWidth="1"/>
    <col min="5136" max="5136" width="5.25" style="2685" customWidth="1"/>
    <col min="5137" max="5376" width="9" style="2685"/>
    <col min="5377" max="5377" width="1.625" style="2685" customWidth="1"/>
    <col min="5378" max="5381" width="8.125" style="2685" customWidth="1"/>
    <col min="5382" max="5382" width="13.75" style="2685" customWidth="1"/>
    <col min="5383" max="5383" width="9.625" style="2685" customWidth="1"/>
    <col min="5384" max="5384" width="8.625" style="2685" customWidth="1"/>
    <col min="5385" max="5385" width="9.625" style="2685" customWidth="1"/>
    <col min="5386" max="5386" width="9.5" style="2685" customWidth="1"/>
    <col min="5387" max="5390" width="8.625" style="2685" customWidth="1"/>
    <col min="5391" max="5391" width="1.625" style="2685" customWidth="1"/>
    <col min="5392" max="5392" width="5.25" style="2685" customWidth="1"/>
    <col min="5393" max="5632" width="9" style="2685"/>
    <col min="5633" max="5633" width="1.625" style="2685" customWidth="1"/>
    <col min="5634" max="5637" width="8.125" style="2685" customWidth="1"/>
    <col min="5638" max="5638" width="13.75" style="2685" customWidth="1"/>
    <col min="5639" max="5639" width="9.625" style="2685" customWidth="1"/>
    <col min="5640" max="5640" width="8.625" style="2685" customWidth="1"/>
    <col min="5641" max="5641" width="9.625" style="2685" customWidth="1"/>
    <col min="5642" max="5642" width="9.5" style="2685" customWidth="1"/>
    <col min="5643" max="5646" width="8.625" style="2685" customWidth="1"/>
    <col min="5647" max="5647" width="1.625" style="2685" customWidth="1"/>
    <col min="5648" max="5648" width="5.25" style="2685" customWidth="1"/>
    <col min="5649" max="5888" width="9" style="2685"/>
    <col min="5889" max="5889" width="1.625" style="2685" customWidth="1"/>
    <col min="5890" max="5893" width="8.125" style="2685" customWidth="1"/>
    <col min="5894" max="5894" width="13.75" style="2685" customWidth="1"/>
    <col min="5895" max="5895" width="9.625" style="2685" customWidth="1"/>
    <col min="5896" max="5896" width="8.625" style="2685" customWidth="1"/>
    <col min="5897" max="5897" width="9.625" style="2685" customWidth="1"/>
    <col min="5898" max="5898" width="9.5" style="2685" customWidth="1"/>
    <col min="5899" max="5902" width="8.625" style="2685" customWidth="1"/>
    <col min="5903" max="5903" width="1.625" style="2685" customWidth="1"/>
    <col min="5904" max="5904" width="5.25" style="2685" customWidth="1"/>
    <col min="5905" max="6144" width="9" style="2685"/>
    <col min="6145" max="6145" width="1.625" style="2685" customWidth="1"/>
    <col min="6146" max="6149" width="8.125" style="2685" customWidth="1"/>
    <col min="6150" max="6150" width="13.75" style="2685" customWidth="1"/>
    <col min="6151" max="6151" width="9.625" style="2685" customWidth="1"/>
    <col min="6152" max="6152" width="8.625" style="2685" customWidth="1"/>
    <col min="6153" max="6153" width="9.625" style="2685" customWidth="1"/>
    <col min="6154" max="6154" width="9.5" style="2685" customWidth="1"/>
    <col min="6155" max="6158" width="8.625" style="2685" customWidth="1"/>
    <col min="6159" max="6159" width="1.625" style="2685" customWidth="1"/>
    <col min="6160" max="6160" width="5.25" style="2685" customWidth="1"/>
    <col min="6161" max="6400" width="9" style="2685"/>
    <col min="6401" max="6401" width="1.625" style="2685" customWidth="1"/>
    <col min="6402" max="6405" width="8.125" style="2685" customWidth="1"/>
    <col min="6406" max="6406" width="13.75" style="2685" customWidth="1"/>
    <col min="6407" max="6407" width="9.625" style="2685" customWidth="1"/>
    <col min="6408" max="6408" width="8.625" style="2685" customWidth="1"/>
    <col min="6409" max="6409" width="9.625" style="2685" customWidth="1"/>
    <col min="6410" max="6410" width="9.5" style="2685" customWidth="1"/>
    <col min="6411" max="6414" width="8.625" style="2685" customWidth="1"/>
    <col min="6415" max="6415" width="1.625" style="2685" customWidth="1"/>
    <col min="6416" max="6416" width="5.25" style="2685" customWidth="1"/>
    <col min="6417" max="6656" width="9" style="2685"/>
    <col min="6657" max="6657" width="1.625" style="2685" customWidth="1"/>
    <col min="6658" max="6661" width="8.125" style="2685" customWidth="1"/>
    <col min="6662" max="6662" width="13.75" style="2685" customWidth="1"/>
    <col min="6663" max="6663" width="9.625" style="2685" customWidth="1"/>
    <col min="6664" max="6664" width="8.625" style="2685" customWidth="1"/>
    <col min="6665" max="6665" width="9.625" style="2685" customWidth="1"/>
    <col min="6666" max="6666" width="9.5" style="2685" customWidth="1"/>
    <col min="6667" max="6670" width="8.625" style="2685" customWidth="1"/>
    <col min="6671" max="6671" width="1.625" style="2685" customWidth="1"/>
    <col min="6672" max="6672" width="5.25" style="2685" customWidth="1"/>
    <col min="6673" max="6912" width="9" style="2685"/>
    <col min="6913" max="6913" width="1.625" style="2685" customWidth="1"/>
    <col min="6914" max="6917" width="8.125" style="2685" customWidth="1"/>
    <col min="6918" max="6918" width="13.75" style="2685" customWidth="1"/>
    <col min="6919" max="6919" width="9.625" style="2685" customWidth="1"/>
    <col min="6920" max="6920" width="8.625" style="2685" customWidth="1"/>
    <col min="6921" max="6921" width="9.625" style="2685" customWidth="1"/>
    <col min="6922" max="6922" width="9.5" style="2685" customWidth="1"/>
    <col min="6923" max="6926" width="8.625" style="2685" customWidth="1"/>
    <col min="6927" max="6927" width="1.625" style="2685" customWidth="1"/>
    <col min="6928" max="6928" width="5.25" style="2685" customWidth="1"/>
    <col min="6929" max="7168" width="9" style="2685"/>
    <col min="7169" max="7169" width="1.625" style="2685" customWidth="1"/>
    <col min="7170" max="7173" width="8.125" style="2685" customWidth="1"/>
    <col min="7174" max="7174" width="13.75" style="2685" customWidth="1"/>
    <col min="7175" max="7175" width="9.625" style="2685" customWidth="1"/>
    <col min="7176" max="7176" width="8.625" style="2685" customWidth="1"/>
    <col min="7177" max="7177" width="9.625" style="2685" customWidth="1"/>
    <col min="7178" max="7178" width="9.5" style="2685" customWidth="1"/>
    <col min="7179" max="7182" width="8.625" style="2685" customWidth="1"/>
    <col min="7183" max="7183" width="1.625" style="2685" customWidth="1"/>
    <col min="7184" max="7184" width="5.25" style="2685" customWidth="1"/>
    <col min="7185" max="7424" width="9" style="2685"/>
    <col min="7425" max="7425" width="1.625" style="2685" customWidth="1"/>
    <col min="7426" max="7429" width="8.125" style="2685" customWidth="1"/>
    <col min="7430" max="7430" width="13.75" style="2685" customWidth="1"/>
    <col min="7431" max="7431" width="9.625" style="2685" customWidth="1"/>
    <col min="7432" max="7432" width="8.625" style="2685" customWidth="1"/>
    <col min="7433" max="7433" width="9.625" style="2685" customWidth="1"/>
    <col min="7434" max="7434" width="9.5" style="2685" customWidth="1"/>
    <col min="7435" max="7438" width="8.625" style="2685" customWidth="1"/>
    <col min="7439" max="7439" width="1.625" style="2685" customWidth="1"/>
    <col min="7440" max="7440" width="5.25" style="2685" customWidth="1"/>
    <col min="7441" max="7680" width="9" style="2685"/>
    <col min="7681" max="7681" width="1.625" style="2685" customWidth="1"/>
    <col min="7682" max="7685" width="8.125" style="2685" customWidth="1"/>
    <col min="7686" max="7686" width="13.75" style="2685" customWidth="1"/>
    <col min="7687" max="7687" width="9.625" style="2685" customWidth="1"/>
    <col min="7688" max="7688" width="8.625" style="2685" customWidth="1"/>
    <col min="7689" max="7689" width="9.625" style="2685" customWidth="1"/>
    <col min="7690" max="7690" width="9.5" style="2685" customWidth="1"/>
    <col min="7691" max="7694" width="8.625" style="2685" customWidth="1"/>
    <col min="7695" max="7695" width="1.625" style="2685" customWidth="1"/>
    <col min="7696" max="7696" width="5.25" style="2685" customWidth="1"/>
    <col min="7697" max="7936" width="9" style="2685"/>
    <col min="7937" max="7937" width="1.625" style="2685" customWidth="1"/>
    <col min="7938" max="7941" width="8.125" style="2685" customWidth="1"/>
    <col min="7942" max="7942" width="13.75" style="2685" customWidth="1"/>
    <col min="7943" max="7943" width="9.625" style="2685" customWidth="1"/>
    <col min="7944" max="7944" width="8.625" style="2685" customWidth="1"/>
    <col min="7945" max="7945" width="9.625" style="2685" customWidth="1"/>
    <col min="7946" max="7946" width="9.5" style="2685" customWidth="1"/>
    <col min="7947" max="7950" width="8.625" style="2685" customWidth="1"/>
    <col min="7951" max="7951" width="1.625" style="2685" customWidth="1"/>
    <col min="7952" max="7952" width="5.25" style="2685" customWidth="1"/>
    <col min="7953" max="8192" width="9" style="2685"/>
    <col min="8193" max="8193" width="1.625" style="2685" customWidth="1"/>
    <col min="8194" max="8197" width="8.125" style="2685" customWidth="1"/>
    <col min="8198" max="8198" width="13.75" style="2685" customWidth="1"/>
    <col min="8199" max="8199" width="9.625" style="2685" customWidth="1"/>
    <col min="8200" max="8200" width="8.625" style="2685" customWidth="1"/>
    <col min="8201" max="8201" width="9.625" style="2685" customWidth="1"/>
    <col min="8202" max="8202" width="9.5" style="2685" customWidth="1"/>
    <col min="8203" max="8206" width="8.625" style="2685" customWidth="1"/>
    <col min="8207" max="8207" width="1.625" style="2685" customWidth="1"/>
    <col min="8208" max="8208" width="5.25" style="2685" customWidth="1"/>
    <col min="8209" max="8448" width="9" style="2685"/>
    <col min="8449" max="8449" width="1.625" style="2685" customWidth="1"/>
    <col min="8450" max="8453" width="8.125" style="2685" customWidth="1"/>
    <col min="8454" max="8454" width="13.75" style="2685" customWidth="1"/>
    <col min="8455" max="8455" width="9.625" style="2685" customWidth="1"/>
    <col min="8456" max="8456" width="8.625" style="2685" customWidth="1"/>
    <col min="8457" max="8457" width="9.625" style="2685" customWidth="1"/>
    <col min="8458" max="8458" width="9.5" style="2685" customWidth="1"/>
    <col min="8459" max="8462" width="8.625" style="2685" customWidth="1"/>
    <col min="8463" max="8463" width="1.625" style="2685" customWidth="1"/>
    <col min="8464" max="8464" width="5.25" style="2685" customWidth="1"/>
    <col min="8465" max="8704" width="9" style="2685"/>
    <col min="8705" max="8705" width="1.625" style="2685" customWidth="1"/>
    <col min="8706" max="8709" width="8.125" style="2685" customWidth="1"/>
    <col min="8710" max="8710" width="13.75" style="2685" customWidth="1"/>
    <col min="8711" max="8711" width="9.625" style="2685" customWidth="1"/>
    <col min="8712" max="8712" width="8.625" style="2685" customWidth="1"/>
    <col min="8713" max="8713" width="9.625" style="2685" customWidth="1"/>
    <col min="8714" max="8714" width="9.5" style="2685" customWidth="1"/>
    <col min="8715" max="8718" width="8.625" style="2685" customWidth="1"/>
    <col min="8719" max="8719" width="1.625" style="2685" customWidth="1"/>
    <col min="8720" max="8720" width="5.25" style="2685" customWidth="1"/>
    <col min="8721" max="8960" width="9" style="2685"/>
    <col min="8961" max="8961" width="1.625" style="2685" customWidth="1"/>
    <col min="8962" max="8965" width="8.125" style="2685" customWidth="1"/>
    <col min="8966" max="8966" width="13.75" style="2685" customWidth="1"/>
    <col min="8967" max="8967" width="9.625" style="2685" customWidth="1"/>
    <col min="8968" max="8968" width="8.625" style="2685" customWidth="1"/>
    <col min="8969" max="8969" width="9.625" style="2685" customWidth="1"/>
    <col min="8970" max="8970" width="9.5" style="2685" customWidth="1"/>
    <col min="8971" max="8974" width="8.625" style="2685" customWidth="1"/>
    <col min="8975" max="8975" width="1.625" style="2685" customWidth="1"/>
    <col min="8976" max="8976" width="5.25" style="2685" customWidth="1"/>
    <col min="8977" max="9216" width="9" style="2685"/>
    <col min="9217" max="9217" width="1.625" style="2685" customWidth="1"/>
    <col min="9218" max="9221" width="8.125" style="2685" customWidth="1"/>
    <col min="9222" max="9222" width="13.75" style="2685" customWidth="1"/>
    <col min="9223" max="9223" width="9.625" style="2685" customWidth="1"/>
    <col min="9224" max="9224" width="8.625" style="2685" customWidth="1"/>
    <col min="9225" max="9225" width="9.625" style="2685" customWidth="1"/>
    <col min="9226" max="9226" width="9.5" style="2685" customWidth="1"/>
    <col min="9227" max="9230" width="8.625" style="2685" customWidth="1"/>
    <col min="9231" max="9231" width="1.625" style="2685" customWidth="1"/>
    <col min="9232" max="9232" width="5.25" style="2685" customWidth="1"/>
    <col min="9233" max="9472" width="9" style="2685"/>
    <col min="9473" max="9473" width="1.625" style="2685" customWidth="1"/>
    <col min="9474" max="9477" width="8.125" style="2685" customWidth="1"/>
    <col min="9478" max="9478" width="13.75" style="2685" customWidth="1"/>
    <col min="9479" max="9479" width="9.625" style="2685" customWidth="1"/>
    <col min="9480" max="9480" width="8.625" style="2685" customWidth="1"/>
    <col min="9481" max="9481" width="9.625" style="2685" customWidth="1"/>
    <col min="9482" max="9482" width="9.5" style="2685" customWidth="1"/>
    <col min="9483" max="9486" width="8.625" style="2685" customWidth="1"/>
    <col min="9487" max="9487" width="1.625" style="2685" customWidth="1"/>
    <col min="9488" max="9488" width="5.25" style="2685" customWidth="1"/>
    <col min="9489" max="9728" width="9" style="2685"/>
    <col min="9729" max="9729" width="1.625" style="2685" customWidth="1"/>
    <col min="9730" max="9733" width="8.125" style="2685" customWidth="1"/>
    <col min="9734" max="9734" width="13.75" style="2685" customWidth="1"/>
    <col min="9735" max="9735" width="9.625" style="2685" customWidth="1"/>
    <col min="9736" max="9736" width="8.625" style="2685" customWidth="1"/>
    <col min="9737" max="9737" width="9.625" style="2685" customWidth="1"/>
    <col min="9738" max="9738" width="9.5" style="2685" customWidth="1"/>
    <col min="9739" max="9742" width="8.625" style="2685" customWidth="1"/>
    <col min="9743" max="9743" width="1.625" style="2685" customWidth="1"/>
    <col min="9744" max="9744" width="5.25" style="2685" customWidth="1"/>
    <col min="9745" max="9984" width="9" style="2685"/>
    <col min="9985" max="9985" width="1.625" style="2685" customWidth="1"/>
    <col min="9986" max="9989" width="8.125" style="2685" customWidth="1"/>
    <col min="9990" max="9990" width="13.75" style="2685" customWidth="1"/>
    <col min="9991" max="9991" width="9.625" style="2685" customWidth="1"/>
    <col min="9992" max="9992" width="8.625" style="2685" customWidth="1"/>
    <col min="9993" max="9993" width="9.625" style="2685" customWidth="1"/>
    <col min="9994" max="9994" width="9.5" style="2685" customWidth="1"/>
    <col min="9995" max="9998" width="8.625" style="2685" customWidth="1"/>
    <col min="9999" max="9999" width="1.625" style="2685" customWidth="1"/>
    <col min="10000" max="10000" width="5.25" style="2685" customWidth="1"/>
    <col min="10001" max="10240" width="9" style="2685"/>
    <col min="10241" max="10241" width="1.625" style="2685" customWidth="1"/>
    <col min="10242" max="10245" width="8.125" style="2685" customWidth="1"/>
    <col min="10246" max="10246" width="13.75" style="2685" customWidth="1"/>
    <col min="10247" max="10247" width="9.625" style="2685" customWidth="1"/>
    <col min="10248" max="10248" width="8.625" style="2685" customWidth="1"/>
    <col min="10249" max="10249" width="9.625" style="2685" customWidth="1"/>
    <col min="10250" max="10250" width="9.5" style="2685" customWidth="1"/>
    <col min="10251" max="10254" width="8.625" style="2685" customWidth="1"/>
    <col min="10255" max="10255" width="1.625" style="2685" customWidth="1"/>
    <col min="10256" max="10256" width="5.25" style="2685" customWidth="1"/>
    <col min="10257" max="10496" width="9" style="2685"/>
    <col min="10497" max="10497" width="1.625" style="2685" customWidth="1"/>
    <col min="10498" max="10501" width="8.125" style="2685" customWidth="1"/>
    <col min="10502" max="10502" width="13.75" style="2685" customWidth="1"/>
    <col min="10503" max="10503" width="9.625" style="2685" customWidth="1"/>
    <col min="10504" max="10504" width="8.625" style="2685" customWidth="1"/>
    <col min="10505" max="10505" width="9.625" style="2685" customWidth="1"/>
    <col min="10506" max="10506" width="9.5" style="2685" customWidth="1"/>
    <col min="10507" max="10510" width="8.625" style="2685" customWidth="1"/>
    <col min="10511" max="10511" width="1.625" style="2685" customWidth="1"/>
    <col min="10512" max="10512" width="5.25" style="2685" customWidth="1"/>
    <col min="10513" max="10752" width="9" style="2685"/>
    <col min="10753" max="10753" width="1.625" style="2685" customWidth="1"/>
    <col min="10754" max="10757" width="8.125" style="2685" customWidth="1"/>
    <col min="10758" max="10758" width="13.75" style="2685" customWidth="1"/>
    <col min="10759" max="10759" width="9.625" style="2685" customWidth="1"/>
    <col min="10760" max="10760" width="8.625" style="2685" customWidth="1"/>
    <col min="10761" max="10761" width="9.625" style="2685" customWidth="1"/>
    <col min="10762" max="10762" width="9.5" style="2685" customWidth="1"/>
    <col min="10763" max="10766" width="8.625" style="2685" customWidth="1"/>
    <col min="10767" max="10767" width="1.625" style="2685" customWidth="1"/>
    <col min="10768" max="10768" width="5.25" style="2685" customWidth="1"/>
    <col min="10769" max="11008" width="9" style="2685"/>
    <col min="11009" max="11009" width="1.625" style="2685" customWidth="1"/>
    <col min="11010" max="11013" width="8.125" style="2685" customWidth="1"/>
    <col min="11014" max="11014" width="13.75" style="2685" customWidth="1"/>
    <col min="11015" max="11015" width="9.625" style="2685" customWidth="1"/>
    <col min="11016" max="11016" width="8.625" style="2685" customWidth="1"/>
    <col min="11017" max="11017" width="9.625" style="2685" customWidth="1"/>
    <col min="11018" max="11018" width="9.5" style="2685" customWidth="1"/>
    <col min="11019" max="11022" width="8.625" style="2685" customWidth="1"/>
    <col min="11023" max="11023" width="1.625" style="2685" customWidth="1"/>
    <col min="11024" max="11024" width="5.25" style="2685" customWidth="1"/>
    <col min="11025" max="11264" width="9" style="2685"/>
    <col min="11265" max="11265" width="1.625" style="2685" customWidth="1"/>
    <col min="11266" max="11269" width="8.125" style="2685" customWidth="1"/>
    <col min="11270" max="11270" width="13.75" style="2685" customWidth="1"/>
    <col min="11271" max="11271" width="9.625" style="2685" customWidth="1"/>
    <col min="11272" max="11272" width="8.625" style="2685" customWidth="1"/>
    <col min="11273" max="11273" width="9.625" style="2685" customWidth="1"/>
    <col min="11274" max="11274" width="9.5" style="2685" customWidth="1"/>
    <col min="11275" max="11278" width="8.625" style="2685" customWidth="1"/>
    <col min="11279" max="11279" width="1.625" style="2685" customWidth="1"/>
    <col min="11280" max="11280" width="5.25" style="2685" customWidth="1"/>
    <col min="11281" max="11520" width="9" style="2685"/>
    <col min="11521" max="11521" width="1.625" style="2685" customWidth="1"/>
    <col min="11522" max="11525" width="8.125" style="2685" customWidth="1"/>
    <col min="11526" max="11526" width="13.75" style="2685" customWidth="1"/>
    <col min="11527" max="11527" width="9.625" style="2685" customWidth="1"/>
    <col min="11528" max="11528" width="8.625" style="2685" customWidth="1"/>
    <col min="11529" max="11529" width="9.625" style="2685" customWidth="1"/>
    <col min="11530" max="11530" width="9.5" style="2685" customWidth="1"/>
    <col min="11531" max="11534" width="8.625" style="2685" customWidth="1"/>
    <col min="11535" max="11535" width="1.625" style="2685" customWidth="1"/>
    <col min="11536" max="11536" width="5.25" style="2685" customWidth="1"/>
    <col min="11537" max="11776" width="9" style="2685"/>
    <col min="11777" max="11777" width="1.625" style="2685" customWidth="1"/>
    <col min="11778" max="11781" width="8.125" style="2685" customWidth="1"/>
    <col min="11782" max="11782" width="13.75" style="2685" customWidth="1"/>
    <col min="11783" max="11783" width="9.625" style="2685" customWidth="1"/>
    <col min="11784" max="11784" width="8.625" style="2685" customWidth="1"/>
    <col min="11785" max="11785" width="9.625" style="2685" customWidth="1"/>
    <col min="11786" max="11786" width="9.5" style="2685" customWidth="1"/>
    <col min="11787" max="11790" width="8.625" style="2685" customWidth="1"/>
    <col min="11791" max="11791" width="1.625" style="2685" customWidth="1"/>
    <col min="11792" max="11792" width="5.25" style="2685" customWidth="1"/>
    <col min="11793" max="12032" width="9" style="2685"/>
    <col min="12033" max="12033" width="1.625" style="2685" customWidth="1"/>
    <col min="12034" max="12037" width="8.125" style="2685" customWidth="1"/>
    <col min="12038" max="12038" width="13.75" style="2685" customWidth="1"/>
    <col min="12039" max="12039" width="9.625" style="2685" customWidth="1"/>
    <col min="12040" max="12040" width="8.625" style="2685" customWidth="1"/>
    <col min="12041" max="12041" width="9.625" style="2685" customWidth="1"/>
    <col min="12042" max="12042" width="9.5" style="2685" customWidth="1"/>
    <col min="12043" max="12046" width="8.625" style="2685" customWidth="1"/>
    <col min="12047" max="12047" width="1.625" style="2685" customWidth="1"/>
    <col min="12048" max="12048" width="5.25" style="2685" customWidth="1"/>
    <col min="12049" max="12288" width="9" style="2685"/>
    <col min="12289" max="12289" width="1.625" style="2685" customWidth="1"/>
    <col min="12290" max="12293" width="8.125" style="2685" customWidth="1"/>
    <col min="12294" max="12294" width="13.75" style="2685" customWidth="1"/>
    <col min="12295" max="12295" width="9.625" style="2685" customWidth="1"/>
    <col min="12296" max="12296" width="8.625" style="2685" customWidth="1"/>
    <col min="12297" max="12297" width="9.625" style="2685" customWidth="1"/>
    <col min="12298" max="12298" width="9.5" style="2685" customWidth="1"/>
    <col min="12299" max="12302" width="8.625" style="2685" customWidth="1"/>
    <col min="12303" max="12303" width="1.625" style="2685" customWidth="1"/>
    <col min="12304" max="12304" width="5.25" style="2685" customWidth="1"/>
    <col min="12305" max="12544" width="9" style="2685"/>
    <col min="12545" max="12545" width="1.625" style="2685" customWidth="1"/>
    <col min="12546" max="12549" width="8.125" style="2685" customWidth="1"/>
    <col min="12550" max="12550" width="13.75" style="2685" customWidth="1"/>
    <col min="12551" max="12551" width="9.625" style="2685" customWidth="1"/>
    <col min="12552" max="12552" width="8.625" style="2685" customWidth="1"/>
    <col min="12553" max="12553" width="9.625" style="2685" customWidth="1"/>
    <col min="12554" max="12554" width="9.5" style="2685" customWidth="1"/>
    <col min="12555" max="12558" width="8.625" style="2685" customWidth="1"/>
    <col min="12559" max="12559" width="1.625" style="2685" customWidth="1"/>
    <col min="12560" max="12560" width="5.25" style="2685" customWidth="1"/>
    <col min="12561" max="12800" width="9" style="2685"/>
    <col min="12801" max="12801" width="1.625" style="2685" customWidth="1"/>
    <col min="12802" max="12805" width="8.125" style="2685" customWidth="1"/>
    <col min="12806" max="12806" width="13.75" style="2685" customWidth="1"/>
    <col min="12807" max="12807" width="9.625" style="2685" customWidth="1"/>
    <col min="12808" max="12808" width="8.625" style="2685" customWidth="1"/>
    <col min="12809" max="12809" width="9.625" style="2685" customWidth="1"/>
    <col min="12810" max="12810" width="9.5" style="2685" customWidth="1"/>
    <col min="12811" max="12814" width="8.625" style="2685" customWidth="1"/>
    <col min="12815" max="12815" width="1.625" style="2685" customWidth="1"/>
    <col min="12816" max="12816" width="5.25" style="2685" customWidth="1"/>
    <col min="12817" max="13056" width="9" style="2685"/>
    <col min="13057" max="13057" width="1.625" style="2685" customWidth="1"/>
    <col min="13058" max="13061" width="8.125" style="2685" customWidth="1"/>
    <col min="13062" max="13062" width="13.75" style="2685" customWidth="1"/>
    <col min="13063" max="13063" width="9.625" style="2685" customWidth="1"/>
    <col min="13064" max="13064" width="8.625" style="2685" customWidth="1"/>
    <col min="13065" max="13065" width="9.625" style="2685" customWidth="1"/>
    <col min="13066" max="13066" width="9.5" style="2685" customWidth="1"/>
    <col min="13067" max="13070" width="8.625" style="2685" customWidth="1"/>
    <col min="13071" max="13071" width="1.625" style="2685" customWidth="1"/>
    <col min="13072" max="13072" width="5.25" style="2685" customWidth="1"/>
    <col min="13073" max="13312" width="9" style="2685"/>
    <col min="13313" max="13313" width="1.625" style="2685" customWidth="1"/>
    <col min="13314" max="13317" width="8.125" style="2685" customWidth="1"/>
    <col min="13318" max="13318" width="13.75" style="2685" customWidth="1"/>
    <col min="13319" max="13319" width="9.625" style="2685" customWidth="1"/>
    <col min="13320" max="13320" width="8.625" style="2685" customWidth="1"/>
    <col min="13321" max="13321" width="9.625" style="2685" customWidth="1"/>
    <col min="13322" max="13322" width="9.5" style="2685" customWidth="1"/>
    <col min="13323" max="13326" width="8.625" style="2685" customWidth="1"/>
    <col min="13327" max="13327" width="1.625" style="2685" customWidth="1"/>
    <col min="13328" max="13328" width="5.25" style="2685" customWidth="1"/>
    <col min="13329" max="13568" width="9" style="2685"/>
    <col min="13569" max="13569" width="1.625" style="2685" customWidth="1"/>
    <col min="13570" max="13573" width="8.125" style="2685" customWidth="1"/>
    <col min="13574" max="13574" width="13.75" style="2685" customWidth="1"/>
    <col min="13575" max="13575" width="9.625" style="2685" customWidth="1"/>
    <col min="13576" max="13576" width="8.625" style="2685" customWidth="1"/>
    <col min="13577" max="13577" width="9.625" style="2685" customWidth="1"/>
    <col min="13578" max="13578" width="9.5" style="2685" customWidth="1"/>
    <col min="13579" max="13582" width="8.625" style="2685" customWidth="1"/>
    <col min="13583" max="13583" width="1.625" style="2685" customWidth="1"/>
    <col min="13584" max="13584" width="5.25" style="2685" customWidth="1"/>
    <col min="13585" max="13824" width="9" style="2685"/>
    <col min="13825" max="13825" width="1.625" style="2685" customWidth="1"/>
    <col min="13826" max="13829" width="8.125" style="2685" customWidth="1"/>
    <col min="13830" max="13830" width="13.75" style="2685" customWidth="1"/>
    <col min="13831" max="13831" width="9.625" style="2685" customWidth="1"/>
    <col min="13832" max="13832" width="8.625" style="2685" customWidth="1"/>
    <col min="13833" max="13833" width="9.625" style="2685" customWidth="1"/>
    <col min="13834" max="13834" width="9.5" style="2685" customWidth="1"/>
    <col min="13835" max="13838" width="8.625" style="2685" customWidth="1"/>
    <col min="13839" max="13839" width="1.625" style="2685" customWidth="1"/>
    <col min="13840" max="13840" width="5.25" style="2685" customWidth="1"/>
    <col min="13841" max="14080" width="9" style="2685"/>
    <col min="14081" max="14081" width="1.625" style="2685" customWidth="1"/>
    <col min="14082" max="14085" width="8.125" style="2685" customWidth="1"/>
    <col min="14086" max="14086" width="13.75" style="2685" customWidth="1"/>
    <col min="14087" max="14087" width="9.625" style="2685" customWidth="1"/>
    <col min="14088" max="14088" width="8.625" style="2685" customWidth="1"/>
    <col min="14089" max="14089" width="9.625" style="2685" customWidth="1"/>
    <col min="14090" max="14090" width="9.5" style="2685" customWidth="1"/>
    <col min="14091" max="14094" width="8.625" style="2685" customWidth="1"/>
    <col min="14095" max="14095" width="1.625" style="2685" customWidth="1"/>
    <col min="14096" max="14096" width="5.25" style="2685" customWidth="1"/>
    <col min="14097" max="14336" width="9" style="2685"/>
    <col min="14337" max="14337" width="1.625" style="2685" customWidth="1"/>
    <col min="14338" max="14341" width="8.125" style="2685" customWidth="1"/>
    <col min="14342" max="14342" width="13.75" style="2685" customWidth="1"/>
    <col min="14343" max="14343" width="9.625" style="2685" customWidth="1"/>
    <col min="14344" max="14344" width="8.625" style="2685" customWidth="1"/>
    <col min="14345" max="14345" width="9.625" style="2685" customWidth="1"/>
    <col min="14346" max="14346" width="9.5" style="2685" customWidth="1"/>
    <col min="14347" max="14350" width="8.625" style="2685" customWidth="1"/>
    <col min="14351" max="14351" width="1.625" style="2685" customWidth="1"/>
    <col min="14352" max="14352" width="5.25" style="2685" customWidth="1"/>
    <col min="14353" max="14592" width="9" style="2685"/>
    <col min="14593" max="14593" width="1.625" style="2685" customWidth="1"/>
    <col min="14594" max="14597" width="8.125" style="2685" customWidth="1"/>
    <col min="14598" max="14598" width="13.75" style="2685" customWidth="1"/>
    <col min="14599" max="14599" width="9.625" style="2685" customWidth="1"/>
    <col min="14600" max="14600" width="8.625" style="2685" customWidth="1"/>
    <col min="14601" max="14601" width="9.625" style="2685" customWidth="1"/>
    <col min="14602" max="14602" width="9.5" style="2685" customWidth="1"/>
    <col min="14603" max="14606" width="8.625" style="2685" customWidth="1"/>
    <col min="14607" max="14607" width="1.625" style="2685" customWidth="1"/>
    <col min="14608" max="14608" width="5.25" style="2685" customWidth="1"/>
    <col min="14609" max="14848" width="9" style="2685"/>
    <col min="14849" max="14849" width="1.625" style="2685" customWidth="1"/>
    <col min="14850" max="14853" width="8.125" style="2685" customWidth="1"/>
    <col min="14854" max="14854" width="13.75" style="2685" customWidth="1"/>
    <col min="14855" max="14855" width="9.625" style="2685" customWidth="1"/>
    <col min="14856" max="14856" width="8.625" style="2685" customWidth="1"/>
    <col min="14857" max="14857" width="9.625" style="2685" customWidth="1"/>
    <col min="14858" max="14858" width="9.5" style="2685" customWidth="1"/>
    <col min="14859" max="14862" width="8.625" style="2685" customWidth="1"/>
    <col min="14863" max="14863" width="1.625" style="2685" customWidth="1"/>
    <col min="14864" max="14864" width="5.25" style="2685" customWidth="1"/>
    <col min="14865" max="15104" width="9" style="2685"/>
    <col min="15105" max="15105" width="1.625" style="2685" customWidth="1"/>
    <col min="15106" max="15109" width="8.125" style="2685" customWidth="1"/>
    <col min="15110" max="15110" width="13.75" style="2685" customWidth="1"/>
    <col min="15111" max="15111" width="9.625" style="2685" customWidth="1"/>
    <col min="15112" max="15112" width="8.625" style="2685" customWidth="1"/>
    <col min="15113" max="15113" width="9.625" style="2685" customWidth="1"/>
    <col min="15114" max="15114" width="9.5" style="2685" customWidth="1"/>
    <col min="15115" max="15118" width="8.625" style="2685" customWidth="1"/>
    <col min="15119" max="15119" width="1.625" style="2685" customWidth="1"/>
    <col min="15120" max="15120" width="5.25" style="2685" customWidth="1"/>
    <col min="15121" max="15360" width="9" style="2685"/>
    <col min="15361" max="15361" width="1.625" style="2685" customWidth="1"/>
    <col min="15362" max="15365" width="8.125" style="2685" customWidth="1"/>
    <col min="15366" max="15366" width="13.75" style="2685" customWidth="1"/>
    <col min="15367" max="15367" width="9.625" style="2685" customWidth="1"/>
    <col min="15368" max="15368" width="8.625" style="2685" customWidth="1"/>
    <col min="15369" max="15369" width="9.625" style="2685" customWidth="1"/>
    <col min="15370" max="15370" width="9.5" style="2685" customWidth="1"/>
    <col min="15371" max="15374" width="8.625" style="2685" customWidth="1"/>
    <col min="15375" max="15375" width="1.625" style="2685" customWidth="1"/>
    <col min="15376" max="15376" width="5.25" style="2685" customWidth="1"/>
    <col min="15377" max="15616" width="9" style="2685"/>
    <col min="15617" max="15617" width="1.625" style="2685" customWidth="1"/>
    <col min="15618" max="15621" width="8.125" style="2685" customWidth="1"/>
    <col min="15622" max="15622" width="13.75" style="2685" customWidth="1"/>
    <col min="15623" max="15623" width="9.625" style="2685" customWidth="1"/>
    <col min="15624" max="15624" width="8.625" style="2685" customWidth="1"/>
    <col min="15625" max="15625" width="9.625" style="2685" customWidth="1"/>
    <col min="15626" max="15626" width="9.5" style="2685" customWidth="1"/>
    <col min="15627" max="15630" width="8.625" style="2685" customWidth="1"/>
    <col min="15631" max="15631" width="1.625" style="2685" customWidth="1"/>
    <col min="15632" max="15632" width="5.25" style="2685" customWidth="1"/>
    <col min="15633" max="15872" width="9" style="2685"/>
    <col min="15873" max="15873" width="1.625" style="2685" customWidth="1"/>
    <col min="15874" max="15877" width="8.125" style="2685" customWidth="1"/>
    <col min="15878" max="15878" width="13.75" style="2685" customWidth="1"/>
    <col min="15879" max="15879" width="9.625" style="2685" customWidth="1"/>
    <col min="15880" max="15880" width="8.625" style="2685" customWidth="1"/>
    <col min="15881" max="15881" width="9.625" style="2685" customWidth="1"/>
    <col min="15882" max="15882" width="9.5" style="2685" customWidth="1"/>
    <col min="15883" max="15886" width="8.625" style="2685" customWidth="1"/>
    <col min="15887" max="15887" width="1.625" style="2685" customWidth="1"/>
    <col min="15888" max="15888" width="5.25" style="2685" customWidth="1"/>
    <col min="15889" max="16128" width="9" style="2685"/>
    <col min="16129" max="16129" width="1.625" style="2685" customWidth="1"/>
    <col min="16130" max="16133" width="8.125" style="2685" customWidth="1"/>
    <col min="16134" max="16134" width="13.75" style="2685" customWidth="1"/>
    <col min="16135" max="16135" width="9.625" style="2685" customWidth="1"/>
    <col min="16136" max="16136" width="8.625" style="2685" customWidth="1"/>
    <col min="16137" max="16137" width="9.625" style="2685" customWidth="1"/>
    <col min="16138" max="16138" width="9.5" style="2685" customWidth="1"/>
    <col min="16139" max="16142" width="8.625" style="2685" customWidth="1"/>
    <col min="16143" max="16143" width="1.625" style="2685" customWidth="1"/>
    <col min="16144" max="16144" width="5.25" style="2685" customWidth="1"/>
    <col min="16145" max="16384" width="9" style="2685"/>
  </cols>
  <sheetData>
    <row r="1" spans="2:17" s="1377" customFormat="1">
      <c r="B1" s="2842" t="s">
        <v>1544</v>
      </c>
    </row>
    <row r="2" spans="2:17" s="1377" customFormat="1">
      <c r="B2" s="2842"/>
    </row>
    <row r="3" spans="2:17">
      <c r="B3" s="3118" t="s">
        <v>1049</v>
      </c>
      <c r="C3" s="3118"/>
      <c r="D3" s="3118"/>
      <c r="E3" s="3118"/>
      <c r="F3" s="3118"/>
      <c r="G3" s="3118"/>
      <c r="H3" s="3118"/>
      <c r="I3" s="3118"/>
      <c r="J3" s="3118"/>
      <c r="K3" s="3118"/>
      <c r="L3" s="3118"/>
      <c r="M3" s="3118"/>
      <c r="N3" s="2686"/>
    </row>
    <row r="4" spans="2:17">
      <c r="B4" s="2686"/>
      <c r="C4" s="2686"/>
      <c r="D4" s="2686"/>
      <c r="E4" s="2686"/>
      <c r="F4" s="2686"/>
      <c r="G4" s="2686"/>
      <c r="H4" s="2686"/>
      <c r="I4" s="2686"/>
      <c r="J4" s="2686"/>
      <c r="K4" s="2686"/>
      <c r="L4" s="2686"/>
      <c r="M4" s="2686"/>
      <c r="N4" s="2686"/>
    </row>
    <row r="5" spans="2:17" ht="14.25" thickBot="1">
      <c r="B5" s="3119" t="s">
        <v>858</v>
      </c>
      <c r="C5" s="3120"/>
      <c r="D5" s="3120"/>
      <c r="E5" s="3120"/>
      <c r="F5" s="3120"/>
      <c r="G5" s="3120"/>
      <c r="H5" s="3120"/>
      <c r="I5" s="3120"/>
      <c r="J5" s="3120"/>
      <c r="K5" s="3120"/>
      <c r="L5" s="3120"/>
      <c r="M5" s="3120"/>
      <c r="N5" s="3120"/>
      <c r="O5" s="2685"/>
      <c r="P5" s="2685"/>
    </row>
    <row r="6" spans="2:17" ht="33" customHeight="1">
      <c r="B6" s="2688" t="s">
        <v>1050</v>
      </c>
      <c r="C6" s="2689"/>
      <c r="D6" s="2689"/>
      <c r="E6" s="2689"/>
      <c r="F6" s="2690"/>
      <c r="G6" s="3129" t="s">
        <v>1051</v>
      </c>
      <c r="H6" s="3130"/>
      <c r="I6" s="2684" t="s">
        <v>448</v>
      </c>
      <c r="J6" s="3121" t="s">
        <v>862</v>
      </c>
      <c r="K6" s="3122"/>
      <c r="L6" s="3123" t="s">
        <v>863</v>
      </c>
      <c r="M6" s="3124"/>
      <c r="N6" s="3125"/>
      <c r="O6" s="2685"/>
      <c r="P6" s="2685"/>
    </row>
    <row r="7" spans="2:17" ht="33" customHeight="1" thickBot="1">
      <c r="B7" s="2691"/>
      <c r="C7" s="2692"/>
      <c r="D7" s="2692"/>
      <c r="E7" s="2692"/>
      <c r="F7" s="2693"/>
      <c r="G7" s="2674" t="s">
        <v>1052</v>
      </c>
      <c r="H7" s="2675" t="s">
        <v>865</v>
      </c>
      <c r="I7" s="2676" t="s">
        <v>1053</v>
      </c>
      <c r="J7" s="2676" t="s">
        <v>1054</v>
      </c>
      <c r="K7" s="2676" t="s">
        <v>1055</v>
      </c>
      <c r="L7" s="2677" t="s">
        <v>1056</v>
      </c>
      <c r="M7" s="2678" t="s">
        <v>1057</v>
      </c>
      <c r="N7" s="2679" t="s">
        <v>1058</v>
      </c>
      <c r="O7" s="2685"/>
      <c r="P7" s="2685"/>
    </row>
    <row r="8" spans="2:17" ht="15" customHeight="1">
      <c r="B8" s="2688"/>
      <c r="C8" s="2689"/>
      <c r="D8" s="2689"/>
      <c r="E8" s="2689"/>
      <c r="F8" s="2689"/>
      <c r="G8" s="1751"/>
      <c r="H8" s="1752"/>
      <c r="I8" s="1753"/>
      <c r="J8" s="1753"/>
      <c r="K8" s="1753"/>
      <c r="L8" s="1754"/>
      <c r="M8" s="1755"/>
      <c r="N8" s="1756"/>
      <c r="P8" s="2685"/>
    </row>
    <row r="9" spans="2:17" ht="15" customHeight="1">
      <c r="B9" s="3126" t="s">
        <v>1059</v>
      </c>
      <c r="C9" s="3127"/>
      <c r="D9" s="3127"/>
      <c r="E9" s="3127"/>
      <c r="F9" s="3127"/>
      <c r="G9" s="1757">
        <v>104533</v>
      </c>
      <c r="H9" s="1758">
        <v>100</v>
      </c>
      <c r="I9" s="1759">
        <v>103972</v>
      </c>
      <c r="J9" s="1760">
        <v>561</v>
      </c>
      <c r="K9" s="1761">
        <v>0.5</v>
      </c>
      <c r="L9" s="1762">
        <v>82.4</v>
      </c>
      <c r="M9" s="1763">
        <v>81.8</v>
      </c>
      <c r="N9" s="1764">
        <v>0.6</v>
      </c>
      <c r="O9" s="2685"/>
      <c r="P9" s="2694"/>
      <c r="Q9" s="2694"/>
    </row>
    <row r="10" spans="2:17" ht="15" customHeight="1">
      <c r="B10" s="3126" t="s">
        <v>1060</v>
      </c>
      <c r="C10" s="3128"/>
      <c r="D10" s="2643"/>
      <c r="E10" s="2643"/>
      <c r="F10" s="2643"/>
      <c r="G10" s="1765">
        <v>80189</v>
      </c>
      <c r="H10" s="1758">
        <v>76.7</v>
      </c>
      <c r="I10" s="1766">
        <v>80544</v>
      </c>
      <c r="J10" s="1760">
        <v>-355</v>
      </c>
      <c r="K10" s="1761">
        <v>-0.4</v>
      </c>
      <c r="L10" s="1767">
        <v>63.2</v>
      </c>
      <c r="M10" s="1763">
        <v>63.4</v>
      </c>
      <c r="N10" s="1764">
        <v>-0.2</v>
      </c>
      <c r="O10" s="2685"/>
      <c r="P10" s="2685"/>
      <c r="Q10" s="2694"/>
    </row>
    <row r="11" spans="2:17" ht="15" customHeight="1">
      <c r="B11" s="3126" t="s">
        <v>1061</v>
      </c>
      <c r="C11" s="3128"/>
      <c r="D11" s="2643"/>
      <c r="E11" s="2643"/>
      <c r="F11" s="2643"/>
      <c r="G11" s="1765">
        <v>24344</v>
      </c>
      <c r="H11" s="1758">
        <v>23.3</v>
      </c>
      <c r="I11" s="1766">
        <v>23428</v>
      </c>
      <c r="J11" s="1760">
        <v>916</v>
      </c>
      <c r="K11" s="1761">
        <v>3.9</v>
      </c>
      <c r="L11" s="1767">
        <v>19.2</v>
      </c>
      <c r="M11" s="1763">
        <v>18.399999999999999</v>
      </c>
      <c r="N11" s="1764">
        <v>0.8</v>
      </c>
      <c r="O11" s="2685"/>
      <c r="P11" s="2685"/>
      <c r="Q11" s="2694"/>
    </row>
    <row r="12" spans="2:17" ht="15" customHeight="1">
      <c r="B12" s="2642"/>
      <c r="C12" s="2643"/>
      <c r="D12" s="2643"/>
      <c r="E12" s="2643"/>
      <c r="F12" s="2643"/>
      <c r="G12" s="1768"/>
      <c r="H12" s="1769"/>
      <c r="I12" s="1770"/>
      <c r="J12" s="1760"/>
      <c r="K12" s="1761"/>
      <c r="L12" s="1771"/>
      <c r="M12" s="1772"/>
      <c r="N12" s="1764"/>
      <c r="O12" s="2685"/>
      <c r="P12" s="2685"/>
      <c r="Q12" s="2694"/>
    </row>
    <row r="13" spans="2:17" ht="15" customHeight="1">
      <c r="B13" s="3126" t="s">
        <v>1062</v>
      </c>
      <c r="C13" s="3127"/>
      <c r="D13" s="3127"/>
      <c r="E13" s="3127"/>
      <c r="F13" s="3127"/>
      <c r="G13" s="2959">
        <v>101551</v>
      </c>
      <c r="H13" s="1773">
        <v>97.1</v>
      </c>
      <c r="I13" s="1759">
        <v>100965</v>
      </c>
      <c r="J13" s="1760">
        <v>586</v>
      </c>
      <c r="K13" s="1761">
        <v>0.6</v>
      </c>
      <c r="L13" s="1762">
        <v>80</v>
      </c>
      <c r="M13" s="1763">
        <v>79.400000000000006</v>
      </c>
      <c r="N13" s="1764">
        <v>0.6</v>
      </c>
      <c r="O13" s="2685"/>
      <c r="P13" s="2685"/>
      <c r="Q13" s="2694"/>
    </row>
    <row r="14" spans="2:17" ht="15" customHeight="1">
      <c r="B14" s="3126" t="s">
        <v>1063</v>
      </c>
      <c r="C14" s="3127"/>
      <c r="D14" s="3127"/>
      <c r="E14" s="3127"/>
      <c r="F14" s="3127"/>
      <c r="G14" s="1822">
        <v>12385</v>
      </c>
      <c r="H14" s="1773">
        <v>11.8</v>
      </c>
      <c r="I14" s="1759">
        <v>12141</v>
      </c>
      <c r="J14" s="1760">
        <v>244</v>
      </c>
      <c r="K14" s="1761">
        <v>2</v>
      </c>
      <c r="L14" s="1762">
        <v>9.8000000000000007</v>
      </c>
      <c r="M14" s="1763">
        <v>9.6</v>
      </c>
      <c r="N14" s="1774">
        <v>0.2</v>
      </c>
      <c r="O14" s="2685"/>
      <c r="P14" s="2685"/>
      <c r="Q14" s="2694"/>
    </row>
    <row r="15" spans="2:17" ht="24" customHeight="1">
      <c r="B15" s="3115" t="s">
        <v>1064</v>
      </c>
      <c r="C15" s="3116"/>
      <c r="D15" s="3116"/>
      <c r="E15" s="3116"/>
      <c r="F15" s="3117"/>
      <c r="G15" s="1775">
        <v>22</v>
      </c>
      <c r="H15" s="1776">
        <v>0</v>
      </c>
      <c r="I15" s="1777">
        <v>24</v>
      </c>
      <c r="J15" s="1778">
        <v>-2</v>
      </c>
      <c r="K15" s="1779">
        <v>-8.3000000000000007</v>
      </c>
      <c r="L15" s="1780">
        <v>0</v>
      </c>
      <c r="M15" s="1781">
        <v>0</v>
      </c>
      <c r="N15" s="1782">
        <v>0</v>
      </c>
      <c r="O15" s="2685"/>
      <c r="P15" s="2685"/>
      <c r="Q15" s="2694"/>
    </row>
    <row r="16" spans="2:17" ht="15" customHeight="1">
      <c r="B16" s="3126" t="s">
        <v>1065</v>
      </c>
      <c r="C16" s="3127"/>
      <c r="D16" s="3127"/>
      <c r="E16" s="3127"/>
      <c r="F16" s="3127"/>
      <c r="G16" s="1757">
        <v>3055</v>
      </c>
      <c r="H16" s="1773">
        <v>2.9</v>
      </c>
      <c r="I16" s="1759">
        <v>3065</v>
      </c>
      <c r="J16" s="1760">
        <v>-10</v>
      </c>
      <c r="K16" s="1761">
        <v>-0.3</v>
      </c>
      <c r="L16" s="1762">
        <v>2.4</v>
      </c>
      <c r="M16" s="1763">
        <v>2.4</v>
      </c>
      <c r="N16" s="1774">
        <v>0</v>
      </c>
      <c r="O16" s="2685"/>
      <c r="P16" s="2685"/>
      <c r="Q16" s="2694"/>
    </row>
    <row r="17" spans="2:17" ht="15" customHeight="1">
      <c r="B17" s="3126" t="s">
        <v>1066</v>
      </c>
      <c r="C17" s="3127"/>
      <c r="D17" s="3127"/>
      <c r="E17" s="3127"/>
      <c r="F17" s="3127"/>
      <c r="G17" s="1757">
        <v>9308</v>
      </c>
      <c r="H17" s="1773">
        <v>8.9</v>
      </c>
      <c r="I17" s="1759">
        <v>9052</v>
      </c>
      <c r="J17" s="1760">
        <v>256</v>
      </c>
      <c r="K17" s="1761">
        <v>2.8</v>
      </c>
      <c r="L17" s="1762">
        <v>7.3</v>
      </c>
      <c r="M17" s="1763">
        <v>7.1</v>
      </c>
      <c r="N17" s="1774">
        <v>0.2</v>
      </c>
      <c r="O17" s="2685"/>
      <c r="P17" s="2685"/>
      <c r="Q17" s="2694"/>
    </row>
    <row r="18" spans="2:17" ht="15" customHeight="1">
      <c r="B18" s="3126" t="s">
        <v>1067</v>
      </c>
      <c r="C18" s="3127"/>
      <c r="D18" s="3127"/>
      <c r="E18" s="3127"/>
      <c r="F18" s="3127"/>
      <c r="G18" s="1757">
        <v>3476</v>
      </c>
      <c r="H18" s="1773">
        <v>3.3</v>
      </c>
      <c r="I18" s="1759">
        <v>3443</v>
      </c>
      <c r="J18" s="1760">
        <v>33</v>
      </c>
      <c r="K18" s="1761">
        <v>1</v>
      </c>
      <c r="L18" s="1762">
        <v>2.7</v>
      </c>
      <c r="M18" s="1763">
        <v>2.7</v>
      </c>
      <c r="N18" s="1774">
        <v>0</v>
      </c>
      <c r="O18" s="2685"/>
      <c r="P18" s="2685"/>
      <c r="Q18" s="2694"/>
    </row>
    <row r="19" spans="2:17" ht="15" customHeight="1">
      <c r="B19" s="3126" t="s">
        <v>1068</v>
      </c>
      <c r="C19" s="3127"/>
      <c r="D19" s="3127"/>
      <c r="E19" s="3127"/>
      <c r="F19" s="3127"/>
      <c r="G19" s="1757">
        <v>1861</v>
      </c>
      <c r="H19" s="1773">
        <v>1.8</v>
      </c>
      <c r="I19" s="1759">
        <v>1890</v>
      </c>
      <c r="J19" s="1760">
        <v>-29</v>
      </c>
      <c r="K19" s="1779">
        <v>-1.5</v>
      </c>
      <c r="L19" s="1762">
        <v>1.5</v>
      </c>
      <c r="M19" s="1781">
        <v>1.5</v>
      </c>
      <c r="N19" s="1774">
        <v>0</v>
      </c>
      <c r="O19" s="2685"/>
      <c r="P19" s="2685"/>
      <c r="Q19" s="2694"/>
    </row>
    <row r="20" spans="2:17" ht="15" customHeight="1">
      <c r="B20" s="3126" t="s">
        <v>1069</v>
      </c>
      <c r="C20" s="3127"/>
      <c r="D20" s="3127"/>
      <c r="E20" s="3127"/>
      <c r="F20" s="3127"/>
      <c r="G20" s="1757">
        <v>3971</v>
      </c>
      <c r="H20" s="1773">
        <v>3.8</v>
      </c>
      <c r="I20" s="1759">
        <v>3719</v>
      </c>
      <c r="J20" s="1760">
        <v>252</v>
      </c>
      <c r="K20" s="1761">
        <v>6.8</v>
      </c>
      <c r="L20" s="1762">
        <v>3.1</v>
      </c>
      <c r="M20" s="1783">
        <v>2.9</v>
      </c>
      <c r="N20" s="1774">
        <v>0.2</v>
      </c>
      <c r="O20" s="2685"/>
      <c r="P20" s="2685"/>
      <c r="Q20" s="2694"/>
    </row>
    <row r="21" spans="2:17" ht="15" customHeight="1">
      <c r="B21" s="2642"/>
      <c r="C21" s="2643"/>
      <c r="D21" s="2643"/>
      <c r="E21" s="2643"/>
      <c r="F21" s="2643"/>
      <c r="G21" s="1768"/>
      <c r="H21" s="1769"/>
      <c r="I21" s="1770"/>
      <c r="J21" s="1760"/>
      <c r="K21" s="1761"/>
      <c r="L21" s="1767"/>
      <c r="M21" s="1772"/>
      <c r="N21" s="1764"/>
      <c r="O21" s="2685"/>
      <c r="P21" s="2685"/>
      <c r="Q21" s="2694"/>
    </row>
    <row r="22" spans="2:17" ht="15" customHeight="1">
      <c r="B22" s="3126" t="s">
        <v>1070</v>
      </c>
      <c r="C22" s="3127"/>
      <c r="D22" s="3127"/>
      <c r="E22" s="3127"/>
      <c r="F22" s="3127"/>
      <c r="G22" s="1822">
        <v>89166</v>
      </c>
      <c r="H22" s="1773">
        <v>85.3</v>
      </c>
      <c r="I22" s="1759">
        <v>88824</v>
      </c>
      <c r="J22" s="1760">
        <v>342</v>
      </c>
      <c r="K22" s="1761">
        <v>0.4</v>
      </c>
      <c r="L22" s="1762">
        <v>70.2</v>
      </c>
      <c r="M22" s="1763">
        <v>69.900000000000006</v>
      </c>
      <c r="N22" s="1764">
        <v>0.3</v>
      </c>
      <c r="O22" s="2685"/>
      <c r="P22" s="2685"/>
      <c r="Q22" s="2694"/>
    </row>
    <row r="23" spans="2:17" ht="15" customHeight="1">
      <c r="B23" s="3126" t="s">
        <v>1071</v>
      </c>
      <c r="C23" s="3127"/>
      <c r="D23" s="3127"/>
      <c r="E23" s="3127"/>
      <c r="F23" s="3127"/>
      <c r="G23" s="1757">
        <v>59482</v>
      </c>
      <c r="H23" s="1773">
        <v>56.9</v>
      </c>
      <c r="I23" s="1759">
        <v>59750</v>
      </c>
      <c r="J23" s="1760">
        <v>-268</v>
      </c>
      <c r="K23" s="1761">
        <v>-0.4</v>
      </c>
      <c r="L23" s="1762">
        <v>46.9</v>
      </c>
      <c r="M23" s="1763">
        <v>47</v>
      </c>
      <c r="N23" s="1764">
        <v>-0.1</v>
      </c>
      <c r="O23" s="2685"/>
      <c r="P23" s="2685"/>
      <c r="Q23" s="2694"/>
    </row>
    <row r="24" spans="2:17" ht="15" customHeight="1">
      <c r="B24" s="3126" t="s">
        <v>1072</v>
      </c>
      <c r="C24" s="3127"/>
      <c r="D24" s="3127"/>
      <c r="E24" s="3127"/>
      <c r="F24" s="3127"/>
      <c r="G24" s="1757">
        <v>29684</v>
      </c>
      <c r="H24" s="1773">
        <v>28.4</v>
      </c>
      <c r="I24" s="1759">
        <v>29074</v>
      </c>
      <c r="J24" s="1760">
        <v>610</v>
      </c>
      <c r="K24" s="1761">
        <v>2.1</v>
      </c>
      <c r="L24" s="1762">
        <v>23.4</v>
      </c>
      <c r="M24" s="1763">
        <v>22.9</v>
      </c>
      <c r="N24" s="1764">
        <v>0.5</v>
      </c>
      <c r="O24" s="2685"/>
      <c r="P24" s="2685"/>
      <c r="Q24" s="2694"/>
    </row>
    <row r="25" spans="2:17" ht="15" customHeight="1">
      <c r="B25" s="2642"/>
      <c r="C25" s="2643"/>
      <c r="D25" s="2643"/>
      <c r="E25" s="2643"/>
      <c r="F25" s="2643"/>
      <c r="G25" s="1768"/>
      <c r="H25" s="1769"/>
      <c r="I25" s="1770"/>
      <c r="J25" s="1760"/>
      <c r="K25" s="1761"/>
      <c r="L25" s="1784"/>
      <c r="M25" s="1772"/>
      <c r="N25" s="1764"/>
      <c r="O25" s="2685"/>
      <c r="P25" s="2685"/>
      <c r="Q25" s="2694"/>
    </row>
    <row r="26" spans="2:17" ht="15" customHeight="1">
      <c r="B26" s="3126" t="s">
        <v>1073</v>
      </c>
      <c r="C26" s="3127"/>
      <c r="D26" s="3127"/>
      <c r="E26" s="3127"/>
      <c r="F26" s="3127"/>
      <c r="G26" s="1757">
        <v>33</v>
      </c>
      <c r="H26" s="1758">
        <v>0</v>
      </c>
      <c r="I26" s="1759">
        <v>29</v>
      </c>
      <c r="J26" s="1760">
        <v>4</v>
      </c>
      <c r="K26" s="1761">
        <v>13.8</v>
      </c>
      <c r="L26" s="1767">
        <v>0</v>
      </c>
      <c r="M26" s="1763">
        <v>0</v>
      </c>
      <c r="N26" s="1764">
        <v>0</v>
      </c>
      <c r="O26" s="2685"/>
      <c r="P26" s="2685"/>
      <c r="Q26" s="2694"/>
    </row>
    <row r="27" spans="2:17" ht="15" customHeight="1">
      <c r="B27" s="2642"/>
      <c r="C27" s="2643"/>
      <c r="D27" s="2643"/>
      <c r="E27" s="2643"/>
      <c r="F27" s="2643"/>
      <c r="G27" s="1765"/>
      <c r="H27" s="1758"/>
      <c r="I27" s="1766"/>
      <c r="J27" s="1760"/>
      <c r="K27" s="1761"/>
      <c r="L27" s="1784"/>
      <c r="M27" s="1763"/>
      <c r="N27" s="1764"/>
      <c r="O27" s="2685"/>
      <c r="P27" s="2685"/>
      <c r="Q27" s="2694"/>
    </row>
    <row r="28" spans="2:17" ht="15" customHeight="1">
      <c r="B28" s="3126" t="s">
        <v>1074</v>
      </c>
      <c r="C28" s="3127"/>
      <c r="D28" s="3127"/>
      <c r="E28" s="3127"/>
      <c r="F28" s="3127"/>
      <c r="G28" s="1757">
        <v>1543</v>
      </c>
      <c r="H28" s="1773">
        <v>1.5</v>
      </c>
      <c r="I28" s="1759">
        <v>1540</v>
      </c>
      <c r="J28" s="1760">
        <v>3</v>
      </c>
      <c r="K28" s="1761">
        <v>0.2</v>
      </c>
      <c r="L28" s="1762">
        <v>1.2</v>
      </c>
      <c r="M28" s="1763">
        <v>1.2</v>
      </c>
      <c r="N28" s="1764">
        <v>0</v>
      </c>
      <c r="O28" s="2685"/>
      <c r="P28" s="2685"/>
      <c r="Q28" s="2694"/>
    </row>
    <row r="29" spans="2:17" ht="15" customHeight="1">
      <c r="B29" s="3131" t="s">
        <v>1075</v>
      </c>
      <c r="C29" s="3132"/>
      <c r="D29" s="3132"/>
      <c r="E29" s="3132"/>
      <c r="F29" s="3132"/>
      <c r="G29" s="1757">
        <v>125</v>
      </c>
      <c r="H29" s="1773">
        <v>0.1</v>
      </c>
      <c r="I29" s="1759">
        <v>156</v>
      </c>
      <c r="J29" s="1760">
        <v>-31</v>
      </c>
      <c r="K29" s="1779">
        <v>-19.899999999999999</v>
      </c>
      <c r="L29" s="1762">
        <v>0.1</v>
      </c>
      <c r="M29" s="1781">
        <v>0.1</v>
      </c>
      <c r="N29" s="1764">
        <v>0</v>
      </c>
      <c r="O29" s="2685"/>
      <c r="P29" s="2685"/>
      <c r="Q29" s="2694"/>
    </row>
    <row r="30" spans="2:17" ht="15" customHeight="1">
      <c r="B30" s="3131" t="s">
        <v>1076</v>
      </c>
      <c r="C30" s="3132"/>
      <c r="D30" s="3132"/>
      <c r="E30" s="3132"/>
      <c r="F30" s="3132"/>
      <c r="G30" s="1757">
        <v>897</v>
      </c>
      <c r="H30" s="1773">
        <v>0.9</v>
      </c>
      <c r="I30" s="1759">
        <v>901</v>
      </c>
      <c r="J30" s="1760">
        <v>-4</v>
      </c>
      <c r="K30" s="1779">
        <v>-0.4</v>
      </c>
      <c r="L30" s="1762">
        <v>0.7</v>
      </c>
      <c r="M30" s="1783">
        <v>0.7</v>
      </c>
      <c r="N30" s="1764">
        <v>0</v>
      </c>
      <c r="O30" s="2685"/>
      <c r="P30" s="2685"/>
      <c r="Q30" s="2694"/>
    </row>
    <row r="31" spans="2:17" ht="15" customHeight="1">
      <c r="B31" s="3126" t="s">
        <v>1077</v>
      </c>
      <c r="C31" s="3127"/>
      <c r="D31" s="3127"/>
      <c r="E31" s="3127"/>
      <c r="F31" s="3127"/>
      <c r="G31" s="1757">
        <v>173</v>
      </c>
      <c r="H31" s="1773">
        <v>0.2</v>
      </c>
      <c r="I31" s="1759">
        <v>162</v>
      </c>
      <c r="J31" s="1760">
        <v>11</v>
      </c>
      <c r="K31" s="1761">
        <v>6.8</v>
      </c>
      <c r="L31" s="1762">
        <v>0.1</v>
      </c>
      <c r="M31" s="1763">
        <v>0.1</v>
      </c>
      <c r="N31" s="1764">
        <v>0</v>
      </c>
      <c r="O31" s="2685"/>
      <c r="P31" s="2685"/>
      <c r="Q31" s="2694"/>
    </row>
    <row r="32" spans="2:17" ht="15" customHeight="1">
      <c r="B32" s="3126" t="s">
        <v>1078</v>
      </c>
      <c r="C32" s="3127"/>
      <c r="D32" s="3127"/>
      <c r="E32" s="3127"/>
      <c r="F32" s="3127"/>
      <c r="G32" s="1757">
        <v>348</v>
      </c>
      <c r="H32" s="1773">
        <v>0.3</v>
      </c>
      <c r="I32" s="1759">
        <v>321</v>
      </c>
      <c r="J32" s="1760">
        <v>27</v>
      </c>
      <c r="K32" s="1761">
        <v>8.4</v>
      </c>
      <c r="L32" s="1762">
        <v>0.3</v>
      </c>
      <c r="M32" s="1763">
        <v>0.3</v>
      </c>
      <c r="N32" s="1764">
        <v>0</v>
      </c>
      <c r="O32" s="2685"/>
      <c r="P32" s="2685"/>
      <c r="Q32" s="2694"/>
    </row>
    <row r="33" spans="1:17" ht="15" customHeight="1">
      <c r="B33" s="3126" t="s">
        <v>1079</v>
      </c>
      <c r="C33" s="3127"/>
      <c r="D33" s="3127"/>
      <c r="E33" s="3127"/>
      <c r="F33" s="3127"/>
      <c r="G33" s="1757">
        <v>299</v>
      </c>
      <c r="H33" s="1773">
        <v>0.3</v>
      </c>
      <c r="I33" s="1759">
        <v>290</v>
      </c>
      <c r="J33" s="1760">
        <v>9</v>
      </c>
      <c r="K33" s="1761">
        <v>3.1</v>
      </c>
      <c r="L33" s="1762">
        <v>0.2</v>
      </c>
      <c r="M33" s="1763">
        <v>0.2</v>
      </c>
      <c r="N33" s="1764">
        <v>0</v>
      </c>
      <c r="O33" s="2685"/>
      <c r="P33" s="2685"/>
      <c r="Q33" s="2694"/>
    </row>
    <row r="34" spans="1:17" ht="15" customHeight="1">
      <c r="B34" s="3126" t="s">
        <v>1080</v>
      </c>
      <c r="C34" s="3127"/>
      <c r="D34" s="3127"/>
      <c r="E34" s="3127"/>
      <c r="F34" s="3127"/>
      <c r="G34" s="1757">
        <v>49</v>
      </c>
      <c r="H34" s="1773">
        <v>0</v>
      </c>
      <c r="I34" s="1759">
        <v>31</v>
      </c>
      <c r="J34" s="1760">
        <v>18</v>
      </c>
      <c r="K34" s="1761">
        <v>58.1</v>
      </c>
      <c r="L34" s="1762">
        <v>0</v>
      </c>
      <c r="M34" s="1763">
        <v>0</v>
      </c>
      <c r="N34" s="1764">
        <v>0</v>
      </c>
      <c r="O34" s="2685"/>
      <c r="P34" s="2685"/>
      <c r="Q34" s="2694"/>
    </row>
    <row r="35" spans="1:17" ht="15" customHeight="1">
      <c r="B35" s="2642"/>
      <c r="C35" s="2643"/>
      <c r="D35" s="2643"/>
      <c r="E35" s="2643"/>
      <c r="F35" s="2643"/>
      <c r="G35" s="1768"/>
      <c r="H35" s="1769"/>
      <c r="I35" s="1770"/>
      <c r="J35" s="1760"/>
      <c r="K35" s="1761"/>
      <c r="L35" s="1767"/>
      <c r="M35" s="1772"/>
      <c r="N35" s="1764"/>
      <c r="O35" s="2685"/>
      <c r="P35" s="2685"/>
      <c r="Q35" s="2694"/>
    </row>
    <row r="36" spans="1:17" ht="15" customHeight="1">
      <c r="B36" s="3126" t="s">
        <v>1081</v>
      </c>
      <c r="C36" s="3127"/>
      <c r="D36" s="3127"/>
      <c r="E36" s="3127"/>
      <c r="F36" s="3127"/>
      <c r="G36" s="1757">
        <v>1397</v>
      </c>
      <c r="H36" s="1773">
        <v>1.3</v>
      </c>
      <c r="I36" s="1759">
        <v>1438</v>
      </c>
      <c r="J36" s="1760">
        <v>-41</v>
      </c>
      <c r="K36" s="1761">
        <v>-2.9</v>
      </c>
      <c r="L36" s="1762">
        <v>1.1000000000000001</v>
      </c>
      <c r="M36" s="1763">
        <v>1.1000000000000001</v>
      </c>
      <c r="N36" s="1764">
        <v>0</v>
      </c>
      <c r="O36" s="2685"/>
      <c r="P36" s="2685"/>
      <c r="Q36" s="2694"/>
    </row>
    <row r="37" spans="1:17" s="2695" customFormat="1" ht="15" customHeight="1">
      <c r="A37" s="2685"/>
      <c r="B37" s="3126" t="s">
        <v>1082</v>
      </c>
      <c r="C37" s="3127"/>
      <c r="D37" s="3127"/>
      <c r="E37" s="3127"/>
      <c r="F37" s="3127"/>
      <c r="G37" s="1757">
        <v>311</v>
      </c>
      <c r="H37" s="1773">
        <v>0.3</v>
      </c>
      <c r="I37" s="1759">
        <v>333</v>
      </c>
      <c r="J37" s="1760">
        <v>-22</v>
      </c>
      <c r="K37" s="1761">
        <v>-6.6</v>
      </c>
      <c r="L37" s="1762">
        <v>0.2</v>
      </c>
      <c r="M37" s="1763">
        <v>0.3</v>
      </c>
      <c r="N37" s="1764">
        <v>-0.1</v>
      </c>
      <c r="O37" s="2685"/>
      <c r="Q37" s="2694"/>
    </row>
    <row r="38" spans="1:17" s="2695" customFormat="1" ht="15" customHeight="1">
      <c r="A38" s="2685"/>
      <c r="B38" s="3133" t="s">
        <v>1083</v>
      </c>
      <c r="C38" s="3134"/>
      <c r="D38" s="3134"/>
      <c r="E38" s="3134"/>
      <c r="F38" s="3134"/>
      <c r="G38" s="1757">
        <v>1086</v>
      </c>
      <c r="H38" s="1773">
        <v>1</v>
      </c>
      <c r="I38" s="1759">
        <v>1105</v>
      </c>
      <c r="J38" s="1760">
        <v>-19</v>
      </c>
      <c r="K38" s="1761">
        <v>-1.7</v>
      </c>
      <c r="L38" s="1762">
        <v>0.9</v>
      </c>
      <c r="M38" s="1763">
        <v>0.9</v>
      </c>
      <c r="N38" s="1764">
        <v>0</v>
      </c>
      <c r="O38" s="2685"/>
      <c r="Q38" s="2694"/>
    </row>
    <row r="39" spans="1:17" s="2695" customFormat="1" ht="15" customHeight="1" thickBot="1">
      <c r="A39" s="2685"/>
      <c r="B39" s="3135"/>
      <c r="C39" s="3136"/>
      <c r="D39" s="3136"/>
      <c r="E39" s="3136"/>
      <c r="F39" s="3137"/>
      <c r="G39" s="2696"/>
      <c r="H39" s="2697"/>
      <c r="I39" s="2698"/>
      <c r="J39" s="2699"/>
      <c r="K39" s="2700"/>
      <c r="L39" s="2701"/>
      <c r="M39" s="2702"/>
      <c r="N39" s="2703"/>
      <c r="O39" s="2685"/>
    </row>
    <row r="40" spans="1:17" s="2695" customFormat="1" ht="15.75" customHeight="1">
      <c r="A40" s="2685"/>
      <c r="B40" s="3138" t="s">
        <v>1084</v>
      </c>
      <c r="C40" s="3138"/>
      <c r="D40" s="3138"/>
      <c r="E40" s="3138"/>
      <c r="F40" s="3138"/>
      <c r="G40" s="2704"/>
      <c r="H40" s="2705"/>
      <c r="I40" s="2704"/>
      <c r="J40" s="2706"/>
      <c r="K40" s="2707"/>
      <c r="L40" s="2705"/>
      <c r="M40" s="2705"/>
      <c r="N40" s="2705"/>
      <c r="O40" s="2685"/>
    </row>
    <row r="41" spans="1:17" s="2695" customFormat="1" ht="11.25" customHeight="1">
      <c r="A41" s="2685"/>
      <c r="B41" s="2685"/>
      <c r="C41" s="2685"/>
      <c r="D41" s="2685"/>
      <c r="E41" s="2685"/>
      <c r="F41" s="2685"/>
      <c r="G41" s="2685"/>
      <c r="H41" s="2685"/>
      <c r="I41" s="2685"/>
      <c r="J41" s="2685"/>
      <c r="K41" s="2685"/>
      <c r="L41" s="2685"/>
      <c r="M41" s="2685"/>
      <c r="N41" s="2685"/>
      <c r="O41" s="2687"/>
    </row>
    <row r="42" spans="1:17" s="2695" customFormat="1">
      <c r="A42" s="2685"/>
      <c r="B42" s="2685"/>
      <c r="C42" s="2685"/>
      <c r="D42" s="2685"/>
      <c r="E42" s="2685"/>
      <c r="F42" s="2685"/>
      <c r="G42" s="2685"/>
      <c r="H42" s="2685"/>
      <c r="I42" s="2685"/>
      <c r="J42" s="2685"/>
      <c r="K42" s="2685"/>
      <c r="L42" s="2685"/>
      <c r="M42" s="2685"/>
      <c r="N42" s="2685"/>
      <c r="O42" s="2687"/>
    </row>
    <row r="43" spans="1:17">
      <c r="P43" s="2685"/>
    </row>
  </sheetData>
  <mergeCells count="32">
    <mergeCell ref="B38:F38"/>
    <mergeCell ref="B39:F39"/>
    <mergeCell ref="B40:F40"/>
    <mergeCell ref="B31:F31"/>
    <mergeCell ref="B32:F32"/>
    <mergeCell ref="B33:F33"/>
    <mergeCell ref="B34:F34"/>
    <mergeCell ref="B36:F36"/>
    <mergeCell ref="B37:F37"/>
    <mergeCell ref="B30:F30"/>
    <mergeCell ref="B16:F16"/>
    <mergeCell ref="B17:F17"/>
    <mergeCell ref="B18:F18"/>
    <mergeCell ref="B19:F19"/>
    <mergeCell ref="B20:F20"/>
    <mergeCell ref="B22:F22"/>
    <mergeCell ref="B23:F23"/>
    <mergeCell ref="B24:F24"/>
    <mergeCell ref="B26:F26"/>
    <mergeCell ref="B28:F28"/>
    <mergeCell ref="B29:F29"/>
    <mergeCell ref="B15:F15"/>
    <mergeCell ref="B3:M3"/>
    <mergeCell ref="B5:N5"/>
    <mergeCell ref="J6:K6"/>
    <mergeCell ref="L6:N6"/>
    <mergeCell ref="B9:F9"/>
    <mergeCell ref="B10:C10"/>
    <mergeCell ref="B11:C11"/>
    <mergeCell ref="B13:F13"/>
    <mergeCell ref="B14:F14"/>
    <mergeCell ref="G6:H6"/>
  </mergeCells>
  <phoneticPr fontId="21"/>
  <pageMargins left="0.59055118110236227" right="0.15748031496062992" top="0.98425196850393704" bottom="0.98425196850393704" header="0.51181102362204722" footer="0.51181102362204722"/>
  <pageSetup paperSize="9" scale="81"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5" tint="-0.249977111117893"/>
    <pageSetUpPr fitToPage="1"/>
  </sheetPr>
  <dimension ref="A1:Q45"/>
  <sheetViews>
    <sheetView showGridLines="0" zoomScale="85" zoomScaleNormal="85" zoomScaleSheetLayoutView="100" workbookViewId="0"/>
  </sheetViews>
  <sheetFormatPr defaultRowHeight="13.5"/>
  <cols>
    <col min="1" max="1" width="1.625" style="1804" customWidth="1"/>
    <col min="2" max="2" width="2.875" style="1804" customWidth="1"/>
    <col min="3" max="3" width="2.75" style="1804" customWidth="1"/>
    <col min="4" max="4" width="9.375" style="1804" customWidth="1"/>
    <col min="5" max="5" width="12.75" style="1804" customWidth="1"/>
    <col min="6" max="6" width="19.125" style="1804" customWidth="1"/>
    <col min="7" max="14" width="9.625" style="1804" customWidth="1"/>
    <col min="15" max="15" width="1.625" style="1804" customWidth="1"/>
    <col min="16" max="16" width="2.625" style="1804" customWidth="1"/>
    <col min="17" max="256" width="9" style="1804"/>
    <col min="257" max="257" width="1.625" style="1804" customWidth="1"/>
    <col min="258" max="259" width="1.25" style="1804" customWidth="1"/>
    <col min="260" max="260" width="2.125" style="1804" customWidth="1"/>
    <col min="261" max="261" width="1.75" style="1804" customWidth="1"/>
    <col min="262" max="262" width="30.125" style="1804" customWidth="1"/>
    <col min="263" max="263" width="9.625" style="1804" customWidth="1"/>
    <col min="264" max="264" width="8.625" style="1804" customWidth="1"/>
    <col min="265" max="266" width="9.625" style="1804" customWidth="1"/>
    <col min="267" max="270" width="8.625" style="1804" customWidth="1"/>
    <col min="271" max="271" width="1.625" style="1804" customWidth="1"/>
    <col min="272" max="272" width="2.625" style="1804" customWidth="1"/>
    <col min="273" max="512" width="9" style="1804"/>
    <col min="513" max="513" width="1.625" style="1804" customWidth="1"/>
    <col min="514" max="515" width="1.25" style="1804" customWidth="1"/>
    <col min="516" max="516" width="2.125" style="1804" customWidth="1"/>
    <col min="517" max="517" width="1.75" style="1804" customWidth="1"/>
    <col min="518" max="518" width="30.125" style="1804" customWidth="1"/>
    <col min="519" max="519" width="9.625" style="1804" customWidth="1"/>
    <col min="520" max="520" width="8.625" style="1804" customWidth="1"/>
    <col min="521" max="522" width="9.625" style="1804" customWidth="1"/>
    <col min="523" max="526" width="8.625" style="1804" customWidth="1"/>
    <col min="527" max="527" width="1.625" style="1804" customWidth="1"/>
    <col min="528" max="528" width="2.625" style="1804" customWidth="1"/>
    <col min="529" max="768" width="9" style="1804"/>
    <col min="769" max="769" width="1.625" style="1804" customWidth="1"/>
    <col min="770" max="771" width="1.25" style="1804" customWidth="1"/>
    <col min="772" max="772" width="2.125" style="1804" customWidth="1"/>
    <col min="773" max="773" width="1.75" style="1804" customWidth="1"/>
    <col min="774" max="774" width="30.125" style="1804" customWidth="1"/>
    <col min="775" max="775" width="9.625" style="1804" customWidth="1"/>
    <col min="776" max="776" width="8.625" style="1804" customWidth="1"/>
    <col min="777" max="778" width="9.625" style="1804" customWidth="1"/>
    <col min="779" max="782" width="8.625" style="1804" customWidth="1"/>
    <col min="783" max="783" width="1.625" style="1804" customWidth="1"/>
    <col min="784" max="784" width="2.625" style="1804" customWidth="1"/>
    <col min="785" max="1024" width="9" style="1804"/>
    <col min="1025" max="1025" width="1.625" style="1804" customWidth="1"/>
    <col min="1026" max="1027" width="1.25" style="1804" customWidth="1"/>
    <col min="1028" max="1028" width="2.125" style="1804" customWidth="1"/>
    <col min="1029" max="1029" width="1.75" style="1804" customWidth="1"/>
    <col min="1030" max="1030" width="30.125" style="1804" customWidth="1"/>
    <col min="1031" max="1031" width="9.625" style="1804" customWidth="1"/>
    <col min="1032" max="1032" width="8.625" style="1804" customWidth="1"/>
    <col min="1033" max="1034" width="9.625" style="1804" customWidth="1"/>
    <col min="1035" max="1038" width="8.625" style="1804" customWidth="1"/>
    <col min="1039" max="1039" width="1.625" style="1804" customWidth="1"/>
    <col min="1040" max="1040" width="2.625" style="1804" customWidth="1"/>
    <col min="1041" max="1280" width="9" style="1804"/>
    <col min="1281" max="1281" width="1.625" style="1804" customWidth="1"/>
    <col min="1282" max="1283" width="1.25" style="1804" customWidth="1"/>
    <col min="1284" max="1284" width="2.125" style="1804" customWidth="1"/>
    <col min="1285" max="1285" width="1.75" style="1804" customWidth="1"/>
    <col min="1286" max="1286" width="30.125" style="1804" customWidth="1"/>
    <col min="1287" max="1287" width="9.625" style="1804" customWidth="1"/>
    <col min="1288" max="1288" width="8.625" style="1804" customWidth="1"/>
    <col min="1289" max="1290" width="9.625" style="1804" customWidth="1"/>
    <col min="1291" max="1294" width="8.625" style="1804" customWidth="1"/>
    <col min="1295" max="1295" width="1.625" style="1804" customWidth="1"/>
    <col min="1296" max="1296" width="2.625" style="1804" customWidth="1"/>
    <col min="1297" max="1536" width="9" style="1804"/>
    <col min="1537" max="1537" width="1.625" style="1804" customWidth="1"/>
    <col min="1538" max="1539" width="1.25" style="1804" customWidth="1"/>
    <col min="1540" max="1540" width="2.125" style="1804" customWidth="1"/>
    <col min="1541" max="1541" width="1.75" style="1804" customWidth="1"/>
    <col min="1542" max="1542" width="30.125" style="1804" customWidth="1"/>
    <col min="1543" max="1543" width="9.625" style="1804" customWidth="1"/>
    <col min="1544" max="1544" width="8.625" style="1804" customWidth="1"/>
    <col min="1545" max="1546" width="9.625" style="1804" customWidth="1"/>
    <col min="1547" max="1550" width="8.625" style="1804" customWidth="1"/>
    <col min="1551" max="1551" width="1.625" style="1804" customWidth="1"/>
    <col min="1552" max="1552" width="2.625" style="1804" customWidth="1"/>
    <col min="1553" max="1792" width="9" style="1804"/>
    <col min="1793" max="1793" width="1.625" style="1804" customWidth="1"/>
    <col min="1794" max="1795" width="1.25" style="1804" customWidth="1"/>
    <col min="1796" max="1796" width="2.125" style="1804" customWidth="1"/>
    <col min="1797" max="1797" width="1.75" style="1804" customWidth="1"/>
    <col min="1798" max="1798" width="30.125" style="1804" customWidth="1"/>
    <col min="1799" max="1799" width="9.625" style="1804" customWidth="1"/>
    <col min="1800" max="1800" width="8.625" style="1804" customWidth="1"/>
    <col min="1801" max="1802" width="9.625" style="1804" customWidth="1"/>
    <col min="1803" max="1806" width="8.625" style="1804" customWidth="1"/>
    <col min="1807" max="1807" width="1.625" style="1804" customWidth="1"/>
    <col min="1808" max="1808" width="2.625" style="1804" customWidth="1"/>
    <col min="1809" max="2048" width="9" style="1804"/>
    <col min="2049" max="2049" width="1.625" style="1804" customWidth="1"/>
    <col min="2050" max="2051" width="1.25" style="1804" customWidth="1"/>
    <col min="2052" max="2052" width="2.125" style="1804" customWidth="1"/>
    <col min="2053" max="2053" width="1.75" style="1804" customWidth="1"/>
    <col min="2054" max="2054" width="30.125" style="1804" customWidth="1"/>
    <col min="2055" max="2055" width="9.625" style="1804" customWidth="1"/>
    <col min="2056" max="2056" width="8.625" style="1804" customWidth="1"/>
    <col min="2057" max="2058" width="9.625" style="1804" customWidth="1"/>
    <col min="2059" max="2062" width="8.625" style="1804" customWidth="1"/>
    <col min="2063" max="2063" width="1.625" style="1804" customWidth="1"/>
    <col min="2064" max="2064" width="2.625" style="1804" customWidth="1"/>
    <col min="2065" max="2304" width="9" style="1804"/>
    <col min="2305" max="2305" width="1.625" style="1804" customWidth="1"/>
    <col min="2306" max="2307" width="1.25" style="1804" customWidth="1"/>
    <col min="2308" max="2308" width="2.125" style="1804" customWidth="1"/>
    <col min="2309" max="2309" width="1.75" style="1804" customWidth="1"/>
    <col min="2310" max="2310" width="30.125" style="1804" customWidth="1"/>
    <col min="2311" max="2311" width="9.625" style="1804" customWidth="1"/>
    <col min="2312" max="2312" width="8.625" style="1804" customWidth="1"/>
    <col min="2313" max="2314" width="9.625" style="1804" customWidth="1"/>
    <col min="2315" max="2318" width="8.625" style="1804" customWidth="1"/>
    <col min="2319" max="2319" width="1.625" style="1804" customWidth="1"/>
    <col min="2320" max="2320" width="2.625" style="1804" customWidth="1"/>
    <col min="2321" max="2560" width="9" style="1804"/>
    <col min="2561" max="2561" width="1.625" style="1804" customWidth="1"/>
    <col min="2562" max="2563" width="1.25" style="1804" customWidth="1"/>
    <col min="2564" max="2564" width="2.125" style="1804" customWidth="1"/>
    <col min="2565" max="2565" width="1.75" style="1804" customWidth="1"/>
    <col min="2566" max="2566" width="30.125" style="1804" customWidth="1"/>
    <col min="2567" max="2567" width="9.625" style="1804" customWidth="1"/>
    <col min="2568" max="2568" width="8.625" style="1804" customWidth="1"/>
    <col min="2569" max="2570" width="9.625" style="1804" customWidth="1"/>
    <col min="2571" max="2574" width="8.625" style="1804" customWidth="1"/>
    <col min="2575" max="2575" width="1.625" style="1804" customWidth="1"/>
    <col min="2576" max="2576" width="2.625" style="1804" customWidth="1"/>
    <col min="2577" max="2816" width="9" style="1804"/>
    <col min="2817" max="2817" width="1.625" style="1804" customWidth="1"/>
    <col min="2818" max="2819" width="1.25" style="1804" customWidth="1"/>
    <col min="2820" max="2820" width="2.125" style="1804" customWidth="1"/>
    <col min="2821" max="2821" width="1.75" style="1804" customWidth="1"/>
    <col min="2822" max="2822" width="30.125" style="1804" customWidth="1"/>
    <col min="2823" max="2823" width="9.625" style="1804" customWidth="1"/>
    <col min="2824" max="2824" width="8.625" style="1804" customWidth="1"/>
    <col min="2825" max="2826" width="9.625" style="1804" customWidth="1"/>
    <col min="2827" max="2830" width="8.625" style="1804" customWidth="1"/>
    <col min="2831" max="2831" width="1.625" style="1804" customWidth="1"/>
    <col min="2832" max="2832" width="2.625" style="1804" customWidth="1"/>
    <col min="2833" max="3072" width="9" style="1804"/>
    <col min="3073" max="3073" width="1.625" style="1804" customWidth="1"/>
    <col min="3074" max="3075" width="1.25" style="1804" customWidth="1"/>
    <col min="3076" max="3076" width="2.125" style="1804" customWidth="1"/>
    <col min="3077" max="3077" width="1.75" style="1804" customWidth="1"/>
    <col min="3078" max="3078" width="30.125" style="1804" customWidth="1"/>
    <col min="3079" max="3079" width="9.625" style="1804" customWidth="1"/>
    <col min="3080" max="3080" width="8.625" style="1804" customWidth="1"/>
    <col min="3081" max="3082" width="9.625" style="1804" customWidth="1"/>
    <col min="3083" max="3086" width="8.625" style="1804" customWidth="1"/>
    <col min="3087" max="3087" width="1.625" style="1804" customWidth="1"/>
    <col min="3088" max="3088" width="2.625" style="1804" customWidth="1"/>
    <col min="3089" max="3328" width="9" style="1804"/>
    <col min="3329" max="3329" width="1.625" style="1804" customWidth="1"/>
    <col min="3330" max="3331" width="1.25" style="1804" customWidth="1"/>
    <col min="3332" max="3332" width="2.125" style="1804" customWidth="1"/>
    <col min="3333" max="3333" width="1.75" style="1804" customWidth="1"/>
    <col min="3334" max="3334" width="30.125" style="1804" customWidth="1"/>
    <col min="3335" max="3335" width="9.625" style="1804" customWidth="1"/>
    <col min="3336" max="3336" width="8.625" style="1804" customWidth="1"/>
    <col min="3337" max="3338" width="9.625" style="1804" customWidth="1"/>
    <col min="3339" max="3342" width="8.625" style="1804" customWidth="1"/>
    <col min="3343" max="3343" width="1.625" style="1804" customWidth="1"/>
    <col min="3344" max="3344" width="2.625" style="1804" customWidth="1"/>
    <col min="3345" max="3584" width="9" style="1804"/>
    <col min="3585" max="3585" width="1.625" style="1804" customWidth="1"/>
    <col min="3586" max="3587" width="1.25" style="1804" customWidth="1"/>
    <col min="3588" max="3588" width="2.125" style="1804" customWidth="1"/>
    <col min="3589" max="3589" width="1.75" style="1804" customWidth="1"/>
    <col min="3590" max="3590" width="30.125" style="1804" customWidth="1"/>
    <col min="3591" max="3591" width="9.625" style="1804" customWidth="1"/>
    <col min="3592" max="3592" width="8.625" style="1804" customWidth="1"/>
    <col min="3593" max="3594" width="9.625" style="1804" customWidth="1"/>
    <col min="3595" max="3598" width="8.625" style="1804" customWidth="1"/>
    <col min="3599" max="3599" width="1.625" style="1804" customWidth="1"/>
    <col min="3600" max="3600" width="2.625" style="1804" customWidth="1"/>
    <col min="3601" max="3840" width="9" style="1804"/>
    <col min="3841" max="3841" width="1.625" style="1804" customWidth="1"/>
    <col min="3842" max="3843" width="1.25" style="1804" customWidth="1"/>
    <col min="3844" max="3844" width="2.125" style="1804" customWidth="1"/>
    <col min="3845" max="3845" width="1.75" style="1804" customWidth="1"/>
    <col min="3846" max="3846" width="30.125" style="1804" customWidth="1"/>
    <col min="3847" max="3847" width="9.625" style="1804" customWidth="1"/>
    <col min="3848" max="3848" width="8.625" style="1804" customWidth="1"/>
    <col min="3849" max="3850" width="9.625" style="1804" customWidth="1"/>
    <col min="3851" max="3854" width="8.625" style="1804" customWidth="1"/>
    <col min="3855" max="3855" width="1.625" style="1804" customWidth="1"/>
    <col min="3856" max="3856" width="2.625" style="1804" customWidth="1"/>
    <col min="3857" max="4096" width="9" style="1804"/>
    <col min="4097" max="4097" width="1.625" style="1804" customWidth="1"/>
    <col min="4098" max="4099" width="1.25" style="1804" customWidth="1"/>
    <col min="4100" max="4100" width="2.125" style="1804" customWidth="1"/>
    <col min="4101" max="4101" width="1.75" style="1804" customWidth="1"/>
    <col min="4102" max="4102" width="30.125" style="1804" customWidth="1"/>
    <col min="4103" max="4103" width="9.625" style="1804" customWidth="1"/>
    <col min="4104" max="4104" width="8.625" style="1804" customWidth="1"/>
    <col min="4105" max="4106" width="9.625" style="1804" customWidth="1"/>
    <col min="4107" max="4110" width="8.625" style="1804" customWidth="1"/>
    <col min="4111" max="4111" width="1.625" style="1804" customWidth="1"/>
    <col min="4112" max="4112" width="2.625" style="1804" customWidth="1"/>
    <col min="4113" max="4352" width="9" style="1804"/>
    <col min="4353" max="4353" width="1.625" style="1804" customWidth="1"/>
    <col min="4354" max="4355" width="1.25" style="1804" customWidth="1"/>
    <col min="4356" max="4356" width="2.125" style="1804" customWidth="1"/>
    <col min="4357" max="4357" width="1.75" style="1804" customWidth="1"/>
    <col min="4358" max="4358" width="30.125" style="1804" customWidth="1"/>
    <col min="4359" max="4359" width="9.625" style="1804" customWidth="1"/>
    <col min="4360" max="4360" width="8.625" style="1804" customWidth="1"/>
    <col min="4361" max="4362" width="9.625" style="1804" customWidth="1"/>
    <col min="4363" max="4366" width="8.625" style="1804" customWidth="1"/>
    <col min="4367" max="4367" width="1.625" style="1804" customWidth="1"/>
    <col min="4368" max="4368" width="2.625" style="1804" customWidth="1"/>
    <col min="4369" max="4608" width="9" style="1804"/>
    <col min="4609" max="4609" width="1.625" style="1804" customWidth="1"/>
    <col min="4610" max="4611" width="1.25" style="1804" customWidth="1"/>
    <col min="4612" max="4612" width="2.125" style="1804" customWidth="1"/>
    <col min="4613" max="4613" width="1.75" style="1804" customWidth="1"/>
    <col min="4614" max="4614" width="30.125" style="1804" customWidth="1"/>
    <col min="4615" max="4615" width="9.625" style="1804" customWidth="1"/>
    <col min="4616" max="4616" width="8.625" style="1804" customWidth="1"/>
    <col min="4617" max="4618" width="9.625" style="1804" customWidth="1"/>
    <col min="4619" max="4622" width="8.625" style="1804" customWidth="1"/>
    <col min="4623" max="4623" width="1.625" style="1804" customWidth="1"/>
    <col min="4624" max="4624" width="2.625" style="1804" customWidth="1"/>
    <col min="4625" max="4864" width="9" style="1804"/>
    <col min="4865" max="4865" width="1.625" style="1804" customWidth="1"/>
    <col min="4866" max="4867" width="1.25" style="1804" customWidth="1"/>
    <col min="4868" max="4868" width="2.125" style="1804" customWidth="1"/>
    <col min="4869" max="4869" width="1.75" style="1804" customWidth="1"/>
    <col min="4870" max="4870" width="30.125" style="1804" customWidth="1"/>
    <col min="4871" max="4871" width="9.625" style="1804" customWidth="1"/>
    <col min="4872" max="4872" width="8.625" style="1804" customWidth="1"/>
    <col min="4873" max="4874" width="9.625" style="1804" customWidth="1"/>
    <col min="4875" max="4878" width="8.625" style="1804" customWidth="1"/>
    <col min="4879" max="4879" width="1.625" style="1804" customWidth="1"/>
    <col min="4880" max="4880" width="2.625" style="1804" customWidth="1"/>
    <col min="4881" max="5120" width="9" style="1804"/>
    <col min="5121" max="5121" width="1.625" style="1804" customWidth="1"/>
    <col min="5122" max="5123" width="1.25" style="1804" customWidth="1"/>
    <col min="5124" max="5124" width="2.125" style="1804" customWidth="1"/>
    <col min="5125" max="5125" width="1.75" style="1804" customWidth="1"/>
    <col min="5126" max="5126" width="30.125" style="1804" customWidth="1"/>
    <col min="5127" max="5127" width="9.625" style="1804" customWidth="1"/>
    <col min="5128" max="5128" width="8.625" style="1804" customWidth="1"/>
    <col min="5129" max="5130" width="9.625" style="1804" customWidth="1"/>
    <col min="5131" max="5134" width="8.625" style="1804" customWidth="1"/>
    <col min="5135" max="5135" width="1.625" style="1804" customWidth="1"/>
    <col min="5136" max="5136" width="2.625" style="1804" customWidth="1"/>
    <col min="5137" max="5376" width="9" style="1804"/>
    <col min="5377" max="5377" width="1.625" style="1804" customWidth="1"/>
    <col min="5378" max="5379" width="1.25" style="1804" customWidth="1"/>
    <col min="5380" max="5380" width="2.125" style="1804" customWidth="1"/>
    <col min="5381" max="5381" width="1.75" style="1804" customWidth="1"/>
    <col min="5382" max="5382" width="30.125" style="1804" customWidth="1"/>
    <col min="5383" max="5383" width="9.625" style="1804" customWidth="1"/>
    <col min="5384" max="5384" width="8.625" style="1804" customWidth="1"/>
    <col min="5385" max="5386" width="9.625" style="1804" customWidth="1"/>
    <col min="5387" max="5390" width="8.625" style="1804" customWidth="1"/>
    <col min="5391" max="5391" width="1.625" style="1804" customWidth="1"/>
    <col min="5392" max="5392" width="2.625" style="1804" customWidth="1"/>
    <col min="5393" max="5632" width="9" style="1804"/>
    <col min="5633" max="5633" width="1.625" style="1804" customWidth="1"/>
    <col min="5634" max="5635" width="1.25" style="1804" customWidth="1"/>
    <col min="5636" max="5636" width="2.125" style="1804" customWidth="1"/>
    <col min="5637" max="5637" width="1.75" style="1804" customWidth="1"/>
    <col min="5638" max="5638" width="30.125" style="1804" customWidth="1"/>
    <col min="5639" max="5639" width="9.625" style="1804" customWidth="1"/>
    <col min="5640" max="5640" width="8.625" style="1804" customWidth="1"/>
    <col min="5641" max="5642" width="9.625" style="1804" customWidth="1"/>
    <col min="5643" max="5646" width="8.625" style="1804" customWidth="1"/>
    <col min="5647" max="5647" width="1.625" style="1804" customWidth="1"/>
    <col min="5648" max="5648" width="2.625" style="1804" customWidth="1"/>
    <col min="5649" max="5888" width="9" style="1804"/>
    <col min="5889" max="5889" width="1.625" style="1804" customWidth="1"/>
    <col min="5890" max="5891" width="1.25" style="1804" customWidth="1"/>
    <col min="5892" max="5892" width="2.125" style="1804" customWidth="1"/>
    <col min="5893" max="5893" width="1.75" style="1804" customWidth="1"/>
    <col min="5894" max="5894" width="30.125" style="1804" customWidth="1"/>
    <col min="5895" max="5895" width="9.625" style="1804" customWidth="1"/>
    <col min="5896" max="5896" width="8.625" style="1804" customWidth="1"/>
    <col min="5897" max="5898" width="9.625" style="1804" customWidth="1"/>
    <col min="5899" max="5902" width="8.625" style="1804" customWidth="1"/>
    <col min="5903" max="5903" width="1.625" style="1804" customWidth="1"/>
    <col min="5904" max="5904" width="2.625" style="1804" customWidth="1"/>
    <col min="5905" max="6144" width="9" style="1804"/>
    <col min="6145" max="6145" width="1.625" style="1804" customWidth="1"/>
    <col min="6146" max="6147" width="1.25" style="1804" customWidth="1"/>
    <col min="6148" max="6148" width="2.125" style="1804" customWidth="1"/>
    <col min="6149" max="6149" width="1.75" style="1804" customWidth="1"/>
    <col min="6150" max="6150" width="30.125" style="1804" customWidth="1"/>
    <col min="6151" max="6151" width="9.625" style="1804" customWidth="1"/>
    <col min="6152" max="6152" width="8.625" style="1804" customWidth="1"/>
    <col min="6153" max="6154" width="9.625" style="1804" customWidth="1"/>
    <col min="6155" max="6158" width="8.625" style="1804" customWidth="1"/>
    <col min="6159" max="6159" width="1.625" style="1804" customWidth="1"/>
    <col min="6160" max="6160" width="2.625" style="1804" customWidth="1"/>
    <col min="6161" max="6400" width="9" style="1804"/>
    <col min="6401" max="6401" width="1.625" style="1804" customWidth="1"/>
    <col min="6402" max="6403" width="1.25" style="1804" customWidth="1"/>
    <col min="6404" max="6404" width="2.125" style="1804" customWidth="1"/>
    <col min="6405" max="6405" width="1.75" style="1804" customWidth="1"/>
    <col min="6406" max="6406" width="30.125" style="1804" customWidth="1"/>
    <col min="6407" max="6407" width="9.625" style="1804" customWidth="1"/>
    <col min="6408" max="6408" width="8.625" style="1804" customWidth="1"/>
    <col min="6409" max="6410" width="9.625" style="1804" customWidth="1"/>
    <col min="6411" max="6414" width="8.625" style="1804" customWidth="1"/>
    <col min="6415" max="6415" width="1.625" style="1804" customWidth="1"/>
    <col min="6416" max="6416" width="2.625" style="1804" customWidth="1"/>
    <col min="6417" max="6656" width="9" style="1804"/>
    <col min="6657" max="6657" width="1.625" style="1804" customWidth="1"/>
    <col min="6658" max="6659" width="1.25" style="1804" customWidth="1"/>
    <col min="6660" max="6660" width="2.125" style="1804" customWidth="1"/>
    <col min="6661" max="6661" width="1.75" style="1804" customWidth="1"/>
    <col min="6662" max="6662" width="30.125" style="1804" customWidth="1"/>
    <col min="6663" max="6663" width="9.625" style="1804" customWidth="1"/>
    <col min="6664" max="6664" width="8.625" style="1804" customWidth="1"/>
    <col min="6665" max="6666" width="9.625" style="1804" customWidth="1"/>
    <col min="6667" max="6670" width="8.625" style="1804" customWidth="1"/>
    <col min="6671" max="6671" width="1.625" style="1804" customWidth="1"/>
    <col min="6672" max="6672" width="2.625" style="1804" customWidth="1"/>
    <col min="6673" max="6912" width="9" style="1804"/>
    <col min="6913" max="6913" width="1.625" style="1804" customWidth="1"/>
    <col min="6914" max="6915" width="1.25" style="1804" customWidth="1"/>
    <col min="6916" max="6916" width="2.125" style="1804" customWidth="1"/>
    <col min="6917" max="6917" width="1.75" style="1804" customWidth="1"/>
    <col min="6918" max="6918" width="30.125" style="1804" customWidth="1"/>
    <col min="6919" max="6919" width="9.625" style="1804" customWidth="1"/>
    <col min="6920" max="6920" width="8.625" style="1804" customWidth="1"/>
    <col min="6921" max="6922" width="9.625" style="1804" customWidth="1"/>
    <col min="6923" max="6926" width="8.625" style="1804" customWidth="1"/>
    <col min="6927" max="6927" width="1.625" style="1804" customWidth="1"/>
    <col min="6928" max="6928" width="2.625" style="1804" customWidth="1"/>
    <col min="6929" max="7168" width="9" style="1804"/>
    <col min="7169" max="7169" width="1.625" style="1804" customWidth="1"/>
    <col min="7170" max="7171" width="1.25" style="1804" customWidth="1"/>
    <col min="7172" max="7172" width="2.125" style="1804" customWidth="1"/>
    <col min="7173" max="7173" width="1.75" style="1804" customWidth="1"/>
    <col min="7174" max="7174" width="30.125" style="1804" customWidth="1"/>
    <col min="7175" max="7175" width="9.625" style="1804" customWidth="1"/>
    <col min="7176" max="7176" width="8.625" style="1804" customWidth="1"/>
    <col min="7177" max="7178" width="9.625" style="1804" customWidth="1"/>
    <col min="7179" max="7182" width="8.625" style="1804" customWidth="1"/>
    <col min="7183" max="7183" width="1.625" style="1804" customWidth="1"/>
    <col min="7184" max="7184" width="2.625" style="1804" customWidth="1"/>
    <col min="7185" max="7424" width="9" style="1804"/>
    <col min="7425" max="7425" width="1.625" style="1804" customWidth="1"/>
    <col min="7426" max="7427" width="1.25" style="1804" customWidth="1"/>
    <col min="7428" max="7428" width="2.125" style="1804" customWidth="1"/>
    <col min="7429" max="7429" width="1.75" style="1804" customWidth="1"/>
    <col min="7430" max="7430" width="30.125" style="1804" customWidth="1"/>
    <col min="7431" max="7431" width="9.625" style="1804" customWidth="1"/>
    <col min="7432" max="7432" width="8.625" style="1804" customWidth="1"/>
    <col min="7433" max="7434" width="9.625" style="1804" customWidth="1"/>
    <col min="7435" max="7438" width="8.625" style="1804" customWidth="1"/>
    <col min="7439" max="7439" width="1.625" style="1804" customWidth="1"/>
    <col min="7440" max="7440" width="2.625" style="1804" customWidth="1"/>
    <col min="7441" max="7680" width="9" style="1804"/>
    <col min="7681" max="7681" width="1.625" style="1804" customWidth="1"/>
    <col min="7682" max="7683" width="1.25" style="1804" customWidth="1"/>
    <col min="7684" max="7684" width="2.125" style="1804" customWidth="1"/>
    <col min="7685" max="7685" width="1.75" style="1804" customWidth="1"/>
    <col min="7686" max="7686" width="30.125" style="1804" customWidth="1"/>
    <col min="7687" max="7687" width="9.625" style="1804" customWidth="1"/>
    <col min="7688" max="7688" width="8.625" style="1804" customWidth="1"/>
    <col min="7689" max="7690" width="9.625" style="1804" customWidth="1"/>
    <col min="7691" max="7694" width="8.625" style="1804" customWidth="1"/>
    <col min="7695" max="7695" width="1.625" style="1804" customWidth="1"/>
    <col min="7696" max="7696" width="2.625" style="1804" customWidth="1"/>
    <col min="7697" max="7936" width="9" style="1804"/>
    <col min="7937" max="7937" width="1.625" style="1804" customWidth="1"/>
    <col min="7938" max="7939" width="1.25" style="1804" customWidth="1"/>
    <col min="7940" max="7940" width="2.125" style="1804" customWidth="1"/>
    <col min="7941" max="7941" width="1.75" style="1804" customWidth="1"/>
    <col min="7942" max="7942" width="30.125" style="1804" customWidth="1"/>
    <col min="7943" max="7943" width="9.625" style="1804" customWidth="1"/>
    <col min="7944" max="7944" width="8.625" style="1804" customWidth="1"/>
    <col min="7945" max="7946" width="9.625" style="1804" customWidth="1"/>
    <col min="7947" max="7950" width="8.625" style="1804" customWidth="1"/>
    <col min="7951" max="7951" width="1.625" style="1804" customWidth="1"/>
    <col min="7952" max="7952" width="2.625" style="1804" customWidth="1"/>
    <col min="7953" max="8192" width="9" style="1804"/>
    <col min="8193" max="8193" width="1.625" style="1804" customWidth="1"/>
    <col min="8194" max="8195" width="1.25" style="1804" customWidth="1"/>
    <col min="8196" max="8196" width="2.125" style="1804" customWidth="1"/>
    <col min="8197" max="8197" width="1.75" style="1804" customWidth="1"/>
    <col min="8198" max="8198" width="30.125" style="1804" customWidth="1"/>
    <col min="8199" max="8199" width="9.625" style="1804" customWidth="1"/>
    <col min="8200" max="8200" width="8.625" style="1804" customWidth="1"/>
    <col min="8201" max="8202" width="9.625" style="1804" customWidth="1"/>
    <col min="8203" max="8206" width="8.625" style="1804" customWidth="1"/>
    <col min="8207" max="8207" width="1.625" style="1804" customWidth="1"/>
    <col min="8208" max="8208" width="2.625" style="1804" customWidth="1"/>
    <col min="8209" max="8448" width="9" style="1804"/>
    <col min="8449" max="8449" width="1.625" style="1804" customWidth="1"/>
    <col min="8450" max="8451" width="1.25" style="1804" customWidth="1"/>
    <col min="8452" max="8452" width="2.125" style="1804" customWidth="1"/>
    <col min="8453" max="8453" width="1.75" style="1804" customWidth="1"/>
    <col min="8454" max="8454" width="30.125" style="1804" customWidth="1"/>
    <col min="8455" max="8455" width="9.625" style="1804" customWidth="1"/>
    <col min="8456" max="8456" width="8.625" style="1804" customWidth="1"/>
    <col min="8457" max="8458" width="9.625" style="1804" customWidth="1"/>
    <col min="8459" max="8462" width="8.625" style="1804" customWidth="1"/>
    <col min="8463" max="8463" width="1.625" style="1804" customWidth="1"/>
    <col min="8464" max="8464" width="2.625" style="1804" customWidth="1"/>
    <col min="8465" max="8704" width="9" style="1804"/>
    <col min="8705" max="8705" width="1.625" style="1804" customWidth="1"/>
    <col min="8706" max="8707" width="1.25" style="1804" customWidth="1"/>
    <col min="8708" max="8708" width="2.125" style="1804" customWidth="1"/>
    <col min="8709" max="8709" width="1.75" style="1804" customWidth="1"/>
    <col min="8710" max="8710" width="30.125" style="1804" customWidth="1"/>
    <col min="8711" max="8711" width="9.625" style="1804" customWidth="1"/>
    <col min="8712" max="8712" width="8.625" style="1804" customWidth="1"/>
    <col min="8713" max="8714" width="9.625" style="1804" customWidth="1"/>
    <col min="8715" max="8718" width="8.625" style="1804" customWidth="1"/>
    <col min="8719" max="8719" width="1.625" style="1804" customWidth="1"/>
    <col min="8720" max="8720" width="2.625" style="1804" customWidth="1"/>
    <col min="8721" max="8960" width="9" style="1804"/>
    <col min="8961" max="8961" width="1.625" style="1804" customWidth="1"/>
    <col min="8962" max="8963" width="1.25" style="1804" customWidth="1"/>
    <col min="8964" max="8964" width="2.125" style="1804" customWidth="1"/>
    <col min="8965" max="8965" width="1.75" style="1804" customWidth="1"/>
    <col min="8966" max="8966" width="30.125" style="1804" customWidth="1"/>
    <col min="8967" max="8967" width="9.625" style="1804" customWidth="1"/>
    <col min="8968" max="8968" width="8.625" style="1804" customWidth="1"/>
    <col min="8969" max="8970" width="9.625" style="1804" customWidth="1"/>
    <col min="8971" max="8974" width="8.625" style="1804" customWidth="1"/>
    <col min="8975" max="8975" width="1.625" style="1804" customWidth="1"/>
    <col min="8976" max="8976" width="2.625" style="1804" customWidth="1"/>
    <col min="8977" max="9216" width="9" style="1804"/>
    <col min="9217" max="9217" width="1.625" style="1804" customWidth="1"/>
    <col min="9218" max="9219" width="1.25" style="1804" customWidth="1"/>
    <col min="9220" max="9220" width="2.125" style="1804" customWidth="1"/>
    <col min="9221" max="9221" width="1.75" style="1804" customWidth="1"/>
    <col min="9222" max="9222" width="30.125" style="1804" customWidth="1"/>
    <col min="9223" max="9223" width="9.625" style="1804" customWidth="1"/>
    <col min="9224" max="9224" width="8.625" style="1804" customWidth="1"/>
    <col min="9225" max="9226" width="9.625" style="1804" customWidth="1"/>
    <col min="9227" max="9230" width="8.625" style="1804" customWidth="1"/>
    <col min="9231" max="9231" width="1.625" style="1804" customWidth="1"/>
    <col min="9232" max="9232" width="2.625" style="1804" customWidth="1"/>
    <col min="9233" max="9472" width="9" style="1804"/>
    <col min="9473" max="9473" width="1.625" style="1804" customWidth="1"/>
    <col min="9474" max="9475" width="1.25" style="1804" customWidth="1"/>
    <col min="9476" max="9476" width="2.125" style="1804" customWidth="1"/>
    <col min="9477" max="9477" width="1.75" style="1804" customWidth="1"/>
    <col min="9478" max="9478" width="30.125" style="1804" customWidth="1"/>
    <col min="9479" max="9479" width="9.625" style="1804" customWidth="1"/>
    <col min="9480" max="9480" width="8.625" style="1804" customWidth="1"/>
    <col min="9481" max="9482" width="9.625" style="1804" customWidth="1"/>
    <col min="9483" max="9486" width="8.625" style="1804" customWidth="1"/>
    <col min="9487" max="9487" width="1.625" style="1804" customWidth="1"/>
    <col min="9488" max="9488" width="2.625" style="1804" customWidth="1"/>
    <col min="9489" max="9728" width="9" style="1804"/>
    <col min="9729" max="9729" width="1.625" style="1804" customWidth="1"/>
    <col min="9730" max="9731" width="1.25" style="1804" customWidth="1"/>
    <col min="9732" max="9732" width="2.125" style="1804" customWidth="1"/>
    <col min="9733" max="9733" width="1.75" style="1804" customWidth="1"/>
    <col min="9734" max="9734" width="30.125" style="1804" customWidth="1"/>
    <col min="9735" max="9735" width="9.625" style="1804" customWidth="1"/>
    <col min="9736" max="9736" width="8.625" style="1804" customWidth="1"/>
    <col min="9737" max="9738" width="9.625" style="1804" customWidth="1"/>
    <col min="9739" max="9742" width="8.625" style="1804" customWidth="1"/>
    <col min="9743" max="9743" width="1.625" style="1804" customWidth="1"/>
    <col min="9744" max="9744" width="2.625" style="1804" customWidth="1"/>
    <col min="9745" max="9984" width="9" style="1804"/>
    <col min="9985" max="9985" width="1.625" style="1804" customWidth="1"/>
    <col min="9986" max="9987" width="1.25" style="1804" customWidth="1"/>
    <col min="9988" max="9988" width="2.125" style="1804" customWidth="1"/>
    <col min="9989" max="9989" width="1.75" style="1804" customWidth="1"/>
    <col min="9990" max="9990" width="30.125" style="1804" customWidth="1"/>
    <col min="9991" max="9991" width="9.625" style="1804" customWidth="1"/>
    <col min="9992" max="9992" width="8.625" style="1804" customWidth="1"/>
    <col min="9993" max="9994" width="9.625" style="1804" customWidth="1"/>
    <col min="9995" max="9998" width="8.625" style="1804" customWidth="1"/>
    <col min="9999" max="9999" width="1.625" style="1804" customWidth="1"/>
    <col min="10000" max="10000" width="2.625" style="1804" customWidth="1"/>
    <col min="10001" max="10240" width="9" style="1804"/>
    <col min="10241" max="10241" width="1.625" style="1804" customWidth="1"/>
    <col min="10242" max="10243" width="1.25" style="1804" customWidth="1"/>
    <col min="10244" max="10244" width="2.125" style="1804" customWidth="1"/>
    <col min="10245" max="10245" width="1.75" style="1804" customWidth="1"/>
    <col min="10246" max="10246" width="30.125" style="1804" customWidth="1"/>
    <col min="10247" max="10247" width="9.625" style="1804" customWidth="1"/>
    <col min="10248" max="10248" width="8.625" style="1804" customWidth="1"/>
    <col min="10249" max="10250" width="9.625" style="1804" customWidth="1"/>
    <col min="10251" max="10254" width="8.625" style="1804" customWidth="1"/>
    <col min="10255" max="10255" width="1.625" style="1804" customWidth="1"/>
    <col min="10256" max="10256" width="2.625" style="1804" customWidth="1"/>
    <col min="10257" max="10496" width="9" style="1804"/>
    <col min="10497" max="10497" width="1.625" style="1804" customWidth="1"/>
    <col min="10498" max="10499" width="1.25" style="1804" customWidth="1"/>
    <col min="10500" max="10500" width="2.125" style="1804" customWidth="1"/>
    <col min="10501" max="10501" width="1.75" style="1804" customWidth="1"/>
    <col min="10502" max="10502" width="30.125" style="1804" customWidth="1"/>
    <col min="10503" max="10503" width="9.625" style="1804" customWidth="1"/>
    <col min="10504" max="10504" width="8.625" style="1804" customWidth="1"/>
    <col min="10505" max="10506" width="9.625" style="1804" customWidth="1"/>
    <col min="10507" max="10510" width="8.625" style="1804" customWidth="1"/>
    <col min="10511" max="10511" width="1.625" style="1804" customWidth="1"/>
    <col min="10512" max="10512" width="2.625" style="1804" customWidth="1"/>
    <col min="10513" max="10752" width="9" style="1804"/>
    <col min="10753" max="10753" width="1.625" style="1804" customWidth="1"/>
    <col min="10754" max="10755" width="1.25" style="1804" customWidth="1"/>
    <col min="10756" max="10756" width="2.125" style="1804" customWidth="1"/>
    <col min="10757" max="10757" width="1.75" style="1804" customWidth="1"/>
    <col min="10758" max="10758" width="30.125" style="1804" customWidth="1"/>
    <col min="10759" max="10759" width="9.625" style="1804" customWidth="1"/>
    <col min="10760" max="10760" width="8.625" style="1804" customWidth="1"/>
    <col min="10761" max="10762" width="9.625" style="1804" customWidth="1"/>
    <col min="10763" max="10766" width="8.625" style="1804" customWidth="1"/>
    <col min="10767" max="10767" width="1.625" style="1804" customWidth="1"/>
    <col min="10768" max="10768" width="2.625" style="1804" customWidth="1"/>
    <col min="10769" max="11008" width="9" style="1804"/>
    <col min="11009" max="11009" width="1.625" style="1804" customWidth="1"/>
    <col min="11010" max="11011" width="1.25" style="1804" customWidth="1"/>
    <col min="11012" max="11012" width="2.125" style="1804" customWidth="1"/>
    <col min="11013" max="11013" width="1.75" style="1804" customWidth="1"/>
    <col min="11014" max="11014" width="30.125" style="1804" customWidth="1"/>
    <col min="11015" max="11015" width="9.625" style="1804" customWidth="1"/>
    <col min="11016" max="11016" width="8.625" style="1804" customWidth="1"/>
    <col min="11017" max="11018" width="9.625" style="1804" customWidth="1"/>
    <col min="11019" max="11022" width="8.625" style="1804" customWidth="1"/>
    <col min="11023" max="11023" width="1.625" style="1804" customWidth="1"/>
    <col min="11024" max="11024" width="2.625" style="1804" customWidth="1"/>
    <col min="11025" max="11264" width="9" style="1804"/>
    <col min="11265" max="11265" width="1.625" style="1804" customWidth="1"/>
    <col min="11266" max="11267" width="1.25" style="1804" customWidth="1"/>
    <col min="11268" max="11268" width="2.125" style="1804" customWidth="1"/>
    <col min="11269" max="11269" width="1.75" style="1804" customWidth="1"/>
    <col min="11270" max="11270" width="30.125" style="1804" customWidth="1"/>
    <col min="11271" max="11271" width="9.625" style="1804" customWidth="1"/>
    <col min="11272" max="11272" width="8.625" style="1804" customWidth="1"/>
    <col min="11273" max="11274" width="9.625" style="1804" customWidth="1"/>
    <col min="11275" max="11278" width="8.625" style="1804" customWidth="1"/>
    <col min="11279" max="11279" width="1.625" style="1804" customWidth="1"/>
    <col min="11280" max="11280" width="2.625" style="1804" customWidth="1"/>
    <col min="11281" max="11520" width="9" style="1804"/>
    <col min="11521" max="11521" width="1.625" style="1804" customWidth="1"/>
    <col min="11522" max="11523" width="1.25" style="1804" customWidth="1"/>
    <col min="11524" max="11524" width="2.125" style="1804" customWidth="1"/>
    <col min="11525" max="11525" width="1.75" style="1804" customWidth="1"/>
    <col min="11526" max="11526" width="30.125" style="1804" customWidth="1"/>
    <col min="11527" max="11527" width="9.625" style="1804" customWidth="1"/>
    <col min="11528" max="11528" width="8.625" style="1804" customWidth="1"/>
    <col min="11529" max="11530" width="9.625" style="1804" customWidth="1"/>
    <col min="11531" max="11534" width="8.625" style="1804" customWidth="1"/>
    <col min="11535" max="11535" width="1.625" style="1804" customWidth="1"/>
    <col min="11536" max="11536" width="2.625" style="1804" customWidth="1"/>
    <col min="11537" max="11776" width="9" style="1804"/>
    <col min="11777" max="11777" width="1.625" style="1804" customWidth="1"/>
    <col min="11778" max="11779" width="1.25" style="1804" customWidth="1"/>
    <col min="11780" max="11780" width="2.125" style="1804" customWidth="1"/>
    <col min="11781" max="11781" width="1.75" style="1804" customWidth="1"/>
    <col min="11782" max="11782" width="30.125" style="1804" customWidth="1"/>
    <col min="11783" max="11783" width="9.625" style="1804" customWidth="1"/>
    <col min="11784" max="11784" width="8.625" style="1804" customWidth="1"/>
    <col min="11785" max="11786" width="9.625" style="1804" customWidth="1"/>
    <col min="11787" max="11790" width="8.625" style="1804" customWidth="1"/>
    <col min="11791" max="11791" width="1.625" style="1804" customWidth="1"/>
    <col min="11792" max="11792" width="2.625" style="1804" customWidth="1"/>
    <col min="11793" max="12032" width="9" style="1804"/>
    <col min="12033" max="12033" width="1.625" style="1804" customWidth="1"/>
    <col min="12034" max="12035" width="1.25" style="1804" customWidth="1"/>
    <col min="12036" max="12036" width="2.125" style="1804" customWidth="1"/>
    <col min="12037" max="12037" width="1.75" style="1804" customWidth="1"/>
    <col min="12038" max="12038" width="30.125" style="1804" customWidth="1"/>
    <col min="12039" max="12039" width="9.625" style="1804" customWidth="1"/>
    <col min="12040" max="12040" width="8.625" style="1804" customWidth="1"/>
    <col min="12041" max="12042" width="9.625" style="1804" customWidth="1"/>
    <col min="12043" max="12046" width="8.625" style="1804" customWidth="1"/>
    <col min="12047" max="12047" width="1.625" style="1804" customWidth="1"/>
    <col min="12048" max="12048" width="2.625" style="1804" customWidth="1"/>
    <col min="12049" max="12288" width="9" style="1804"/>
    <col min="12289" max="12289" width="1.625" style="1804" customWidth="1"/>
    <col min="12290" max="12291" width="1.25" style="1804" customWidth="1"/>
    <col min="12292" max="12292" width="2.125" style="1804" customWidth="1"/>
    <col min="12293" max="12293" width="1.75" style="1804" customWidth="1"/>
    <col min="12294" max="12294" width="30.125" style="1804" customWidth="1"/>
    <col min="12295" max="12295" width="9.625" style="1804" customWidth="1"/>
    <col min="12296" max="12296" width="8.625" style="1804" customWidth="1"/>
    <col min="12297" max="12298" width="9.625" style="1804" customWidth="1"/>
    <col min="12299" max="12302" width="8.625" style="1804" customWidth="1"/>
    <col min="12303" max="12303" width="1.625" style="1804" customWidth="1"/>
    <col min="12304" max="12304" width="2.625" style="1804" customWidth="1"/>
    <col min="12305" max="12544" width="9" style="1804"/>
    <col min="12545" max="12545" width="1.625" style="1804" customWidth="1"/>
    <col min="12546" max="12547" width="1.25" style="1804" customWidth="1"/>
    <col min="12548" max="12548" width="2.125" style="1804" customWidth="1"/>
    <col min="12549" max="12549" width="1.75" style="1804" customWidth="1"/>
    <col min="12550" max="12550" width="30.125" style="1804" customWidth="1"/>
    <col min="12551" max="12551" width="9.625" style="1804" customWidth="1"/>
    <col min="12552" max="12552" width="8.625" style="1804" customWidth="1"/>
    <col min="12553" max="12554" width="9.625" style="1804" customWidth="1"/>
    <col min="12555" max="12558" width="8.625" style="1804" customWidth="1"/>
    <col min="12559" max="12559" width="1.625" style="1804" customWidth="1"/>
    <col min="12560" max="12560" width="2.625" style="1804" customWidth="1"/>
    <col min="12561" max="12800" width="9" style="1804"/>
    <col min="12801" max="12801" width="1.625" style="1804" customWidth="1"/>
    <col min="12802" max="12803" width="1.25" style="1804" customWidth="1"/>
    <col min="12804" max="12804" width="2.125" style="1804" customWidth="1"/>
    <col min="12805" max="12805" width="1.75" style="1804" customWidth="1"/>
    <col min="12806" max="12806" width="30.125" style="1804" customWidth="1"/>
    <col min="12807" max="12807" width="9.625" style="1804" customWidth="1"/>
    <col min="12808" max="12808" width="8.625" style="1804" customWidth="1"/>
    <col min="12809" max="12810" width="9.625" style="1804" customWidth="1"/>
    <col min="12811" max="12814" width="8.625" style="1804" customWidth="1"/>
    <col min="12815" max="12815" width="1.625" style="1804" customWidth="1"/>
    <col min="12816" max="12816" width="2.625" style="1804" customWidth="1"/>
    <col min="12817" max="13056" width="9" style="1804"/>
    <col min="13057" max="13057" width="1.625" style="1804" customWidth="1"/>
    <col min="13058" max="13059" width="1.25" style="1804" customWidth="1"/>
    <col min="13060" max="13060" width="2.125" style="1804" customWidth="1"/>
    <col min="13061" max="13061" width="1.75" style="1804" customWidth="1"/>
    <col min="13062" max="13062" width="30.125" style="1804" customWidth="1"/>
    <col min="13063" max="13063" width="9.625" style="1804" customWidth="1"/>
    <col min="13064" max="13064" width="8.625" style="1804" customWidth="1"/>
    <col min="13065" max="13066" width="9.625" style="1804" customWidth="1"/>
    <col min="13067" max="13070" width="8.625" style="1804" customWidth="1"/>
    <col min="13071" max="13071" width="1.625" style="1804" customWidth="1"/>
    <col min="13072" max="13072" width="2.625" style="1804" customWidth="1"/>
    <col min="13073" max="13312" width="9" style="1804"/>
    <col min="13313" max="13313" width="1.625" style="1804" customWidth="1"/>
    <col min="13314" max="13315" width="1.25" style="1804" customWidth="1"/>
    <col min="13316" max="13316" width="2.125" style="1804" customWidth="1"/>
    <col min="13317" max="13317" width="1.75" style="1804" customWidth="1"/>
    <col min="13318" max="13318" width="30.125" style="1804" customWidth="1"/>
    <col min="13319" max="13319" width="9.625" style="1804" customWidth="1"/>
    <col min="13320" max="13320" width="8.625" style="1804" customWidth="1"/>
    <col min="13321" max="13322" width="9.625" style="1804" customWidth="1"/>
    <col min="13323" max="13326" width="8.625" style="1804" customWidth="1"/>
    <col min="13327" max="13327" width="1.625" style="1804" customWidth="1"/>
    <col min="13328" max="13328" width="2.625" style="1804" customWidth="1"/>
    <col min="13329" max="13568" width="9" style="1804"/>
    <col min="13569" max="13569" width="1.625" style="1804" customWidth="1"/>
    <col min="13570" max="13571" width="1.25" style="1804" customWidth="1"/>
    <col min="13572" max="13572" width="2.125" style="1804" customWidth="1"/>
    <col min="13573" max="13573" width="1.75" style="1804" customWidth="1"/>
    <col min="13574" max="13574" width="30.125" style="1804" customWidth="1"/>
    <col min="13575" max="13575" width="9.625" style="1804" customWidth="1"/>
    <col min="13576" max="13576" width="8.625" style="1804" customWidth="1"/>
    <col min="13577" max="13578" width="9.625" style="1804" customWidth="1"/>
    <col min="13579" max="13582" width="8.625" style="1804" customWidth="1"/>
    <col min="13583" max="13583" width="1.625" style="1804" customWidth="1"/>
    <col min="13584" max="13584" width="2.625" style="1804" customWidth="1"/>
    <col min="13585" max="13824" width="9" style="1804"/>
    <col min="13825" max="13825" width="1.625" style="1804" customWidth="1"/>
    <col min="13826" max="13827" width="1.25" style="1804" customWidth="1"/>
    <col min="13828" max="13828" width="2.125" style="1804" customWidth="1"/>
    <col min="13829" max="13829" width="1.75" style="1804" customWidth="1"/>
    <col min="13830" max="13830" width="30.125" style="1804" customWidth="1"/>
    <col min="13831" max="13831" width="9.625" style="1804" customWidth="1"/>
    <col min="13832" max="13832" width="8.625" style="1804" customWidth="1"/>
    <col min="13833" max="13834" width="9.625" style="1804" customWidth="1"/>
    <col min="13835" max="13838" width="8.625" style="1804" customWidth="1"/>
    <col min="13839" max="13839" width="1.625" style="1804" customWidth="1"/>
    <col min="13840" max="13840" width="2.625" style="1804" customWidth="1"/>
    <col min="13841" max="14080" width="9" style="1804"/>
    <col min="14081" max="14081" width="1.625" style="1804" customWidth="1"/>
    <col min="14082" max="14083" width="1.25" style="1804" customWidth="1"/>
    <col min="14084" max="14084" width="2.125" style="1804" customWidth="1"/>
    <col min="14085" max="14085" width="1.75" style="1804" customWidth="1"/>
    <col min="14086" max="14086" width="30.125" style="1804" customWidth="1"/>
    <col min="14087" max="14087" width="9.625" style="1804" customWidth="1"/>
    <col min="14088" max="14088" width="8.625" style="1804" customWidth="1"/>
    <col min="14089" max="14090" width="9.625" style="1804" customWidth="1"/>
    <col min="14091" max="14094" width="8.625" style="1804" customWidth="1"/>
    <col min="14095" max="14095" width="1.625" style="1804" customWidth="1"/>
    <col min="14096" max="14096" width="2.625" style="1804" customWidth="1"/>
    <col min="14097" max="14336" width="9" style="1804"/>
    <col min="14337" max="14337" width="1.625" style="1804" customWidth="1"/>
    <col min="14338" max="14339" width="1.25" style="1804" customWidth="1"/>
    <col min="14340" max="14340" width="2.125" style="1804" customWidth="1"/>
    <col min="14341" max="14341" width="1.75" style="1804" customWidth="1"/>
    <col min="14342" max="14342" width="30.125" style="1804" customWidth="1"/>
    <col min="14343" max="14343" width="9.625" style="1804" customWidth="1"/>
    <col min="14344" max="14344" width="8.625" style="1804" customWidth="1"/>
    <col min="14345" max="14346" width="9.625" style="1804" customWidth="1"/>
    <col min="14347" max="14350" width="8.625" style="1804" customWidth="1"/>
    <col min="14351" max="14351" width="1.625" style="1804" customWidth="1"/>
    <col min="14352" max="14352" width="2.625" style="1804" customWidth="1"/>
    <col min="14353" max="14592" width="9" style="1804"/>
    <col min="14593" max="14593" width="1.625" style="1804" customWidth="1"/>
    <col min="14594" max="14595" width="1.25" style="1804" customWidth="1"/>
    <col min="14596" max="14596" width="2.125" style="1804" customWidth="1"/>
    <col min="14597" max="14597" width="1.75" style="1804" customWidth="1"/>
    <col min="14598" max="14598" width="30.125" style="1804" customWidth="1"/>
    <col min="14599" max="14599" width="9.625" style="1804" customWidth="1"/>
    <col min="14600" max="14600" width="8.625" style="1804" customWidth="1"/>
    <col min="14601" max="14602" width="9.625" style="1804" customWidth="1"/>
    <col min="14603" max="14606" width="8.625" style="1804" customWidth="1"/>
    <col min="14607" max="14607" width="1.625" style="1804" customWidth="1"/>
    <col min="14608" max="14608" width="2.625" style="1804" customWidth="1"/>
    <col min="14609" max="14848" width="9" style="1804"/>
    <col min="14849" max="14849" width="1.625" style="1804" customWidth="1"/>
    <col min="14850" max="14851" width="1.25" style="1804" customWidth="1"/>
    <col min="14852" max="14852" width="2.125" style="1804" customWidth="1"/>
    <col min="14853" max="14853" width="1.75" style="1804" customWidth="1"/>
    <col min="14854" max="14854" width="30.125" style="1804" customWidth="1"/>
    <col min="14855" max="14855" width="9.625" style="1804" customWidth="1"/>
    <col min="14856" max="14856" width="8.625" style="1804" customWidth="1"/>
    <col min="14857" max="14858" width="9.625" style="1804" customWidth="1"/>
    <col min="14859" max="14862" width="8.625" style="1804" customWidth="1"/>
    <col min="14863" max="14863" width="1.625" style="1804" customWidth="1"/>
    <col min="14864" max="14864" width="2.625" style="1804" customWidth="1"/>
    <col min="14865" max="15104" width="9" style="1804"/>
    <col min="15105" max="15105" width="1.625" style="1804" customWidth="1"/>
    <col min="15106" max="15107" width="1.25" style="1804" customWidth="1"/>
    <col min="15108" max="15108" width="2.125" style="1804" customWidth="1"/>
    <col min="15109" max="15109" width="1.75" style="1804" customWidth="1"/>
    <col min="15110" max="15110" width="30.125" style="1804" customWidth="1"/>
    <col min="15111" max="15111" width="9.625" style="1804" customWidth="1"/>
    <col min="15112" max="15112" width="8.625" style="1804" customWidth="1"/>
    <col min="15113" max="15114" width="9.625" style="1804" customWidth="1"/>
    <col min="15115" max="15118" width="8.625" style="1804" customWidth="1"/>
    <col min="15119" max="15119" width="1.625" style="1804" customWidth="1"/>
    <col min="15120" max="15120" width="2.625" style="1804" customWidth="1"/>
    <col min="15121" max="15360" width="9" style="1804"/>
    <col min="15361" max="15361" width="1.625" style="1804" customWidth="1"/>
    <col min="15362" max="15363" width="1.25" style="1804" customWidth="1"/>
    <col min="15364" max="15364" width="2.125" style="1804" customWidth="1"/>
    <col min="15365" max="15365" width="1.75" style="1804" customWidth="1"/>
    <col min="15366" max="15366" width="30.125" style="1804" customWidth="1"/>
    <col min="15367" max="15367" width="9.625" style="1804" customWidth="1"/>
    <col min="15368" max="15368" width="8.625" style="1804" customWidth="1"/>
    <col min="15369" max="15370" width="9.625" style="1804" customWidth="1"/>
    <col min="15371" max="15374" width="8.625" style="1804" customWidth="1"/>
    <col min="15375" max="15375" width="1.625" style="1804" customWidth="1"/>
    <col min="15376" max="15376" width="2.625" style="1804" customWidth="1"/>
    <col min="15377" max="15616" width="9" style="1804"/>
    <col min="15617" max="15617" width="1.625" style="1804" customWidth="1"/>
    <col min="15618" max="15619" width="1.25" style="1804" customWidth="1"/>
    <col min="15620" max="15620" width="2.125" style="1804" customWidth="1"/>
    <col min="15621" max="15621" width="1.75" style="1804" customWidth="1"/>
    <col min="15622" max="15622" width="30.125" style="1804" customWidth="1"/>
    <col min="15623" max="15623" width="9.625" style="1804" customWidth="1"/>
    <col min="15624" max="15624" width="8.625" style="1804" customWidth="1"/>
    <col min="15625" max="15626" width="9.625" style="1804" customWidth="1"/>
    <col min="15627" max="15630" width="8.625" style="1804" customWidth="1"/>
    <col min="15631" max="15631" width="1.625" style="1804" customWidth="1"/>
    <col min="15632" max="15632" width="2.625" style="1804" customWidth="1"/>
    <col min="15633" max="15872" width="9" style="1804"/>
    <col min="15873" max="15873" width="1.625" style="1804" customWidth="1"/>
    <col min="15874" max="15875" width="1.25" style="1804" customWidth="1"/>
    <col min="15876" max="15876" width="2.125" style="1804" customWidth="1"/>
    <col min="15877" max="15877" width="1.75" style="1804" customWidth="1"/>
    <col min="15878" max="15878" width="30.125" style="1804" customWidth="1"/>
    <col min="15879" max="15879" width="9.625" style="1804" customWidth="1"/>
    <col min="15880" max="15880" width="8.625" style="1804" customWidth="1"/>
    <col min="15881" max="15882" width="9.625" style="1804" customWidth="1"/>
    <col min="15883" max="15886" width="8.625" style="1804" customWidth="1"/>
    <col min="15887" max="15887" width="1.625" style="1804" customWidth="1"/>
    <col min="15888" max="15888" width="2.625" style="1804" customWidth="1"/>
    <col min="15889" max="16128" width="9" style="1804"/>
    <col min="16129" max="16129" width="1.625" style="1804" customWidth="1"/>
    <col min="16130" max="16131" width="1.25" style="1804" customWidth="1"/>
    <col min="16132" max="16132" width="2.125" style="1804" customWidth="1"/>
    <col min="16133" max="16133" width="1.75" style="1804" customWidth="1"/>
    <col min="16134" max="16134" width="30.125" style="1804" customWidth="1"/>
    <col min="16135" max="16135" width="9.625" style="1804" customWidth="1"/>
    <col min="16136" max="16136" width="8.625" style="1804" customWidth="1"/>
    <col min="16137" max="16138" width="9.625" style="1804" customWidth="1"/>
    <col min="16139" max="16142" width="8.625" style="1804" customWidth="1"/>
    <col min="16143" max="16143" width="1.625" style="1804" customWidth="1"/>
    <col min="16144" max="16144" width="2.625" style="1804" customWidth="1"/>
    <col min="16145" max="16384" width="9" style="1804"/>
  </cols>
  <sheetData>
    <row r="1" spans="1:17" s="1377" customFormat="1">
      <c r="B1" s="2842" t="s">
        <v>1544</v>
      </c>
    </row>
    <row r="2" spans="1:17" s="1377" customFormat="1">
      <c r="B2" s="2842"/>
    </row>
    <row r="3" spans="1:17">
      <c r="B3" s="3139" t="s">
        <v>1085</v>
      </c>
      <c r="C3" s="3139"/>
      <c r="D3" s="3139"/>
      <c r="E3" s="3139"/>
      <c r="F3" s="3139"/>
      <c r="G3" s="3139"/>
      <c r="H3" s="3139"/>
      <c r="I3" s="3139"/>
      <c r="J3" s="3139"/>
      <c r="K3" s="3139"/>
      <c r="L3" s="3139"/>
      <c r="M3" s="3139"/>
      <c r="N3" s="2733"/>
    </row>
    <row r="4" spans="1:17">
      <c r="B4" s="2646"/>
      <c r="C4" s="2646"/>
      <c r="D4" s="2646"/>
      <c r="E4" s="2646"/>
      <c r="F4" s="2646"/>
      <c r="G4" s="2646"/>
      <c r="H4" s="2646"/>
      <c r="I4" s="2646"/>
      <c r="J4" s="2646"/>
      <c r="K4" s="2646"/>
      <c r="L4" s="2646"/>
      <c r="M4" s="2646"/>
      <c r="N4" s="2646"/>
    </row>
    <row r="5" spans="1:17" ht="14.25" thickBot="1">
      <c r="B5" s="3143" t="s">
        <v>858</v>
      </c>
      <c r="C5" s="3143"/>
      <c r="D5" s="3143"/>
      <c r="E5" s="3143"/>
      <c r="F5" s="3143"/>
      <c r="G5" s="3143"/>
      <c r="H5" s="3143"/>
      <c r="I5" s="3143"/>
      <c r="J5" s="3143"/>
      <c r="K5" s="3143"/>
      <c r="L5" s="3143"/>
      <c r="M5" s="3143"/>
      <c r="N5" s="3143"/>
    </row>
    <row r="6" spans="1:17" ht="33" customHeight="1">
      <c r="B6" s="1785"/>
      <c r="C6" s="1786"/>
      <c r="D6" s="1786"/>
      <c r="E6" s="1786"/>
      <c r="F6" s="1787"/>
      <c r="G6" s="3144" t="s">
        <v>1086</v>
      </c>
      <c r="H6" s="3145"/>
      <c r="I6" s="2647" t="s">
        <v>1087</v>
      </c>
      <c r="J6" s="3146" t="s">
        <v>862</v>
      </c>
      <c r="K6" s="3145"/>
      <c r="L6" s="3147" t="s">
        <v>863</v>
      </c>
      <c r="M6" s="3148"/>
      <c r="N6" s="3149"/>
    </row>
    <row r="7" spans="1:17" ht="33" customHeight="1" thickBot="1">
      <c r="B7" s="1788"/>
      <c r="C7" s="1789"/>
      <c r="D7" s="1789"/>
      <c r="E7" s="1789"/>
      <c r="F7" s="1790"/>
      <c r="G7" s="1791" t="s">
        <v>1088</v>
      </c>
      <c r="H7" s="1791" t="s">
        <v>1089</v>
      </c>
      <c r="I7" s="1792" t="s">
        <v>1088</v>
      </c>
      <c r="J7" s="1792" t="s">
        <v>1090</v>
      </c>
      <c r="K7" s="1792" t="s">
        <v>1091</v>
      </c>
      <c r="L7" s="1792" t="s">
        <v>1092</v>
      </c>
      <c r="M7" s="1793" t="s">
        <v>1093</v>
      </c>
      <c r="N7" s="1794" t="s">
        <v>1094</v>
      </c>
    </row>
    <row r="8" spans="1:17" ht="15" customHeight="1">
      <c r="B8" s="1785"/>
      <c r="C8" s="1786"/>
      <c r="D8" s="1786"/>
      <c r="E8" s="1786"/>
      <c r="F8" s="1787"/>
      <c r="G8" s="1795"/>
      <c r="H8" s="1795"/>
      <c r="I8" s="1795"/>
      <c r="J8" s="1795"/>
      <c r="K8" s="1796"/>
      <c r="L8" s="1797"/>
      <c r="M8" s="1798"/>
      <c r="N8" s="1799"/>
    </row>
    <row r="9" spans="1:17" ht="15" customHeight="1">
      <c r="A9" s="2723"/>
      <c r="B9" s="1820" t="s">
        <v>1315</v>
      </c>
      <c r="C9" s="1820"/>
      <c r="D9" s="1820"/>
      <c r="E9" s="2724"/>
      <c r="F9" s="2725"/>
      <c r="G9" s="2659">
        <v>301323</v>
      </c>
      <c r="H9" s="2660">
        <v>100</v>
      </c>
      <c r="I9" s="2659">
        <v>288151</v>
      </c>
      <c r="J9" s="2661">
        <v>13172</v>
      </c>
      <c r="K9" s="2662">
        <v>4.5999999999999996</v>
      </c>
      <c r="L9" s="2663">
        <v>237.4</v>
      </c>
      <c r="M9" s="2664">
        <v>226.7</v>
      </c>
      <c r="N9" s="2665">
        <v>10.7</v>
      </c>
      <c r="Q9" s="1805"/>
    </row>
    <row r="10" spans="1:17" ht="15" customHeight="1">
      <c r="B10" s="2726"/>
      <c r="C10" s="2724" t="s">
        <v>1095</v>
      </c>
      <c r="D10" s="2724"/>
      <c r="E10" s="2724"/>
      <c r="F10" s="2725"/>
      <c r="G10" s="2666">
        <v>116826</v>
      </c>
      <c r="H10" s="2660">
        <v>38.799999999999997</v>
      </c>
      <c r="I10" s="2659">
        <v>112494</v>
      </c>
      <c r="J10" s="2661">
        <v>4332</v>
      </c>
      <c r="K10" s="2662">
        <v>3.9</v>
      </c>
      <c r="L10" s="2663">
        <v>92</v>
      </c>
      <c r="M10" s="2664">
        <v>88.5</v>
      </c>
      <c r="N10" s="2665">
        <v>3.5</v>
      </c>
      <c r="Q10" s="1805"/>
    </row>
    <row r="11" spans="1:17" ht="15" customHeight="1">
      <c r="B11" s="2726"/>
      <c r="C11" s="2724" t="s">
        <v>1096</v>
      </c>
      <c r="D11" s="2724"/>
      <c r="E11" s="2724"/>
      <c r="F11" s="2725"/>
      <c r="G11" s="2666">
        <v>184497</v>
      </c>
      <c r="H11" s="2660">
        <v>61.2</v>
      </c>
      <c r="I11" s="2659">
        <v>175657</v>
      </c>
      <c r="J11" s="2661">
        <v>8840</v>
      </c>
      <c r="K11" s="2662">
        <v>5</v>
      </c>
      <c r="L11" s="2663">
        <v>145.30000000000001</v>
      </c>
      <c r="M11" s="2664">
        <v>138.19999999999999</v>
      </c>
      <c r="N11" s="2665">
        <v>7.1</v>
      </c>
      <c r="Q11" s="1805"/>
    </row>
    <row r="12" spans="1:17" ht="15" customHeight="1">
      <c r="B12" s="2726"/>
      <c r="C12" s="2724"/>
      <c r="D12" s="2724"/>
      <c r="E12" s="2724"/>
      <c r="F12" s="2725"/>
      <c r="G12" s="2666"/>
      <c r="H12" s="2660"/>
      <c r="I12" s="2659"/>
      <c r="J12" s="2661"/>
      <c r="K12" s="2662"/>
      <c r="L12" s="2663"/>
      <c r="M12" s="2664"/>
      <c r="N12" s="2665"/>
      <c r="Q12" s="1805"/>
    </row>
    <row r="13" spans="1:17" ht="15" customHeight="1">
      <c r="B13" s="2726"/>
      <c r="C13" s="1820" t="s">
        <v>1097</v>
      </c>
      <c r="D13" s="1820"/>
      <c r="E13" s="1820"/>
      <c r="F13" s="2727"/>
      <c r="G13" s="2667">
        <v>172142</v>
      </c>
      <c r="H13" s="2660">
        <v>57.1</v>
      </c>
      <c r="I13" s="2668">
        <v>161198</v>
      </c>
      <c r="J13" s="2661">
        <v>10944</v>
      </c>
      <c r="K13" s="2662">
        <v>6.8</v>
      </c>
      <c r="L13" s="2663">
        <v>135.6</v>
      </c>
      <c r="M13" s="2664">
        <v>126.8</v>
      </c>
      <c r="N13" s="2665">
        <v>8.8000000000000007</v>
      </c>
      <c r="Q13" s="1805"/>
    </row>
    <row r="14" spans="1:17" ht="15" customHeight="1">
      <c r="B14" s="2726"/>
      <c r="C14" s="1820"/>
      <c r="D14" s="1820" t="s">
        <v>1098</v>
      </c>
      <c r="E14" s="1820"/>
      <c r="F14" s="2727"/>
      <c r="G14" s="2669">
        <v>17201</v>
      </c>
      <c r="H14" s="2660">
        <v>5.7</v>
      </c>
      <c r="I14" s="2668">
        <v>17859</v>
      </c>
      <c r="J14" s="2661">
        <v>-658</v>
      </c>
      <c r="K14" s="2662">
        <v>-3.7</v>
      </c>
      <c r="L14" s="2663">
        <v>13.6</v>
      </c>
      <c r="M14" s="2664">
        <v>14.1</v>
      </c>
      <c r="N14" s="2665">
        <v>-0.5</v>
      </c>
      <c r="Q14" s="1805"/>
    </row>
    <row r="15" spans="1:17" ht="15" customHeight="1">
      <c r="B15" s="2726"/>
      <c r="C15" s="1820"/>
      <c r="D15" s="1820" t="s">
        <v>1099</v>
      </c>
      <c r="E15" s="1820"/>
      <c r="F15" s="2727"/>
      <c r="G15" s="2669">
        <v>154941</v>
      </c>
      <c r="H15" s="2660">
        <v>51.4</v>
      </c>
      <c r="I15" s="2668">
        <v>143339</v>
      </c>
      <c r="J15" s="2661">
        <v>11602</v>
      </c>
      <c r="K15" s="2662">
        <v>8.1</v>
      </c>
      <c r="L15" s="2663">
        <v>122.1</v>
      </c>
      <c r="M15" s="2664">
        <v>112.8</v>
      </c>
      <c r="N15" s="2665">
        <v>9.3000000000000007</v>
      </c>
      <c r="Q15" s="1805"/>
    </row>
    <row r="16" spans="1:17" ht="15" customHeight="1">
      <c r="B16" s="2726"/>
      <c r="C16" s="1820"/>
      <c r="D16" s="1820"/>
      <c r="E16" s="1820"/>
      <c r="F16" s="2727"/>
      <c r="G16" s="2670"/>
      <c r="H16" s="2660"/>
      <c r="I16" s="2668"/>
      <c r="J16" s="2661"/>
      <c r="K16" s="2662"/>
      <c r="L16" s="2663"/>
      <c r="M16" s="2664"/>
      <c r="N16" s="2665"/>
      <c r="Q16" s="1805"/>
    </row>
    <row r="17" spans="2:17" ht="15" customHeight="1">
      <c r="B17" s="2726"/>
      <c r="C17" s="1820" t="s">
        <v>1100</v>
      </c>
      <c r="D17" s="1820"/>
      <c r="E17" s="1820"/>
      <c r="F17" s="2727"/>
      <c r="G17" s="2669">
        <v>58044</v>
      </c>
      <c r="H17" s="2660">
        <v>19.3</v>
      </c>
      <c r="I17" s="2668">
        <v>54879</v>
      </c>
      <c r="J17" s="2661">
        <v>3165</v>
      </c>
      <c r="K17" s="2662">
        <v>5.8</v>
      </c>
      <c r="L17" s="2663">
        <v>45.7</v>
      </c>
      <c r="M17" s="2664">
        <v>43.2</v>
      </c>
      <c r="N17" s="2665">
        <v>2.5</v>
      </c>
      <c r="Q17" s="1805"/>
    </row>
    <row r="18" spans="2:17" ht="15" customHeight="1">
      <c r="B18" s="2726"/>
      <c r="C18" s="1820"/>
      <c r="D18" s="1820" t="s">
        <v>1101</v>
      </c>
      <c r="E18" s="1820"/>
      <c r="F18" s="2727"/>
      <c r="G18" s="2669">
        <v>55634</v>
      </c>
      <c r="H18" s="2660">
        <v>18.5</v>
      </c>
      <c r="I18" s="2668">
        <v>52577</v>
      </c>
      <c r="J18" s="2661">
        <v>3057</v>
      </c>
      <c r="K18" s="2662">
        <v>5.8</v>
      </c>
      <c r="L18" s="2663">
        <v>43.8</v>
      </c>
      <c r="M18" s="2664">
        <v>41.4</v>
      </c>
      <c r="N18" s="2665">
        <v>2.4</v>
      </c>
      <c r="Q18" s="1805"/>
    </row>
    <row r="19" spans="2:17" ht="27" customHeight="1">
      <c r="B19" s="2726"/>
      <c r="C19" s="1820"/>
      <c r="D19" s="3150" t="s">
        <v>1102</v>
      </c>
      <c r="E19" s="3150"/>
      <c r="F19" s="3151"/>
      <c r="G19" s="2669">
        <v>2410</v>
      </c>
      <c r="H19" s="2660">
        <v>0.8</v>
      </c>
      <c r="I19" s="2668">
        <v>2302</v>
      </c>
      <c r="J19" s="2661">
        <v>108</v>
      </c>
      <c r="K19" s="2662">
        <v>4.7</v>
      </c>
      <c r="L19" s="2663">
        <v>1.9</v>
      </c>
      <c r="M19" s="2660">
        <v>1.8</v>
      </c>
      <c r="N19" s="2665">
        <v>0.1</v>
      </c>
      <c r="Q19" s="1805"/>
    </row>
    <row r="20" spans="2:17" ht="15" customHeight="1">
      <c r="B20" s="2726"/>
      <c r="C20" s="1820"/>
      <c r="D20" s="1820" t="s">
        <v>1103</v>
      </c>
      <c r="E20" s="1820"/>
      <c r="F20" s="2727"/>
      <c r="G20" s="2669">
        <v>52145</v>
      </c>
      <c r="H20" s="2660">
        <v>17.3</v>
      </c>
      <c r="I20" s="2668">
        <v>48980</v>
      </c>
      <c r="J20" s="2661">
        <v>3165</v>
      </c>
      <c r="K20" s="2671">
        <v>6.5</v>
      </c>
      <c r="L20" s="2663">
        <v>41.1</v>
      </c>
      <c r="M20" s="2672">
        <v>38.5</v>
      </c>
      <c r="N20" s="2673">
        <v>2.6</v>
      </c>
      <c r="Q20" s="1805"/>
    </row>
    <row r="21" spans="2:17" ht="15" customHeight="1">
      <c r="B21" s="2726"/>
      <c r="C21" s="1820"/>
      <c r="D21" s="2728"/>
      <c r="E21" s="1820" t="s">
        <v>1104</v>
      </c>
      <c r="F21" s="2727"/>
      <c r="G21" s="2669">
        <v>50785</v>
      </c>
      <c r="H21" s="2660">
        <v>16.899999999999999</v>
      </c>
      <c r="I21" s="2668">
        <v>47708</v>
      </c>
      <c r="J21" s="2661">
        <v>3077</v>
      </c>
      <c r="K21" s="2671">
        <v>6.4</v>
      </c>
      <c r="L21" s="2663">
        <v>40</v>
      </c>
      <c r="M21" s="2672">
        <v>37.5</v>
      </c>
      <c r="N21" s="2673">
        <v>2.5</v>
      </c>
      <c r="Q21" s="1805"/>
    </row>
    <row r="22" spans="2:17" ht="27" customHeight="1">
      <c r="B22" s="2726"/>
      <c r="C22" s="1820"/>
      <c r="D22" s="2728"/>
      <c r="E22" s="3150" t="s">
        <v>1105</v>
      </c>
      <c r="F22" s="3151"/>
      <c r="G22" s="2669">
        <v>1360</v>
      </c>
      <c r="H22" s="2660">
        <v>0.5</v>
      </c>
      <c r="I22" s="2668">
        <v>1272</v>
      </c>
      <c r="J22" s="2661">
        <v>88</v>
      </c>
      <c r="K22" s="2671">
        <v>6.9</v>
      </c>
      <c r="L22" s="2663">
        <v>1.1000000000000001</v>
      </c>
      <c r="M22" s="2672">
        <v>1</v>
      </c>
      <c r="N22" s="2673">
        <v>0.1</v>
      </c>
      <c r="Q22" s="1805"/>
    </row>
    <row r="23" spans="2:17" ht="15" customHeight="1">
      <c r="B23" s="2726"/>
      <c r="C23" s="2728"/>
      <c r="D23" s="1820" t="s">
        <v>1106</v>
      </c>
      <c r="E23" s="1820"/>
      <c r="F23" s="2727"/>
      <c r="G23" s="2669">
        <v>5899</v>
      </c>
      <c r="H23" s="2660">
        <v>2</v>
      </c>
      <c r="I23" s="2668">
        <v>5899</v>
      </c>
      <c r="J23" s="2722" t="s">
        <v>1107</v>
      </c>
      <c r="K23" s="2722" t="s">
        <v>1108</v>
      </c>
      <c r="L23" s="2663">
        <v>4.5999999999999996</v>
      </c>
      <c r="M23" s="2672">
        <v>4.5999999999999996</v>
      </c>
      <c r="N23" s="2673">
        <v>0</v>
      </c>
      <c r="Q23" s="1805"/>
    </row>
    <row r="24" spans="2:17" ht="15" customHeight="1">
      <c r="B24" s="2726"/>
      <c r="C24" s="2728"/>
      <c r="D24" s="2728"/>
      <c r="E24" s="1820" t="s">
        <v>1109</v>
      </c>
      <c r="F24" s="2727"/>
      <c r="G24" s="2669">
        <v>4849</v>
      </c>
      <c r="H24" s="2660">
        <v>1.6</v>
      </c>
      <c r="I24" s="2668">
        <v>4869</v>
      </c>
      <c r="J24" s="2661">
        <v>-20</v>
      </c>
      <c r="K24" s="2671">
        <v>-0.4</v>
      </c>
      <c r="L24" s="2663">
        <v>3.8</v>
      </c>
      <c r="M24" s="2672">
        <v>3.8</v>
      </c>
      <c r="N24" s="2673">
        <v>0</v>
      </c>
      <c r="Q24" s="1805"/>
    </row>
    <row r="25" spans="2:17" ht="27" customHeight="1">
      <c r="B25" s="2726"/>
      <c r="C25" s="2728"/>
      <c r="D25" s="2728"/>
      <c r="E25" s="3150" t="s">
        <v>1110</v>
      </c>
      <c r="F25" s="3151"/>
      <c r="G25" s="2669">
        <v>1050</v>
      </c>
      <c r="H25" s="2660">
        <v>0.3</v>
      </c>
      <c r="I25" s="2668">
        <v>1030</v>
      </c>
      <c r="J25" s="2661">
        <v>20</v>
      </c>
      <c r="K25" s="2671">
        <v>1.9</v>
      </c>
      <c r="L25" s="2663">
        <v>0.8</v>
      </c>
      <c r="M25" s="2672">
        <v>0.8</v>
      </c>
      <c r="N25" s="2673">
        <v>0</v>
      </c>
      <c r="Q25" s="1805"/>
    </row>
    <row r="26" spans="2:17" ht="15" customHeight="1">
      <c r="B26" s="2726"/>
      <c r="C26" s="1820"/>
      <c r="D26" s="2728"/>
      <c r="E26" s="2728"/>
      <c r="F26" s="2729"/>
      <c r="G26" s="2669"/>
      <c r="H26" s="2660"/>
      <c r="I26" s="2668"/>
      <c r="J26" s="2661"/>
      <c r="K26" s="2662"/>
      <c r="L26" s="2663"/>
      <c r="M26" s="2672"/>
      <c r="N26" s="2673"/>
      <c r="Q26" s="1805"/>
    </row>
    <row r="27" spans="2:17" ht="15" customHeight="1">
      <c r="B27" s="2726"/>
      <c r="C27" s="1820" t="s">
        <v>1111</v>
      </c>
      <c r="D27" s="1820"/>
      <c r="E27" s="1820"/>
      <c r="F27" s="2727"/>
      <c r="G27" s="2669">
        <v>5046</v>
      </c>
      <c r="H27" s="2660">
        <v>1.7</v>
      </c>
      <c r="I27" s="2668">
        <v>5103</v>
      </c>
      <c r="J27" s="2661">
        <v>-57</v>
      </c>
      <c r="K27" s="2662">
        <v>-1.1000000000000001</v>
      </c>
      <c r="L27" s="2663">
        <v>4</v>
      </c>
      <c r="M27" s="2672">
        <v>4</v>
      </c>
      <c r="N27" s="2673">
        <v>0</v>
      </c>
      <c r="Q27" s="1805"/>
    </row>
    <row r="28" spans="2:17" ht="15" customHeight="1">
      <c r="B28" s="2726"/>
      <c r="C28" s="1820"/>
      <c r="D28" s="1820" t="s">
        <v>1112</v>
      </c>
      <c r="E28" s="1820"/>
      <c r="F28" s="2727"/>
      <c r="G28" s="2669">
        <v>4523</v>
      </c>
      <c r="H28" s="2660">
        <v>1.5</v>
      </c>
      <c r="I28" s="2668">
        <v>4640</v>
      </c>
      <c r="J28" s="2661">
        <v>-117</v>
      </c>
      <c r="K28" s="2662">
        <v>-2.5</v>
      </c>
      <c r="L28" s="2663">
        <v>3.6</v>
      </c>
      <c r="M28" s="2672">
        <v>3.7</v>
      </c>
      <c r="N28" s="2673">
        <v>-0.1</v>
      </c>
      <c r="Q28" s="1805"/>
    </row>
    <row r="29" spans="2:17" ht="15" customHeight="1">
      <c r="B29" s="2726"/>
      <c r="C29" s="1820"/>
      <c r="D29" s="1820" t="s">
        <v>1113</v>
      </c>
      <c r="E29" s="1820"/>
      <c r="F29" s="2727"/>
      <c r="G29" s="2669">
        <v>523</v>
      </c>
      <c r="H29" s="2660">
        <v>0.2</v>
      </c>
      <c r="I29" s="2668">
        <v>463</v>
      </c>
      <c r="J29" s="2661">
        <v>60</v>
      </c>
      <c r="K29" s="2662">
        <v>13</v>
      </c>
      <c r="L29" s="2663">
        <v>0.4</v>
      </c>
      <c r="M29" s="2672">
        <v>0.4</v>
      </c>
      <c r="N29" s="2673">
        <v>0</v>
      </c>
      <c r="Q29" s="1805"/>
    </row>
    <row r="30" spans="2:17" ht="15" customHeight="1">
      <c r="B30" s="2726"/>
      <c r="C30" s="1820"/>
      <c r="D30" s="1820"/>
      <c r="E30" s="1820"/>
      <c r="F30" s="2727"/>
      <c r="G30" s="2670"/>
      <c r="H30" s="2660"/>
      <c r="I30" s="2668"/>
      <c r="J30" s="2661"/>
      <c r="K30" s="2662"/>
      <c r="L30" s="2663"/>
      <c r="M30" s="2672"/>
      <c r="N30" s="2673"/>
      <c r="Q30" s="1805"/>
    </row>
    <row r="31" spans="2:17" ht="15" customHeight="1">
      <c r="B31" s="2726"/>
      <c r="C31" s="1820" t="s">
        <v>1114</v>
      </c>
      <c r="D31" s="1820"/>
      <c r="E31" s="1820"/>
      <c r="F31" s="2727"/>
      <c r="G31" s="2669">
        <v>42024</v>
      </c>
      <c r="H31" s="2660">
        <v>13.9</v>
      </c>
      <c r="I31" s="2668">
        <v>43608</v>
      </c>
      <c r="J31" s="2661">
        <v>-1584</v>
      </c>
      <c r="K31" s="2662">
        <v>-3.6</v>
      </c>
      <c r="L31" s="2663">
        <v>33.1</v>
      </c>
      <c r="M31" s="2672">
        <v>34.299999999999997</v>
      </c>
      <c r="N31" s="2673">
        <v>-1.2</v>
      </c>
      <c r="Q31" s="1805"/>
    </row>
    <row r="32" spans="2:17" ht="27" customHeight="1">
      <c r="B32" s="2726"/>
      <c r="C32" s="1820"/>
      <c r="D32" s="3150" t="s">
        <v>1316</v>
      </c>
      <c r="E32" s="3150"/>
      <c r="F32" s="3151"/>
      <c r="G32" s="2669">
        <v>30265</v>
      </c>
      <c r="H32" s="2660">
        <v>10</v>
      </c>
      <c r="I32" s="2668">
        <v>30762</v>
      </c>
      <c r="J32" s="2661">
        <v>-497</v>
      </c>
      <c r="K32" s="2662">
        <v>-1.6</v>
      </c>
      <c r="L32" s="2663">
        <v>23.8</v>
      </c>
      <c r="M32" s="2672">
        <v>24.2</v>
      </c>
      <c r="N32" s="2673">
        <v>-0.4</v>
      </c>
      <c r="Q32" s="1805"/>
    </row>
    <row r="33" spans="2:17" ht="15" customHeight="1">
      <c r="B33" s="2726"/>
      <c r="C33" s="1820"/>
      <c r="D33" s="1820" t="s">
        <v>1317</v>
      </c>
      <c r="E33" s="1820"/>
      <c r="F33" s="2727"/>
      <c r="G33" s="2669">
        <v>11759</v>
      </c>
      <c r="H33" s="2660">
        <v>3.9</v>
      </c>
      <c r="I33" s="2668">
        <v>12846</v>
      </c>
      <c r="J33" s="2661">
        <v>-1087</v>
      </c>
      <c r="K33" s="2662">
        <v>-8.5</v>
      </c>
      <c r="L33" s="2663">
        <v>9.3000000000000007</v>
      </c>
      <c r="M33" s="2672">
        <v>10.1</v>
      </c>
      <c r="N33" s="2673">
        <v>-0.8</v>
      </c>
      <c r="Q33" s="1805"/>
    </row>
    <row r="34" spans="2:17" ht="15" customHeight="1">
      <c r="B34" s="2726"/>
      <c r="C34" s="1820"/>
      <c r="D34" s="1820"/>
      <c r="E34" s="1820"/>
      <c r="F34" s="2727"/>
      <c r="G34" s="2670"/>
      <c r="H34" s="2660"/>
      <c r="I34" s="2668"/>
      <c r="J34" s="2661"/>
      <c r="K34" s="2662"/>
      <c r="L34" s="2663"/>
      <c r="M34" s="2672"/>
      <c r="N34" s="2673"/>
      <c r="Q34" s="1805"/>
    </row>
    <row r="35" spans="2:17" ht="15" customHeight="1">
      <c r="B35" s="2726"/>
      <c r="C35" s="1820" t="s">
        <v>1115</v>
      </c>
      <c r="D35" s="1820"/>
      <c r="E35" s="1820"/>
      <c r="F35" s="2727"/>
      <c r="G35" s="2669">
        <v>6813</v>
      </c>
      <c r="H35" s="2660">
        <v>2.2999999999999998</v>
      </c>
      <c r="I35" s="2668">
        <v>6576</v>
      </c>
      <c r="J35" s="2661">
        <v>237</v>
      </c>
      <c r="K35" s="2662">
        <v>3.6</v>
      </c>
      <c r="L35" s="2663">
        <v>5.4</v>
      </c>
      <c r="M35" s="2672">
        <v>5.2</v>
      </c>
      <c r="N35" s="2673">
        <v>0.2</v>
      </c>
      <c r="Q35" s="1805"/>
    </row>
    <row r="36" spans="2:17" ht="15" customHeight="1">
      <c r="B36" s="2726"/>
      <c r="C36" s="1820"/>
      <c r="D36" s="1820"/>
      <c r="E36" s="1820"/>
      <c r="F36" s="2727"/>
      <c r="G36" s="2670"/>
      <c r="H36" s="2660"/>
      <c r="I36" s="2668"/>
      <c r="J36" s="2661"/>
      <c r="K36" s="2662"/>
      <c r="L36" s="2663"/>
      <c r="M36" s="2672"/>
      <c r="N36" s="2673"/>
      <c r="Q36" s="1805"/>
    </row>
    <row r="37" spans="2:17" ht="15" customHeight="1">
      <c r="B37" s="2726"/>
      <c r="C37" s="1820" t="s">
        <v>1116</v>
      </c>
      <c r="D37" s="1820"/>
      <c r="E37" s="1820"/>
      <c r="F37" s="2727"/>
      <c r="G37" s="2669">
        <v>17233</v>
      </c>
      <c r="H37" s="2660">
        <v>5.7</v>
      </c>
      <c r="I37" s="2668">
        <v>16766</v>
      </c>
      <c r="J37" s="2661">
        <v>467</v>
      </c>
      <c r="K37" s="2662">
        <v>2.8</v>
      </c>
      <c r="L37" s="2663">
        <v>13.6</v>
      </c>
      <c r="M37" s="2672">
        <v>13.2</v>
      </c>
      <c r="N37" s="2673">
        <v>0.4</v>
      </c>
      <c r="Q37" s="1805"/>
    </row>
    <row r="38" spans="2:17" ht="15" customHeight="1">
      <c r="B38" s="2726"/>
      <c r="C38" s="1820"/>
      <c r="D38" s="1820" t="s">
        <v>1117</v>
      </c>
      <c r="E38" s="1820"/>
      <c r="F38" s="2727"/>
      <c r="G38" s="2669">
        <v>6802</v>
      </c>
      <c r="H38" s="2660">
        <v>2.2999999999999998</v>
      </c>
      <c r="I38" s="2668">
        <v>6349</v>
      </c>
      <c r="J38" s="2661">
        <v>453</v>
      </c>
      <c r="K38" s="2662">
        <v>7.1</v>
      </c>
      <c r="L38" s="2663">
        <v>5.4</v>
      </c>
      <c r="M38" s="2672">
        <v>5</v>
      </c>
      <c r="N38" s="2673">
        <v>0.4</v>
      </c>
      <c r="Q38" s="1805"/>
    </row>
    <row r="39" spans="2:17" ht="15" customHeight="1">
      <c r="B39" s="2726"/>
      <c r="C39" s="1820"/>
      <c r="D39" s="1820" t="s">
        <v>1118</v>
      </c>
      <c r="E39" s="1820"/>
      <c r="F39" s="2727"/>
      <c r="G39" s="1806">
        <v>10431</v>
      </c>
      <c r="H39" s="1800">
        <v>3.5</v>
      </c>
      <c r="I39" s="1807">
        <v>10417</v>
      </c>
      <c r="J39" s="1801">
        <v>14</v>
      </c>
      <c r="K39" s="1802">
        <v>0.1</v>
      </c>
      <c r="L39" s="1803">
        <v>8.1999999999999993</v>
      </c>
      <c r="M39" s="1808">
        <v>8.1999999999999993</v>
      </c>
      <c r="N39" s="1809">
        <v>0</v>
      </c>
      <c r="Q39" s="1805"/>
    </row>
    <row r="40" spans="2:17" ht="15.75" customHeight="1" thickBot="1">
      <c r="B40" s="2730"/>
      <c r="C40" s="2731"/>
      <c r="D40" s="2731"/>
      <c r="E40" s="2731"/>
      <c r="F40" s="2732"/>
      <c r="G40" s="1810"/>
      <c r="H40" s="1811"/>
      <c r="I40" s="1812"/>
      <c r="J40" s="1813">
        <f>G40-I40</f>
        <v>0</v>
      </c>
      <c r="K40" s="1811"/>
      <c r="L40" s="1814"/>
      <c r="M40" s="1815"/>
      <c r="N40" s="1816"/>
    </row>
    <row r="41" spans="2:17" ht="15.75" customHeight="1">
      <c r="B41" s="2644" t="s">
        <v>1119</v>
      </c>
      <c r="C41" s="1817"/>
      <c r="D41" s="1817"/>
      <c r="E41" s="1817"/>
      <c r="F41" s="1817"/>
      <c r="G41" s="1817"/>
      <c r="H41" s="1817"/>
      <c r="I41" s="1817"/>
      <c r="J41" s="1817"/>
      <c r="K41" s="1817"/>
      <c r="L41" s="1817"/>
      <c r="M41" s="1817"/>
      <c r="N41" s="1818"/>
    </row>
    <row r="42" spans="2:17">
      <c r="B42" s="1819" t="s">
        <v>1120</v>
      </c>
      <c r="C42" s="2645"/>
      <c r="D42" s="2645"/>
      <c r="E42" s="2645"/>
      <c r="F42" s="2645"/>
      <c r="G42" s="2645"/>
      <c r="H42" s="2645"/>
      <c r="I42" s="2645"/>
      <c r="J42" s="2645"/>
      <c r="K42" s="2645"/>
      <c r="L42" s="2645"/>
      <c r="M42" s="2645"/>
      <c r="N42" s="1820"/>
    </row>
    <row r="43" spans="2:17">
      <c r="B43" s="3140" t="s">
        <v>1121</v>
      </c>
      <c r="C43" s="3141"/>
      <c r="D43" s="3141"/>
      <c r="E43" s="3141"/>
      <c r="F43" s="3141"/>
      <c r="G43" s="3141"/>
      <c r="H43" s="3141"/>
      <c r="I43" s="3141"/>
      <c r="J43" s="3141"/>
      <c r="K43" s="3141"/>
      <c r="L43" s="3141"/>
      <c r="M43" s="3141"/>
      <c r="N43" s="1821"/>
    </row>
    <row r="44" spans="2:17">
      <c r="N44" s="1821"/>
    </row>
    <row r="45" spans="2:17">
      <c r="D45" s="3142"/>
      <c r="E45" s="3142"/>
      <c r="F45" s="3142"/>
      <c r="G45" s="3142"/>
      <c r="H45" s="3142"/>
      <c r="I45" s="3142"/>
      <c r="J45" s="3142"/>
    </row>
  </sheetData>
  <mergeCells count="11">
    <mergeCell ref="B3:M3"/>
    <mergeCell ref="B43:M43"/>
    <mergeCell ref="D45:J45"/>
    <mergeCell ref="B5:N5"/>
    <mergeCell ref="G6:H6"/>
    <mergeCell ref="J6:K6"/>
    <mergeCell ref="L6:N6"/>
    <mergeCell ref="E22:F22"/>
    <mergeCell ref="D19:F19"/>
    <mergeCell ref="E25:F25"/>
    <mergeCell ref="D32:F32"/>
  </mergeCells>
  <phoneticPr fontId="21"/>
  <pageMargins left="0.27559055118110237" right="0.15748031496062992" top="0.98425196850393704" bottom="0.98425196850393704" header="0.51181102362204722" footer="0.51181102362204722"/>
  <pageSetup paperSize="9" scale="90" orientation="portrait" r:id="rId1"/>
  <headerFooter alignWithMargins="0"/>
  <colBreaks count="1" manualBreakCount="1">
    <brk id="15"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5" tint="-0.249977111117893"/>
    <pageSetUpPr fitToPage="1"/>
  </sheetPr>
  <dimension ref="B1:M69"/>
  <sheetViews>
    <sheetView showGridLines="0" zoomScale="85" zoomScaleNormal="85" workbookViewId="0"/>
  </sheetViews>
  <sheetFormatPr defaultRowHeight="13.5"/>
  <cols>
    <col min="1" max="1" width="3.375" style="1823" customWidth="1"/>
    <col min="2" max="2" width="4.125" style="1823" customWidth="1"/>
    <col min="3" max="3" width="2.5" style="1823" customWidth="1"/>
    <col min="4" max="4" width="1.875" style="1823" customWidth="1"/>
    <col min="5" max="5" width="14.625" style="1823" customWidth="1"/>
    <col min="6" max="6" width="2" style="1823" customWidth="1"/>
    <col min="7" max="12" width="15.125" style="1823" customWidth="1"/>
    <col min="13" max="16384" width="9" style="1823"/>
  </cols>
  <sheetData>
    <row r="1" spans="2:13">
      <c r="B1" s="2841" t="s">
        <v>1545</v>
      </c>
      <c r="C1" s="2843"/>
      <c r="D1" s="2843"/>
      <c r="E1" s="2843"/>
      <c r="F1" s="2843"/>
      <c r="G1" s="2843"/>
      <c r="H1" s="2843"/>
      <c r="I1" s="2843"/>
      <c r="J1" s="2843"/>
      <c r="K1" s="2843"/>
      <c r="L1" s="2843"/>
      <c r="M1" s="2843"/>
    </row>
    <row r="2" spans="2:13">
      <c r="B2" s="2841"/>
      <c r="C2" s="2843"/>
      <c r="D2" s="2843"/>
      <c r="E2" s="2843"/>
      <c r="F2" s="2843"/>
      <c r="G2" s="2843"/>
      <c r="H2" s="2843"/>
      <c r="I2" s="2843"/>
      <c r="J2" s="2843"/>
      <c r="K2" s="2843"/>
      <c r="L2" s="2843"/>
      <c r="M2" s="2843"/>
    </row>
    <row r="3" spans="2:13" ht="20.100000000000001" customHeight="1">
      <c r="B3" s="3173" t="s">
        <v>1124</v>
      </c>
      <c r="C3" s="3173"/>
      <c r="D3" s="3173"/>
      <c r="E3" s="3173"/>
      <c r="F3" s="3173"/>
      <c r="G3" s="3173"/>
      <c r="H3" s="3173"/>
      <c r="I3" s="3173"/>
      <c r="J3" s="3173"/>
      <c r="K3" s="3173"/>
      <c r="L3" s="3173"/>
    </row>
    <row r="4" spans="2:13">
      <c r="B4" s="1824"/>
      <c r="C4" s="1825"/>
      <c r="D4" s="1825"/>
      <c r="E4" s="1825"/>
      <c r="F4" s="1825"/>
      <c r="G4" s="1825"/>
      <c r="H4" s="1825"/>
      <c r="I4" s="1825"/>
      <c r="J4" s="1824"/>
      <c r="K4" s="1824"/>
      <c r="L4" s="1824"/>
    </row>
    <row r="5" spans="2:13">
      <c r="B5" s="1826" t="s">
        <v>1125</v>
      </c>
      <c r="C5" s="1826"/>
      <c r="D5" s="1826"/>
      <c r="E5" s="1826"/>
      <c r="F5" s="1826"/>
      <c r="G5" s="1827"/>
      <c r="H5" s="1827"/>
      <c r="I5" s="1827"/>
      <c r="J5" s="1827"/>
      <c r="K5" s="3174" t="s">
        <v>1126</v>
      </c>
      <c r="L5" s="3174"/>
    </row>
    <row r="6" spans="2:13" ht="20.25" customHeight="1">
      <c r="B6" s="1828"/>
      <c r="C6" s="1829"/>
      <c r="D6" s="1829"/>
      <c r="E6" s="1829"/>
      <c r="F6" s="1830"/>
      <c r="G6" s="3175" t="s">
        <v>1127</v>
      </c>
      <c r="H6" s="3176"/>
      <c r="I6" s="3176"/>
      <c r="J6" s="3176"/>
      <c r="K6" s="3177" t="s">
        <v>1128</v>
      </c>
      <c r="L6" s="3180" t="s">
        <v>1129</v>
      </c>
    </row>
    <row r="7" spans="2:13" ht="13.5" customHeight="1">
      <c r="B7" s="1831"/>
      <c r="C7" s="1832"/>
      <c r="D7" s="1832"/>
      <c r="E7" s="1832"/>
      <c r="F7" s="1833"/>
      <c r="G7" s="3180" t="s">
        <v>1130</v>
      </c>
      <c r="H7" s="3185" t="s">
        <v>1131</v>
      </c>
      <c r="I7" s="3185" t="s">
        <v>1132</v>
      </c>
      <c r="J7" s="3185" t="s">
        <v>906</v>
      </c>
      <c r="K7" s="3178"/>
      <c r="L7" s="3181"/>
    </row>
    <row r="8" spans="2:13">
      <c r="B8" s="1831"/>
      <c r="C8" s="1832"/>
      <c r="D8" s="1832"/>
      <c r="E8" s="1832"/>
      <c r="F8" s="1833"/>
      <c r="G8" s="3183"/>
      <c r="H8" s="3186"/>
      <c r="I8" s="3186"/>
      <c r="J8" s="3186"/>
      <c r="K8" s="3178"/>
      <c r="L8" s="3181"/>
    </row>
    <row r="9" spans="2:13">
      <c r="B9" s="1834"/>
      <c r="C9" s="1835"/>
      <c r="D9" s="1835"/>
      <c r="E9" s="1835"/>
      <c r="F9" s="1836"/>
      <c r="G9" s="3184"/>
      <c r="H9" s="3187"/>
      <c r="I9" s="3187"/>
      <c r="J9" s="3187"/>
      <c r="K9" s="3179"/>
      <c r="L9" s="3182"/>
    </row>
    <row r="10" spans="2:13" ht="17.25" customHeight="1">
      <c r="B10" s="1837"/>
      <c r="C10" s="3158" t="s">
        <v>1133</v>
      </c>
      <c r="D10" s="3158"/>
      <c r="E10" s="3158"/>
      <c r="F10" s="1838"/>
      <c r="G10" s="1839">
        <v>2043369</v>
      </c>
      <c r="H10" s="1839">
        <v>171656.5</v>
      </c>
      <c r="I10" s="1839">
        <v>1871712.5</v>
      </c>
      <c r="J10" s="1840">
        <v>204636.9</v>
      </c>
      <c r="K10" s="1841">
        <v>681101.1</v>
      </c>
      <c r="L10" s="1842">
        <v>317157.90000000002</v>
      </c>
    </row>
    <row r="11" spans="2:13" ht="17.25" customHeight="1">
      <c r="B11" s="1843">
        <v>1</v>
      </c>
      <c r="C11" s="3153" t="s">
        <v>821</v>
      </c>
      <c r="D11" s="3153"/>
      <c r="E11" s="3153"/>
      <c r="F11" s="1844"/>
      <c r="G11" s="1845">
        <v>210112.4</v>
      </c>
      <c r="H11" s="1845">
        <v>8973</v>
      </c>
      <c r="I11" s="1845">
        <v>201139.4</v>
      </c>
      <c r="J11" s="1846">
        <v>48243.6</v>
      </c>
      <c r="K11" s="1847">
        <v>130678.2</v>
      </c>
      <c r="L11" s="1848">
        <v>173</v>
      </c>
    </row>
    <row r="12" spans="2:13" ht="17.25" customHeight="1">
      <c r="B12" s="1843">
        <v>2</v>
      </c>
      <c r="C12" s="1849"/>
      <c r="D12" s="3153" t="s">
        <v>1134</v>
      </c>
      <c r="E12" s="3153"/>
      <c r="F12" s="1850" t="s">
        <v>1135</v>
      </c>
      <c r="G12" s="1851">
        <v>169600</v>
      </c>
      <c r="H12" s="1851">
        <v>6501</v>
      </c>
      <c r="I12" s="1851">
        <v>163099</v>
      </c>
      <c r="J12" s="1852">
        <v>40889</v>
      </c>
      <c r="K12" s="1853">
        <v>101654</v>
      </c>
      <c r="L12" s="1854">
        <v>61</v>
      </c>
    </row>
    <row r="13" spans="2:13" ht="17.25" customHeight="1">
      <c r="B13" s="1855">
        <v>3</v>
      </c>
      <c r="C13" s="1856"/>
      <c r="D13" s="3158" t="s">
        <v>1136</v>
      </c>
      <c r="E13" s="3158"/>
      <c r="F13" s="1857"/>
      <c r="G13" s="1858">
        <v>40512.400000000001</v>
      </c>
      <c r="H13" s="1858">
        <v>2472</v>
      </c>
      <c r="I13" s="1858">
        <v>38040.400000000001</v>
      </c>
      <c r="J13" s="1859">
        <v>7354.6</v>
      </c>
      <c r="K13" s="1860">
        <v>29024.2</v>
      </c>
      <c r="L13" s="1861">
        <v>112</v>
      </c>
    </row>
    <row r="14" spans="2:13" ht="17.25" customHeight="1">
      <c r="B14" s="1843">
        <v>4</v>
      </c>
      <c r="C14" s="3153" t="s">
        <v>824</v>
      </c>
      <c r="D14" s="3153"/>
      <c r="E14" s="3153"/>
      <c r="F14" s="1844"/>
      <c r="G14" s="1845">
        <v>10006.1</v>
      </c>
      <c r="H14" s="1845">
        <v>123.2</v>
      </c>
      <c r="I14" s="1845">
        <v>9882.9</v>
      </c>
      <c r="J14" s="1846">
        <v>6790</v>
      </c>
      <c r="K14" s="1847">
        <v>1883.7</v>
      </c>
      <c r="L14" s="1848">
        <v>96574.9</v>
      </c>
    </row>
    <row r="15" spans="2:13" ht="17.25" customHeight="1">
      <c r="B15" s="1843">
        <v>5</v>
      </c>
      <c r="C15" s="1849"/>
      <c r="D15" s="3153" t="s">
        <v>1134</v>
      </c>
      <c r="E15" s="3153"/>
      <c r="F15" s="1850" t="s">
        <v>1135</v>
      </c>
      <c r="G15" s="1851">
        <v>7985</v>
      </c>
      <c r="H15" s="1851">
        <v>54</v>
      </c>
      <c r="I15" s="1851">
        <v>7931</v>
      </c>
      <c r="J15" s="1852">
        <v>5411</v>
      </c>
      <c r="K15" s="1853">
        <v>1161</v>
      </c>
      <c r="L15" s="1854">
        <v>84625</v>
      </c>
    </row>
    <row r="16" spans="2:13" ht="17.25" customHeight="1">
      <c r="B16" s="1855">
        <v>6</v>
      </c>
      <c r="C16" s="1856"/>
      <c r="D16" s="3158" t="s">
        <v>1136</v>
      </c>
      <c r="E16" s="3158"/>
      <c r="F16" s="1857"/>
      <c r="G16" s="1862">
        <v>2021.1</v>
      </c>
      <c r="H16" s="1862">
        <v>69.2</v>
      </c>
      <c r="I16" s="1862">
        <v>1951.9</v>
      </c>
      <c r="J16" s="1863">
        <v>1379</v>
      </c>
      <c r="K16" s="1864">
        <v>722.7</v>
      </c>
      <c r="L16" s="1861">
        <v>11949.9</v>
      </c>
    </row>
    <row r="17" spans="2:12" ht="17.25" customHeight="1">
      <c r="B17" s="1843">
        <v>7</v>
      </c>
      <c r="C17" s="3153" t="s">
        <v>1137</v>
      </c>
      <c r="D17" s="3153"/>
      <c r="E17" s="3153"/>
      <c r="F17" s="1844"/>
      <c r="G17" s="1845">
        <v>46663.4</v>
      </c>
      <c r="H17" s="1865">
        <v>3004.5</v>
      </c>
      <c r="I17" s="1845">
        <v>43658.9</v>
      </c>
      <c r="J17" s="1846">
        <v>5679.3</v>
      </c>
      <c r="K17" s="1847">
        <v>4842.2</v>
      </c>
      <c r="L17" s="1848">
        <v>493.7</v>
      </c>
    </row>
    <row r="18" spans="2:12" ht="17.25" customHeight="1">
      <c r="B18" s="1843">
        <v>8</v>
      </c>
      <c r="C18" s="3153" t="s">
        <v>1138</v>
      </c>
      <c r="D18" s="3153"/>
      <c r="E18" s="3153"/>
      <c r="F18" s="1844"/>
      <c r="G18" s="1845">
        <v>5272.1</v>
      </c>
      <c r="H18" s="1865">
        <v>59.7</v>
      </c>
      <c r="I18" s="1845">
        <v>5212.3999999999996</v>
      </c>
      <c r="J18" s="1846">
        <v>894.9</v>
      </c>
      <c r="K18" s="1847">
        <v>6985</v>
      </c>
      <c r="L18" s="1866" t="s">
        <v>1139</v>
      </c>
    </row>
    <row r="19" spans="2:12" ht="17.25" customHeight="1">
      <c r="B19" s="1855">
        <v>9</v>
      </c>
      <c r="C19" s="3157" t="s">
        <v>1140</v>
      </c>
      <c r="D19" s="3158"/>
      <c r="E19" s="3158"/>
      <c r="F19" s="1838"/>
      <c r="G19" s="1867">
        <v>22223.8</v>
      </c>
      <c r="H19" s="1867">
        <v>2</v>
      </c>
      <c r="I19" s="1867">
        <v>22221.8</v>
      </c>
      <c r="J19" s="1868">
        <v>3330</v>
      </c>
      <c r="K19" s="1869">
        <v>6847.9</v>
      </c>
      <c r="L19" s="1870" t="s">
        <v>1139</v>
      </c>
    </row>
    <row r="20" spans="2:12" ht="17.25" customHeight="1">
      <c r="B20" s="1871">
        <v>10</v>
      </c>
      <c r="C20" s="3169" t="s">
        <v>1141</v>
      </c>
      <c r="D20" s="3170"/>
      <c r="E20" s="3170"/>
      <c r="F20" s="1872"/>
      <c r="G20" s="1873">
        <v>767700.8</v>
      </c>
      <c r="H20" s="1874">
        <v>53096.3</v>
      </c>
      <c r="I20" s="1873">
        <v>714604.5</v>
      </c>
      <c r="J20" s="1875">
        <v>87838.8</v>
      </c>
      <c r="K20" s="1876">
        <v>110610.4</v>
      </c>
      <c r="L20" s="1848">
        <v>621.29999999999995</v>
      </c>
    </row>
    <row r="21" spans="2:12" ht="17.25" customHeight="1">
      <c r="B21" s="1843">
        <v>11</v>
      </c>
      <c r="C21" s="3152" t="s">
        <v>1142</v>
      </c>
      <c r="D21" s="3153"/>
      <c r="E21" s="3153"/>
      <c r="F21" s="1844"/>
      <c r="G21" s="1845">
        <v>135799</v>
      </c>
      <c r="H21" s="1865">
        <v>29820.1</v>
      </c>
      <c r="I21" s="1845">
        <v>105978.9</v>
      </c>
      <c r="J21" s="1846">
        <v>383.2</v>
      </c>
      <c r="K21" s="1847">
        <v>86491.1</v>
      </c>
      <c r="L21" s="1848">
        <v>200.6</v>
      </c>
    </row>
    <row r="22" spans="2:12" ht="17.25" customHeight="1">
      <c r="B22" s="1843">
        <v>12</v>
      </c>
      <c r="C22" s="3152" t="s">
        <v>830</v>
      </c>
      <c r="D22" s="3153"/>
      <c r="E22" s="3153"/>
      <c r="F22" s="1844"/>
      <c r="G22" s="1845">
        <v>196696</v>
      </c>
      <c r="H22" s="1865">
        <v>29691.200000000001</v>
      </c>
      <c r="I22" s="1845">
        <v>167004.79999999999</v>
      </c>
      <c r="J22" s="1846">
        <v>6317.6</v>
      </c>
      <c r="K22" s="1847">
        <v>22177.1</v>
      </c>
      <c r="L22" s="1866" t="s">
        <v>1139</v>
      </c>
    </row>
    <row r="23" spans="2:12" ht="17.25" customHeight="1">
      <c r="B23" s="1843">
        <v>13</v>
      </c>
      <c r="C23" s="3152" t="s">
        <v>831</v>
      </c>
      <c r="D23" s="3153"/>
      <c r="E23" s="3153"/>
      <c r="F23" s="1844"/>
      <c r="G23" s="1845">
        <v>66151.399999999994</v>
      </c>
      <c r="H23" s="1865">
        <v>169.6</v>
      </c>
      <c r="I23" s="1845">
        <v>65981.8</v>
      </c>
      <c r="J23" s="1846">
        <v>1866.1</v>
      </c>
      <c r="K23" s="1847">
        <v>10988.4</v>
      </c>
      <c r="L23" s="1866" t="s">
        <v>1139</v>
      </c>
    </row>
    <row r="24" spans="2:12" ht="17.25" customHeight="1">
      <c r="B24" s="1855">
        <v>14</v>
      </c>
      <c r="C24" s="3157" t="s">
        <v>832</v>
      </c>
      <c r="D24" s="3158"/>
      <c r="E24" s="3158"/>
      <c r="F24" s="1838"/>
      <c r="G24" s="1862">
        <v>39786.199999999997</v>
      </c>
      <c r="H24" s="1877">
        <v>6371.9</v>
      </c>
      <c r="I24" s="1862">
        <v>33414.300000000003</v>
      </c>
      <c r="J24" s="1863">
        <v>819.9</v>
      </c>
      <c r="K24" s="1864">
        <v>2349.9</v>
      </c>
      <c r="L24" s="1870" t="s">
        <v>1139</v>
      </c>
    </row>
    <row r="25" spans="2:12" ht="17.25" customHeight="1">
      <c r="B25" s="1871">
        <v>15</v>
      </c>
      <c r="C25" s="3169" t="s">
        <v>833</v>
      </c>
      <c r="D25" s="3170"/>
      <c r="E25" s="3170"/>
      <c r="F25" s="1872"/>
      <c r="G25" s="1873">
        <v>3968.2</v>
      </c>
      <c r="H25" s="1878">
        <v>4</v>
      </c>
      <c r="I25" s="1873">
        <v>3964.2</v>
      </c>
      <c r="J25" s="1875">
        <v>775</v>
      </c>
      <c r="K25" s="1876">
        <v>3764.7</v>
      </c>
      <c r="L25" s="1866" t="s">
        <v>1139</v>
      </c>
    </row>
    <row r="26" spans="2:12" ht="17.25" customHeight="1">
      <c r="B26" s="1843">
        <v>16</v>
      </c>
      <c r="C26" s="3152" t="s">
        <v>834</v>
      </c>
      <c r="D26" s="3153"/>
      <c r="E26" s="3153"/>
      <c r="F26" s="1844"/>
      <c r="G26" s="1845">
        <v>13493.4</v>
      </c>
      <c r="H26" s="1865">
        <v>29</v>
      </c>
      <c r="I26" s="1845">
        <v>13464.4</v>
      </c>
      <c r="J26" s="1846">
        <v>515.4</v>
      </c>
      <c r="K26" s="1847">
        <v>758.6</v>
      </c>
      <c r="L26" s="1866" t="s">
        <v>1139</v>
      </c>
    </row>
    <row r="27" spans="2:12" ht="17.25" customHeight="1">
      <c r="B27" s="1843">
        <v>17</v>
      </c>
      <c r="C27" s="3152" t="s">
        <v>835</v>
      </c>
      <c r="D27" s="3153"/>
      <c r="E27" s="3153"/>
      <c r="F27" s="1844"/>
      <c r="G27" s="1845">
        <v>62.5</v>
      </c>
      <c r="H27" s="1878">
        <v>2</v>
      </c>
      <c r="I27" s="1845">
        <v>60.5</v>
      </c>
      <c r="J27" s="1879" t="s">
        <v>1143</v>
      </c>
      <c r="K27" s="1847">
        <v>41.9</v>
      </c>
      <c r="L27" s="1866" t="s">
        <v>1139</v>
      </c>
    </row>
    <row r="28" spans="2:12" ht="17.25" customHeight="1">
      <c r="B28" s="1871">
        <v>18</v>
      </c>
      <c r="C28" s="3169" t="s">
        <v>836</v>
      </c>
      <c r="D28" s="3170"/>
      <c r="E28" s="3170"/>
      <c r="F28" s="1872"/>
      <c r="G28" s="1873">
        <v>5362.6</v>
      </c>
      <c r="H28" s="1874">
        <v>133.5</v>
      </c>
      <c r="I28" s="1873">
        <v>5229.1000000000004</v>
      </c>
      <c r="J28" s="1875">
        <v>1098.5999999999999</v>
      </c>
      <c r="K28" s="1876">
        <v>1580.1</v>
      </c>
      <c r="L28" s="1880">
        <v>100981.6</v>
      </c>
    </row>
    <row r="29" spans="2:12" ht="17.25" customHeight="1">
      <c r="B29" s="1843">
        <v>19</v>
      </c>
      <c r="C29" s="1849"/>
      <c r="D29" s="3153" t="s">
        <v>1134</v>
      </c>
      <c r="E29" s="3153"/>
      <c r="F29" s="1850" t="s">
        <v>1135</v>
      </c>
      <c r="G29" s="1866" t="s">
        <v>1139</v>
      </c>
      <c r="H29" s="1866" t="s">
        <v>1139</v>
      </c>
      <c r="I29" s="1866" t="s">
        <v>1139</v>
      </c>
      <c r="J29" s="1881" t="s">
        <v>1139</v>
      </c>
      <c r="K29" s="1882" t="s">
        <v>1144</v>
      </c>
      <c r="L29" s="1854">
        <v>76287</v>
      </c>
    </row>
    <row r="30" spans="2:12" ht="17.25" customHeight="1">
      <c r="B30" s="1855">
        <v>20</v>
      </c>
      <c r="C30" s="1856"/>
      <c r="D30" s="3158" t="s">
        <v>1136</v>
      </c>
      <c r="E30" s="3158"/>
      <c r="F30" s="1857"/>
      <c r="G30" s="1870" t="s">
        <v>1139</v>
      </c>
      <c r="H30" s="1870" t="s">
        <v>1139</v>
      </c>
      <c r="I30" s="1870" t="s">
        <v>1139</v>
      </c>
      <c r="J30" s="1883" t="s">
        <v>1139</v>
      </c>
      <c r="K30" s="1884" t="s">
        <v>1144</v>
      </c>
      <c r="L30" s="1861">
        <v>24694.6</v>
      </c>
    </row>
    <row r="31" spans="2:12" ht="17.25" customHeight="1">
      <c r="B31" s="1871">
        <v>21</v>
      </c>
      <c r="C31" s="3169" t="s">
        <v>837</v>
      </c>
      <c r="D31" s="3170"/>
      <c r="E31" s="3170"/>
      <c r="F31" s="1872"/>
      <c r="G31" s="1873">
        <v>712.3</v>
      </c>
      <c r="H31" s="1874">
        <v>5.3</v>
      </c>
      <c r="I31" s="1873">
        <v>707</v>
      </c>
      <c r="J31" s="1875">
        <v>338.5</v>
      </c>
      <c r="K31" s="1876">
        <v>176.4</v>
      </c>
      <c r="L31" s="1880">
        <v>10556.6</v>
      </c>
    </row>
    <row r="32" spans="2:12" ht="17.25" customHeight="1">
      <c r="B32" s="1843">
        <v>22</v>
      </c>
      <c r="C32" s="1849"/>
      <c r="D32" s="3153" t="s">
        <v>1134</v>
      </c>
      <c r="E32" s="3153"/>
      <c r="F32" s="1850" t="s">
        <v>1135</v>
      </c>
      <c r="G32" s="1866" t="s">
        <v>1139</v>
      </c>
      <c r="H32" s="1866" t="s">
        <v>1139</v>
      </c>
      <c r="I32" s="1866" t="s">
        <v>1139</v>
      </c>
      <c r="J32" s="1881" t="s">
        <v>1139</v>
      </c>
      <c r="K32" s="1882" t="s">
        <v>1144</v>
      </c>
      <c r="L32" s="1854">
        <v>9652</v>
      </c>
    </row>
    <row r="33" spans="2:12" ht="17.25" customHeight="1">
      <c r="B33" s="1855">
        <v>23</v>
      </c>
      <c r="C33" s="1856"/>
      <c r="D33" s="3158" t="s">
        <v>1136</v>
      </c>
      <c r="E33" s="3158"/>
      <c r="F33" s="1857"/>
      <c r="G33" s="1870" t="s">
        <v>1139</v>
      </c>
      <c r="H33" s="1870" t="s">
        <v>1139</v>
      </c>
      <c r="I33" s="1870" t="s">
        <v>1139</v>
      </c>
      <c r="J33" s="1883" t="s">
        <v>1139</v>
      </c>
      <c r="K33" s="1882" t="s">
        <v>1144</v>
      </c>
      <c r="L33" s="1861">
        <v>904.6</v>
      </c>
    </row>
    <row r="34" spans="2:12" ht="17.25" customHeight="1">
      <c r="B34" s="1871">
        <v>24</v>
      </c>
      <c r="C34" s="3169" t="s">
        <v>1145</v>
      </c>
      <c r="D34" s="3170"/>
      <c r="E34" s="3170"/>
      <c r="F34" s="1872"/>
      <c r="G34" s="1885" t="s">
        <v>1139</v>
      </c>
      <c r="H34" s="1885" t="s">
        <v>1139</v>
      </c>
      <c r="I34" s="1885" t="s">
        <v>1139</v>
      </c>
      <c r="J34" s="1886" t="s">
        <v>1139</v>
      </c>
      <c r="K34" s="1887" t="s">
        <v>1139</v>
      </c>
      <c r="L34" s="1880">
        <v>72419</v>
      </c>
    </row>
    <row r="35" spans="2:12" ht="17.25" customHeight="1">
      <c r="B35" s="1843">
        <v>25</v>
      </c>
      <c r="C35" s="3152" t="s">
        <v>838</v>
      </c>
      <c r="D35" s="3153"/>
      <c r="E35" s="3153"/>
      <c r="F35" s="1888"/>
      <c r="G35" s="1866">
        <v>42257.8</v>
      </c>
      <c r="H35" s="1866">
        <v>551</v>
      </c>
      <c r="I35" s="1866">
        <v>41706.800000000003</v>
      </c>
      <c r="J35" s="1881">
        <v>5035.2</v>
      </c>
      <c r="K35" s="1882">
        <v>8702.6</v>
      </c>
      <c r="L35" s="1866" t="s">
        <v>1139</v>
      </c>
    </row>
    <row r="36" spans="2:12" ht="17.25" customHeight="1">
      <c r="B36" s="1843">
        <v>26</v>
      </c>
      <c r="C36" s="3165" t="s">
        <v>1146</v>
      </c>
      <c r="D36" s="3166"/>
      <c r="E36" s="3166"/>
      <c r="F36" s="1844"/>
      <c r="G36" s="1866">
        <v>179.8</v>
      </c>
      <c r="H36" s="1866">
        <v>13.8</v>
      </c>
      <c r="I36" s="1866">
        <v>166</v>
      </c>
      <c r="J36" s="1881">
        <v>1</v>
      </c>
      <c r="K36" s="1882">
        <v>1174.7</v>
      </c>
      <c r="L36" s="1866" t="s">
        <v>1139</v>
      </c>
    </row>
    <row r="37" spans="2:12" ht="17.25" customHeight="1">
      <c r="B37" s="1843">
        <v>27</v>
      </c>
      <c r="C37" s="3152" t="s">
        <v>1147</v>
      </c>
      <c r="D37" s="3153"/>
      <c r="E37" s="3153"/>
      <c r="F37" s="1844"/>
      <c r="G37" s="1848">
        <v>52961.5</v>
      </c>
      <c r="H37" s="1848">
        <v>956.6</v>
      </c>
      <c r="I37" s="1848">
        <v>52004.9</v>
      </c>
      <c r="J37" s="1889">
        <v>7364.7</v>
      </c>
      <c r="K37" s="1890">
        <v>11118.5</v>
      </c>
      <c r="L37" s="1866" t="s">
        <v>1139</v>
      </c>
    </row>
    <row r="38" spans="2:12" ht="17.25" customHeight="1">
      <c r="B38" s="1855">
        <v>28</v>
      </c>
      <c r="C38" s="3157" t="s">
        <v>1148</v>
      </c>
      <c r="D38" s="3158"/>
      <c r="E38" s="3158"/>
      <c r="F38" s="1838"/>
      <c r="G38" s="1861">
        <v>112.6</v>
      </c>
      <c r="H38" s="1861">
        <v>2.2999999999999998</v>
      </c>
      <c r="I38" s="1861">
        <v>110.3</v>
      </c>
      <c r="J38" s="1891">
        <v>29.1</v>
      </c>
      <c r="K38" s="1892">
        <v>217</v>
      </c>
      <c r="L38" s="1870" t="s">
        <v>1139</v>
      </c>
    </row>
    <row r="39" spans="2:12" ht="17.25" customHeight="1">
      <c r="B39" s="1871">
        <v>29</v>
      </c>
      <c r="C39" s="3171" t="s">
        <v>842</v>
      </c>
      <c r="D39" s="3172"/>
      <c r="E39" s="3172"/>
      <c r="F39" s="1893"/>
      <c r="G39" s="1880">
        <v>17918.900000000001</v>
      </c>
      <c r="H39" s="1880">
        <v>4</v>
      </c>
      <c r="I39" s="1880">
        <v>17914.900000000001</v>
      </c>
      <c r="J39" s="1894">
        <v>1912.9</v>
      </c>
      <c r="K39" s="1895">
        <v>5822.5</v>
      </c>
      <c r="L39" s="1885" t="s">
        <v>1139</v>
      </c>
    </row>
    <row r="40" spans="2:12" ht="17.25" customHeight="1">
      <c r="B40" s="1843">
        <v>30</v>
      </c>
      <c r="C40" s="3165" t="s">
        <v>928</v>
      </c>
      <c r="D40" s="3166"/>
      <c r="E40" s="3166"/>
      <c r="F40" s="1888"/>
      <c r="G40" s="1848">
        <v>1642.2</v>
      </c>
      <c r="H40" s="1848">
        <v>14</v>
      </c>
      <c r="I40" s="1848">
        <v>1628.2</v>
      </c>
      <c r="J40" s="1889">
        <v>20.8</v>
      </c>
      <c r="K40" s="1890">
        <v>2951.6</v>
      </c>
      <c r="L40" s="1866" t="s">
        <v>1139</v>
      </c>
    </row>
    <row r="41" spans="2:12" ht="17.25" customHeight="1">
      <c r="B41" s="1843">
        <v>31</v>
      </c>
      <c r="C41" s="3165" t="s">
        <v>844</v>
      </c>
      <c r="D41" s="3166"/>
      <c r="E41" s="3166"/>
      <c r="F41" s="1896"/>
      <c r="G41" s="1848">
        <v>522.9</v>
      </c>
      <c r="H41" s="1848">
        <v>2</v>
      </c>
      <c r="I41" s="1848">
        <v>520.9</v>
      </c>
      <c r="J41" s="1889">
        <v>2</v>
      </c>
      <c r="K41" s="1890">
        <v>3648.8</v>
      </c>
      <c r="L41" s="1866" t="s">
        <v>1139</v>
      </c>
    </row>
    <row r="42" spans="2:12" ht="17.25" customHeight="1">
      <c r="B42" s="1843">
        <v>32</v>
      </c>
      <c r="C42" s="3167" t="s">
        <v>845</v>
      </c>
      <c r="D42" s="3168"/>
      <c r="E42" s="3168"/>
      <c r="F42" s="1844"/>
      <c r="G42" s="1866">
        <v>21206.7</v>
      </c>
      <c r="H42" s="1866">
        <v>2181.1</v>
      </c>
      <c r="I42" s="1866">
        <v>19025.599999999999</v>
      </c>
      <c r="J42" s="1881">
        <v>1209.8</v>
      </c>
      <c r="K42" s="1882">
        <v>4026.5</v>
      </c>
      <c r="L42" s="1866" t="s">
        <v>1139</v>
      </c>
    </row>
    <row r="43" spans="2:12" ht="17.25" customHeight="1">
      <c r="B43" s="1855">
        <v>33</v>
      </c>
      <c r="C43" s="3157" t="s">
        <v>1149</v>
      </c>
      <c r="D43" s="3158"/>
      <c r="E43" s="3158"/>
      <c r="F43" s="1850"/>
      <c r="G43" s="1861">
        <v>4851.2</v>
      </c>
      <c r="H43" s="1861">
        <v>866.2</v>
      </c>
      <c r="I43" s="1861">
        <v>3985</v>
      </c>
      <c r="J43" s="1891">
        <v>212</v>
      </c>
      <c r="K43" s="1892">
        <v>2003.1</v>
      </c>
      <c r="L43" s="1870" t="s">
        <v>1139</v>
      </c>
    </row>
    <row r="44" spans="2:12" ht="17.25" customHeight="1">
      <c r="B44" s="1871">
        <v>34</v>
      </c>
      <c r="C44" s="3169" t="s">
        <v>847</v>
      </c>
      <c r="D44" s="3170"/>
      <c r="E44" s="3170"/>
      <c r="F44" s="1872"/>
      <c r="G44" s="1885">
        <v>8870.1</v>
      </c>
      <c r="H44" s="1885">
        <v>6349.8</v>
      </c>
      <c r="I44" s="1885">
        <v>2520.3000000000002</v>
      </c>
      <c r="J44" s="1886">
        <v>146.19999999999999</v>
      </c>
      <c r="K44" s="1887">
        <v>1634.7</v>
      </c>
      <c r="L44" s="1885" t="s">
        <v>1139</v>
      </c>
    </row>
    <row r="45" spans="2:12" ht="17.25" customHeight="1">
      <c r="B45" s="1843">
        <v>35</v>
      </c>
      <c r="C45" s="3152" t="s">
        <v>848</v>
      </c>
      <c r="D45" s="3153"/>
      <c r="E45" s="3153"/>
      <c r="F45" s="1844"/>
      <c r="G45" s="1848">
        <v>9258.6</v>
      </c>
      <c r="H45" s="1848">
        <v>80.099999999999994</v>
      </c>
      <c r="I45" s="1848">
        <v>9178.5</v>
      </c>
      <c r="J45" s="1889">
        <v>367.6</v>
      </c>
      <c r="K45" s="1890">
        <v>1323</v>
      </c>
      <c r="L45" s="1866" t="s">
        <v>1139</v>
      </c>
    </row>
    <row r="46" spans="2:12" ht="17.25" customHeight="1">
      <c r="B46" s="1843">
        <v>36</v>
      </c>
      <c r="C46" s="3152" t="s">
        <v>849</v>
      </c>
      <c r="D46" s="3153"/>
      <c r="E46" s="3153"/>
      <c r="F46" s="1844"/>
      <c r="G46" s="1848">
        <v>42987.9</v>
      </c>
      <c r="H46" s="1848">
        <v>2743.5</v>
      </c>
      <c r="I46" s="1848">
        <v>40244.400000000001</v>
      </c>
      <c r="J46" s="1889">
        <v>76.8</v>
      </c>
      <c r="K46" s="1890">
        <v>14784.6</v>
      </c>
      <c r="L46" s="1866" t="s">
        <v>1139</v>
      </c>
    </row>
    <row r="47" spans="2:12" ht="17.25" customHeight="1">
      <c r="B47" s="1843">
        <v>37</v>
      </c>
      <c r="C47" s="3152" t="s">
        <v>1150</v>
      </c>
      <c r="D47" s="3153"/>
      <c r="E47" s="3153"/>
      <c r="F47" s="1850"/>
      <c r="G47" s="1866" t="s">
        <v>1139</v>
      </c>
      <c r="H47" s="1866" t="s">
        <v>1139</v>
      </c>
      <c r="I47" s="1866" t="s">
        <v>1139</v>
      </c>
      <c r="J47" s="1866" t="s">
        <v>1139</v>
      </c>
      <c r="K47" s="1890">
        <v>1079.5999999999999</v>
      </c>
      <c r="L47" s="1866" t="s">
        <v>1139</v>
      </c>
    </row>
    <row r="48" spans="2:12" ht="17.25" customHeight="1">
      <c r="B48" s="1843">
        <v>38</v>
      </c>
      <c r="C48" s="3152" t="s">
        <v>850</v>
      </c>
      <c r="D48" s="3153"/>
      <c r="E48" s="3153"/>
      <c r="F48" s="1844"/>
      <c r="G48" s="1848">
        <v>16411.599999999999</v>
      </c>
      <c r="H48" s="1848">
        <v>2307.3000000000002</v>
      </c>
      <c r="I48" s="1848">
        <v>14104.3</v>
      </c>
      <c r="J48" s="1889">
        <v>1587.8</v>
      </c>
      <c r="K48" s="1890">
        <v>7168.9</v>
      </c>
      <c r="L48" s="1866" t="s">
        <v>1139</v>
      </c>
    </row>
    <row r="49" spans="2:12" ht="17.25" customHeight="1">
      <c r="B49" s="1855">
        <v>39</v>
      </c>
      <c r="C49" s="3157" t="s">
        <v>851</v>
      </c>
      <c r="D49" s="3158"/>
      <c r="E49" s="3158"/>
      <c r="F49" s="1838"/>
      <c r="G49" s="1861">
        <v>9527.2999999999993</v>
      </c>
      <c r="H49" s="1861">
        <v>693.8</v>
      </c>
      <c r="I49" s="1861">
        <v>8833.5</v>
      </c>
      <c r="J49" s="1891">
        <v>418.7</v>
      </c>
      <c r="K49" s="1892">
        <v>1092.0999999999999</v>
      </c>
      <c r="L49" s="1870" t="s">
        <v>1139</v>
      </c>
    </row>
    <row r="50" spans="2:12" ht="17.25" customHeight="1">
      <c r="B50" s="1843">
        <v>40</v>
      </c>
      <c r="C50" s="3153" t="s">
        <v>852</v>
      </c>
      <c r="D50" s="3153"/>
      <c r="E50" s="3153"/>
      <c r="F50" s="1844"/>
      <c r="G50" s="1848">
        <v>209954.8</v>
      </c>
      <c r="H50" s="1848">
        <v>11202.3</v>
      </c>
      <c r="I50" s="1848">
        <v>198752.5</v>
      </c>
      <c r="J50" s="1889">
        <v>17452.8</v>
      </c>
      <c r="K50" s="1890">
        <v>180857.8</v>
      </c>
      <c r="L50" s="1848">
        <v>27193.200000000001</v>
      </c>
    </row>
    <row r="51" spans="2:12" ht="17.25" customHeight="1">
      <c r="B51" s="1855">
        <v>41</v>
      </c>
      <c r="C51" s="3155" t="s">
        <v>853</v>
      </c>
      <c r="D51" s="3155"/>
      <c r="E51" s="3155"/>
      <c r="F51" s="1897"/>
      <c r="G51" s="1898">
        <v>80694.899999999994</v>
      </c>
      <c r="H51" s="1898">
        <v>12203.4</v>
      </c>
      <c r="I51" s="1898">
        <v>68491.5</v>
      </c>
      <c r="J51" s="1899">
        <v>3908.6</v>
      </c>
      <c r="K51" s="1900">
        <v>43319.5</v>
      </c>
      <c r="L51" s="1898">
        <v>7944</v>
      </c>
    </row>
    <row r="52" spans="2:12" ht="17.25" customHeight="1">
      <c r="B52" s="1901"/>
      <c r="C52" s="1902"/>
      <c r="D52" s="1902"/>
      <c r="E52" s="1902"/>
      <c r="F52" s="1903"/>
      <c r="G52" s="3159" t="s">
        <v>1151</v>
      </c>
      <c r="H52" s="3160"/>
      <c r="I52" s="3160"/>
      <c r="J52" s="3160"/>
      <c r="K52" s="3161"/>
      <c r="L52" s="3162"/>
    </row>
    <row r="53" spans="2:12" ht="17.25" customHeight="1">
      <c r="B53" s="1904">
        <v>1</v>
      </c>
      <c r="C53" s="3163" t="s">
        <v>1152</v>
      </c>
      <c r="D53" s="3164"/>
      <c r="E53" s="3164"/>
      <c r="F53" s="1905"/>
      <c r="G53" s="1906">
        <v>206658.6</v>
      </c>
      <c r="H53" s="1906">
        <v>8934.6</v>
      </c>
      <c r="I53" s="1906">
        <v>197724</v>
      </c>
      <c r="J53" s="1907">
        <v>47067.8</v>
      </c>
      <c r="K53" s="1908" t="s">
        <v>1139</v>
      </c>
      <c r="L53" s="1909" t="s">
        <v>1139</v>
      </c>
    </row>
    <row r="54" spans="2:12" ht="17.25" customHeight="1">
      <c r="B54" s="1910">
        <v>2</v>
      </c>
      <c r="C54" s="1911"/>
      <c r="D54" s="3153" t="s">
        <v>1134</v>
      </c>
      <c r="E54" s="3153"/>
      <c r="F54" s="1850" t="s">
        <v>1135</v>
      </c>
      <c r="G54" s="1912">
        <v>166134</v>
      </c>
      <c r="H54" s="1912">
        <v>6395</v>
      </c>
      <c r="I54" s="1912">
        <v>159739</v>
      </c>
      <c r="J54" s="1913">
        <v>39729</v>
      </c>
      <c r="K54" s="1914" t="s">
        <v>1139</v>
      </c>
      <c r="L54" s="1866" t="s">
        <v>1139</v>
      </c>
    </row>
    <row r="55" spans="2:12" ht="17.25" customHeight="1">
      <c r="B55" s="1855">
        <v>3</v>
      </c>
      <c r="C55" s="1856"/>
      <c r="D55" s="3158" t="s">
        <v>1136</v>
      </c>
      <c r="E55" s="3158"/>
      <c r="F55" s="1857"/>
      <c r="G55" s="1861">
        <v>40524.6</v>
      </c>
      <c r="H55" s="1861">
        <v>2539.6</v>
      </c>
      <c r="I55" s="1861">
        <v>37985</v>
      </c>
      <c r="J55" s="1891">
        <v>7338.8</v>
      </c>
      <c r="K55" s="1914" t="s">
        <v>1139</v>
      </c>
      <c r="L55" s="1866" t="s">
        <v>1139</v>
      </c>
    </row>
    <row r="56" spans="2:12" ht="17.25" customHeight="1">
      <c r="B56" s="1910">
        <v>4</v>
      </c>
      <c r="C56" s="3152" t="s">
        <v>1153</v>
      </c>
      <c r="D56" s="3153"/>
      <c r="E56" s="3153"/>
      <c r="F56" s="1844"/>
      <c r="G56" s="1848">
        <v>10103.6</v>
      </c>
      <c r="H56" s="1848">
        <v>125.9</v>
      </c>
      <c r="I56" s="1848">
        <v>9977.7000000000007</v>
      </c>
      <c r="J56" s="1889">
        <v>6963</v>
      </c>
      <c r="K56" s="1915" t="s">
        <v>1154</v>
      </c>
      <c r="L56" s="1885" t="s">
        <v>1154</v>
      </c>
    </row>
    <row r="57" spans="2:12" ht="17.25" customHeight="1">
      <c r="B57" s="1910">
        <v>5</v>
      </c>
      <c r="C57" s="1916"/>
      <c r="D57" s="3153" t="s">
        <v>918</v>
      </c>
      <c r="E57" s="3153"/>
      <c r="F57" s="1850" t="s">
        <v>1135</v>
      </c>
      <c r="G57" s="1912">
        <v>8062</v>
      </c>
      <c r="H57" s="1912">
        <v>52</v>
      </c>
      <c r="I57" s="1912">
        <v>8010</v>
      </c>
      <c r="J57" s="1913">
        <v>5568</v>
      </c>
      <c r="K57" s="1914" t="s">
        <v>1154</v>
      </c>
      <c r="L57" s="1866" t="s">
        <v>1154</v>
      </c>
    </row>
    <row r="58" spans="2:12" ht="17.25" customHeight="1">
      <c r="B58" s="1855">
        <v>6</v>
      </c>
      <c r="C58" s="1856"/>
      <c r="D58" s="3158" t="s">
        <v>919</v>
      </c>
      <c r="E58" s="3158"/>
      <c r="F58" s="1857"/>
      <c r="G58" s="1862">
        <v>2041.6</v>
      </c>
      <c r="H58" s="1862">
        <v>73.900000000000006</v>
      </c>
      <c r="I58" s="1862">
        <v>1967.7</v>
      </c>
      <c r="J58" s="1863">
        <v>1395</v>
      </c>
      <c r="K58" s="1917" t="s">
        <v>1155</v>
      </c>
      <c r="L58" s="1870" t="s">
        <v>1155</v>
      </c>
    </row>
    <row r="59" spans="2:12" ht="17.25" customHeight="1">
      <c r="B59" s="1910">
        <v>7</v>
      </c>
      <c r="C59" s="3152" t="s">
        <v>930</v>
      </c>
      <c r="D59" s="3153"/>
      <c r="E59" s="3153"/>
      <c r="F59" s="1844"/>
      <c r="G59" s="1848">
        <v>45680.4</v>
      </c>
      <c r="H59" s="1848">
        <v>2991.7</v>
      </c>
      <c r="I59" s="1848">
        <v>42688.7</v>
      </c>
      <c r="J59" s="1889">
        <v>5425</v>
      </c>
      <c r="K59" s="1915" t="s">
        <v>1155</v>
      </c>
      <c r="L59" s="1885" t="s">
        <v>1155</v>
      </c>
    </row>
    <row r="60" spans="2:12" ht="17.25" customHeight="1">
      <c r="B60" s="1910">
        <v>8</v>
      </c>
      <c r="C60" s="3152" t="s">
        <v>931</v>
      </c>
      <c r="D60" s="3153"/>
      <c r="E60" s="3153"/>
      <c r="F60" s="1844"/>
      <c r="G60" s="1848">
        <v>5176.2</v>
      </c>
      <c r="H60" s="1848">
        <v>58.9</v>
      </c>
      <c r="I60" s="1848">
        <v>5117.3</v>
      </c>
      <c r="J60" s="1889">
        <v>776.9</v>
      </c>
      <c r="K60" s="1914" t="s">
        <v>1155</v>
      </c>
      <c r="L60" s="1866" t="s">
        <v>1155</v>
      </c>
    </row>
    <row r="61" spans="2:12" ht="17.25" customHeight="1">
      <c r="B61" s="1918">
        <v>9</v>
      </c>
      <c r="C61" s="3157" t="s">
        <v>932</v>
      </c>
      <c r="D61" s="3158"/>
      <c r="E61" s="3158"/>
      <c r="F61" s="1838"/>
      <c r="G61" s="1861">
        <v>21596.400000000001</v>
      </c>
      <c r="H61" s="1861">
        <v>1.9</v>
      </c>
      <c r="I61" s="1861">
        <v>21594.5</v>
      </c>
      <c r="J61" s="1891">
        <v>3175</v>
      </c>
      <c r="K61" s="1917" t="s">
        <v>1155</v>
      </c>
      <c r="L61" s="1870" t="s">
        <v>1155</v>
      </c>
    </row>
    <row r="62" spans="2:12" ht="17.25" customHeight="1">
      <c r="B62" s="1910">
        <v>10</v>
      </c>
      <c r="C62" s="3152" t="s">
        <v>933</v>
      </c>
      <c r="D62" s="3153"/>
      <c r="E62" s="3153"/>
      <c r="F62" s="1844"/>
      <c r="G62" s="1848">
        <v>747009.2</v>
      </c>
      <c r="H62" s="1848">
        <v>52032.3</v>
      </c>
      <c r="I62" s="1848">
        <v>694976.9</v>
      </c>
      <c r="J62" s="1889">
        <v>85793.1</v>
      </c>
      <c r="K62" s="1914" t="s">
        <v>1155</v>
      </c>
      <c r="L62" s="1866" t="s">
        <v>1155</v>
      </c>
    </row>
    <row r="63" spans="2:12" ht="17.25" customHeight="1">
      <c r="B63" s="1910">
        <v>11</v>
      </c>
      <c r="C63" s="3152" t="s">
        <v>934</v>
      </c>
      <c r="D63" s="3153"/>
      <c r="E63" s="3153"/>
      <c r="F63" s="1844"/>
      <c r="G63" s="1848">
        <v>142304.70000000001</v>
      </c>
      <c r="H63" s="1848">
        <v>30915.3</v>
      </c>
      <c r="I63" s="1848">
        <v>111389.4</v>
      </c>
      <c r="J63" s="1889">
        <v>446.4</v>
      </c>
      <c r="K63" s="1914" t="s">
        <v>1155</v>
      </c>
      <c r="L63" s="1866" t="s">
        <v>1155</v>
      </c>
    </row>
    <row r="64" spans="2:12" ht="17.25" customHeight="1">
      <c r="B64" s="1843">
        <v>18</v>
      </c>
      <c r="C64" s="3152" t="s">
        <v>836</v>
      </c>
      <c r="D64" s="3153"/>
      <c r="E64" s="3153"/>
      <c r="F64" s="1844"/>
      <c r="G64" s="1848">
        <v>5131.3999999999996</v>
      </c>
      <c r="H64" s="1848">
        <v>124.6</v>
      </c>
      <c r="I64" s="1848">
        <v>5006.8</v>
      </c>
      <c r="J64" s="1889">
        <v>1082.8</v>
      </c>
      <c r="K64" s="1914" t="s">
        <v>1155</v>
      </c>
      <c r="L64" s="1866" t="s">
        <v>1155</v>
      </c>
    </row>
    <row r="65" spans="2:12" ht="17.25" customHeight="1">
      <c r="B65" s="1919">
        <v>21</v>
      </c>
      <c r="C65" s="3154" t="s">
        <v>837</v>
      </c>
      <c r="D65" s="3155"/>
      <c r="E65" s="3155"/>
      <c r="F65" s="1897"/>
      <c r="G65" s="1898">
        <v>748.2</v>
      </c>
      <c r="H65" s="1898">
        <v>5.3</v>
      </c>
      <c r="I65" s="1898">
        <v>742.9</v>
      </c>
      <c r="J65" s="1899">
        <v>345</v>
      </c>
      <c r="K65" s="1920" t="s">
        <v>1155</v>
      </c>
      <c r="L65" s="1921" t="s">
        <v>1155</v>
      </c>
    </row>
    <row r="66" spans="2:12" ht="15" customHeight="1">
      <c r="B66" s="3156" t="s">
        <v>1156</v>
      </c>
      <c r="C66" s="3156"/>
      <c r="D66" s="3156"/>
      <c r="E66" s="3156"/>
      <c r="F66" s="3156"/>
      <c r="G66" s="3156"/>
      <c r="H66" s="3156"/>
      <c r="I66" s="3156"/>
      <c r="J66" s="3156"/>
      <c r="K66" s="1826"/>
      <c r="L66" s="1826"/>
    </row>
    <row r="67" spans="2:12" ht="15" customHeight="1">
      <c r="B67" s="3156" t="s">
        <v>1157</v>
      </c>
      <c r="C67" s="3156"/>
      <c r="D67" s="3156"/>
      <c r="E67" s="3156"/>
      <c r="F67" s="3156"/>
      <c r="G67" s="3156"/>
      <c r="H67" s="3156"/>
      <c r="I67" s="3156"/>
      <c r="J67" s="3156"/>
      <c r="K67" s="1922"/>
      <c r="L67" s="1922"/>
    </row>
    <row r="68" spans="2:12">
      <c r="L68" s="1923">
        <f>L28+L31+L34+L50+L51</f>
        <v>219094.40000000002</v>
      </c>
    </row>
    <row r="69" spans="2:12">
      <c r="L69" s="2831">
        <f>L68/L14</f>
        <v>2.2686474435904156</v>
      </c>
    </row>
  </sheetData>
  <mergeCells count="67">
    <mergeCell ref="D15:E15"/>
    <mergeCell ref="B3:L3"/>
    <mergeCell ref="K5:L5"/>
    <mergeCell ref="G6:J6"/>
    <mergeCell ref="K6:K9"/>
    <mergeCell ref="L6:L9"/>
    <mergeCell ref="G7:G9"/>
    <mergeCell ref="H7:H9"/>
    <mergeCell ref="I7:I9"/>
    <mergeCell ref="J7:J9"/>
    <mergeCell ref="C10:E10"/>
    <mergeCell ref="C11:E11"/>
    <mergeCell ref="D12:E12"/>
    <mergeCell ref="D13:E13"/>
    <mergeCell ref="C14:E14"/>
    <mergeCell ref="C27:E27"/>
    <mergeCell ref="D16:E16"/>
    <mergeCell ref="C17:E17"/>
    <mergeCell ref="C18:E18"/>
    <mergeCell ref="C19:E19"/>
    <mergeCell ref="C20:E20"/>
    <mergeCell ref="C21:E21"/>
    <mergeCell ref="C22:E22"/>
    <mergeCell ref="C23:E23"/>
    <mergeCell ref="C24:E24"/>
    <mergeCell ref="C25:E25"/>
    <mergeCell ref="C26:E26"/>
    <mergeCell ref="C39:E39"/>
    <mergeCell ref="C28:E28"/>
    <mergeCell ref="D29:E29"/>
    <mergeCell ref="D30:E30"/>
    <mergeCell ref="C31:E31"/>
    <mergeCell ref="D32:E32"/>
    <mergeCell ref="D33:E33"/>
    <mergeCell ref="C34:E34"/>
    <mergeCell ref="C35:E35"/>
    <mergeCell ref="C36:E36"/>
    <mergeCell ref="C37:E37"/>
    <mergeCell ref="C38:E38"/>
    <mergeCell ref="C62:E62"/>
    <mergeCell ref="C51:E51"/>
    <mergeCell ref="C40:E40"/>
    <mergeCell ref="C41:E41"/>
    <mergeCell ref="C42:E42"/>
    <mergeCell ref="C43:E43"/>
    <mergeCell ref="C44:E44"/>
    <mergeCell ref="C45:E45"/>
    <mergeCell ref="C46:E46"/>
    <mergeCell ref="C47:E47"/>
    <mergeCell ref="C48:E48"/>
    <mergeCell ref="C49:E49"/>
    <mergeCell ref="C50:E50"/>
    <mergeCell ref="D57:E57"/>
    <mergeCell ref="D58:E58"/>
    <mergeCell ref="C59:E59"/>
    <mergeCell ref="C60:E60"/>
    <mergeCell ref="C61:E61"/>
    <mergeCell ref="G52:L52"/>
    <mergeCell ref="C53:E53"/>
    <mergeCell ref="D54:E54"/>
    <mergeCell ref="D55:E55"/>
    <mergeCell ref="C56:E56"/>
    <mergeCell ref="C64:E64"/>
    <mergeCell ref="C65:E65"/>
    <mergeCell ref="B66:J66"/>
    <mergeCell ref="B67:J67"/>
    <mergeCell ref="C63:E63"/>
  </mergeCells>
  <phoneticPr fontId="21"/>
  <printOptions horizontalCentered="1"/>
  <pageMargins left="0.39370078740157483" right="0.39370078740157483" top="0.39370078740157483" bottom="0.39370078740157483" header="0.31496062992125984" footer="0.31496062992125984"/>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M124"/>
  <sheetViews>
    <sheetView zoomScale="85" zoomScaleNormal="85" workbookViewId="0"/>
  </sheetViews>
  <sheetFormatPr defaultRowHeight="13.5"/>
  <cols>
    <col min="1" max="1" width="13.25" style="2623" customWidth="1"/>
    <col min="2" max="16384" width="9" style="2623"/>
  </cols>
  <sheetData>
    <row r="1" spans="1:65">
      <c r="A1" s="2623" t="s">
        <v>802</v>
      </c>
      <c r="B1" s="2623" t="s">
        <v>1161</v>
      </c>
      <c r="C1" s="2624">
        <v>42644</v>
      </c>
    </row>
    <row r="2" spans="1:65">
      <c r="A2" s="2623" t="s">
        <v>1162</v>
      </c>
      <c r="B2" s="2623" t="s">
        <v>1163</v>
      </c>
      <c r="N2" s="2627" t="s">
        <v>1296</v>
      </c>
      <c r="O2" s="2628"/>
      <c r="P2" s="2634">
        <v>1339</v>
      </c>
    </row>
    <row r="3" spans="1:65">
      <c r="A3" s="2623" t="s">
        <v>1164</v>
      </c>
      <c r="N3" s="2629" t="s">
        <v>1297</v>
      </c>
      <c r="O3" s="2630"/>
      <c r="P3" s="2635">
        <v>1245</v>
      </c>
    </row>
    <row r="4" spans="1:65">
      <c r="N4" s="2631"/>
      <c r="O4" s="2632"/>
      <c r="P4" s="2633">
        <f>P3/P2</f>
        <v>0.92979835698282298</v>
      </c>
    </row>
    <row r="5" spans="1:65">
      <c r="B5" s="2623" t="s">
        <v>1165</v>
      </c>
      <c r="F5" s="2623" t="s">
        <v>1166</v>
      </c>
      <c r="J5" s="2623" t="s">
        <v>824</v>
      </c>
      <c r="N5" s="2623" t="s">
        <v>1167</v>
      </c>
      <c r="R5" s="2623" t="s">
        <v>828</v>
      </c>
      <c r="V5" s="2623" t="s">
        <v>829</v>
      </c>
      <c r="Z5" s="2623" t="s">
        <v>1168</v>
      </c>
      <c r="AD5" s="2623" t="s">
        <v>1169</v>
      </c>
      <c r="AH5" s="2623" t="s">
        <v>1170</v>
      </c>
      <c r="AL5" s="2623" t="s">
        <v>845</v>
      </c>
      <c r="AP5" s="2623" t="s">
        <v>1171</v>
      </c>
      <c r="AT5" s="2623" t="s">
        <v>1172</v>
      </c>
      <c r="AX5" s="2623" t="s">
        <v>1173</v>
      </c>
      <c r="BB5" s="2623" t="s">
        <v>834</v>
      </c>
      <c r="BF5" s="2623" t="s">
        <v>1174</v>
      </c>
      <c r="BJ5" s="2623" t="s">
        <v>836</v>
      </c>
    </row>
    <row r="6" spans="1:65">
      <c r="B6" s="2623" t="s">
        <v>752</v>
      </c>
      <c r="C6" s="2623" t="s">
        <v>1175</v>
      </c>
      <c r="E6" s="2623" t="s">
        <v>1176</v>
      </c>
      <c r="F6" s="2623" t="s">
        <v>752</v>
      </c>
      <c r="G6" s="2623" t="s">
        <v>1175</v>
      </c>
      <c r="I6" s="2623" t="s">
        <v>1176</v>
      </c>
      <c r="J6" s="2623" t="s">
        <v>752</v>
      </c>
      <c r="K6" s="2623" t="s">
        <v>1175</v>
      </c>
      <c r="M6" s="2623" t="s">
        <v>1176</v>
      </c>
      <c r="N6" s="2623" t="s">
        <v>752</v>
      </c>
      <c r="O6" s="2623" t="s">
        <v>1175</v>
      </c>
      <c r="Q6" s="2623" t="s">
        <v>1176</v>
      </c>
      <c r="R6" s="2623" t="s">
        <v>752</v>
      </c>
      <c r="S6" s="2623" t="s">
        <v>1175</v>
      </c>
      <c r="U6" s="2623" t="s">
        <v>1176</v>
      </c>
      <c r="V6" s="2623" t="s">
        <v>752</v>
      </c>
      <c r="W6" s="2623" t="s">
        <v>1175</v>
      </c>
      <c r="Y6" s="2623" t="s">
        <v>1176</v>
      </c>
      <c r="Z6" s="2623" t="s">
        <v>752</v>
      </c>
      <c r="AA6" s="2623" t="s">
        <v>1175</v>
      </c>
      <c r="AC6" s="2623" t="s">
        <v>1176</v>
      </c>
      <c r="AD6" s="2623" t="s">
        <v>752</v>
      </c>
      <c r="AE6" s="2623" t="s">
        <v>1175</v>
      </c>
      <c r="AG6" s="2623" t="s">
        <v>1176</v>
      </c>
      <c r="AH6" s="2623" t="s">
        <v>752</v>
      </c>
      <c r="AI6" s="2623" t="s">
        <v>1175</v>
      </c>
      <c r="AK6" s="2623" t="s">
        <v>1176</v>
      </c>
      <c r="AL6" s="2623" t="s">
        <v>752</v>
      </c>
      <c r="AM6" s="2623" t="s">
        <v>1175</v>
      </c>
      <c r="AO6" s="2623" t="s">
        <v>1176</v>
      </c>
      <c r="AP6" s="2623" t="s">
        <v>752</v>
      </c>
      <c r="AQ6" s="2623" t="s">
        <v>1175</v>
      </c>
      <c r="AS6" s="2623" t="s">
        <v>1176</v>
      </c>
      <c r="AT6" s="2623" t="s">
        <v>752</v>
      </c>
      <c r="AU6" s="2623" t="s">
        <v>1175</v>
      </c>
      <c r="AW6" s="2623" t="s">
        <v>1176</v>
      </c>
      <c r="AX6" s="2623" t="s">
        <v>752</v>
      </c>
      <c r="AY6" s="2623" t="s">
        <v>1175</v>
      </c>
      <c r="BA6" s="2623" t="s">
        <v>1176</v>
      </c>
      <c r="BB6" s="2623" t="s">
        <v>752</v>
      </c>
      <c r="BC6" s="2623" t="s">
        <v>1175</v>
      </c>
      <c r="BE6" s="2623" t="s">
        <v>1176</v>
      </c>
      <c r="BF6" s="2623" t="s">
        <v>752</v>
      </c>
      <c r="BG6" s="2623" t="s">
        <v>1175</v>
      </c>
      <c r="BI6" s="2623" t="s">
        <v>1176</v>
      </c>
      <c r="BJ6" s="2623" t="s">
        <v>752</v>
      </c>
      <c r="BK6" s="2623" t="s">
        <v>1175</v>
      </c>
      <c r="BM6" s="2623" t="s">
        <v>1176</v>
      </c>
    </row>
    <row r="7" spans="1:65">
      <c r="C7" s="2623" t="s">
        <v>1177</v>
      </c>
      <c r="D7" s="2623" t="s">
        <v>1178</v>
      </c>
      <c r="G7" s="2623" t="s">
        <v>1177</v>
      </c>
      <c r="H7" s="2623" t="s">
        <v>1178</v>
      </c>
      <c r="K7" s="2623" t="s">
        <v>1177</v>
      </c>
      <c r="L7" s="2623" t="s">
        <v>1178</v>
      </c>
      <c r="O7" s="2623" t="s">
        <v>1177</v>
      </c>
      <c r="P7" s="2623" t="s">
        <v>1178</v>
      </c>
      <c r="S7" s="2623" t="s">
        <v>1177</v>
      </c>
      <c r="T7" s="2623" t="s">
        <v>1178</v>
      </c>
      <c r="W7" s="2623" t="s">
        <v>1177</v>
      </c>
      <c r="X7" s="2623" t="s">
        <v>1178</v>
      </c>
      <c r="AA7" s="2623" t="s">
        <v>1177</v>
      </c>
      <c r="AB7" s="2623" t="s">
        <v>1178</v>
      </c>
      <c r="AE7" s="2623" t="s">
        <v>1177</v>
      </c>
      <c r="AF7" s="2623" t="s">
        <v>1178</v>
      </c>
      <c r="AI7" s="2623" t="s">
        <v>1177</v>
      </c>
      <c r="AJ7" s="2623" t="s">
        <v>1178</v>
      </c>
      <c r="AM7" s="2623" t="s">
        <v>1177</v>
      </c>
      <c r="AN7" s="2623" t="s">
        <v>1178</v>
      </c>
      <c r="AQ7" s="2623" t="s">
        <v>1177</v>
      </c>
      <c r="AR7" s="2623" t="s">
        <v>1178</v>
      </c>
      <c r="AU7" s="2623" t="s">
        <v>1177</v>
      </c>
      <c r="AV7" s="2623" t="s">
        <v>1178</v>
      </c>
      <c r="AY7" s="2623" t="s">
        <v>1177</v>
      </c>
      <c r="AZ7" s="2623" t="s">
        <v>1178</v>
      </c>
      <c r="BC7" s="2623" t="s">
        <v>1177</v>
      </c>
      <c r="BD7" s="2623" t="s">
        <v>1178</v>
      </c>
      <c r="BG7" s="2623" t="s">
        <v>1177</v>
      </c>
      <c r="BH7" s="2623" t="s">
        <v>1178</v>
      </c>
      <c r="BK7" s="2623" t="s">
        <v>1177</v>
      </c>
      <c r="BL7" s="2623" t="s">
        <v>1178</v>
      </c>
    </row>
    <row r="8" spans="1:65">
      <c r="A8" s="2623" t="s">
        <v>1179</v>
      </c>
      <c r="B8" s="2623">
        <v>59606</v>
      </c>
      <c r="C8" s="2623">
        <v>32890</v>
      </c>
      <c r="D8" s="2623">
        <v>14321</v>
      </c>
      <c r="E8" s="2623">
        <v>12395</v>
      </c>
      <c r="F8" s="2623">
        <v>9137</v>
      </c>
      <c r="G8" s="2625">
        <v>1381</v>
      </c>
      <c r="H8" s="2623">
        <v>2272</v>
      </c>
      <c r="I8" s="2623">
        <v>5484</v>
      </c>
      <c r="J8" s="2623">
        <v>158</v>
      </c>
      <c r="K8" s="2961">
        <v>20</v>
      </c>
      <c r="L8" s="2623">
        <v>54</v>
      </c>
      <c r="M8" s="2623">
        <v>84</v>
      </c>
      <c r="N8" s="2623">
        <v>2069</v>
      </c>
      <c r="O8" s="2626">
        <v>597</v>
      </c>
      <c r="P8" s="2623">
        <v>1054</v>
      </c>
      <c r="Q8" s="2623">
        <v>418</v>
      </c>
      <c r="R8" s="2960">
        <v>9641</v>
      </c>
      <c r="S8" s="2623">
        <v>6552</v>
      </c>
      <c r="T8" s="2623">
        <v>1403</v>
      </c>
      <c r="U8" s="2623">
        <v>1686</v>
      </c>
      <c r="V8" s="2960">
        <v>8794</v>
      </c>
      <c r="W8" s="2623">
        <v>6033</v>
      </c>
      <c r="X8" s="2623">
        <v>1325</v>
      </c>
      <c r="Y8" s="2623">
        <v>1436</v>
      </c>
      <c r="Z8" s="2626">
        <v>18975</v>
      </c>
      <c r="AA8" s="2623">
        <v>14447</v>
      </c>
      <c r="AB8" s="2623">
        <v>1826</v>
      </c>
      <c r="AC8" s="2623">
        <v>2702</v>
      </c>
      <c r="AD8" s="2623">
        <v>8659</v>
      </c>
      <c r="AE8" s="2623">
        <v>7320</v>
      </c>
      <c r="AF8" s="2623">
        <v>840</v>
      </c>
      <c r="AG8" s="2623">
        <v>499</v>
      </c>
      <c r="AH8" s="2626">
        <v>2040</v>
      </c>
      <c r="AI8" s="2623">
        <v>786</v>
      </c>
      <c r="AJ8" s="2623">
        <v>1139</v>
      </c>
      <c r="AK8" s="2623">
        <v>115</v>
      </c>
      <c r="AL8" s="2626">
        <v>1739</v>
      </c>
      <c r="AM8" s="2623">
        <v>623</v>
      </c>
      <c r="AN8" s="2623">
        <v>1044</v>
      </c>
      <c r="AO8" s="2623">
        <v>72</v>
      </c>
      <c r="AP8" s="2626">
        <v>488</v>
      </c>
      <c r="AQ8" s="2623">
        <v>185</v>
      </c>
      <c r="AR8" s="2623">
        <v>269</v>
      </c>
      <c r="AS8" s="2623">
        <v>34</v>
      </c>
      <c r="AT8" s="2626">
        <v>3589</v>
      </c>
      <c r="AU8" s="2623">
        <v>1182</v>
      </c>
      <c r="AV8" s="2623">
        <v>2227</v>
      </c>
      <c r="AW8" s="2623">
        <v>180</v>
      </c>
      <c r="AX8" s="2626">
        <v>1761</v>
      </c>
      <c r="AY8" s="2623">
        <v>659</v>
      </c>
      <c r="AZ8" s="2623">
        <v>1017</v>
      </c>
      <c r="BA8" s="2623">
        <v>85</v>
      </c>
      <c r="BB8" s="2626">
        <v>803</v>
      </c>
      <c r="BC8" s="2623">
        <v>287</v>
      </c>
      <c r="BD8" s="2623">
        <v>481</v>
      </c>
      <c r="BE8" s="2623">
        <v>35</v>
      </c>
      <c r="BF8" s="2626">
        <v>143</v>
      </c>
      <c r="BG8" s="2623">
        <v>72</v>
      </c>
      <c r="BH8" s="2623">
        <v>68</v>
      </c>
      <c r="BI8" s="2623">
        <v>3</v>
      </c>
      <c r="BJ8" s="2626">
        <v>269</v>
      </c>
      <c r="BK8" s="2623">
        <v>66</v>
      </c>
      <c r="BL8" s="2623">
        <v>142</v>
      </c>
      <c r="BM8" s="2623">
        <v>61</v>
      </c>
    </row>
    <row r="9" spans="1:65">
      <c r="A9" s="2623" t="s">
        <v>1180</v>
      </c>
      <c r="B9" s="2623">
        <v>3196</v>
      </c>
      <c r="C9" s="2623">
        <v>2106</v>
      </c>
      <c r="D9" s="2623">
        <v>601</v>
      </c>
      <c r="E9" s="2623">
        <v>489</v>
      </c>
      <c r="F9" s="2623">
        <v>446</v>
      </c>
      <c r="G9" s="2623">
        <v>97</v>
      </c>
      <c r="H9" s="2623">
        <v>98</v>
      </c>
      <c r="I9" s="2623">
        <v>251</v>
      </c>
      <c r="J9" s="2623">
        <v>22</v>
      </c>
      <c r="K9" s="2623">
        <v>7</v>
      </c>
      <c r="L9" s="2623">
        <v>7</v>
      </c>
      <c r="M9" s="2623">
        <v>8</v>
      </c>
      <c r="N9" s="2623">
        <v>117</v>
      </c>
      <c r="O9" s="2623">
        <v>51</v>
      </c>
      <c r="P9" s="2623">
        <v>53</v>
      </c>
      <c r="Q9" s="2623">
        <v>13</v>
      </c>
      <c r="R9" s="2623">
        <v>445</v>
      </c>
      <c r="S9" s="2623">
        <v>344</v>
      </c>
      <c r="T9" s="2623">
        <v>49</v>
      </c>
      <c r="U9" s="2623">
        <v>52</v>
      </c>
      <c r="V9" s="2623">
        <v>402</v>
      </c>
      <c r="W9" s="2623">
        <v>341</v>
      </c>
      <c r="X9" s="2623">
        <v>29</v>
      </c>
      <c r="Y9" s="2623">
        <v>32</v>
      </c>
      <c r="Z9" s="2623">
        <v>1031</v>
      </c>
      <c r="AA9" s="2623">
        <v>878</v>
      </c>
      <c r="AB9" s="2623">
        <v>43</v>
      </c>
      <c r="AC9" s="2623">
        <v>110</v>
      </c>
      <c r="AD9" s="2623">
        <v>493</v>
      </c>
      <c r="AE9" s="2623">
        <v>452</v>
      </c>
      <c r="AF9" s="2623">
        <v>20</v>
      </c>
      <c r="AG9" s="2623">
        <v>21</v>
      </c>
      <c r="AH9" s="2623">
        <v>104</v>
      </c>
      <c r="AI9" s="2623">
        <v>50</v>
      </c>
      <c r="AJ9" s="2623">
        <v>49</v>
      </c>
      <c r="AK9" s="2623">
        <v>5</v>
      </c>
      <c r="AL9" s="2623">
        <v>97</v>
      </c>
      <c r="AM9" s="2623">
        <v>42</v>
      </c>
      <c r="AN9" s="2623">
        <v>53</v>
      </c>
      <c r="AO9" s="2623">
        <v>2</v>
      </c>
      <c r="AP9" s="2623">
        <v>19</v>
      </c>
      <c r="AQ9" s="2623">
        <v>2</v>
      </c>
      <c r="AR9" s="2623">
        <v>12</v>
      </c>
      <c r="AS9" s="2623">
        <v>5</v>
      </c>
      <c r="AT9" s="2623">
        <v>248</v>
      </c>
      <c r="AU9" s="2623">
        <v>147</v>
      </c>
      <c r="AV9" s="2623">
        <v>99</v>
      </c>
      <c r="AW9" s="2623">
        <v>2</v>
      </c>
      <c r="AX9" s="2623">
        <v>158</v>
      </c>
      <c r="AY9" s="2623">
        <v>94</v>
      </c>
      <c r="AZ9" s="2623">
        <v>62</v>
      </c>
      <c r="BA9" s="2623">
        <v>2</v>
      </c>
      <c r="BB9" s="2623">
        <v>74</v>
      </c>
      <c r="BC9" s="2623">
        <v>39</v>
      </c>
      <c r="BD9" s="2623">
        <v>31</v>
      </c>
      <c r="BE9" s="2623">
        <v>4</v>
      </c>
      <c r="BF9" s="2623">
        <v>4</v>
      </c>
      <c r="BG9" s="2623">
        <v>1</v>
      </c>
      <c r="BH9" s="2623">
        <v>3</v>
      </c>
      <c r="BI9" s="2623" t="s">
        <v>244</v>
      </c>
      <c r="BJ9" s="2623">
        <v>29</v>
      </c>
      <c r="BK9" s="2623">
        <v>13</v>
      </c>
      <c r="BL9" s="2623">
        <v>13</v>
      </c>
      <c r="BM9" s="2623">
        <v>3</v>
      </c>
    </row>
    <row r="10" spans="1:65">
      <c r="A10" s="2623" t="s">
        <v>1181</v>
      </c>
      <c r="B10" s="2623">
        <v>701</v>
      </c>
      <c r="C10" s="2623">
        <v>519</v>
      </c>
      <c r="D10" s="2623">
        <v>129</v>
      </c>
      <c r="E10" s="2623">
        <v>53</v>
      </c>
      <c r="F10" s="2623">
        <v>71</v>
      </c>
      <c r="G10" s="2623">
        <v>17</v>
      </c>
      <c r="H10" s="2623">
        <v>16</v>
      </c>
      <c r="I10" s="2623">
        <v>38</v>
      </c>
      <c r="J10" s="2623" t="s">
        <v>244</v>
      </c>
      <c r="K10" s="2623" t="s">
        <v>244</v>
      </c>
      <c r="L10" s="2623" t="s">
        <v>244</v>
      </c>
      <c r="M10" s="2623" t="s">
        <v>244</v>
      </c>
      <c r="N10" s="2623">
        <v>13</v>
      </c>
      <c r="O10" s="2623">
        <v>8</v>
      </c>
      <c r="P10" s="2623">
        <v>5</v>
      </c>
      <c r="Q10" s="2623" t="s">
        <v>244</v>
      </c>
      <c r="R10" s="2623">
        <v>119</v>
      </c>
      <c r="S10" s="2623">
        <v>100</v>
      </c>
      <c r="T10" s="2623">
        <v>18</v>
      </c>
      <c r="U10" s="2623">
        <v>1</v>
      </c>
      <c r="V10" s="2623">
        <v>130</v>
      </c>
      <c r="W10" s="2623">
        <v>113</v>
      </c>
      <c r="X10" s="2623">
        <v>16</v>
      </c>
      <c r="Y10" s="2623">
        <v>1</v>
      </c>
      <c r="Z10" s="2623">
        <v>260</v>
      </c>
      <c r="AA10" s="2623">
        <v>225</v>
      </c>
      <c r="AB10" s="2623">
        <v>26</v>
      </c>
      <c r="AC10" s="2623">
        <v>9</v>
      </c>
      <c r="AD10" s="2623">
        <v>178</v>
      </c>
      <c r="AE10" s="2623">
        <v>158</v>
      </c>
      <c r="AF10" s="2623">
        <v>19</v>
      </c>
      <c r="AG10" s="2623">
        <v>1</v>
      </c>
      <c r="AH10" s="2623">
        <v>20</v>
      </c>
      <c r="AI10" s="2623">
        <v>11</v>
      </c>
      <c r="AJ10" s="2623">
        <v>9</v>
      </c>
      <c r="AK10" s="2623" t="s">
        <v>244</v>
      </c>
      <c r="AL10" s="2623">
        <v>13</v>
      </c>
      <c r="AM10" s="2623">
        <v>8</v>
      </c>
      <c r="AN10" s="2623">
        <v>5</v>
      </c>
      <c r="AO10" s="2623" t="s">
        <v>244</v>
      </c>
      <c r="AP10" s="2623">
        <v>7</v>
      </c>
      <c r="AQ10" s="2623">
        <v>3</v>
      </c>
      <c r="AR10" s="2623">
        <v>3</v>
      </c>
      <c r="AS10" s="2623">
        <v>1</v>
      </c>
      <c r="AT10" s="2623">
        <v>30</v>
      </c>
      <c r="AU10" s="2623">
        <v>16</v>
      </c>
      <c r="AV10" s="2623">
        <v>14</v>
      </c>
      <c r="AW10" s="2623" t="s">
        <v>244</v>
      </c>
      <c r="AX10" s="2623">
        <v>31</v>
      </c>
      <c r="AY10" s="2623">
        <v>14</v>
      </c>
      <c r="AZ10" s="2623">
        <v>14</v>
      </c>
      <c r="BA10" s="2623">
        <v>3</v>
      </c>
      <c r="BB10" s="2623">
        <v>4</v>
      </c>
      <c r="BC10" s="2623">
        <v>1</v>
      </c>
      <c r="BD10" s="2623">
        <v>3</v>
      </c>
      <c r="BE10" s="2623" t="s">
        <v>244</v>
      </c>
      <c r="BF10" s="2623">
        <v>3</v>
      </c>
      <c r="BG10" s="2623">
        <v>3</v>
      </c>
      <c r="BH10" s="2623" t="s">
        <v>244</v>
      </c>
      <c r="BI10" s="2623" t="s">
        <v>244</v>
      </c>
      <c r="BJ10" s="2623" t="s">
        <v>244</v>
      </c>
      <c r="BK10" s="2623" t="s">
        <v>244</v>
      </c>
      <c r="BL10" s="2623" t="s">
        <v>244</v>
      </c>
      <c r="BM10" s="2623" t="s">
        <v>244</v>
      </c>
    </row>
    <row r="11" spans="1:65">
      <c r="A11" s="2623" t="s">
        <v>1182</v>
      </c>
      <c r="B11" s="2623">
        <v>404</v>
      </c>
      <c r="C11" s="2623">
        <v>248</v>
      </c>
      <c r="D11" s="2623">
        <v>107</v>
      </c>
      <c r="E11" s="2623">
        <v>49</v>
      </c>
      <c r="F11" s="2623">
        <v>68</v>
      </c>
      <c r="G11" s="2623">
        <v>14</v>
      </c>
      <c r="H11" s="2623">
        <v>19</v>
      </c>
      <c r="I11" s="2623">
        <v>35</v>
      </c>
      <c r="J11" s="2623">
        <v>2</v>
      </c>
      <c r="K11" s="2623">
        <v>2</v>
      </c>
      <c r="L11" s="2623" t="s">
        <v>244</v>
      </c>
      <c r="M11" s="2623" t="s">
        <v>244</v>
      </c>
      <c r="N11" s="2623">
        <v>13</v>
      </c>
      <c r="O11" s="2623">
        <v>4</v>
      </c>
      <c r="P11" s="2623">
        <v>8</v>
      </c>
      <c r="Q11" s="2623">
        <v>1</v>
      </c>
      <c r="R11" s="2623">
        <v>83</v>
      </c>
      <c r="S11" s="2623">
        <v>59</v>
      </c>
      <c r="T11" s="2623">
        <v>20</v>
      </c>
      <c r="U11" s="2623">
        <v>4</v>
      </c>
      <c r="V11" s="2623">
        <v>45</v>
      </c>
      <c r="W11" s="2623">
        <v>29</v>
      </c>
      <c r="X11" s="2623">
        <v>14</v>
      </c>
      <c r="Y11" s="2623">
        <v>2</v>
      </c>
      <c r="Z11" s="2623">
        <v>127</v>
      </c>
      <c r="AA11" s="2623">
        <v>106</v>
      </c>
      <c r="AB11" s="2623">
        <v>15</v>
      </c>
      <c r="AC11" s="2623">
        <v>6</v>
      </c>
      <c r="AD11" s="2623">
        <v>74</v>
      </c>
      <c r="AE11" s="2623">
        <v>61</v>
      </c>
      <c r="AF11" s="2623">
        <v>12</v>
      </c>
      <c r="AG11" s="2623">
        <v>1</v>
      </c>
      <c r="AH11" s="2623">
        <v>22</v>
      </c>
      <c r="AI11" s="2623">
        <v>8</v>
      </c>
      <c r="AJ11" s="2623">
        <v>13</v>
      </c>
      <c r="AK11" s="2623">
        <v>1</v>
      </c>
      <c r="AL11" s="2623">
        <v>16</v>
      </c>
      <c r="AM11" s="2623">
        <v>8</v>
      </c>
      <c r="AN11" s="2623">
        <v>8</v>
      </c>
      <c r="AO11" s="2623" t="s">
        <v>244</v>
      </c>
      <c r="AP11" s="2623">
        <v>6</v>
      </c>
      <c r="AQ11" s="2623">
        <v>4</v>
      </c>
      <c r="AR11" s="2623">
        <v>2</v>
      </c>
      <c r="AS11" s="2623" t="s">
        <v>244</v>
      </c>
      <c r="AT11" s="2623">
        <v>14</v>
      </c>
      <c r="AU11" s="2623">
        <v>8</v>
      </c>
      <c r="AV11" s="2623">
        <v>6</v>
      </c>
      <c r="AW11" s="2623" t="s">
        <v>244</v>
      </c>
      <c r="AX11" s="2623">
        <v>6</v>
      </c>
      <c r="AY11" s="2623">
        <v>4</v>
      </c>
      <c r="AZ11" s="2623">
        <v>2</v>
      </c>
      <c r="BA11" s="2623" t="s">
        <v>244</v>
      </c>
      <c r="BB11" s="2623">
        <v>1</v>
      </c>
      <c r="BC11" s="2623">
        <v>1</v>
      </c>
      <c r="BD11" s="2623" t="s">
        <v>244</v>
      </c>
      <c r="BE11" s="2623" t="s">
        <v>244</v>
      </c>
      <c r="BF11" s="2623" t="s">
        <v>244</v>
      </c>
      <c r="BG11" s="2623" t="s">
        <v>244</v>
      </c>
      <c r="BH11" s="2623" t="s">
        <v>244</v>
      </c>
      <c r="BI11" s="2623" t="s">
        <v>244</v>
      </c>
      <c r="BJ11" s="2623">
        <v>1</v>
      </c>
      <c r="BK11" s="2623">
        <v>1</v>
      </c>
      <c r="BL11" s="2623" t="s">
        <v>244</v>
      </c>
      <c r="BM11" s="2623" t="s">
        <v>244</v>
      </c>
    </row>
    <row r="12" spans="1:65">
      <c r="A12" s="2623" t="s">
        <v>1183</v>
      </c>
      <c r="B12" s="2623">
        <v>198</v>
      </c>
      <c r="C12" s="2623">
        <v>81</v>
      </c>
      <c r="D12" s="2623">
        <v>82</v>
      </c>
      <c r="E12" s="2623">
        <v>35</v>
      </c>
      <c r="F12" s="2623">
        <v>17</v>
      </c>
      <c r="G12" s="2623">
        <v>1</v>
      </c>
      <c r="H12" s="2623">
        <v>9</v>
      </c>
      <c r="I12" s="2623">
        <v>7</v>
      </c>
      <c r="J12" s="2623" t="s">
        <v>244</v>
      </c>
      <c r="K12" s="2623" t="s">
        <v>244</v>
      </c>
      <c r="L12" s="2623" t="s">
        <v>244</v>
      </c>
      <c r="M12" s="2623" t="s">
        <v>244</v>
      </c>
      <c r="N12" s="2623">
        <v>4</v>
      </c>
      <c r="O12" s="2623" t="s">
        <v>244</v>
      </c>
      <c r="P12" s="2623">
        <v>4</v>
      </c>
      <c r="Q12" s="2623" t="s">
        <v>244</v>
      </c>
      <c r="R12" s="2623">
        <v>40</v>
      </c>
      <c r="S12" s="2623">
        <v>25</v>
      </c>
      <c r="T12" s="2623">
        <v>12</v>
      </c>
      <c r="U12" s="2623">
        <v>3</v>
      </c>
      <c r="V12" s="2623">
        <v>27</v>
      </c>
      <c r="W12" s="2623">
        <v>11</v>
      </c>
      <c r="X12" s="2623">
        <v>15</v>
      </c>
      <c r="Y12" s="2623">
        <v>1</v>
      </c>
      <c r="Z12" s="2623">
        <v>80</v>
      </c>
      <c r="AA12" s="2623">
        <v>37</v>
      </c>
      <c r="AB12" s="2623">
        <v>22</v>
      </c>
      <c r="AC12" s="2623">
        <v>21</v>
      </c>
      <c r="AD12" s="2623">
        <v>40</v>
      </c>
      <c r="AE12" s="2623">
        <v>15</v>
      </c>
      <c r="AF12" s="2623">
        <v>21</v>
      </c>
      <c r="AG12" s="2623">
        <v>4</v>
      </c>
      <c r="AH12" s="2623">
        <v>12</v>
      </c>
      <c r="AI12" s="2623">
        <v>4</v>
      </c>
      <c r="AJ12" s="2623">
        <v>6</v>
      </c>
      <c r="AK12" s="2623">
        <v>2</v>
      </c>
      <c r="AL12" s="2623">
        <v>6</v>
      </c>
      <c r="AM12" s="2623" t="s">
        <v>244</v>
      </c>
      <c r="AN12" s="2623">
        <v>5</v>
      </c>
      <c r="AO12" s="2623">
        <v>1</v>
      </c>
      <c r="AP12" s="2623" t="s">
        <v>244</v>
      </c>
      <c r="AQ12" s="2623" t="s">
        <v>244</v>
      </c>
      <c r="AR12" s="2623" t="s">
        <v>244</v>
      </c>
      <c r="AS12" s="2623" t="s">
        <v>244</v>
      </c>
      <c r="AT12" s="2623">
        <v>11</v>
      </c>
      <c r="AU12" s="2623">
        <v>2</v>
      </c>
      <c r="AV12" s="2623">
        <v>9</v>
      </c>
      <c r="AW12" s="2623" t="s">
        <v>244</v>
      </c>
      <c r="AX12" s="2623">
        <v>1</v>
      </c>
      <c r="AY12" s="2623">
        <v>1</v>
      </c>
      <c r="AZ12" s="2623" t="s">
        <v>244</v>
      </c>
      <c r="BA12" s="2623" t="s">
        <v>244</v>
      </c>
      <c r="BB12" s="2623" t="s">
        <v>244</v>
      </c>
      <c r="BC12" s="2623" t="s">
        <v>244</v>
      </c>
      <c r="BD12" s="2623" t="s">
        <v>244</v>
      </c>
      <c r="BE12" s="2623" t="s">
        <v>244</v>
      </c>
      <c r="BF12" s="2623" t="s">
        <v>244</v>
      </c>
      <c r="BG12" s="2623" t="s">
        <v>244</v>
      </c>
      <c r="BH12" s="2623" t="s">
        <v>244</v>
      </c>
      <c r="BI12" s="2623" t="s">
        <v>244</v>
      </c>
      <c r="BJ12" s="2623" t="s">
        <v>244</v>
      </c>
      <c r="BK12" s="2623" t="s">
        <v>244</v>
      </c>
      <c r="BL12" s="2623" t="s">
        <v>244</v>
      </c>
      <c r="BM12" s="2623" t="s">
        <v>244</v>
      </c>
    </row>
    <row r="13" spans="1:65">
      <c r="A13" s="2623" t="s">
        <v>1184</v>
      </c>
      <c r="B13" s="2623">
        <v>287</v>
      </c>
      <c r="C13" s="2623">
        <v>224</v>
      </c>
      <c r="D13" s="2623">
        <v>33</v>
      </c>
      <c r="E13" s="2623">
        <v>30</v>
      </c>
      <c r="F13" s="2623">
        <v>25</v>
      </c>
      <c r="G13" s="2623">
        <v>6</v>
      </c>
      <c r="H13" s="2623">
        <v>8</v>
      </c>
      <c r="I13" s="2623">
        <v>11</v>
      </c>
      <c r="J13" s="2623" t="s">
        <v>244</v>
      </c>
      <c r="K13" s="2623" t="s">
        <v>244</v>
      </c>
      <c r="L13" s="2623" t="s">
        <v>244</v>
      </c>
      <c r="M13" s="2623" t="s">
        <v>244</v>
      </c>
      <c r="N13" s="2623">
        <v>9</v>
      </c>
      <c r="O13" s="2623">
        <v>3</v>
      </c>
      <c r="P13" s="2623">
        <v>4</v>
      </c>
      <c r="Q13" s="2623">
        <v>2</v>
      </c>
      <c r="R13" s="2623">
        <v>25</v>
      </c>
      <c r="S13" s="2623">
        <v>21</v>
      </c>
      <c r="T13" s="2623">
        <v>1</v>
      </c>
      <c r="U13" s="2623">
        <v>3</v>
      </c>
      <c r="V13" s="2623">
        <v>66</v>
      </c>
      <c r="W13" s="2623">
        <v>61</v>
      </c>
      <c r="X13" s="2623" t="s">
        <v>244</v>
      </c>
      <c r="Y13" s="2623">
        <v>5</v>
      </c>
      <c r="Z13" s="2623">
        <v>134</v>
      </c>
      <c r="AA13" s="2623">
        <v>124</v>
      </c>
      <c r="AB13" s="2623">
        <v>1</v>
      </c>
      <c r="AC13" s="2623">
        <v>9</v>
      </c>
      <c r="AD13" s="2623">
        <v>81</v>
      </c>
      <c r="AE13" s="2623">
        <v>76</v>
      </c>
      <c r="AF13" s="2623" t="s">
        <v>244</v>
      </c>
      <c r="AG13" s="2623">
        <v>5</v>
      </c>
      <c r="AH13" s="2623">
        <v>14</v>
      </c>
      <c r="AI13" s="2623">
        <v>5</v>
      </c>
      <c r="AJ13" s="2623">
        <v>9</v>
      </c>
      <c r="AK13" s="2623" t="s">
        <v>244</v>
      </c>
      <c r="AL13" s="2623">
        <v>5</v>
      </c>
      <c r="AM13" s="2623">
        <v>2</v>
      </c>
      <c r="AN13" s="2623">
        <v>3</v>
      </c>
      <c r="AO13" s="2623" t="s">
        <v>244</v>
      </c>
      <c r="AP13" s="2623">
        <v>4</v>
      </c>
      <c r="AQ13" s="2623">
        <v>2</v>
      </c>
      <c r="AR13" s="2623">
        <v>2</v>
      </c>
      <c r="AS13" s="2623" t="s">
        <v>244</v>
      </c>
      <c r="AT13" s="2623">
        <v>2</v>
      </c>
      <c r="AU13" s="2623" t="s">
        <v>244</v>
      </c>
      <c r="AV13" s="2623">
        <v>2</v>
      </c>
      <c r="AW13" s="2623" t="s">
        <v>244</v>
      </c>
      <c r="AX13" s="2623">
        <v>2</v>
      </c>
      <c r="AY13" s="2623" t="s">
        <v>244</v>
      </c>
      <c r="AZ13" s="2623">
        <v>2</v>
      </c>
      <c r="BA13" s="2623" t="s">
        <v>244</v>
      </c>
      <c r="BB13" s="2623">
        <v>1</v>
      </c>
      <c r="BC13" s="2623" t="s">
        <v>244</v>
      </c>
      <c r="BD13" s="2623">
        <v>1</v>
      </c>
      <c r="BE13" s="2623" t="s">
        <v>244</v>
      </c>
      <c r="BF13" s="2623" t="s">
        <v>244</v>
      </c>
      <c r="BG13" s="2623" t="s">
        <v>244</v>
      </c>
      <c r="BH13" s="2623" t="s">
        <v>244</v>
      </c>
      <c r="BI13" s="2623" t="s">
        <v>244</v>
      </c>
      <c r="BJ13" s="2623" t="s">
        <v>244</v>
      </c>
      <c r="BK13" s="2623" t="s">
        <v>244</v>
      </c>
      <c r="BL13" s="2623" t="s">
        <v>244</v>
      </c>
      <c r="BM13" s="2623" t="s">
        <v>244</v>
      </c>
    </row>
    <row r="14" spans="1:65">
      <c r="A14" s="2623" t="s">
        <v>1185</v>
      </c>
      <c r="B14" s="2623">
        <v>186</v>
      </c>
      <c r="C14" s="2623">
        <v>122</v>
      </c>
      <c r="D14" s="2623">
        <v>20</v>
      </c>
      <c r="E14" s="2623">
        <v>44</v>
      </c>
      <c r="F14" s="2623">
        <v>19</v>
      </c>
      <c r="G14" s="2623">
        <v>2</v>
      </c>
      <c r="H14" s="2623">
        <v>8</v>
      </c>
      <c r="I14" s="2623">
        <v>9</v>
      </c>
      <c r="J14" s="2623" t="s">
        <v>244</v>
      </c>
      <c r="K14" s="2623" t="s">
        <v>244</v>
      </c>
      <c r="L14" s="2623" t="s">
        <v>244</v>
      </c>
      <c r="M14" s="2623" t="s">
        <v>244</v>
      </c>
      <c r="N14" s="2623">
        <v>1</v>
      </c>
      <c r="O14" s="2623">
        <v>1</v>
      </c>
      <c r="P14" s="2623" t="s">
        <v>244</v>
      </c>
      <c r="Q14" s="2623" t="s">
        <v>244</v>
      </c>
      <c r="R14" s="2623">
        <v>38</v>
      </c>
      <c r="S14" s="2623">
        <v>19</v>
      </c>
      <c r="T14" s="2623">
        <v>3</v>
      </c>
      <c r="U14" s="2623">
        <v>16</v>
      </c>
      <c r="V14" s="2623">
        <v>35</v>
      </c>
      <c r="W14" s="2623">
        <v>27</v>
      </c>
      <c r="X14" s="2623">
        <v>3</v>
      </c>
      <c r="Y14" s="2623">
        <v>5</v>
      </c>
      <c r="Z14" s="2623">
        <v>71</v>
      </c>
      <c r="AA14" s="2623">
        <v>60</v>
      </c>
      <c r="AB14" s="2623">
        <v>1</v>
      </c>
      <c r="AC14" s="2623">
        <v>10</v>
      </c>
      <c r="AD14" s="2623">
        <v>27</v>
      </c>
      <c r="AE14" s="2623">
        <v>26</v>
      </c>
      <c r="AF14" s="2623" t="s">
        <v>244</v>
      </c>
      <c r="AG14" s="2623">
        <v>1</v>
      </c>
      <c r="AH14" s="2623">
        <v>9</v>
      </c>
      <c r="AI14" s="2623">
        <v>4</v>
      </c>
      <c r="AJ14" s="2623">
        <v>2</v>
      </c>
      <c r="AK14" s="2623">
        <v>3</v>
      </c>
      <c r="AL14" s="2623">
        <v>6</v>
      </c>
      <c r="AM14" s="2623">
        <v>2</v>
      </c>
      <c r="AN14" s="2623">
        <v>3</v>
      </c>
      <c r="AO14" s="2623">
        <v>1</v>
      </c>
      <c r="AP14" s="2623" t="s">
        <v>244</v>
      </c>
      <c r="AQ14" s="2623" t="s">
        <v>244</v>
      </c>
      <c r="AR14" s="2623" t="s">
        <v>244</v>
      </c>
      <c r="AS14" s="2623" t="s">
        <v>244</v>
      </c>
      <c r="AT14" s="2623" t="s">
        <v>244</v>
      </c>
      <c r="AU14" s="2623" t="s">
        <v>244</v>
      </c>
      <c r="AV14" s="2623" t="s">
        <v>244</v>
      </c>
      <c r="AW14" s="2623" t="s">
        <v>244</v>
      </c>
      <c r="AX14" s="2623">
        <v>3</v>
      </c>
      <c r="AY14" s="2623">
        <v>3</v>
      </c>
      <c r="AZ14" s="2623" t="s">
        <v>244</v>
      </c>
      <c r="BA14" s="2623" t="s">
        <v>244</v>
      </c>
      <c r="BB14" s="2623" t="s">
        <v>244</v>
      </c>
      <c r="BC14" s="2623" t="s">
        <v>244</v>
      </c>
      <c r="BD14" s="2623" t="s">
        <v>244</v>
      </c>
      <c r="BE14" s="2623" t="s">
        <v>244</v>
      </c>
      <c r="BF14" s="2623">
        <v>3</v>
      </c>
      <c r="BG14" s="2623">
        <v>3</v>
      </c>
      <c r="BH14" s="2623" t="s">
        <v>244</v>
      </c>
      <c r="BI14" s="2623" t="s">
        <v>244</v>
      </c>
      <c r="BJ14" s="2623">
        <v>1</v>
      </c>
      <c r="BK14" s="2623">
        <v>1</v>
      </c>
      <c r="BL14" s="2623" t="s">
        <v>244</v>
      </c>
      <c r="BM14" s="2623" t="s">
        <v>244</v>
      </c>
    </row>
    <row r="15" spans="1:65">
      <c r="A15" s="2623" t="s">
        <v>1186</v>
      </c>
      <c r="B15" s="2623">
        <v>697</v>
      </c>
      <c r="C15" s="2623">
        <v>280</v>
      </c>
      <c r="D15" s="2623">
        <v>303</v>
      </c>
      <c r="E15" s="2623">
        <v>114</v>
      </c>
      <c r="F15" s="2623">
        <v>117</v>
      </c>
      <c r="G15" s="2623">
        <v>5</v>
      </c>
      <c r="H15" s="2623">
        <v>33</v>
      </c>
      <c r="I15" s="2623">
        <v>79</v>
      </c>
      <c r="J15" s="2623">
        <v>1</v>
      </c>
      <c r="K15" s="2623" t="s">
        <v>244</v>
      </c>
      <c r="L15" s="2623">
        <v>1</v>
      </c>
      <c r="M15" s="2623" t="s">
        <v>244</v>
      </c>
      <c r="N15" s="2623">
        <v>35</v>
      </c>
      <c r="O15" s="2623">
        <v>3</v>
      </c>
      <c r="P15" s="2623">
        <v>30</v>
      </c>
      <c r="Q15" s="2623">
        <v>2</v>
      </c>
      <c r="R15" s="2623">
        <v>85</v>
      </c>
      <c r="S15" s="2623">
        <v>50</v>
      </c>
      <c r="T15" s="2623">
        <v>28</v>
      </c>
      <c r="U15" s="2623">
        <v>7</v>
      </c>
      <c r="V15" s="2623">
        <v>114</v>
      </c>
      <c r="W15" s="2623">
        <v>78</v>
      </c>
      <c r="X15" s="2623">
        <v>27</v>
      </c>
      <c r="Y15" s="2623">
        <v>9</v>
      </c>
      <c r="Z15" s="2623">
        <v>160</v>
      </c>
      <c r="AA15" s="2623">
        <v>124</v>
      </c>
      <c r="AB15" s="2623">
        <v>23</v>
      </c>
      <c r="AC15" s="2623">
        <v>13</v>
      </c>
      <c r="AD15" s="2623">
        <v>94</v>
      </c>
      <c r="AE15" s="2623">
        <v>84</v>
      </c>
      <c r="AF15" s="2623">
        <v>6</v>
      </c>
      <c r="AG15" s="2623">
        <v>4</v>
      </c>
      <c r="AH15" s="2623">
        <v>27</v>
      </c>
      <c r="AI15" s="2623">
        <v>7</v>
      </c>
      <c r="AJ15" s="2623">
        <v>19</v>
      </c>
      <c r="AK15" s="2623">
        <v>1</v>
      </c>
      <c r="AL15" s="2623">
        <v>18</v>
      </c>
      <c r="AM15" s="2623">
        <v>3</v>
      </c>
      <c r="AN15" s="2623">
        <v>15</v>
      </c>
      <c r="AO15" s="2623" t="s">
        <v>244</v>
      </c>
      <c r="AP15" s="2623">
        <v>5</v>
      </c>
      <c r="AQ15" s="2623">
        <v>1</v>
      </c>
      <c r="AR15" s="2623">
        <v>4</v>
      </c>
      <c r="AS15" s="2623" t="s">
        <v>244</v>
      </c>
      <c r="AT15" s="2623">
        <v>73</v>
      </c>
      <c r="AU15" s="2623">
        <v>4</v>
      </c>
      <c r="AV15" s="2623">
        <v>67</v>
      </c>
      <c r="AW15" s="2623">
        <v>2</v>
      </c>
      <c r="AX15" s="2623">
        <v>35</v>
      </c>
      <c r="AY15" s="2623">
        <v>3</v>
      </c>
      <c r="AZ15" s="2623">
        <v>31</v>
      </c>
      <c r="BA15" s="2623">
        <v>1</v>
      </c>
      <c r="BB15" s="2623">
        <v>16</v>
      </c>
      <c r="BC15" s="2623">
        <v>2</v>
      </c>
      <c r="BD15" s="2623">
        <v>14</v>
      </c>
      <c r="BE15" s="2623" t="s">
        <v>244</v>
      </c>
      <c r="BF15" s="2623" t="s">
        <v>244</v>
      </c>
      <c r="BG15" s="2623" t="s">
        <v>244</v>
      </c>
      <c r="BH15" s="2623" t="s">
        <v>244</v>
      </c>
      <c r="BI15" s="2623" t="s">
        <v>244</v>
      </c>
      <c r="BJ15" s="2623">
        <v>11</v>
      </c>
      <c r="BK15" s="2623" t="s">
        <v>244</v>
      </c>
      <c r="BL15" s="2623">
        <v>11</v>
      </c>
      <c r="BM15" s="2623" t="s">
        <v>244</v>
      </c>
    </row>
    <row r="16" spans="1:65">
      <c r="A16" s="2623" t="s">
        <v>1187</v>
      </c>
      <c r="B16" s="2623">
        <v>741</v>
      </c>
      <c r="C16" s="2623">
        <v>444</v>
      </c>
      <c r="D16" s="2623">
        <v>128</v>
      </c>
      <c r="E16" s="2623">
        <v>169</v>
      </c>
      <c r="F16" s="2623">
        <v>132</v>
      </c>
      <c r="G16" s="2623">
        <v>15</v>
      </c>
      <c r="H16" s="2623">
        <v>30</v>
      </c>
      <c r="I16" s="2623">
        <v>87</v>
      </c>
      <c r="J16" s="2623">
        <v>1</v>
      </c>
      <c r="K16" s="2623" t="s">
        <v>244</v>
      </c>
      <c r="L16" s="2623">
        <v>1</v>
      </c>
      <c r="M16" s="2623" t="s">
        <v>244</v>
      </c>
      <c r="N16" s="2623">
        <v>26</v>
      </c>
      <c r="O16" s="2623">
        <v>8</v>
      </c>
      <c r="P16" s="2623">
        <v>14</v>
      </c>
      <c r="Q16" s="2623">
        <v>4</v>
      </c>
      <c r="R16" s="2623">
        <v>90</v>
      </c>
      <c r="S16" s="2623">
        <v>70</v>
      </c>
      <c r="T16" s="2623">
        <v>6</v>
      </c>
      <c r="U16" s="2623">
        <v>14</v>
      </c>
      <c r="V16" s="2623">
        <v>129</v>
      </c>
      <c r="W16" s="2623">
        <v>99</v>
      </c>
      <c r="X16" s="2623">
        <v>8</v>
      </c>
      <c r="Y16" s="2623">
        <v>22</v>
      </c>
      <c r="Z16" s="2623">
        <v>239</v>
      </c>
      <c r="AA16" s="2623">
        <v>203</v>
      </c>
      <c r="AB16" s="2623">
        <v>9</v>
      </c>
      <c r="AC16" s="2623">
        <v>27</v>
      </c>
      <c r="AD16" s="2623">
        <v>95</v>
      </c>
      <c r="AE16" s="2623">
        <v>86</v>
      </c>
      <c r="AF16" s="2623">
        <v>4</v>
      </c>
      <c r="AG16" s="2623">
        <v>5</v>
      </c>
      <c r="AH16" s="2623">
        <v>30</v>
      </c>
      <c r="AI16" s="2623">
        <v>14</v>
      </c>
      <c r="AJ16" s="2623">
        <v>14</v>
      </c>
      <c r="AK16" s="2623">
        <v>2</v>
      </c>
      <c r="AL16" s="2623">
        <v>26</v>
      </c>
      <c r="AM16" s="2623">
        <v>12</v>
      </c>
      <c r="AN16" s="2623">
        <v>13</v>
      </c>
      <c r="AO16" s="2623">
        <v>1</v>
      </c>
      <c r="AP16" s="2623">
        <v>5</v>
      </c>
      <c r="AQ16" s="2623">
        <v>1</v>
      </c>
      <c r="AR16" s="2623">
        <v>4</v>
      </c>
      <c r="AS16" s="2623" t="s">
        <v>244</v>
      </c>
      <c r="AT16" s="2623">
        <v>46</v>
      </c>
      <c r="AU16" s="2623">
        <v>15</v>
      </c>
      <c r="AV16" s="2623">
        <v>19</v>
      </c>
      <c r="AW16" s="2623">
        <v>12</v>
      </c>
      <c r="AX16" s="2623">
        <v>10</v>
      </c>
      <c r="AY16" s="2623">
        <v>2</v>
      </c>
      <c r="AZ16" s="2623">
        <v>8</v>
      </c>
      <c r="BA16" s="2623" t="s">
        <v>244</v>
      </c>
      <c r="BB16" s="2623">
        <v>5</v>
      </c>
      <c r="BC16" s="2623">
        <v>4</v>
      </c>
      <c r="BD16" s="2623">
        <v>1</v>
      </c>
      <c r="BE16" s="2623" t="s">
        <v>244</v>
      </c>
      <c r="BF16" s="2623" t="s">
        <v>244</v>
      </c>
      <c r="BG16" s="2623" t="s">
        <v>244</v>
      </c>
      <c r="BH16" s="2623" t="s">
        <v>244</v>
      </c>
      <c r="BI16" s="2623" t="s">
        <v>244</v>
      </c>
      <c r="BJ16" s="2623">
        <v>2</v>
      </c>
      <c r="BK16" s="2623">
        <v>1</v>
      </c>
      <c r="BL16" s="2623">
        <v>1</v>
      </c>
      <c r="BM16" s="2623" t="s">
        <v>244</v>
      </c>
    </row>
    <row r="17" spans="1:65">
      <c r="A17" s="2623" t="s">
        <v>1188</v>
      </c>
      <c r="B17" s="2623">
        <v>578</v>
      </c>
      <c r="C17" s="2623">
        <v>370</v>
      </c>
      <c r="D17" s="2623">
        <v>31</v>
      </c>
      <c r="E17" s="2623">
        <v>177</v>
      </c>
      <c r="F17" s="2623">
        <v>88</v>
      </c>
      <c r="G17" s="2623">
        <v>16</v>
      </c>
      <c r="H17" s="2623">
        <v>2</v>
      </c>
      <c r="I17" s="2623">
        <v>70</v>
      </c>
      <c r="J17" s="2623" t="s">
        <v>244</v>
      </c>
      <c r="K17" s="2623" t="s">
        <v>244</v>
      </c>
      <c r="L17" s="2623" t="s">
        <v>244</v>
      </c>
      <c r="M17" s="2623" t="s">
        <v>244</v>
      </c>
      <c r="N17" s="2623">
        <v>14</v>
      </c>
      <c r="O17" s="2623">
        <v>6</v>
      </c>
      <c r="P17" s="2623">
        <v>3</v>
      </c>
      <c r="Q17" s="2623">
        <v>5</v>
      </c>
      <c r="R17" s="2623">
        <v>105</v>
      </c>
      <c r="S17" s="2623">
        <v>67</v>
      </c>
      <c r="T17" s="2623">
        <v>1</v>
      </c>
      <c r="U17" s="2623">
        <v>37</v>
      </c>
      <c r="V17" s="2623">
        <v>109</v>
      </c>
      <c r="W17" s="2623">
        <v>83</v>
      </c>
      <c r="X17" s="2623">
        <v>1</v>
      </c>
      <c r="Y17" s="2623">
        <v>25</v>
      </c>
      <c r="Z17" s="2623">
        <v>206</v>
      </c>
      <c r="AA17" s="2623">
        <v>172</v>
      </c>
      <c r="AB17" s="2623" t="s">
        <v>244</v>
      </c>
      <c r="AC17" s="2623">
        <v>34</v>
      </c>
      <c r="AD17" s="2623">
        <v>57</v>
      </c>
      <c r="AE17" s="2623">
        <v>52</v>
      </c>
      <c r="AF17" s="2623" t="s">
        <v>244</v>
      </c>
      <c r="AG17" s="2623">
        <v>5</v>
      </c>
      <c r="AH17" s="2623">
        <v>18</v>
      </c>
      <c r="AI17" s="2623">
        <v>9</v>
      </c>
      <c r="AJ17" s="2623">
        <v>8</v>
      </c>
      <c r="AK17" s="2623">
        <v>1</v>
      </c>
      <c r="AL17" s="2623">
        <v>12</v>
      </c>
      <c r="AM17" s="2623">
        <v>6</v>
      </c>
      <c r="AN17" s="2623">
        <v>2</v>
      </c>
      <c r="AO17" s="2623">
        <v>4</v>
      </c>
      <c r="AP17" s="2623">
        <v>5</v>
      </c>
      <c r="AQ17" s="2623">
        <v>5</v>
      </c>
      <c r="AR17" s="2623" t="s">
        <v>244</v>
      </c>
      <c r="AS17" s="2623" t="s">
        <v>244</v>
      </c>
      <c r="AT17" s="2623">
        <v>6</v>
      </c>
      <c r="AU17" s="2623">
        <v>1</v>
      </c>
      <c r="AV17" s="2623">
        <v>4</v>
      </c>
      <c r="AW17" s="2623">
        <v>1</v>
      </c>
      <c r="AX17" s="2623">
        <v>13</v>
      </c>
      <c r="AY17" s="2623">
        <v>5</v>
      </c>
      <c r="AZ17" s="2623">
        <v>8</v>
      </c>
      <c r="BA17" s="2623" t="s">
        <v>244</v>
      </c>
      <c r="BB17" s="2623">
        <v>2</v>
      </c>
      <c r="BC17" s="2623" t="s">
        <v>244</v>
      </c>
      <c r="BD17" s="2623">
        <v>2</v>
      </c>
      <c r="BE17" s="2623" t="s">
        <v>244</v>
      </c>
      <c r="BF17" s="2623" t="s">
        <v>244</v>
      </c>
      <c r="BG17" s="2623" t="s">
        <v>244</v>
      </c>
      <c r="BH17" s="2623" t="s">
        <v>244</v>
      </c>
      <c r="BI17" s="2623" t="s">
        <v>244</v>
      </c>
      <c r="BJ17" s="2623" t="s">
        <v>244</v>
      </c>
      <c r="BK17" s="2623" t="s">
        <v>244</v>
      </c>
      <c r="BL17" s="2623" t="s">
        <v>244</v>
      </c>
      <c r="BM17" s="2623" t="s">
        <v>244</v>
      </c>
    </row>
    <row r="18" spans="1:65">
      <c r="A18" s="2623" t="s">
        <v>1189</v>
      </c>
      <c r="B18" s="2623">
        <v>612</v>
      </c>
      <c r="C18" s="2623">
        <v>321</v>
      </c>
      <c r="D18" s="2623">
        <v>126</v>
      </c>
      <c r="E18" s="2623">
        <v>165</v>
      </c>
      <c r="F18" s="2623">
        <v>142</v>
      </c>
      <c r="G18" s="2623">
        <v>7</v>
      </c>
      <c r="H18" s="2623">
        <v>37</v>
      </c>
      <c r="I18" s="2623">
        <v>98</v>
      </c>
      <c r="J18" s="2623">
        <v>2</v>
      </c>
      <c r="K18" s="2623" t="s">
        <v>244</v>
      </c>
      <c r="L18" s="2623">
        <v>2</v>
      </c>
      <c r="M18" s="2623" t="s">
        <v>244</v>
      </c>
      <c r="N18" s="2623">
        <v>24</v>
      </c>
      <c r="O18" s="2623">
        <v>5</v>
      </c>
      <c r="P18" s="2623">
        <v>16</v>
      </c>
      <c r="Q18" s="2623">
        <v>3</v>
      </c>
      <c r="R18" s="2623">
        <v>94</v>
      </c>
      <c r="S18" s="2623">
        <v>69</v>
      </c>
      <c r="T18" s="2623">
        <v>5</v>
      </c>
      <c r="U18" s="2623">
        <v>20</v>
      </c>
      <c r="V18" s="2623">
        <v>85</v>
      </c>
      <c r="W18" s="2623">
        <v>66</v>
      </c>
      <c r="X18" s="2623">
        <v>6</v>
      </c>
      <c r="Y18" s="2623">
        <v>13</v>
      </c>
      <c r="Z18" s="2623">
        <v>172</v>
      </c>
      <c r="AA18" s="2623">
        <v>138</v>
      </c>
      <c r="AB18" s="2623">
        <v>8</v>
      </c>
      <c r="AC18" s="2623">
        <v>26</v>
      </c>
      <c r="AD18" s="2623">
        <v>54</v>
      </c>
      <c r="AE18" s="2623">
        <v>52</v>
      </c>
      <c r="AF18" s="2623" t="s">
        <v>244</v>
      </c>
      <c r="AG18" s="2623">
        <v>2</v>
      </c>
      <c r="AH18" s="2623">
        <v>11</v>
      </c>
      <c r="AI18" s="2623">
        <v>8</v>
      </c>
      <c r="AJ18" s="2623">
        <v>3</v>
      </c>
      <c r="AK18" s="2623" t="s">
        <v>244</v>
      </c>
      <c r="AL18" s="2623">
        <v>25</v>
      </c>
      <c r="AM18" s="2623">
        <v>6</v>
      </c>
      <c r="AN18" s="2623">
        <v>19</v>
      </c>
      <c r="AO18" s="2623" t="s">
        <v>244</v>
      </c>
      <c r="AP18" s="2623">
        <v>9</v>
      </c>
      <c r="AQ18" s="2623">
        <v>3</v>
      </c>
      <c r="AR18" s="2623">
        <v>5</v>
      </c>
      <c r="AS18" s="2623">
        <v>1</v>
      </c>
      <c r="AT18" s="2623">
        <v>23</v>
      </c>
      <c r="AU18" s="2623">
        <v>9</v>
      </c>
      <c r="AV18" s="2623">
        <v>12</v>
      </c>
      <c r="AW18" s="2623">
        <v>2</v>
      </c>
      <c r="AX18" s="2623">
        <v>9</v>
      </c>
      <c r="AY18" s="2623">
        <v>5</v>
      </c>
      <c r="AZ18" s="2623">
        <v>4</v>
      </c>
      <c r="BA18" s="2623" t="s">
        <v>244</v>
      </c>
      <c r="BB18" s="2623">
        <v>9</v>
      </c>
      <c r="BC18" s="2623">
        <v>3</v>
      </c>
      <c r="BD18" s="2623">
        <v>6</v>
      </c>
      <c r="BE18" s="2623" t="s">
        <v>244</v>
      </c>
      <c r="BF18" s="2623">
        <v>2</v>
      </c>
      <c r="BG18" s="2623">
        <v>2</v>
      </c>
      <c r="BH18" s="2623" t="s">
        <v>244</v>
      </c>
      <c r="BI18" s="2623" t="s">
        <v>244</v>
      </c>
      <c r="BJ18" s="2623">
        <v>5</v>
      </c>
      <c r="BK18" s="2623" t="s">
        <v>244</v>
      </c>
      <c r="BL18" s="2623">
        <v>3</v>
      </c>
      <c r="BM18" s="2623">
        <v>2</v>
      </c>
    </row>
    <row r="19" spans="1:65">
      <c r="A19" s="2623" t="s">
        <v>1190</v>
      </c>
      <c r="B19" s="2623">
        <v>1210</v>
      </c>
      <c r="C19" s="2623">
        <v>719</v>
      </c>
      <c r="D19" s="2623">
        <v>160</v>
      </c>
      <c r="E19" s="2623">
        <v>331</v>
      </c>
      <c r="F19" s="2623">
        <v>153</v>
      </c>
      <c r="G19" s="2623">
        <v>17</v>
      </c>
      <c r="H19" s="2623">
        <v>34</v>
      </c>
      <c r="I19" s="2623">
        <v>102</v>
      </c>
      <c r="J19" s="2623">
        <v>6</v>
      </c>
      <c r="K19" s="2623" t="s">
        <v>244</v>
      </c>
      <c r="L19" s="2623" t="s">
        <v>244</v>
      </c>
      <c r="M19" s="2623">
        <v>6</v>
      </c>
      <c r="N19" s="2623">
        <v>45</v>
      </c>
      <c r="O19" s="2623">
        <v>10</v>
      </c>
      <c r="P19" s="2623">
        <v>31</v>
      </c>
      <c r="Q19" s="2623">
        <v>4</v>
      </c>
      <c r="R19" s="2623">
        <v>225</v>
      </c>
      <c r="S19" s="2623">
        <v>138</v>
      </c>
      <c r="T19" s="2623">
        <v>13</v>
      </c>
      <c r="U19" s="2623">
        <v>74</v>
      </c>
      <c r="V19" s="2623">
        <v>168</v>
      </c>
      <c r="W19" s="2623">
        <v>113</v>
      </c>
      <c r="X19" s="2623" t="s">
        <v>244</v>
      </c>
      <c r="Y19" s="2623">
        <v>55</v>
      </c>
      <c r="Z19" s="2623">
        <v>413</v>
      </c>
      <c r="AA19" s="2623">
        <v>330</v>
      </c>
      <c r="AB19" s="2623">
        <v>8</v>
      </c>
      <c r="AC19" s="2623">
        <v>75</v>
      </c>
      <c r="AD19" s="2623">
        <v>166</v>
      </c>
      <c r="AE19" s="2623">
        <v>142</v>
      </c>
      <c r="AF19" s="2623">
        <v>7</v>
      </c>
      <c r="AG19" s="2623">
        <v>17</v>
      </c>
      <c r="AH19" s="2623">
        <v>28</v>
      </c>
      <c r="AI19" s="2623">
        <v>15</v>
      </c>
      <c r="AJ19" s="2623">
        <v>11</v>
      </c>
      <c r="AK19" s="2623">
        <v>2</v>
      </c>
      <c r="AL19" s="2623">
        <v>27</v>
      </c>
      <c r="AM19" s="2623">
        <v>10</v>
      </c>
      <c r="AN19" s="2623">
        <v>16</v>
      </c>
      <c r="AO19" s="2623">
        <v>1</v>
      </c>
      <c r="AP19" s="2623">
        <v>6</v>
      </c>
      <c r="AQ19" s="2623">
        <v>6</v>
      </c>
      <c r="AR19" s="2623" t="s">
        <v>244</v>
      </c>
      <c r="AS19" s="2623" t="s">
        <v>244</v>
      </c>
      <c r="AT19" s="2623">
        <v>78</v>
      </c>
      <c r="AU19" s="2623">
        <v>41</v>
      </c>
      <c r="AV19" s="2623">
        <v>29</v>
      </c>
      <c r="AW19" s="2623">
        <v>8</v>
      </c>
      <c r="AX19" s="2623">
        <v>33</v>
      </c>
      <c r="AY19" s="2623">
        <v>21</v>
      </c>
      <c r="AZ19" s="2623">
        <v>9</v>
      </c>
      <c r="BA19" s="2623">
        <v>3</v>
      </c>
      <c r="BB19" s="2623">
        <v>12</v>
      </c>
      <c r="BC19" s="2623">
        <v>7</v>
      </c>
      <c r="BD19" s="2623">
        <v>5</v>
      </c>
      <c r="BE19" s="2623" t="s">
        <v>244</v>
      </c>
      <c r="BF19" s="2623">
        <v>12</v>
      </c>
      <c r="BG19" s="2623">
        <v>11</v>
      </c>
      <c r="BH19" s="2623">
        <v>1</v>
      </c>
      <c r="BI19" s="2623" t="s">
        <v>244</v>
      </c>
      <c r="BJ19" s="2623">
        <v>4</v>
      </c>
      <c r="BK19" s="2623" t="s">
        <v>244</v>
      </c>
      <c r="BL19" s="2623">
        <v>3</v>
      </c>
      <c r="BM19" s="2623">
        <v>1</v>
      </c>
    </row>
    <row r="20" spans="1:65">
      <c r="A20" s="2623" t="s">
        <v>1191</v>
      </c>
      <c r="B20" s="2623">
        <v>1246</v>
      </c>
      <c r="C20" s="2623">
        <v>702</v>
      </c>
      <c r="D20" s="2623">
        <v>205</v>
      </c>
      <c r="E20" s="2623">
        <v>339</v>
      </c>
      <c r="F20" s="2623">
        <v>201</v>
      </c>
      <c r="G20" s="2623">
        <v>35</v>
      </c>
      <c r="H20" s="2623">
        <v>33</v>
      </c>
      <c r="I20" s="2623">
        <v>133</v>
      </c>
      <c r="J20" s="2623">
        <v>2</v>
      </c>
      <c r="K20" s="2623" t="s">
        <v>244</v>
      </c>
      <c r="L20" s="2623">
        <v>2</v>
      </c>
      <c r="M20" s="2623" t="s">
        <v>244</v>
      </c>
      <c r="N20" s="2623">
        <v>42</v>
      </c>
      <c r="O20" s="2623">
        <v>19</v>
      </c>
      <c r="P20" s="2623">
        <v>14</v>
      </c>
      <c r="Q20" s="2623">
        <v>9</v>
      </c>
      <c r="R20" s="2623">
        <v>194</v>
      </c>
      <c r="S20" s="2623">
        <v>130</v>
      </c>
      <c r="T20" s="2623">
        <v>25</v>
      </c>
      <c r="U20" s="2623">
        <v>39</v>
      </c>
      <c r="V20" s="2623">
        <v>177</v>
      </c>
      <c r="W20" s="2623">
        <v>111</v>
      </c>
      <c r="X20" s="2623">
        <v>17</v>
      </c>
      <c r="Y20" s="2623">
        <v>49</v>
      </c>
      <c r="Z20" s="2623">
        <v>464</v>
      </c>
      <c r="AA20" s="2623">
        <v>329</v>
      </c>
      <c r="AB20" s="2623">
        <v>40</v>
      </c>
      <c r="AC20" s="2623">
        <v>95</v>
      </c>
      <c r="AD20" s="2623">
        <v>177</v>
      </c>
      <c r="AE20" s="2623">
        <v>155</v>
      </c>
      <c r="AF20" s="2623">
        <v>10</v>
      </c>
      <c r="AG20" s="2623">
        <v>12</v>
      </c>
      <c r="AH20" s="2623">
        <v>31</v>
      </c>
      <c r="AI20" s="2623">
        <v>12</v>
      </c>
      <c r="AJ20" s="2623">
        <v>18</v>
      </c>
      <c r="AK20" s="2623">
        <v>1</v>
      </c>
      <c r="AL20" s="2623">
        <v>29</v>
      </c>
      <c r="AM20" s="2623">
        <v>11</v>
      </c>
      <c r="AN20" s="2623">
        <v>16</v>
      </c>
      <c r="AO20" s="2623">
        <v>2</v>
      </c>
      <c r="AP20" s="2623">
        <v>9</v>
      </c>
      <c r="AQ20" s="2623">
        <v>3</v>
      </c>
      <c r="AR20" s="2623">
        <v>5</v>
      </c>
      <c r="AS20" s="2623">
        <v>1</v>
      </c>
      <c r="AT20" s="2623">
        <v>65</v>
      </c>
      <c r="AU20" s="2623">
        <v>31</v>
      </c>
      <c r="AV20" s="2623">
        <v>27</v>
      </c>
      <c r="AW20" s="2623">
        <v>7</v>
      </c>
      <c r="AX20" s="2623">
        <v>19</v>
      </c>
      <c r="AY20" s="2623">
        <v>13</v>
      </c>
      <c r="AZ20" s="2623">
        <v>6</v>
      </c>
      <c r="BA20" s="2623" t="s">
        <v>244</v>
      </c>
      <c r="BB20" s="2623">
        <v>9</v>
      </c>
      <c r="BC20" s="2623">
        <v>7</v>
      </c>
      <c r="BD20" s="2623">
        <v>1</v>
      </c>
      <c r="BE20" s="2623">
        <v>1</v>
      </c>
      <c r="BF20" s="2623">
        <v>1</v>
      </c>
      <c r="BG20" s="2623">
        <v>1</v>
      </c>
      <c r="BH20" s="2623" t="s">
        <v>244</v>
      </c>
      <c r="BI20" s="2623" t="s">
        <v>244</v>
      </c>
      <c r="BJ20" s="2623">
        <v>3</v>
      </c>
      <c r="BK20" s="2623" t="s">
        <v>244</v>
      </c>
      <c r="BL20" s="2623">
        <v>1</v>
      </c>
      <c r="BM20" s="2623">
        <v>2</v>
      </c>
    </row>
    <row r="21" spans="1:65">
      <c r="A21" s="2623" t="s">
        <v>1192</v>
      </c>
      <c r="B21" s="2623">
        <v>4539</v>
      </c>
      <c r="C21" s="2623">
        <v>2424</v>
      </c>
      <c r="D21" s="2623">
        <v>758</v>
      </c>
      <c r="E21" s="2623">
        <v>1357</v>
      </c>
      <c r="F21" s="2623">
        <v>711</v>
      </c>
      <c r="G21" s="2623">
        <v>95</v>
      </c>
      <c r="H21" s="2623">
        <v>92</v>
      </c>
      <c r="I21" s="2623">
        <v>524</v>
      </c>
      <c r="J21" s="2623">
        <v>13</v>
      </c>
      <c r="K21" s="2623">
        <v>2</v>
      </c>
      <c r="L21" s="2623">
        <v>3</v>
      </c>
      <c r="M21" s="2623">
        <v>8</v>
      </c>
      <c r="N21" s="2623">
        <v>171</v>
      </c>
      <c r="O21" s="2623">
        <v>44</v>
      </c>
      <c r="P21" s="2623">
        <v>78</v>
      </c>
      <c r="Q21" s="2623">
        <v>49</v>
      </c>
      <c r="R21" s="2623">
        <v>777</v>
      </c>
      <c r="S21" s="2623">
        <v>536</v>
      </c>
      <c r="T21" s="2623">
        <v>40</v>
      </c>
      <c r="U21" s="2623">
        <v>201</v>
      </c>
      <c r="V21" s="2623">
        <v>518</v>
      </c>
      <c r="W21" s="2623">
        <v>368</v>
      </c>
      <c r="X21" s="2623">
        <v>20</v>
      </c>
      <c r="Y21" s="2623">
        <v>130</v>
      </c>
      <c r="Z21" s="2623">
        <v>1684</v>
      </c>
      <c r="AA21" s="2623">
        <v>1144</v>
      </c>
      <c r="AB21" s="2623">
        <v>119</v>
      </c>
      <c r="AC21" s="2623">
        <v>421</v>
      </c>
      <c r="AD21" s="2623">
        <v>617</v>
      </c>
      <c r="AE21" s="2623">
        <v>473</v>
      </c>
      <c r="AF21" s="2623">
        <v>89</v>
      </c>
      <c r="AG21" s="2623">
        <v>55</v>
      </c>
      <c r="AH21" s="2623">
        <v>127</v>
      </c>
      <c r="AI21" s="2623">
        <v>42</v>
      </c>
      <c r="AJ21" s="2623">
        <v>81</v>
      </c>
      <c r="AK21" s="2623">
        <v>4</v>
      </c>
      <c r="AL21" s="2623">
        <v>113</v>
      </c>
      <c r="AM21" s="2623">
        <v>40</v>
      </c>
      <c r="AN21" s="2623">
        <v>71</v>
      </c>
      <c r="AO21" s="2623">
        <v>2</v>
      </c>
      <c r="AP21" s="2623">
        <v>34</v>
      </c>
      <c r="AQ21" s="2623">
        <v>13</v>
      </c>
      <c r="AR21" s="2623">
        <v>21</v>
      </c>
      <c r="AS21" s="2623" t="s">
        <v>244</v>
      </c>
      <c r="AT21" s="2623">
        <v>181</v>
      </c>
      <c r="AU21" s="2623">
        <v>54</v>
      </c>
      <c r="AV21" s="2623">
        <v>121</v>
      </c>
      <c r="AW21" s="2623">
        <v>6</v>
      </c>
      <c r="AX21" s="2623">
        <v>114</v>
      </c>
      <c r="AY21" s="2623">
        <v>46</v>
      </c>
      <c r="AZ21" s="2623">
        <v>60</v>
      </c>
      <c r="BA21" s="2623">
        <v>8</v>
      </c>
      <c r="BB21" s="2623">
        <v>66</v>
      </c>
      <c r="BC21" s="2623">
        <v>24</v>
      </c>
      <c r="BD21" s="2623">
        <v>39</v>
      </c>
      <c r="BE21" s="2623">
        <v>3</v>
      </c>
      <c r="BF21" s="2623">
        <v>19</v>
      </c>
      <c r="BG21" s="2623">
        <v>11</v>
      </c>
      <c r="BH21" s="2623">
        <v>8</v>
      </c>
      <c r="BI21" s="2623" t="s">
        <v>244</v>
      </c>
      <c r="BJ21" s="2623">
        <v>11</v>
      </c>
      <c r="BK21" s="2623">
        <v>5</v>
      </c>
      <c r="BL21" s="2623">
        <v>5</v>
      </c>
      <c r="BM21" s="2623">
        <v>1</v>
      </c>
    </row>
    <row r="22" spans="1:65">
      <c r="A22" s="2623" t="s">
        <v>1193</v>
      </c>
      <c r="B22" s="2623">
        <v>1613</v>
      </c>
      <c r="C22" s="2623">
        <v>907</v>
      </c>
      <c r="D22" s="2623">
        <v>271</v>
      </c>
      <c r="E22" s="2623">
        <v>435</v>
      </c>
      <c r="F22" s="2623">
        <v>252</v>
      </c>
      <c r="G22" s="2623">
        <v>35</v>
      </c>
      <c r="H22" s="2623">
        <v>61</v>
      </c>
      <c r="I22" s="2623">
        <v>156</v>
      </c>
      <c r="J22" s="2623">
        <v>8</v>
      </c>
      <c r="K22" s="2623" t="s">
        <v>244</v>
      </c>
      <c r="L22" s="2623">
        <v>4</v>
      </c>
      <c r="M22" s="2623">
        <v>4</v>
      </c>
      <c r="N22" s="2623">
        <v>99</v>
      </c>
      <c r="O22" s="2623">
        <v>20</v>
      </c>
      <c r="P22" s="2623">
        <v>45</v>
      </c>
      <c r="Q22" s="2623">
        <v>34</v>
      </c>
      <c r="R22" s="2623">
        <v>281</v>
      </c>
      <c r="S22" s="2623">
        <v>172</v>
      </c>
      <c r="T22" s="2623">
        <v>15</v>
      </c>
      <c r="U22" s="2623">
        <v>94</v>
      </c>
      <c r="V22" s="2623">
        <v>193</v>
      </c>
      <c r="W22" s="2623">
        <v>136</v>
      </c>
      <c r="X22" s="2623">
        <v>1</v>
      </c>
      <c r="Y22" s="2623">
        <v>56</v>
      </c>
      <c r="Z22" s="2623">
        <v>514</v>
      </c>
      <c r="AA22" s="2623">
        <v>437</v>
      </c>
      <c r="AB22" s="2623">
        <v>2</v>
      </c>
      <c r="AC22" s="2623">
        <v>75</v>
      </c>
      <c r="AD22" s="2623">
        <v>186</v>
      </c>
      <c r="AE22" s="2623">
        <v>179</v>
      </c>
      <c r="AF22" s="2623">
        <v>2</v>
      </c>
      <c r="AG22" s="2623">
        <v>5</v>
      </c>
      <c r="AH22" s="2623">
        <v>62</v>
      </c>
      <c r="AI22" s="2623">
        <v>26</v>
      </c>
      <c r="AJ22" s="2623">
        <v>31</v>
      </c>
      <c r="AK22" s="2623">
        <v>5</v>
      </c>
      <c r="AL22" s="2623">
        <v>55</v>
      </c>
      <c r="AM22" s="2623">
        <v>18</v>
      </c>
      <c r="AN22" s="2623">
        <v>36</v>
      </c>
      <c r="AO22" s="2623">
        <v>1</v>
      </c>
      <c r="AP22" s="2623">
        <v>30</v>
      </c>
      <c r="AQ22" s="2623">
        <v>16</v>
      </c>
      <c r="AR22" s="2623">
        <v>14</v>
      </c>
      <c r="AS22" s="2623" t="s">
        <v>244</v>
      </c>
      <c r="AT22" s="2623">
        <v>70</v>
      </c>
      <c r="AU22" s="2623">
        <v>23</v>
      </c>
      <c r="AV22" s="2623">
        <v>42</v>
      </c>
      <c r="AW22" s="2623">
        <v>5</v>
      </c>
      <c r="AX22" s="2623">
        <v>23</v>
      </c>
      <c r="AY22" s="2623">
        <v>15</v>
      </c>
      <c r="AZ22" s="2623">
        <v>8</v>
      </c>
      <c r="BA22" s="2623" t="s">
        <v>244</v>
      </c>
      <c r="BB22" s="2623">
        <v>12</v>
      </c>
      <c r="BC22" s="2623">
        <v>4</v>
      </c>
      <c r="BD22" s="2623">
        <v>5</v>
      </c>
      <c r="BE22" s="2623">
        <v>3</v>
      </c>
      <c r="BF22" s="2623">
        <v>5</v>
      </c>
      <c r="BG22" s="2623">
        <v>3</v>
      </c>
      <c r="BH22" s="2623">
        <v>2</v>
      </c>
      <c r="BI22" s="2623" t="s">
        <v>244</v>
      </c>
      <c r="BJ22" s="2623">
        <v>9</v>
      </c>
      <c r="BK22" s="2623">
        <v>2</v>
      </c>
      <c r="BL22" s="2623">
        <v>5</v>
      </c>
      <c r="BM22" s="2623">
        <v>2</v>
      </c>
    </row>
    <row r="23" spans="1:65">
      <c r="A23" s="2623" t="s">
        <v>1194</v>
      </c>
      <c r="B23" s="2623">
        <v>1224</v>
      </c>
      <c r="C23" s="2623">
        <v>735</v>
      </c>
      <c r="D23" s="2623">
        <v>339</v>
      </c>
      <c r="E23" s="2623">
        <v>150</v>
      </c>
      <c r="F23" s="2623">
        <v>137</v>
      </c>
      <c r="G23" s="2623">
        <v>10</v>
      </c>
      <c r="H23" s="2623">
        <v>62</v>
      </c>
      <c r="I23" s="2623">
        <v>65</v>
      </c>
      <c r="J23" s="2623">
        <v>3</v>
      </c>
      <c r="K23" s="2623" t="s">
        <v>244</v>
      </c>
      <c r="L23" s="2623">
        <v>3</v>
      </c>
      <c r="M23" s="2623" t="s">
        <v>244</v>
      </c>
      <c r="N23" s="2623">
        <v>46</v>
      </c>
      <c r="O23" s="2623">
        <v>4</v>
      </c>
      <c r="P23" s="2623">
        <v>32</v>
      </c>
      <c r="Q23" s="2623">
        <v>10</v>
      </c>
      <c r="R23" s="2623">
        <v>212</v>
      </c>
      <c r="S23" s="2623">
        <v>167</v>
      </c>
      <c r="T23" s="2623">
        <v>24</v>
      </c>
      <c r="U23" s="2623">
        <v>21</v>
      </c>
      <c r="V23" s="2623">
        <v>151</v>
      </c>
      <c r="W23" s="2623">
        <v>124</v>
      </c>
      <c r="X23" s="2623">
        <v>13</v>
      </c>
      <c r="Y23" s="2623">
        <v>14</v>
      </c>
      <c r="Z23" s="2623">
        <v>454</v>
      </c>
      <c r="AA23" s="2623">
        <v>387</v>
      </c>
      <c r="AB23" s="2623">
        <v>31</v>
      </c>
      <c r="AC23" s="2623">
        <v>36</v>
      </c>
      <c r="AD23" s="2623">
        <v>325</v>
      </c>
      <c r="AE23" s="2623">
        <v>289</v>
      </c>
      <c r="AF23" s="2623">
        <v>28</v>
      </c>
      <c r="AG23" s="2623">
        <v>8</v>
      </c>
      <c r="AH23" s="2623">
        <v>54</v>
      </c>
      <c r="AI23" s="2623">
        <v>13</v>
      </c>
      <c r="AJ23" s="2623">
        <v>41</v>
      </c>
      <c r="AK23" s="2623" t="s">
        <v>244</v>
      </c>
      <c r="AL23" s="2623">
        <v>30</v>
      </c>
      <c r="AM23" s="2623">
        <v>3</v>
      </c>
      <c r="AN23" s="2623">
        <v>27</v>
      </c>
      <c r="AO23" s="2623" t="s">
        <v>244</v>
      </c>
      <c r="AP23" s="2623">
        <v>1</v>
      </c>
      <c r="AQ23" s="2623" t="s">
        <v>244</v>
      </c>
      <c r="AR23" s="2623">
        <v>1</v>
      </c>
      <c r="AS23" s="2623" t="s">
        <v>244</v>
      </c>
      <c r="AT23" s="2623">
        <v>69</v>
      </c>
      <c r="AU23" s="2623">
        <v>14</v>
      </c>
      <c r="AV23" s="2623">
        <v>52</v>
      </c>
      <c r="AW23" s="2623">
        <v>3</v>
      </c>
      <c r="AX23" s="2623">
        <v>35</v>
      </c>
      <c r="AY23" s="2623">
        <v>9</v>
      </c>
      <c r="AZ23" s="2623">
        <v>25</v>
      </c>
      <c r="BA23" s="2623">
        <v>1</v>
      </c>
      <c r="BB23" s="2623">
        <v>23</v>
      </c>
      <c r="BC23" s="2623">
        <v>4</v>
      </c>
      <c r="BD23" s="2623">
        <v>19</v>
      </c>
      <c r="BE23" s="2623" t="s">
        <v>244</v>
      </c>
      <c r="BF23" s="2623">
        <v>2</v>
      </c>
      <c r="BG23" s="2623" t="s">
        <v>244</v>
      </c>
      <c r="BH23" s="2623">
        <v>2</v>
      </c>
      <c r="BI23" s="2623" t="s">
        <v>244</v>
      </c>
      <c r="BJ23" s="2623">
        <v>7</v>
      </c>
      <c r="BK23" s="2623" t="s">
        <v>244</v>
      </c>
      <c r="BL23" s="2623">
        <v>7</v>
      </c>
      <c r="BM23" s="2623" t="s">
        <v>244</v>
      </c>
    </row>
    <row r="24" spans="1:65">
      <c r="A24" s="2623" t="s">
        <v>1195</v>
      </c>
      <c r="B24" s="2623">
        <v>1902</v>
      </c>
      <c r="C24" s="2623">
        <v>1223</v>
      </c>
      <c r="D24" s="2623">
        <v>263</v>
      </c>
      <c r="E24" s="2623">
        <v>416</v>
      </c>
      <c r="F24" s="2623">
        <v>233</v>
      </c>
      <c r="G24" s="2623">
        <v>41</v>
      </c>
      <c r="H24" s="2623">
        <v>24</v>
      </c>
      <c r="I24" s="2623">
        <v>168</v>
      </c>
      <c r="J24" s="2623" t="s">
        <v>244</v>
      </c>
      <c r="K24" s="2623" t="s">
        <v>244</v>
      </c>
      <c r="L24" s="2623" t="s">
        <v>244</v>
      </c>
      <c r="M24" s="2623" t="s">
        <v>244</v>
      </c>
      <c r="N24" s="2623">
        <v>44</v>
      </c>
      <c r="O24" s="2623">
        <v>18</v>
      </c>
      <c r="P24" s="2623">
        <v>14</v>
      </c>
      <c r="Q24" s="2623">
        <v>12</v>
      </c>
      <c r="R24" s="2623">
        <v>339</v>
      </c>
      <c r="S24" s="2623">
        <v>246</v>
      </c>
      <c r="T24" s="2623">
        <v>35</v>
      </c>
      <c r="U24" s="2623">
        <v>58</v>
      </c>
      <c r="V24" s="2623">
        <v>321</v>
      </c>
      <c r="W24" s="2623">
        <v>236</v>
      </c>
      <c r="X24" s="2623">
        <v>20</v>
      </c>
      <c r="Y24" s="2623">
        <v>65</v>
      </c>
      <c r="Z24" s="2623">
        <v>705</v>
      </c>
      <c r="AA24" s="2623">
        <v>564</v>
      </c>
      <c r="AB24" s="2623">
        <v>44</v>
      </c>
      <c r="AC24" s="2623">
        <v>97</v>
      </c>
      <c r="AD24" s="2623">
        <v>385</v>
      </c>
      <c r="AE24" s="2623">
        <v>335</v>
      </c>
      <c r="AF24" s="2623">
        <v>26</v>
      </c>
      <c r="AG24" s="2623">
        <v>24</v>
      </c>
      <c r="AH24" s="2623">
        <v>70</v>
      </c>
      <c r="AI24" s="2623">
        <v>27</v>
      </c>
      <c r="AJ24" s="2623">
        <v>40</v>
      </c>
      <c r="AK24" s="2623">
        <v>3</v>
      </c>
      <c r="AL24" s="2623">
        <v>45</v>
      </c>
      <c r="AM24" s="2623">
        <v>21</v>
      </c>
      <c r="AN24" s="2623">
        <v>24</v>
      </c>
      <c r="AO24" s="2623" t="s">
        <v>244</v>
      </c>
      <c r="AP24" s="2623">
        <v>24</v>
      </c>
      <c r="AQ24" s="2623">
        <v>13</v>
      </c>
      <c r="AR24" s="2623">
        <v>11</v>
      </c>
      <c r="AS24" s="2623" t="s">
        <v>244</v>
      </c>
      <c r="AT24" s="2623">
        <v>63</v>
      </c>
      <c r="AU24" s="2623">
        <v>29</v>
      </c>
      <c r="AV24" s="2623">
        <v>28</v>
      </c>
      <c r="AW24" s="2623">
        <v>6</v>
      </c>
      <c r="AX24" s="2623">
        <v>44</v>
      </c>
      <c r="AY24" s="2623">
        <v>23</v>
      </c>
      <c r="AZ24" s="2623">
        <v>16</v>
      </c>
      <c r="BA24" s="2623">
        <v>5</v>
      </c>
      <c r="BB24" s="2623">
        <v>10</v>
      </c>
      <c r="BC24" s="2623">
        <v>4</v>
      </c>
      <c r="BD24" s="2623">
        <v>6</v>
      </c>
      <c r="BE24" s="2623" t="s">
        <v>244</v>
      </c>
      <c r="BF24" s="2623">
        <v>3</v>
      </c>
      <c r="BG24" s="2623">
        <v>1</v>
      </c>
      <c r="BH24" s="2623" t="s">
        <v>244</v>
      </c>
      <c r="BI24" s="2623">
        <v>2</v>
      </c>
      <c r="BJ24" s="2623">
        <v>1</v>
      </c>
      <c r="BK24" s="2623" t="s">
        <v>244</v>
      </c>
      <c r="BL24" s="2623">
        <v>1</v>
      </c>
      <c r="BM24" s="2623" t="s">
        <v>244</v>
      </c>
    </row>
    <row r="25" spans="1:65">
      <c r="A25" s="2623" t="s">
        <v>1196</v>
      </c>
      <c r="B25" s="2623">
        <v>819</v>
      </c>
      <c r="C25" s="2623">
        <v>528</v>
      </c>
      <c r="D25" s="2623">
        <v>157</v>
      </c>
      <c r="E25" s="2623">
        <v>134</v>
      </c>
      <c r="F25" s="2623">
        <v>108</v>
      </c>
      <c r="G25" s="2623">
        <v>16</v>
      </c>
      <c r="H25" s="2623">
        <v>21</v>
      </c>
      <c r="I25" s="2623">
        <v>71</v>
      </c>
      <c r="J25" s="2623">
        <v>2</v>
      </c>
      <c r="K25" s="2623" t="s">
        <v>244</v>
      </c>
      <c r="L25" s="2623">
        <v>2</v>
      </c>
      <c r="M25" s="2623" t="s">
        <v>244</v>
      </c>
      <c r="N25" s="2623">
        <v>29</v>
      </c>
      <c r="O25" s="2623">
        <v>8</v>
      </c>
      <c r="P25" s="2623">
        <v>17</v>
      </c>
      <c r="Q25" s="2623">
        <v>4</v>
      </c>
      <c r="R25" s="2623">
        <v>156</v>
      </c>
      <c r="S25" s="2623">
        <v>118</v>
      </c>
      <c r="T25" s="2623">
        <v>23</v>
      </c>
      <c r="U25" s="2623">
        <v>15</v>
      </c>
      <c r="V25" s="2623">
        <v>109</v>
      </c>
      <c r="W25" s="2623">
        <v>90</v>
      </c>
      <c r="X25" s="2623">
        <v>5</v>
      </c>
      <c r="Y25" s="2623">
        <v>14</v>
      </c>
      <c r="Z25" s="2623">
        <v>288</v>
      </c>
      <c r="AA25" s="2623">
        <v>236</v>
      </c>
      <c r="AB25" s="2623">
        <v>30</v>
      </c>
      <c r="AC25" s="2623">
        <v>22</v>
      </c>
      <c r="AD25" s="2623">
        <v>195</v>
      </c>
      <c r="AE25" s="2623">
        <v>162</v>
      </c>
      <c r="AF25" s="2623">
        <v>23</v>
      </c>
      <c r="AG25" s="2623">
        <v>10</v>
      </c>
      <c r="AH25" s="2623">
        <v>30</v>
      </c>
      <c r="AI25" s="2623">
        <v>15</v>
      </c>
      <c r="AJ25" s="2623">
        <v>13</v>
      </c>
      <c r="AK25" s="2623">
        <v>2</v>
      </c>
      <c r="AL25" s="2623">
        <v>28</v>
      </c>
      <c r="AM25" s="2623">
        <v>10</v>
      </c>
      <c r="AN25" s="2623">
        <v>17</v>
      </c>
      <c r="AO25" s="2623">
        <v>1</v>
      </c>
      <c r="AP25" s="2623">
        <v>12</v>
      </c>
      <c r="AQ25" s="2623">
        <v>7</v>
      </c>
      <c r="AR25" s="2623">
        <v>2</v>
      </c>
      <c r="AS25" s="2623">
        <v>3</v>
      </c>
      <c r="AT25" s="2623">
        <v>36</v>
      </c>
      <c r="AU25" s="2623">
        <v>22</v>
      </c>
      <c r="AV25" s="2623">
        <v>13</v>
      </c>
      <c r="AW25" s="2623">
        <v>1</v>
      </c>
      <c r="AX25" s="2623">
        <v>14</v>
      </c>
      <c r="AY25" s="2623">
        <v>6</v>
      </c>
      <c r="AZ25" s="2623">
        <v>8</v>
      </c>
      <c r="BA25" s="2623" t="s">
        <v>244</v>
      </c>
      <c r="BB25" s="2623">
        <v>5</v>
      </c>
      <c r="BC25" s="2623" t="s">
        <v>244</v>
      </c>
      <c r="BD25" s="2623">
        <v>5</v>
      </c>
      <c r="BE25" s="2623" t="s">
        <v>244</v>
      </c>
      <c r="BF25" s="2623" t="s">
        <v>244</v>
      </c>
      <c r="BG25" s="2623" t="s">
        <v>244</v>
      </c>
      <c r="BH25" s="2623" t="s">
        <v>244</v>
      </c>
      <c r="BI25" s="2623" t="s">
        <v>244</v>
      </c>
      <c r="BJ25" s="2623">
        <v>2</v>
      </c>
      <c r="BK25" s="2623" t="s">
        <v>244</v>
      </c>
      <c r="BL25" s="2623">
        <v>1</v>
      </c>
      <c r="BM25" s="2623">
        <v>1</v>
      </c>
    </row>
    <row r="26" spans="1:65">
      <c r="A26" s="2623" t="s">
        <v>1197</v>
      </c>
      <c r="B26" s="2623">
        <v>672</v>
      </c>
      <c r="C26" s="2623">
        <v>315</v>
      </c>
      <c r="D26" s="2623">
        <v>210</v>
      </c>
      <c r="E26" s="2623">
        <v>147</v>
      </c>
      <c r="F26" s="2623">
        <v>109</v>
      </c>
      <c r="G26" s="2623">
        <v>16</v>
      </c>
      <c r="H26" s="2623">
        <v>23</v>
      </c>
      <c r="I26" s="2623">
        <v>70</v>
      </c>
      <c r="J26" s="2623" t="s">
        <v>244</v>
      </c>
      <c r="K26" s="2623" t="s">
        <v>244</v>
      </c>
      <c r="L26" s="2623" t="s">
        <v>244</v>
      </c>
      <c r="M26" s="2623" t="s">
        <v>244</v>
      </c>
      <c r="N26" s="2623">
        <v>23</v>
      </c>
      <c r="O26" s="2623">
        <v>5</v>
      </c>
      <c r="P26" s="2623">
        <v>12</v>
      </c>
      <c r="Q26" s="2623">
        <v>6</v>
      </c>
      <c r="R26" s="2623">
        <v>86</v>
      </c>
      <c r="S26" s="2623">
        <v>43</v>
      </c>
      <c r="T26" s="2623">
        <v>19</v>
      </c>
      <c r="U26" s="2623">
        <v>24</v>
      </c>
      <c r="V26" s="2623">
        <v>119</v>
      </c>
      <c r="W26" s="2623">
        <v>70</v>
      </c>
      <c r="X26" s="2623">
        <v>33</v>
      </c>
      <c r="Y26" s="2623">
        <v>16</v>
      </c>
      <c r="Z26" s="2623">
        <v>212</v>
      </c>
      <c r="AA26" s="2623">
        <v>156</v>
      </c>
      <c r="AB26" s="2623">
        <v>32</v>
      </c>
      <c r="AC26" s="2623">
        <v>24</v>
      </c>
      <c r="AD26" s="2623">
        <v>127</v>
      </c>
      <c r="AE26" s="2623">
        <v>103</v>
      </c>
      <c r="AF26" s="2623">
        <v>13</v>
      </c>
      <c r="AG26" s="2623">
        <v>11</v>
      </c>
      <c r="AH26" s="2623">
        <v>29</v>
      </c>
      <c r="AI26" s="2623">
        <v>7</v>
      </c>
      <c r="AJ26" s="2623">
        <v>19</v>
      </c>
      <c r="AK26" s="2623">
        <v>3</v>
      </c>
      <c r="AL26" s="2623">
        <v>30</v>
      </c>
      <c r="AM26" s="2623">
        <v>9</v>
      </c>
      <c r="AN26" s="2623">
        <v>18</v>
      </c>
      <c r="AO26" s="2623">
        <v>3</v>
      </c>
      <c r="AP26" s="2623">
        <v>7</v>
      </c>
      <c r="AQ26" s="2623">
        <v>2</v>
      </c>
      <c r="AR26" s="2623">
        <v>5</v>
      </c>
      <c r="AS26" s="2623" t="s">
        <v>244</v>
      </c>
      <c r="AT26" s="2623">
        <v>38</v>
      </c>
      <c r="AU26" s="2623">
        <v>4</v>
      </c>
      <c r="AV26" s="2623">
        <v>34</v>
      </c>
      <c r="AW26" s="2623" t="s">
        <v>244</v>
      </c>
      <c r="AX26" s="2623">
        <v>11</v>
      </c>
      <c r="AY26" s="2623">
        <v>2</v>
      </c>
      <c r="AZ26" s="2623">
        <v>8</v>
      </c>
      <c r="BA26" s="2623">
        <v>1</v>
      </c>
      <c r="BB26" s="2623">
        <v>7</v>
      </c>
      <c r="BC26" s="2623">
        <v>1</v>
      </c>
      <c r="BD26" s="2623">
        <v>6</v>
      </c>
      <c r="BE26" s="2623" t="s">
        <v>244</v>
      </c>
      <c r="BF26" s="2623">
        <v>1</v>
      </c>
      <c r="BG26" s="2623" t="s">
        <v>244</v>
      </c>
      <c r="BH26" s="2623">
        <v>1</v>
      </c>
      <c r="BI26" s="2623" t="s">
        <v>244</v>
      </c>
      <c r="BJ26" s="2623" t="s">
        <v>244</v>
      </c>
      <c r="BK26" s="2623" t="s">
        <v>244</v>
      </c>
      <c r="BL26" s="2623" t="s">
        <v>244</v>
      </c>
      <c r="BM26" s="2623" t="s">
        <v>244</v>
      </c>
    </row>
    <row r="27" spans="1:65">
      <c r="A27" s="2623" t="s">
        <v>1198</v>
      </c>
      <c r="B27" s="2623">
        <v>223</v>
      </c>
      <c r="C27" s="2623">
        <v>117</v>
      </c>
      <c r="D27" s="2623">
        <v>85</v>
      </c>
      <c r="E27" s="2623">
        <v>21</v>
      </c>
      <c r="F27" s="2623">
        <v>26</v>
      </c>
      <c r="G27" s="2623">
        <v>8</v>
      </c>
      <c r="H27" s="2623">
        <v>16</v>
      </c>
      <c r="I27" s="2623">
        <v>2</v>
      </c>
      <c r="J27" s="2623" t="s">
        <v>244</v>
      </c>
      <c r="K27" s="2623" t="s">
        <v>244</v>
      </c>
      <c r="L27" s="2623" t="s">
        <v>244</v>
      </c>
      <c r="M27" s="2623" t="s">
        <v>244</v>
      </c>
      <c r="N27" s="2623">
        <v>10</v>
      </c>
      <c r="O27" s="2623">
        <v>2</v>
      </c>
      <c r="P27" s="2623">
        <v>8</v>
      </c>
      <c r="Q27" s="2623" t="s">
        <v>244</v>
      </c>
      <c r="R27" s="2623">
        <v>44</v>
      </c>
      <c r="S27" s="2623">
        <v>33</v>
      </c>
      <c r="T27" s="2623">
        <v>5</v>
      </c>
      <c r="U27" s="2623">
        <v>6</v>
      </c>
      <c r="V27" s="2623">
        <v>23</v>
      </c>
      <c r="W27" s="2623">
        <v>15</v>
      </c>
      <c r="X27" s="2623">
        <v>5</v>
      </c>
      <c r="Y27" s="2623">
        <v>3</v>
      </c>
      <c r="Z27" s="2623">
        <v>67</v>
      </c>
      <c r="AA27" s="2623">
        <v>49</v>
      </c>
      <c r="AB27" s="2623">
        <v>9</v>
      </c>
      <c r="AC27" s="2623">
        <v>9</v>
      </c>
      <c r="AD27" s="2623">
        <v>30</v>
      </c>
      <c r="AE27" s="2623">
        <v>26</v>
      </c>
      <c r="AF27" s="2623">
        <v>4</v>
      </c>
      <c r="AG27" s="2623" t="s">
        <v>244</v>
      </c>
      <c r="AH27" s="2623">
        <v>10</v>
      </c>
      <c r="AI27" s="2623">
        <v>2</v>
      </c>
      <c r="AJ27" s="2623">
        <v>8</v>
      </c>
      <c r="AK27" s="2623" t="s">
        <v>244</v>
      </c>
      <c r="AL27" s="2623">
        <v>8</v>
      </c>
      <c r="AM27" s="2623">
        <v>3</v>
      </c>
      <c r="AN27" s="2623">
        <v>5</v>
      </c>
      <c r="AO27" s="2623" t="s">
        <v>244</v>
      </c>
      <c r="AP27" s="2623">
        <v>1</v>
      </c>
      <c r="AQ27" s="2623" t="s">
        <v>244</v>
      </c>
      <c r="AR27" s="2623">
        <v>1</v>
      </c>
      <c r="AS27" s="2623" t="s">
        <v>244</v>
      </c>
      <c r="AT27" s="2623">
        <v>16</v>
      </c>
      <c r="AU27" s="2623">
        <v>3</v>
      </c>
      <c r="AV27" s="2623">
        <v>13</v>
      </c>
      <c r="AW27" s="2623" t="s">
        <v>244</v>
      </c>
      <c r="AX27" s="2623">
        <v>11</v>
      </c>
      <c r="AY27" s="2623">
        <v>1</v>
      </c>
      <c r="AZ27" s="2623">
        <v>10</v>
      </c>
      <c r="BA27" s="2623" t="s">
        <v>244</v>
      </c>
      <c r="BB27" s="2623">
        <v>7</v>
      </c>
      <c r="BC27" s="2623">
        <v>1</v>
      </c>
      <c r="BD27" s="2623">
        <v>5</v>
      </c>
      <c r="BE27" s="2623">
        <v>1</v>
      </c>
      <c r="BF27" s="2623" t="s">
        <v>244</v>
      </c>
      <c r="BG27" s="2623" t="s">
        <v>244</v>
      </c>
      <c r="BH27" s="2623" t="s">
        <v>244</v>
      </c>
      <c r="BI27" s="2623" t="s">
        <v>244</v>
      </c>
      <c r="BJ27" s="2623" t="s">
        <v>244</v>
      </c>
      <c r="BK27" s="2623" t="s">
        <v>244</v>
      </c>
      <c r="BL27" s="2623" t="s">
        <v>244</v>
      </c>
      <c r="BM27" s="2623" t="s">
        <v>244</v>
      </c>
    </row>
    <row r="28" spans="1:65">
      <c r="A28" s="2623" t="s">
        <v>1199</v>
      </c>
      <c r="B28" s="2623">
        <v>1189</v>
      </c>
      <c r="C28" s="2623">
        <v>734</v>
      </c>
      <c r="D28" s="2623">
        <v>284</v>
      </c>
      <c r="E28" s="2623">
        <v>171</v>
      </c>
      <c r="F28" s="2623">
        <v>125</v>
      </c>
      <c r="G28" s="2623">
        <v>51</v>
      </c>
      <c r="H28" s="2623">
        <v>34</v>
      </c>
      <c r="I28" s="2623">
        <v>40</v>
      </c>
      <c r="J28" s="2623">
        <v>2</v>
      </c>
      <c r="K28" s="2623" t="s">
        <v>244</v>
      </c>
      <c r="L28" s="2623">
        <v>1</v>
      </c>
      <c r="M28" s="2623">
        <v>1</v>
      </c>
      <c r="N28" s="2623">
        <v>37</v>
      </c>
      <c r="O28" s="2623">
        <v>16</v>
      </c>
      <c r="P28" s="2623">
        <v>16</v>
      </c>
      <c r="Q28" s="2623">
        <v>5</v>
      </c>
      <c r="R28" s="2623">
        <v>235</v>
      </c>
      <c r="S28" s="2623">
        <v>161</v>
      </c>
      <c r="T28" s="2623">
        <v>35</v>
      </c>
      <c r="U28" s="2623">
        <v>39</v>
      </c>
      <c r="V28" s="2623">
        <v>166</v>
      </c>
      <c r="W28" s="2623">
        <v>109</v>
      </c>
      <c r="X28" s="2623">
        <v>27</v>
      </c>
      <c r="Y28" s="2623">
        <v>30</v>
      </c>
      <c r="Z28" s="2623">
        <v>381</v>
      </c>
      <c r="AA28" s="2623">
        <v>299</v>
      </c>
      <c r="AB28" s="2623">
        <v>36</v>
      </c>
      <c r="AC28" s="2623">
        <v>46</v>
      </c>
      <c r="AD28" s="2623">
        <v>205</v>
      </c>
      <c r="AE28" s="2623">
        <v>163</v>
      </c>
      <c r="AF28" s="2623">
        <v>25</v>
      </c>
      <c r="AG28" s="2623">
        <v>17</v>
      </c>
      <c r="AH28" s="2623">
        <v>68</v>
      </c>
      <c r="AI28" s="2623">
        <v>23</v>
      </c>
      <c r="AJ28" s="2623">
        <v>44</v>
      </c>
      <c r="AK28" s="2623">
        <v>1</v>
      </c>
      <c r="AL28" s="2623">
        <v>31</v>
      </c>
      <c r="AM28" s="2623">
        <v>16</v>
      </c>
      <c r="AN28" s="2623">
        <v>14</v>
      </c>
      <c r="AO28" s="2623">
        <v>1</v>
      </c>
      <c r="AP28" s="2623">
        <v>8</v>
      </c>
      <c r="AQ28" s="2623">
        <v>3</v>
      </c>
      <c r="AR28" s="2623">
        <v>5</v>
      </c>
      <c r="AS28" s="2623" t="s">
        <v>244</v>
      </c>
      <c r="AT28" s="2623">
        <v>72</v>
      </c>
      <c r="AU28" s="2623">
        <v>29</v>
      </c>
      <c r="AV28" s="2623">
        <v>38</v>
      </c>
      <c r="AW28" s="2623">
        <v>5</v>
      </c>
      <c r="AX28" s="2623">
        <v>40</v>
      </c>
      <c r="AY28" s="2623">
        <v>18</v>
      </c>
      <c r="AZ28" s="2623">
        <v>21</v>
      </c>
      <c r="BA28" s="2623">
        <v>1</v>
      </c>
      <c r="BB28" s="2623">
        <v>14</v>
      </c>
      <c r="BC28" s="2623">
        <v>6</v>
      </c>
      <c r="BD28" s="2623">
        <v>7</v>
      </c>
      <c r="BE28" s="2623">
        <v>1</v>
      </c>
      <c r="BF28" s="2623">
        <v>5</v>
      </c>
      <c r="BG28" s="2623">
        <v>3</v>
      </c>
      <c r="BH28" s="2623">
        <v>2</v>
      </c>
      <c r="BI28" s="2623" t="s">
        <v>244</v>
      </c>
      <c r="BJ28" s="2623">
        <v>5</v>
      </c>
      <c r="BK28" s="2623" t="s">
        <v>244</v>
      </c>
      <c r="BL28" s="2623">
        <v>4</v>
      </c>
      <c r="BM28" s="2623">
        <v>1</v>
      </c>
    </row>
    <row r="29" spans="1:65">
      <c r="A29" s="2623" t="s">
        <v>1200</v>
      </c>
      <c r="B29" s="2623">
        <v>643</v>
      </c>
      <c r="C29" s="2623">
        <v>255</v>
      </c>
      <c r="D29" s="2623">
        <v>240</v>
      </c>
      <c r="E29" s="2623">
        <v>148</v>
      </c>
      <c r="F29" s="2623">
        <v>69</v>
      </c>
      <c r="G29" s="2623">
        <v>8</v>
      </c>
      <c r="H29" s="2623">
        <v>32</v>
      </c>
      <c r="I29" s="2623">
        <v>29</v>
      </c>
      <c r="J29" s="2623" t="s">
        <v>244</v>
      </c>
      <c r="K29" s="2623" t="s">
        <v>244</v>
      </c>
      <c r="L29" s="2623" t="s">
        <v>244</v>
      </c>
      <c r="M29" s="2623" t="s">
        <v>244</v>
      </c>
      <c r="N29" s="2623">
        <v>22</v>
      </c>
      <c r="O29" s="2623">
        <v>1</v>
      </c>
      <c r="P29" s="2623">
        <v>17</v>
      </c>
      <c r="Q29" s="2623">
        <v>4</v>
      </c>
      <c r="R29" s="2623">
        <v>119</v>
      </c>
      <c r="S29" s="2623">
        <v>53</v>
      </c>
      <c r="T29" s="2623">
        <v>41</v>
      </c>
      <c r="U29" s="2623">
        <v>25</v>
      </c>
      <c r="V29" s="2623">
        <v>126</v>
      </c>
      <c r="W29" s="2623">
        <v>55</v>
      </c>
      <c r="X29" s="2623">
        <v>35</v>
      </c>
      <c r="Y29" s="2623">
        <v>36</v>
      </c>
      <c r="Z29" s="2623">
        <v>196</v>
      </c>
      <c r="AA29" s="2623">
        <v>126</v>
      </c>
      <c r="AB29" s="2623">
        <v>25</v>
      </c>
      <c r="AC29" s="2623">
        <v>45</v>
      </c>
      <c r="AD29" s="2623">
        <v>62</v>
      </c>
      <c r="AE29" s="2623">
        <v>48</v>
      </c>
      <c r="AF29" s="2623">
        <v>9</v>
      </c>
      <c r="AG29" s="2623">
        <v>5</v>
      </c>
      <c r="AH29" s="2623">
        <v>25</v>
      </c>
      <c r="AI29" s="2623">
        <v>7</v>
      </c>
      <c r="AJ29" s="2623">
        <v>15</v>
      </c>
      <c r="AK29" s="2623">
        <v>3</v>
      </c>
      <c r="AL29" s="2623">
        <v>21</v>
      </c>
      <c r="AM29" s="2623">
        <v>3</v>
      </c>
      <c r="AN29" s="2623">
        <v>18</v>
      </c>
      <c r="AO29" s="2623" t="s">
        <v>244</v>
      </c>
      <c r="AP29" s="2623">
        <v>3</v>
      </c>
      <c r="AQ29" s="2623">
        <v>1</v>
      </c>
      <c r="AR29" s="2623">
        <v>1</v>
      </c>
      <c r="AS29" s="2623">
        <v>1</v>
      </c>
      <c r="AT29" s="2623">
        <v>41</v>
      </c>
      <c r="AU29" s="2623">
        <v>1</v>
      </c>
      <c r="AV29" s="2623">
        <v>37</v>
      </c>
      <c r="AW29" s="2623">
        <v>3</v>
      </c>
      <c r="AX29" s="2623">
        <v>11</v>
      </c>
      <c r="AY29" s="2623" t="s">
        <v>244</v>
      </c>
      <c r="AZ29" s="2623">
        <v>11</v>
      </c>
      <c r="BA29" s="2623" t="s">
        <v>244</v>
      </c>
      <c r="BB29" s="2623">
        <v>8</v>
      </c>
      <c r="BC29" s="2623" t="s">
        <v>244</v>
      </c>
      <c r="BD29" s="2623">
        <v>8</v>
      </c>
      <c r="BE29" s="2623" t="s">
        <v>244</v>
      </c>
      <c r="BF29" s="2623" t="s">
        <v>244</v>
      </c>
      <c r="BG29" s="2623" t="s">
        <v>244</v>
      </c>
      <c r="BH29" s="2623" t="s">
        <v>244</v>
      </c>
      <c r="BI29" s="2623" t="s">
        <v>244</v>
      </c>
      <c r="BJ29" s="2623">
        <v>2</v>
      </c>
      <c r="BK29" s="2623" t="s">
        <v>244</v>
      </c>
      <c r="BL29" s="2623" t="s">
        <v>244</v>
      </c>
      <c r="BM29" s="2623">
        <v>2</v>
      </c>
    </row>
    <row r="30" spans="1:65">
      <c r="A30" s="2623" t="s">
        <v>1201</v>
      </c>
      <c r="B30" s="2623">
        <v>1561</v>
      </c>
      <c r="C30" s="2623">
        <v>1011</v>
      </c>
      <c r="D30" s="2623">
        <v>146</v>
      </c>
      <c r="E30" s="2623">
        <v>404</v>
      </c>
      <c r="F30" s="2623">
        <v>258</v>
      </c>
      <c r="G30" s="2623">
        <v>35</v>
      </c>
      <c r="H30" s="2623">
        <v>26</v>
      </c>
      <c r="I30" s="2623">
        <v>197</v>
      </c>
      <c r="J30" s="2623">
        <v>3</v>
      </c>
      <c r="K30" s="2623" t="s">
        <v>244</v>
      </c>
      <c r="L30" s="2623" t="s">
        <v>244</v>
      </c>
      <c r="M30" s="2623">
        <v>3</v>
      </c>
      <c r="N30" s="2623">
        <v>48</v>
      </c>
      <c r="O30" s="2623">
        <v>18</v>
      </c>
      <c r="P30" s="2623">
        <v>16</v>
      </c>
      <c r="Q30" s="2623">
        <v>14</v>
      </c>
      <c r="R30" s="2623">
        <v>272</v>
      </c>
      <c r="S30" s="2623">
        <v>211</v>
      </c>
      <c r="T30" s="2623">
        <v>8</v>
      </c>
      <c r="U30" s="2623">
        <v>53</v>
      </c>
      <c r="V30" s="2623">
        <v>181</v>
      </c>
      <c r="W30" s="2623">
        <v>145</v>
      </c>
      <c r="X30" s="2623">
        <v>5</v>
      </c>
      <c r="Y30" s="2623">
        <v>31</v>
      </c>
      <c r="Z30" s="2623">
        <v>582</v>
      </c>
      <c r="AA30" s="2623">
        <v>493</v>
      </c>
      <c r="AB30" s="2623">
        <v>6</v>
      </c>
      <c r="AC30" s="2623">
        <v>83</v>
      </c>
      <c r="AD30" s="2623">
        <v>296</v>
      </c>
      <c r="AE30" s="2623">
        <v>269</v>
      </c>
      <c r="AF30" s="2623">
        <v>5</v>
      </c>
      <c r="AG30" s="2623">
        <v>22</v>
      </c>
      <c r="AH30" s="2623">
        <v>55</v>
      </c>
      <c r="AI30" s="2623">
        <v>23</v>
      </c>
      <c r="AJ30" s="2623">
        <v>30</v>
      </c>
      <c r="AK30" s="2623">
        <v>2</v>
      </c>
      <c r="AL30" s="2623">
        <v>31</v>
      </c>
      <c r="AM30" s="2623">
        <v>17</v>
      </c>
      <c r="AN30" s="2623">
        <v>11</v>
      </c>
      <c r="AO30" s="2623">
        <v>3</v>
      </c>
      <c r="AP30" s="2623">
        <v>6</v>
      </c>
      <c r="AQ30" s="2623">
        <v>5</v>
      </c>
      <c r="AR30" s="2623" t="s">
        <v>244</v>
      </c>
      <c r="AS30" s="2623">
        <v>1</v>
      </c>
      <c r="AT30" s="2623">
        <v>60</v>
      </c>
      <c r="AU30" s="2623">
        <v>31</v>
      </c>
      <c r="AV30" s="2623">
        <v>25</v>
      </c>
      <c r="AW30" s="2623">
        <v>4</v>
      </c>
      <c r="AX30" s="2623">
        <v>34</v>
      </c>
      <c r="AY30" s="2623">
        <v>15</v>
      </c>
      <c r="AZ30" s="2623">
        <v>13</v>
      </c>
      <c r="BA30" s="2623">
        <v>6</v>
      </c>
      <c r="BB30" s="2623">
        <v>14</v>
      </c>
      <c r="BC30" s="2623">
        <v>7</v>
      </c>
      <c r="BD30" s="2623">
        <v>6</v>
      </c>
      <c r="BE30" s="2623">
        <v>1</v>
      </c>
      <c r="BF30" s="2623">
        <v>4</v>
      </c>
      <c r="BG30" s="2623">
        <v>4</v>
      </c>
      <c r="BH30" s="2623" t="s">
        <v>244</v>
      </c>
      <c r="BI30" s="2623" t="s">
        <v>244</v>
      </c>
      <c r="BJ30" s="2623">
        <v>13</v>
      </c>
      <c r="BK30" s="2623">
        <v>7</v>
      </c>
      <c r="BL30" s="2623" t="s">
        <v>244</v>
      </c>
      <c r="BM30" s="2623">
        <v>6</v>
      </c>
    </row>
    <row r="31" spans="1:65">
      <c r="A31" s="2623" t="s">
        <v>1202</v>
      </c>
      <c r="B31" s="2623">
        <v>2441</v>
      </c>
      <c r="C31" s="2623">
        <v>1384</v>
      </c>
      <c r="D31" s="2623">
        <v>489</v>
      </c>
      <c r="E31" s="2623">
        <v>568</v>
      </c>
      <c r="F31" s="2623">
        <v>470</v>
      </c>
      <c r="G31" s="2623">
        <v>82</v>
      </c>
      <c r="H31" s="2623">
        <v>104</v>
      </c>
      <c r="I31" s="2623">
        <v>284</v>
      </c>
      <c r="J31" s="2623">
        <v>6</v>
      </c>
      <c r="K31" s="2623">
        <v>2</v>
      </c>
      <c r="L31" s="2623" t="s">
        <v>244</v>
      </c>
      <c r="M31" s="2623">
        <v>4</v>
      </c>
      <c r="N31" s="2623">
        <v>95</v>
      </c>
      <c r="O31" s="2623">
        <v>35</v>
      </c>
      <c r="P31" s="2623">
        <v>43</v>
      </c>
      <c r="Q31" s="2623">
        <v>17</v>
      </c>
      <c r="R31" s="2623">
        <v>408</v>
      </c>
      <c r="S31" s="2623">
        <v>293</v>
      </c>
      <c r="T31" s="2623">
        <v>34</v>
      </c>
      <c r="U31" s="2623">
        <v>81</v>
      </c>
      <c r="V31" s="2623">
        <v>316</v>
      </c>
      <c r="W31" s="2623">
        <v>222</v>
      </c>
      <c r="X31" s="2623">
        <v>29</v>
      </c>
      <c r="Y31" s="2623">
        <v>65</v>
      </c>
      <c r="Z31" s="2623">
        <v>692</v>
      </c>
      <c r="AA31" s="2623">
        <v>556</v>
      </c>
      <c r="AB31" s="2623">
        <v>43</v>
      </c>
      <c r="AC31" s="2623">
        <v>93</v>
      </c>
      <c r="AD31" s="2623">
        <v>293</v>
      </c>
      <c r="AE31" s="2623">
        <v>247</v>
      </c>
      <c r="AF31" s="2623">
        <v>15</v>
      </c>
      <c r="AG31" s="2623">
        <v>31</v>
      </c>
      <c r="AH31" s="2623">
        <v>59</v>
      </c>
      <c r="AI31" s="2623">
        <v>19</v>
      </c>
      <c r="AJ31" s="2623">
        <v>34</v>
      </c>
      <c r="AK31" s="2623">
        <v>6</v>
      </c>
      <c r="AL31" s="2623">
        <v>62</v>
      </c>
      <c r="AM31" s="2623">
        <v>23</v>
      </c>
      <c r="AN31" s="2623">
        <v>38</v>
      </c>
      <c r="AO31" s="2623">
        <v>1</v>
      </c>
      <c r="AP31" s="2623">
        <v>17</v>
      </c>
      <c r="AQ31" s="2623">
        <v>10</v>
      </c>
      <c r="AR31" s="2623">
        <v>6</v>
      </c>
      <c r="AS31" s="2623">
        <v>1</v>
      </c>
      <c r="AT31" s="2623">
        <v>170</v>
      </c>
      <c r="AU31" s="2623">
        <v>66</v>
      </c>
      <c r="AV31" s="2623">
        <v>99</v>
      </c>
      <c r="AW31" s="2623">
        <v>5</v>
      </c>
      <c r="AX31" s="2623">
        <v>89</v>
      </c>
      <c r="AY31" s="2623">
        <v>39</v>
      </c>
      <c r="AZ31" s="2623">
        <v>44</v>
      </c>
      <c r="BA31" s="2623">
        <v>6</v>
      </c>
      <c r="BB31" s="2623">
        <v>42</v>
      </c>
      <c r="BC31" s="2623">
        <v>26</v>
      </c>
      <c r="BD31" s="2623">
        <v>13</v>
      </c>
      <c r="BE31" s="2623">
        <v>3</v>
      </c>
      <c r="BF31" s="2623">
        <v>7</v>
      </c>
      <c r="BG31" s="2623">
        <v>7</v>
      </c>
      <c r="BH31" s="2623" t="s">
        <v>244</v>
      </c>
      <c r="BI31" s="2623" t="s">
        <v>244</v>
      </c>
      <c r="BJ31" s="2623">
        <v>8</v>
      </c>
      <c r="BK31" s="2623">
        <v>4</v>
      </c>
      <c r="BL31" s="2623">
        <v>2</v>
      </c>
      <c r="BM31" s="2623">
        <v>2</v>
      </c>
    </row>
    <row r="32" spans="1:65">
      <c r="A32" s="2623" t="s">
        <v>1203</v>
      </c>
      <c r="B32" s="2623">
        <v>762</v>
      </c>
      <c r="C32" s="2623">
        <v>456</v>
      </c>
      <c r="D32" s="2623">
        <v>137</v>
      </c>
      <c r="E32" s="2623">
        <v>169</v>
      </c>
      <c r="F32" s="2623">
        <v>104</v>
      </c>
      <c r="G32" s="2623">
        <v>21</v>
      </c>
      <c r="H32" s="2623">
        <v>32</v>
      </c>
      <c r="I32" s="2623">
        <v>51</v>
      </c>
      <c r="J32" s="2623">
        <v>5</v>
      </c>
      <c r="K32" s="2623">
        <v>1</v>
      </c>
      <c r="L32" s="2623">
        <v>1</v>
      </c>
      <c r="M32" s="2623">
        <v>3</v>
      </c>
      <c r="N32" s="2623">
        <v>25</v>
      </c>
      <c r="O32" s="2623">
        <v>7</v>
      </c>
      <c r="P32" s="2623">
        <v>9</v>
      </c>
      <c r="Q32" s="2623">
        <v>9</v>
      </c>
      <c r="R32" s="2623">
        <v>119</v>
      </c>
      <c r="S32" s="2623">
        <v>91</v>
      </c>
      <c r="T32" s="2623">
        <v>6</v>
      </c>
      <c r="U32" s="2623">
        <v>22</v>
      </c>
      <c r="V32" s="2623">
        <v>125</v>
      </c>
      <c r="W32" s="2623">
        <v>82</v>
      </c>
      <c r="X32" s="2623">
        <v>16</v>
      </c>
      <c r="Y32" s="2623">
        <v>27</v>
      </c>
      <c r="Z32" s="2623">
        <v>261</v>
      </c>
      <c r="AA32" s="2623">
        <v>212</v>
      </c>
      <c r="AB32" s="2623">
        <v>4</v>
      </c>
      <c r="AC32" s="2623">
        <v>45</v>
      </c>
      <c r="AD32" s="2623">
        <v>117</v>
      </c>
      <c r="AE32" s="2623">
        <v>102</v>
      </c>
      <c r="AF32" s="2623">
        <v>4</v>
      </c>
      <c r="AG32" s="2623">
        <v>11</v>
      </c>
      <c r="AH32" s="2623">
        <v>30</v>
      </c>
      <c r="AI32" s="2623">
        <v>10</v>
      </c>
      <c r="AJ32" s="2623">
        <v>16</v>
      </c>
      <c r="AK32" s="2623">
        <v>4</v>
      </c>
      <c r="AL32" s="2623">
        <v>23</v>
      </c>
      <c r="AM32" s="2623">
        <v>8</v>
      </c>
      <c r="AN32" s="2623">
        <v>12</v>
      </c>
      <c r="AO32" s="2623">
        <v>3</v>
      </c>
      <c r="AP32" s="2623">
        <v>6</v>
      </c>
      <c r="AQ32" s="2623">
        <v>3</v>
      </c>
      <c r="AR32" s="2623">
        <v>3</v>
      </c>
      <c r="AS32" s="2623" t="s">
        <v>244</v>
      </c>
      <c r="AT32" s="2623">
        <v>29</v>
      </c>
      <c r="AU32" s="2623">
        <v>9</v>
      </c>
      <c r="AV32" s="2623">
        <v>19</v>
      </c>
      <c r="AW32" s="2623">
        <v>1</v>
      </c>
      <c r="AX32" s="2623">
        <v>17</v>
      </c>
      <c r="AY32" s="2623">
        <v>8</v>
      </c>
      <c r="AZ32" s="2623">
        <v>9</v>
      </c>
      <c r="BA32" s="2623" t="s">
        <v>244</v>
      </c>
      <c r="BB32" s="2623">
        <v>11</v>
      </c>
      <c r="BC32" s="2623">
        <v>3</v>
      </c>
      <c r="BD32" s="2623">
        <v>8</v>
      </c>
      <c r="BE32" s="2623" t="s">
        <v>244</v>
      </c>
      <c r="BF32" s="2623" t="s">
        <v>244</v>
      </c>
      <c r="BG32" s="2623" t="s">
        <v>244</v>
      </c>
      <c r="BH32" s="2623" t="s">
        <v>244</v>
      </c>
      <c r="BI32" s="2623" t="s">
        <v>244</v>
      </c>
      <c r="BJ32" s="2623">
        <v>7</v>
      </c>
      <c r="BK32" s="2623">
        <v>1</v>
      </c>
      <c r="BL32" s="2623">
        <v>2</v>
      </c>
      <c r="BM32" s="2623">
        <v>4</v>
      </c>
    </row>
    <row r="33" spans="1:65">
      <c r="A33" s="2623" t="s">
        <v>1204</v>
      </c>
      <c r="B33" s="2623">
        <v>407</v>
      </c>
      <c r="C33" s="2623">
        <v>259</v>
      </c>
      <c r="D33" s="2623">
        <v>71</v>
      </c>
      <c r="E33" s="2623">
        <v>77</v>
      </c>
      <c r="F33" s="2623">
        <v>58</v>
      </c>
      <c r="G33" s="2623">
        <v>2</v>
      </c>
      <c r="H33" s="2623">
        <v>16</v>
      </c>
      <c r="I33" s="2623">
        <v>40</v>
      </c>
      <c r="J33" s="2623" t="s">
        <v>244</v>
      </c>
      <c r="K33" s="2623" t="s">
        <v>244</v>
      </c>
      <c r="L33" s="2623" t="s">
        <v>244</v>
      </c>
      <c r="M33" s="2623" t="s">
        <v>244</v>
      </c>
      <c r="N33" s="2623">
        <v>16</v>
      </c>
      <c r="O33" s="2623">
        <v>4</v>
      </c>
      <c r="P33" s="2623">
        <v>5</v>
      </c>
      <c r="Q33" s="2623">
        <v>7</v>
      </c>
      <c r="R33" s="2623">
        <v>99</v>
      </c>
      <c r="S33" s="2623">
        <v>84</v>
      </c>
      <c r="T33" s="2623">
        <v>7</v>
      </c>
      <c r="U33" s="2623">
        <v>8</v>
      </c>
      <c r="V33" s="2623">
        <v>30</v>
      </c>
      <c r="W33" s="2623">
        <v>18</v>
      </c>
      <c r="X33" s="2623">
        <v>7</v>
      </c>
      <c r="Y33" s="2623">
        <v>5</v>
      </c>
      <c r="Z33" s="2623">
        <v>126</v>
      </c>
      <c r="AA33" s="2623">
        <v>107</v>
      </c>
      <c r="AB33" s="2623">
        <v>9</v>
      </c>
      <c r="AC33" s="2623">
        <v>10</v>
      </c>
      <c r="AD33" s="2623">
        <v>63</v>
      </c>
      <c r="AE33" s="2623">
        <v>54</v>
      </c>
      <c r="AF33" s="2623">
        <v>6</v>
      </c>
      <c r="AG33" s="2623">
        <v>3</v>
      </c>
      <c r="AH33" s="2623">
        <v>10</v>
      </c>
      <c r="AI33" s="2623">
        <v>2</v>
      </c>
      <c r="AJ33" s="2623">
        <v>7</v>
      </c>
      <c r="AK33" s="2623">
        <v>1</v>
      </c>
      <c r="AL33" s="2623">
        <v>13</v>
      </c>
      <c r="AM33" s="2623">
        <v>4</v>
      </c>
      <c r="AN33" s="2623">
        <v>9</v>
      </c>
      <c r="AO33" s="2623" t="s">
        <v>244</v>
      </c>
      <c r="AP33" s="2623" t="s">
        <v>244</v>
      </c>
      <c r="AQ33" s="2623" t="s">
        <v>244</v>
      </c>
      <c r="AR33" s="2623" t="s">
        <v>244</v>
      </c>
      <c r="AS33" s="2623" t="s">
        <v>244</v>
      </c>
      <c r="AT33" s="2623">
        <v>25</v>
      </c>
      <c r="AU33" s="2623">
        <v>20</v>
      </c>
      <c r="AV33" s="2623">
        <v>4</v>
      </c>
      <c r="AW33" s="2623">
        <v>1</v>
      </c>
      <c r="AX33" s="2623">
        <v>13</v>
      </c>
      <c r="AY33" s="2623">
        <v>12</v>
      </c>
      <c r="AZ33" s="2623" t="s">
        <v>244</v>
      </c>
      <c r="BA33" s="2623">
        <v>1</v>
      </c>
      <c r="BB33" s="2623">
        <v>12</v>
      </c>
      <c r="BC33" s="2623">
        <v>5</v>
      </c>
      <c r="BD33" s="2623">
        <v>7</v>
      </c>
      <c r="BE33" s="2623" t="s">
        <v>244</v>
      </c>
      <c r="BF33" s="2623">
        <v>1</v>
      </c>
      <c r="BG33" s="2623">
        <v>1</v>
      </c>
      <c r="BH33" s="2623" t="s">
        <v>244</v>
      </c>
      <c r="BI33" s="2623" t="s">
        <v>244</v>
      </c>
      <c r="BJ33" s="2623">
        <v>4</v>
      </c>
      <c r="BK33" s="2623" t="s">
        <v>244</v>
      </c>
      <c r="BL33" s="2623" t="s">
        <v>244</v>
      </c>
      <c r="BM33" s="2623">
        <v>4</v>
      </c>
    </row>
    <row r="34" spans="1:65">
      <c r="A34" s="2623" t="s">
        <v>1205</v>
      </c>
      <c r="B34" s="2623">
        <v>2541</v>
      </c>
      <c r="C34" s="2623">
        <v>1497</v>
      </c>
      <c r="D34" s="2623">
        <v>368</v>
      </c>
      <c r="E34" s="2623">
        <v>676</v>
      </c>
      <c r="F34" s="2623">
        <v>412</v>
      </c>
      <c r="G34" s="2623">
        <v>56</v>
      </c>
      <c r="H34" s="2623">
        <v>67</v>
      </c>
      <c r="I34" s="2623">
        <v>289</v>
      </c>
      <c r="J34" s="2623">
        <v>7</v>
      </c>
      <c r="K34" s="2623">
        <v>1</v>
      </c>
      <c r="L34" s="2623" t="s">
        <v>244</v>
      </c>
      <c r="M34" s="2623">
        <v>6</v>
      </c>
      <c r="N34" s="2623">
        <v>106</v>
      </c>
      <c r="O34" s="2623">
        <v>42</v>
      </c>
      <c r="P34" s="2623">
        <v>28</v>
      </c>
      <c r="Q34" s="2623">
        <v>36</v>
      </c>
      <c r="R34" s="2623">
        <v>433</v>
      </c>
      <c r="S34" s="2623">
        <v>288</v>
      </c>
      <c r="T34" s="2623">
        <v>22</v>
      </c>
      <c r="U34" s="2623">
        <v>123</v>
      </c>
      <c r="V34" s="2623">
        <v>331</v>
      </c>
      <c r="W34" s="2623">
        <v>243</v>
      </c>
      <c r="X34" s="2623">
        <v>16</v>
      </c>
      <c r="Y34" s="2623">
        <v>72</v>
      </c>
      <c r="Z34" s="2623">
        <v>857</v>
      </c>
      <c r="AA34" s="2623">
        <v>712</v>
      </c>
      <c r="AB34" s="2623">
        <v>20</v>
      </c>
      <c r="AC34" s="2623">
        <v>125</v>
      </c>
      <c r="AD34" s="2623">
        <v>424</v>
      </c>
      <c r="AE34" s="2623">
        <v>398</v>
      </c>
      <c r="AF34" s="2623">
        <v>3</v>
      </c>
      <c r="AG34" s="2623">
        <v>23</v>
      </c>
      <c r="AH34" s="2623">
        <v>66</v>
      </c>
      <c r="AI34" s="2623">
        <v>42</v>
      </c>
      <c r="AJ34" s="2623">
        <v>20</v>
      </c>
      <c r="AK34" s="2623">
        <v>4</v>
      </c>
      <c r="AL34" s="2623">
        <v>79</v>
      </c>
      <c r="AM34" s="2623">
        <v>42</v>
      </c>
      <c r="AN34" s="2623">
        <v>36</v>
      </c>
      <c r="AO34" s="2623">
        <v>1</v>
      </c>
      <c r="AP34" s="2623">
        <v>17</v>
      </c>
      <c r="AQ34" s="2623">
        <v>8</v>
      </c>
      <c r="AR34" s="2623">
        <v>9</v>
      </c>
      <c r="AS34" s="2623" t="s">
        <v>244</v>
      </c>
      <c r="AT34" s="2623">
        <v>101</v>
      </c>
      <c r="AU34" s="2623">
        <v>28</v>
      </c>
      <c r="AV34" s="2623">
        <v>66</v>
      </c>
      <c r="AW34" s="2623">
        <v>7</v>
      </c>
      <c r="AX34" s="2623">
        <v>77</v>
      </c>
      <c r="AY34" s="2623">
        <v>17</v>
      </c>
      <c r="AZ34" s="2623">
        <v>54</v>
      </c>
      <c r="BA34" s="2623">
        <v>6</v>
      </c>
      <c r="BB34" s="2623">
        <v>16</v>
      </c>
      <c r="BC34" s="2623">
        <v>10</v>
      </c>
      <c r="BD34" s="2623">
        <v>5</v>
      </c>
      <c r="BE34" s="2623">
        <v>1</v>
      </c>
      <c r="BF34" s="2623">
        <v>20</v>
      </c>
      <c r="BG34" s="2623">
        <v>4</v>
      </c>
      <c r="BH34" s="2623">
        <v>16</v>
      </c>
      <c r="BI34" s="2623" t="s">
        <v>244</v>
      </c>
      <c r="BJ34" s="2623">
        <v>19</v>
      </c>
      <c r="BK34" s="2623">
        <v>4</v>
      </c>
      <c r="BL34" s="2623">
        <v>9</v>
      </c>
      <c r="BM34" s="2623">
        <v>6</v>
      </c>
    </row>
    <row r="35" spans="1:65">
      <c r="A35" s="2623" t="s">
        <v>1206</v>
      </c>
      <c r="B35" s="2623">
        <v>2068</v>
      </c>
      <c r="C35" s="2623">
        <v>962</v>
      </c>
      <c r="D35" s="2623">
        <v>562</v>
      </c>
      <c r="E35" s="2623">
        <v>544</v>
      </c>
      <c r="F35" s="2623">
        <v>447</v>
      </c>
      <c r="G35" s="2623">
        <v>30</v>
      </c>
      <c r="H35" s="2623">
        <v>92</v>
      </c>
      <c r="I35" s="2623">
        <v>325</v>
      </c>
      <c r="J35" s="2623">
        <v>4</v>
      </c>
      <c r="K35" s="2623">
        <v>1</v>
      </c>
      <c r="L35" s="2623">
        <v>3</v>
      </c>
      <c r="M35" s="2623" t="s">
        <v>244</v>
      </c>
      <c r="N35" s="2623">
        <v>87</v>
      </c>
      <c r="O35" s="2623">
        <v>16</v>
      </c>
      <c r="P35" s="2623">
        <v>47</v>
      </c>
      <c r="Q35" s="2623">
        <v>24</v>
      </c>
      <c r="R35" s="2623">
        <v>318</v>
      </c>
      <c r="S35" s="2623">
        <v>215</v>
      </c>
      <c r="T35" s="2623">
        <v>44</v>
      </c>
      <c r="U35" s="2623">
        <v>59</v>
      </c>
      <c r="V35" s="2623">
        <v>280</v>
      </c>
      <c r="W35" s="2623">
        <v>170</v>
      </c>
      <c r="X35" s="2623">
        <v>51</v>
      </c>
      <c r="Y35" s="2623">
        <v>59</v>
      </c>
      <c r="Z35" s="2623">
        <v>611</v>
      </c>
      <c r="AA35" s="2623">
        <v>450</v>
      </c>
      <c r="AB35" s="2623">
        <v>93</v>
      </c>
      <c r="AC35" s="2623">
        <v>68</v>
      </c>
      <c r="AD35" s="2623">
        <v>213</v>
      </c>
      <c r="AE35" s="2623">
        <v>174</v>
      </c>
      <c r="AF35" s="2623">
        <v>30</v>
      </c>
      <c r="AG35" s="2623">
        <v>9</v>
      </c>
      <c r="AH35" s="2623">
        <v>53</v>
      </c>
      <c r="AI35" s="2623">
        <v>26</v>
      </c>
      <c r="AJ35" s="2623">
        <v>25</v>
      </c>
      <c r="AK35" s="2623">
        <v>2</v>
      </c>
      <c r="AL35" s="2623">
        <v>59</v>
      </c>
      <c r="AM35" s="2623">
        <v>19</v>
      </c>
      <c r="AN35" s="2623">
        <v>39</v>
      </c>
      <c r="AO35" s="2623">
        <v>1</v>
      </c>
      <c r="AP35" s="2623">
        <v>12</v>
      </c>
      <c r="AQ35" s="2623">
        <v>3</v>
      </c>
      <c r="AR35" s="2623">
        <v>9</v>
      </c>
      <c r="AS35" s="2623" t="s">
        <v>244</v>
      </c>
      <c r="AT35" s="2623">
        <v>134</v>
      </c>
      <c r="AU35" s="2623">
        <v>21</v>
      </c>
      <c r="AV35" s="2623">
        <v>109</v>
      </c>
      <c r="AW35" s="2623">
        <v>4</v>
      </c>
      <c r="AX35" s="2623">
        <v>28</v>
      </c>
      <c r="AY35" s="2623">
        <v>4</v>
      </c>
      <c r="AZ35" s="2623">
        <v>24</v>
      </c>
      <c r="BA35" s="2623" t="s">
        <v>244</v>
      </c>
      <c r="BB35" s="2623">
        <v>19</v>
      </c>
      <c r="BC35" s="2623">
        <v>3</v>
      </c>
      <c r="BD35" s="2623">
        <v>14</v>
      </c>
      <c r="BE35" s="2623">
        <v>2</v>
      </c>
      <c r="BF35" s="2623">
        <v>3</v>
      </c>
      <c r="BG35" s="2623">
        <v>1</v>
      </c>
      <c r="BH35" s="2623">
        <v>2</v>
      </c>
      <c r="BI35" s="2623" t="s">
        <v>244</v>
      </c>
      <c r="BJ35" s="2623">
        <v>13</v>
      </c>
      <c r="BK35" s="2623">
        <v>3</v>
      </c>
      <c r="BL35" s="2623">
        <v>10</v>
      </c>
      <c r="BM35" s="2623" t="s">
        <v>244</v>
      </c>
    </row>
    <row r="36" spans="1:65">
      <c r="A36" s="2623" t="s">
        <v>1207</v>
      </c>
      <c r="B36" s="2623">
        <v>1822</v>
      </c>
      <c r="C36" s="2623">
        <v>893</v>
      </c>
      <c r="D36" s="2623">
        <v>504</v>
      </c>
      <c r="E36" s="2623">
        <v>425</v>
      </c>
      <c r="F36" s="2623">
        <v>242</v>
      </c>
      <c r="G36" s="2623">
        <v>40</v>
      </c>
      <c r="H36" s="2623">
        <v>73</v>
      </c>
      <c r="I36" s="2623">
        <v>129</v>
      </c>
      <c r="J36" s="2623" t="s">
        <v>244</v>
      </c>
      <c r="K36" s="2623" t="s">
        <v>244</v>
      </c>
      <c r="L36" s="2623" t="s">
        <v>244</v>
      </c>
      <c r="M36" s="2623" t="s">
        <v>244</v>
      </c>
      <c r="N36" s="2623">
        <v>76</v>
      </c>
      <c r="O36" s="2623">
        <v>18</v>
      </c>
      <c r="P36" s="2623">
        <v>42</v>
      </c>
      <c r="Q36" s="2623">
        <v>16</v>
      </c>
      <c r="R36" s="2623">
        <v>313</v>
      </c>
      <c r="S36" s="2623">
        <v>185</v>
      </c>
      <c r="T36" s="2623">
        <v>51</v>
      </c>
      <c r="U36" s="2623">
        <v>77</v>
      </c>
      <c r="V36" s="2623">
        <v>254</v>
      </c>
      <c r="W36" s="2623">
        <v>155</v>
      </c>
      <c r="X36" s="2623">
        <v>46</v>
      </c>
      <c r="Y36" s="2623">
        <v>53</v>
      </c>
      <c r="Z36" s="2623">
        <v>576</v>
      </c>
      <c r="AA36" s="2623">
        <v>405</v>
      </c>
      <c r="AB36" s="2623">
        <v>58</v>
      </c>
      <c r="AC36" s="2623">
        <v>113</v>
      </c>
      <c r="AD36" s="2623">
        <v>250</v>
      </c>
      <c r="AE36" s="2623">
        <v>205</v>
      </c>
      <c r="AF36" s="2623">
        <v>22</v>
      </c>
      <c r="AG36" s="2623">
        <v>23</v>
      </c>
      <c r="AH36" s="2623">
        <v>64</v>
      </c>
      <c r="AI36" s="2623">
        <v>15</v>
      </c>
      <c r="AJ36" s="2623">
        <v>43</v>
      </c>
      <c r="AK36" s="2623">
        <v>6</v>
      </c>
      <c r="AL36" s="2623">
        <v>53</v>
      </c>
      <c r="AM36" s="2623">
        <v>19</v>
      </c>
      <c r="AN36" s="2623">
        <v>32</v>
      </c>
      <c r="AO36" s="2623">
        <v>2</v>
      </c>
      <c r="AP36" s="2623">
        <v>9</v>
      </c>
      <c r="AQ36" s="2623">
        <v>2</v>
      </c>
      <c r="AR36" s="2623">
        <v>5</v>
      </c>
      <c r="AS36" s="2623">
        <v>2</v>
      </c>
      <c r="AT36" s="2623">
        <v>146</v>
      </c>
      <c r="AU36" s="2623">
        <v>31</v>
      </c>
      <c r="AV36" s="2623">
        <v>98</v>
      </c>
      <c r="AW36" s="2623">
        <v>17</v>
      </c>
      <c r="AX36" s="2623">
        <v>60</v>
      </c>
      <c r="AY36" s="2623">
        <v>16</v>
      </c>
      <c r="AZ36" s="2623">
        <v>35</v>
      </c>
      <c r="BA36" s="2623">
        <v>9</v>
      </c>
      <c r="BB36" s="2623">
        <v>28</v>
      </c>
      <c r="BC36" s="2623">
        <v>6</v>
      </c>
      <c r="BD36" s="2623">
        <v>21</v>
      </c>
      <c r="BE36" s="2623">
        <v>1</v>
      </c>
      <c r="BF36" s="2623">
        <v>1</v>
      </c>
      <c r="BG36" s="2623">
        <v>1</v>
      </c>
      <c r="BH36" s="2623" t="s">
        <v>244</v>
      </c>
      <c r="BI36" s="2623" t="s">
        <v>244</v>
      </c>
      <c r="BJ36" s="2623" t="s">
        <v>244</v>
      </c>
      <c r="BK36" s="2623" t="s">
        <v>244</v>
      </c>
      <c r="BL36" s="2623" t="s">
        <v>244</v>
      </c>
      <c r="BM36" s="2623" t="s">
        <v>244</v>
      </c>
    </row>
    <row r="37" spans="1:65">
      <c r="A37" s="2623" t="s">
        <v>1208</v>
      </c>
      <c r="B37" s="2623">
        <v>504</v>
      </c>
      <c r="C37" s="2623">
        <v>328</v>
      </c>
      <c r="D37" s="2623">
        <v>113</v>
      </c>
      <c r="E37" s="2623">
        <v>63</v>
      </c>
      <c r="F37" s="2623">
        <v>69</v>
      </c>
      <c r="G37" s="2623">
        <v>8</v>
      </c>
      <c r="H37" s="2623">
        <v>20</v>
      </c>
      <c r="I37" s="2623">
        <v>41</v>
      </c>
      <c r="J37" s="2623">
        <v>2</v>
      </c>
      <c r="K37" s="2623" t="s">
        <v>244</v>
      </c>
      <c r="L37" s="2623">
        <v>2</v>
      </c>
      <c r="M37" s="2623" t="s">
        <v>244</v>
      </c>
      <c r="N37" s="2623">
        <v>15</v>
      </c>
      <c r="O37" s="2623">
        <v>1</v>
      </c>
      <c r="P37" s="2623">
        <v>13</v>
      </c>
      <c r="Q37" s="2623">
        <v>1</v>
      </c>
      <c r="R37" s="2623">
        <v>71</v>
      </c>
      <c r="S37" s="2623">
        <v>54</v>
      </c>
      <c r="T37" s="2623">
        <v>9</v>
      </c>
      <c r="U37" s="2623">
        <v>8</v>
      </c>
      <c r="V37" s="2623">
        <v>72</v>
      </c>
      <c r="W37" s="2623">
        <v>66</v>
      </c>
      <c r="X37" s="2623">
        <v>3</v>
      </c>
      <c r="Y37" s="2623">
        <v>3</v>
      </c>
      <c r="Z37" s="2623">
        <v>181</v>
      </c>
      <c r="AA37" s="2623">
        <v>159</v>
      </c>
      <c r="AB37" s="2623">
        <v>15</v>
      </c>
      <c r="AC37" s="2623">
        <v>7</v>
      </c>
      <c r="AD37" s="2623">
        <v>105</v>
      </c>
      <c r="AE37" s="2623">
        <v>96</v>
      </c>
      <c r="AF37" s="2623">
        <v>7</v>
      </c>
      <c r="AG37" s="2623">
        <v>2</v>
      </c>
      <c r="AH37" s="2623">
        <v>27</v>
      </c>
      <c r="AI37" s="2623">
        <v>8</v>
      </c>
      <c r="AJ37" s="2623">
        <v>18</v>
      </c>
      <c r="AK37" s="2623">
        <v>1</v>
      </c>
      <c r="AL37" s="2623">
        <v>10</v>
      </c>
      <c r="AM37" s="2623">
        <v>2</v>
      </c>
      <c r="AN37" s="2623">
        <v>7</v>
      </c>
      <c r="AO37" s="2623">
        <v>1</v>
      </c>
      <c r="AP37" s="2623">
        <v>8</v>
      </c>
      <c r="AQ37" s="2623" t="s">
        <v>244</v>
      </c>
      <c r="AR37" s="2623">
        <v>8</v>
      </c>
      <c r="AS37" s="2623" t="s">
        <v>244</v>
      </c>
      <c r="AT37" s="2623">
        <v>21</v>
      </c>
      <c r="AU37" s="2623">
        <v>12</v>
      </c>
      <c r="AV37" s="2623">
        <v>9</v>
      </c>
      <c r="AW37" s="2623" t="s">
        <v>244</v>
      </c>
      <c r="AX37" s="2623">
        <v>12</v>
      </c>
      <c r="AY37" s="2623">
        <v>6</v>
      </c>
      <c r="AZ37" s="2623">
        <v>5</v>
      </c>
      <c r="BA37" s="2623">
        <v>1</v>
      </c>
      <c r="BB37" s="2623">
        <v>10</v>
      </c>
      <c r="BC37" s="2623">
        <v>6</v>
      </c>
      <c r="BD37" s="2623">
        <v>4</v>
      </c>
      <c r="BE37" s="2623" t="s">
        <v>244</v>
      </c>
      <c r="BF37" s="2623">
        <v>1</v>
      </c>
      <c r="BG37" s="2623">
        <v>1</v>
      </c>
      <c r="BH37" s="2623" t="s">
        <v>244</v>
      </c>
      <c r="BI37" s="2623" t="s">
        <v>244</v>
      </c>
      <c r="BJ37" s="2623">
        <v>5</v>
      </c>
      <c r="BK37" s="2623">
        <v>5</v>
      </c>
      <c r="BL37" s="2623" t="s">
        <v>244</v>
      </c>
      <c r="BM37" s="2623" t="s">
        <v>244</v>
      </c>
    </row>
    <row r="38" spans="1:65">
      <c r="A38" s="2623" t="s">
        <v>1209</v>
      </c>
      <c r="B38" s="2623">
        <v>635</v>
      </c>
      <c r="C38" s="2623">
        <v>337</v>
      </c>
      <c r="D38" s="2623">
        <v>157</v>
      </c>
      <c r="E38" s="2623">
        <v>141</v>
      </c>
      <c r="F38" s="2623">
        <v>113</v>
      </c>
      <c r="G38" s="2623">
        <v>10</v>
      </c>
      <c r="H38" s="2623">
        <v>45</v>
      </c>
      <c r="I38" s="2623">
        <v>58</v>
      </c>
      <c r="J38" s="2623">
        <v>1</v>
      </c>
      <c r="K38" s="2623" t="s">
        <v>244</v>
      </c>
      <c r="L38" s="2623">
        <v>1</v>
      </c>
      <c r="M38" s="2623" t="s">
        <v>244</v>
      </c>
      <c r="N38" s="2623">
        <v>22</v>
      </c>
      <c r="O38" s="2623">
        <v>5</v>
      </c>
      <c r="P38" s="2623">
        <v>15</v>
      </c>
      <c r="Q38" s="2623">
        <v>2</v>
      </c>
      <c r="R38" s="2623">
        <v>109</v>
      </c>
      <c r="S38" s="2623">
        <v>66</v>
      </c>
      <c r="T38" s="2623">
        <v>20</v>
      </c>
      <c r="U38" s="2623">
        <v>23</v>
      </c>
      <c r="V38" s="2623">
        <v>78</v>
      </c>
      <c r="W38" s="2623">
        <v>57</v>
      </c>
      <c r="X38" s="2623">
        <v>9</v>
      </c>
      <c r="Y38" s="2623">
        <v>12</v>
      </c>
      <c r="Z38" s="2623">
        <v>205</v>
      </c>
      <c r="AA38" s="2623">
        <v>144</v>
      </c>
      <c r="AB38" s="2623">
        <v>22</v>
      </c>
      <c r="AC38" s="2623">
        <v>39</v>
      </c>
      <c r="AD38" s="2623">
        <v>62</v>
      </c>
      <c r="AE38" s="2623">
        <v>47</v>
      </c>
      <c r="AF38" s="2623">
        <v>8</v>
      </c>
      <c r="AG38" s="2623">
        <v>7</v>
      </c>
      <c r="AH38" s="2623">
        <v>30</v>
      </c>
      <c r="AI38" s="2623">
        <v>20</v>
      </c>
      <c r="AJ38" s="2623">
        <v>8</v>
      </c>
      <c r="AK38" s="2623">
        <v>2</v>
      </c>
      <c r="AL38" s="2623">
        <v>17</v>
      </c>
      <c r="AM38" s="2623">
        <v>7</v>
      </c>
      <c r="AN38" s="2623">
        <v>8</v>
      </c>
      <c r="AO38" s="2623">
        <v>2</v>
      </c>
      <c r="AP38" s="2623">
        <v>8</v>
      </c>
      <c r="AQ38" s="2623">
        <v>5</v>
      </c>
      <c r="AR38" s="2623">
        <v>1</v>
      </c>
      <c r="AS38" s="2623">
        <v>2</v>
      </c>
      <c r="AT38" s="2623">
        <v>35</v>
      </c>
      <c r="AU38" s="2623">
        <v>14</v>
      </c>
      <c r="AV38" s="2623">
        <v>21</v>
      </c>
      <c r="AW38" s="2623" t="s">
        <v>244</v>
      </c>
      <c r="AX38" s="2623">
        <v>7</v>
      </c>
      <c r="AY38" s="2623">
        <v>5</v>
      </c>
      <c r="AZ38" s="2623">
        <v>2</v>
      </c>
      <c r="BA38" s="2623" t="s">
        <v>244</v>
      </c>
      <c r="BB38" s="2623">
        <v>5</v>
      </c>
      <c r="BC38" s="2623">
        <v>3</v>
      </c>
      <c r="BD38" s="2623">
        <v>2</v>
      </c>
      <c r="BE38" s="2623" t="s">
        <v>244</v>
      </c>
      <c r="BF38" s="2623" t="s">
        <v>244</v>
      </c>
      <c r="BG38" s="2623" t="s">
        <v>244</v>
      </c>
      <c r="BH38" s="2623" t="s">
        <v>244</v>
      </c>
      <c r="BI38" s="2623" t="s">
        <v>244</v>
      </c>
      <c r="BJ38" s="2623">
        <v>5</v>
      </c>
      <c r="BK38" s="2623">
        <v>1</v>
      </c>
      <c r="BL38" s="2623">
        <v>3</v>
      </c>
      <c r="BM38" s="2623">
        <v>1</v>
      </c>
    </row>
    <row r="39" spans="1:65">
      <c r="A39" s="2623" t="s">
        <v>1210</v>
      </c>
      <c r="B39" s="2623">
        <v>223</v>
      </c>
      <c r="C39" s="2623">
        <v>86</v>
      </c>
      <c r="D39" s="2623">
        <v>129</v>
      </c>
      <c r="E39" s="2623">
        <v>8</v>
      </c>
      <c r="F39" s="2623">
        <v>29</v>
      </c>
      <c r="G39" s="2623">
        <v>3</v>
      </c>
      <c r="H39" s="2623">
        <v>19</v>
      </c>
      <c r="I39" s="2623">
        <v>7</v>
      </c>
      <c r="J39" s="2623">
        <v>1</v>
      </c>
      <c r="K39" s="2623" t="s">
        <v>244</v>
      </c>
      <c r="L39" s="2623">
        <v>1</v>
      </c>
      <c r="M39" s="2623" t="s">
        <v>244</v>
      </c>
      <c r="N39" s="2623">
        <v>5</v>
      </c>
      <c r="O39" s="2623">
        <v>1</v>
      </c>
      <c r="P39" s="2623">
        <v>4</v>
      </c>
      <c r="Q39" s="2623" t="s">
        <v>244</v>
      </c>
      <c r="R39" s="2623">
        <v>38</v>
      </c>
      <c r="S39" s="2623">
        <v>20</v>
      </c>
      <c r="T39" s="2623">
        <v>17</v>
      </c>
      <c r="U39" s="2623">
        <v>1</v>
      </c>
      <c r="V39" s="2623">
        <v>34</v>
      </c>
      <c r="W39" s="2623">
        <v>13</v>
      </c>
      <c r="X39" s="2623">
        <v>21</v>
      </c>
      <c r="Y39" s="2623" t="s">
        <v>244</v>
      </c>
      <c r="Z39" s="2623">
        <v>72</v>
      </c>
      <c r="AA39" s="2623">
        <v>39</v>
      </c>
      <c r="AB39" s="2623">
        <v>33</v>
      </c>
      <c r="AC39" s="2623" t="s">
        <v>244</v>
      </c>
      <c r="AD39" s="2623">
        <v>57</v>
      </c>
      <c r="AE39" s="2623">
        <v>27</v>
      </c>
      <c r="AF39" s="2623">
        <v>30</v>
      </c>
      <c r="AG39" s="2623" t="s">
        <v>244</v>
      </c>
      <c r="AH39" s="2623">
        <v>6</v>
      </c>
      <c r="AI39" s="2623">
        <v>3</v>
      </c>
      <c r="AJ39" s="2623">
        <v>3</v>
      </c>
      <c r="AK39" s="2623" t="s">
        <v>244</v>
      </c>
      <c r="AL39" s="2623">
        <v>6</v>
      </c>
      <c r="AM39" s="2623">
        <v>2</v>
      </c>
      <c r="AN39" s="2623">
        <v>4</v>
      </c>
      <c r="AO39" s="2623" t="s">
        <v>244</v>
      </c>
      <c r="AP39" s="2623">
        <v>4</v>
      </c>
      <c r="AQ39" s="2623">
        <v>4</v>
      </c>
      <c r="AR39" s="2623" t="s">
        <v>244</v>
      </c>
      <c r="AS39" s="2623" t="s">
        <v>244</v>
      </c>
      <c r="AT39" s="2623">
        <v>16</v>
      </c>
      <c r="AU39" s="2623">
        <v>1</v>
      </c>
      <c r="AV39" s="2623">
        <v>15</v>
      </c>
      <c r="AW39" s="2623" t="s">
        <v>244</v>
      </c>
      <c r="AX39" s="2623">
        <v>4</v>
      </c>
      <c r="AY39" s="2623" t="s">
        <v>244</v>
      </c>
      <c r="AZ39" s="2623">
        <v>4</v>
      </c>
      <c r="BA39" s="2623" t="s">
        <v>244</v>
      </c>
      <c r="BB39" s="2623">
        <v>2</v>
      </c>
      <c r="BC39" s="2623" t="s">
        <v>244</v>
      </c>
      <c r="BD39" s="2623">
        <v>2</v>
      </c>
      <c r="BE39" s="2623" t="s">
        <v>244</v>
      </c>
      <c r="BF39" s="2623">
        <v>3</v>
      </c>
      <c r="BG39" s="2623" t="s">
        <v>244</v>
      </c>
      <c r="BH39" s="2623">
        <v>3</v>
      </c>
      <c r="BI39" s="2623" t="s">
        <v>244</v>
      </c>
      <c r="BJ39" s="2623">
        <v>3</v>
      </c>
      <c r="BK39" s="2623" t="s">
        <v>244</v>
      </c>
      <c r="BL39" s="2623">
        <v>3</v>
      </c>
      <c r="BM39" s="2623" t="s">
        <v>244</v>
      </c>
    </row>
    <row r="40" spans="1:65">
      <c r="A40" s="2623" t="s">
        <v>1211</v>
      </c>
      <c r="B40" s="2623">
        <v>574</v>
      </c>
      <c r="C40" s="2623">
        <v>275</v>
      </c>
      <c r="D40" s="2623">
        <v>186</v>
      </c>
      <c r="E40" s="2623">
        <v>113</v>
      </c>
      <c r="F40" s="2623">
        <v>98</v>
      </c>
      <c r="G40" s="2623">
        <v>25</v>
      </c>
      <c r="H40" s="2623">
        <v>39</v>
      </c>
      <c r="I40" s="2623">
        <v>34</v>
      </c>
      <c r="J40" s="2623">
        <v>1</v>
      </c>
      <c r="K40" s="2623" t="s">
        <v>244</v>
      </c>
      <c r="L40" s="2623">
        <v>1</v>
      </c>
      <c r="M40" s="2623" t="s">
        <v>244</v>
      </c>
      <c r="N40" s="2623">
        <v>23</v>
      </c>
      <c r="O40" s="2623">
        <v>5</v>
      </c>
      <c r="P40" s="2623">
        <v>16</v>
      </c>
      <c r="Q40" s="2623">
        <v>2</v>
      </c>
      <c r="R40" s="2623">
        <v>98</v>
      </c>
      <c r="S40" s="2623">
        <v>63</v>
      </c>
      <c r="T40" s="2623">
        <v>17</v>
      </c>
      <c r="U40" s="2623">
        <v>18</v>
      </c>
      <c r="V40" s="2623">
        <v>64</v>
      </c>
      <c r="W40" s="2623">
        <v>48</v>
      </c>
      <c r="X40" s="2623">
        <v>7</v>
      </c>
      <c r="Y40" s="2623">
        <v>9</v>
      </c>
      <c r="Z40" s="2623">
        <v>157</v>
      </c>
      <c r="AA40" s="2623">
        <v>95</v>
      </c>
      <c r="AB40" s="2623">
        <v>17</v>
      </c>
      <c r="AC40" s="2623">
        <v>45</v>
      </c>
      <c r="AD40" s="2623">
        <v>80</v>
      </c>
      <c r="AE40" s="2623">
        <v>60</v>
      </c>
      <c r="AF40" s="2623">
        <v>8</v>
      </c>
      <c r="AG40" s="2623">
        <v>12</v>
      </c>
      <c r="AH40" s="2623">
        <v>23</v>
      </c>
      <c r="AI40" s="2623">
        <v>8</v>
      </c>
      <c r="AJ40" s="2623">
        <v>12</v>
      </c>
      <c r="AK40" s="2623">
        <v>3</v>
      </c>
      <c r="AL40" s="2623">
        <v>24</v>
      </c>
      <c r="AM40" s="2623">
        <v>6</v>
      </c>
      <c r="AN40" s="2623">
        <v>18</v>
      </c>
      <c r="AO40" s="2623" t="s">
        <v>244</v>
      </c>
      <c r="AP40" s="2623">
        <v>2</v>
      </c>
      <c r="AQ40" s="2623" t="s">
        <v>244</v>
      </c>
      <c r="AR40" s="2623" t="s">
        <v>244</v>
      </c>
      <c r="AS40" s="2623">
        <v>2</v>
      </c>
      <c r="AT40" s="2623">
        <v>40</v>
      </c>
      <c r="AU40" s="2623">
        <v>11</v>
      </c>
      <c r="AV40" s="2623">
        <v>29</v>
      </c>
      <c r="AW40" s="2623" t="s">
        <v>244</v>
      </c>
      <c r="AX40" s="2623">
        <v>26</v>
      </c>
      <c r="AY40" s="2623">
        <v>9</v>
      </c>
      <c r="AZ40" s="2623">
        <v>17</v>
      </c>
      <c r="BA40" s="2623" t="s">
        <v>244</v>
      </c>
      <c r="BB40" s="2623">
        <v>13</v>
      </c>
      <c r="BC40" s="2623">
        <v>5</v>
      </c>
      <c r="BD40" s="2623">
        <v>8</v>
      </c>
      <c r="BE40" s="2623" t="s">
        <v>244</v>
      </c>
      <c r="BF40" s="2623" t="s">
        <v>244</v>
      </c>
      <c r="BG40" s="2623" t="s">
        <v>244</v>
      </c>
      <c r="BH40" s="2623" t="s">
        <v>244</v>
      </c>
      <c r="BI40" s="2623" t="s">
        <v>244</v>
      </c>
      <c r="BJ40" s="2623">
        <v>5</v>
      </c>
      <c r="BK40" s="2623" t="s">
        <v>244</v>
      </c>
      <c r="BL40" s="2623">
        <v>5</v>
      </c>
      <c r="BM40" s="2623" t="s">
        <v>244</v>
      </c>
    </row>
    <row r="41" spans="1:65">
      <c r="A41" s="2623" t="s">
        <v>1212</v>
      </c>
      <c r="B41" s="2623">
        <v>1054</v>
      </c>
      <c r="C41" s="2623">
        <v>516</v>
      </c>
      <c r="D41" s="2623">
        <v>282</v>
      </c>
      <c r="E41" s="2623">
        <v>256</v>
      </c>
      <c r="F41" s="2623">
        <v>252</v>
      </c>
      <c r="G41" s="2623">
        <v>32</v>
      </c>
      <c r="H41" s="2623">
        <v>46</v>
      </c>
      <c r="I41" s="2623">
        <v>174</v>
      </c>
      <c r="J41" s="2623">
        <v>8</v>
      </c>
      <c r="K41" s="2623">
        <v>1</v>
      </c>
      <c r="L41" s="2623">
        <v>6</v>
      </c>
      <c r="M41" s="2623">
        <v>1</v>
      </c>
      <c r="N41" s="2623">
        <v>39</v>
      </c>
      <c r="O41" s="2623">
        <v>12</v>
      </c>
      <c r="P41" s="2623">
        <v>17</v>
      </c>
      <c r="Q41" s="2623">
        <v>10</v>
      </c>
      <c r="R41" s="2623">
        <v>155</v>
      </c>
      <c r="S41" s="2623">
        <v>110</v>
      </c>
      <c r="T41" s="2623">
        <v>26</v>
      </c>
      <c r="U41" s="2623">
        <v>19</v>
      </c>
      <c r="V41" s="2623">
        <v>119</v>
      </c>
      <c r="W41" s="2623">
        <v>83</v>
      </c>
      <c r="X41" s="2623">
        <v>23</v>
      </c>
      <c r="Y41" s="2623">
        <v>13</v>
      </c>
      <c r="Z41" s="2623">
        <v>272</v>
      </c>
      <c r="AA41" s="2623">
        <v>208</v>
      </c>
      <c r="AB41" s="2623">
        <v>39</v>
      </c>
      <c r="AC41" s="2623">
        <v>25</v>
      </c>
      <c r="AD41" s="2623">
        <v>133</v>
      </c>
      <c r="AE41" s="2623">
        <v>108</v>
      </c>
      <c r="AF41" s="2623">
        <v>18</v>
      </c>
      <c r="AG41" s="2623">
        <v>7</v>
      </c>
      <c r="AH41" s="2623">
        <v>26</v>
      </c>
      <c r="AI41" s="2623">
        <v>9</v>
      </c>
      <c r="AJ41" s="2623">
        <v>16</v>
      </c>
      <c r="AK41" s="2623">
        <v>1</v>
      </c>
      <c r="AL41" s="2623">
        <v>33</v>
      </c>
      <c r="AM41" s="2623">
        <v>10</v>
      </c>
      <c r="AN41" s="2623">
        <v>22</v>
      </c>
      <c r="AO41" s="2623">
        <v>1</v>
      </c>
      <c r="AP41" s="2623">
        <v>7</v>
      </c>
      <c r="AQ41" s="2623" t="s">
        <v>244</v>
      </c>
      <c r="AR41" s="2623">
        <v>7</v>
      </c>
      <c r="AS41" s="2623" t="s">
        <v>244</v>
      </c>
      <c r="AT41" s="2623">
        <v>62</v>
      </c>
      <c r="AU41" s="2623">
        <v>26</v>
      </c>
      <c r="AV41" s="2623">
        <v>34</v>
      </c>
      <c r="AW41" s="2623">
        <v>2</v>
      </c>
      <c r="AX41" s="2623">
        <v>42</v>
      </c>
      <c r="AY41" s="2623">
        <v>15</v>
      </c>
      <c r="AZ41" s="2623">
        <v>22</v>
      </c>
      <c r="BA41" s="2623">
        <v>5</v>
      </c>
      <c r="BB41" s="2623">
        <v>16</v>
      </c>
      <c r="BC41" s="2623">
        <v>6</v>
      </c>
      <c r="BD41" s="2623">
        <v>9</v>
      </c>
      <c r="BE41" s="2623">
        <v>1</v>
      </c>
      <c r="BF41" s="2623">
        <v>2</v>
      </c>
      <c r="BG41" s="2623">
        <v>1</v>
      </c>
      <c r="BH41" s="2623">
        <v>1</v>
      </c>
      <c r="BI41" s="2623" t="s">
        <v>244</v>
      </c>
      <c r="BJ41" s="2623">
        <v>21</v>
      </c>
      <c r="BK41" s="2623">
        <v>3</v>
      </c>
      <c r="BL41" s="2623">
        <v>14</v>
      </c>
      <c r="BM41" s="2623">
        <v>4</v>
      </c>
    </row>
    <row r="42" spans="1:65">
      <c r="A42" s="2623" t="s">
        <v>1213</v>
      </c>
      <c r="B42" s="2623">
        <v>2659</v>
      </c>
      <c r="C42" s="2623">
        <v>1351</v>
      </c>
      <c r="D42" s="2623">
        <v>798</v>
      </c>
      <c r="E42" s="2623">
        <v>510</v>
      </c>
      <c r="F42" s="2623">
        <v>395</v>
      </c>
      <c r="G42" s="2623">
        <v>69</v>
      </c>
      <c r="H42" s="2623">
        <v>127</v>
      </c>
      <c r="I42" s="2623">
        <v>199</v>
      </c>
      <c r="J42" s="2623">
        <v>11</v>
      </c>
      <c r="K42" s="2623" t="s">
        <v>244</v>
      </c>
      <c r="L42" s="2623" t="s">
        <v>244</v>
      </c>
      <c r="M42" s="2623">
        <v>11</v>
      </c>
      <c r="N42" s="2623">
        <v>89</v>
      </c>
      <c r="O42" s="2623">
        <v>21</v>
      </c>
      <c r="P42" s="2623">
        <v>50</v>
      </c>
      <c r="Q42" s="2623">
        <v>18</v>
      </c>
      <c r="R42" s="2623">
        <v>375</v>
      </c>
      <c r="S42" s="2623">
        <v>245</v>
      </c>
      <c r="T42" s="2623">
        <v>74</v>
      </c>
      <c r="U42" s="2623">
        <v>56</v>
      </c>
      <c r="V42" s="2623">
        <v>439</v>
      </c>
      <c r="W42" s="2623">
        <v>287</v>
      </c>
      <c r="X42" s="2623">
        <v>84</v>
      </c>
      <c r="Y42" s="2623">
        <v>68</v>
      </c>
      <c r="Z42" s="2623">
        <v>813</v>
      </c>
      <c r="AA42" s="2623">
        <v>576</v>
      </c>
      <c r="AB42" s="2623">
        <v>106</v>
      </c>
      <c r="AC42" s="2623">
        <v>131</v>
      </c>
      <c r="AD42" s="2623">
        <v>361</v>
      </c>
      <c r="AE42" s="2623">
        <v>301</v>
      </c>
      <c r="AF42" s="2623">
        <v>40</v>
      </c>
      <c r="AG42" s="2623">
        <v>20</v>
      </c>
      <c r="AH42" s="2623">
        <v>110</v>
      </c>
      <c r="AI42" s="2623">
        <v>25</v>
      </c>
      <c r="AJ42" s="2623">
        <v>81</v>
      </c>
      <c r="AK42" s="2623">
        <v>4</v>
      </c>
      <c r="AL42" s="2623">
        <v>89</v>
      </c>
      <c r="AM42" s="2623">
        <v>18</v>
      </c>
      <c r="AN42" s="2623">
        <v>65</v>
      </c>
      <c r="AO42" s="2623">
        <v>6</v>
      </c>
      <c r="AP42" s="2623">
        <v>27</v>
      </c>
      <c r="AQ42" s="2623">
        <v>3</v>
      </c>
      <c r="AR42" s="2623">
        <v>22</v>
      </c>
      <c r="AS42" s="2623">
        <v>2</v>
      </c>
      <c r="AT42" s="2623">
        <v>177</v>
      </c>
      <c r="AU42" s="2623">
        <v>57</v>
      </c>
      <c r="AV42" s="2623">
        <v>108</v>
      </c>
      <c r="AW42" s="2623">
        <v>12</v>
      </c>
      <c r="AX42" s="2623">
        <v>87</v>
      </c>
      <c r="AY42" s="2623">
        <v>39</v>
      </c>
      <c r="AZ42" s="2623">
        <v>47</v>
      </c>
      <c r="BA42" s="2623">
        <v>1</v>
      </c>
      <c r="BB42" s="2623">
        <v>31</v>
      </c>
      <c r="BC42" s="2623">
        <v>7</v>
      </c>
      <c r="BD42" s="2623">
        <v>24</v>
      </c>
      <c r="BE42" s="2623" t="s">
        <v>244</v>
      </c>
      <c r="BF42" s="2623">
        <v>5</v>
      </c>
      <c r="BG42" s="2623">
        <v>4</v>
      </c>
      <c r="BH42" s="2623">
        <v>1</v>
      </c>
      <c r="BI42" s="2623" t="s">
        <v>244</v>
      </c>
      <c r="BJ42" s="2623">
        <v>11</v>
      </c>
      <c r="BK42" s="2623" t="s">
        <v>244</v>
      </c>
      <c r="BL42" s="2623">
        <v>9</v>
      </c>
      <c r="BM42" s="2623">
        <v>2</v>
      </c>
    </row>
    <row r="43" spans="1:65">
      <c r="A43" s="2623" t="s">
        <v>1214</v>
      </c>
      <c r="B43" s="2623">
        <v>1667</v>
      </c>
      <c r="C43" s="2623">
        <v>859</v>
      </c>
      <c r="D43" s="2623">
        <v>429</v>
      </c>
      <c r="E43" s="2623">
        <v>379</v>
      </c>
      <c r="F43" s="2623">
        <v>272</v>
      </c>
      <c r="G43" s="2623">
        <v>34</v>
      </c>
      <c r="H43" s="2623">
        <v>47</v>
      </c>
      <c r="I43" s="2623">
        <v>191</v>
      </c>
      <c r="J43" s="2623">
        <v>5</v>
      </c>
      <c r="K43" s="2623" t="s">
        <v>244</v>
      </c>
      <c r="L43" s="2623">
        <v>3</v>
      </c>
      <c r="M43" s="2623">
        <v>2</v>
      </c>
      <c r="N43" s="2623">
        <v>69</v>
      </c>
      <c r="O43" s="2623">
        <v>17</v>
      </c>
      <c r="P43" s="2623">
        <v>40</v>
      </c>
      <c r="Q43" s="2623">
        <v>12</v>
      </c>
      <c r="R43" s="2623">
        <v>228</v>
      </c>
      <c r="S43" s="2623">
        <v>158</v>
      </c>
      <c r="T43" s="2623">
        <v>40</v>
      </c>
      <c r="U43" s="2623">
        <v>30</v>
      </c>
      <c r="V43" s="2623">
        <v>297</v>
      </c>
      <c r="W43" s="2623">
        <v>181</v>
      </c>
      <c r="X43" s="2623">
        <v>34</v>
      </c>
      <c r="Y43" s="2623">
        <v>82</v>
      </c>
      <c r="Z43" s="2623">
        <v>496</v>
      </c>
      <c r="AA43" s="2623">
        <v>392</v>
      </c>
      <c r="AB43" s="2623">
        <v>47</v>
      </c>
      <c r="AC43" s="2623">
        <v>57</v>
      </c>
      <c r="AD43" s="2623">
        <v>218</v>
      </c>
      <c r="AE43" s="2623">
        <v>173</v>
      </c>
      <c r="AF43" s="2623">
        <v>36</v>
      </c>
      <c r="AG43" s="2623">
        <v>9</v>
      </c>
      <c r="AH43" s="2623">
        <v>54</v>
      </c>
      <c r="AI43" s="2623">
        <v>22</v>
      </c>
      <c r="AJ43" s="2623">
        <v>31</v>
      </c>
      <c r="AK43" s="2623">
        <v>1</v>
      </c>
      <c r="AL43" s="2623">
        <v>60</v>
      </c>
      <c r="AM43" s="2623">
        <v>16</v>
      </c>
      <c r="AN43" s="2623">
        <v>44</v>
      </c>
      <c r="AO43" s="2623" t="s">
        <v>244</v>
      </c>
      <c r="AP43" s="2623">
        <v>7</v>
      </c>
      <c r="AQ43" s="2623">
        <v>1</v>
      </c>
      <c r="AR43" s="2623">
        <v>6</v>
      </c>
      <c r="AS43" s="2623" t="s">
        <v>244</v>
      </c>
      <c r="AT43" s="2623">
        <v>104</v>
      </c>
      <c r="AU43" s="2623">
        <v>23</v>
      </c>
      <c r="AV43" s="2623">
        <v>81</v>
      </c>
      <c r="AW43" s="2623" t="s">
        <v>244</v>
      </c>
      <c r="AX43" s="2623">
        <v>44</v>
      </c>
      <c r="AY43" s="2623">
        <v>9</v>
      </c>
      <c r="AZ43" s="2623">
        <v>32</v>
      </c>
      <c r="BA43" s="2623">
        <v>3</v>
      </c>
      <c r="BB43" s="2623">
        <v>24</v>
      </c>
      <c r="BC43" s="2623">
        <v>2</v>
      </c>
      <c r="BD43" s="2623">
        <v>21</v>
      </c>
      <c r="BE43" s="2623">
        <v>1</v>
      </c>
      <c r="BF43" s="2623" t="s">
        <v>244</v>
      </c>
      <c r="BG43" s="2623" t="s">
        <v>244</v>
      </c>
      <c r="BH43" s="2623" t="s">
        <v>244</v>
      </c>
      <c r="BI43" s="2623" t="s">
        <v>244</v>
      </c>
      <c r="BJ43" s="2623">
        <v>7</v>
      </c>
      <c r="BK43" s="2623">
        <v>4</v>
      </c>
      <c r="BL43" s="2623">
        <v>3</v>
      </c>
      <c r="BM43" s="2623" t="s">
        <v>244</v>
      </c>
    </row>
    <row r="44" spans="1:65">
      <c r="A44" s="2623" t="s">
        <v>1215</v>
      </c>
      <c r="B44" s="2623">
        <v>1536</v>
      </c>
      <c r="C44" s="2623">
        <v>637</v>
      </c>
      <c r="D44" s="2623">
        <v>560</v>
      </c>
      <c r="E44" s="2623">
        <v>339</v>
      </c>
      <c r="F44" s="2623">
        <v>247</v>
      </c>
      <c r="G44" s="2623">
        <v>26</v>
      </c>
      <c r="H44" s="2623">
        <v>46</v>
      </c>
      <c r="I44" s="2623">
        <v>175</v>
      </c>
      <c r="J44" s="2623">
        <v>4</v>
      </c>
      <c r="K44" s="2623" t="s">
        <v>244</v>
      </c>
      <c r="L44" s="2623">
        <v>1</v>
      </c>
      <c r="M44" s="2623">
        <v>3</v>
      </c>
      <c r="N44" s="2623">
        <v>44</v>
      </c>
      <c r="O44" s="2623">
        <v>11</v>
      </c>
      <c r="P44" s="2623">
        <v>26</v>
      </c>
      <c r="Q44" s="2623">
        <v>7</v>
      </c>
      <c r="R44" s="2623">
        <v>235</v>
      </c>
      <c r="S44" s="2623">
        <v>111</v>
      </c>
      <c r="T44" s="2623">
        <v>78</v>
      </c>
      <c r="U44" s="2623">
        <v>46</v>
      </c>
      <c r="V44" s="2623">
        <v>256</v>
      </c>
      <c r="W44" s="2623">
        <v>154</v>
      </c>
      <c r="X44" s="2623">
        <v>63</v>
      </c>
      <c r="Y44" s="2623">
        <v>39</v>
      </c>
      <c r="Z44" s="2623">
        <v>418</v>
      </c>
      <c r="AA44" s="2623">
        <v>268</v>
      </c>
      <c r="AB44" s="2623">
        <v>101</v>
      </c>
      <c r="AC44" s="2623">
        <v>49</v>
      </c>
      <c r="AD44" s="2623">
        <v>205</v>
      </c>
      <c r="AE44" s="2623">
        <v>139</v>
      </c>
      <c r="AF44" s="2623">
        <v>54</v>
      </c>
      <c r="AG44" s="2623">
        <v>12</v>
      </c>
      <c r="AH44" s="2623">
        <v>58</v>
      </c>
      <c r="AI44" s="2623">
        <v>14</v>
      </c>
      <c r="AJ44" s="2623">
        <v>42</v>
      </c>
      <c r="AK44" s="2623">
        <v>2</v>
      </c>
      <c r="AL44" s="2623">
        <v>51</v>
      </c>
      <c r="AM44" s="2623">
        <v>13</v>
      </c>
      <c r="AN44" s="2623">
        <v>33</v>
      </c>
      <c r="AO44" s="2623">
        <v>5</v>
      </c>
      <c r="AP44" s="2623">
        <v>4</v>
      </c>
      <c r="AQ44" s="2623">
        <v>2</v>
      </c>
      <c r="AR44" s="2623">
        <v>2</v>
      </c>
      <c r="AS44" s="2623" t="s">
        <v>244</v>
      </c>
      <c r="AT44" s="2623">
        <v>119</v>
      </c>
      <c r="AU44" s="2623">
        <v>24</v>
      </c>
      <c r="AV44" s="2623">
        <v>88</v>
      </c>
      <c r="AW44" s="2623">
        <v>7</v>
      </c>
      <c r="AX44" s="2623">
        <v>74</v>
      </c>
      <c r="AY44" s="2623">
        <v>10</v>
      </c>
      <c r="AZ44" s="2623">
        <v>60</v>
      </c>
      <c r="BA44" s="2623">
        <v>4</v>
      </c>
      <c r="BB44" s="2623">
        <v>22</v>
      </c>
      <c r="BC44" s="2623">
        <v>4</v>
      </c>
      <c r="BD44" s="2623">
        <v>18</v>
      </c>
      <c r="BE44" s="2623" t="s">
        <v>244</v>
      </c>
      <c r="BF44" s="2623" t="s">
        <v>244</v>
      </c>
      <c r="BG44" s="2623" t="s">
        <v>244</v>
      </c>
      <c r="BH44" s="2623" t="s">
        <v>244</v>
      </c>
      <c r="BI44" s="2623" t="s">
        <v>244</v>
      </c>
      <c r="BJ44" s="2623">
        <v>4</v>
      </c>
      <c r="BK44" s="2623" t="s">
        <v>244</v>
      </c>
      <c r="BL44" s="2623">
        <v>2</v>
      </c>
      <c r="BM44" s="2623">
        <v>2</v>
      </c>
    </row>
    <row r="45" spans="1:65">
      <c r="A45" s="2623" t="s">
        <v>1216</v>
      </c>
      <c r="B45" s="2623">
        <v>1143</v>
      </c>
      <c r="C45" s="2623">
        <v>575</v>
      </c>
      <c r="D45" s="2623">
        <v>286</v>
      </c>
      <c r="E45" s="2623">
        <v>282</v>
      </c>
      <c r="F45" s="2623">
        <v>204</v>
      </c>
      <c r="G45" s="2623">
        <v>26</v>
      </c>
      <c r="H45" s="2623">
        <v>53</v>
      </c>
      <c r="I45" s="2623">
        <v>125</v>
      </c>
      <c r="J45" s="2623">
        <v>1</v>
      </c>
      <c r="K45" s="2623" t="s">
        <v>244</v>
      </c>
      <c r="L45" s="2623">
        <v>1</v>
      </c>
      <c r="M45" s="2623" t="s">
        <v>244</v>
      </c>
      <c r="N45" s="2623">
        <v>28</v>
      </c>
      <c r="O45" s="2623">
        <v>8</v>
      </c>
      <c r="P45" s="2623">
        <v>17</v>
      </c>
      <c r="Q45" s="2623">
        <v>3</v>
      </c>
      <c r="R45" s="2623">
        <v>219</v>
      </c>
      <c r="S45" s="2623">
        <v>138</v>
      </c>
      <c r="T45" s="2623">
        <v>43</v>
      </c>
      <c r="U45" s="2623">
        <v>38</v>
      </c>
      <c r="V45" s="2623">
        <v>198</v>
      </c>
      <c r="W45" s="2623">
        <v>124</v>
      </c>
      <c r="X45" s="2623">
        <v>26</v>
      </c>
      <c r="Y45" s="2623">
        <v>48</v>
      </c>
      <c r="Z45" s="2623">
        <v>290</v>
      </c>
      <c r="AA45" s="2623">
        <v>198</v>
      </c>
      <c r="AB45" s="2623">
        <v>36</v>
      </c>
      <c r="AC45" s="2623">
        <v>56</v>
      </c>
      <c r="AD45" s="2623">
        <v>124</v>
      </c>
      <c r="AE45" s="2623">
        <v>101</v>
      </c>
      <c r="AF45" s="2623">
        <v>14</v>
      </c>
      <c r="AG45" s="2623">
        <v>9</v>
      </c>
      <c r="AH45" s="2623">
        <v>38</v>
      </c>
      <c r="AI45" s="2623">
        <v>9</v>
      </c>
      <c r="AJ45" s="2623">
        <v>27</v>
      </c>
      <c r="AK45" s="2623">
        <v>2</v>
      </c>
      <c r="AL45" s="2623">
        <v>31</v>
      </c>
      <c r="AM45" s="2623">
        <v>10</v>
      </c>
      <c r="AN45" s="2623">
        <v>20</v>
      </c>
      <c r="AO45" s="2623">
        <v>1</v>
      </c>
      <c r="AP45" s="2623">
        <v>2</v>
      </c>
      <c r="AQ45" s="2623">
        <v>2</v>
      </c>
      <c r="AR45" s="2623" t="s">
        <v>244</v>
      </c>
      <c r="AS45" s="2623" t="s">
        <v>244</v>
      </c>
      <c r="AT45" s="2623">
        <v>79</v>
      </c>
      <c r="AU45" s="2623">
        <v>34</v>
      </c>
      <c r="AV45" s="2623">
        <v>39</v>
      </c>
      <c r="AW45" s="2623">
        <v>6</v>
      </c>
      <c r="AX45" s="2623">
        <v>36</v>
      </c>
      <c r="AY45" s="2623">
        <v>21</v>
      </c>
      <c r="AZ45" s="2623">
        <v>15</v>
      </c>
      <c r="BA45" s="2623" t="s">
        <v>244</v>
      </c>
      <c r="BB45" s="2623">
        <v>10</v>
      </c>
      <c r="BC45" s="2623">
        <v>5</v>
      </c>
      <c r="BD45" s="2623">
        <v>5</v>
      </c>
      <c r="BE45" s="2623" t="s">
        <v>244</v>
      </c>
      <c r="BF45" s="2623" t="s">
        <v>244</v>
      </c>
      <c r="BG45" s="2623" t="s">
        <v>244</v>
      </c>
      <c r="BH45" s="2623" t="s">
        <v>244</v>
      </c>
      <c r="BI45" s="2623" t="s">
        <v>244</v>
      </c>
      <c r="BJ45" s="2623">
        <v>7</v>
      </c>
      <c r="BK45" s="2623" t="s">
        <v>244</v>
      </c>
      <c r="BL45" s="2623">
        <v>4</v>
      </c>
      <c r="BM45" s="2623">
        <v>3</v>
      </c>
    </row>
    <row r="46" spans="1:65">
      <c r="A46" s="2623" t="s">
        <v>1217</v>
      </c>
      <c r="B46" s="2623">
        <v>1125</v>
      </c>
      <c r="C46" s="2623">
        <v>549</v>
      </c>
      <c r="D46" s="2623">
        <v>279</v>
      </c>
      <c r="E46" s="2623">
        <v>297</v>
      </c>
      <c r="F46" s="2623">
        <v>204</v>
      </c>
      <c r="G46" s="2623">
        <v>39</v>
      </c>
      <c r="H46" s="2623">
        <v>44</v>
      </c>
      <c r="I46" s="2623">
        <v>121</v>
      </c>
      <c r="J46" s="2623" t="s">
        <v>244</v>
      </c>
      <c r="K46" s="2623" t="s">
        <v>244</v>
      </c>
      <c r="L46" s="2623" t="s">
        <v>244</v>
      </c>
      <c r="M46" s="2623" t="s">
        <v>244</v>
      </c>
      <c r="N46" s="2623">
        <v>40</v>
      </c>
      <c r="O46" s="2623">
        <v>13</v>
      </c>
      <c r="P46" s="2623">
        <v>18</v>
      </c>
      <c r="Q46" s="2623">
        <v>9</v>
      </c>
      <c r="R46" s="2623">
        <v>191</v>
      </c>
      <c r="S46" s="2623">
        <v>127</v>
      </c>
      <c r="T46" s="2623">
        <v>39</v>
      </c>
      <c r="U46" s="2623">
        <v>25</v>
      </c>
      <c r="V46" s="2623">
        <v>145</v>
      </c>
      <c r="W46" s="2623">
        <v>93</v>
      </c>
      <c r="X46" s="2623">
        <v>31</v>
      </c>
      <c r="Y46" s="2623">
        <v>21</v>
      </c>
      <c r="Z46" s="2623">
        <v>373</v>
      </c>
      <c r="AA46" s="2623">
        <v>226</v>
      </c>
      <c r="AB46" s="2623">
        <v>43</v>
      </c>
      <c r="AC46" s="2623">
        <v>104</v>
      </c>
      <c r="AD46" s="2623">
        <v>125</v>
      </c>
      <c r="AE46" s="2623">
        <v>101</v>
      </c>
      <c r="AF46" s="2623">
        <v>19</v>
      </c>
      <c r="AG46" s="2623">
        <v>5</v>
      </c>
      <c r="AH46" s="2623">
        <v>43</v>
      </c>
      <c r="AI46" s="2623">
        <v>9</v>
      </c>
      <c r="AJ46" s="2623">
        <v>31</v>
      </c>
      <c r="AK46" s="2623">
        <v>3</v>
      </c>
      <c r="AL46" s="2623">
        <v>35</v>
      </c>
      <c r="AM46" s="2623">
        <v>13</v>
      </c>
      <c r="AN46" s="2623">
        <v>18</v>
      </c>
      <c r="AO46" s="2623">
        <v>4</v>
      </c>
      <c r="AP46" s="2623">
        <v>6</v>
      </c>
      <c r="AQ46" s="2623">
        <v>3</v>
      </c>
      <c r="AR46" s="2623">
        <v>3</v>
      </c>
      <c r="AS46" s="2623" t="s">
        <v>244</v>
      </c>
      <c r="AT46" s="2623">
        <v>56</v>
      </c>
      <c r="AU46" s="2623">
        <v>18</v>
      </c>
      <c r="AV46" s="2623">
        <v>37</v>
      </c>
      <c r="AW46" s="2623">
        <v>1</v>
      </c>
      <c r="AX46" s="2623">
        <v>20</v>
      </c>
      <c r="AY46" s="2623">
        <v>5</v>
      </c>
      <c r="AZ46" s="2623">
        <v>11</v>
      </c>
      <c r="BA46" s="2623">
        <v>4</v>
      </c>
      <c r="BB46" s="2623">
        <v>11</v>
      </c>
      <c r="BC46" s="2623">
        <v>3</v>
      </c>
      <c r="BD46" s="2623">
        <v>4</v>
      </c>
      <c r="BE46" s="2623">
        <v>4</v>
      </c>
      <c r="BF46" s="2623" t="s">
        <v>244</v>
      </c>
      <c r="BG46" s="2623" t="s">
        <v>244</v>
      </c>
      <c r="BH46" s="2623" t="s">
        <v>244</v>
      </c>
      <c r="BI46" s="2623" t="s">
        <v>244</v>
      </c>
      <c r="BJ46" s="2623">
        <v>1</v>
      </c>
      <c r="BK46" s="2623" t="s">
        <v>244</v>
      </c>
      <c r="BL46" s="2623" t="s">
        <v>244</v>
      </c>
      <c r="BM46" s="2623">
        <v>1</v>
      </c>
    </row>
    <row r="47" spans="1:65">
      <c r="A47" s="2623" t="s">
        <v>1218</v>
      </c>
      <c r="B47" s="2623">
        <v>2090</v>
      </c>
      <c r="C47" s="2623">
        <v>1329</v>
      </c>
      <c r="D47" s="2623">
        <v>490</v>
      </c>
      <c r="E47" s="2623">
        <v>271</v>
      </c>
      <c r="F47" s="2623">
        <v>281</v>
      </c>
      <c r="G47" s="2623">
        <v>66</v>
      </c>
      <c r="H47" s="2623">
        <v>80</v>
      </c>
      <c r="I47" s="2623">
        <v>135</v>
      </c>
      <c r="J47" s="2623">
        <v>10</v>
      </c>
      <c r="K47" s="2623">
        <v>1</v>
      </c>
      <c r="L47" s="2623" t="s">
        <v>244</v>
      </c>
      <c r="M47" s="2623">
        <v>9</v>
      </c>
      <c r="N47" s="2623">
        <v>77</v>
      </c>
      <c r="O47" s="2623">
        <v>32</v>
      </c>
      <c r="P47" s="2623">
        <v>28</v>
      </c>
      <c r="Q47" s="2623">
        <v>17</v>
      </c>
      <c r="R47" s="2623">
        <v>330</v>
      </c>
      <c r="S47" s="2623">
        <v>248</v>
      </c>
      <c r="T47" s="2623">
        <v>56</v>
      </c>
      <c r="U47" s="2623">
        <v>26</v>
      </c>
      <c r="V47" s="2623">
        <v>297</v>
      </c>
      <c r="W47" s="2623">
        <v>213</v>
      </c>
      <c r="X47" s="2623">
        <v>52</v>
      </c>
      <c r="Y47" s="2623">
        <v>32</v>
      </c>
      <c r="Z47" s="2623">
        <v>666</v>
      </c>
      <c r="AA47" s="2623">
        <v>545</v>
      </c>
      <c r="AB47" s="2623">
        <v>84</v>
      </c>
      <c r="AC47" s="2623">
        <v>37</v>
      </c>
      <c r="AD47" s="2623">
        <v>367</v>
      </c>
      <c r="AE47" s="2623">
        <v>316</v>
      </c>
      <c r="AF47" s="2623">
        <v>37</v>
      </c>
      <c r="AG47" s="2623">
        <v>14</v>
      </c>
      <c r="AH47" s="2623">
        <v>62</v>
      </c>
      <c r="AI47" s="2623">
        <v>35</v>
      </c>
      <c r="AJ47" s="2623">
        <v>26</v>
      </c>
      <c r="AK47" s="2623">
        <v>1</v>
      </c>
      <c r="AL47" s="2623">
        <v>61</v>
      </c>
      <c r="AM47" s="2623">
        <v>34</v>
      </c>
      <c r="AN47" s="2623">
        <v>25</v>
      </c>
      <c r="AO47" s="2623">
        <v>2</v>
      </c>
      <c r="AP47" s="2623">
        <v>18</v>
      </c>
      <c r="AQ47" s="2623">
        <v>12</v>
      </c>
      <c r="AR47" s="2623">
        <v>5</v>
      </c>
      <c r="AS47" s="2623">
        <v>1</v>
      </c>
      <c r="AT47" s="2623">
        <v>181</v>
      </c>
      <c r="AU47" s="2623">
        <v>82</v>
      </c>
      <c r="AV47" s="2623">
        <v>89</v>
      </c>
      <c r="AW47" s="2623">
        <v>10</v>
      </c>
      <c r="AX47" s="2623">
        <v>70</v>
      </c>
      <c r="AY47" s="2623">
        <v>39</v>
      </c>
      <c r="AZ47" s="2623">
        <v>30</v>
      </c>
      <c r="BA47" s="2623">
        <v>1</v>
      </c>
      <c r="BB47" s="2623">
        <v>27</v>
      </c>
      <c r="BC47" s="2623">
        <v>14</v>
      </c>
      <c r="BD47" s="2623">
        <v>13</v>
      </c>
      <c r="BE47" s="2623" t="s">
        <v>244</v>
      </c>
      <c r="BF47" s="2623">
        <v>8</v>
      </c>
      <c r="BG47" s="2623">
        <v>6</v>
      </c>
      <c r="BH47" s="2623">
        <v>2</v>
      </c>
      <c r="BI47" s="2623" t="s">
        <v>244</v>
      </c>
      <c r="BJ47" s="2623">
        <v>2</v>
      </c>
      <c r="BK47" s="2623">
        <v>2</v>
      </c>
      <c r="BL47" s="2623" t="s">
        <v>244</v>
      </c>
      <c r="BM47" s="2623" t="s">
        <v>244</v>
      </c>
    </row>
    <row r="48" spans="1:65">
      <c r="A48" s="2623" t="s">
        <v>1219</v>
      </c>
      <c r="B48" s="2623">
        <v>3748</v>
      </c>
      <c r="C48" s="2623">
        <v>1956</v>
      </c>
      <c r="D48" s="2623">
        <v>1054</v>
      </c>
      <c r="E48" s="2623">
        <v>738</v>
      </c>
      <c r="F48" s="2623">
        <v>670</v>
      </c>
      <c r="G48" s="2623">
        <v>75</v>
      </c>
      <c r="H48" s="2623">
        <v>156</v>
      </c>
      <c r="I48" s="2623">
        <v>439</v>
      </c>
      <c r="J48" s="2623">
        <v>8</v>
      </c>
      <c r="K48" s="2623">
        <v>1</v>
      </c>
      <c r="L48" s="2623">
        <v>2</v>
      </c>
      <c r="M48" s="2623">
        <v>5</v>
      </c>
      <c r="N48" s="2623">
        <v>133</v>
      </c>
      <c r="O48" s="2623">
        <v>38</v>
      </c>
      <c r="P48" s="2623">
        <v>76</v>
      </c>
      <c r="Q48" s="2623">
        <v>19</v>
      </c>
      <c r="R48" s="2623">
        <v>560</v>
      </c>
      <c r="S48" s="2623">
        <v>405</v>
      </c>
      <c r="T48" s="2623">
        <v>81</v>
      </c>
      <c r="U48" s="2623">
        <v>74</v>
      </c>
      <c r="V48" s="2623">
        <v>474</v>
      </c>
      <c r="W48" s="2623">
        <v>345</v>
      </c>
      <c r="X48" s="2623">
        <v>79</v>
      </c>
      <c r="Y48" s="2623">
        <v>50</v>
      </c>
      <c r="Z48" s="2623">
        <v>1113</v>
      </c>
      <c r="AA48" s="2623">
        <v>835</v>
      </c>
      <c r="AB48" s="2623">
        <v>153</v>
      </c>
      <c r="AC48" s="2623">
        <v>125</v>
      </c>
      <c r="AD48" s="2623">
        <v>566</v>
      </c>
      <c r="AE48" s="2623">
        <v>484</v>
      </c>
      <c r="AF48" s="2623">
        <v>55</v>
      </c>
      <c r="AG48" s="2623">
        <v>27</v>
      </c>
      <c r="AH48" s="2623">
        <v>108</v>
      </c>
      <c r="AI48" s="2623">
        <v>51</v>
      </c>
      <c r="AJ48" s="2623">
        <v>55</v>
      </c>
      <c r="AK48" s="2623">
        <v>2</v>
      </c>
      <c r="AL48" s="2623">
        <v>115</v>
      </c>
      <c r="AM48" s="2623">
        <v>40</v>
      </c>
      <c r="AN48" s="2623">
        <v>68</v>
      </c>
      <c r="AO48" s="2623">
        <v>7</v>
      </c>
      <c r="AP48" s="2623">
        <v>44</v>
      </c>
      <c r="AQ48" s="2623">
        <v>11</v>
      </c>
      <c r="AR48" s="2623">
        <v>30</v>
      </c>
      <c r="AS48" s="2623">
        <v>3</v>
      </c>
      <c r="AT48" s="2623">
        <v>279</v>
      </c>
      <c r="AU48" s="2623">
        <v>76</v>
      </c>
      <c r="AV48" s="2623">
        <v>196</v>
      </c>
      <c r="AW48" s="2623">
        <v>7</v>
      </c>
      <c r="AX48" s="2623">
        <v>153</v>
      </c>
      <c r="AY48" s="2623">
        <v>48</v>
      </c>
      <c r="AZ48" s="2623">
        <v>102</v>
      </c>
      <c r="BA48" s="2623">
        <v>3</v>
      </c>
      <c r="BB48" s="2623">
        <v>72</v>
      </c>
      <c r="BC48" s="2623">
        <v>27</v>
      </c>
      <c r="BD48" s="2623">
        <v>43</v>
      </c>
      <c r="BE48" s="2623">
        <v>2</v>
      </c>
      <c r="BF48" s="2623">
        <v>11</v>
      </c>
      <c r="BG48" s="2623" t="s">
        <v>244</v>
      </c>
      <c r="BH48" s="2623">
        <v>11</v>
      </c>
      <c r="BI48" s="2623" t="s">
        <v>244</v>
      </c>
      <c r="BJ48" s="2623">
        <v>8</v>
      </c>
      <c r="BK48" s="2623">
        <v>4</v>
      </c>
      <c r="BL48" s="2623">
        <v>2</v>
      </c>
      <c r="BM48" s="2623">
        <v>2</v>
      </c>
    </row>
    <row r="49" spans="1:65">
      <c r="A49" s="2623" t="s">
        <v>1220</v>
      </c>
      <c r="B49" s="2623">
        <v>892</v>
      </c>
      <c r="C49" s="2623">
        <v>486</v>
      </c>
      <c r="D49" s="2623">
        <v>261</v>
      </c>
      <c r="E49" s="2623">
        <v>145</v>
      </c>
      <c r="F49" s="2623">
        <v>133</v>
      </c>
      <c r="G49" s="2623">
        <v>20</v>
      </c>
      <c r="H49" s="2623">
        <v>36</v>
      </c>
      <c r="I49" s="2623">
        <v>77</v>
      </c>
      <c r="J49" s="2623">
        <v>1</v>
      </c>
      <c r="K49" s="2623" t="s">
        <v>244</v>
      </c>
      <c r="L49" s="2623">
        <v>1</v>
      </c>
      <c r="M49" s="2623" t="s">
        <v>244</v>
      </c>
      <c r="N49" s="2623">
        <v>21</v>
      </c>
      <c r="O49" s="2623">
        <v>7</v>
      </c>
      <c r="P49" s="2623">
        <v>13</v>
      </c>
      <c r="Q49" s="2623">
        <v>1</v>
      </c>
      <c r="R49" s="2623">
        <v>165</v>
      </c>
      <c r="S49" s="2623">
        <v>120</v>
      </c>
      <c r="T49" s="2623">
        <v>29</v>
      </c>
      <c r="U49" s="2623">
        <v>16</v>
      </c>
      <c r="V49" s="2623">
        <v>145</v>
      </c>
      <c r="W49" s="2623">
        <v>100</v>
      </c>
      <c r="X49" s="2623">
        <v>25</v>
      </c>
      <c r="Y49" s="2623">
        <v>20</v>
      </c>
      <c r="Z49" s="2623">
        <v>259</v>
      </c>
      <c r="AA49" s="2623">
        <v>193</v>
      </c>
      <c r="AB49" s="2623">
        <v>37</v>
      </c>
      <c r="AC49" s="2623">
        <v>29</v>
      </c>
      <c r="AD49" s="2623">
        <v>106</v>
      </c>
      <c r="AE49" s="2623">
        <v>83</v>
      </c>
      <c r="AF49" s="2623">
        <v>18</v>
      </c>
      <c r="AG49" s="2623">
        <v>5</v>
      </c>
      <c r="AH49" s="2623">
        <v>31</v>
      </c>
      <c r="AI49" s="2623">
        <v>9</v>
      </c>
      <c r="AJ49" s="2623">
        <v>21</v>
      </c>
      <c r="AK49" s="2623">
        <v>1</v>
      </c>
      <c r="AL49" s="2623">
        <v>27</v>
      </c>
      <c r="AM49" s="2623">
        <v>9</v>
      </c>
      <c r="AN49" s="2623">
        <v>18</v>
      </c>
      <c r="AO49" s="2623" t="s">
        <v>244</v>
      </c>
      <c r="AP49" s="2623">
        <v>9</v>
      </c>
      <c r="AQ49" s="2623">
        <v>1</v>
      </c>
      <c r="AR49" s="2623">
        <v>8</v>
      </c>
      <c r="AS49" s="2623" t="s">
        <v>244</v>
      </c>
      <c r="AT49" s="2623">
        <v>53</v>
      </c>
      <c r="AU49" s="2623">
        <v>16</v>
      </c>
      <c r="AV49" s="2623">
        <v>37</v>
      </c>
      <c r="AW49" s="2623" t="s">
        <v>244</v>
      </c>
      <c r="AX49" s="2623">
        <v>28</v>
      </c>
      <c r="AY49" s="2623">
        <v>6</v>
      </c>
      <c r="AZ49" s="2623">
        <v>21</v>
      </c>
      <c r="BA49" s="2623">
        <v>1</v>
      </c>
      <c r="BB49" s="2623">
        <v>18</v>
      </c>
      <c r="BC49" s="2623">
        <v>4</v>
      </c>
      <c r="BD49" s="2623">
        <v>14</v>
      </c>
      <c r="BE49" s="2623" t="s">
        <v>244</v>
      </c>
      <c r="BF49" s="2623" t="s">
        <v>244</v>
      </c>
      <c r="BG49" s="2623" t="s">
        <v>244</v>
      </c>
      <c r="BH49" s="2623" t="s">
        <v>244</v>
      </c>
      <c r="BI49" s="2623" t="s">
        <v>244</v>
      </c>
      <c r="BJ49" s="2623">
        <v>2</v>
      </c>
      <c r="BK49" s="2623">
        <v>1</v>
      </c>
      <c r="BL49" s="2623">
        <v>1</v>
      </c>
      <c r="BM49" s="2623" t="s">
        <v>244</v>
      </c>
    </row>
    <row r="50" spans="1:65">
      <c r="A50" s="2623" t="s">
        <v>1221</v>
      </c>
      <c r="B50" s="2623">
        <v>1338</v>
      </c>
      <c r="C50" s="2623">
        <v>615</v>
      </c>
      <c r="D50" s="2623">
        <v>506</v>
      </c>
      <c r="E50" s="2623">
        <v>217</v>
      </c>
      <c r="F50" s="2623">
        <v>197</v>
      </c>
      <c r="G50" s="2623">
        <v>39</v>
      </c>
      <c r="H50" s="2623">
        <v>81</v>
      </c>
      <c r="I50" s="2623">
        <v>77</v>
      </c>
      <c r="J50" s="2623" t="s">
        <v>244</v>
      </c>
      <c r="K50" s="2623" t="s">
        <v>244</v>
      </c>
      <c r="L50" s="2623" t="s">
        <v>244</v>
      </c>
      <c r="M50" s="2623" t="s">
        <v>244</v>
      </c>
      <c r="N50" s="2623">
        <v>29</v>
      </c>
      <c r="O50" s="2623">
        <v>11</v>
      </c>
      <c r="P50" s="2623">
        <v>18</v>
      </c>
      <c r="Q50" s="2623" t="s">
        <v>244</v>
      </c>
      <c r="R50" s="2623">
        <v>211</v>
      </c>
      <c r="S50" s="2623">
        <v>119</v>
      </c>
      <c r="T50" s="2623">
        <v>61</v>
      </c>
      <c r="U50" s="2623">
        <v>31</v>
      </c>
      <c r="V50" s="2623">
        <v>273</v>
      </c>
      <c r="W50" s="2623">
        <v>131</v>
      </c>
      <c r="X50" s="2623">
        <v>102</v>
      </c>
      <c r="Y50" s="2623">
        <v>40</v>
      </c>
      <c r="Z50" s="2623">
        <v>359</v>
      </c>
      <c r="AA50" s="2623">
        <v>235</v>
      </c>
      <c r="AB50" s="2623">
        <v>75</v>
      </c>
      <c r="AC50" s="2623">
        <v>49</v>
      </c>
      <c r="AD50" s="2623">
        <v>147</v>
      </c>
      <c r="AE50" s="2623">
        <v>114</v>
      </c>
      <c r="AF50" s="2623">
        <v>22</v>
      </c>
      <c r="AG50" s="2623">
        <v>11</v>
      </c>
      <c r="AH50" s="2623">
        <v>60</v>
      </c>
      <c r="AI50" s="2623">
        <v>22</v>
      </c>
      <c r="AJ50" s="2623">
        <v>31</v>
      </c>
      <c r="AK50" s="2623">
        <v>7</v>
      </c>
      <c r="AL50" s="2623">
        <v>39</v>
      </c>
      <c r="AM50" s="2623">
        <v>17</v>
      </c>
      <c r="AN50" s="2623">
        <v>19</v>
      </c>
      <c r="AO50" s="2623">
        <v>3</v>
      </c>
      <c r="AP50" s="2623">
        <v>13</v>
      </c>
      <c r="AQ50" s="2623">
        <v>5</v>
      </c>
      <c r="AR50" s="2623">
        <v>7</v>
      </c>
      <c r="AS50" s="2623">
        <v>1</v>
      </c>
      <c r="AT50" s="2623">
        <v>102</v>
      </c>
      <c r="AU50" s="2623">
        <v>24</v>
      </c>
      <c r="AV50" s="2623">
        <v>74</v>
      </c>
      <c r="AW50" s="2623">
        <v>4</v>
      </c>
      <c r="AX50" s="2623">
        <v>33</v>
      </c>
      <c r="AY50" s="2623">
        <v>7</v>
      </c>
      <c r="AZ50" s="2623">
        <v>24</v>
      </c>
      <c r="BA50" s="2623">
        <v>2</v>
      </c>
      <c r="BB50" s="2623">
        <v>14</v>
      </c>
      <c r="BC50" s="2623">
        <v>3</v>
      </c>
      <c r="BD50" s="2623">
        <v>11</v>
      </c>
      <c r="BE50" s="2623" t="s">
        <v>244</v>
      </c>
      <c r="BF50" s="2623">
        <v>1</v>
      </c>
      <c r="BG50" s="2623">
        <v>1</v>
      </c>
      <c r="BH50" s="2623" t="s">
        <v>244</v>
      </c>
      <c r="BI50" s="2623" t="s">
        <v>244</v>
      </c>
      <c r="BJ50" s="2623">
        <v>7</v>
      </c>
      <c r="BK50" s="2623">
        <v>1</v>
      </c>
      <c r="BL50" s="2623">
        <v>3</v>
      </c>
      <c r="BM50" s="2623">
        <v>3</v>
      </c>
    </row>
    <row r="51" spans="1:65">
      <c r="A51" s="2623" t="s">
        <v>1222</v>
      </c>
      <c r="B51" s="2623">
        <v>2446</v>
      </c>
      <c r="C51" s="2623">
        <v>1282</v>
      </c>
      <c r="D51" s="2623">
        <v>843</v>
      </c>
      <c r="E51" s="2623">
        <v>321</v>
      </c>
      <c r="F51" s="2623">
        <v>311</v>
      </c>
      <c r="G51" s="2623">
        <v>40</v>
      </c>
      <c r="H51" s="2623">
        <v>145</v>
      </c>
      <c r="I51" s="2623">
        <v>126</v>
      </c>
      <c r="J51" s="2623">
        <v>4</v>
      </c>
      <c r="K51" s="2623">
        <v>1</v>
      </c>
      <c r="L51" s="2623">
        <v>2</v>
      </c>
      <c r="M51" s="2623">
        <v>1</v>
      </c>
      <c r="N51" s="2623">
        <v>82</v>
      </c>
      <c r="O51" s="2623">
        <v>13</v>
      </c>
      <c r="P51" s="2623">
        <v>48</v>
      </c>
      <c r="Q51" s="2623">
        <v>21</v>
      </c>
      <c r="R51" s="2623">
        <v>330</v>
      </c>
      <c r="S51" s="2623">
        <v>249</v>
      </c>
      <c r="T51" s="2623">
        <v>59</v>
      </c>
      <c r="U51" s="2623">
        <v>22</v>
      </c>
      <c r="V51" s="2623">
        <v>439</v>
      </c>
      <c r="W51" s="2623">
        <v>312</v>
      </c>
      <c r="X51" s="2623">
        <v>94</v>
      </c>
      <c r="Y51" s="2623">
        <v>33</v>
      </c>
      <c r="Z51" s="2623">
        <v>713</v>
      </c>
      <c r="AA51" s="2623">
        <v>513</v>
      </c>
      <c r="AB51" s="2623">
        <v>119</v>
      </c>
      <c r="AC51" s="2623">
        <v>81</v>
      </c>
      <c r="AD51" s="2623">
        <v>301</v>
      </c>
      <c r="AE51" s="2623">
        <v>253</v>
      </c>
      <c r="AF51" s="2623">
        <v>42</v>
      </c>
      <c r="AG51" s="2623">
        <v>6</v>
      </c>
      <c r="AH51" s="2623">
        <v>83</v>
      </c>
      <c r="AI51" s="2623">
        <v>36</v>
      </c>
      <c r="AJ51" s="2623">
        <v>39</v>
      </c>
      <c r="AK51" s="2623">
        <v>8</v>
      </c>
      <c r="AL51" s="2623">
        <v>80</v>
      </c>
      <c r="AM51" s="2623">
        <v>24</v>
      </c>
      <c r="AN51" s="2623">
        <v>52</v>
      </c>
      <c r="AO51" s="2623">
        <v>4</v>
      </c>
      <c r="AP51" s="2623">
        <v>30</v>
      </c>
      <c r="AQ51" s="2623">
        <v>9</v>
      </c>
      <c r="AR51" s="2623">
        <v>19</v>
      </c>
      <c r="AS51" s="2623">
        <v>2</v>
      </c>
      <c r="AT51" s="2623">
        <v>214</v>
      </c>
      <c r="AU51" s="2623">
        <v>47</v>
      </c>
      <c r="AV51" s="2623">
        <v>158</v>
      </c>
      <c r="AW51" s="2623">
        <v>9</v>
      </c>
      <c r="AX51" s="2623">
        <v>96</v>
      </c>
      <c r="AY51" s="2623">
        <v>21</v>
      </c>
      <c r="AZ51" s="2623">
        <v>70</v>
      </c>
      <c r="BA51" s="2623">
        <v>5</v>
      </c>
      <c r="BB51" s="2623">
        <v>52</v>
      </c>
      <c r="BC51" s="2623">
        <v>16</v>
      </c>
      <c r="BD51" s="2623">
        <v>32</v>
      </c>
      <c r="BE51" s="2623">
        <v>4</v>
      </c>
      <c r="BF51" s="2623" t="s">
        <v>244</v>
      </c>
      <c r="BG51" s="2623" t="s">
        <v>244</v>
      </c>
      <c r="BH51" s="2623" t="s">
        <v>244</v>
      </c>
      <c r="BI51" s="2623" t="s">
        <v>244</v>
      </c>
      <c r="BJ51" s="2623">
        <v>12</v>
      </c>
      <c r="BK51" s="2623">
        <v>1</v>
      </c>
      <c r="BL51" s="2623">
        <v>6</v>
      </c>
      <c r="BM51" s="2623">
        <v>5</v>
      </c>
    </row>
    <row r="52" spans="1:65">
      <c r="A52" s="2623" t="s">
        <v>1223</v>
      </c>
      <c r="B52" s="2623">
        <v>825</v>
      </c>
      <c r="C52" s="2623">
        <v>372</v>
      </c>
      <c r="D52" s="2623">
        <v>318</v>
      </c>
      <c r="E52" s="2623">
        <v>135</v>
      </c>
      <c r="F52" s="2623">
        <v>113</v>
      </c>
      <c r="G52" s="2623">
        <v>21</v>
      </c>
      <c r="H52" s="2623">
        <v>54</v>
      </c>
      <c r="I52" s="2623">
        <v>38</v>
      </c>
      <c r="J52" s="2623" t="s">
        <v>244</v>
      </c>
      <c r="K52" s="2623" t="s">
        <v>244</v>
      </c>
      <c r="L52" s="2623" t="s">
        <v>244</v>
      </c>
      <c r="M52" s="2623" t="s">
        <v>244</v>
      </c>
      <c r="N52" s="2623">
        <v>13</v>
      </c>
      <c r="O52" s="2623">
        <v>3</v>
      </c>
      <c r="P52" s="2623">
        <v>10</v>
      </c>
      <c r="Q52" s="2623" t="s">
        <v>244</v>
      </c>
      <c r="R52" s="2623">
        <v>155</v>
      </c>
      <c r="S52" s="2623">
        <v>60</v>
      </c>
      <c r="T52" s="2623">
        <v>69</v>
      </c>
      <c r="U52" s="2623">
        <v>26</v>
      </c>
      <c r="V52" s="2623">
        <v>220</v>
      </c>
      <c r="W52" s="2623">
        <v>104</v>
      </c>
      <c r="X52" s="2623">
        <v>82</v>
      </c>
      <c r="Y52" s="2623">
        <v>34</v>
      </c>
      <c r="Z52" s="2623">
        <v>185</v>
      </c>
      <c r="AA52" s="2623">
        <v>136</v>
      </c>
      <c r="AB52" s="2623">
        <v>23</v>
      </c>
      <c r="AC52" s="2623">
        <v>26</v>
      </c>
      <c r="AD52" s="2623">
        <v>63</v>
      </c>
      <c r="AE52" s="2623">
        <v>58</v>
      </c>
      <c r="AF52" s="2623">
        <v>2</v>
      </c>
      <c r="AG52" s="2623">
        <v>3</v>
      </c>
      <c r="AH52" s="2623">
        <v>43</v>
      </c>
      <c r="AI52" s="2623">
        <v>11</v>
      </c>
      <c r="AJ52" s="2623">
        <v>29</v>
      </c>
      <c r="AK52" s="2623">
        <v>3</v>
      </c>
      <c r="AL52" s="2623">
        <v>16</v>
      </c>
      <c r="AM52" s="2623">
        <v>5</v>
      </c>
      <c r="AN52" s="2623">
        <v>10</v>
      </c>
      <c r="AO52" s="2623">
        <v>1</v>
      </c>
      <c r="AP52" s="2623">
        <v>13</v>
      </c>
      <c r="AQ52" s="2623">
        <v>2</v>
      </c>
      <c r="AR52" s="2623">
        <v>8</v>
      </c>
      <c r="AS52" s="2623">
        <v>3</v>
      </c>
      <c r="AT52" s="2623">
        <v>33</v>
      </c>
      <c r="AU52" s="2623">
        <v>14</v>
      </c>
      <c r="AV52" s="2623">
        <v>16</v>
      </c>
      <c r="AW52" s="2623">
        <v>3</v>
      </c>
      <c r="AX52" s="2623">
        <v>20</v>
      </c>
      <c r="AY52" s="2623">
        <v>9</v>
      </c>
      <c r="AZ52" s="2623">
        <v>10</v>
      </c>
      <c r="BA52" s="2623">
        <v>1</v>
      </c>
      <c r="BB52" s="2623">
        <v>11</v>
      </c>
      <c r="BC52" s="2623">
        <v>5</v>
      </c>
      <c r="BD52" s="2623">
        <v>6</v>
      </c>
      <c r="BE52" s="2623" t="s">
        <v>244</v>
      </c>
      <c r="BF52" s="2623" t="s">
        <v>244</v>
      </c>
      <c r="BG52" s="2623" t="s">
        <v>244</v>
      </c>
      <c r="BH52" s="2623" t="s">
        <v>244</v>
      </c>
      <c r="BI52" s="2623" t="s">
        <v>244</v>
      </c>
      <c r="BJ52" s="2623">
        <v>3</v>
      </c>
      <c r="BK52" s="2623">
        <v>2</v>
      </c>
      <c r="BL52" s="2623">
        <v>1</v>
      </c>
      <c r="BM52" s="2623" t="s">
        <v>244</v>
      </c>
    </row>
    <row r="53" spans="1:65">
      <c r="A53" s="2623" t="s">
        <v>1224</v>
      </c>
      <c r="B53" s="2623">
        <v>1029</v>
      </c>
      <c r="C53" s="2623">
        <v>662</v>
      </c>
      <c r="D53" s="2623">
        <v>277</v>
      </c>
      <c r="E53" s="2623">
        <v>90</v>
      </c>
      <c r="F53" s="2623">
        <v>98</v>
      </c>
      <c r="G53" s="2623">
        <v>27</v>
      </c>
      <c r="H53" s="2623">
        <v>42</v>
      </c>
      <c r="I53" s="2623">
        <v>29</v>
      </c>
      <c r="J53" s="2623" t="s">
        <v>244</v>
      </c>
      <c r="K53" s="2623" t="s">
        <v>244</v>
      </c>
      <c r="L53" s="2623" t="s">
        <v>244</v>
      </c>
      <c r="M53" s="2623" t="s">
        <v>244</v>
      </c>
      <c r="N53" s="2623">
        <v>22</v>
      </c>
      <c r="O53" s="2623">
        <v>9</v>
      </c>
      <c r="P53" s="2623">
        <v>13</v>
      </c>
      <c r="Q53" s="2623" t="s">
        <v>244</v>
      </c>
      <c r="R53" s="2623">
        <v>179</v>
      </c>
      <c r="S53" s="2623">
        <v>128</v>
      </c>
      <c r="T53" s="2623">
        <v>40</v>
      </c>
      <c r="U53" s="2623">
        <v>11</v>
      </c>
      <c r="V53" s="2623">
        <v>210</v>
      </c>
      <c r="W53" s="2623">
        <v>163</v>
      </c>
      <c r="X53" s="2623">
        <v>38</v>
      </c>
      <c r="Y53" s="2623">
        <v>9</v>
      </c>
      <c r="Z53" s="2623">
        <v>343</v>
      </c>
      <c r="AA53" s="2623">
        <v>266</v>
      </c>
      <c r="AB53" s="2623">
        <v>46</v>
      </c>
      <c r="AC53" s="2623">
        <v>31</v>
      </c>
      <c r="AD53" s="2623">
        <v>94</v>
      </c>
      <c r="AE53" s="2623">
        <v>81</v>
      </c>
      <c r="AF53" s="2623">
        <v>10</v>
      </c>
      <c r="AG53" s="2623">
        <v>3</v>
      </c>
      <c r="AH53" s="2623">
        <v>36</v>
      </c>
      <c r="AI53" s="2623">
        <v>22</v>
      </c>
      <c r="AJ53" s="2623">
        <v>12</v>
      </c>
      <c r="AK53" s="2623">
        <v>2</v>
      </c>
      <c r="AL53" s="2623">
        <v>32</v>
      </c>
      <c r="AM53" s="2623">
        <v>13</v>
      </c>
      <c r="AN53" s="2623">
        <v>18</v>
      </c>
      <c r="AO53" s="2623">
        <v>1</v>
      </c>
      <c r="AP53" s="2623">
        <v>12</v>
      </c>
      <c r="AQ53" s="2623">
        <v>5</v>
      </c>
      <c r="AR53" s="2623">
        <v>5</v>
      </c>
      <c r="AS53" s="2623">
        <v>2</v>
      </c>
      <c r="AT53" s="2623">
        <v>60</v>
      </c>
      <c r="AU53" s="2623">
        <v>19</v>
      </c>
      <c r="AV53" s="2623">
        <v>37</v>
      </c>
      <c r="AW53" s="2623">
        <v>4</v>
      </c>
      <c r="AX53" s="2623">
        <v>18</v>
      </c>
      <c r="AY53" s="2623">
        <v>5</v>
      </c>
      <c r="AZ53" s="2623">
        <v>13</v>
      </c>
      <c r="BA53" s="2623" t="s">
        <v>244</v>
      </c>
      <c r="BB53" s="2623">
        <v>12</v>
      </c>
      <c r="BC53" s="2623">
        <v>3</v>
      </c>
      <c r="BD53" s="2623">
        <v>9</v>
      </c>
      <c r="BE53" s="2623" t="s">
        <v>244</v>
      </c>
      <c r="BF53" s="2623">
        <v>7</v>
      </c>
      <c r="BG53" s="2623">
        <v>2</v>
      </c>
      <c r="BH53" s="2623">
        <v>4</v>
      </c>
      <c r="BI53" s="2623">
        <v>1</v>
      </c>
      <c r="BJ53" s="2623" t="s">
        <v>244</v>
      </c>
      <c r="BK53" s="2623" t="s">
        <v>244</v>
      </c>
      <c r="BL53" s="2623" t="s">
        <v>244</v>
      </c>
      <c r="BM53" s="2623" t="s">
        <v>244</v>
      </c>
    </row>
    <row r="54" spans="1:65">
      <c r="A54" s="2623" t="s">
        <v>1225</v>
      </c>
      <c r="B54" s="2623">
        <v>1319</v>
      </c>
      <c r="C54" s="2623">
        <v>635</v>
      </c>
      <c r="D54" s="2623">
        <v>464</v>
      </c>
      <c r="E54" s="2623">
        <v>220</v>
      </c>
      <c r="F54" s="2623">
        <v>182</v>
      </c>
      <c r="G54" s="2623">
        <v>39</v>
      </c>
      <c r="H54" s="2623">
        <v>69</v>
      </c>
      <c r="I54" s="2623">
        <v>74</v>
      </c>
      <c r="J54" s="2623">
        <v>11</v>
      </c>
      <c r="K54" s="2623" t="s">
        <v>244</v>
      </c>
      <c r="L54" s="2623">
        <v>2</v>
      </c>
      <c r="M54" s="2623">
        <v>9</v>
      </c>
      <c r="N54" s="2623">
        <v>37</v>
      </c>
      <c r="O54" s="2623">
        <v>12</v>
      </c>
      <c r="P54" s="2623">
        <v>19</v>
      </c>
      <c r="Q54" s="2623">
        <v>6</v>
      </c>
      <c r="R54" s="2623">
        <v>193</v>
      </c>
      <c r="S54" s="2623">
        <v>111</v>
      </c>
      <c r="T54" s="2623">
        <v>53</v>
      </c>
      <c r="U54" s="2623">
        <v>29</v>
      </c>
      <c r="V54" s="2623">
        <v>244</v>
      </c>
      <c r="W54" s="2623">
        <v>145</v>
      </c>
      <c r="X54" s="2623">
        <v>77</v>
      </c>
      <c r="Y54" s="2623">
        <v>22</v>
      </c>
      <c r="Z54" s="2623">
        <v>363</v>
      </c>
      <c r="AA54" s="2623">
        <v>251</v>
      </c>
      <c r="AB54" s="2623">
        <v>58</v>
      </c>
      <c r="AC54" s="2623">
        <v>54</v>
      </c>
      <c r="AD54" s="2623">
        <v>154</v>
      </c>
      <c r="AE54" s="2623">
        <v>128</v>
      </c>
      <c r="AF54" s="2623">
        <v>16</v>
      </c>
      <c r="AG54" s="2623">
        <v>10</v>
      </c>
      <c r="AH54" s="2623">
        <v>52</v>
      </c>
      <c r="AI54" s="2623">
        <v>22</v>
      </c>
      <c r="AJ54" s="2623">
        <v>23</v>
      </c>
      <c r="AK54" s="2623">
        <v>7</v>
      </c>
      <c r="AL54" s="2623">
        <v>46</v>
      </c>
      <c r="AM54" s="2623">
        <v>16</v>
      </c>
      <c r="AN54" s="2623">
        <v>27</v>
      </c>
      <c r="AO54" s="2623">
        <v>3</v>
      </c>
      <c r="AP54" s="2623">
        <v>10</v>
      </c>
      <c r="AQ54" s="2623">
        <v>4</v>
      </c>
      <c r="AR54" s="2623">
        <v>6</v>
      </c>
      <c r="AS54" s="2623" t="s">
        <v>244</v>
      </c>
      <c r="AT54" s="2623">
        <v>98</v>
      </c>
      <c r="AU54" s="2623">
        <v>22</v>
      </c>
      <c r="AV54" s="2623">
        <v>63</v>
      </c>
      <c r="AW54" s="2623">
        <v>13</v>
      </c>
      <c r="AX54" s="2623">
        <v>44</v>
      </c>
      <c r="AY54" s="2623">
        <v>7</v>
      </c>
      <c r="AZ54" s="2623">
        <v>36</v>
      </c>
      <c r="BA54" s="2623">
        <v>1</v>
      </c>
      <c r="BB54" s="2623">
        <v>25</v>
      </c>
      <c r="BC54" s="2623">
        <v>6</v>
      </c>
      <c r="BD54" s="2623">
        <v>17</v>
      </c>
      <c r="BE54" s="2623">
        <v>2</v>
      </c>
      <c r="BF54" s="2623">
        <v>8</v>
      </c>
      <c r="BG54" s="2623" t="s">
        <v>244</v>
      </c>
      <c r="BH54" s="2623">
        <v>8</v>
      </c>
      <c r="BI54" s="2623" t="s">
        <v>244</v>
      </c>
      <c r="BJ54" s="2623">
        <v>6</v>
      </c>
      <c r="BK54" s="2623" t="s">
        <v>244</v>
      </c>
      <c r="BL54" s="2623">
        <v>6</v>
      </c>
      <c r="BM54" s="2623" t="s">
        <v>244</v>
      </c>
    </row>
    <row r="55" spans="1:65">
      <c r="A55" s="2623" t="s">
        <v>1226</v>
      </c>
      <c r="B55" s="2623">
        <v>317</v>
      </c>
      <c r="C55" s="2623">
        <v>204</v>
      </c>
      <c r="D55" s="2623">
        <v>80</v>
      </c>
      <c r="E55" s="2623">
        <v>33</v>
      </c>
      <c r="F55" s="2623">
        <v>29</v>
      </c>
      <c r="G55" s="2623">
        <v>4</v>
      </c>
      <c r="H55" s="2623">
        <v>21</v>
      </c>
      <c r="I55" s="2623">
        <v>4</v>
      </c>
      <c r="J55" s="2623">
        <v>1</v>
      </c>
      <c r="K55" s="2623" t="s">
        <v>244</v>
      </c>
      <c r="L55" s="2623">
        <v>1</v>
      </c>
      <c r="M55" s="2623" t="s">
        <v>244</v>
      </c>
      <c r="N55" s="2623">
        <v>4</v>
      </c>
      <c r="O55" s="2623">
        <v>2</v>
      </c>
      <c r="P55" s="2623">
        <v>2</v>
      </c>
      <c r="Q55" s="2623" t="s">
        <v>244</v>
      </c>
      <c r="R55" s="2623">
        <v>45</v>
      </c>
      <c r="S55" s="2623">
        <v>32</v>
      </c>
      <c r="T55" s="2623">
        <v>2</v>
      </c>
      <c r="U55" s="2623">
        <v>11</v>
      </c>
      <c r="V55" s="2623">
        <v>60</v>
      </c>
      <c r="W55" s="2623">
        <v>44</v>
      </c>
      <c r="X55" s="2623">
        <v>10</v>
      </c>
      <c r="Y55" s="2623">
        <v>6</v>
      </c>
      <c r="Z55" s="2623">
        <v>134</v>
      </c>
      <c r="AA55" s="2623">
        <v>109</v>
      </c>
      <c r="AB55" s="2623">
        <v>15</v>
      </c>
      <c r="AC55" s="2623">
        <v>10</v>
      </c>
      <c r="AD55" s="2623">
        <v>67</v>
      </c>
      <c r="AE55" s="2623">
        <v>64</v>
      </c>
      <c r="AF55" s="2623">
        <v>1</v>
      </c>
      <c r="AG55" s="2623">
        <v>2</v>
      </c>
      <c r="AH55" s="2623">
        <v>12</v>
      </c>
      <c r="AI55" s="2623">
        <v>5</v>
      </c>
      <c r="AJ55" s="2623">
        <v>6</v>
      </c>
      <c r="AK55" s="2623">
        <v>1</v>
      </c>
      <c r="AL55" s="2623">
        <v>6</v>
      </c>
      <c r="AM55" s="2623">
        <v>3</v>
      </c>
      <c r="AN55" s="2623">
        <v>3</v>
      </c>
      <c r="AO55" s="2623" t="s">
        <v>244</v>
      </c>
      <c r="AP55" s="2623">
        <v>2</v>
      </c>
      <c r="AQ55" s="2623" t="s">
        <v>244</v>
      </c>
      <c r="AR55" s="2623">
        <v>2</v>
      </c>
      <c r="AS55" s="2623" t="s">
        <v>244</v>
      </c>
      <c r="AT55" s="2623">
        <v>13</v>
      </c>
      <c r="AU55" s="2623">
        <v>3</v>
      </c>
      <c r="AV55" s="2623">
        <v>10</v>
      </c>
      <c r="AW55" s="2623" t="s">
        <v>244</v>
      </c>
      <c r="AX55" s="2623">
        <v>6</v>
      </c>
      <c r="AY55" s="2623">
        <v>2</v>
      </c>
      <c r="AZ55" s="2623">
        <v>4</v>
      </c>
      <c r="BA55" s="2623" t="s">
        <v>244</v>
      </c>
      <c r="BB55" s="2623">
        <v>1</v>
      </c>
      <c r="BC55" s="2623" t="s">
        <v>244</v>
      </c>
      <c r="BD55" s="2623">
        <v>1</v>
      </c>
      <c r="BE55" s="2623" t="s">
        <v>244</v>
      </c>
      <c r="BF55" s="2623">
        <v>1</v>
      </c>
      <c r="BG55" s="2623" t="s">
        <v>244</v>
      </c>
      <c r="BH55" s="2623">
        <v>1</v>
      </c>
      <c r="BI55" s="2623" t="s">
        <v>244</v>
      </c>
      <c r="BJ55" s="2623">
        <v>3</v>
      </c>
      <c r="BK55" s="2623" t="s">
        <v>244</v>
      </c>
      <c r="BL55" s="2623">
        <v>2</v>
      </c>
      <c r="BM55" s="2623">
        <v>1</v>
      </c>
    </row>
    <row r="56" spans="1:65">
      <c r="A56" s="2623" t="s">
        <v>1227</v>
      </c>
    </row>
    <row r="57" spans="1:65">
      <c r="A57" s="2623" t="s">
        <v>1228</v>
      </c>
      <c r="B57" s="2623">
        <v>1129</v>
      </c>
      <c r="C57" s="2623">
        <v>766</v>
      </c>
      <c r="D57" s="2623">
        <v>158</v>
      </c>
      <c r="E57" s="2623">
        <v>205</v>
      </c>
      <c r="F57" s="2623">
        <v>168</v>
      </c>
      <c r="G57" s="2623">
        <v>44</v>
      </c>
      <c r="H57" s="2623">
        <v>17</v>
      </c>
      <c r="I57" s="2623">
        <v>107</v>
      </c>
      <c r="J57" s="2623">
        <v>8</v>
      </c>
      <c r="K57" s="2623">
        <v>3</v>
      </c>
      <c r="L57" s="2623">
        <v>1</v>
      </c>
      <c r="M57" s="2623">
        <v>4</v>
      </c>
      <c r="N57" s="2623">
        <v>48</v>
      </c>
      <c r="O57" s="2623">
        <v>25</v>
      </c>
      <c r="P57" s="2623">
        <v>15</v>
      </c>
      <c r="Q57" s="2623">
        <v>8</v>
      </c>
      <c r="R57" s="2623">
        <v>172</v>
      </c>
      <c r="S57" s="2623">
        <v>134</v>
      </c>
      <c r="T57" s="2623">
        <v>7</v>
      </c>
      <c r="U57" s="2623">
        <v>31</v>
      </c>
      <c r="V57" s="2623">
        <v>81</v>
      </c>
      <c r="W57" s="2623">
        <v>70</v>
      </c>
      <c r="X57" s="2623">
        <v>4</v>
      </c>
      <c r="Y57" s="2623">
        <v>7</v>
      </c>
      <c r="Z57" s="2623">
        <v>328</v>
      </c>
      <c r="AA57" s="2623">
        <v>284</v>
      </c>
      <c r="AB57" s="2623">
        <v>7</v>
      </c>
      <c r="AC57" s="2623">
        <v>37</v>
      </c>
      <c r="AD57" s="2623">
        <v>162</v>
      </c>
      <c r="AE57" s="2623">
        <v>154</v>
      </c>
      <c r="AF57" s="2623">
        <v>1</v>
      </c>
      <c r="AG57" s="2623">
        <v>7</v>
      </c>
      <c r="AH57" s="2623">
        <v>33</v>
      </c>
      <c r="AI57" s="2623">
        <v>16</v>
      </c>
      <c r="AJ57" s="2623">
        <v>14</v>
      </c>
      <c r="AK57" s="2623">
        <v>3</v>
      </c>
      <c r="AL57" s="2623">
        <v>40</v>
      </c>
      <c r="AM57" s="2623">
        <v>16</v>
      </c>
      <c r="AN57" s="2623">
        <v>23</v>
      </c>
      <c r="AO57" s="2623">
        <v>1</v>
      </c>
      <c r="AP57" s="2623">
        <v>8</v>
      </c>
      <c r="AQ57" s="2623" t="s">
        <v>244</v>
      </c>
      <c r="AR57" s="2623">
        <v>8</v>
      </c>
      <c r="AS57" s="2623" t="s">
        <v>244</v>
      </c>
      <c r="AT57" s="2623">
        <v>109</v>
      </c>
      <c r="AU57" s="2623">
        <v>80</v>
      </c>
      <c r="AV57" s="2623">
        <v>28</v>
      </c>
      <c r="AW57" s="2623">
        <v>1</v>
      </c>
      <c r="AX57" s="2623">
        <v>82</v>
      </c>
      <c r="AY57" s="2623">
        <v>65</v>
      </c>
      <c r="AZ57" s="2623">
        <v>15</v>
      </c>
      <c r="BA57" s="2623">
        <v>2</v>
      </c>
      <c r="BB57" s="2623">
        <v>41</v>
      </c>
      <c r="BC57" s="2623">
        <v>26</v>
      </c>
      <c r="BD57" s="2623">
        <v>13</v>
      </c>
      <c r="BE57" s="2623">
        <v>2</v>
      </c>
      <c r="BF57" s="2623">
        <v>2</v>
      </c>
      <c r="BG57" s="2623" t="s">
        <v>244</v>
      </c>
      <c r="BH57" s="2623">
        <v>2</v>
      </c>
      <c r="BI57" s="2623" t="s">
        <v>244</v>
      </c>
      <c r="BJ57" s="2623">
        <v>9</v>
      </c>
      <c r="BK57" s="2623">
        <v>3</v>
      </c>
      <c r="BL57" s="2623">
        <v>4</v>
      </c>
      <c r="BM57" s="2623">
        <v>2</v>
      </c>
    </row>
    <row r="58" spans="1:65">
      <c r="A58" s="2623" t="s">
        <v>1229</v>
      </c>
      <c r="B58" s="2623">
        <v>19</v>
      </c>
      <c r="C58" s="2623">
        <v>9</v>
      </c>
      <c r="D58" s="2623">
        <v>9</v>
      </c>
      <c r="E58" s="2623">
        <v>1</v>
      </c>
      <c r="F58" s="2623">
        <v>2</v>
      </c>
      <c r="G58" s="2623" t="s">
        <v>244</v>
      </c>
      <c r="H58" s="2623">
        <v>1</v>
      </c>
      <c r="I58" s="2623">
        <v>1</v>
      </c>
      <c r="J58" s="2623" t="s">
        <v>244</v>
      </c>
      <c r="K58" s="2623" t="s">
        <v>244</v>
      </c>
      <c r="L58" s="2623" t="s">
        <v>244</v>
      </c>
      <c r="M58" s="2623" t="s">
        <v>244</v>
      </c>
      <c r="N58" s="2623" t="s">
        <v>244</v>
      </c>
      <c r="O58" s="2623" t="s">
        <v>244</v>
      </c>
      <c r="P58" s="2623" t="s">
        <v>244</v>
      </c>
      <c r="Q58" s="2623" t="s">
        <v>244</v>
      </c>
      <c r="R58" s="2623">
        <v>2</v>
      </c>
      <c r="S58" s="2623" t="s">
        <v>244</v>
      </c>
      <c r="T58" s="2623">
        <v>2</v>
      </c>
      <c r="U58" s="2623" t="s">
        <v>244</v>
      </c>
      <c r="V58" s="2623">
        <v>3</v>
      </c>
      <c r="W58" s="2623">
        <v>3</v>
      </c>
      <c r="X58" s="2623" t="s">
        <v>244</v>
      </c>
      <c r="Y58" s="2623" t="s">
        <v>244</v>
      </c>
      <c r="Z58" s="2623">
        <v>5</v>
      </c>
      <c r="AA58" s="2623">
        <v>5</v>
      </c>
      <c r="AB58" s="2623" t="s">
        <v>244</v>
      </c>
      <c r="AC58" s="2623" t="s">
        <v>244</v>
      </c>
      <c r="AD58" s="2623">
        <v>5</v>
      </c>
      <c r="AE58" s="2623">
        <v>5</v>
      </c>
      <c r="AF58" s="2623" t="s">
        <v>244</v>
      </c>
      <c r="AG58" s="2623" t="s">
        <v>244</v>
      </c>
      <c r="AH58" s="2623">
        <v>1</v>
      </c>
      <c r="AI58" s="2623">
        <v>1</v>
      </c>
      <c r="AJ58" s="2623" t="s">
        <v>244</v>
      </c>
      <c r="AK58" s="2623" t="s">
        <v>244</v>
      </c>
      <c r="AL58" s="2623">
        <v>1</v>
      </c>
      <c r="AM58" s="2623" t="s">
        <v>244</v>
      </c>
      <c r="AN58" s="2623">
        <v>1</v>
      </c>
      <c r="AO58" s="2623" t="s">
        <v>244</v>
      </c>
      <c r="AP58" s="2623" t="s">
        <v>244</v>
      </c>
      <c r="AQ58" s="2623" t="s">
        <v>244</v>
      </c>
      <c r="AR58" s="2623" t="s">
        <v>244</v>
      </c>
      <c r="AS58" s="2623" t="s">
        <v>244</v>
      </c>
      <c r="AT58" s="2623">
        <v>5</v>
      </c>
      <c r="AU58" s="2623" t="s">
        <v>244</v>
      </c>
      <c r="AV58" s="2623">
        <v>5</v>
      </c>
      <c r="AW58" s="2623" t="s">
        <v>244</v>
      </c>
      <c r="AX58" s="2623" t="s">
        <v>244</v>
      </c>
      <c r="AY58" s="2623" t="s">
        <v>244</v>
      </c>
      <c r="AZ58" s="2623" t="s">
        <v>244</v>
      </c>
      <c r="BA58" s="2623" t="s">
        <v>244</v>
      </c>
      <c r="BB58" s="2623" t="s">
        <v>244</v>
      </c>
      <c r="BC58" s="2623" t="s">
        <v>244</v>
      </c>
      <c r="BD58" s="2623" t="s">
        <v>244</v>
      </c>
      <c r="BE58" s="2623" t="s">
        <v>244</v>
      </c>
      <c r="BF58" s="2623" t="s">
        <v>244</v>
      </c>
      <c r="BG58" s="2623" t="s">
        <v>244</v>
      </c>
      <c r="BH58" s="2623" t="s">
        <v>244</v>
      </c>
      <c r="BI58" s="2623" t="s">
        <v>244</v>
      </c>
      <c r="BJ58" s="2623" t="s">
        <v>244</v>
      </c>
      <c r="BK58" s="2623" t="s">
        <v>244</v>
      </c>
      <c r="BL58" s="2623" t="s">
        <v>244</v>
      </c>
      <c r="BM58" s="2623" t="s">
        <v>244</v>
      </c>
    </row>
    <row r="59" spans="1:65">
      <c r="A59" s="2623" t="s">
        <v>1230</v>
      </c>
      <c r="B59" s="2623">
        <v>216</v>
      </c>
      <c r="C59" s="2623">
        <v>126</v>
      </c>
      <c r="D59" s="2623">
        <v>45</v>
      </c>
      <c r="E59" s="2623">
        <v>45</v>
      </c>
      <c r="F59" s="2623">
        <v>27</v>
      </c>
      <c r="G59" s="2623">
        <v>2</v>
      </c>
      <c r="H59" s="2623">
        <v>14</v>
      </c>
      <c r="I59" s="2623">
        <v>11</v>
      </c>
      <c r="J59" s="2623" t="s">
        <v>244</v>
      </c>
      <c r="K59" s="2623" t="s">
        <v>244</v>
      </c>
      <c r="L59" s="2623" t="s">
        <v>244</v>
      </c>
      <c r="M59" s="2623" t="s">
        <v>244</v>
      </c>
      <c r="N59" s="2623">
        <v>16</v>
      </c>
      <c r="O59" s="2623">
        <v>1</v>
      </c>
      <c r="P59" s="2623">
        <v>13</v>
      </c>
      <c r="Q59" s="2623">
        <v>2</v>
      </c>
      <c r="R59" s="2623">
        <v>46</v>
      </c>
      <c r="S59" s="2623">
        <v>35</v>
      </c>
      <c r="T59" s="2623">
        <v>2</v>
      </c>
      <c r="U59" s="2623">
        <v>9</v>
      </c>
      <c r="V59" s="2623">
        <v>24</v>
      </c>
      <c r="W59" s="2623">
        <v>11</v>
      </c>
      <c r="X59" s="2623" t="s">
        <v>244</v>
      </c>
      <c r="Y59" s="2623">
        <v>13</v>
      </c>
      <c r="Z59" s="2623">
        <v>76</v>
      </c>
      <c r="AA59" s="2623">
        <v>65</v>
      </c>
      <c r="AB59" s="2623">
        <v>1</v>
      </c>
      <c r="AC59" s="2623">
        <v>10</v>
      </c>
      <c r="AD59" s="2623">
        <v>34</v>
      </c>
      <c r="AE59" s="2623">
        <v>30</v>
      </c>
      <c r="AF59" s="2623">
        <v>1</v>
      </c>
      <c r="AG59" s="2623">
        <v>3</v>
      </c>
      <c r="AH59" s="2623">
        <v>7</v>
      </c>
      <c r="AI59" s="2623">
        <v>3</v>
      </c>
      <c r="AJ59" s="2623">
        <v>4</v>
      </c>
      <c r="AK59" s="2623" t="s">
        <v>244</v>
      </c>
      <c r="AL59" s="2623">
        <v>8</v>
      </c>
      <c r="AM59" s="2623">
        <v>1</v>
      </c>
      <c r="AN59" s="2623">
        <v>7</v>
      </c>
      <c r="AO59" s="2623" t="s">
        <v>244</v>
      </c>
      <c r="AP59" s="2623" t="s">
        <v>244</v>
      </c>
      <c r="AQ59" s="2623" t="s">
        <v>244</v>
      </c>
      <c r="AR59" s="2623" t="s">
        <v>244</v>
      </c>
      <c r="AS59" s="2623" t="s">
        <v>244</v>
      </c>
      <c r="AT59" s="2623">
        <v>8</v>
      </c>
      <c r="AU59" s="2623">
        <v>4</v>
      </c>
      <c r="AV59" s="2623">
        <v>4</v>
      </c>
      <c r="AW59" s="2623" t="s">
        <v>244</v>
      </c>
      <c r="AX59" s="2623">
        <v>3</v>
      </c>
      <c r="AY59" s="2623">
        <v>3</v>
      </c>
      <c r="AZ59" s="2623" t="s">
        <v>244</v>
      </c>
      <c r="BA59" s="2623" t="s">
        <v>244</v>
      </c>
      <c r="BB59" s="2623">
        <v>1</v>
      </c>
      <c r="BC59" s="2623">
        <v>1</v>
      </c>
      <c r="BD59" s="2623" t="s">
        <v>244</v>
      </c>
      <c r="BE59" s="2623" t="s">
        <v>244</v>
      </c>
      <c r="BF59" s="2623" t="s">
        <v>244</v>
      </c>
      <c r="BG59" s="2623" t="s">
        <v>244</v>
      </c>
      <c r="BH59" s="2623" t="s">
        <v>244</v>
      </c>
      <c r="BI59" s="2623" t="s">
        <v>244</v>
      </c>
      <c r="BJ59" s="2623" t="s">
        <v>244</v>
      </c>
      <c r="BK59" s="2623" t="s">
        <v>244</v>
      </c>
      <c r="BL59" s="2623" t="s">
        <v>244</v>
      </c>
      <c r="BM59" s="2623" t="s">
        <v>244</v>
      </c>
    </row>
    <row r="60" spans="1:65">
      <c r="A60" s="2623" t="s">
        <v>1231</v>
      </c>
      <c r="B60" s="2623">
        <v>92</v>
      </c>
      <c r="C60" s="2623">
        <v>37</v>
      </c>
      <c r="D60" s="2623">
        <v>29</v>
      </c>
      <c r="E60" s="2623">
        <v>26</v>
      </c>
      <c r="F60" s="2623">
        <v>12</v>
      </c>
      <c r="G60" s="2623">
        <v>2</v>
      </c>
      <c r="H60" s="2623">
        <v>2</v>
      </c>
      <c r="I60" s="2623">
        <v>8</v>
      </c>
      <c r="J60" s="2623" t="s">
        <v>244</v>
      </c>
      <c r="K60" s="2623" t="s">
        <v>244</v>
      </c>
      <c r="L60" s="2623" t="s">
        <v>244</v>
      </c>
      <c r="M60" s="2623" t="s">
        <v>244</v>
      </c>
      <c r="N60" s="2623">
        <v>4</v>
      </c>
      <c r="O60" s="2623">
        <v>1</v>
      </c>
      <c r="P60" s="2623">
        <v>2</v>
      </c>
      <c r="Q60" s="2623">
        <v>1</v>
      </c>
      <c r="R60" s="2623">
        <v>13</v>
      </c>
      <c r="S60" s="2623">
        <v>6</v>
      </c>
      <c r="T60" s="2623">
        <v>4</v>
      </c>
      <c r="U60" s="2623">
        <v>3</v>
      </c>
      <c r="V60" s="2623">
        <v>16</v>
      </c>
      <c r="W60" s="2623">
        <v>7</v>
      </c>
      <c r="X60" s="2623">
        <v>3</v>
      </c>
      <c r="Y60" s="2623">
        <v>6</v>
      </c>
      <c r="Z60" s="2623">
        <v>34</v>
      </c>
      <c r="AA60" s="2623">
        <v>19</v>
      </c>
      <c r="AB60" s="2623">
        <v>8</v>
      </c>
      <c r="AC60" s="2623">
        <v>7</v>
      </c>
      <c r="AD60" s="2623">
        <v>11</v>
      </c>
      <c r="AE60" s="2623">
        <v>4</v>
      </c>
      <c r="AF60" s="2623">
        <v>5</v>
      </c>
      <c r="AG60" s="2623">
        <v>2</v>
      </c>
      <c r="AH60" s="2623">
        <v>3</v>
      </c>
      <c r="AI60" s="2623">
        <v>2</v>
      </c>
      <c r="AJ60" s="2623">
        <v>1</v>
      </c>
      <c r="AK60" s="2623" t="s">
        <v>244</v>
      </c>
      <c r="AL60" s="2623">
        <v>3</v>
      </c>
      <c r="AM60" s="2623" t="s">
        <v>244</v>
      </c>
      <c r="AN60" s="2623">
        <v>3</v>
      </c>
      <c r="AO60" s="2623" t="s">
        <v>244</v>
      </c>
      <c r="AP60" s="2623" t="s">
        <v>244</v>
      </c>
      <c r="AQ60" s="2623" t="s">
        <v>244</v>
      </c>
      <c r="AR60" s="2623" t="s">
        <v>244</v>
      </c>
      <c r="AS60" s="2623" t="s">
        <v>244</v>
      </c>
      <c r="AT60" s="2623">
        <v>4</v>
      </c>
      <c r="AU60" s="2623" t="s">
        <v>244</v>
      </c>
      <c r="AV60" s="2623">
        <v>3</v>
      </c>
      <c r="AW60" s="2623">
        <v>1</v>
      </c>
      <c r="AX60" s="2623">
        <v>2</v>
      </c>
      <c r="AY60" s="2623" t="s">
        <v>244</v>
      </c>
      <c r="AZ60" s="2623">
        <v>2</v>
      </c>
      <c r="BA60" s="2623" t="s">
        <v>244</v>
      </c>
      <c r="BB60" s="2623">
        <v>1</v>
      </c>
      <c r="BC60" s="2623" t="s">
        <v>244</v>
      </c>
      <c r="BD60" s="2623">
        <v>1</v>
      </c>
      <c r="BE60" s="2623" t="s">
        <v>244</v>
      </c>
      <c r="BF60" s="2623" t="s">
        <v>244</v>
      </c>
      <c r="BG60" s="2623" t="s">
        <v>244</v>
      </c>
      <c r="BH60" s="2623" t="s">
        <v>244</v>
      </c>
      <c r="BI60" s="2623" t="s">
        <v>244</v>
      </c>
      <c r="BJ60" s="2623" t="s">
        <v>244</v>
      </c>
      <c r="BK60" s="2623" t="s">
        <v>244</v>
      </c>
      <c r="BL60" s="2623" t="s">
        <v>244</v>
      </c>
      <c r="BM60" s="2623" t="s">
        <v>244</v>
      </c>
    </row>
    <row r="61" spans="1:65">
      <c r="A61" s="2623" t="s">
        <v>1232</v>
      </c>
      <c r="B61" s="2623">
        <v>403</v>
      </c>
      <c r="C61" s="2623">
        <v>209</v>
      </c>
      <c r="D61" s="2623">
        <v>45</v>
      </c>
      <c r="E61" s="2623">
        <v>149</v>
      </c>
      <c r="F61" s="2623">
        <v>73</v>
      </c>
      <c r="G61" s="2623">
        <v>10</v>
      </c>
      <c r="H61" s="2623">
        <v>14</v>
      </c>
      <c r="I61" s="2623">
        <v>49</v>
      </c>
      <c r="J61" s="2623">
        <v>5</v>
      </c>
      <c r="K61" s="2623" t="s">
        <v>244</v>
      </c>
      <c r="L61" s="2623">
        <v>1</v>
      </c>
      <c r="M61" s="2623">
        <v>4</v>
      </c>
      <c r="N61" s="2623">
        <v>22</v>
      </c>
      <c r="O61" s="2623">
        <v>8</v>
      </c>
      <c r="P61" s="2623">
        <v>2</v>
      </c>
      <c r="Q61" s="2623">
        <v>12</v>
      </c>
      <c r="R61" s="2623">
        <v>79</v>
      </c>
      <c r="S61" s="2623">
        <v>34</v>
      </c>
      <c r="T61" s="2623">
        <v>11</v>
      </c>
      <c r="U61" s="2623">
        <v>34</v>
      </c>
      <c r="V61" s="2623">
        <v>40</v>
      </c>
      <c r="W61" s="2623">
        <v>26</v>
      </c>
      <c r="X61" s="2623" t="s">
        <v>244</v>
      </c>
      <c r="Y61" s="2623">
        <v>14</v>
      </c>
      <c r="Z61" s="2623">
        <v>130</v>
      </c>
      <c r="AA61" s="2623">
        <v>97</v>
      </c>
      <c r="AB61" s="2623" t="s">
        <v>244</v>
      </c>
      <c r="AC61" s="2623">
        <v>33</v>
      </c>
      <c r="AD61" s="2623">
        <v>59</v>
      </c>
      <c r="AE61" s="2623">
        <v>56</v>
      </c>
      <c r="AF61" s="2623" t="s">
        <v>244</v>
      </c>
      <c r="AG61" s="2623">
        <v>3</v>
      </c>
      <c r="AH61" s="2623">
        <v>15</v>
      </c>
      <c r="AI61" s="2623">
        <v>7</v>
      </c>
      <c r="AJ61" s="2623">
        <v>8</v>
      </c>
      <c r="AK61" s="2623" t="s">
        <v>244</v>
      </c>
      <c r="AL61" s="2623">
        <v>10</v>
      </c>
      <c r="AM61" s="2623">
        <v>7</v>
      </c>
      <c r="AN61" s="2623">
        <v>3</v>
      </c>
      <c r="AO61" s="2623" t="s">
        <v>244</v>
      </c>
      <c r="AP61" s="2623">
        <v>4</v>
      </c>
      <c r="AQ61" s="2623">
        <v>4</v>
      </c>
      <c r="AR61" s="2623" t="s">
        <v>244</v>
      </c>
      <c r="AS61" s="2623" t="s">
        <v>244</v>
      </c>
      <c r="AT61" s="2623">
        <v>14</v>
      </c>
      <c r="AU61" s="2623">
        <v>9</v>
      </c>
      <c r="AV61" s="2623">
        <v>3</v>
      </c>
      <c r="AW61" s="2623">
        <v>2</v>
      </c>
      <c r="AX61" s="2623">
        <v>4</v>
      </c>
      <c r="AY61" s="2623">
        <v>3</v>
      </c>
      <c r="AZ61" s="2623">
        <v>1</v>
      </c>
      <c r="BA61" s="2623" t="s">
        <v>244</v>
      </c>
      <c r="BB61" s="2623">
        <v>3</v>
      </c>
      <c r="BC61" s="2623">
        <v>1</v>
      </c>
      <c r="BD61" s="2623">
        <v>1</v>
      </c>
      <c r="BE61" s="2623">
        <v>1</v>
      </c>
      <c r="BF61" s="2623">
        <v>1</v>
      </c>
      <c r="BG61" s="2623">
        <v>1</v>
      </c>
      <c r="BH61" s="2623" t="s">
        <v>244</v>
      </c>
      <c r="BI61" s="2623" t="s">
        <v>244</v>
      </c>
      <c r="BJ61" s="2623">
        <v>3</v>
      </c>
      <c r="BK61" s="2623">
        <v>2</v>
      </c>
      <c r="BL61" s="2623">
        <v>1</v>
      </c>
      <c r="BM61" s="2623" t="s">
        <v>244</v>
      </c>
    </row>
    <row r="62" spans="1:65">
      <c r="A62" s="2623" t="s">
        <v>1233</v>
      </c>
      <c r="B62" s="2623">
        <v>281</v>
      </c>
      <c r="C62" s="2623">
        <v>180</v>
      </c>
      <c r="D62" s="2623">
        <v>43</v>
      </c>
      <c r="E62" s="2623">
        <v>58</v>
      </c>
      <c r="F62" s="2623">
        <v>44</v>
      </c>
      <c r="G62" s="2623">
        <v>6</v>
      </c>
      <c r="H62" s="2623">
        <v>9</v>
      </c>
      <c r="I62" s="2623">
        <v>29</v>
      </c>
      <c r="J62" s="2623" t="s">
        <v>244</v>
      </c>
      <c r="K62" s="2623" t="s">
        <v>244</v>
      </c>
      <c r="L62" s="2623" t="s">
        <v>244</v>
      </c>
      <c r="M62" s="2623" t="s">
        <v>244</v>
      </c>
      <c r="N62" s="2623">
        <v>17</v>
      </c>
      <c r="O62" s="2623">
        <v>4</v>
      </c>
      <c r="P62" s="2623">
        <v>5</v>
      </c>
      <c r="Q62" s="2623">
        <v>8</v>
      </c>
      <c r="R62" s="2623">
        <v>57</v>
      </c>
      <c r="S62" s="2623">
        <v>46</v>
      </c>
      <c r="T62" s="2623">
        <v>3</v>
      </c>
      <c r="U62" s="2623">
        <v>8</v>
      </c>
      <c r="V62" s="2623">
        <v>24</v>
      </c>
      <c r="W62" s="2623">
        <v>20</v>
      </c>
      <c r="X62" s="2623" t="s">
        <v>244</v>
      </c>
      <c r="Y62" s="2623">
        <v>4</v>
      </c>
      <c r="Z62" s="2623">
        <v>90</v>
      </c>
      <c r="AA62" s="2623">
        <v>81</v>
      </c>
      <c r="AB62" s="2623">
        <v>1</v>
      </c>
      <c r="AC62" s="2623">
        <v>8</v>
      </c>
      <c r="AD62" s="2623">
        <v>39</v>
      </c>
      <c r="AE62" s="2623">
        <v>38</v>
      </c>
      <c r="AF62" s="2623">
        <v>1</v>
      </c>
      <c r="AG62" s="2623" t="s">
        <v>244</v>
      </c>
      <c r="AH62" s="2623">
        <v>7</v>
      </c>
      <c r="AI62" s="2623">
        <v>1</v>
      </c>
      <c r="AJ62" s="2623">
        <v>6</v>
      </c>
      <c r="AK62" s="2623" t="s">
        <v>244</v>
      </c>
      <c r="AL62" s="2623">
        <v>9</v>
      </c>
      <c r="AM62" s="2623">
        <v>5</v>
      </c>
      <c r="AN62" s="2623">
        <v>4</v>
      </c>
      <c r="AO62" s="2623" t="s">
        <v>244</v>
      </c>
      <c r="AP62" s="2623">
        <v>18</v>
      </c>
      <c r="AQ62" s="2623">
        <v>8</v>
      </c>
      <c r="AR62" s="2623">
        <v>10</v>
      </c>
      <c r="AS62" s="2623" t="s">
        <v>244</v>
      </c>
      <c r="AT62" s="2623">
        <v>8</v>
      </c>
      <c r="AU62" s="2623">
        <v>3</v>
      </c>
      <c r="AV62" s="2623">
        <v>5</v>
      </c>
      <c r="AW62" s="2623" t="s">
        <v>244</v>
      </c>
      <c r="AX62" s="2623">
        <v>4</v>
      </c>
      <c r="AY62" s="2623">
        <v>4</v>
      </c>
      <c r="AZ62" s="2623" t="s">
        <v>244</v>
      </c>
      <c r="BA62" s="2623" t="s">
        <v>244</v>
      </c>
      <c r="BB62" s="2623">
        <v>1</v>
      </c>
      <c r="BC62" s="2623" t="s">
        <v>244</v>
      </c>
      <c r="BD62" s="2623" t="s">
        <v>244</v>
      </c>
      <c r="BE62" s="2623">
        <v>1</v>
      </c>
      <c r="BF62" s="2623">
        <v>2</v>
      </c>
      <c r="BG62" s="2623">
        <v>2</v>
      </c>
      <c r="BH62" s="2623" t="s">
        <v>244</v>
      </c>
      <c r="BI62" s="2623" t="s">
        <v>244</v>
      </c>
      <c r="BJ62" s="2623" t="s">
        <v>244</v>
      </c>
      <c r="BK62" s="2623" t="s">
        <v>244</v>
      </c>
      <c r="BL62" s="2623" t="s">
        <v>244</v>
      </c>
      <c r="BM62" s="2623" t="s">
        <v>244</v>
      </c>
    </row>
    <row r="63" spans="1:65">
      <c r="A63" s="2623" t="s">
        <v>1234</v>
      </c>
      <c r="B63" s="2623">
        <v>558</v>
      </c>
      <c r="C63" s="2623">
        <v>329</v>
      </c>
      <c r="D63" s="2623">
        <v>93</v>
      </c>
      <c r="E63" s="2623">
        <v>136</v>
      </c>
      <c r="F63" s="2623">
        <v>71</v>
      </c>
      <c r="G63" s="2623">
        <v>15</v>
      </c>
      <c r="H63" s="2623">
        <v>11</v>
      </c>
      <c r="I63" s="2623">
        <v>45</v>
      </c>
      <c r="J63" s="2623">
        <v>1</v>
      </c>
      <c r="K63" s="2623" t="s">
        <v>244</v>
      </c>
      <c r="L63" s="2623">
        <v>1</v>
      </c>
      <c r="M63" s="2623" t="s">
        <v>244</v>
      </c>
      <c r="N63" s="2623">
        <v>32</v>
      </c>
      <c r="O63" s="2623">
        <v>6</v>
      </c>
      <c r="P63" s="2623">
        <v>23</v>
      </c>
      <c r="Q63" s="2623">
        <v>3</v>
      </c>
      <c r="R63" s="2623">
        <v>80</v>
      </c>
      <c r="S63" s="2623">
        <v>44</v>
      </c>
      <c r="T63" s="2623">
        <v>1</v>
      </c>
      <c r="U63" s="2623">
        <v>35</v>
      </c>
      <c r="V63" s="2623">
        <v>92</v>
      </c>
      <c r="W63" s="2623">
        <v>68</v>
      </c>
      <c r="X63" s="2623">
        <v>1</v>
      </c>
      <c r="Y63" s="2623">
        <v>23</v>
      </c>
      <c r="Z63" s="2623">
        <v>187</v>
      </c>
      <c r="AA63" s="2623">
        <v>163</v>
      </c>
      <c r="AB63" s="2623">
        <v>1</v>
      </c>
      <c r="AC63" s="2623">
        <v>23</v>
      </c>
      <c r="AD63" s="2623">
        <v>30</v>
      </c>
      <c r="AE63" s="2623">
        <v>28</v>
      </c>
      <c r="AF63" s="2623">
        <v>1</v>
      </c>
      <c r="AG63" s="2623">
        <v>1</v>
      </c>
      <c r="AH63" s="2623">
        <v>22</v>
      </c>
      <c r="AI63" s="2623">
        <v>9</v>
      </c>
      <c r="AJ63" s="2623">
        <v>9</v>
      </c>
      <c r="AK63" s="2623">
        <v>4</v>
      </c>
      <c r="AL63" s="2623">
        <v>20</v>
      </c>
      <c r="AM63" s="2623">
        <v>4</v>
      </c>
      <c r="AN63" s="2623">
        <v>16</v>
      </c>
      <c r="AO63" s="2623" t="s">
        <v>244</v>
      </c>
      <c r="AP63" s="2623">
        <v>5</v>
      </c>
      <c r="AQ63" s="2623">
        <v>4</v>
      </c>
      <c r="AR63" s="2623">
        <v>1</v>
      </c>
      <c r="AS63" s="2623" t="s">
        <v>244</v>
      </c>
      <c r="AT63" s="2623">
        <v>25</v>
      </c>
      <c r="AU63" s="2623">
        <v>6</v>
      </c>
      <c r="AV63" s="2623">
        <v>18</v>
      </c>
      <c r="AW63" s="2623">
        <v>1</v>
      </c>
      <c r="AX63" s="2623">
        <v>11</v>
      </c>
      <c r="AY63" s="2623">
        <v>7</v>
      </c>
      <c r="AZ63" s="2623">
        <v>4</v>
      </c>
      <c r="BA63" s="2623" t="s">
        <v>244</v>
      </c>
      <c r="BB63" s="2623">
        <v>7</v>
      </c>
      <c r="BC63" s="2623">
        <v>3</v>
      </c>
      <c r="BD63" s="2623">
        <v>3</v>
      </c>
      <c r="BE63" s="2623">
        <v>1</v>
      </c>
      <c r="BF63" s="2623">
        <v>2</v>
      </c>
      <c r="BG63" s="2623" t="s">
        <v>244</v>
      </c>
      <c r="BH63" s="2623">
        <v>2</v>
      </c>
      <c r="BI63" s="2623" t="s">
        <v>244</v>
      </c>
      <c r="BJ63" s="2623">
        <v>3</v>
      </c>
      <c r="BK63" s="2623" t="s">
        <v>244</v>
      </c>
      <c r="BL63" s="2623">
        <v>2</v>
      </c>
      <c r="BM63" s="2623">
        <v>1</v>
      </c>
    </row>
    <row r="64" spans="1:65">
      <c r="A64" s="2623" t="s">
        <v>1235</v>
      </c>
      <c r="B64" s="2623">
        <v>315</v>
      </c>
      <c r="C64" s="2623">
        <v>218</v>
      </c>
      <c r="D64" s="2623">
        <v>63</v>
      </c>
      <c r="E64" s="2623">
        <v>34</v>
      </c>
      <c r="F64" s="2623">
        <v>33</v>
      </c>
      <c r="G64" s="2623">
        <v>1</v>
      </c>
      <c r="H64" s="2623">
        <v>22</v>
      </c>
      <c r="I64" s="2623">
        <v>10</v>
      </c>
      <c r="J64" s="2623" t="s">
        <v>244</v>
      </c>
      <c r="K64" s="2623" t="s">
        <v>244</v>
      </c>
      <c r="L64" s="2623" t="s">
        <v>244</v>
      </c>
      <c r="M64" s="2623" t="s">
        <v>244</v>
      </c>
      <c r="N64" s="2623">
        <v>11</v>
      </c>
      <c r="O64" s="2623">
        <v>1</v>
      </c>
      <c r="P64" s="2623">
        <v>6</v>
      </c>
      <c r="Q64" s="2623">
        <v>4</v>
      </c>
      <c r="R64" s="2623">
        <v>51</v>
      </c>
      <c r="S64" s="2623">
        <v>44</v>
      </c>
      <c r="T64" s="2623">
        <v>2</v>
      </c>
      <c r="U64" s="2623">
        <v>5</v>
      </c>
      <c r="V64" s="2623">
        <v>49</v>
      </c>
      <c r="W64" s="2623">
        <v>44</v>
      </c>
      <c r="X64" s="2623" t="s">
        <v>244</v>
      </c>
      <c r="Y64" s="2623">
        <v>5</v>
      </c>
      <c r="Z64" s="2623">
        <v>119</v>
      </c>
      <c r="AA64" s="2623">
        <v>109</v>
      </c>
      <c r="AB64" s="2623">
        <v>1</v>
      </c>
      <c r="AC64" s="2623">
        <v>9</v>
      </c>
      <c r="AD64" s="2623">
        <v>101</v>
      </c>
      <c r="AE64" s="2623">
        <v>97</v>
      </c>
      <c r="AF64" s="2623">
        <v>1</v>
      </c>
      <c r="AG64" s="2623">
        <v>3</v>
      </c>
      <c r="AH64" s="2623">
        <v>12</v>
      </c>
      <c r="AI64" s="2623">
        <v>5</v>
      </c>
      <c r="AJ64" s="2623">
        <v>7</v>
      </c>
      <c r="AK64" s="2623" t="s">
        <v>244</v>
      </c>
      <c r="AL64" s="2623">
        <v>9</v>
      </c>
      <c r="AM64" s="2623">
        <v>1</v>
      </c>
      <c r="AN64" s="2623">
        <v>8</v>
      </c>
      <c r="AO64" s="2623" t="s">
        <v>244</v>
      </c>
      <c r="AP64" s="2623" t="s">
        <v>244</v>
      </c>
      <c r="AQ64" s="2623" t="s">
        <v>244</v>
      </c>
      <c r="AR64" s="2623" t="s">
        <v>244</v>
      </c>
      <c r="AS64" s="2623" t="s">
        <v>244</v>
      </c>
      <c r="AT64" s="2623">
        <v>14</v>
      </c>
      <c r="AU64" s="2623">
        <v>6</v>
      </c>
      <c r="AV64" s="2623">
        <v>8</v>
      </c>
      <c r="AW64" s="2623" t="s">
        <v>244</v>
      </c>
      <c r="AX64" s="2623">
        <v>11</v>
      </c>
      <c r="AY64" s="2623">
        <v>5</v>
      </c>
      <c r="AZ64" s="2623">
        <v>5</v>
      </c>
      <c r="BA64" s="2623">
        <v>1</v>
      </c>
      <c r="BB64" s="2623">
        <v>6</v>
      </c>
      <c r="BC64" s="2623">
        <v>2</v>
      </c>
      <c r="BD64" s="2623">
        <v>4</v>
      </c>
      <c r="BE64" s="2623" t="s">
        <v>244</v>
      </c>
      <c r="BF64" s="2623" t="s">
        <v>244</v>
      </c>
      <c r="BG64" s="2623" t="s">
        <v>244</v>
      </c>
      <c r="BH64" s="2623" t="s">
        <v>244</v>
      </c>
      <c r="BI64" s="2623" t="s">
        <v>244</v>
      </c>
      <c r="BJ64" s="2623" t="s">
        <v>244</v>
      </c>
      <c r="BK64" s="2623" t="s">
        <v>244</v>
      </c>
      <c r="BL64" s="2623" t="s">
        <v>244</v>
      </c>
      <c r="BM64" s="2623" t="s">
        <v>244</v>
      </c>
    </row>
    <row r="65" spans="1:65">
      <c r="A65" s="2623" t="s">
        <v>1236</v>
      </c>
      <c r="B65" s="2623">
        <v>227</v>
      </c>
      <c r="C65" s="2623">
        <v>163</v>
      </c>
      <c r="D65" s="2623">
        <v>8</v>
      </c>
      <c r="E65" s="2623">
        <v>56</v>
      </c>
      <c r="F65" s="2623">
        <v>18</v>
      </c>
      <c r="G65" s="2623">
        <v>7</v>
      </c>
      <c r="H65" s="2623" t="s">
        <v>244</v>
      </c>
      <c r="I65" s="2623">
        <v>11</v>
      </c>
      <c r="J65" s="2623" t="s">
        <v>244</v>
      </c>
      <c r="K65" s="2623" t="s">
        <v>244</v>
      </c>
      <c r="L65" s="2623" t="s">
        <v>244</v>
      </c>
      <c r="M65" s="2623" t="s">
        <v>244</v>
      </c>
      <c r="N65" s="2623">
        <v>8</v>
      </c>
      <c r="O65" s="2623">
        <v>3</v>
      </c>
      <c r="P65" s="2623" t="s">
        <v>244</v>
      </c>
      <c r="Q65" s="2623">
        <v>5</v>
      </c>
      <c r="R65" s="2623">
        <v>54</v>
      </c>
      <c r="S65" s="2623">
        <v>42</v>
      </c>
      <c r="T65" s="2623" t="s">
        <v>244</v>
      </c>
      <c r="U65" s="2623">
        <v>12</v>
      </c>
      <c r="V65" s="2623">
        <v>24</v>
      </c>
      <c r="W65" s="2623">
        <v>21</v>
      </c>
      <c r="X65" s="2623" t="s">
        <v>244</v>
      </c>
      <c r="Y65" s="2623">
        <v>3</v>
      </c>
      <c r="Z65" s="2623">
        <v>111</v>
      </c>
      <c r="AA65" s="2623">
        <v>82</v>
      </c>
      <c r="AB65" s="2623">
        <v>4</v>
      </c>
      <c r="AC65" s="2623">
        <v>25</v>
      </c>
      <c r="AD65" s="2623">
        <v>64</v>
      </c>
      <c r="AE65" s="2623">
        <v>53</v>
      </c>
      <c r="AF65" s="2623">
        <v>4</v>
      </c>
      <c r="AG65" s="2623">
        <v>7</v>
      </c>
      <c r="AH65" s="2623">
        <v>6</v>
      </c>
      <c r="AI65" s="2623">
        <v>2</v>
      </c>
      <c r="AJ65" s="2623">
        <v>4</v>
      </c>
      <c r="AK65" s="2623" t="s">
        <v>244</v>
      </c>
      <c r="AL65" s="2623">
        <v>2</v>
      </c>
      <c r="AM65" s="2623">
        <v>2</v>
      </c>
      <c r="AN65" s="2623" t="s">
        <v>244</v>
      </c>
      <c r="AO65" s="2623" t="s">
        <v>244</v>
      </c>
      <c r="AP65" s="2623" t="s">
        <v>244</v>
      </c>
      <c r="AQ65" s="2623" t="s">
        <v>244</v>
      </c>
      <c r="AR65" s="2623" t="s">
        <v>244</v>
      </c>
      <c r="AS65" s="2623" t="s">
        <v>244</v>
      </c>
      <c r="AT65" s="2623">
        <v>3</v>
      </c>
      <c r="AU65" s="2623">
        <v>3</v>
      </c>
      <c r="AV65" s="2623" t="s">
        <v>244</v>
      </c>
      <c r="AW65" s="2623" t="s">
        <v>244</v>
      </c>
      <c r="AX65" s="2623" t="s">
        <v>244</v>
      </c>
      <c r="AY65" s="2623" t="s">
        <v>244</v>
      </c>
      <c r="AZ65" s="2623" t="s">
        <v>244</v>
      </c>
      <c r="BA65" s="2623" t="s">
        <v>244</v>
      </c>
      <c r="BB65" s="2623" t="s">
        <v>244</v>
      </c>
      <c r="BC65" s="2623" t="s">
        <v>244</v>
      </c>
      <c r="BD65" s="2623" t="s">
        <v>244</v>
      </c>
      <c r="BE65" s="2623" t="s">
        <v>244</v>
      </c>
      <c r="BF65" s="2623">
        <v>1</v>
      </c>
      <c r="BG65" s="2623">
        <v>1</v>
      </c>
      <c r="BH65" s="2623" t="s">
        <v>244</v>
      </c>
      <c r="BI65" s="2623" t="s">
        <v>244</v>
      </c>
      <c r="BJ65" s="2623" t="s">
        <v>244</v>
      </c>
      <c r="BK65" s="2623" t="s">
        <v>244</v>
      </c>
      <c r="BL65" s="2623" t="s">
        <v>244</v>
      </c>
      <c r="BM65" s="2623" t="s">
        <v>244</v>
      </c>
    </row>
    <row r="66" spans="1:65">
      <c r="A66" s="2623" t="s">
        <v>1237</v>
      </c>
      <c r="B66" s="2623">
        <v>596</v>
      </c>
      <c r="C66" s="2623">
        <v>381</v>
      </c>
      <c r="D66" s="2623">
        <v>65</v>
      </c>
      <c r="E66" s="2623">
        <v>150</v>
      </c>
      <c r="F66" s="2623">
        <v>112</v>
      </c>
      <c r="G66" s="2623">
        <v>12</v>
      </c>
      <c r="H66" s="2623">
        <v>13</v>
      </c>
      <c r="I66" s="2623">
        <v>87</v>
      </c>
      <c r="J66" s="2623">
        <v>1</v>
      </c>
      <c r="K66" s="2623" t="s">
        <v>244</v>
      </c>
      <c r="L66" s="2623" t="s">
        <v>244</v>
      </c>
      <c r="M66" s="2623">
        <v>1</v>
      </c>
      <c r="N66" s="2623">
        <v>20</v>
      </c>
      <c r="O66" s="2623">
        <v>8</v>
      </c>
      <c r="P66" s="2623">
        <v>7</v>
      </c>
      <c r="Q66" s="2623">
        <v>5</v>
      </c>
      <c r="R66" s="2623">
        <v>96</v>
      </c>
      <c r="S66" s="2623">
        <v>83</v>
      </c>
      <c r="T66" s="2623">
        <v>6</v>
      </c>
      <c r="U66" s="2623">
        <v>7</v>
      </c>
      <c r="V66" s="2623">
        <v>70</v>
      </c>
      <c r="W66" s="2623">
        <v>56</v>
      </c>
      <c r="X66" s="2623">
        <v>5</v>
      </c>
      <c r="Y66" s="2623">
        <v>9</v>
      </c>
      <c r="Z66" s="2623">
        <v>204</v>
      </c>
      <c r="AA66" s="2623">
        <v>174</v>
      </c>
      <c r="AB66" s="2623">
        <v>2</v>
      </c>
      <c r="AC66" s="2623">
        <v>28</v>
      </c>
      <c r="AD66" s="2623">
        <v>112</v>
      </c>
      <c r="AE66" s="2623">
        <v>104</v>
      </c>
      <c r="AF66" s="2623">
        <v>1</v>
      </c>
      <c r="AG66" s="2623">
        <v>7</v>
      </c>
      <c r="AH66" s="2623">
        <v>25</v>
      </c>
      <c r="AI66" s="2623">
        <v>9</v>
      </c>
      <c r="AJ66" s="2623">
        <v>16</v>
      </c>
      <c r="AK66" s="2623" t="s">
        <v>244</v>
      </c>
      <c r="AL66" s="2623">
        <v>13</v>
      </c>
      <c r="AM66" s="2623">
        <v>5</v>
      </c>
      <c r="AN66" s="2623">
        <v>5</v>
      </c>
      <c r="AO66" s="2623">
        <v>3</v>
      </c>
      <c r="AP66" s="2623">
        <v>4</v>
      </c>
      <c r="AQ66" s="2623">
        <v>3</v>
      </c>
      <c r="AR66" s="2623" t="s">
        <v>244</v>
      </c>
      <c r="AS66" s="2623">
        <v>1</v>
      </c>
      <c r="AT66" s="2623">
        <v>20</v>
      </c>
      <c r="AU66" s="2623">
        <v>15</v>
      </c>
      <c r="AV66" s="2623">
        <v>5</v>
      </c>
      <c r="AW66" s="2623" t="s">
        <v>244</v>
      </c>
      <c r="AX66" s="2623">
        <v>15</v>
      </c>
      <c r="AY66" s="2623">
        <v>8</v>
      </c>
      <c r="AZ66" s="2623">
        <v>4</v>
      </c>
      <c r="BA66" s="2623">
        <v>3</v>
      </c>
      <c r="BB66" s="2623">
        <v>6</v>
      </c>
      <c r="BC66" s="2623">
        <v>4</v>
      </c>
      <c r="BD66" s="2623">
        <v>2</v>
      </c>
      <c r="BE66" s="2623" t="s">
        <v>244</v>
      </c>
      <c r="BF66" s="2623">
        <v>1</v>
      </c>
      <c r="BG66" s="2623">
        <v>1</v>
      </c>
      <c r="BH66" s="2623" t="s">
        <v>244</v>
      </c>
      <c r="BI66" s="2623" t="s">
        <v>244</v>
      </c>
      <c r="BJ66" s="2623">
        <v>9</v>
      </c>
      <c r="BK66" s="2623">
        <v>3</v>
      </c>
      <c r="BL66" s="2623" t="s">
        <v>244</v>
      </c>
      <c r="BM66" s="2623">
        <v>6</v>
      </c>
    </row>
    <row r="67" spans="1:65">
      <c r="A67" s="2623" t="s">
        <v>1238</v>
      </c>
      <c r="B67" s="2623">
        <v>449</v>
      </c>
      <c r="C67" s="2623">
        <v>277</v>
      </c>
      <c r="D67" s="2623">
        <v>65</v>
      </c>
      <c r="E67" s="2623">
        <v>107</v>
      </c>
      <c r="F67" s="2623">
        <v>77</v>
      </c>
      <c r="G67" s="2623">
        <v>11</v>
      </c>
      <c r="H67" s="2623">
        <v>18</v>
      </c>
      <c r="I67" s="2623">
        <v>48</v>
      </c>
      <c r="J67" s="2623">
        <v>4</v>
      </c>
      <c r="K67" s="2623" t="s">
        <v>244</v>
      </c>
      <c r="L67" s="2623" t="s">
        <v>244</v>
      </c>
      <c r="M67" s="2623">
        <v>4</v>
      </c>
      <c r="N67" s="2623">
        <v>17</v>
      </c>
      <c r="O67" s="2623">
        <v>8</v>
      </c>
      <c r="P67" s="2623">
        <v>8</v>
      </c>
      <c r="Q67" s="2623">
        <v>1</v>
      </c>
      <c r="R67" s="2623">
        <v>118</v>
      </c>
      <c r="S67" s="2623">
        <v>88</v>
      </c>
      <c r="T67" s="2623">
        <v>12</v>
      </c>
      <c r="U67" s="2623">
        <v>18</v>
      </c>
      <c r="V67" s="2623">
        <v>56</v>
      </c>
      <c r="W67" s="2623">
        <v>45</v>
      </c>
      <c r="X67" s="2623">
        <v>3</v>
      </c>
      <c r="Y67" s="2623">
        <v>8</v>
      </c>
      <c r="Z67" s="2623">
        <v>126</v>
      </c>
      <c r="AA67" s="2623">
        <v>100</v>
      </c>
      <c r="AB67" s="2623">
        <v>2</v>
      </c>
      <c r="AC67" s="2623">
        <v>24</v>
      </c>
      <c r="AD67" s="2623">
        <v>45</v>
      </c>
      <c r="AE67" s="2623">
        <v>43</v>
      </c>
      <c r="AF67" s="2623" t="s">
        <v>244</v>
      </c>
      <c r="AG67" s="2623">
        <v>2</v>
      </c>
      <c r="AH67" s="2623">
        <v>13</v>
      </c>
      <c r="AI67" s="2623">
        <v>7</v>
      </c>
      <c r="AJ67" s="2623">
        <v>6</v>
      </c>
      <c r="AK67" s="2623" t="s">
        <v>244</v>
      </c>
      <c r="AL67" s="2623">
        <v>10</v>
      </c>
      <c r="AM67" s="2623">
        <v>5</v>
      </c>
      <c r="AN67" s="2623">
        <v>5</v>
      </c>
      <c r="AO67" s="2623" t="s">
        <v>244</v>
      </c>
      <c r="AP67" s="2623" t="s">
        <v>244</v>
      </c>
      <c r="AQ67" s="2623" t="s">
        <v>244</v>
      </c>
      <c r="AR67" s="2623" t="s">
        <v>244</v>
      </c>
      <c r="AS67" s="2623" t="s">
        <v>244</v>
      </c>
      <c r="AT67" s="2623">
        <v>16</v>
      </c>
      <c r="AU67" s="2623">
        <v>8</v>
      </c>
      <c r="AV67" s="2623">
        <v>8</v>
      </c>
      <c r="AW67" s="2623" t="s">
        <v>244</v>
      </c>
      <c r="AX67" s="2623">
        <v>7</v>
      </c>
      <c r="AY67" s="2623">
        <v>3</v>
      </c>
      <c r="AZ67" s="2623">
        <v>3</v>
      </c>
      <c r="BA67" s="2623">
        <v>1</v>
      </c>
      <c r="BB67" s="2623">
        <v>3</v>
      </c>
      <c r="BC67" s="2623">
        <v>2</v>
      </c>
      <c r="BD67" s="2623" t="s">
        <v>244</v>
      </c>
      <c r="BE67" s="2623">
        <v>1</v>
      </c>
      <c r="BF67" s="2623" t="s">
        <v>244</v>
      </c>
      <c r="BG67" s="2623" t="s">
        <v>244</v>
      </c>
      <c r="BH67" s="2623" t="s">
        <v>244</v>
      </c>
      <c r="BI67" s="2623" t="s">
        <v>244</v>
      </c>
      <c r="BJ67" s="2623">
        <v>2</v>
      </c>
      <c r="BK67" s="2623" t="s">
        <v>244</v>
      </c>
      <c r="BL67" s="2623" t="s">
        <v>244</v>
      </c>
      <c r="BM67" s="2623">
        <v>2</v>
      </c>
    </row>
    <row r="68" spans="1:65">
      <c r="A68" s="2623" t="s">
        <v>1239</v>
      </c>
      <c r="B68" s="2623">
        <v>2077</v>
      </c>
      <c r="C68" s="2623">
        <v>1313</v>
      </c>
      <c r="D68" s="2623">
        <v>215</v>
      </c>
      <c r="E68" s="2623">
        <v>549</v>
      </c>
      <c r="F68" s="2623">
        <v>343</v>
      </c>
      <c r="G68" s="2623">
        <v>53</v>
      </c>
      <c r="H68" s="2623">
        <v>43</v>
      </c>
      <c r="I68" s="2623">
        <v>247</v>
      </c>
      <c r="J68" s="2623">
        <v>6</v>
      </c>
      <c r="K68" s="2623">
        <v>1</v>
      </c>
      <c r="L68" s="2623" t="s">
        <v>244</v>
      </c>
      <c r="M68" s="2623">
        <v>5</v>
      </c>
      <c r="N68" s="2623">
        <v>84</v>
      </c>
      <c r="O68" s="2623">
        <v>40</v>
      </c>
      <c r="P68" s="2623">
        <v>14</v>
      </c>
      <c r="Q68" s="2623">
        <v>30</v>
      </c>
      <c r="R68" s="2623">
        <v>360</v>
      </c>
      <c r="S68" s="2623">
        <v>248</v>
      </c>
      <c r="T68" s="2623">
        <v>9</v>
      </c>
      <c r="U68" s="2623">
        <v>103</v>
      </c>
      <c r="V68" s="2623">
        <v>271</v>
      </c>
      <c r="W68" s="2623">
        <v>209</v>
      </c>
      <c r="X68" s="2623">
        <v>7</v>
      </c>
      <c r="Y68" s="2623">
        <v>55</v>
      </c>
      <c r="Z68" s="2623">
        <v>719</v>
      </c>
      <c r="AA68" s="2623">
        <v>624</v>
      </c>
      <c r="AB68" s="2623">
        <v>5</v>
      </c>
      <c r="AC68" s="2623">
        <v>90</v>
      </c>
      <c r="AD68" s="2623">
        <v>378</v>
      </c>
      <c r="AE68" s="2623">
        <v>357</v>
      </c>
      <c r="AF68" s="2623">
        <v>2</v>
      </c>
      <c r="AG68" s="2623">
        <v>19</v>
      </c>
      <c r="AH68" s="2623">
        <v>52</v>
      </c>
      <c r="AI68" s="2623">
        <v>35</v>
      </c>
      <c r="AJ68" s="2623">
        <v>13</v>
      </c>
      <c r="AK68" s="2623">
        <v>4</v>
      </c>
      <c r="AL68" s="2623">
        <v>62</v>
      </c>
      <c r="AM68" s="2623">
        <v>39</v>
      </c>
      <c r="AN68" s="2623">
        <v>22</v>
      </c>
      <c r="AO68" s="2623">
        <v>1</v>
      </c>
      <c r="AP68" s="2623">
        <v>13</v>
      </c>
      <c r="AQ68" s="2623">
        <v>5</v>
      </c>
      <c r="AR68" s="2623">
        <v>8</v>
      </c>
      <c r="AS68" s="2623" t="s">
        <v>244</v>
      </c>
      <c r="AT68" s="2623">
        <v>76</v>
      </c>
      <c r="AU68" s="2623">
        <v>28</v>
      </c>
      <c r="AV68" s="2623">
        <v>41</v>
      </c>
      <c r="AW68" s="2623">
        <v>7</v>
      </c>
      <c r="AX68" s="2623">
        <v>42</v>
      </c>
      <c r="AY68" s="2623">
        <v>14</v>
      </c>
      <c r="AZ68" s="2623">
        <v>28</v>
      </c>
      <c r="BA68" s="2623" t="s">
        <v>244</v>
      </c>
      <c r="BB68" s="2623">
        <v>13</v>
      </c>
      <c r="BC68" s="2623">
        <v>10</v>
      </c>
      <c r="BD68" s="2623">
        <v>2</v>
      </c>
      <c r="BE68" s="2623">
        <v>1</v>
      </c>
      <c r="BF68" s="2623">
        <v>17</v>
      </c>
      <c r="BG68" s="2623">
        <v>3</v>
      </c>
      <c r="BH68" s="2623">
        <v>14</v>
      </c>
      <c r="BI68" s="2623" t="s">
        <v>244</v>
      </c>
      <c r="BJ68" s="2623">
        <v>19</v>
      </c>
      <c r="BK68" s="2623">
        <v>4</v>
      </c>
      <c r="BL68" s="2623">
        <v>9</v>
      </c>
      <c r="BM68" s="2623">
        <v>6</v>
      </c>
    </row>
    <row r="69" spans="1:65">
      <c r="A69" s="2623" t="s">
        <v>1240</v>
      </c>
      <c r="B69" s="2623">
        <v>419</v>
      </c>
      <c r="C69" s="2623">
        <v>164</v>
      </c>
      <c r="D69" s="2623">
        <v>132</v>
      </c>
      <c r="E69" s="2623">
        <v>123</v>
      </c>
      <c r="F69" s="2623">
        <v>113</v>
      </c>
      <c r="G69" s="2623">
        <v>3</v>
      </c>
      <c r="H69" s="2623">
        <v>11</v>
      </c>
      <c r="I69" s="2623">
        <v>99</v>
      </c>
      <c r="J69" s="2623" t="s">
        <v>244</v>
      </c>
      <c r="K69" s="2623" t="s">
        <v>244</v>
      </c>
      <c r="L69" s="2623" t="s">
        <v>244</v>
      </c>
      <c r="M69" s="2623" t="s">
        <v>244</v>
      </c>
      <c r="N69" s="2623">
        <v>15</v>
      </c>
      <c r="O69" s="2623">
        <v>2</v>
      </c>
      <c r="P69" s="2623">
        <v>8</v>
      </c>
      <c r="Q69" s="2623">
        <v>5</v>
      </c>
      <c r="R69" s="2623">
        <v>59</v>
      </c>
      <c r="S69" s="2623">
        <v>35</v>
      </c>
      <c r="T69" s="2623">
        <v>21</v>
      </c>
      <c r="U69" s="2623">
        <v>3</v>
      </c>
      <c r="V69" s="2623">
        <v>58</v>
      </c>
      <c r="W69" s="2623">
        <v>28</v>
      </c>
      <c r="X69" s="2623">
        <v>25</v>
      </c>
      <c r="Y69" s="2623">
        <v>5</v>
      </c>
      <c r="Z69" s="2623">
        <v>136</v>
      </c>
      <c r="AA69" s="2623">
        <v>85</v>
      </c>
      <c r="AB69" s="2623">
        <v>41</v>
      </c>
      <c r="AC69" s="2623">
        <v>10</v>
      </c>
      <c r="AD69" s="2623">
        <v>51</v>
      </c>
      <c r="AE69" s="2623">
        <v>43</v>
      </c>
      <c r="AF69" s="2623">
        <v>7</v>
      </c>
      <c r="AG69" s="2623">
        <v>1</v>
      </c>
      <c r="AH69" s="2623">
        <v>13</v>
      </c>
      <c r="AI69" s="2623">
        <v>8</v>
      </c>
      <c r="AJ69" s="2623">
        <v>5</v>
      </c>
      <c r="AK69" s="2623" t="s">
        <v>244</v>
      </c>
      <c r="AL69" s="2623">
        <v>9</v>
      </c>
      <c r="AM69" s="2623">
        <v>2</v>
      </c>
      <c r="AN69" s="2623">
        <v>7</v>
      </c>
      <c r="AO69" s="2623" t="s">
        <v>244</v>
      </c>
      <c r="AP69" s="2623">
        <v>1</v>
      </c>
      <c r="AQ69" s="2623" t="s">
        <v>244</v>
      </c>
      <c r="AR69" s="2623">
        <v>1</v>
      </c>
      <c r="AS69" s="2623" t="s">
        <v>244</v>
      </c>
      <c r="AT69" s="2623">
        <v>14</v>
      </c>
      <c r="AU69" s="2623">
        <v>1</v>
      </c>
      <c r="AV69" s="2623">
        <v>12</v>
      </c>
      <c r="AW69" s="2623">
        <v>1</v>
      </c>
      <c r="AX69" s="2623">
        <v>1</v>
      </c>
      <c r="AY69" s="2623" t="s">
        <v>244</v>
      </c>
      <c r="AZ69" s="2623">
        <v>1</v>
      </c>
      <c r="BA69" s="2623" t="s">
        <v>244</v>
      </c>
      <c r="BB69" s="2623" t="s">
        <v>244</v>
      </c>
      <c r="BC69" s="2623" t="s">
        <v>244</v>
      </c>
      <c r="BD69" s="2623" t="s">
        <v>244</v>
      </c>
      <c r="BE69" s="2623" t="s">
        <v>244</v>
      </c>
      <c r="BF69" s="2623" t="s">
        <v>244</v>
      </c>
      <c r="BG69" s="2623" t="s">
        <v>244</v>
      </c>
      <c r="BH69" s="2623" t="s">
        <v>244</v>
      </c>
      <c r="BI69" s="2623" t="s">
        <v>244</v>
      </c>
      <c r="BJ69" s="2623" t="s">
        <v>244</v>
      </c>
      <c r="BK69" s="2623" t="s">
        <v>244</v>
      </c>
      <c r="BL69" s="2623" t="s">
        <v>244</v>
      </c>
      <c r="BM69" s="2623" t="s">
        <v>244</v>
      </c>
    </row>
    <row r="70" spans="1:65">
      <c r="A70" s="2623" t="s">
        <v>1241</v>
      </c>
      <c r="B70" s="2623">
        <v>181</v>
      </c>
      <c r="C70" s="2623">
        <v>124</v>
      </c>
      <c r="D70" s="2623">
        <v>15</v>
      </c>
      <c r="E70" s="2623">
        <v>42</v>
      </c>
      <c r="F70" s="2623">
        <v>17</v>
      </c>
      <c r="G70" s="2623">
        <v>4</v>
      </c>
      <c r="H70" s="2623">
        <v>2</v>
      </c>
      <c r="I70" s="2623">
        <v>11</v>
      </c>
      <c r="J70" s="2623">
        <v>1</v>
      </c>
      <c r="K70" s="2623">
        <v>1</v>
      </c>
      <c r="L70" s="2623" t="s">
        <v>244</v>
      </c>
      <c r="M70" s="2623" t="s">
        <v>244</v>
      </c>
      <c r="N70" s="2623">
        <v>4</v>
      </c>
      <c r="O70" s="2623">
        <v>2</v>
      </c>
      <c r="P70" s="2623">
        <v>2</v>
      </c>
      <c r="Q70" s="2623" t="s">
        <v>244</v>
      </c>
      <c r="R70" s="2623">
        <v>47</v>
      </c>
      <c r="S70" s="2623">
        <v>35</v>
      </c>
      <c r="T70" s="2623" t="s">
        <v>244</v>
      </c>
      <c r="U70" s="2623">
        <v>12</v>
      </c>
      <c r="V70" s="2623">
        <v>24</v>
      </c>
      <c r="W70" s="2623">
        <v>15</v>
      </c>
      <c r="X70" s="2623" t="s">
        <v>244</v>
      </c>
      <c r="Y70" s="2623">
        <v>9</v>
      </c>
      <c r="Z70" s="2623">
        <v>62</v>
      </c>
      <c r="AA70" s="2623">
        <v>52</v>
      </c>
      <c r="AB70" s="2623" t="s">
        <v>244</v>
      </c>
      <c r="AC70" s="2623">
        <v>10</v>
      </c>
      <c r="AD70" s="2623">
        <v>31</v>
      </c>
      <c r="AE70" s="2623">
        <v>30</v>
      </c>
      <c r="AF70" s="2623" t="s">
        <v>244</v>
      </c>
      <c r="AG70" s="2623">
        <v>1</v>
      </c>
      <c r="AH70" s="2623">
        <v>2</v>
      </c>
      <c r="AI70" s="2623">
        <v>2</v>
      </c>
      <c r="AJ70" s="2623" t="s">
        <v>244</v>
      </c>
      <c r="AK70" s="2623" t="s">
        <v>244</v>
      </c>
      <c r="AL70" s="2623">
        <v>4</v>
      </c>
      <c r="AM70" s="2623">
        <v>2</v>
      </c>
      <c r="AN70" s="2623">
        <v>2</v>
      </c>
      <c r="AO70" s="2623" t="s">
        <v>244</v>
      </c>
      <c r="AP70" s="2623" t="s">
        <v>244</v>
      </c>
      <c r="AQ70" s="2623" t="s">
        <v>244</v>
      </c>
      <c r="AR70" s="2623" t="s">
        <v>244</v>
      </c>
      <c r="AS70" s="2623" t="s">
        <v>244</v>
      </c>
      <c r="AT70" s="2623">
        <v>14</v>
      </c>
      <c r="AU70" s="2623">
        <v>5</v>
      </c>
      <c r="AV70" s="2623">
        <v>9</v>
      </c>
      <c r="AW70" s="2623" t="s">
        <v>244</v>
      </c>
      <c r="AX70" s="2623">
        <v>2</v>
      </c>
      <c r="AY70" s="2623">
        <v>2</v>
      </c>
      <c r="AZ70" s="2623" t="s">
        <v>244</v>
      </c>
      <c r="BA70" s="2623" t="s">
        <v>244</v>
      </c>
      <c r="BB70" s="2623">
        <v>1</v>
      </c>
      <c r="BC70" s="2623">
        <v>1</v>
      </c>
      <c r="BD70" s="2623" t="s">
        <v>244</v>
      </c>
      <c r="BE70" s="2623" t="s">
        <v>244</v>
      </c>
      <c r="BF70" s="2623" t="s">
        <v>244</v>
      </c>
      <c r="BG70" s="2623" t="s">
        <v>244</v>
      </c>
      <c r="BH70" s="2623" t="s">
        <v>244</v>
      </c>
      <c r="BI70" s="2623" t="s">
        <v>244</v>
      </c>
      <c r="BJ70" s="2623">
        <v>3</v>
      </c>
      <c r="BK70" s="2623">
        <v>3</v>
      </c>
      <c r="BL70" s="2623" t="s">
        <v>244</v>
      </c>
      <c r="BM70" s="2623" t="s">
        <v>244</v>
      </c>
    </row>
    <row r="71" spans="1:65">
      <c r="A71" s="2623" t="s">
        <v>1242</v>
      </c>
      <c r="B71" s="2623">
        <v>445</v>
      </c>
      <c r="C71" s="2623">
        <v>256</v>
      </c>
      <c r="D71" s="2623">
        <v>93</v>
      </c>
      <c r="E71" s="2623">
        <v>96</v>
      </c>
      <c r="F71" s="2623">
        <v>51</v>
      </c>
      <c r="G71" s="2623">
        <v>5</v>
      </c>
      <c r="H71" s="2623">
        <v>19</v>
      </c>
      <c r="I71" s="2623">
        <v>27</v>
      </c>
      <c r="J71" s="2623" t="s">
        <v>244</v>
      </c>
      <c r="K71" s="2623" t="s">
        <v>244</v>
      </c>
      <c r="L71" s="2623" t="s">
        <v>244</v>
      </c>
      <c r="M71" s="2623" t="s">
        <v>244</v>
      </c>
      <c r="N71" s="2623">
        <v>16</v>
      </c>
      <c r="O71" s="2623">
        <v>6</v>
      </c>
      <c r="P71" s="2623">
        <v>10</v>
      </c>
      <c r="Q71" s="2623" t="s">
        <v>244</v>
      </c>
      <c r="R71" s="2623">
        <v>86</v>
      </c>
      <c r="S71" s="2623">
        <v>66</v>
      </c>
      <c r="T71" s="2623">
        <v>1</v>
      </c>
      <c r="U71" s="2623">
        <v>19</v>
      </c>
      <c r="V71" s="2623">
        <v>56</v>
      </c>
      <c r="W71" s="2623">
        <v>45</v>
      </c>
      <c r="X71" s="2623" t="s">
        <v>244</v>
      </c>
      <c r="Y71" s="2623">
        <v>11</v>
      </c>
      <c r="Z71" s="2623">
        <v>146</v>
      </c>
      <c r="AA71" s="2623">
        <v>115</v>
      </c>
      <c r="AB71" s="2623" t="s">
        <v>244</v>
      </c>
      <c r="AC71" s="2623">
        <v>31</v>
      </c>
      <c r="AD71" s="2623">
        <v>57</v>
      </c>
      <c r="AE71" s="2623">
        <v>49</v>
      </c>
      <c r="AF71" s="2623" t="s">
        <v>244</v>
      </c>
      <c r="AG71" s="2623">
        <v>8</v>
      </c>
      <c r="AH71" s="2623">
        <v>17</v>
      </c>
      <c r="AI71" s="2623">
        <v>4</v>
      </c>
      <c r="AJ71" s="2623">
        <v>12</v>
      </c>
      <c r="AK71" s="2623">
        <v>1</v>
      </c>
      <c r="AL71" s="2623">
        <v>11</v>
      </c>
      <c r="AM71" s="2623">
        <v>5</v>
      </c>
      <c r="AN71" s="2623">
        <v>5</v>
      </c>
      <c r="AO71" s="2623">
        <v>1</v>
      </c>
      <c r="AP71" s="2623">
        <v>2</v>
      </c>
      <c r="AQ71" s="2623">
        <v>1</v>
      </c>
      <c r="AR71" s="2623">
        <v>1</v>
      </c>
      <c r="AS71" s="2623" t="s">
        <v>244</v>
      </c>
      <c r="AT71" s="2623">
        <v>38</v>
      </c>
      <c r="AU71" s="2623">
        <v>6</v>
      </c>
      <c r="AV71" s="2623">
        <v>26</v>
      </c>
      <c r="AW71" s="2623">
        <v>6</v>
      </c>
      <c r="AX71" s="2623">
        <v>16</v>
      </c>
      <c r="AY71" s="2623">
        <v>2</v>
      </c>
      <c r="AZ71" s="2623">
        <v>14</v>
      </c>
      <c r="BA71" s="2623" t="s">
        <v>244</v>
      </c>
      <c r="BB71" s="2623">
        <v>6</v>
      </c>
      <c r="BC71" s="2623">
        <v>1</v>
      </c>
      <c r="BD71" s="2623">
        <v>5</v>
      </c>
      <c r="BE71" s="2623" t="s">
        <v>244</v>
      </c>
      <c r="BF71" s="2623" t="s">
        <v>244</v>
      </c>
      <c r="BG71" s="2623" t="s">
        <v>244</v>
      </c>
      <c r="BH71" s="2623" t="s">
        <v>244</v>
      </c>
      <c r="BI71" s="2623" t="s">
        <v>244</v>
      </c>
      <c r="BJ71" s="2623" t="s">
        <v>244</v>
      </c>
      <c r="BK71" s="2623" t="s">
        <v>244</v>
      </c>
      <c r="BL71" s="2623" t="s">
        <v>244</v>
      </c>
      <c r="BM71" s="2623" t="s">
        <v>244</v>
      </c>
    </row>
    <row r="72" spans="1:65">
      <c r="A72" s="2623" t="s">
        <v>1243</v>
      </c>
      <c r="B72" s="2623">
        <v>226</v>
      </c>
      <c r="C72" s="2623">
        <v>133</v>
      </c>
      <c r="D72" s="2623">
        <v>45</v>
      </c>
      <c r="E72" s="2623">
        <v>48</v>
      </c>
      <c r="F72" s="2623">
        <v>50</v>
      </c>
      <c r="G72" s="2623">
        <v>12</v>
      </c>
      <c r="H72" s="2623">
        <v>6</v>
      </c>
      <c r="I72" s="2623">
        <v>32</v>
      </c>
      <c r="J72" s="2623">
        <v>2</v>
      </c>
      <c r="K72" s="2623">
        <v>1</v>
      </c>
      <c r="L72" s="2623">
        <v>1</v>
      </c>
      <c r="M72" s="2623" t="s">
        <v>244</v>
      </c>
      <c r="N72" s="2623">
        <v>5</v>
      </c>
      <c r="O72" s="2623">
        <v>3</v>
      </c>
      <c r="P72" s="2623">
        <v>2</v>
      </c>
      <c r="Q72" s="2623" t="s">
        <v>244</v>
      </c>
      <c r="R72" s="2623">
        <v>41</v>
      </c>
      <c r="S72" s="2623">
        <v>31</v>
      </c>
      <c r="T72" s="2623">
        <v>7</v>
      </c>
      <c r="U72" s="2623">
        <v>3</v>
      </c>
      <c r="V72" s="2623">
        <v>24</v>
      </c>
      <c r="W72" s="2623">
        <v>20</v>
      </c>
      <c r="X72" s="2623">
        <v>2</v>
      </c>
      <c r="Y72" s="2623">
        <v>2</v>
      </c>
      <c r="Z72" s="2623">
        <v>57</v>
      </c>
      <c r="AA72" s="2623">
        <v>46</v>
      </c>
      <c r="AB72" s="2623">
        <v>5</v>
      </c>
      <c r="AC72" s="2623">
        <v>6</v>
      </c>
      <c r="AD72" s="2623">
        <v>22</v>
      </c>
      <c r="AE72" s="2623">
        <v>18</v>
      </c>
      <c r="AF72" s="2623">
        <v>3</v>
      </c>
      <c r="AG72" s="2623">
        <v>1</v>
      </c>
      <c r="AH72" s="2623">
        <v>6</v>
      </c>
      <c r="AI72" s="2623">
        <v>1</v>
      </c>
      <c r="AJ72" s="2623">
        <v>4</v>
      </c>
      <c r="AK72" s="2623">
        <v>1</v>
      </c>
      <c r="AL72" s="2623">
        <v>6</v>
      </c>
      <c r="AM72" s="2623">
        <v>3</v>
      </c>
      <c r="AN72" s="2623">
        <v>3</v>
      </c>
      <c r="AO72" s="2623" t="s">
        <v>244</v>
      </c>
      <c r="AP72" s="2623" t="s">
        <v>244</v>
      </c>
      <c r="AQ72" s="2623" t="s">
        <v>244</v>
      </c>
      <c r="AR72" s="2623" t="s">
        <v>244</v>
      </c>
      <c r="AS72" s="2623" t="s">
        <v>244</v>
      </c>
      <c r="AT72" s="2623">
        <v>14</v>
      </c>
      <c r="AU72" s="2623">
        <v>8</v>
      </c>
      <c r="AV72" s="2623">
        <v>6</v>
      </c>
      <c r="AW72" s="2623" t="s">
        <v>244</v>
      </c>
      <c r="AX72" s="2623">
        <v>10</v>
      </c>
      <c r="AY72" s="2623">
        <v>5</v>
      </c>
      <c r="AZ72" s="2623">
        <v>4</v>
      </c>
      <c r="BA72" s="2623">
        <v>1</v>
      </c>
      <c r="BB72" s="2623">
        <v>4</v>
      </c>
      <c r="BC72" s="2623">
        <v>3</v>
      </c>
      <c r="BD72" s="2623">
        <v>1</v>
      </c>
      <c r="BE72" s="2623" t="s">
        <v>244</v>
      </c>
      <c r="BF72" s="2623" t="s">
        <v>244</v>
      </c>
      <c r="BG72" s="2623" t="s">
        <v>244</v>
      </c>
      <c r="BH72" s="2623" t="s">
        <v>244</v>
      </c>
      <c r="BI72" s="2623" t="s">
        <v>244</v>
      </c>
      <c r="BJ72" s="2623">
        <v>7</v>
      </c>
      <c r="BK72" s="2623" t="s">
        <v>244</v>
      </c>
      <c r="BL72" s="2623">
        <v>4</v>
      </c>
      <c r="BM72" s="2623">
        <v>3</v>
      </c>
    </row>
    <row r="73" spans="1:65">
      <c r="A73" s="2623" t="s">
        <v>1244</v>
      </c>
      <c r="B73" s="2623">
        <v>883</v>
      </c>
      <c r="C73" s="2623">
        <v>421</v>
      </c>
      <c r="D73" s="2623">
        <v>297</v>
      </c>
      <c r="E73" s="2623">
        <v>165</v>
      </c>
      <c r="F73" s="2623">
        <v>114</v>
      </c>
      <c r="G73" s="2623">
        <v>11</v>
      </c>
      <c r="H73" s="2623">
        <v>56</v>
      </c>
      <c r="I73" s="2623">
        <v>47</v>
      </c>
      <c r="J73" s="2623">
        <v>4</v>
      </c>
      <c r="K73" s="2623" t="s">
        <v>244</v>
      </c>
      <c r="L73" s="2623" t="s">
        <v>244</v>
      </c>
      <c r="M73" s="2623">
        <v>4</v>
      </c>
      <c r="N73" s="2623">
        <v>29</v>
      </c>
      <c r="O73" s="2623">
        <v>3</v>
      </c>
      <c r="P73" s="2623">
        <v>15</v>
      </c>
      <c r="Q73" s="2623">
        <v>11</v>
      </c>
      <c r="R73" s="2623">
        <v>147</v>
      </c>
      <c r="S73" s="2623">
        <v>103</v>
      </c>
      <c r="T73" s="2623">
        <v>25</v>
      </c>
      <c r="U73" s="2623">
        <v>19</v>
      </c>
      <c r="V73" s="2623">
        <v>142</v>
      </c>
      <c r="W73" s="2623">
        <v>98</v>
      </c>
      <c r="X73" s="2623">
        <v>21</v>
      </c>
      <c r="Y73" s="2623">
        <v>23</v>
      </c>
      <c r="Z73" s="2623">
        <v>272</v>
      </c>
      <c r="AA73" s="2623">
        <v>185</v>
      </c>
      <c r="AB73" s="2623">
        <v>41</v>
      </c>
      <c r="AC73" s="2623">
        <v>46</v>
      </c>
      <c r="AD73" s="2623">
        <v>123</v>
      </c>
      <c r="AE73" s="2623">
        <v>99</v>
      </c>
      <c r="AF73" s="2623">
        <v>18</v>
      </c>
      <c r="AG73" s="2623">
        <v>6</v>
      </c>
      <c r="AH73" s="2623">
        <v>44</v>
      </c>
      <c r="AI73" s="2623">
        <v>6</v>
      </c>
      <c r="AJ73" s="2623">
        <v>37</v>
      </c>
      <c r="AK73" s="2623">
        <v>1</v>
      </c>
      <c r="AL73" s="2623">
        <v>30</v>
      </c>
      <c r="AM73" s="2623">
        <v>2</v>
      </c>
      <c r="AN73" s="2623">
        <v>25</v>
      </c>
      <c r="AO73" s="2623">
        <v>3</v>
      </c>
      <c r="AP73" s="2623">
        <v>9</v>
      </c>
      <c r="AQ73" s="2623">
        <v>1</v>
      </c>
      <c r="AR73" s="2623">
        <v>7</v>
      </c>
      <c r="AS73" s="2623">
        <v>1</v>
      </c>
      <c r="AT73" s="2623">
        <v>49</v>
      </c>
      <c r="AU73" s="2623">
        <v>4</v>
      </c>
      <c r="AV73" s="2623">
        <v>37</v>
      </c>
      <c r="AW73" s="2623">
        <v>8</v>
      </c>
      <c r="AX73" s="2623">
        <v>23</v>
      </c>
      <c r="AY73" s="2623">
        <v>5</v>
      </c>
      <c r="AZ73" s="2623">
        <v>18</v>
      </c>
      <c r="BA73" s="2623" t="s">
        <v>244</v>
      </c>
      <c r="BB73" s="2623">
        <v>12</v>
      </c>
      <c r="BC73" s="2623" t="s">
        <v>244</v>
      </c>
      <c r="BD73" s="2623">
        <v>12</v>
      </c>
      <c r="BE73" s="2623" t="s">
        <v>244</v>
      </c>
      <c r="BF73" s="2623">
        <v>3</v>
      </c>
      <c r="BG73" s="2623">
        <v>3</v>
      </c>
      <c r="BH73" s="2623" t="s">
        <v>244</v>
      </c>
      <c r="BI73" s="2623" t="s">
        <v>244</v>
      </c>
      <c r="BJ73" s="2623">
        <v>5</v>
      </c>
      <c r="BK73" s="2623" t="s">
        <v>244</v>
      </c>
      <c r="BL73" s="2623">
        <v>3</v>
      </c>
      <c r="BM73" s="2623">
        <v>2</v>
      </c>
    </row>
    <row r="74" spans="1:65">
      <c r="A74" s="2623" t="s">
        <v>1245</v>
      </c>
      <c r="B74" s="2623">
        <v>524</v>
      </c>
      <c r="C74" s="2623">
        <v>267</v>
      </c>
      <c r="D74" s="2623">
        <v>201</v>
      </c>
      <c r="E74" s="2623">
        <v>56</v>
      </c>
      <c r="F74" s="2623">
        <v>60</v>
      </c>
      <c r="G74" s="2623">
        <v>12</v>
      </c>
      <c r="H74" s="2623">
        <v>31</v>
      </c>
      <c r="I74" s="2623">
        <v>17</v>
      </c>
      <c r="J74" s="2623">
        <v>1</v>
      </c>
      <c r="K74" s="2623">
        <v>1</v>
      </c>
      <c r="L74" s="2623" t="s">
        <v>244</v>
      </c>
      <c r="M74" s="2623" t="s">
        <v>244</v>
      </c>
      <c r="N74" s="2623">
        <v>17</v>
      </c>
      <c r="O74" s="2623">
        <v>3</v>
      </c>
      <c r="P74" s="2623">
        <v>12</v>
      </c>
      <c r="Q74" s="2623">
        <v>2</v>
      </c>
      <c r="R74" s="2623">
        <v>62</v>
      </c>
      <c r="S74" s="2623">
        <v>41</v>
      </c>
      <c r="T74" s="2623">
        <v>10</v>
      </c>
      <c r="U74" s="2623">
        <v>11</v>
      </c>
      <c r="V74" s="2623">
        <v>64</v>
      </c>
      <c r="W74" s="2623">
        <v>55</v>
      </c>
      <c r="X74" s="2623">
        <v>4</v>
      </c>
      <c r="Y74" s="2623">
        <v>5</v>
      </c>
      <c r="Z74" s="2623">
        <v>160</v>
      </c>
      <c r="AA74" s="2623">
        <v>130</v>
      </c>
      <c r="AB74" s="2623">
        <v>18</v>
      </c>
      <c r="AC74" s="2623">
        <v>12</v>
      </c>
      <c r="AD74" s="2623">
        <v>77</v>
      </c>
      <c r="AE74" s="2623">
        <v>65</v>
      </c>
      <c r="AF74" s="2623">
        <v>12</v>
      </c>
      <c r="AG74" s="2623" t="s">
        <v>244</v>
      </c>
      <c r="AH74" s="2623">
        <v>17</v>
      </c>
      <c r="AI74" s="2623">
        <v>8</v>
      </c>
      <c r="AJ74" s="2623">
        <v>8</v>
      </c>
      <c r="AK74" s="2623">
        <v>1</v>
      </c>
      <c r="AL74" s="2623">
        <v>20</v>
      </c>
      <c r="AM74" s="2623">
        <v>3</v>
      </c>
      <c r="AN74" s="2623">
        <v>15</v>
      </c>
      <c r="AO74" s="2623">
        <v>2</v>
      </c>
      <c r="AP74" s="2623">
        <v>4</v>
      </c>
      <c r="AQ74" s="2623">
        <v>1</v>
      </c>
      <c r="AR74" s="2623">
        <v>2</v>
      </c>
      <c r="AS74" s="2623">
        <v>1</v>
      </c>
      <c r="AT74" s="2623">
        <v>65</v>
      </c>
      <c r="AU74" s="2623">
        <v>6</v>
      </c>
      <c r="AV74" s="2623">
        <v>56</v>
      </c>
      <c r="AW74" s="2623">
        <v>3</v>
      </c>
      <c r="AX74" s="2623">
        <v>39</v>
      </c>
      <c r="AY74" s="2623">
        <v>5</v>
      </c>
      <c r="AZ74" s="2623">
        <v>32</v>
      </c>
      <c r="BA74" s="2623">
        <v>2</v>
      </c>
      <c r="BB74" s="2623">
        <v>13</v>
      </c>
      <c r="BC74" s="2623">
        <v>1</v>
      </c>
      <c r="BD74" s="2623">
        <v>12</v>
      </c>
      <c r="BE74" s="2623" t="s">
        <v>244</v>
      </c>
      <c r="BF74" s="2623" t="s">
        <v>244</v>
      </c>
      <c r="BG74" s="2623" t="s">
        <v>244</v>
      </c>
      <c r="BH74" s="2623" t="s">
        <v>244</v>
      </c>
      <c r="BI74" s="2623" t="s">
        <v>244</v>
      </c>
      <c r="BJ74" s="2623">
        <v>2</v>
      </c>
      <c r="BK74" s="2623">
        <v>1</v>
      </c>
      <c r="BL74" s="2623">
        <v>1</v>
      </c>
      <c r="BM74" s="2623" t="s">
        <v>244</v>
      </c>
    </row>
    <row r="75" spans="1:65">
      <c r="A75" s="2623" t="s">
        <v>1246</v>
      </c>
      <c r="B75" s="2623">
        <v>709</v>
      </c>
      <c r="C75" s="2623">
        <v>457</v>
      </c>
      <c r="D75" s="2623">
        <v>117</v>
      </c>
      <c r="E75" s="2623">
        <v>135</v>
      </c>
      <c r="F75" s="2623">
        <v>137</v>
      </c>
      <c r="G75" s="2623">
        <v>25</v>
      </c>
      <c r="H75" s="2623">
        <v>23</v>
      </c>
      <c r="I75" s="2623">
        <v>89</v>
      </c>
      <c r="J75" s="2623">
        <v>5</v>
      </c>
      <c r="K75" s="2623" t="s">
        <v>244</v>
      </c>
      <c r="L75" s="2623" t="s">
        <v>244</v>
      </c>
      <c r="M75" s="2623">
        <v>5</v>
      </c>
      <c r="N75" s="2623">
        <v>29</v>
      </c>
      <c r="O75" s="2623">
        <v>9</v>
      </c>
      <c r="P75" s="2623">
        <v>13</v>
      </c>
      <c r="Q75" s="2623">
        <v>7</v>
      </c>
      <c r="R75" s="2623">
        <v>109</v>
      </c>
      <c r="S75" s="2623">
        <v>99</v>
      </c>
      <c r="T75" s="2623">
        <v>2</v>
      </c>
      <c r="U75" s="2623">
        <v>8</v>
      </c>
      <c r="V75" s="2623">
        <v>87</v>
      </c>
      <c r="W75" s="2623">
        <v>74</v>
      </c>
      <c r="X75" s="2623">
        <v>4</v>
      </c>
      <c r="Y75" s="2623">
        <v>9</v>
      </c>
      <c r="Z75" s="2623">
        <v>189</v>
      </c>
      <c r="AA75" s="2623">
        <v>166</v>
      </c>
      <c r="AB75" s="2623">
        <v>8</v>
      </c>
      <c r="AC75" s="2623">
        <v>15</v>
      </c>
      <c r="AD75" s="2623">
        <v>112</v>
      </c>
      <c r="AE75" s="2623">
        <v>108</v>
      </c>
      <c r="AF75" s="2623">
        <v>2</v>
      </c>
      <c r="AG75" s="2623">
        <v>2</v>
      </c>
      <c r="AH75" s="2623">
        <v>24</v>
      </c>
      <c r="AI75" s="2623">
        <v>16</v>
      </c>
      <c r="AJ75" s="2623">
        <v>8</v>
      </c>
      <c r="AK75" s="2623" t="s">
        <v>244</v>
      </c>
      <c r="AL75" s="2623">
        <v>21</v>
      </c>
      <c r="AM75" s="2623">
        <v>12</v>
      </c>
      <c r="AN75" s="2623">
        <v>8</v>
      </c>
      <c r="AO75" s="2623">
        <v>1</v>
      </c>
      <c r="AP75" s="2623">
        <v>8</v>
      </c>
      <c r="AQ75" s="2623">
        <v>1</v>
      </c>
      <c r="AR75" s="2623">
        <v>7</v>
      </c>
      <c r="AS75" s="2623" t="s">
        <v>244</v>
      </c>
      <c r="AT75" s="2623">
        <v>50</v>
      </c>
      <c r="AU75" s="2623">
        <v>25</v>
      </c>
      <c r="AV75" s="2623">
        <v>25</v>
      </c>
      <c r="AW75" s="2623" t="s">
        <v>244</v>
      </c>
      <c r="AX75" s="2623">
        <v>28</v>
      </c>
      <c r="AY75" s="2623">
        <v>16</v>
      </c>
      <c r="AZ75" s="2623">
        <v>12</v>
      </c>
      <c r="BA75" s="2623" t="s">
        <v>244</v>
      </c>
      <c r="BB75" s="2623">
        <v>17</v>
      </c>
      <c r="BC75" s="2623">
        <v>11</v>
      </c>
      <c r="BD75" s="2623">
        <v>5</v>
      </c>
      <c r="BE75" s="2623">
        <v>1</v>
      </c>
      <c r="BF75" s="2623">
        <v>2</v>
      </c>
      <c r="BG75" s="2623" t="s">
        <v>244</v>
      </c>
      <c r="BH75" s="2623">
        <v>2</v>
      </c>
      <c r="BI75" s="2623" t="s">
        <v>244</v>
      </c>
      <c r="BJ75" s="2623">
        <v>3</v>
      </c>
      <c r="BK75" s="2623">
        <v>3</v>
      </c>
      <c r="BL75" s="2623" t="s">
        <v>244</v>
      </c>
      <c r="BM75" s="2623" t="s">
        <v>244</v>
      </c>
    </row>
    <row r="76" spans="1:65">
      <c r="A76" s="2623" t="s">
        <v>1247</v>
      </c>
      <c r="B76" s="2623">
        <v>1037</v>
      </c>
      <c r="C76" s="2623">
        <v>510</v>
      </c>
      <c r="D76" s="2623">
        <v>387</v>
      </c>
      <c r="E76" s="2623">
        <v>140</v>
      </c>
      <c r="F76" s="2623">
        <v>137</v>
      </c>
      <c r="G76" s="2623">
        <v>15</v>
      </c>
      <c r="H76" s="2623">
        <v>62</v>
      </c>
      <c r="I76" s="2623">
        <v>60</v>
      </c>
      <c r="J76" s="2623">
        <v>2</v>
      </c>
      <c r="K76" s="2623" t="s">
        <v>244</v>
      </c>
      <c r="L76" s="2623">
        <v>2</v>
      </c>
      <c r="M76" s="2623" t="s">
        <v>244</v>
      </c>
      <c r="N76" s="2623">
        <v>44</v>
      </c>
      <c r="O76" s="2623">
        <v>7</v>
      </c>
      <c r="P76" s="2623">
        <v>23</v>
      </c>
      <c r="Q76" s="2623">
        <v>14</v>
      </c>
      <c r="R76" s="2623">
        <v>133</v>
      </c>
      <c r="S76" s="2623">
        <v>98</v>
      </c>
      <c r="T76" s="2623">
        <v>22</v>
      </c>
      <c r="U76" s="2623">
        <v>13</v>
      </c>
      <c r="V76" s="2623">
        <v>159</v>
      </c>
      <c r="W76" s="2623">
        <v>114</v>
      </c>
      <c r="X76" s="2623">
        <v>31</v>
      </c>
      <c r="Y76" s="2623">
        <v>14</v>
      </c>
      <c r="Z76" s="2623">
        <v>281</v>
      </c>
      <c r="AA76" s="2623">
        <v>205</v>
      </c>
      <c r="AB76" s="2623">
        <v>50</v>
      </c>
      <c r="AC76" s="2623">
        <v>26</v>
      </c>
      <c r="AD76" s="2623">
        <v>105</v>
      </c>
      <c r="AE76" s="2623">
        <v>92</v>
      </c>
      <c r="AF76" s="2623">
        <v>12</v>
      </c>
      <c r="AG76" s="2623">
        <v>1</v>
      </c>
      <c r="AH76" s="2623">
        <v>31</v>
      </c>
      <c r="AI76" s="2623">
        <v>13</v>
      </c>
      <c r="AJ76" s="2623">
        <v>14</v>
      </c>
      <c r="AK76" s="2623">
        <v>4</v>
      </c>
      <c r="AL76" s="2623">
        <v>39</v>
      </c>
      <c r="AM76" s="2623">
        <v>12</v>
      </c>
      <c r="AN76" s="2623">
        <v>24</v>
      </c>
      <c r="AO76" s="2623">
        <v>3</v>
      </c>
      <c r="AP76" s="2623">
        <v>16</v>
      </c>
      <c r="AQ76" s="2623">
        <v>4</v>
      </c>
      <c r="AR76" s="2623">
        <v>10</v>
      </c>
      <c r="AS76" s="2623">
        <v>2</v>
      </c>
      <c r="AT76" s="2623">
        <v>105</v>
      </c>
      <c r="AU76" s="2623">
        <v>20</v>
      </c>
      <c r="AV76" s="2623">
        <v>84</v>
      </c>
      <c r="AW76" s="2623">
        <v>1</v>
      </c>
      <c r="AX76" s="2623">
        <v>55</v>
      </c>
      <c r="AY76" s="2623">
        <v>11</v>
      </c>
      <c r="AZ76" s="2623">
        <v>43</v>
      </c>
      <c r="BA76" s="2623">
        <v>1</v>
      </c>
      <c r="BB76" s="2623">
        <v>28</v>
      </c>
      <c r="BC76" s="2623">
        <v>11</v>
      </c>
      <c r="BD76" s="2623">
        <v>17</v>
      </c>
      <c r="BE76" s="2623" t="s">
        <v>244</v>
      </c>
      <c r="BF76" s="2623" t="s">
        <v>244</v>
      </c>
      <c r="BG76" s="2623" t="s">
        <v>244</v>
      </c>
      <c r="BH76" s="2623" t="s">
        <v>244</v>
      </c>
      <c r="BI76" s="2623" t="s">
        <v>244</v>
      </c>
      <c r="BJ76" s="2623">
        <v>7</v>
      </c>
      <c r="BK76" s="2623" t="s">
        <v>244</v>
      </c>
      <c r="BL76" s="2623">
        <v>5</v>
      </c>
      <c r="BM76" s="2623">
        <v>2</v>
      </c>
    </row>
    <row r="77" spans="1:65">
      <c r="A77" s="2623" t="s">
        <v>1248</v>
      </c>
    </row>
    <row r="78" spans="1:65">
      <c r="A78" s="2623" t="s">
        <v>1249</v>
      </c>
      <c r="B78" s="2623">
        <v>381</v>
      </c>
      <c r="C78" s="2623">
        <v>264</v>
      </c>
      <c r="D78" s="2623">
        <v>80</v>
      </c>
      <c r="E78" s="2623">
        <v>37</v>
      </c>
      <c r="F78" s="2623">
        <v>51</v>
      </c>
      <c r="G78" s="2623">
        <v>14</v>
      </c>
      <c r="H78" s="2623">
        <v>21</v>
      </c>
      <c r="I78" s="2623">
        <v>16</v>
      </c>
      <c r="J78" s="2623">
        <v>3</v>
      </c>
      <c r="K78" s="2623">
        <v>1</v>
      </c>
      <c r="L78" s="2623">
        <v>2</v>
      </c>
      <c r="M78" s="2623" t="s">
        <v>244</v>
      </c>
      <c r="N78" s="2623">
        <v>13</v>
      </c>
      <c r="O78" s="2623">
        <v>6</v>
      </c>
      <c r="P78" s="2623">
        <v>7</v>
      </c>
      <c r="Q78" s="2623" t="s">
        <v>244</v>
      </c>
      <c r="R78" s="2623">
        <v>42</v>
      </c>
      <c r="S78" s="2623">
        <v>29</v>
      </c>
      <c r="T78" s="2623">
        <v>8</v>
      </c>
      <c r="U78" s="2623">
        <v>5</v>
      </c>
      <c r="V78" s="2623">
        <v>68</v>
      </c>
      <c r="W78" s="2623">
        <v>59</v>
      </c>
      <c r="X78" s="2623">
        <v>4</v>
      </c>
      <c r="Y78" s="2623">
        <v>5</v>
      </c>
      <c r="Z78" s="2623">
        <v>115</v>
      </c>
      <c r="AA78" s="2623">
        <v>106</v>
      </c>
      <c r="AB78" s="2623">
        <v>2</v>
      </c>
      <c r="AC78" s="2623">
        <v>7</v>
      </c>
      <c r="AD78" s="2623">
        <v>68</v>
      </c>
      <c r="AE78" s="2623">
        <v>63</v>
      </c>
      <c r="AF78" s="2623">
        <v>2</v>
      </c>
      <c r="AG78" s="2623">
        <v>3</v>
      </c>
      <c r="AH78" s="2623">
        <v>11</v>
      </c>
      <c r="AI78" s="2623">
        <v>5</v>
      </c>
      <c r="AJ78" s="2623">
        <v>4</v>
      </c>
      <c r="AK78" s="2623">
        <v>2</v>
      </c>
      <c r="AL78" s="2623">
        <v>10</v>
      </c>
      <c r="AM78" s="2623">
        <v>6</v>
      </c>
      <c r="AN78" s="2623">
        <v>3</v>
      </c>
      <c r="AO78" s="2623">
        <v>1</v>
      </c>
      <c r="AP78" s="2623">
        <v>3</v>
      </c>
      <c r="AQ78" s="2623">
        <v>1</v>
      </c>
      <c r="AR78" s="2623">
        <v>1</v>
      </c>
      <c r="AS78" s="2623">
        <v>1</v>
      </c>
      <c r="AT78" s="2623">
        <v>31</v>
      </c>
      <c r="AU78" s="2623">
        <v>20</v>
      </c>
      <c r="AV78" s="2623">
        <v>11</v>
      </c>
      <c r="AW78" s="2623" t="s">
        <v>244</v>
      </c>
      <c r="AX78" s="2623">
        <v>22</v>
      </c>
      <c r="AY78" s="2623">
        <v>12</v>
      </c>
      <c r="AZ78" s="2623">
        <v>10</v>
      </c>
      <c r="BA78" s="2623" t="s">
        <v>244</v>
      </c>
      <c r="BB78" s="2623">
        <v>5</v>
      </c>
      <c r="BC78" s="2623">
        <v>2</v>
      </c>
      <c r="BD78" s="2623">
        <v>3</v>
      </c>
      <c r="BE78" s="2623" t="s">
        <v>244</v>
      </c>
      <c r="BF78" s="2623">
        <v>1</v>
      </c>
      <c r="BG78" s="2623" t="s">
        <v>244</v>
      </c>
      <c r="BH78" s="2623">
        <v>1</v>
      </c>
      <c r="BI78" s="2623" t="s">
        <v>244</v>
      </c>
      <c r="BJ78" s="2623">
        <v>6</v>
      </c>
      <c r="BK78" s="2623">
        <v>3</v>
      </c>
      <c r="BL78" s="2623">
        <v>3</v>
      </c>
      <c r="BM78" s="2623" t="s">
        <v>244</v>
      </c>
    </row>
    <row r="79" spans="1:65">
      <c r="A79" s="2623" t="s">
        <v>1250</v>
      </c>
      <c r="B79" s="2623">
        <v>258</v>
      </c>
      <c r="C79" s="2623">
        <v>137</v>
      </c>
      <c r="D79" s="2623">
        <v>99</v>
      </c>
      <c r="E79" s="2623">
        <v>22</v>
      </c>
      <c r="F79" s="2623">
        <v>33</v>
      </c>
      <c r="G79" s="2623">
        <v>3</v>
      </c>
      <c r="H79" s="2623">
        <v>17</v>
      </c>
      <c r="I79" s="2623">
        <v>13</v>
      </c>
      <c r="J79" s="2623" t="s">
        <v>244</v>
      </c>
      <c r="K79" s="2623" t="s">
        <v>244</v>
      </c>
      <c r="L79" s="2623" t="s">
        <v>244</v>
      </c>
      <c r="M79" s="2623" t="s">
        <v>244</v>
      </c>
      <c r="N79" s="2623">
        <v>11</v>
      </c>
      <c r="O79" s="2623">
        <v>1</v>
      </c>
      <c r="P79" s="2623">
        <v>6</v>
      </c>
      <c r="Q79" s="2623">
        <v>4</v>
      </c>
      <c r="R79" s="2623">
        <v>27</v>
      </c>
      <c r="S79" s="2623">
        <v>27</v>
      </c>
      <c r="T79" s="2623" t="s">
        <v>244</v>
      </c>
      <c r="U79" s="2623" t="s">
        <v>244</v>
      </c>
      <c r="V79" s="2623">
        <v>31</v>
      </c>
      <c r="W79" s="2623">
        <v>31</v>
      </c>
      <c r="X79" s="2623" t="s">
        <v>244</v>
      </c>
      <c r="Y79" s="2623" t="s">
        <v>244</v>
      </c>
      <c r="Z79" s="2623">
        <v>74</v>
      </c>
      <c r="AA79" s="2623">
        <v>67</v>
      </c>
      <c r="AB79" s="2623">
        <v>2</v>
      </c>
      <c r="AC79" s="2623">
        <v>5</v>
      </c>
      <c r="AD79" s="2623">
        <v>33</v>
      </c>
      <c r="AE79" s="2623">
        <v>32</v>
      </c>
      <c r="AF79" s="2623">
        <v>1</v>
      </c>
      <c r="AG79" s="2623" t="s">
        <v>244</v>
      </c>
      <c r="AH79" s="2623">
        <v>7</v>
      </c>
      <c r="AI79" s="2623">
        <v>6</v>
      </c>
      <c r="AJ79" s="2623">
        <v>1</v>
      </c>
      <c r="AK79" s="2623" t="s">
        <v>244</v>
      </c>
      <c r="AL79" s="2623">
        <v>10</v>
      </c>
      <c r="AM79" s="2623">
        <v>1</v>
      </c>
      <c r="AN79" s="2623">
        <v>9</v>
      </c>
      <c r="AO79" s="2623" t="s">
        <v>244</v>
      </c>
      <c r="AP79" s="2623" t="s">
        <v>244</v>
      </c>
      <c r="AQ79" s="2623" t="s">
        <v>244</v>
      </c>
      <c r="AR79" s="2623" t="s">
        <v>244</v>
      </c>
      <c r="AS79" s="2623" t="s">
        <v>244</v>
      </c>
      <c r="AT79" s="2623">
        <v>29</v>
      </c>
      <c r="AU79" s="2623">
        <v>1</v>
      </c>
      <c r="AV79" s="2623">
        <v>28</v>
      </c>
      <c r="AW79" s="2623" t="s">
        <v>244</v>
      </c>
      <c r="AX79" s="2623">
        <v>24</v>
      </c>
      <c r="AY79" s="2623" t="s">
        <v>244</v>
      </c>
      <c r="AZ79" s="2623">
        <v>24</v>
      </c>
      <c r="BA79" s="2623" t="s">
        <v>244</v>
      </c>
      <c r="BB79" s="2623">
        <v>12</v>
      </c>
      <c r="BC79" s="2623" t="s">
        <v>244</v>
      </c>
      <c r="BD79" s="2623">
        <v>12</v>
      </c>
      <c r="BE79" s="2623" t="s">
        <v>244</v>
      </c>
      <c r="BF79" s="2623" t="s">
        <v>244</v>
      </c>
      <c r="BG79" s="2623" t="s">
        <v>244</v>
      </c>
      <c r="BH79" s="2623" t="s">
        <v>244</v>
      </c>
      <c r="BI79" s="2623" t="s">
        <v>244</v>
      </c>
      <c r="BJ79" s="2623" t="s">
        <v>244</v>
      </c>
      <c r="BK79" s="2623" t="s">
        <v>244</v>
      </c>
      <c r="BL79" s="2623" t="s">
        <v>244</v>
      </c>
      <c r="BM79" s="2623" t="s">
        <v>244</v>
      </c>
    </row>
    <row r="80" spans="1:65">
      <c r="A80" s="2623" t="s">
        <v>1251</v>
      </c>
      <c r="B80" s="2623">
        <v>101</v>
      </c>
      <c r="C80" s="2623">
        <v>92</v>
      </c>
      <c r="D80" s="2623">
        <v>6</v>
      </c>
      <c r="E80" s="2623">
        <v>3</v>
      </c>
      <c r="F80" s="2623">
        <v>8</v>
      </c>
      <c r="G80" s="2623">
        <v>5</v>
      </c>
      <c r="H80" s="2623">
        <v>2</v>
      </c>
      <c r="I80" s="2623">
        <v>1</v>
      </c>
      <c r="J80" s="2623" t="s">
        <v>244</v>
      </c>
      <c r="K80" s="2623" t="s">
        <v>244</v>
      </c>
      <c r="L80" s="2623" t="s">
        <v>244</v>
      </c>
      <c r="M80" s="2623" t="s">
        <v>244</v>
      </c>
      <c r="N80" s="2623" t="s">
        <v>244</v>
      </c>
      <c r="O80" s="2623" t="s">
        <v>244</v>
      </c>
      <c r="P80" s="2623" t="s">
        <v>244</v>
      </c>
      <c r="Q80" s="2623" t="s">
        <v>244</v>
      </c>
      <c r="R80" s="2623">
        <v>24</v>
      </c>
      <c r="S80" s="2623">
        <v>23</v>
      </c>
      <c r="T80" s="2623">
        <v>1</v>
      </c>
      <c r="U80" s="2623" t="s">
        <v>244</v>
      </c>
      <c r="V80" s="2623">
        <v>22</v>
      </c>
      <c r="W80" s="2623">
        <v>22</v>
      </c>
      <c r="X80" s="2623" t="s">
        <v>244</v>
      </c>
      <c r="Y80" s="2623" t="s">
        <v>244</v>
      </c>
      <c r="Z80" s="2623">
        <v>38</v>
      </c>
      <c r="AA80" s="2623">
        <v>38</v>
      </c>
      <c r="AB80" s="2623" t="s">
        <v>244</v>
      </c>
      <c r="AC80" s="2623" t="s">
        <v>244</v>
      </c>
      <c r="AD80" s="2623">
        <v>32</v>
      </c>
      <c r="AE80" s="2623">
        <v>32</v>
      </c>
      <c r="AF80" s="2623" t="s">
        <v>244</v>
      </c>
      <c r="AG80" s="2623" t="s">
        <v>244</v>
      </c>
      <c r="AH80" s="2623">
        <v>4</v>
      </c>
      <c r="AI80" s="2623">
        <v>2</v>
      </c>
      <c r="AJ80" s="2623">
        <v>2</v>
      </c>
      <c r="AK80" s="2623" t="s">
        <v>244</v>
      </c>
      <c r="AL80" s="2623" t="s">
        <v>244</v>
      </c>
      <c r="AM80" s="2623" t="s">
        <v>244</v>
      </c>
      <c r="AN80" s="2623" t="s">
        <v>244</v>
      </c>
      <c r="AO80" s="2623" t="s">
        <v>244</v>
      </c>
      <c r="AP80" s="2623">
        <v>1</v>
      </c>
      <c r="AQ80" s="2623" t="s">
        <v>244</v>
      </c>
      <c r="AR80" s="2623">
        <v>1</v>
      </c>
      <c r="AS80" s="2623" t="s">
        <v>244</v>
      </c>
      <c r="AT80" s="2623">
        <v>2</v>
      </c>
      <c r="AU80" s="2623">
        <v>2</v>
      </c>
      <c r="AV80" s="2623" t="s">
        <v>244</v>
      </c>
      <c r="AW80" s="2623" t="s">
        <v>244</v>
      </c>
      <c r="AX80" s="2623">
        <v>2</v>
      </c>
      <c r="AY80" s="2623" t="s">
        <v>244</v>
      </c>
      <c r="AZ80" s="2623" t="s">
        <v>244</v>
      </c>
      <c r="BA80" s="2623">
        <v>2</v>
      </c>
      <c r="BB80" s="2623" t="s">
        <v>244</v>
      </c>
      <c r="BC80" s="2623" t="s">
        <v>244</v>
      </c>
      <c r="BD80" s="2623" t="s">
        <v>244</v>
      </c>
      <c r="BE80" s="2623" t="s">
        <v>244</v>
      </c>
      <c r="BF80" s="2623" t="s">
        <v>244</v>
      </c>
      <c r="BG80" s="2623" t="s">
        <v>244</v>
      </c>
      <c r="BH80" s="2623" t="s">
        <v>244</v>
      </c>
      <c r="BI80" s="2623" t="s">
        <v>244</v>
      </c>
      <c r="BJ80" s="2623" t="s">
        <v>244</v>
      </c>
      <c r="BK80" s="2623" t="s">
        <v>244</v>
      </c>
      <c r="BL80" s="2623" t="s">
        <v>244</v>
      </c>
      <c r="BM80" s="2623" t="s">
        <v>244</v>
      </c>
    </row>
    <row r="81" spans="1:65">
      <c r="A81" s="2623" t="s">
        <v>1252</v>
      </c>
      <c r="B81" s="2623">
        <v>209</v>
      </c>
      <c r="C81" s="2623">
        <v>128</v>
      </c>
      <c r="D81" s="2623">
        <v>46</v>
      </c>
      <c r="E81" s="2623">
        <v>35</v>
      </c>
      <c r="F81" s="2623">
        <v>47</v>
      </c>
      <c r="G81" s="2623">
        <v>9</v>
      </c>
      <c r="H81" s="2623">
        <v>7</v>
      </c>
      <c r="I81" s="2623">
        <v>31</v>
      </c>
      <c r="J81" s="2623">
        <v>2</v>
      </c>
      <c r="K81" s="2623">
        <v>2</v>
      </c>
      <c r="L81" s="2623" t="s">
        <v>244</v>
      </c>
      <c r="M81" s="2623" t="s">
        <v>244</v>
      </c>
      <c r="N81" s="2623">
        <v>7</v>
      </c>
      <c r="O81" s="2623">
        <v>3</v>
      </c>
      <c r="P81" s="2623">
        <v>3</v>
      </c>
      <c r="Q81" s="2623">
        <v>1</v>
      </c>
      <c r="R81" s="2623">
        <v>32</v>
      </c>
      <c r="S81" s="2623">
        <v>21</v>
      </c>
      <c r="T81" s="2623">
        <v>10</v>
      </c>
      <c r="U81" s="2623">
        <v>1</v>
      </c>
      <c r="V81" s="2623">
        <v>22</v>
      </c>
      <c r="W81" s="2623">
        <v>16</v>
      </c>
      <c r="X81" s="2623">
        <v>6</v>
      </c>
      <c r="Y81" s="2623" t="s">
        <v>244</v>
      </c>
      <c r="Z81" s="2623">
        <v>60</v>
      </c>
      <c r="AA81" s="2623">
        <v>54</v>
      </c>
      <c r="AB81" s="2623">
        <v>4</v>
      </c>
      <c r="AC81" s="2623">
        <v>2</v>
      </c>
      <c r="AD81" s="2623">
        <v>46</v>
      </c>
      <c r="AE81" s="2623">
        <v>43</v>
      </c>
      <c r="AF81" s="2623">
        <v>3</v>
      </c>
      <c r="AG81" s="2623" t="s">
        <v>244</v>
      </c>
      <c r="AH81" s="2623">
        <v>11</v>
      </c>
      <c r="AI81" s="2623">
        <v>3</v>
      </c>
      <c r="AJ81" s="2623">
        <v>8</v>
      </c>
      <c r="AK81" s="2623" t="s">
        <v>244</v>
      </c>
      <c r="AL81" s="2623">
        <v>11</v>
      </c>
      <c r="AM81" s="2623">
        <v>8</v>
      </c>
      <c r="AN81" s="2623">
        <v>3</v>
      </c>
      <c r="AO81" s="2623" t="s">
        <v>244</v>
      </c>
      <c r="AP81" s="2623" t="s">
        <v>244</v>
      </c>
      <c r="AQ81" s="2623" t="s">
        <v>244</v>
      </c>
      <c r="AR81" s="2623" t="s">
        <v>244</v>
      </c>
      <c r="AS81" s="2623" t="s">
        <v>244</v>
      </c>
      <c r="AT81" s="2623">
        <v>10</v>
      </c>
      <c r="AU81" s="2623">
        <v>7</v>
      </c>
      <c r="AV81" s="2623">
        <v>3</v>
      </c>
      <c r="AW81" s="2623" t="s">
        <v>244</v>
      </c>
      <c r="AX81" s="2623">
        <v>5</v>
      </c>
      <c r="AY81" s="2623">
        <v>3</v>
      </c>
      <c r="AZ81" s="2623">
        <v>2</v>
      </c>
      <c r="BA81" s="2623" t="s">
        <v>244</v>
      </c>
      <c r="BB81" s="2623">
        <v>1</v>
      </c>
      <c r="BC81" s="2623">
        <v>1</v>
      </c>
      <c r="BD81" s="2623" t="s">
        <v>244</v>
      </c>
      <c r="BE81" s="2623" t="s">
        <v>244</v>
      </c>
      <c r="BF81" s="2623" t="s">
        <v>244</v>
      </c>
      <c r="BG81" s="2623" t="s">
        <v>244</v>
      </c>
      <c r="BH81" s="2623" t="s">
        <v>244</v>
      </c>
      <c r="BI81" s="2623" t="s">
        <v>244</v>
      </c>
      <c r="BJ81" s="2623">
        <v>1</v>
      </c>
      <c r="BK81" s="2623">
        <v>1</v>
      </c>
      <c r="BL81" s="2623" t="s">
        <v>244</v>
      </c>
      <c r="BM81" s="2623" t="s">
        <v>244</v>
      </c>
    </row>
    <row r="82" spans="1:65">
      <c r="A82" s="2623" t="s">
        <v>1253</v>
      </c>
      <c r="B82" s="2623" t="s">
        <v>244</v>
      </c>
      <c r="C82" s="2623" t="s">
        <v>244</v>
      </c>
      <c r="D82" s="2623" t="s">
        <v>244</v>
      </c>
      <c r="E82" s="2623" t="s">
        <v>244</v>
      </c>
      <c r="F82" s="2623" t="s">
        <v>244</v>
      </c>
      <c r="G82" s="2623" t="s">
        <v>244</v>
      </c>
      <c r="H82" s="2623" t="s">
        <v>244</v>
      </c>
      <c r="I82" s="2623" t="s">
        <v>244</v>
      </c>
      <c r="J82" s="2623" t="s">
        <v>244</v>
      </c>
      <c r="K82" s="2623" t="s">
        <v>244</v>
      </c>
      <c r="L82" s="2623" t="s">
        <v>244</v>
      </c>
      <c r="M82" s="2623" t="s">
        <v>244</v>
      </c>
      <c r="N82" s="2623" t="s">
        <v>244</v>
      </c>
      <c r="O82" s="2623" t="s">
        <v>244</v>
      </c>
      <c r="P82" s="2623" t="s">
        <v>244</v>
      </c>
      <c r="Q82" s="2623" t="s">
        <v>244</v>
      </c>
      <c r="R82" s="2623" t="s">
        <v>244</v>
      </c>
      <c r="S82" s="2623" t="s">
        <v>244</v>
      </c>
      <c r="T82" s="2623" t="s">
        <v>244</v>
      </c>
      <c r="U82" s="2623" t="s">
        <v>244</v>
      </c>
      <c r="V82" s="2623" t="s">
        <v>244</v>
      </c>
      <c r="W82" s="2623" t="s">
        <v>244</v>
      </c>
      <c r="X82" s="2623" t="s">
        <v>244</v>
      </c>
      <c r="Y82" s="2623" t="s">
        <v>244</v>
      </c>
      <c r="Z82" s="2623" t="s">
        <v>244</v>
      </c>
      <c r="AA82" s="2623" t="s">
        <v>244</v>
      </c>
      <c r="AB82" s="2623" t="s">
        <v>244</v>
      </c>
      <c r="AC82" s="2623" t="s">
        <v>244</v>
      </c>
      <c r="AD82" s="2623" t="s">
        <v>244</v>
      </c>
      <c r="AE82" s="2623" t="s">
        <v>244</v>
      </c>
      <c r="AF82" s="2623" t="s">
        <v>244</v>
      </c>
      <c r="AG82" s="2623" t="s">
        <v>244</v>
      </c>
      <c r="AH82" s="2623" t="s">
        <v>244</v>
      </c>
      <c r="AI82" s="2623" t="s">
        <v>244</v>
      </c>
      <c r="AJ82" s="2623" t="s">
        <v>244</v>
      </c>
      <c r="AK82" s="2623" t="s">
        <v>244</v>
      </c>
      <c r="AL82" s="2623" t="s">
        <v>244</v>
      </c>
      <c r="AM82" s="2623" t="s">
        <v>244</v>
      </c>
      <c r="AN82" s="2623" t="s">
        <v>244</v>
      </c>
      <c r="AO82" s="2623" t="s">
        <v>244</v>
      </c>
      <c r="AP82" s="2623" t="s">
        <v>244</v>
      </c>
      <c r="AQ82" s="2623" t="s">
        <v>244</v>
      </c>
      <c r="AR82" s="2623" t="s">
        <v>244</v>
      </c>
      <c r="AS82" s="2623" t="s">
        <v>244</v>
      </c>
      <c r="AT82" s="2623" t="s">
        <v>244</v>
      </c>
      <c r="AU82" s="2623" t="s">
        <v>244</v>
      </c>
      <c r="AV82" s="2623" t="s">
        <v>244</v>
      </c>
      <c r="AW82" s="2623" t="s">
        <v>244</v>
      </c>
      <c r="AX82" s="2623" t="s">
        <v>244</v>
      </c>
      <c r="AY82" s="2623" t="s">
        <v>244</v>
      </c>
      <c r="AZ82" s="2623" t="s">
        <v>244</v>
      </c>
      <c r="BA82" s="2623" t="s">
        <v>244</v>
      </c>
      <c r="BB82" s="2623" t="s">
        <v>244</v>
      </c>
      <c r="BC82" s="2623" t="s">
        <v>244</v>
      </c>
      <c r="BD82" s="2623" t="s">
        <v>244</v>
      </c>
      <c r="BE82" s="2623" t="s">
        <v>244</v>
      </c>
      <c r="BF82" s="2623" t="s">
        <v>244</v>
      </c>
      <c r="BG82" s="2623" t="s">
        <v>244</v>
      </c>
      <c r="BH82" s="2623" t="s">
        <v>244</v>
      </c>
      <c r="BI82" s="2623" t="s">
        <v>244</v>
      </c>
      <c r="BJ82" s="2623" t="s">
        <v>244</v>
      </c>
      <c r="BK82" s="2623" t="s">
        <v>244</v>
      </c>
      <c r="BL82" s="2623" t="s">
        <v>244</v>
      </c>
      <c r="BM82" s="2623" t="s">
        <v>244</v>
      </c>
    </row>
    <row r="83" spans="1:65">
      <c r="A83" s="2623" t="s">
        <v>1254</v>
      </c>
      <c r="B83" s="2623">
        <v>220</v>
      </c>
      <c r="C83" s="2623">
        <v>104</v>
      </c>
      <c r="D83" s="2623">
        <v>71</v>
      </c>
      <c r="E83" s="2623">
        <v>45</v>
      </c>
      <c r="F83" s="2623">
        <v>43</v>
      </c>
      <c r="G83" s="2623">
        <v>3</v>
      </c>
      <c r="H83" s="2623">
        <v>8</v>
      </c>
      <c r="I83" s="2623">
        <v>32</v>
      </c>
      <c r="J83" s="2623" t="s">
        <v>244</v>
      </c>
      <c r="K83" s="2623" t="s">
        <v>244</v>
      </c>
      <c r="L83" s="2623" t="s">
        <v>244</v>
      </c>
      <c r="M83" s="2623" t="s">
        <v>244</v>
      </c>
      <c r="N83" s="2623">
        <v>7</v>
      </c>
      <c r="O83" s="2623">
        <v>1</v>
      </c>
      <c r="P83" s="2623">
        <v>5</v>
      </c>
      <c r="Q83" s="2623">
        <v>1</v>
      </c>
      <c r="R83" s="2623">
        <v>34</v>
      </c>
      <c r="S83" s="2623">
        <v>22</v>
      </c>
      <c r="T83" s="2623">
        <v>9</v>
      </c>
      <c r="U83" s="2623">
        <v>3</v>
      </c>
      <c r="V83" s="2623">
        <v>45</v>
      </c>
      <c r="W83" s="2623">
        <v>28</v>
      </c>
      <c r="X83" s="2623">
        <v>13</v>
      </c>
      <c r="Y83" s="2623">
        <v>4</v>
      </c>
      <c r="Z83" s="2623">
        <v>46</v>
      </c>
      <c r="AA83" s="2623">
        <v>39</v>
      </c>
      <c r="AB83" s="2623">
        <v>4</v>
      </c>
      <c r="AC83" s="2623">
        <v>3</v>
      </c>
      <c r="AD83" s="2623">
        <v>38</v>
      </c>
      <c r="AE83" s="2623">
        <v>34</v>
      </c>
      <c r="AF83" s="2623">
        <v>2</v>
      </c>
      <c r="AG83" s="2623">
        <v>2</v>
      </c>
      <c r="AH83" s="2623">
        <v>15</v>
      </c>
      <c r="AI83" s="2623">
        <v>3</v>
      </c>
      <c r="AJ83" s="2623">
        <v>12</v>
      </c>
      <c r="AK83" s="2623" t="s">
        <v>244</v>
      </c>
      <c r="AL83" s="2623">
        <v>8</v>
      </c>
      <c r="AM83" s="2623" t="s">
        <v>244</v>
      </c>
      <c r="AN83" s="2623">
        <v>8</v>
      </c>
      <c r="AO83" s="2623" t="s">
        <v>244</v>
      </c>
      <c r="AP83" s="2623">
        <v>2</v>
      </c>
      <c r="AQ83" s="2623">
        <v>1</v>
      </c>
      <c r="AR83" s="2623">
        <v>1</v>
      </c>
      <c r="AS83" s="2623" t="s">
        <v>244</v>
      </c>
      <c r="AT83" s="2623">
        <v>9</v>
      </c>
      <c r="AU83" s="2623">
        <v>2</v>
      </c>
      <c r="AV83" s="2623">
        <v>6</v>
      </c>
      <c r="AW83" s="2623">
        <v>1</v>
      </c>
      <c r="AX83" s="2623">
        <v>6</v>
      </c>
      <c r="AY83" s="2623">
        <v>3</v>
      </c>
      <c r="AZ83" s="2623">
        <v>2</v>
      </c>
      <c r="BA83" s="2623">
        <v>1</v>
      </c>
      <c r="BB83" s="2623">
        <v>5</v>
      </c>
      <c r="BC83" s="2623">
        <v>2</v>
      </c>
      <c r="BD83" s="2623">
        <v>3</v>
      </c>
      <c r="BE83" s="2623" t="s">
        <v>244</v>
      </c>
      <c r="BF83" s="2623" t="s">
        <v>244</v>
      </c>
      <c r="BG83" s="2623" t="s">
        <v>244</v>
      </c>
      <c r="BH83" s="2623" t="s">
        <v>244</v>
      </c>
      <c r="BI83" s="2623" t="s">
        <v>244</v>
      </c>
      <c r="BJ83" s="2623" t="s">
        <v>244</v>
      </c>
      <c r="BK83" s="2623" t="s">
        <v>244</v>
      </c>
      <c r="BL83" s="2623" t="s">
        <v>244</v>
      </c>
      <c r="BM83" s="2623" t="s">
        <v>244</v>
      </c>
    </row>
    <row r="84" spans="1:65">
      <c r="A84" s="2623" t="s">
        <v>1255</v>
      </c>
      <c r="B84" s="2623">
        <v>117</v>
      </c>
      <c r="C84" s="2623">
        <v>58</v>
      </c>
      <c r="D84" s="2623">
        <v>32</v>
      </c>
      <c r="E84" s="2623">
        <v>27</v>
      </c>
      <c r="F84" s="2623">
        <v>29</v>
      </c>
      <c r="G84" s="2623">
        <v>1</v>
      </c>
      <c r="H84" s="2623">
        <v>8</v>
      </c>
      <c r="I84" s="2623">
        <v>20</v>
      </c>
      <c r="J84" s="2623" t="s">
        <v>244</v>
      </c>
      <c r="K84" s="2623" t="s">
        <v>244</v>
      </c>
      <c r="L84" s="2623" t="s">
        <v>244</v>
      </c>
      <c r="M84" s="2623" t="s">
        <v>244</v>
      </c>
      <c r="N84" s="2623">
        <v>4</v>
      </c>
      <c r="O84" s="2623" t="s">
        <v>244</v>
      </c>
      <c r="P84" s="2623">
        <v>4</v>
      </c>
      <c r="Q84" s="2623" t="s">
        <v>244</v>
      </c>
      <c r="R84" s="2623">
        <v>11</v>
      </c>
      <c r="S84" s="2623">
        <v>6</v>
      </c>
      <c r="T84" s="2623">
        <v>3</v>
      </c>
      <c r="U84" s="2623">
        <v>2</v>
      </c>
      <c r="V84" s="2623">
        <v>27</v>
      </c>
      <c r="W84" s="2623">
        <v>20</v>
      </c>
      <c r="X84" s="2623">
        <v>6</v>
      </c>
      <c r="Y84" s="2623">
        <v>1</v>
      </c>
      <c r="Z84" s="2623">
        <v>33</v>
      </c>
      <c r="AA84" s="2623">
        <v>27</v>
      </c>
      <c r="AB84" s="2623">
        <v>2</v>
      </c>
      <c r="AC84" s="2623">
        <v>4</v>
      </c>
      <c r="AD84" s="2623">
        <v>18</v>
      </c>
      <c r="AE84" s="2623">
        <v>16</v>
      </c>
      <c r="AF84" s="2623" t="s">
        <v>244</v>
      </c>
      <c r="AG84" s="2623">
        <v>2</v>
      </c>
      <c r="AH84" s="2623">
        <v>4</v>
      </c>
      <c r="AI84" s="2623">
        <v>3</v>
      </c>
      <c r="AJ84" s="2623">
        <v>1</v>
      </c>
      <c r="AK84" s="2623" t="s">
        <v>244</v>
      </c>
      <c r="AL84" s="2623">
        <v>3</v>
      </c>
      <c r="AM84" s="2623" t="s">
        <v>244</v>
      </c>
      <c r="AN84" s="2623">
        <v>3</v>
      </c>
      <c r="AO84" s="2623" t="s">
        <v>244</v>
      </c>
      <c r="AP84" s="2623" t="s">
        <v>244</v>
      </c>
      <c r="AQ84" s="2623" t="s">
        <v>244</v>
      </c>
      <c r="AR84" s="2623" t="s">
        <v>244</v>
      </c>
      <c r="AS84" s="2623" t="s">
        <v>244</v>
      </c>
      <c r="AT84" s="2623">
        <v>5</v>
      </c>
      <c r="AU84" s="2623">
        <v>1</v>
      </c>
      <c r="AV84" s="2623">
        <v>4</v>
      </c>
      <c r="AW84" s="2623" t="s">
        <v>244</v>
      </c>
      <c r="AX84" s="2623">
        <v>1</v>
      </c>
      <c r="AY84" s="2623" t="s">
        <v>244</v>
      </c>
      <c r="AZ84" s="2623">
        <v>1</v>
      </c>
      <c r="BA84" s="2623" t="s">
        <v>244</v>
      </c>
      <c r="BB84" s="2623" t="s">
        <v>244</v>
      </c>
      <c r="BC84" s="2623" t="s">
        <v>244</v>
      </c>
      <c r="BD84" s="2623" t="s">
        <v>244</v>
      </c>
      <c r="BE84" s="2623" t="s">
        <v>244</v>
      </c>
      <c r="BF84" s="2623" t="s">
        <v>244</v>
      </c>
      <c r="BG84" s="2623" t="s">
        <v>244</v>
      </c>
      <c r="BH84" s="2623" t="s">
        <v>244</v>
      </c>
      <c r="BI84" s="2623" t="s">
        <v>244</v>
      </c>
      <c r="BJ84" s="2623" t="s">
        <v>244</v>
      </c>
      <c r="BK84" s="2623" t="s">
        <v>244</v>
      </c>
      <c r="BL84" s="2623" t="s">
        <v>244</v>
      </c>
      <c r="BM84" s="2623" t="s">
        <v>244</v>
      </c>
    </row>
    <row r="85" spans="1:65">
      <c r="A85" s="2623" t="s">
        <v>1256</v>
      </c>
      <c r="B85" s="2623">
        <v>414</v>
      </c>
      <c r="C85" s="2623">
        <v>248</v>
      </c>
      <c r="D85" s="2623">
        <v>6</v>
      </c>
      <c r="E85" s="2623">
        <v>160</v>
      </c>
      <c r="F85" s="2623">
        <v>78</v>
      </c>
      <c r="G85" s="2623">
        <v>12</v>
      </c>
      <c r="H85" s="2623" t="s">
        <v>244</v>
      </c>
      <c r="I85" s="2623">
        <v>66</v>
      </c>
      <c r="J85" s="2623" t="s">
        <v>244</v>
      </c>
      <c r="K85" s="2623" t="s">
        <v>244</v>
      </c>
      <c r="L85" s="2623" t="s">
        <v>244</v>
      </c>
      <c r="M85" s="2623" t="s">
        <v>244</v>
      </c>
      <c r="N85" s="2623">
        <v>10</v>
      </c>
      <c r="O85" s="2623">
        <v>5</v>
      </c>
      <c r="P85" s="2623" t="s">
        <v>244</v>
      </c>
      <c r="Q85" s="2623">
        <v>5</v>
      </c>
      <c r="R85" s="2623">
        <v>81</v>
      </c>
      <c r="S85" s="2623">
        <v>47</v>
      </c>
      <c r="T85" s="2623" t="s">
        <v>244</v>
      </c>
      <c r="U85" s="2623">
        <v>34</v>
      </c>
      <c r="V85" s="2623">
        <v>79</v>
      </c>
      <c r="W85" s="2623">
        <v>58</v>
      </c>
      <c r="X85" s="2623" t="s">
        <v>244</v>
      </c>
      <c r="Y85" s="2623">
        <v>21</v>
      </c>
      <c r="Z85" s="2623">
        <v>141</v>
      </c>
      <c r="AA85" s="2623">
        <v>112</v>
      </c>
      <c r="AB85" s="2623" t="s">
        <v>244</v>
      </c>
      <c r="AC85" s="2623">
        <v>29</v>
      </c>
      <c r="AD85" s="2623">
        <v>36</v>
      </c>
      <c r="AE85" s="2623">
        <v>31</v>
      </c>
      <c r="AF85" s="2623" t="s">
        <v>244</v>
      </c>
      <c r="AG85" s="2623">
        <v>5</v>
      </c>
      <c r="AH85" s="2623">
        <v>10</v>
      </c>
      <c r="AI85" s="2623">
        <v>4</v>
      </c>
      <c r="AJ85" s="2623">
        <v>5</v>
      </c>
      <c r="AK85" s="2623">
        <v>1</v>
      </c>
      <c r="AL85" s="2623">
        <v>8</v>
      </c>
      <c r="AM85" s="2623">
        <v>5</v>
      </c>
      <c r="AN85" s="2623" t="s">
        <v>244</v>
      </c>
      <c r="AO85" s="2623">
        <v>3</v>
      </c>
      <c r="AP85" s="2623">
        <v>4</v>
      </c>
      <c r="AQ85" s="2623">
        <v>4</v>
      </c>
      <c r="AR85" s="2623" t="s">
        <v>244</v>
      </c>
      <c r="AS85" s="2623" t="s">
        <v>244</v>
      </c>
      <c r="AT85" s="2623">
        <v>2</v>
      </c>
      <c r="AU85" s="2623" t="s">
        <v>244</v>
      </c>
      <c r="AV85" s="2623">
        <v>1</v>
      </c>
      <c r="AW85" s="2623">
        <v>1</v>
      </c>
      <c r="AX85" s="2623">
        <v>1</v>
      </c>
      <c r="AY85" s="2623">
        <v>1</v>
      </c>
      <c r="AZ85" s="2623" t="s">
        <v>244</v>
      </c>
      <c r="BA85" s="2623" t="s">
        <v>244</v>
      </c>
      <c r="BB85" s="2623" t="s">
        <v>244</v>
      </c>
      <c r="BC85" s="2623" t="s">
        <v>244</v>
      </c>
      <c r="BD85" s="2623" t="s">
        <v>244</v>
      </c>
      <c r="BE85" s="2623" t="s">
        <v>244</v>
      </c>
      <c r="BF85" s="2623" t="s">
        <v>244</v>
      </c>
      <c r="BG85" s="2623" t="s">
        <v>244</v>
      </c>
      <c r="BH85" s="2623" t="s">
        <v>244</v>
      </c>
      <c r="BI85" s="2623" t="s">
        <v>244</v>
      </c>
      <c r="BJ85" s="2623" t="s">
        <v>244</v>
      </c>
      <c r="BK85" s="2623" t="s">
        <v>244</v>
      </c>
      <c r="BL85" s="2623" t="s">
        <v>244</v>
      </c>
      <c r="BM85" s="2623" t="s">
        <v>244</v>
      </c>
    </row>
    <row r="86" spans="1:65">
      <c r="A86" s="2623" t="s">
        <v>1257</v>
      </c>
      <c r="B86" s="2623">
        <v>40</v>
      </c>
      <c r="C86" s="2623">
        <v>24</v>
      </c>
      <c r="D86" s="2623">
        <v>6</v>
      </c>
      <c r="E86" s="2623">
        <v>10</v>
      </c>
      <c r="F86" s="2623">
        <v>7</v>
      </c>
      <c r="G86" s="2623">
        <v>1</v>
      </c>
      <c r="H86" s="2623">
        <v>2</v>
      </c>
      <c r="I86" s="2623">
        <v>4</v>
      </c>
      <c r="J86" s="2623" t="s">
        <v>244</v>
      </c>
      <c r="K86" s="2623" t="s">
        <v>244</v>
      </c>
      <c r="L86" s="2623" t="s">
        <v>244</v>
      </c>
      <c r="M86" s="2623" t="s">
        <v>244</v>
      </c>
      <c r="N86" s="2623">
        <v>2</v>
      </c>
      <c r="O86" s="2623">
        <v>1</v>
      </c>
      <c r="P86" s="2623" t="s">
        <v>244</v>
      </c>
      <c r="Q86" s="2623">
        <v>1</v>
      </c>
      <c r="R86" s="2623">
        <v>8</v>
      </c>
      <c r="S86" s="2623">
        <v>6</v>
      </c>
      <c r="T86" s="2623" t="s">
        <v>244</v>
      </c>
      <c r="U86" s="2623">
        <v>2</v>
      </c>
      <c r="V86" s="2623">
        <v>8</v>
      </c>
      <c r="W86" s="2623">
        <v>8</v>
      </c>
      <c r="X86" s="2623" t="s">
        <v>244</v>
      </c>
      <c r="Y86" s="2623" t="s">
        <v>244</v>
      </c>
      <c r="Z86" s="2623">
        <v>8</v>
      </c>
      <c r="AA86" s="2623">
        <v>5</v>
      </c>
      <c r="AB86" s="2623" t="s">
        <v>244</v>
      </c>
      <c r="AC86" s="2623">
        <v>3</v>
      </c>
      <c r="AD86" s="2623" t="s">
        <v>244</v>
      </c>
      <c r="AE86" s="2623" t="s">
        <v>244</v>
      </c>
      <c r="AF86" s="2623" t="s">
        <v>244</v>
      </c>
      <c r="AG86" s="2623" t="s">
        <v>244</v>
      </c>
      <c r="AH86" s="2623">
        <v>1</v>
      </c>
      <c r="AI86" s="2623" t="s">
        <v>244</v>
      </c>
      <c r="AJ86" s="2623">
        <v>1</v>
      </c>
      <c r="AK86" s="2623" t="s">
        <v>244</v>
      </c>
      <c r="AL86" s="2623">
        <v>3</v>
      </c>
      <c r="AM86" s="2623">
        <v>1</v>
      </c>
      <c r="AN86" s="2623">
        <v>2</v>
      </c>
      <c r="AO86" s="2623" t="s">
        <v>244</v>
      </c>
      <c r="AP86" s="2623" t="s">
        <v>244</v>
      </c>
      <c r="AQ86" s="2623" t="s">
        <v>244</v>
      </c>
      <c r="AR86" s="2623" t="s">
        <v>244</v>
      </c>
      <c r="AS86" s="2623" t="s">
        <v>244</v>
      </c>
      <c r="AT86" s="2623">
        <v>3</v>
      </c>
      <c r="AU86" s="2623">
        <v>2</v>
      </c>
      <c r="AV86" s="2623">
        <v>1</v>
      </c>
      <c r="AW86" s="2623" t="s">
        <v>244</v>
      </c>
      <c r="AX86" s="2623" t="s">
        <v>244</v>
      </c>
      <c r="AY86" s="2623" t="s">
        <v>244</v>
      </c>
      <c r="AZ86" s="2623" t="s">
        <v>244</v>
      </c>
      <c r="BA86" s="2623" t="s">
        <v>244</v>
      </c>
      <c r="BB86" s="2623" t="s">
        <v>244</v>
      </c>
      <c r="BC86" s="2623" t="s">
        <v>244</v>
      </c>
      <c r="BD86" s="2623" t="s">
        <v>244</v>
      </c>
      <c r="BE86" s="2623" t="s">
        <v>244</v>
      </c>
      <c r="BF86" s="2623" t="s">
        <v>244</v>
      </c>
      <c r="BG86" s="2623" t="s">
        <v>244</v>
      </c>
      <c r="BH86" s="2623" t="s">
        <v>244</v>
      </c>
      <c r="BI86" s="2623" t="s">
        <v>244</v>
      </c>
      <c r="BJ86" s="2623" t="s">
        <v>244</v>
      </c>
      <c r="BK86" s="2623" t="s">
        <v>244</v>
      </c>
      <c r="BL86" s="2623" t="s">
        <v>244</v>
      </c>
      <c r="BM86" s="2623" t="s">
        <v>244</v>
      </c>
    </row>
    <row r="87" spans="1:65">
      <c r="A87" s="2623" t="s">
        <v>1258</v>
      </c>
      <c r="B87" s="2623">
        <v>25</v>
      </c>
      <c r="C87" s="2623" t="s">
        <v>244</v>
      </c>
      <c r="D87" s="2623">
        <v>23</v>
      </c>
      <c r="E87" s="2623">
        <v>2</v>
      </c>
      <c r="F87" s="2623">
        <v>5</v>
      </c>
      <c r="G87" s="2623" t="s">
        <v>244</v>
      </c>
      <c r="H87" s="2623">
        <v>4</v>
      </c>
      <c r="I87" s="2623">
        <v>1</v>
      </c>
      <c r="J87" s="2623" t="s">
        <v>244</v>
      </c>
      <c r="K87" s="2623" t="s">
        <v>244</v>
      </c>
      <c r="L87" s="2623" t="s">
        <v>244</v>
      </c>
      <c r="M87" s="2623" t="s">
        <v>244</v>
      </c>
      <c r="N87" s="2623">
        <v>1</v>
      </c>
      <c r="O87" s="2623" t="s">
        <v>244</v>
      </c>
      <c r="P87" s="2623">
        <v>1</v>
      </c>
      <c r="Q87" s="2623" t="s">
        <v>244</v>
      </c>
      <c r="R87" s="2623">
        <v>2</v>
      </c>
      <c r="S87" s="2623" t="s">
        <v>244</v>
      </c>
      <c r="T87" s="2623">
        <v>2</v>
      </c>
      <c r="U87" s="2623" t="s">
        <v>244</v>
      </c>
      <c r="V87" s="2623">
        <v>6</v>
      </c>
      <c r="W87" s="2623" t="s">
        <v>244</v>
      </c>
      <c r="X87" s="2623">
        <v>6</v>
      </c>
      <c r="Y87" s="2623" t="s">
        <v>244</v>
      </c>
      <c r="Z87" s="2623">
        <v>7</v>
      </c>
      <c r="AA87" s="2623" t="s">
        <v>244</v>
      </c>
      <c r="AB87" s="2623">
        <v>7</v>
      </c>
      <c r="AC87" s="2623" t="s">
        <v>244</v>
      </c>
      <c r="AD87" s="2623" t="s">
        <v>244</v>
      </c>
      <c r="AE87" s="2623" t="s">
        <v>244</v>
      </c>
      <c r="AF87" s="2623" t="s">
        <v>244</v>
      </c>
      <c r="AG87" s="2623" t="s">
        <v>244</v>
      </c>
      <c r="AH87" s="2623">
        <v>1</v>
      </c>
      <c r="AI87" s="2623" t="s">
        <v>244</v>
      </c>
      <c r="AJ87" s="2623">
        <v>1</v>
      </c>
      <c r="AK87" s="2623" t="s">
        <v>244</v>
      </c>
      <c r="AL87" s="2623">
        <v>1</v>
      </c>
      <c r="AM87" s="2623" t="s">
        <v>244</v>
      </c>
      <c r="AN87" s="2623">
        <v>1</v>
      </c>
      <c r="AO87" s="2623" t="s">
        <v>244</v>
      </c>
      <c r="AP87" s="2623">
        <v>1</v>
      </c>
      <c r="AQ87" s="2623" t="s">
        <v>244</v>
      </c>
      <c r="AR87" s="2623">
        <v>1</v>
      </c>
      <c r="AS87" s="2623" t="s">
        <v>244</v>
      </c>
      <c r="AT87" s="2623">
        <v>1</v>
      </c>
      <c r="AU87" s="2623" t="s">
        <v>244</v>
      </c>
      <c r="AV87" s="2623" t="s">
        <v>244</v>
      </c>
      <c r="AW87" s="2623">
        <v>1</v>
      </c>
      <c r="AX87" s="2623" t="s">
        <v>244</v>
      </c>
      <c r="AY87" s="2623" t="s">
        <v>244</v>
      </c>
      <c r="AZ87" s="2623" t="s">
        <v>244</v>
      </c>
      <c r="BA87" s="2623" t="s">
        <v>244</v>
      </c>
      <c r="BB87" s="2623" t="s">
        <v>244</v>
      </c>
      <c r="BC87" s="2623" t="s">
        <v>244</v>
      </c>
      <c r="BD87" s="2623" t="s">
        <v>244</v>
      </c>
      <c r="BE87" s="2623" t="s">
        <v>244</v>
      </c>
      <c r="BF87" s="2623" t="s">
        <v>244</v>
      </c>
      <c r="BG87" s="2623" t="s">
        <v>244</v>
      </c>
      <c r="BH87" s="2623" t="s">
        <v>244</v>
      </c>
      <c r="BI87" s="2623" t="s">
        <v>244</v>
      </c>
      <c r="BJ87" s="2623" t="s">
        <v>244</v>
      </c>
      <c r="BK87" s="2623" t="s">
        <v>244</v>
      </c>
      <c r="BL87" s="2623" t="s">
        <v>244</v>
      </c>
      <c r="BM87" s="2623" t="s">
        <v>244</v>
      </c>
    </row>
    <row r="88" spans="1:65">
      <c r="A88" s="2623" t="s">
        <v>1259</v>
      </c>
      <c r="B88" s="2623">
        <v>62</v>
      </c>
      <c r="C88" s="2623">
        <v>33</v>
      </c>
      <c r="D88" s="2623" t="s">
        <v>244</v>
      </c>
      <c r="E88" s="2623">
        <v>29</v>
      </c>
      <c r="F88" s="2623">
        <v>3</v>
      </c>
      <c r="G88" s="2623">
        <v>3</v>
      </c>
      <c r="H88" s="2623" t="s">
        <v>244</v>
      </c>
      <c r="I88" s="2623" t="s">
        <v>244</v>
      </c>
      <c r="J88" s="2623" t="s">
        <v>244</v>
      </c>
      <c r="K88" s="2623" t="s">
        <v>244</v>
      </c>
      <c r="L88" s="2623" t="s">
        <v>244</v>
      </c>
      <c r="M88" s="2623" t="s">
        <v>244</v>
      </c>
      <c r="N88" s="2623">
        <v>1</v>
      </c>
      <c r="O88" s="2623">
        <v>1</v>
      </c>
      <c r="P88" s="2623" t="s">
        <v>244</v>
      </c>
      <c r="Q88" s="2623" t="s">
        <v>244</v>
      </c>
      <c r="R88" s="2623">
        <v>14</v>
      </c>
      <c r="S88" s="2623">
        <v>7</v>
      </c>
      <c r="T88" s="2623" t="s">
        <v>244</v>
      </c>
      <c r="U88" s="2623">
        <v>7</v>
      </c>
      <c r="V88" s="2623">
        <v>12</v>
      </c>
      <c r="W88" s="2623">
        <v>2</v>
      </c>
      <c r="X88" s="2623" t="s">
        <v>244</v>
      </c>
      <c r="Y88" s="2623">
        <v>10</v>
      </c>
      <c r="Z88" s="2623">
        <v>23</v>
      </c>
      <c r="AA88" s="2623">
        <v>15</v>
      </c>
      <c r="AB88" s="2623" t="s">
        <v>244</v>
      </c>
      <c r="AC88" s="2623">
        <v>8</v>
      </c>
      <c r="AD88" s="2623">
        <v>6</v>
      </c>
      <c r="AE88" s="2623">
        <v>4</v>
      </c>
      <c r="AF88" s="2623" t="s">
        <v>244</v>
      </c>
      <c r="AG88" s="2623">
        <v>2</v>
      </c>
      <c r="AH88" s="2623">
        <v>2</v>
      </c>
      <c r="AI88" s="2623">
        <v>1</v>
      </c>
      <c r="AJ88" s="2623" t="s">
        <v>244</v>
      </c>
      <c r="AK88" s="2623">
        <v>1</v>
      </c>
      <c r="AL88" s="2623">
        <v>1</v>
      </c>
      <c r="AM88" s="2623">
        <v>1</v>
      </c>
      <c r="AN88" s="2623" t="s">
        <v>244</v>
      </c>
      <c r="AO88" s="2623" t="s">
        <v>244</v>
      </c>
      <c r="AP88" s="2623" t="s">
        <v>244</v>
      </c>
      <c r="AQ88" s="2623" t="s">
        <v>244</v>
      </c>
      <c r="AR88" s="2623" t="s">
        <v>244</v>
      </c>
      <c r="AS88" s="2623" t="s">
        <v>244</v>
      </c>
      <c r="AT88" s="2623">
        <v>6</v>
      </c>
      <c r="AU88" s="2623">
        <v>3</v>
      </c>
      <c r="AV88" s="2623" t="s">
        <v>244</v>
      </c>
      <c r="AW88" s="2623">
        <v>3</v>
      </c>
      <c r="AX88" s="2623" t="s">
        <v>244</v>
      </c>
      <c r="AY88" s="2623" t="s">
        <v>244</v>
      </c>
      <c r="AZ88" s="2623" t="s">
        <v>244</v>
      </c>
      <c r="BA88" s="2623" t="s">
        <v>244</v>
      </c>
      <c r="BB88" s="2623" t="s">
        <v>244</v>
      </c>
      <c r="BC88" s="2623" t="s">
        <v>244</v>
      </c>
      <c r="BD88" s="2623" t="s">
        <v>244</v>
      </c>
      <c r="BE88" s="2623" t="s">
        <v>244</v>
      </c>
      <c r="BF88" s="2623" t="s">
        <v>244</v>
      </c>
      <c r="BG88" s="2623" t="s">
        <v>244</v>
      </c>
      <c r="BH88" s="2623" t="s">
        <v>244</v>
      </c>
      <c r="BI88" s="2623" t="s">
        <v>244</v>
      </c>
      <c r="BJ88" s="2623" t="s">
        <v>244</v>
      </c>
      <c r="BK88" s="2623" t="s">
        <v>244</v>
      </c>
      <c r="BL88" s="2623" t="s">
        <v>244</v>
      </c>
      <c r="BM88" s="2623" t="s">
        <v>244</v>
      </c>
    </row>
    <row r="89" spans="1:65">
      <c r="A89" s="2623" t="s">
        <v>1260</v>
      </c>
      <c r="B89" s="2623" t="s">
        <v>244</v>
      </c>
      <c r="C89" s="2623" t="s">
        <v>244</v>
      </c>
      <c r="D89" s="2623" t="s">
        <v>244</v>
      </c>
      <c r="E89" s="2623" t="s">
        <v>244</v>
      </c>
      <c r="F89" s="2623" t="s">
        <v>244</v>
      </c>
      <c r="G89" s="2623" t="s">
        <v>244</v>
      </c>
      <c r="H89" s="2623" t="s">
        <v>244</v>
      </c>
      <c r="I89" s="2623" t="s">
        <v>244</v>
      </c>
      <c r="J89" s="2623" t="s">
        <v>244</v>
      </c>
      <c r="K89" s="2623" t="s">
        <v>244</v>
      </c>
      <c r="L89" s="2623" t="s">
        <v>244</v>
      </c>
      <c r="M89" s="2623" t="s">
        <v>244</v>
      </c>
      <c r="N89" s="2623" t="s">
        <v>244</v>
      </c>
      <c r="O89" s="2623" t="s">
        <v>244</v>
      </c>
      <c r="P89" s="2623" t="s">
        <v>244</v>
      </c>
      <c r="Q89" s="2623" t="s">
        <v>244</v>
      </c>
      <c r="R89" s="2623" t="s">
        <v>244</v>
      </c>
      <c r="S89" s="2623" t="s">
        <v>244</v>
      </c>
      <c r="T89" s="2623" t="s">
        <v>244</v>
      </c>
      <c r="U89" s="2623" t="s">
        <v>244</v>
      </c>
      <c r="V89" s="2623" t="s">
        <v>244</v>
      </c>
      <c r="W89" s="2623" t="s">
        <v>244</v>
      </c>
      <c r="X89" s="2623" t="s">
        <v>244</v>
      </c>
      <c r="Y89" s="2623" t="s">
        <v>244</v>
      </c>
      <c r="Z89" s="2623" t="s">
        <v>244</v>
      </c>
      <c r="AA89" s="2623" t="s">
        <v>244</v>
      </c>
      <c r="AB89" s="2623" t="s">
        <v>244</v>
      </c>
      <c r="AC89" s="2623" t="s">
        <v>244</v>
      </c>
      <c r="AD89" s="2623" t="s">
        <v>244</v>
      </c>
      <c r="AE89" s="2623" t="s">
        <v>244</v>
      </c>
      <c r="AF89" s="2623" t="s">
        <v>244</v>
      </c>
      <c r="AG89" s="2623" t="s">
        <v>244</v>
      </c>
      <c r="AH89" s="2623" t="s">
        <v>244</v>
      </c>
      <c r="AI89" s="2623" t="s">
        <v>244</v>
      </c>
      <c r="AJ89" s="2623" t="s">
        <v>244</v>
      </c>
      <c r="AK89" s="2623" t="s">
        <v>244</v>
      </c>
      <c r="AL89" s="2623" t="s">
        <v>244</v>
      </c>
      <c r="AM89" s="2623" t="s">
        <v>244</v>
      </c>
      <c r="AN89" s="2623" t="s">
        <v>244</v>
      </c>
      <c r="AO89" s="2623" t="s">
        <v>244</v>
      </c>
      <c r="AP89" s="2623" t="s">
        <v>244</v>
      </c>
      <c r="AQ89" s="2623" t="s">
        <v>244</v>
      </c>
      <c r="AR89" s="2623" t="s">
        <v>244</v>
      </c>
      <c r="AS89" s="2623" t="s">
        <v>244</v>
      </c>
      <c r="AT89" s="2623" t="s">
        <v>244</v>
      </c>
      <c r="AU89" s="2623" t="s">
        <v>244</v>
      </c>
      <c r="AV89" s="2623" t="s">
        <v>244</v>
      </c>
      <c r="AW89" s="2623" t="s">
        <v>244</v>
      </c>
      <c r="AX89" s="2623" t="s">
        <v>244</v>
      </c>
      <c r="AY89" s="2623" t="s">
        <v>244</v>
      </c>
      <c r="AZ89" s="2623" t="s">
        <v>244</v>
      </c>
      <c r="BA89" s="2623" t="s">
        <v>244</v>
      </c>
      <c r="BB89" s="2623" t="s">
        <v>244</v>
      </c>
      <c r="BC89" s="2623" t="s">
        <v>244</v>
      </c>
      <c r="BD89" s="2623" t="s">
        <v>244</v>
      </c>
      <c r="BE89" s="2623" t="s">
        <v>244</v>
      </c>
      <c r="BF89" s="2623" t="s">
        <v>244</v>
      </c>
      <c r="BG89" s="2623" t="s">
        <v>244</v>
      </c>
      <c r="BH89" s="2623" t="s">
        <v>244</v>
      </c>
      <c r="BI89" s="2623" t="s">
        <v>244</v>
      </c>
      <c r="BJ89" s="2623" t="s">
        <v>244</v>
      </c>
      <c r="BK89" s="2623" t="s">
        <v>244</v>
      </c>
      <c r="BL89" s="2623" t="s">
        <v>244</v>
      </c>
      <c r="BM89" s="2623" t="s">
        <v>244</v>
      </c>
    </row>
    <row r="90" spans="1:65">
      <c r="A90" s="2623" t="s">
        <v>1261</v>
      </c>
      <c r="B90" s="2623" t="s">
        <v>244</v>
      </c>
      <c r="C90" s="2623" t="s">
        <v>244</v>
      </c>
      <c r="D90" s="2623" t="s">
        <v>244</v>
      </c>
      <c r="E90" s="2623" t="s">
        <v>244</v>
      </c>
      <c r="F90" s="2623" t="s">
        <v>244</v>
      </c>
      <c r="G90" s="2623" t="s">
        <v>244</v>
      </c>
      <c r="H90" s="2623" t="s">
        <v>244</v>
      </c>
      <c r="I90" s="2623" t="s">
        <v>244</v>
      </c>
      <c r="J90" s="2623" t="s">
        <v>244</v>
      </c>
      <c r="K90" s="2623" t="s">
        <v>244</v>
      </c>
      <c r="L90" s="2623" t="s">
        <v>244</v>
      </c>
      <c r="M90" s="2623" t="s">
        <v>244</v>
      </c>
      <c r="N90" s="2623" t="s">
        <v>244</v>
      </c>
      <c r="O90" s="2623" t="s">
        <v>244</v>
      </c>
      <c r="P90" s="2623" t="s">
        <v>244</v>
      </c>
      <c r="Q90" s="2623" t="s">
        <v>244</v>
      </c>
      <c r="R90" s="2623" t="s">
        <v>244</v>
      </c>
      <c r="S90" s="2623" t="s">
        <v>244</v>
      </c>
      <c r="T90" s="2623" t="s">
        <v>244</v>
      </c>
      <c r="U90" s="2623" t="s">
        <v>244</v>
      </c>
      <c r="V90" s="2623" t="s">
        <v>244</v>
      </c>
      <c r="W90" s="2623" t="s">
        <v>244</v>
      </c>
      <c r="X90" s="2623" t="s">
        <v>244</v>
      </c>
      <c r="Y90" s="2623" t="s">
        <v>244</v>
      </c>
      <c r="Z90" s="2623" t="s">
        <v>244</v>
      </c>
      <c r="AA90" s="2623" t="s">
        <v>244</v>
      </c>
      <c r="AB90" s="2623" t="s">
        <v>244</v>
      </c>
      <c r="AC90" s="2623" t="s">
        <v>244</v>
      </c>
      <c r="AD90" s="2623" t="s">
        <v>244</v>
      </c>
      <c r="AE90" s="2623" t="s">
        <v>244</v>
      </c>
      <c r="AF90" s="2623" t="s">
        <v>244</v>
      </c>
      <c r="AG90" s="2623" t="s">
        <v>244</v>
      </c>
      <c r="AH90" s="2623" t="s">
        <v>244</v>
      </c>
      <c r="AI90" s="2623" t="s">
        <v>244</v>
      </c>
      <c r="AJ90" s="2623" t="s">
        <v>244</v>
      </c>
      <c r="AK90" s="2623" t="s">
        <v>244</v>
      </c>
      <c r="AL90" s="2623" t="s">
        <v>244</v>
      </c>
      <c r="AM90" s="2623" t="s">
        <v>244</v>
      </c>
      <c r="AN90" s="2623" t="s">
        <v>244</v>
      </c>
      <c r="AO90" s="2623" t="s">
        <v>244</v>
      </c>
      <c r="AP90" s="2623" t="s">
        <v>244</v>
      </c>
      <c r="AQ90" s="2623" t="s">
        <v>244</v>
      </c>
      <c r="AR90" s="2623" t="s">
        <v>244</v>
      </c>
      <c r="AS90" s="2623" t="s">
        <v>244</v>
      </c>
      <c r="AT90" s="2623" t="s">
        <v>244</v>
      </c>
      <c r="AU90" s="2623" t="s">
        <v>244</v>
      </c>
      <c r="AV90" s="2623" t="s">
        <v>244</v>
      </c>
      <c r="AW90" s="2623" t="s">
        <v>244</v>
      </c>
      <c r="AX90" s="2623" t="s">
        <v>244</v>
      </c>
      <c r="AY90" s="2623" t="s">
        <v>244</v>
      </c>
      <c r="AZ90" s="2623" t="s">
        <v>244</v>
      </c>
      <c r="BA90" s="2623" t="s">
        <v>244</v>
      </c>
      <c r="BB90" s="2623" t="s">
        <v>244</v>
      </c>
      <c r="BC90" s="2623" t="s">
        <v>244</v>
      </c>
      <c r="BD90" s="2623" t="s">
        <v>244</v>
      </c>
      <c r="BE90" s="2623" t="s">
        <v>244</v>
      </c>
      <c r="BF90" s="2623" t="s">
        <v>244</v>
      </c>
      <c r="BG90" s="2623" t="s">
        <v>244</v>
      </c>
      <c r="BH90" s="2623" t="s">
        <v>244</v>
      </c>
      <c r="BI90" s="2623" t="s">
        <v>244</v>
      </c>
      <c r="BJ90" s="2623" t="s">
        <v>244</v>
      </c>
      <c r="BK90" s="2623" t="s">
        <v>244</v>
      </c>
      <c r="BL90" s="2623" t="s">
        <v>244</v>
      </c>
      <c r="BM90" s="2623" t="s">
        <v>244</v>
      </c>
    </row>
    <row r="91" spans="1:65">
      <c r="A91" s="2623" t="s">
        <v>1262</v>
      </c>
      <c r="B91" s="2623" t="s">
        <v>244</v>
      </c>
      <c r="C91" s="2623" t="s">
        <v>244</v>
      </c>
      <c r="D91" s="2623" t="s">
        <v>244</v>
      </c>
      <c r="E91" s="2623" t="s">
        <v>244</v>
      </c>
      <c r="F91" s="2623" t="s">
        <v>244</v>
      </c>
      <c r="G91" s="2623" t="s">
        <v>244</v>
      </c>
      <c r="H91" s="2623" t="s">
        <v>244</v>
      </c>
      <c r="I91" s="2623" t="s">
        <v>244</v>
      </c>
      <c r="J91" s="2623" t="s">
        <v>244</v>
      </c>
      <c r="K91" s="2623" t="s">
        <v>244</v>
      </c>
      <c r="L91" s="2623" t="s">
        <v>244</v>
      </c>
      <c r="M91" s="2623" t="s">
        <v>244</v>
      </c>
      <c r="N91" s="2623" t="s">
        <v>244</v>
      </c>
      <c r="O91" s="2623" t="s">
        <v>244</v>
      </c>
      <c r="P91" s="2623" t="s">
        <v>244</v>
      </c>
      <c r="Q91" s="2623" t="s">
        <v>244</v>
      </c>
      <c r="R91" s="2623" t="s">
        <v>244</v>
      </c>
      <c r="S91" s="2623" t="s">
        <v>244</v>
      </c>
      <c r="T91" s="2623" t="s">
        <v>244</v>
      </c>
      <c r="U91" s="2623" t="s">
        <v>244</v>
      </c>
      <c r="V91" s="2623" t="s">
        <v>244</v>
      </c>
      <c r="W91" s="2623" t="s">
        <v>244</v>
      </c>
      <c r="X91" s="2623" t="s">
        <v>244</v>
      </c>
      <c r="Y91" s="2623" t="s">
        <v>244</v>
      </c>
      <c r="Z91" s="2623" t="s">
        <v>244</v>
      </c>
      <c r="AA91" s="2623" t="s">
        <v>244</v>
      </c>
      <c r="AB91" s="2623" t="s">
        <v>244</v>
      </c>
      <c r="AC91" s="2623" t="s">
        <v>244</v>
      </c>
      <c r="AD91" s="2623" t="s">
        <v>244</v>
      </c>
      <c r="AE91" s="2623" t="s">
        <v>244</v>
      </c>
      <c r="AF91" s="2623" t="s">
        <v>244</v>
      </c>
      <c r="AG91" s="2623" t="s">
        <v>244</v>
      </c>
      <c r="AH91" s="2623" t="s">
        <v>244</v>
      </c>
      <c r="AI91" s="2623" t="s">
        <v>244</v>
      </c>
      <c r="AJ91" s="2623" t="s">
        <v>244</v>
      </c>
      <c r="AK91" s="2623" t="s">
        <v>244</v>
      </c>
      <c r="AL91" s="2623" t="s">
        <v>244</v>
      </c>
      <c r="AM91" s="2623" t="s">
        <v>244</v>
      </c>
      <c r="AN91" s="2623" t="s">
        <v>244</v>
      </c>
      <c r="AO91" s="2623" t="s">
        <v>244</v>
      </c>
      <c r="AP91" s="2623" t="s">
        <v>244</v>
      </c>
      <c r="AQ91" s="2623" t="s">
        <v>244</v>
      </c>
      <c r="AR91" s="2623" t="s">
        <v>244</v>
      </c>
      <c r="AS91" s="2623" t="s">
        <v>244</v>
      </c>
      <c r="AT91" s="2623" t="s">
        <v>244</v>
      </c>
      <c r="AU91" s="2623" t="s">
        <v>244</v>
      </c>
      <c r="AV91" s="2623" t="s">
        <v>244</v>
      </c>
      <c r="AW91" s="2623" t="s">
        <v>244</v>
      </c>
      <c r="AX91" s="2623" t="s">
        <v>244</v>
      </c>
      <c r="AY91" s="2623" t="s">
        <v>244</v>
      </c>
      <c r="AZ91" s="2623" t="s">
        <v>244</v>
      </c>
      <c r="BA91" s="2623" t="s">
        <v>244</v>
      </c>
      <c r="BB91" s="2623" t="s">
        <v>244</v>
      </c>
      <c r="BC91" s="2623" t="s">
        <v>244</v>
      </c>
      <c r="BD91" s="2623" t="s">
        <v>244</v>
      </c>
      <c r="BE91" s="2623" t="s">
        <v>244</v>
      </c>
      <c r="BF91" s="2623" t="s">
        <v>244</v>
      </c>
      <c r="BG91" s="2623" t="s">
        <v>244</v>
      </c>
      <c r="BH91" s="2623" t="s">
        <v>244</v>
      </c>
      <c r="BI91" s="2623" t="s">
        <v>244</v>
      </c>
      <c r="BJ91" s="2623" t="s">
        <v>244</v>
      </c>
      <c r="BK91" s="2623" t="s">
        <v>244</v>
      </c>
      <c r="BL91" s="2623" t="s">
        <v>244</v>
      </c>
      <c r="BM91" s="2623" t="s">
        <v>244</v>
      </c>
    </row>
    <row r="92" spans="1:65">
      <c r="A92" s="2623" t="s">
        <v>1263</v>
      </c>
      <c r="B92" s="2623">
        <v>631</v>
      </c>
      <c r="C92" s="2623">
        <v>374</v>
      </c>
      <c r="D92" s="2623">
        <v>101</v>
      </c>
      <c r="E92" s="2623">
        <v>156</v>
      </c>
      <c r="F92" s="2623">
        <v>72</v>
      </c>
      <c r="G92" s="2623">
        <v>13</v>
      </c>
      <c r="H92" s="2623">
        <v>8</v>
      </c>
      <c r="I92" s="2623">
        <v>51</v>
      </c>
      <c r="J92" s="2623">
        <v>3</v>
      </c>
      <c r="K92" s="2623">
        <v>1</v>
      </c>
      <c r="L92" s="2623">
        <v>1</v>
      </c>
      <c r="M92" s="2623">
        <v>1</v>
      </c>
      <c r="N92" s="2623">
        <v>26</v>
      </c>
      <c r="O92" s="2623">
        <v>4</v>
      </c>
      <c r="P92" s="2623">
        <v>18</v>
      </c>
      <c r="Q92" s="2623">
        <v>4</v>
      </c>
      <c r="R92" s="2623">
        <v>125</v>
      </c>
      <c r="S92" s="2623">
        <v>105</v>
      </c>
      <c r="T92" s="2623" t="s">
        <v>244</v>
      </c>
      <c r="U92" s="2623">
        <v>20</v>
      </c>
      <c r="V92" s="2623">
        <v>50</v>
      </c>
      <c r="W92" s="2623">
        <v>42</v>
      </c>
      <c r="X92" s="2623" t="s">
        <v>244</v>
      </c>
      <c r="Y92" s="2623">
        <v>8</v>
      </c>
      <c r="Z92" s="2623">
        <v>244</v>
      </c>
      <c r="AA92" s="2623">
        <v>173</v>
      </c>
      <c r="AB92" s="2623" t="s">
        <v>244</v>
      </c>
      <c r="AC92" s="2623">
        <v>71</v>
      </c>
      <c r="AD92" s="2623">
        <v>153</v>
      </c>
      <c r="AE92" s="2623">
        <v>128</v>
      </c>
      <c r="AF92" s="2623" t="s">
        <v>244</v>
      </c>
      <c r="AG92" s="2623">
        <v>25</v>
      </c>
      <c r="AH92" s="2623">
        <v>12</v>
      </c>
      <c r="AI92" s="2623">
        <v>4</v>
      </c>
      <c r="AJ92" s="2623">
        <v>8</v>
      </c>
      <c r="AK92" s="2623" t="s">
        <v>244</v>
      </c>
      <c r="AL92" s="2623">
        <v>15</v>
      </c>
      <c r="AM92" s="2623">
        <v>4</v>
      </c>
      <c r="AN92" s="2623">
        <v>11</v>
      </c>
      <c r="AO92" s="2623" t="s">
        <v>244</v>
      </c>
      <c r="AP92" s="2623" t="s">
        <v>244</v>
      </c>
      <c r="AQ92" s="2623" t="s">
        <v>244</v>
      </c>
      <c r="AR92" s="2623" t="s">
        <v>244</v>
      </c>
      <c r="AS92" s="2623" t="s">
        <v>244</v>
      </c>
      <c r="AT92" s="2623">
        <v>29</v>
      </c>
      <c r="AU92" s="2623">
        <v>7</v>
      </c>
      <c r="AV92" s="2623">
        <v>22</v>
      </c>
      <c r="AW92" s="2623" t="s">
        <v>244</v>
      </c>
      <c r="AX92" s="2623">
        <v>26</v>
      </c>
      <c r="AY92" s="2623">
        <v>8</v>
      </c>
      <c r="AZ92" s="2623">
        <v>18</v>
      </c>
      <c r="BA92" s="2623" t="s">
        <v>244</v>
      </c>
      <c r="BB92" s="2623">
        <v>20</v>
      </c>
      <c r="BC92" s="2623">
        <v>9</v>
      </c>
      <c r="BD92" s="2623">
        <v>11</v>
      </c>
      <c r="BE92" s="2623" t="s">
        <v>244</v>
      </c>
      <c r="BF92" s="2623" t="s">
        <v>244</v>
      </c>
      <c r="BG92" s="2623" t="s">
        <v>244</v>
      </c>
      <c r="BH92" s="2623" t="s">
        <v>244</v>
      </c>
      <c r="BI92" s="2623" t="s">
        <v>244</v>
      </c>
      <c r="BJ92" s="2623">
        <v>9</v>
      </c>
      <c r="BK92" s="2623">
        <v>4</v>
      </c>
      <c r="BL92" s="2623">
        <v>4</v>
      </c>
      <c r="BM92" s="2623">
        <v>1</v>
      </c>
    </row>
    <row r="93" spans="1:65">
      <c r="A93" s="2623" t="s">
        <v>1264</v>
      </c>
      <c r="B93" s="2623" t="s">
        <v>244</v>
      </c>
      <c r="C93" s="2623" t="s">
        <v>244</v>
      </c>
      <c r="D93" s="2623" t="s">
        <v>244</v>
      </c>
      <c r="E93" s="2623" t="s">
        <v>244</v>
      </c>
      <c r="F93" s="2623" t="s">
        <v>244</v>
      </c>
      <c r="G93" s="2623" t="s">
        <v>244</v>
      </c>
      <c r="H93" s="2623" t="s">
        <v>244</v>
      </c>
      <c r="I93" s="2623" t="s">
        <v>244</v>
      </c>
      <c r="J93" s="2623" t="s">
        <v>244</v>
      </c>
      <c r="K93" s="2623" t="s">
        <v>244</v>
      </c>
      <c r="L93" s="2623" t="s">
        <v>244</v>
      </c>
      <c r="M93" s="2623" t="s">
        <v>244</v>
      </c>
      <c r="N93" s="2623" t="s">
        <v>244</v>
      </c>
      <c r="O93" s="2623" t="s">
        <v>244</v>
      </c>
      <c r="P93" s="2623" t="s">
        <v>244</v>
      </c>
      <c r="Q93" s="2623" t="s">
        <v>244</v>
      </c>
      <c r="R93" s="2623" t="s">
        <v>244</v>
      </c>
      <c r="S93" s="2623" t="s">
        <v>244</v>
      </c>
      <c r="T93" s="2623" t="s">
        <v>244</v>
      </c>
      <c r="U93" s="2623" t="s">
        <v>244</v>
      </c>
      <c r="V93" s="2623" t="s">
        <v>244</v>
      </c>
      <c r="W93" s="2623" t="s">
        <v>244</v>
      </c>
      <c r="X93" s="2623" t="s">
        <v>244</v>
      </c>
      <c r="Y93" s="2623" t="s">
        <v>244</v>
      </c>
      <c r="Z93" s="2623" t="s">
        <v>244</v>
      </c>
      <c r="AA93" s="2623" t="s">
        <v>244</v>
      </c>
      <c r="AB93" s="2623" t="s">
        <v>244</v>
      </c>
      <c r="AC93" s="2623" t="s">
        <v>244</v>
      </c>
      <c r="AD93" s="2623" t="s">
        <v>244</v>
      </c>
      <c r="AE93" s="2623" t="s">
        <v>244</v>
      </c>
      <c r="AF93" s="2623" t="s">
        <v>244</v>
      </c>
      <c r="AG93" s="2623" t="s">
        <v>244</v>
      </c>
      <c r="AH93" s="2623" t="s">
        <v>244</v>
      </c>
      <c r="AI93" s="2623" t="s">
        <v>244</v>
      </c>
      <c r="AJ93" s="2623" t="s">
        <v>244</v>
      </c>
      <c r="AK93" s="2623" t="s">
        <v>244</v>
      </c>
      <c r="AL93" s="2623" t="s">
        <v>244</v>
      </c>
      <c r="AM93" s="2623" t="s">
        <v>244</v>
      </c>
      <c r="AN93" s="2623" t="s">
        <v>244</v>
      </c>
      <c r="AO93" s="2623" t="s">
        <v>244</v>
      </c>
      <c r="AP93" s="2623" t="s">
        <v>244</v>
      </c>
      <c r="AQ93" s="2623" t="s">
        <v>244</v>
      </c>
      <c r="AR93" s="2623" t="s">
        <v>244</v>
      </c>
      <c r="AS93" s="2623" t="s">
        <v>244</v>
      </c>
      <c r="AT93" s="2623" t="s">
        <v>244</v>
      </c>
      <c r="AU93" s="2623" t="s">
        <v>244</v>
      </c>
      <c r="AV93" s="2623" t="s">
        <v>244</v>
      </c>
      <c r="AW93" s="2623" t="s">
        <v>244</v>
      </c>
      <c r="AX93" s="2623" t="s">
        <v>244</v>
      </c>
      <c r="AY93" s="2623" t="s">
        <v>244</v>
      </c>
      <c r="AZ93" s="2623" t="s">
        <v>244</v>
      </c>
      <c r="BA93" s="2623" t="s">
        <v>244</v>
      </c>
      <c r="BB93" s="2623" t="s">
        <v>244</v>
      </c>
      <c r="BC93" s="2623" t="s">
        <v>244</v>
      </c>
      <c r="BD93" s="2623" t="s">
        <v>244</v>
      </c>
      <c r="BE93" s="2623" t="s">
        <v>244</v>
      </c>
      <c r="BF93" s="2623" t="s">
        <v>244</v>
      </c>
      <c r="BG93" s="2623" t="s">
        <v>244</v>
      </c>
      <c r="BH93" s="2623" t="s">
        <v>244</v>
      </c>
      <c r="BI93" s="2623" t="s">
        <v>244</v>
      </c>
      <c r="BJ93" s="2623" t="s">
        <v>244</v>
      </c>
      <c r="BK93" s="2623" t="s">
        <v>244</v>
      </c>
      <c r="BL93" s="2623" t="s">
        <v>244</v>
      </c>
      <c r="BM93" s="2623" t="s">
        <v>244</v>
      </c>
    </row>
    <row r="94" spans="1:65">
      <c r="A94" s="2623" t="s">
        <v>1265</v>
      </c>
      <c r="B94" s="2623">
        <v>959</v>
      </c>
      <c r="C94" s="2623">
        <v>664</v>
      </c>
      <c r="D94" s="2623">
        <v>110</v>
      </c>
      <c r="E94" s="2623">
        <v>185</v>
      </c>
      <c r="F94" s="2623">
        <v>73</v>
      </c>
      <c r="G94" s="2623">
        <v>24</v>
      </c>
      <c r="H94" s="2623">
        <v>8</v>
      </c>
      <c r="I94" s="2623">
        <v>41</v>
      </c>
      <c r="J94" s="2623" t="s">
        <v>244</v>
      </c>
      <c r="K94" s="2623" t="s">
        <v>244</v>
      </c>
      <c r="L94" s="2623" t="s">
        <v>244</v>
      </c>
      <c r="M94" s="2623" t="s">
        <v>244</v>
      </c>
      <c r="N94" s="2623">
        <v>21</v>
      </c>
      <c r="O94" s="2623">
        <v>9</v>
      </c>
      <c r="P94" s="2623">
        <v>5</v>
      </c>
      <c r="Q94" s="2623">
        <v>7</v>
      </c>
      <c r="R94" s="2623">
        <v>188</v>
      </c>
      <c r="S94" s="2623">
        <v>151</v>
      </c>
      <c r="T94" s="2623">
        <v>10</v>
      </c>
      <c r="U94" s="2623">
        <v>27</v>
      </c>
      <c r="V94" s="2623">
        <v>158</v>
      </c>
      <c r="W94" s="2623">
        <v>116</v>
      </c>
      <c r="X94" s="2623">
        <v>2</v>
      </c>
      <c r="Y94" s="2623">
        <v>40</v>
      </c>
      <c r="Z94" s="2623">
        <v>373</v>
      </c>
      <c r="AA94" s="2623">
        <v>304</v>
      </c>
      <c r="AB94" s="2623">
        <v>5</v>
      </c>
      <c r="AC94" s="2623">
        <v>64</v>
      </c>
      <c r="AD94" s="2623">
        <v>170</v>
      </c>
      <c r="AE94" s="2623">
        <v>153</v>
      </c>
      <c r="AF94" s="2623">
        <v>4</v>
      </c>
      <c r="AG94" s="2623">
        <v>13</v>
      </c>
      <c r="AH94" s="2623">
        <v>44</v>
      </c>
      <c r="AI94" s="2623">
        <v>11</v>
      </c>
      <c r="AJ94" s="2623">
        <v>30</v>
      </c>
      <c r="AK94" s="2623">
        <v>3</v>
      </c>
      <c r="AL94" s="2623">
        <v>23</v>
      </c>
      <c r="AM94" s="2623">
        <v>11</v>
      </c>
      <c r="AN94" s="2623">
        <v>12</v>
      </c>
      <c r="AO94" s="2623" t="s">
        <v>244</v>
      </c>
      <c r="AP94" s="2623">
        <v>18</v>
      </c>
      <c r="AQ94" s="2623">
        <v>9</v>
      </c>
      <c r="AR94" s="2623">
        <v>9</v>
      </c>
      <c r="AS94" s="2623" t="s">
        <v>244</v>
      </c>
      <c r="AT94" s="2623">
        <v>31</v>
      </c>
      <c r="AU94" s="2623">
        <v>15</v>
      </c>
      <c r="AV94" s="2623">
        <v>15</v>
      </c>
      <c r="AW94" s="2623">
        <v>1</v>
      </c>
      <c r="AX94" s="2623">
        <v>20</v>
      </c>
      <c r="AY94" s="2623">
        <v>10</v>
      </c>
      <c r="AZ94" s="2623">
        <v>9</v>
      </c>
      <c r="BA94" s="2623">
        <v>1</v>
      </c>
      <c r="BB94" s="2623">
        <v>8</v>
      </c>
      <c r="BC94" s="2623">
        <v>4</v>
      </c>
      <c r="BD94" s="2623">
        <v>4</v>
      </c>
      <c r="BE94" s="2623" t="s">
        <v>244</v>
      </c>
      <c r="BF94" s="2623">
        <v>1</v>
      </c>
      <c r="BG94" s="2623" t="s">
        <v>244</v>
      </c>
      <c r="BH94" s="2623" t="s">
        <v>244</v>
      </c>
      <c r="BI94" s="2623">
        <v>1</v>
      </c>
      <c r="BJ94" s="2623">
        <v>1</v>
      </c>
      <c r="BK94" s="2623" t="s">
        <v>244</v>
      </c>
      <c r="BL94" s="2623">
        <v>1</v>
      </c>
      <c r="BM94" s="2623" t="s">
        <v>244</v>
      </c>
    </row>
    <row r="95" spans="1:65">
      <c r="A95" s="2623" t="s">
        <v>1266</v>
      </c>
      <c r="B95" s="2623">
        <v>288</v>
      </c>
      <c r="C95" s="2623">
        <v>166</v>
      </c>
      <c r="D95" s="2623">
        <v>82</v>
      </c>
      <c r="E95" s="2623">
        <v>40</v>
      </c>
      <c r="F95" s="2623">
        <v>40</v>
      </c>
      <c r="G95" s="2623">
        <v>5</v>
      </c>
      <c r="H95" s="2623">
        <v>9</v>
      </c>
      <c r="I95" s="2623">
        <v>26</v>
      </c>
      <c r="J95" s="2623" t="s">
        <v>244</v>
      </c>
      <c r="K95" s="2623" t="s">
        <v>244</v>
      </c>
      <c r="L95" s="2623" t="s">
        <v>244</v>
      </c>
      <c r="M95" s="2623" t="s">
        <v>244</v>
      </c>
      <c r="N95" s="2623">
        <v>13</v>
      </c>
      <c r="O95" s="2623">
        <v>1</v>
      </c>
      <c r="P95" s="2623">
        <v>10</v>
      </c>
      <c r="Q95" s="2623">
        <v>2</v>
      </c>
      <c r="R95" s="2623">
        <v>49</v>
      </c>
      <c r="S95" s="2623">
        <v>33</v>
      </c>
      <c r="T95" s="2623">
        <v>14</v>
      </c>
      <c r="U95" s="2623">
        <v>2</v>
      </c>
      <c r="V95" s="2623">
        <v>34</v>
      </c>
      <c r="W95" s="2623">
        <v>30</v>
      </c>
      <c r="X95" s="2623">
        <v>2</v>
      </c>
      <c r="Y95" s="2623">
        <v>2</v>
      </c>
      <c r="Z95" s="2623">
        <v>99</v>
      </c>
      <c r="AA95" s="2623">
        <v>76</v>
      </c>
      <c r="AB95" s="2623">
        <v>20</v>
      </c>
      <c r="AC95" s="2623">
        <v>3</v>
      </c>
      <c r="AD95" s="2623">
        <v>67</v>
      </c>
      <c r="AE95" s="2623">
        <v>47</v>
      </c>
      <c r="AF95" s="2623">
        <v>18</v>
      </c>
      <c r="AG95" s="2623">
        <v>2</v>
      </c>
      <c r="AH95" s="2623">
        <v>11</v>
      </c>
      <c r="AI95" s="2623">
        <v>5</v>
      </c>
      <c r="AJ95" s="2623">
        <v>5</v>
      </c>
      <c r="AK95" s="2623">
        <v>1</v>
      </c>
      <c r="AL95" s="2623">
        <v>13</v>
      </c>
      <c r="AM95" s="2623">
        <v>4</v>
      </c>
      <c r="AN95" s="2623">
        <v>8</v>
      </c>
      <c r="AO95" s="2623">
        <v>1</v>
      </c>
      <c r="AP95" s="2623">
        <v>10</v>
      </c>
      <c r="AQ95" s="2623">
        <v>6</v>
      </c>
      <c r="AR95" s="2623">
        <v>2</v>
      </c>
      <c r="AS95" s="2623">
        <v>2</v>
      </c>
      <c r="AT95" s="2623">
        <v>14</v>
      </c>
      <c r="AU95" s="2623">
        <v>5</v>
      </c>
      <c r="AV95" s="2623">
        <v>8</v>
      </c>
      <c r="AW95" s="2623">
        <v>1</v>
      </c>
      <c r="AX95" s="2623">
        <v>4</v>
      </c>
      <c r="AY95" s="2623">
        <v>1</v>
      </c>
      <c r="AZ95" s="2623">
        <v>3</v>
      </c>
      <c r="BA95" s="2623" t="s">
        <v>244</v>
      </c>
      <c r="BB95" s="2623">
        <v>1</v>
      </c>
      <c r="BC95" s="2623" t="s">
        <v>244</v>
      </c>
      <c r="BD95" s="2623">
        <v>1</v>
      </c>
      <c r="BE95" s="2623" t="s">
        <v>244</v>
      </c>
      <c r="BF95" s="2623" t="s">
        <v>244</v>
      </c>
      <c r="BG95" s="2623" t="s">
        <v>244</v>
      </c>
      <c r="BH95" s="2623" t="s">
        <v>244</v>
      </c>
      <c r="BI95" s="2623" t="s">
        <v>244</v>
      </c>
      <c r="BJ95" s="2623" t="s">
        <v>244</v>
      </c>
      <c r="BK95" s="2623" t="s">
        <v>244</v>
      </c>
      <c r="BL95" s="2623" t="s">
        <v>244</v>
      </c>
      <c r="BM95" s="2623" t="s">
        <v>244</v>
      </c>
    </row>
    <row r="96" spans="1:65">
      <c r="A96" s="2623" t="s">
        <v>1267</v>
      </c>
      <c r="B96" s="2623">
        <v>231</v>
      </c>
      <c r="C96" s="2623">
        <v>152</v>
      </c>
      <c r="D96" s="2623">
        <v>20</v>
      </c>
      <c r="E96" s="2623">
        <v>59</v>
      </c>
      <c r="F96" s="2623">
        <v>30</v>
      </c>
      <c r="G96" s="2623">
        <v>9</v>
      </c>
      <c r="H96" s="2623">
        <v>3</v>
      </c>
      <c r="I96" s="2623">
        <v>18</v>
      </c>
      <c r="J96" s="2623" t="s">
        <v>244</v>
      </c>
      <c r="K96" s="2623" t="s">
        <v>244</v>
      </c>
      <c r="L96" s="2623" t="s">
        <v>244</v>
      </c>
      <c r="M96" s="2623" t="s">
        <v>244</v>
      </c>
      <c r="N96" s="2623">
        <v>6</v>
      </c>
      <c r="O96" s="2623">
        <v>1</v>
      </c>
      <c r="P96" s="2623">
        <v>3</v>
      </c>
      <c r="Q96" s="2623">
        <v>2</v>
      </c>
      <c r="R96" s="2623">
        <v>47</v>
      </c>
      <c r="S96" s="2623">
        <v>33</v>
      </c>
      <c r="T96" s="2623">
        <v>1</v>
      </c>
      <c r="U96" s="2623">
        <v>13</v>
      </c>
      <c r="V96" s="2623">
        <v>36</v>
      </c>
      <c r="W96" s="2623">
        <v>25</v>
      </c>
      <c r="X96" s="2623" t="s">
        <v>244</v>
      </c>
      <c r="Y96" s="2623">
        <v>11</v>
      </c>
      <c r="Z96" s="2623">
        <v>80</v>
      </c>
      <c r="AA96" s="2623">
        <v>67</v>
      </c>
      <c r="AB96" s="2623">
        <v>1</v>
      </c>
      <c r="AC96" s="2623">
        <v>12</v>
      </c>
      <c r="AD96" s="2623">
        <v>28</v>
      </c>
      <c r="AE96" s="2623">
        <v>22</v>
      </c>
      <c r="AF96" s="2623">
        <v>1</v>
      </c>
      <c r="AG96" s="2623">
        <v>5</v>
      </c>
      <c r="AH96" s="2623">
        <v>11</v>
      </c>
      <c r="AI96" s="2623">
        <v>3</v>
      </c>
      <c r="AJ96" s="2623">
        <v>7</v>
      </c>
      <c r="AK96" s="2623">
        <v>1</v>
      </c>
      <c r="AL96" s="2623">
        <v>7</v>
      </c>
      <c r="AM96" s="2623">
        <v>5</v>
      </c>
      <c r="AN96" s="2623">
        <v>2</v>
      </c>
      <c r="AO96" s="2623" t="s">
        <v>244</v>
      </c>
      <c r="AP96" s="2623">
        <v>1</v>
      </c>
      <c r="AQ96" s="2623">
        <v>1</v>
      </c>
      <c r="AR96" s="2623" t="s">
        <v>244</v>
      </c>
      <c r="AS96" s="2623" t="s">
        <v>244</v>
      </c>
      <c r="AT96" s="2623">
        <v>6</v>
      </c>
      <c r="AU96" s="2623">
        <v>3</v>
      </c>
      <c r="AV96" s="2623">
        <v>3</v>
      </c>
      <c r="AW96" s="2623" t="s">
        <v>244</v>
      </c>
      <c r="AX96" s="2623">
        <v>3</v>
      </c>
      <c r="AY96" s="2623">
        <v>3</v>
      </c>
      <c r="AZ96" s="2623" t="s">
        <v>244</v>
      </c>
      <c r="BA96" s="2623" t="s">
        <v>244</v>
      </c>
      <c r="BB96" s="2623">
        <v>1</v>
      </c>
      <c r="BC96" s="2623" t="s">
        <v>244</v>
      </c>
      <c r="BD96" s="2623" t="s">
        <v>244</v>
      </c>
      <c r="BE96" s="2623">
        <v>1</v>
      </c>
      <c r="BF96" s="2623">
        <v>2</v>
      </c>
      <c r="BG96" s="2623">
        <v>2</v>
      </c>
      <c r="BH96" s="2623" t="s">
        <v>244</v>
      </c>
      <c r="BI96" s="2623" t="s">
        <v>244</v>
      </c>
      <c r="BJ96" s="2623">
        <v>1</v>
      </c>
      <c r="BK96" s="2623" t="s">
        <v>244</v>
      </c>
      <c r="BL96" s="2623" t="s">
        <v>244</v>
      </c>
      <c r="BM96" s="2623">
        <v>1</v>
      </c>
    </row>
    <row r="97" spans="1:65">
      <c r="A97" s="2623" t="s">
        <v>1268</v>
      </c>
      <c r="B97" s="2623">
        <v>154</v>
      </c>
      <c r="C97" s="2623">
        <v>60</v>
      </c>
      <c r="D97" s="2623">
        <v>60</v>
      </c>
      <c r="E97" s="2623">
        <v>34</v>
      </c>
      <c r="F97" s="2623">
        <v>24</v>
      </c>
      <c r="G97" s="2623">
        <v>1</v>
      </c>
      <c r="H97" s="2623">
        <v>17</v>
      </c>
      <c r="I97" s="2623">
        <v>6</v>
      </c>
      <c r="J97" s="2623" t="s">
        <v>244</v>
      </c>
      <c r="K97" s="2623" t="s">
        <v>244</v>
      </c>
      <c r="L97" s="2623" t="s">
        <v>244</v>
      </c>
      <c r="M97" s="2623" t="s">
        <v>244</v>
      </c>
      <c r="N97" s="2623">
        <v>7</v>
      </c>
      <c r="O97" s="2623" t="s">
        <v>244</v>
      </c>
      <c r="P97" s="2623">
        <v>7</v>
      </c>
      <c r="Q97" s="2623" t="s">
        <v>244</v>
      </c>
      <c r="R97" s="2623">
        <v>20</v>
      </c>
      <c r="S97" s="2623">
        <v>6</v>
      </c>
      <c r="T97" s="2623">
        <v>3</v>
      </c>
      <c r="U97" s="2623">
        <v>11</v>
      </c>
      <c r="V97" s="2623">
        <v>24</v>
      </c>
      <c r="W97" s="2623">
        <v>18</v>
      </c>
      <c r="X97" s="2623">
        <v>2</v>
      </c>
      <c r="Y97" s="2623">
        <v>4</v>
      </c>
      <c r="Z97" s="2623">
        <v>46</v>
      </c>
      <c r="AA97" s="2623">
        <v>34</v>
      </c>
      <c r="AB97" s="2623" t="s">
        <v>244</v>
      </c>
      <c r="AC97" s="2623">
        <v>12</v>
      </c>
      <c r="AD97" s="2623">
        <v>8</v>
      </c>
      <c r="AE97" s="2623">
        <v>6</v>
      </c>
      <c r="AF97" s="2623" t="s">
        <v>244</v>
      </c>
      <c r="AG97" s="2623">
        <v>2</v>
      </c>
      <c r="AH97" s="2623">
        <v>6</v>
      </c>
      <c r="AI97" s="2623">
        <v>1</v>
      </c>
      <c r="AJ97" s="2623">
        <v>4</v>
      </c>
      <c r="AK97" s="2623">
        <v>1</v>
      </c>
      <c r="AL97" s="2623">
        <v>7</v>
      </c>
      <c r="AM97" s="2623" t="s">
        <v>244</v>
      </c>
      <c r="AN97" s="2623">
        <v>7</v>
      </c>
      <c r="AO97" s="2623" t="s">
        <v>244</v>
      </c>
      <c r="AP97" s="2623">
        <v>1</v>
      </c>
      <c r="AQ97" s="2623" t="s">
        <v>244</v>
      </c>
      <c r="AR97" s="2623">
        <v>1</v>
      </c>
      <c r="AS97" s="2623" t="s">
        <v>244</v>
      </c>
      <c r="AT97" s="2623">
        <v>11</v>
      </c>
      <c r="AU97" s="2623" t="s">
        <v>244</v>
      </c>
      <c r="AV97" s="2623">
        <v>11</v>
      </c>
      <c r="AW97" s="2623" t="s">
        <v>244</v>
      </c>
      <c r="AX97" s="2623">
        <v>5</v>
      </c>
      <c r="AY97" s="2623" t="s">
        <v>244</v>
      </c>
      <c r="AZ97" s="2623">
        <v>5</v>
      </c>
      <c r="BA97" s="2623" t="s">
        <v>244</v>
      </c>
      <c r="BB97" s="2623">
        <v>3</v>
      </c>
      <c r="BC97" s="2623" t="s">
        <v>244</v>
      </c>
      <c r="BD97" s="2623">
        <v>3</v>
      </c>
      <c r="BE97" s="2623" t="s">
        <v>244</v>
      </c>
      <c r="BF97" s="2623" t="s">
        <v>244</v>
      </c>
      <c r="BG97" s="2623" t="s">
        <v>244</v>
      </c>
      <c r="BH97" s="2623" t="s">
        <v>244</v>
      </c>
      <c r="BI97" s="2623" t="s">
        <v>244</v>
      </c>
      <c r="BJ97" s="2623" t="s">
        <v>244</v>
      </c>
      <c r="BK97" s="2623" t="s">
        <v>244</v>
      </c>
      <c r="BL97" s="2623" t="s">
        <v>244</v>
      </c>
      <c r="BM97" s="2623" t="s">
        <v>244</v>
      </c>
    </row>
    <row r="98" spans="1:65">
      <c r="A98" s="2623" t="s">
        <v>1269</v>
      </c>
      <c r="B98" s="2623">
        <v>367</v>
      </c>
      <c r="C98" s="2623">
        <v>148</v>
      </c>
      <c r="D98" s="2623">
        <v>129</v>
      </c>
      <c r="E98" s="2623">
        <v>90</v>
      </c>
      <c r="F98" s="2623">
        <v>40</v>
      </c>
      <c r="G98" s="2623" t="s">
        <v>244</v>
      </c>
      <c r="H98" s="2623">
        <v>19</v>
      </c>
      <c r="I98" s="2623">
        <v>21</v>
      </c>
      <c r="J98" s="2623" t="s">
        <v>244</v>
      </c>
      <c r="K98" s="2623" t="s">
        <v>244</v>
      </c>
      <c r="L98" s="2623" t="s">
        <v>244</v>
      </c>
      <c r="M98" s="2623" t="s">
        <v>244</v>
      </c>
      <c r="N98" s="2623">
        <v>11</v>
      </c>
      <c r="O98" s="2623" t="s">
        <v>244</v>
      </c>
      <c r="P98" s="2623">
        <v>6</v>
      </c>
      <c r="Q98" s="2623">
        <v>5</v>
      </c>
      <c r="R98" s="2623">
        <v>59</v>
      </c>
      <c r="S98" s="2623">
        <v>32</v>
      </c>
      <c r="T98" s="2623">
        <v>6</v>
      </c>
      <c r="U98" s="2623">
        <v>21</v>
      </c>
      <c r="V98" s="2623">
        <v>55</v>
      </c>
      <c r="W98" s="2623">
        <v>23</v>
      </c>
      <c r="X98" s="2623">
        <v>12</v>
      </c>
      <c r="Y98" s="2623">
        <v>20</v>
      </c>
      <c r="Z98" s="2623">
        <v>124</v>
      </c>
      <c r="AA98" s="2623">
        <v>83</v>
      </c>
      <c r="AB98" s="2623">
        <v>25</v>
      </c>
      <c r="AC98" s="2623">
        <v>16</v>
      </c>
      <c r="AD98" s="2623">
        <v>48</v>
      </c>
      <c r="AE98" s="2623">
        <v>35</v>
      </c>
      <c r="AF98" s="2623">
        <v>8</v>
      </c>
      <c r="AG98" s="2623">
        <v>5</v>
      </c>
      <c r="AH98" s="2623">
        <v>6</v>
      </c>
      <c r="AI98" s="2623">
        <v>2</v>
      </c>
      <c r="AJ98" s="2623">
        <v>1</v>
      </c>
      <c r="AK98" s="2623">
        <v>3</v>
      </c>
      <c r="AL98" s="2623">
        <v>9</v>
      </c>
      <c r="AM98" s="2623" t="s">
        <v>244</v>
      </c>
      <c r="AN98" s="2623">
        <v>9</v>
      </c>
      <c r="AO98" s="2623" t="s">
        <v>244</v>
      </c>
      <c r="AP98" s="2623">
        <v>5</v>
      </c>
      <c r="AQ98" s="2623" t="s">
        <v>244</v>
      </c>
      <c r="AR98" s="2623">
        <v>5</v>
      </c>
      <c r="AS98" s="2623" t="s">
        <v>244</v>
      </c>
      <c r="AT98" s="2623">
        <v>32</v>
      </c>
      <c r="AU98" s="2623">
        <v>2</v>
      </c>
      <c r="AV98" s="2623">
        <v>27</v>
      </c>
      <c r="AW98" s="2623">
        <v>3</v>
      </c>
      <c r="AX98" s="2623">
        <v>19</v>
      </c>
      <c r="AY98" s="2623">
        <v>2</v>
      </c>
      <c r="AZ98" s="2623">
        <v>16</v>
      </c>
      <c r="BA98" s="2623">
        <v>1</v>
      </c>
      <c r="BB98" s="2623">
        <v>5</v>
      </c>
      <c r="BC98" s="2623">
        <v>2</v>
      </c>
      <c r="BD98" s="2623">
        <v>3</v>
      </c>
      <c r="BE98" s="2623" t="s">
        <v>244</v>
      </c>
      <c r="BF98" s="2623" t="s">
        <v>244</v>
      </c>
      <c r="BG98" s="2623" t="s">
        <v>244</v>
      </c>
      <c r="BH98" s="2623" t="s">
        <v>244</v>
      </c>
      <c r="BI98" s="2623" t="s">
        <v>244</v>
      </c>
      <c r="BJ98" s="2623">
        <v>2</v>
      </c>
      <c r="BK98" s="2623">
        <v>2</v>
      </c>
      <c r="BL98" s="2623" t="s">
        <v>244</v>
      </c>
      <c r="BM98" s="2623" t="s">
        <v>244</v>
      </c>
    </row>
    <row r="99" spans="1:65">
      <c r="A99" s="2623" t="s">
        <v>1270</v>
      </c>
      <c r="B99" s="2623">
        <v>86</v>
      </c>
      <c r="C99" s="2623">
        <v>44</v>
      </c>
      <c r="D99" s="2623">
        <v>26</v>
      </c>
      <c r="E99" s="2623">
        <v>16</v>
      </c>
      <c r="F99" s="2623">
        <v>6</v>
      </c>
      <c r="G99" s="2623">
        <v>1</v>
      </c>
      <c r="H99" s="2623">
        <v>5</v>
      </c>
      <c r="I99" s="2623" t="s">
        <v>244</v>
      </c>
      <c r="J99" s="2623" t="s">
        <v>244</v>
      </c>
      <c r="K99" s="2623" t="s">
        <v>244</v>
      </c>
      <c r="L99" s="2623" t="s">
        <v>244</v>
      </c>
      <c r="M99" s="2623" t="s">
        <v>244</v>
      </c>
      <c r="N99" s="2623">
        <v>1</v>
      </c>
      <c r="O99" s="2623" t="s">
        <v>244</v>
      </c>
      <c r="P99" s="2623">
        <v>1</v>
      </c>
      <c r="Q99" s="2623" t="s">
        <v>244</v>
      </c>
      <c r="R99" s="2623">
        <v>17</v>
      </c>
      <c r="S99" s="2623">
        <v>9</v>
      </c>
      <c r="T99" s="2623">
        <v>2</v>
      </c>
      <c r="U99" s="2623">
        <v>6</v>
      </c>
      <c r="V99" s="2623">
        <v>12</v>
      </c>
      <c r="W99" s="2623">
        <v>8</v>
      </c>
      <c r="X99" s="2623" t="s">
        <v>244</v>
      </c>
      <c r="Y99" s="2623">
        <v>4</v>
      </c>
      <c r="Z99" s="2623">
        <v>31</v>
      </c>
      <c r="AA99" s="2623">
        <v>26</v>
      </c>
      <c r="AB99" s="2623">
        <v>2</v>
      </c>
      <c r="AC99" s="2623">
        <v>3</v>
      </c>
      <c r="AD99" s="2623">
        <v>19</v>
      </c>
      <c r="AE99" s="2623">
        <v>14</v>
      </c>
      <c r="AF99" s="2623">
        <v>2</v>
      </c>
      <c r="AG99" s="2623">
        <v>3</v>
      </c>
      <c r="AH99" s="2623">
        <v>6</v>
      </c>
      <c r="AI99" s="2623" t="s">
        <v>244</v>
      </c>
      <c r="AJ99" s="2623">
        <v>5</v>
      </c>
      <c r="AK99" s="2623">
        <v>1</v>
      </c>
      <c r="AL99" s="2623">
        <v>1</v>
      </c>
      <c r="AM99" s="2623" t="s">
        <v>244</v>
      </c>
      <c r="AN99" s="2623">
        <v>1</v>
      </c>
      <c r="AO99" s="2623" t="s">
        <v>244</v>
      </c>
      <c r="AP99" s="2623" t="s">
        <v>244</v>
      </c>
      <c r="AQ99" s="2623" t="s">
        <v>244</v>
      </c>
      <c r="AR99" s="2623" t="s">
        <v>244</v>
      </c>
      <c r="AS99" s="2623" t="s">
        <v>244</v>
      </c>
      <c r="AT99" s="2623">
        <v>9</v>
      </c>
      <c r="AU99" s="2623" t="s">
        <v>244</v>
      </c>
      <c r="AV99" s="2623">
        <v>9</v>
      </c>
      <c r="AW99" s="2623" t="s">
        <v>244</v>
      </c>
      <c r="AX99" s="2623">
        <v>3</v>
      </c>
      <c r="AY99" s="2623" t="s">
        <v>244</v>
      </c>
      <c r="AZ99" s="2623">
        <v>1</v>
      </c>
      <c r="BA99" s="2623">
        <v>2</v>
      </c>
      <c r="BB99" s="2623" t="s">
        <v>244</v>
      </c>
      <c r="BC99" s="2623" t="s">
        <v>244</v>
      </c>
      <c r="BD99" s="2623" t="s">
        <v>244</v>
      </c>
      <c r="BE99" s="2623" t="s">
        <v>244</v>
      </c>
      <c r="BF99" s="2623" t="s">
        <v>244</v>
      </c>
      <c r="BG99" s="2623" t="s">
        <v>244</v>
      </c>
      <c r="BH99" s="2623" t="s">
        <v>244</v>
      </c>
      <c r="BI99" s="2623" t="s">
        <v>244</v>
      </c>
      <c r="BJ99" s="2623" t="s">
        <v>244</v>
      </c>
      <c r="BK99" s="2623" t="s">
        <v>244</v>
      </c>
      <c r="BL99" s="2623" t="s">
        <v>244</v>
      </c>
      <c r="BM99" s="2623" t="s">
        <v>244</v>
      </c>
    </row>
    <row r="100" spans="1:65">
      <c r="A100" s="2623" t="s">
        <v>1271</v>
      </c>
      <c r="B100" s="2623">
        <v>204</v>
      </c>
      <c r="C100" s="2623">
        <v>165</v>
      </c>
      <c r="D100" s="2623">
        <v>2</v>
      </c>
      <c r="E100" s="2623">
        <v>37</v>
      </c>
      <c r="F100" s="2623">
        <v>24</v>
      </c>
      <c r="G100" s="2623">
        <v>3</v>
      </c>
      <c r="H100" s="2623" t="s">
        <v>244</v>
      </c>
      <c r="I100" s="2623">
        <v>21</v>
      </c>
      <c r="J100" s="2623" t="s">
        <v>244</v>
      </c>
      <c r="K100" s="2623" t="s">
        <v>244</v>
      </c>
      <c r="L100" s="2623" t="s">
        <v>244</v>
      </c>
      <c r="M100" s="2623" t="s">
        <v>244</v>
      </c>
      <c r="N100" s="2623">
        <v>6</v>
      </c>
      <c r="O100" s="2623">
        <v>3</v>
      </c>
      <c r="P100" s="2623" t="s">
        <v>244</v>
      </c>
      <c r="Q100" s="2623">
        <v>3</v>
      </c>
      <c r="R100" s="2623">
        <v>45</v>
      </c>
      <c r="S100" s="2623">
        <v>41</v>
      </c>
      <c r="T100" s="2623" t="s">
        <v>244</v>
      </c>
      <c r="U100" s="2623">
        <v>4</v>
      </c>
      <c r="V100" s="2623">
        <v>30</v>
      </c>
      <c r="W100" s="2623">
        <v>29</v>
      </c>
      <c r="X100" s="2623" t="s">
        <v>244</v>
      </c>
      <c r="Y100" s="2623">
        <v>1</v>
      </c>
      <c r="Z100" s="2623">
        <v>55</v>
      </c>
      <c r="AA100" s="2623">
        <v>50</v>
      </c>
      <c r="AB100" s="2623" t="s">
        <v>244</v>
      </c>
      <c r="AC100" s="2623">
        <v>5</v>
      </c>
      <c r="AD100" s="2623">
        <v>34</v>
      </c>
      <c r="AE100" s="2623">
        <v>33</v>
      </c>
      <c r="AF100" s="2623" t="s">
        <v>244</v>
      </c>
      <c r="AG100" s="2623">
        <v>1</v>
      </c>
      <c r="AH100" s="2623">
        <v>2</v>
      </c>
      <c r="AI100" s="2623" t="s">
        <v>244</v>
      </c>
      <c r="AJ100" s="2623">
        <v>2</v>
      </c>
      <c r="AK100" s="2623" t="s">
        <v>244</v>
      </c>
      <c r="AL100" s="2623">
        <v>3</v>
      </c>
      <c r="AM100" s="2623">
        <v>3</v>
      </c>
      <c r="AN100" s="2623" t="s">
        <v>244</v>
      </c>
      <c r="AO100" s="2623" t="s">
        <v>244</v>
      </c>
      <c r="AP100" s="2623" t="s">
        <v>244</v>
      </c>
      <c r="AQ100" s="2623" t="s">
        <v>244</v>
      </c>
      <c r="AR100" s="2623" t="s">
        <v>244</v>
      </c>
      <c r="AS100" s="2623" t="s">
        <v>244</v>
      </c>
      <c r="AT100" s="2623">
        <v>19</v>
      </c>
      <c r="AU100" s="2623">
        <v>18</v>
      </c>
      <c r="AV100" s="2623" t="s">
        <v>244</v>
      </c>
      <c r="AW100" s="2623">
        <v>1</v>
      </c>
      <c r="AX100" s="2623">
        <v>14</v>
      </c>
      <c r="AY100" s="2623">
        <v>13</v>
      </c>
      <c r="AZ100" s="2623" t="s">
        <v>244</v>
      </c>
      <c r="BA100" s="2623">
        <v>1</v>
      </c>
      <c r="BB100" s="2623">
        <v>6</v>
      </c>
      <c r="BC100" s="2623">
        <v>5</v>
      </c>
      <c r="BD100" s="2623" t="s">
        <v>244</v>
      </c>
      <c r="BE100" s="2623">
        <v>1</v>
      </c>
      <c r="BF100" s="2623" t="s">
        <v>244</v>
      </c>
      <c r="BG100" s="2623" t="s">
        <v>244</v>
      </c>
      <c r="BH100" s="2623" t="s">
        <v>244</v>
      </c>
      <c r="BI100" s="2623" t="s">
        <v>244</v>
      </c>
      <c r="BJ100" s="2623" t="s">
        <v>244</v>
      </c>
      <c r="BK100" s="2623" t="s">
        <v>244</v>
      </c>
      <c r="BL100" s="2623" t="s">
        <v>244</v>
      </c>
      <c r="BM100" s="2623" t="s">
        <v>244</v>
      </c>
    </row>
    <row r="101" spans="1:65">
      <c r="A101" s="2623" t="s">
        <v>1272</v>
      </c>
      <c r="B101" s="2623">
        <v>33</v>
      </c>
      <c r="C101" s="2623" t="s">
        <v>244</v>
      </c>
      <c r="D101" s="2623">
        <v>21</v>
      </c>
      <c r="E101" s="2623">
        <v>12</v>
      </c>
      <c r="F101" s="2623">
        <v>1</v>
      </c>
      <c r="G101" s="2623" t="s">
        <v>244</v>
      </c>
      <c r="H101" s="2623">
        <v>1</v>
      </c>
      <c r="I101" s="2623" t="s">
        <v>244</v>
      </c>
      <c r="J101" s="2623" t="s">
        <v>244</v>
      </c>
      <c r="K101" s="2623" t="s">
        <v>244</v>
      </c>
      <c r="L101" s="2623" t="s">
        <v>244</v>
      </c>
      <c r="M101" s="2623" t="s">
        <v>244</v>
      </c>
      <c r="N101" s="2623">
        <v>2</v>
      </c>
      <c r="O101" s="2623" t="s">
        <v>244</v>
      </c>
      <c r="P101" s="2623">
        <v>1</v>
      </c>
      <c r="Q101" s="2623">
        <v>1</v>
      </c>
      <c r="R101" s="2623">
        <v>5</v>
      </c>
      <c r="S101" s="2623" t="s">
        <v>244</v>
      </c>
      <c r="T101" s="2623">
        <v>3</v>
      </c>
      <c r="U101" s="2623">
        <v>2</v>
      </c>
      <c r="V101" s="2623">
        <v>9</v>
      </c>
      <c r="W101" s="2623" t="s">
        <v>244</v>
      </c>
      <c r="X101" s="2623">
        <v>6</v>
      </c>
      <c r="Y101" s="2623">
        <v>3</v>
      </c>
      <c r="Z101" s="2623">
        <v>13</v>
      </c>
      <c r="AA101" s="2623" t="s">
        <v>244</v>
      </c>
      <c r="AB101" s="2623">
        <v>8</v>
      </c>
      <c r="AC101" s="2623">
        <v>5</v>
      </c>
      <c r="AD101" s="2623">
        <v>5</v>
      </c>
      <c r="AE101" s="2623" t="s">
        <v>244</v>
      </c>
      <c r="AF101" s="2623">
        <v>5</v>
      </c>
      <c r="AG101" s="2623" t="s">
        <v>244</v>
      </c>
      <c r="AH101" s="2623">
        <v>2</v>
      </c>
      <c r="AI101" s="2623" t="s">
        <v>244</v>
      </c>
      <c r="AJ101" s="2623">
        <v>1</v>
      </c>
      <c r="AK101" s="2623">
        <v>1</v>
      </c>
      <c r="AL101" s="2623">
        <v>1</v>
      </c>
      <c r="AM101" s="2623" t="s">
        <v>244</v>
      </c>
      <c r="AN101" s="2623">
        <v>1</v>
      </c>
      <c r="AO101" s="2623" t="s">
        <v>244</v>
      </c>
      <c r="AP101" s="2623" t="s">
        <v>244</v>
      </c>
      <c r="AQ101" s="2623" t="s">
        <v>244</v>
      </c>
      <c r="AR101" s="2623" t="s">
        <v>244</v>
      </c>
      <c r="AS101" s="2623" t="s">
        <v>244</v>
      </c>
      <c r="AT101" s="2623" t="s">
        <v>244</v>
      </c>
      <c r="AU101" s="2623" t="s">
        <v>244</v>
      </c>
      <c r="AV101" s="2623" t="s">
        <v>244</v>
      </c>
      <c r="AW101" s="2623" t="s">
        <v>244</v>
      </c>
      <c r="AX101" s="2623" t="s">
        <v>244</v>
      </c>
      <c r="AY101" s="2623" t="s">
        <v>244</v>
      </c>
      <c r="AZ101" s="2623" t="s">
        <v>244</v>
      </c>
      <c r="BA101" s="2623" t="s">
        <v>244</v>
      </c>
      <c r="BB101" s="2623" t="s">
        <v>244</v>
      </c>
      <c r="BC101" s="2623" t="s">
        <v>244</v>
      </c>
      <c r="BD101" s="2623" t="s">
        <v>244</v>
      </c>
      <c r="BE101" s="2623" t="s">
        <v>244</v>
      </c>
      <c r="BF101" s="2623" t="s">
        <v>244</v>
      </c>
      <c r="BG101" s="2623" t="s">
        <v>244</v>
      </c>
      <c r="BH101" s="2623" t="s">
        <v>244</v>
      </c>
      <c r="BI101" s="2623" t="s">
        <v>244</v>
      </c>
      <c r="BJ101" s="2623" t="s">
        <v>244</v>
      </c>
      <c r="BK101" s="2623" t="s">
        <v>244</v>
      </c>
      <c r="BL101" s="2623" t="s">
        <v>244</v>
      </c>
      <c r="BM101" s="2623" t="s">
        <v>244</v>
      </c>
    </row>
    <row r="102" spans="1:65">
      <c r="A102" s="2623" t="s">
        <v>1273</v>
      </c>
      <c r="B102" s="2623" t="s">
        <v>244</v>
      </c>
      <c r="C102" s="2623" t="s">
        <v>244</v>
      </c>
      <c r="D102" s="2623" t="s">
        <v>244</v>
      </c>
      <c r="E102" s="2623" t="s">
        <v>244</v>
      </c>
      <c r="F102" s="2623" t="s">
        <v>244</v>
      </c>
      <c r="G102" s="2623" t="s">
        <v>244</v>
      </c>
      <c r="H102" s="2623" t="s">
        <v>244</v>
      </c>
      <c r="I102" s="2623" t="s">
        <v>244</v>
      </c>
      <c r="J102" s="2623" t="s">
        <v>244</v>
      </c>
      <c r="K102" s="2623" t="s">
        <v>244</v>
      </c>
      <c r="L102" s="2623" t="s">
        <v>244</v>
      </c>
      <c r="M102" s="2623" t="s">
        <v>244</v>
      </c>
      <c r="N102" s="2623" t="s">
        <v>244</v>
      </c>
      <c r="O102" s="2623" t="s">
        <v>244</v>
      </c>
      <c r="P102" s="2623" t="s">
        <v>244</v>
      </c>
      <c r="Q102" s="2623" t="s">
        <v>244</v>
      </c>
      <c r="R102" s="2623" t="s">
        <v>244</v>
      </c>
      <c r="S102" s="2623" t="s">
        <v>244</v>
      </c>
      <c r="T102" s="2623" t="s">
        <v>244</v>
      </c>
      <c r="U102" s="2623" t="s">
        <v>244</v>
      </c>
      <c r="V102" s="2623" t="s">
        <v>244</v>
      </c>
      <c r="W102" s="2623" t="s">
        <v>244</v>
      </c>
      <c r="X102" s="2623" t="s">
        <v>244</v>
      </c>
      <c r="Y102" s="2623" t="s">
        <v>244</v>
      </c>
      <c r="Z102" s="2623" t="s">
        <v>244</v>
      </c>
      <c r="AA102" s="2623" t="s">
        <v>244</v>
      </c>
      <c r="AB102" s="2623" t="s">
        <v>244</v>
      </c>
      <c r="AC102" s="2623" t="s">
        <v>244</v>
      </c>
      <c r="AD102" s="2623" t="s">
        <v>244</v>
      </c>
      <c r="AE102" s="2623" t="s">
        <v>244</v>
      </c>
      <c r="AF102" s="2623" t="s">
        <v>244</v>
      </c>
      <c r="AG102" s="2623" t="s">
        <v>244</v>
      </c>
      <c r="AH102" s="2623" t="s">
        <v>244</v>
      </c>
      <c r="AI102" s="2623" t="s">
        <v>244</v>
      </c>
      <c r="AJ102" s="2623" t="s">
        <v>244</v>
      </c>
      <c r="AK102" s="2623" t="s">
        <v>244</v>
      </c>
      <c r="AL102" s="2623" t="s">
        <v>244</v>
      </c>
      <c r="AM102" s="2623" t="s">
        <v>244</v>
      </c>
      <c r="AN102" s="2623" t="s">
        <v>244</v>
      </c>
      <c r="AO102" s="2623" t="s">
        <v>244</v>
      </c>
      <c r="AP102" s="2623" t="s">
        <v>244</v>
      </c>
      <c r="AQ102" s="2623" t="s">
        <v>244</v>
      </c>
      <c r="AR102" s="2623" t="s">
        <v>244</v>
      </c>
      <c r="AS102" s="2623" t="s">
        <v>244</v>
      </c>
      <c r="AT102" s="2623" t="s">
        <v>244</v>
      </c>
      <c r="AU102" s="2623" t="s">
        <v>244</v>
      </c>
      <c r="AV102" s="2623" t="s">
        <v>244</v>
      </c>
      <c r="AW102" s="2623" t="s">
        <v>244</v>
      </c>
      <c r="AX102" s="2623" t="s">
        <v>244</v>
      </c>
      <c r="AY102" s="2623" t="s">
        <v>244</v>
      </c>
      <c r="AZ102" s="2623" t="s">
        <v>244</v>
      </c>
      <c r="BA102" s="2623" t="s">
        <v>244</v>
      </c>
      <c r="BB102" s="2623" t="s">
        <v>244</v>
      </c>
      <c r="BC102" s="2623" t="s">
        <v>244</v>
      </c>
      <c r="BD102" s="2623" t="s">
        <v>244</v>
      </c>
      <c r="BE102" s="2623" t="s">
        <v>244</v>
      </c>
      <c r="BF102" s="2623" t="s">
        <v>244</v>
      </c>
      <c r="BG102" s="2623" t="s">
        <v>244</v>
      </c>
      <c r="BH102" s="2623" t="s">
        <v>244</v>
      </c>
      <c r="BI102" s="2623" t="s">
        <v>244</v>
      </c>
      <c r="BJ102" s="2623" t="s">
        <v>244</v>
      </c>
      <c r="BK102" s="2623" t="s">
        <v>244</v>
      </c>
      <c r="BL102" s="2623" t="s">
        <v>244</v>
      </c>
      <c r="BM102" s="2623" t="s">
        <v>244</v>
      </c>
    </row>
    <row r="103" spans="1:65">
      <c r="A103" s="2623" t="s">
        <v>1274</v>
      </c>
      <c r="B103" s="2623">
        <v>157</v>
      </c>
      <c r="C103" s="2623">
        <v>68</v>
      </c>
      <c r="D103" s="2623">
        <v>27</v>
      </c>
      <c r="E103" s="2623">
        <v>62</v>
      </c>
      <c r="F103" s="2623">
        <v>50</v>
      </c>
      <c r="G103" s="2623">
        <v>2</v>
      </c>
      <c r="H103" s="2623">
        <v>4</v>
      </c>
      <c r="I103" s="2623">
        <v>44</v>
      </c>
      <c r="J103" s="2623" t="s">
        <v>244</v>
      </c>
      <c r="K103" s="2623" t="s">
        <v>244</v>
      </c>
      <c r="L103" s="2623" t="s">
        <v>244</v>
      </c>
      <c r="M103" s="2623" t="s">
        <v>244</v>
      </c>
      <c r="N103" s="2623">
        <v>6</v>
      </c>
      <c r="O103" s="2623">
        <v>1</v>
      </c>
      <c r="P103" s="2623">
        <v>1</v>
      </c>
      <c r="Q103" s="2623">
        <v>4</v>
      </c>
      <c r="R103" s="2623">
        <v>15</v>
      </c>
      <c r="S103" s="2623">
        <v>10</v>
      </c>
      <c r="T103" s="2623">
        <v>1</v>
      </c>
      <c r="U103" s="2623">
        <v>4</v>
      </c>
      <c r="V103" s="2623">
        <v>23</v>
      </c>
      <c r="W103" s="2623">
        <v>17</v>
      </c>
      <c r="X103" s="2623" t="s">
        <v>244</v>
      </c>
      <c r="Y103" s="2623">
        <v>6</v>
      </c>
      <c r="Z103" s="2623">
        <v>34</v>
      </c>
      <c r="AA103" s="2623">
        <v>31</v>
      </c>
      <c r="AB103" s="2623" t="s">
        <v>244</v>
      </c>
      <c r="AC103" s="2623">
        <v>3</v>
      </c>
      <c r="AD103" s="2623">
        <v>10</v>
      </c>
      <c r="AE103" s="2623">
        <v>10</v>
      </c>
      <c r="AF103" s="2623" t="s">
        <v>244</v>
      </c>
      <c r="AG103" s="2623" t="s">
        <v>244</v>
      </c>
      <c r="AH103" s="2623">
        <v>4</v>
      </c>
      <c r="AI103" s="2623">
        <v>3</v>
      </c>
      <c r="AJ103" s="2623">
        <v>1</v>
      </c>
      <c r="AK103" s="2623" t="s">
        <v>244</v>
      </c>
      <c r="AL103" s="2623">
        <v>4</v>
      </c>
      <c r="AM103" s="2623">
        <v>1</v>
      </c>
      <c r="AN103" s="2623">
        <v>2</v>
      </c>
      <c r="AO103" s="2623">
        <v>1</v>
      </c>
      <c r="AP103" s="2623">
        <v>1</v>
      </c>
      <c r="AQ103" s="2623" t="s">
        <v>244</v>
      </c>
      <c r="AR103" s="2623">
        <v>1</v>
      </c>
      <c r="AS103" s="2623" t="s">
        <v>244</v>
      </c>
      <c r="AT103" s="2623">
        <v>18</v>
      </c>
      <c r="AU103" s="2623">
        <v>3</v>
      </c>
      <c r="AV103" s="2623">
        <v>15</v>
      </c>
      <c r="AW103" s="2623" t="s">
        <v>244</v>
      </c>
      <c r="AX103" s="2623">
        <v>1</v>
      </c>
      <c r="AY103" s="2623" t="s">
        <v>244</v>
      </c>
      <c r="AZ103" s="2623">
        <v>1</v>
      </c>
      <c r="BA103" s="2623" t="s">
        <v>244</v>
      </c>
      <c r="BB103" s="2623">
        <v>1</v>
      </c>
      <c r="BC103" s="2623" t="s">
        <v>244</v>
      </c>
      <c r="BD103" s="2623">
        <v>1</v>
      </c>
      <c r="BE103" s="2623" t="s">
        <v>244</v>
      </c>
      <c r="BF103" s="2623" t="s">
        <v>244</v>
      </c>
      <c r="BG103" s="2623" t="s">
        <v>244</v>
      </c>
      <c r="BH103" s="2623" t="s">
        <v>244</v>
      </c>
      <c r="BI103" s="2623" t="s">
        <v>244</v>
      </c>
      <c r="BJ103" s="2623" t="s">
        <v>244</v>
      </c>
      <c r="BK103" s="2623" t="s">
        <v>244</v>
      </c>
      <c r="BL103" s="2623" t="s">
        <v>244</v>
      </c>
      <c r="BM103" s="2623" t="s">
        <v>244</v>
      </c>
    </row>
    <row r="104" spans="1:65">
      <c r="A104" s="2623" t="s">
        <v>1275</v>
      </c>
      <c r="B104" s="2623" t="s">
        <v>244</v>
      </c>
      <c r="C104" s="2623" t="s">
        <v>244</v>
      </c>
      <c r="D104" s="2623" t="s">
        <v>244</v>
      </c>
      <c r="E104" s="2623" t="s">
        <v>244</v>
      </c>
      <c r="F104" s="2623" t="s">
        <v>244</v>
      </c>
      <c r="G104" s="2623" t="s">
        <v>244</v>
      </c>
      <c r="H104" s="2623" t="s">
        <v>244</v>
      </c>
      <c r="I104" s="2623" t="s">
        <v>244</v>
      </c>
      <c r="J104" s="2623" t="s">
        <v>244</v>
      </c>
      <c r="K104" s="2623" t="s">
        <v>244</v>
      </c>
      <c r="L104" s="2623" t="s">
        <v>244</v>
      </c>
      <c r="M104" s="2623" t="s">
        <v>244</v>
      </c>
      <c r="N104" s="2623" t="s">
        <v>244</v>
      </c>
      <c r="O104" s="2623" t="s">
        <v>244</v>
      </c>
      <c r="P104" s="2623" t="s">
        <v>244</v>
      </c>
      <c r="Q104" s="2623" t="s">
        <v>244</v>
      </c>
      <c r="R104" s="2623" t="s">
        <v>244</v>
      </c>
      <c r="S104" s="2623" t="s">
        <v>244</v>
      </c>
      <c r="T104" s="2623" t="s">
        <v>244</v>
      </c>
      <c r="U104" s="2623" t="s">
        <v>244</v>
      </c>
      <c r="V104" s="2623" t="s">
        <v>244</v>
      </c>
      <c r="W104" s="2623" t="s">
        <v>244</v>
      </c>
      <c r="X104" s="2623" t="s">
        <v>244</v>
      </c>
      <c r="Y104" s="2623" t="s">
        <v>244</v>
      </c>
      <c r="Z104" s="2623" t="s">
        <v>244</v>
      </c>
      <c r="AA104" s="2623" t="s">
        <v>244</v>
      </c>
      <c r="AB104" s="2623" t="s">
        <v>244</v>
      </c>
      <c r="AC104" s="2623" t="s">
        <v>244</v>
      </c>
      <c r="AD104" s="2623" t="s">
        <v>244</v>
      </c>
      <c r="AE104" s="2623" t="s">
        <v>244</v>
      </c>
      <c r="AF104" s="2623" t="s">
        <v>244</v>
      </c>
      <c r="AG104" s="2623" t="s">
        <v>244</v>
      </c>
      <c r="AH104" s="2623" t="s">
        <v>244</v>
      </c>
      <c r="AI104" s="2623" t="s">
        <v>244</v>
      </c>
      <c r="AJ104" s="2623" t="s">
        <v>244</v>
      </c>
      <c r="AK104" s="2623" t="s">
        <v>244</v>
      </c>
      <c r="AL104" s="2623" t="s">
        <v>244</v>
      </c>
      <c r="AM104" s="2623" t="s">
        <v>244</v>
      </c>
      <c r="AN104" s="2623" t="s">
        <v>244</v>
      </c>
      <c r="AO104" s="2623" t="s">
        <v>244</v>
      </c>
      <c r="AP104" s="2623" t="s">
        <v>244</v>
      </c>
      <c r="AQ104" s="2623" t="s">
        <v>244</v>
      </c>
      <c r="AR104" s="2623" t="s">
        <v>244</v>
      </c>
      <c r="AS104" s="2623" t="s">
        <v>244</v>
      </c>
      <c r="AT104" s="2623" t="s">
        <v>244</v>
      </c>
      <c r="AU104" s="2623" t="s">
        <v>244</v>
      </c>
      <c r="AV104" s="2623" t="s">
        <v>244</v>
      </c>
      <c r="AW104" s="2623" t="s">
        <v>244</v>
      </c>
      <c r="AX104" s="2623" t="s">
        <v>244</v>
      </c>
      <c r="AY104" s="2623" t="s">
        <v>244</v>
      </c>
      <c r="AZ104" s="2623" t="s">
        <v>244</v>
      </c>
      <c r="BA104" s="2623" t="s">
        <v>244</v>
      </c>
      <c r="BB104" s="2623" t="s">
        <v>244</v>
      </c>
      <c r="BC104" s="2623" t="s">
        <v>244</v>
      </c>
      <c r="BD104" s="2623" t="s">
        <v>244</v>
      </c>
      <c r="BE104" s="2623" t="s">
        <v>244</v>
      </c>
      <c r="BF104" s="2623" t="s">
        <v>244</v>
      </c>
      <c r="BG104" s="2623" t="s">
        <v>244</v>
      </c>
      <c r="BH104" s="2623" t="s">
        <v>244</v>
      </c>
      <c r="BI104" s="2623" t="s">
        <v>244</v>
      </c>
      <c r="BJ104" s="2623" t="s">
        <v>244</v>
      </c>
      <c r="BK104" s="2623" t="s">
        <v>244</v>
      </c>
      <c r="BL104" s="2623" t="s">
        <v>244</v>
      </c>
      <c r="BM104" s="2623" t="s">
        <v>244</v>
      </c>
    </row>
    <row r="105" spans="1:65">
      <c r="A105" s="2623" t="s">
        <v>1276</v>
      </c>
      <c r="B105" s="2623">
        <v>120</v>
      </c>
      <c r="C105" s="2623">
        <v>1</v>
      </c>
      <c r="D105" s="2623">
        <v>62</v>
      </c>
      <c r="E105" s="2623">
        <v>57</v>
      </c>
      <c r="F105" s="2623">
        <v>51</v>
      </c>
      <c r="G105" s="2623" t="s">
        <v>244</v>
      </c>
      <c r="H105" s="2623">
        <v>13</v>
      </c>
      <c r="I105" s="2623">
        <v>38</v>
      </c>
      <c r="J105" s="2623" t="s">
        <v>244</v>
      </c>
      <c r="K105" s="2623" t="s">
        <v>244</v>
      </c>
      <c r="L105" s="2623" t="s">
        <v>244</v>
      </c>
      <c r="M105" s="2623" t="s">
        <v>244</v>
      </c>
      <c r="N105" s="2623">
        <v>8</v>
      </c>
      <c r="O105" s="2623" t="s">
        <v>244</v>
      </c>
      <c r="P105" s="2623">
        <v>5</v>
      </c>
      <c r="Q105" s="2623">
        <v>3</v>
      </c>
      <c r="R105" s="2623">
        <v>8</v>
      </c>
      <c r="S105" s="2623" t="s">
        <v>244</v>
      </c>
      <c r="T105" s="2623">
        <v>5</v>
      </c>
      <c r="U105" s="2623">
        <v>3</v>
      </c>
      <c r="V105" s="2623">
        <v>11</v>
      </c>
      <c r="W105" s="2623" t="s">
        <v>244</v>
      </c>
      <c r="X105" s="2623">
        <v>5</v>
      </c>
      <c r="Y105" s="2623">
        <v>6</v>
      </c>
      <c r="Z105" s="2623">
        <v>20</v>
      </c>
      <c r="AA105" s="2623" t="s">
        <v>244</v>
      </c>
      <c r="AB105" s="2623">
        <v>17</v>
      </c>
      <c r="AC105" s="2623">
        <v>3</v>
      </c>
      <c r="AD105" s="2623">
        <v>6</v>
      </c>
      <c r="AE105" s="2623" t="s">
        <v>244</v>
      </c>
      <c r="AF105" s="2623">
        <v>6</v>
      </c>
      <c r="AG105" s="2623" t="s">
        <v>244</v>
      </c>
      <c r="AH105" s="2623">
        <v>4</v>
      </c>
      <c r="AI105" s="2623">
        <v>1</v>
      </c>
      <c r="AJ105" s="2623">
        <v>3</v>
      </c>
      <c r="AK105" s="2623" t="s">
        <v>244</v>
      </c>
      <c r="AL105" s="2623">
        <v>4</v>
      </c>
      <c r="AM105" s="2623" t="s">
        <v>244</v>
      </c>
      <c r="AN105" s="2623">
        <v>4</v>
      </c>
      <c r="AO105" s="2623" t="s">
        <v>244</v>
      </c>
      <c r="AP105" s="2623" t="s">
        <v>244</v>
      </c>
      <c r="AQ105" s="2623" t="s">
        <v>244</v>
      </c>
      <c r="AR105" s="2623" t="s">
        <v>244</v>
      </c>
      <c r="AS105" s="2623" t="s">
        <v>244</v>
      </c>
      <c r="AT105" s="2623">
        <v>8</v>
      </c>
      <c r="AU105" s="2623" t="s">
        <v>244</v>
      </c>
      <c r="AV105" s="2623">
        <v>6</v>
      </c>
      <c r="AW105" s="2623">
        <v>2</v>
      </c>
      <c r="AX105" s="2623">
        <v>1</v>
      </c>
      <c r="AY105" s="2623" t="s">
        <v>244</v>
      </c>
      <c r="AZ105" s="2623">
        <v>1</v>
      </c>
      <c r="BA105" s="2623" t="s">
        <v>244</v>
      </c>
      <c r="BB105" s="2623">
        <v>3</v>
      </c>
      <c r="BC105" s="2623" t="s">
        <v>244</v>
      </c>
      <c r="BD105" s="2623">
        <v>1</v>
      </c>
      <c r="BE105" s="2623">
        <v>2</v>
      </c>
      <c r="BF105" s="2623">
        <v>2</v>
      </c>
      <c r="BG105" s="2623" t="s">
        <v>244</v>
      </c>
      <c r="BH105" s="2623">
        <v>2</v>
      </c>
      <c r="BI105" s="2623" t="s">
        <v>244</v>
      </c>
      <c r="BJ105" s="2623" t="s">
        <v>244</v>
      </c>
      <c r="BK105" s="2623" t="s">
        <v>244</v>
      </c>
      <c r="BL105" s="2623" t="s">
        <v>244</v>
      </c>
      <c r="BM105" s="2623" t="s">
        <v>244</v>
      </c>
    </row>
    <row r="106" spans="1:65">
      <c r="A106" s="2623" t="s">
        <v>1277</v>
      </c>
      <c r="B106" s="2623">
        <v>217</v>
      </c>
      <c r="C106" s="2623">
        <v>142</v>
      </c>
      <c r="D106" s="2623">
        <v>31</v>
      </c>
      <c r="E106" s="2623">
        <v>44</v>
      </c>
      <c r="F106" s="2623">
        <v>30</v>
      </c>
      <c r="G106" s="2623">
        <v>4</v>
      </c>
      <c r="H106" s="2623">
        <v>5</v>
      </c>
      <c r="I106" s="2623">
        <v>21</v>
      </c>
      <c r="J106" s="2623" t="s">
        <v>244</v>
      </c>
      <c r="K106" s="2623" t="s">
        <v>244</v>
      </c>
      <c r="L106" s="2623" t="s">
        <v>244</v>
      </c>
      <c r="M106" s="2623" t="s">
        <v>244</v>
      </c>
      <c r="N106" s="2623">
        <v>8</v>
      </c>
      <c r="O106" s="2623">
        <v>3</v>
      </c>
      <c r="P106" s="2623">
        <v>4</v>
      </c>
      <c r="Q106" s="2623">
        <v>1</v>
      </c>
      <c r="R106" s="2623">
        <v>37</v>
      </c>
      <c r="S106" s="2623">
        <v>32</v>
      </c>
      <c r="T106" s="2623">
        <v>3</v>
      </c>
      <c r="U106" s="2623">
        <v>2</v>
      </c>
      <c r="V106" s="2623">
        <v>23</v>
      </c>
      <c r="W106" s="2623">
        <v>21</v>
      </c>
      <c r="X106" s="2623">
        <v>1</v>
      </c>
      <c r="Y106" s="2623">
        <v>1</v>
      </c>
      <c r="Z106" s="2623">
        <v>76</v>
      </c>
      <c r="AA106" s="2623">
        <v>63</v>
      </c>
      <c r="AB106" s="2623" t="s">
        <v>244</v>
      </c>
      <c r="AC106" s="2623">
        <v>13</v>
      </c>
      <c r="AD106" s="2623">
        <v>37</v>
      </c>
      <c r="AE106" s="2623">
        <v>34</v>
      </c>
      <c r="AF106" s="2623" t="s">
        <v>244</v>
      </c>
      <c r="AG106" s="2623">
        <v>3</v>
      </c>
      <c r="AH106" s="2623">
        <v>7</v>
      </c>
      <c r="AI106" s="2623">
        <v>2</v>
      </c>
      <c r="AJ106" s="2623">
        <v>4</v>
      </c>
      <c r="AK106" s="2623">
        <v>1</v>
      </c>
      <c r="AL106" s="2623">
        <v>8</v>
      </c>
      <c r="AM106" s="2623">
        <v>4</v>
      </c>
      <c r="AN106" s="2623">
        <v>4</v>
      </c>
      <c r="AO106" s="2623" t="s">
        <v>244</v>
      </c>
      <c r="AP106" s="2623" t="s">
        <v>244</v>
      </c>
      <c r="AQ106" s="2623" t="s">
        <v>244</v>
      </c>
      <c r="AR106" s="2623" t="s">
        <v>244</v>
      </c>
      <c r="AS106" s="2623" t="s">
        <v>244</v>
      </c>
      <c r="AT106" s="2623">
        <v>19</v>
      </c>
      <c r="AU106" s="2623">
        <v>7</v>
      </c>
      <c r="AV106" s="2623">
        <v>8</v>
      </c>
      <c r="AW106" s="2623">
        <v>4</v>
      </c>
      <c r="AX106" s="2623">
        <v>6</v>
      </c>
      <c r="AY106" s="2623">
        <v>3</v>
      </c>
      <c r="AZ106" s="2623">
        <v>2</v>
      </c>
      <c r="BA106" s="2623">
        <v>1</v>
      </c>
      <c r="BB106" s="2623">
        <v>3</v>
      </c>
      <c r="BC106" s="2623">
        <v>3</v>
      </c>
      <c r="BD106" s="2623" t="s">
        <v>244</v>
      </c>
      <c r="BE106" s="2623" t="s">
        <v>244</v>
      </c>
      <c r="BF106" s="2623" t="s">
        <v>244</v>
      </c>
      <c r="BG106" s="2623" t="s">
        <v>244</v>
      </c>
      <c r="BH106" s="2623" t="s">
        <v>244</v>
      </c>
      <c r="BI106" s="2623" t="s">
        <v>244</v>
      </c>
      <c r="BJ106" s="2623" t="s">
        <v>244</v>
      </c>
      <c r="BK106" s="2623" t="s">
        <v>244</v>
      </c>
      <c r="BL106" s="2623" t="s">
        <v>244</v>
      </c>
      <c r="BM106" s="2623" t="s">
        <v>244</v>
      </c>
    </row>
    <row r="107" spans="1:65">
      <c r="A107" s="2623" t="s">
        <v>1278</v>
      </c>
      <c r="B107" s="2623">
        <v>114</v>
      </c>
      <c r="C107" s="2623">
        <v>27</v>
      </c>
      <c r="D107" s="2623">
        <v>54</v>
      </c>
      <c r="E107" s="2623">
        <v>33</v>
      </c>
      <c r="F107" s="2623">
        <v>12</v>
      </c>
      <c r="G107" s="2623" t="s">
        <v>244</v>
      </c>
      <c r="H107" s="2623">
        <v>11</v>
      </c>
      <c r="I107" s="2623">
        <v>1</v>
      </c>
      <c r="J107" s="2623" t="s">
        <v>244</v>
      </c>
      <c r="K107" s="2623" t="s">
        <v>244</v>
      </c>
      <c r="L107" s="2623" t="s">
        <v>244</v>
      </c>
      <c r="M107" s="2623" t="s">
        <v>244</v>
      </c>
      <c r="N107" s="2623">
        <v>7</v>
      </c>
      <c r="O107" s="2623" t="s">
        <v>244</v>
      </c>
      <c r="P107" s="2623">
        <v>4</v>
      </c>
      <c r="Q107" s="2623">
        <v>3</v>
      </c>
      <c r="R107" s="2623">
        <v>17</v>
      </c>
      <c r="S107" s="2623">
        <v>4</v>
      </c>
      <c r="T107" s="2623">
        <v>5</v>
      </c>
      <c r="U107" s="2623">
        <v>8</v>
      </c>
      <c r="V107" s="2623">
        <v>28</v>
      </c>
      <c r="W107" s="2623">
        <v>9</v>
      </c>
      <c r="X107" s="2623">
        <v>10</v>
      </c>
      <c r="Y107" s="2623">
        <v>9</v>
      </c>
      <c r="Z107" s="2623">
        <v>30</v>
      </c>
      <c r="AA107" s="2623">
        <v>12</v>
      </c>
      <c r="AB107" s="2623">
        <v>9</v>
      </c>
      <c r="AC107" s="2623">
        <v>9</v>
      </c>
      <c r="AD107" s="2623" t="s">
        <v>244</v>
      </c>
      <c r="AE107" s="2623" t="s">
        <v>244</v>
      </c>
      <c r="AF107" s="2623" t="s">
        <v>244</v>
      </c>
      <c r="AG107" s="2623" t="s">
        <v>244</v>
      </c>
      <c r="AH107" s="2623">
        <v>5</v>
      </c>
      <c r="AI107" s="2623">
        <v>1</v>
      </c>
      <c r="AJ107" s="2623">
        <v>4</v>
      </c>
      <c r="AK107" s="2623" t="s">
        <v>244</v>
      </c>
      <c r="AL107" s="2623">
        <v>3</v>
      </c>
      <c r="AM107" s="2623">
        <v>1</v>
      </c>
      <c r="AN107" s="2623">
        <v>2</v>
      </c>
      <c r="AO107" s="2623" t="s">
        <v>244</v>
      </c>
      <c r="AP107" s="2623" t="s">
        <v>244</v>
      </c>
      <c r="AQ107" s="2623" t="s">
        <v>244</v>
      </c>
      <c r="AR107" s="2623" t="s">
        <v>244</v>
      </c>
      <c r="AS107" s="2623" t="s">
        <v>244</v>
      </c>
      <c r="AT107" s="2623">
        <v>6</v>
      </c>
      <c r="AU107" s="2623" t="s">
        <v>244</v>
      </c>
      <c r="AV107" s="2623">
        <v>6</v>
      </c>
      <c r="AW107" s="2623" t="s">
        <v>244</v>
      </c>
      <c r="AX107" s="2623">
        <v>3</v>
      </c>
      <c r="AY107" s="2623" t="s">
        <v>244</v>
      </c>
      <c r="AZ107" s="2623">
        <v>1</v>
      </c>
      <c r="BA107" s="2623">
        <v>2</v>
      </c>
      <c r="BB107" s="2623">
        <v>3</v>
      </c>
      <c r="BC107" s="2623" t="s">
        <v>244</v>
      </c>
      <c r="BD107" s="2623">
        <v>2</v>
      </c>
      <c r="BE107" s="2623">
        <v>1</v>
      </c>
      <c r="BF107" s="2623" t="s">
        <v>244</v>
      </c>
      <c r="BG107" s="2623" t="s">
        <v>244</v>
      </c>
      <c r="BH107" s="2623" t="s">
        <v>244</v>
      </c>
      <c r="BI107" s="2623" t="s">
        <v>244</v>
      </c>
      <c r="BJ107" s="2623" t="s">
        <v>244</v>
      </c>
      <c r="BK107" s="2623" t="s">
        <v>244</v>
      </c>
      <c r="BL107" s="2623" t="s">
        <v>244</v>
      </c>
      <c r="BM107" s="2623" t="s">
        <v>244</v>
      </c>
    </row>
    <row r="108" spans="1:65">
      <c r="A108" s="2623" t="s">
        <v>1279</v>
      </c>
      <c r="B108" s="2623">
        <v>51</v>
      </c>
      <c r="C108" s="2623">
        <v>29</v>
      </c>
      <c r="D108" s="2623">
        <v>21</v>
      </c>
      <c r="E108" s="2623">
        <v>1</v>
      </c>
      <c r="F108" s="2623">
        <v>2</v>
      </c>
      <c r="G108" s="2623">
        <v>2</v>
      </c>
      <c r="H108" s="2623" t="s">
        <v>244</v>
      </c>
      <c r="I108" s="2623" t="s">
        <v>244</v>
      </c>
      <c r="J108" s="2623" t="s">
        <v>244</v>
      </c>
      <c r="K108" s="2623" t="s">
        <v>244</v>
      </c>
      <c r="L108" s="2623" t="s">
        <v>244</v>
      </c>
      <c r="M108" s="2623" t="s">
        <v>244</v>
      </c>
      <c r="N108" s="2623">
        <v>1</v>
      </c>
      <c r="O108" s="2623">
        <v>1</v>
      </c>
      <c r="P108" s="2623" t="s">
        <v>244</v>
      </c>
      <c r="Q108" s="2623" t="s">
        <v>244</v>
      </c>
      <c r="R108" s="2623">
        <v>3</v>
      </c>
      <c r="S108" s="2623">
        <v>3</v>
      </c>
      <c r="T108" s="2623" t="s">
        <v>244</v>
      </c>
      <c r="U108" s="2623" t="s">
        <v>244</v>
      </c>
      <c r="V108" s="2623">
        <v>8</v>
      </c>
      <c r="W108" s="2623">
        <v>8</v>
      </c>
      <c r="X108" s="2623" t="s">
        <v>244</v>
      </c>
      <c r="Y108" s="2623" t="s">
        <v>244</v>
      </c>
      <c r="Z108" s="2623">
        <v>14</v>
      </c>
      <c r="AA108" s="2623">
        <v>13</v>
      </c>
      <c r="AB108" s="2623" t="s">
        <v>244</v>
      </c>
      <c r="AC108" s="2623">
        <v>1</v>
      </c>
      <c r="AD108" s="2623">
        <v>13</v>
      </c>
      <c r="AE108" s="2623">
        <v>13</v>
      </c>
      <c r="AF108" s="2623" t="s">
        <v>244</v>
      </c>
      <c r="AG108" s="2623" t="s">
        <v>244</v>
      </c>
      <c r="AH108" s="2623">
        <v>1</v>
      </c>
      <c r="AI108" s="2623">
        <v>1</v>
      </c>
      <c r="AJ108" s="2623" t="s">
        <v>244</v>
      </c>
      <c r="AK108" s="2623" t="s">
        <v>244</v>
      </c>
      <c r="AL108" s="2623">
        <v>1</v>
      </c>
      <c r="AM108" s="2623">
        <v>1</v>
      </c>
      <c r="AN108" s="2623" t="s">
        <v>244</v>
      </c>
      <c r="AO108" s="2623" t="s">
        <v>244</v>
      </c>
      <c r="AP108" s="2623" t="s">
        <v>244</v>
      </c>
      <c r="AQ108" s="2623" t="s">
        <v>244</v>
      </c>
      <c r="AR108" s="2623" t="s">
        <v>244</v>
      </c>
      <c r="AS108" s="2623" t="s">
        <v>244</v>
      </c>
      <c r="AT108" s="2623">
        <v>12</v>
      </c>
      <c r="AU108" s="2623" t="s">
        <v>244</v>
      </c>
      <c r="AV108" s="2623">
        <v>12</v>
      </c>
      <c r="AW108" s="2623" t="s">
        <v>244</v>
      </c>
      <c r="AX108" s="2623">
        <v>4</v>
      </c>
      <c r="AY108" s="2623" t="s">
        <v>244</v>
      </c>
      <c r="AZ108" s="2623">
        <v>4</v>
      </c>
      <c r="BA108" s="2623" t="s">
        <v>244</v>
      </c>
      <c r="BB108" s="2623">
        <v>5</v>
      </c>
      <c r="BC108" s="2623" t="s">
        <v>244</v>
      </c>
      <c r="BD108" s="2623">
        <v>5</v>
      </c>
      <c r="BE108" s="2623" t="s">
        <v>244</v>
      </c>
      <c r="BF108" s="2623" t="s">
        <v>244</v>
      </c>
      <c r="BG108" s="2623" t="s">
        <v>244</v>
      </c>
      <c r="BH108" s="2623" t="s">
        <v>244</v>
      </c>
      <c r="BI108" s="2623" t="s">
        <v>244</v>
      </c>
      <c r="BJ108" s="2623" t="s">
        <v>244</v>
      </c>
      <c r="BK108" s="2623" t="s">
        <v>244</v>
      </c>
      <c r="BL108" s="2623" t="s">
        <v>244</v>
      </c>
      <c r="BM108" s="2623" t="s">
        <v>244</v>
      </c>
    </row>
    <row r="109" spans="1:65">
      <c r="A109" s="2623" t="s">
        <v>1280</v>
      </c>
      <c r="B109" s="2623">
        <v>119</v>
      </c>
      <c r="C109" s="2623">
        <v>107</v>
      </c>
      <c r="D109" s="2623">
        <v>7</v>
      </c>
      <c r="E109" s="2623">
        <v>5</v>
      </c>
      <c r="F109" s="2623">
        <v>3</v>
      </c>
      <c r="G109" s="2623">
        <v>3</v>
      </c>
      <c r="H109" s="2623" t="s">
        <v>244</v>
      </c>
      <c r="I109" s="2623" t="s">
        <v>244</v>
      </c>
      <c r="J109" s="2623">
        <v>2</v>
      </c>
      <c r="K109" s="2623" t="s">
        <v>244</v>
      </c>
      <c r="L109" s="2623">
        <v>2</v>
      </c>
      <c r="M109" s="2623" t="s">
        <v>244</v>
      </c>
      <c r="N109" s="2623">
        <v>5</v>
      </c>
      <c r="O109" s="2623" t="s">
        <v>244</v>
      </c>
      <c r="P109" s="2623">
        <v>5</v>
      </c>
      <c r="Q109" s="2623" t="s">
        <v>244</v>
      </c>
      <c r="R109" s="2623">
        <v>18</v>
      </c>
      <c r="S109" s="2623">
        <v>15</v>
      </c>
      <c r="T109" s="2623" t="s">
        <v>244</v>
      </c>
      <c r="U109" s="2623">
        <v>3</v>
      </c>
      <c r="V109" s="2623">
        <v>16</v>
      </c>
      <c r="W109" s="2623">
        <v>16</v>
      </c>
      <c r="X109" s="2623" t="s">
        <v>244</v>
      </c>
      <c r="Y109" s="2623" t="s">
        <v>244</v>
      </c>
      <c r="Z109" s="2623">
        <v>47</v>
      </c>
      <c r="AA109" s="2623">
        <v>46</v>
      </c>
      <c r="AB109" s="2623" t="s">
        <v>244</v>
      </c>
      <c r="AC109" s="2623">
        <v>1</v>
      </c>
      <c r="AD109" s="2623">
        <v>13</v>
      </c>
      <c r="AE109" s="2623">
        <v>13</v>
      </c>
      <c r="AF109" s="2623" t="s">
        <v>244</v>
      </c>
      <c r="AG109" s="2623" t="s">
        <v>244</v>
      </c>
      <c r="AH109" s="2623">
        <v>7</v>
      </c>
      <c r="AI109" s="2623">
        <v>6</v>
      </c>
      <c r="AJ109" s="2623" t="s">
        <v>244</v>
      </c>
      <c r="AK109" s="2623">
        <v>1</v>
      </c>
      <c r="AL109" s="2623">
        <v>1</v>
      </c>
      <c r="AM109" s="2623">
        <v>1</v>
      </c>
      <c r="AN109" s="2623" t="s">
        <v>244</v>
      </c>
      <c r="AO109" s="2623" t="s">
        <v>244</v>
      </c>
      <c r="AP109" s="2623" t="s">
        <v>244</v>
      </c>
      <c r="AQ109" s="2623" t="s">
        <v>244</v>
      </c>
      <c r="AR109" s="2623" t="s">
        <v>244</v>
      </c>
      <c r="AS109" s="2623" t="s">
        <v>244</v>
      </c>
      <c r="AT109" s="2623">
        <v>8</v>
      </c>
      <c r="AU109" s="2623">
        <v>8</v>
      </c>
      <c r="AV109" s="2623" t="s">
        <v>244</v>
      </c>
      <c r="AW109" s="2623" t="s">
        <v>244</v>
      </c>
      <c r="AX109" s="2623">
        <v>4</v>
      </c>
      <c r="AY109" s="2623">
        <v>4</v>
      </c>
      <c r="AZ109" s="2623" t="s">
        <v>244</v>
      </c>
      <c r="BA109" s="2623" t="s">
        <v>244</v>
      </c>
      <c r="BB109" s="2623">
        <v>2</v>
      </c>
      <c r="BC109" s="2623">
        <v>2</v>
      </c>
      <c r="BD109" s="2623" t="s">
        <v>244</v>
      </c>
      <c r="BE109" s="2623" t="s">
        <v>244</v>
      </c>
      <c r="BF109" s="2623">
        <v>1</v>
      </c>
      <c r="BG109" s="2623">
        <v>1</v>
      </c>
      <c r="BH109" s="2623" t="s">
        <v>244</v>
      </c>
      <c r="BI109" s="2623" t="s">
        <v>244</v>
      </c>
      <c r="BJ109" s="2623">
        <v>5</v>
      </c>
      <c r="BK109" s="2623">
        <v>5</v>
      </c>
      <c r="BL109" s="2623" t="s">
        <v>244</v>
      </c>
      <c r="BM109" s="2623" t="s">
        <v>244</v>
      </c>
    </row>
    <row r="110" spans="1:65">
      <c r="A110" s="2623" t="s">
        <v>1281</v>
      </c>
      <c r="B110" s="2623">
        <v>236</v>
      </c>
      <c r="C110" s="2623">
        <v>122</v>
      </c>
      <c r="D110" s="2623">
        <v>66</v>
      </c>
      <c r="E110" s="2623">
        <v>48</v>
      </c>
      <c r="F110" s="2623">
        <v>22</v>
      </c>
      <c r="G110" s="2623" t="s">
        <v>244</v>
      </c>
      <c r="H110" s="2623">
        <v>9</v>
      </c>
      <c r="I110" s="2623">
        <v>13</v>
      </c>
      <c r="J110" s="2623">
        <v>1</v>
      </c>
      <c r="K110" s="2623" t="s">
        <v>244</v>
      </c>
      <c r="L110" s="2623">
        <v>1</v>
      </c>
      <c r="M110" s="2623" t="s">
        <v>244</v>
      </c>
      <c r="N110" s="2623">
        <v>5</v>
      </c>
      <c r="O110" s="2623" t="s">
        <v>244</v>
      </c>
      <c r="P110" s="2623">
        <v>5</v>
      </c>
      <c r="Q110" s="2623" t="s">
        <v>244</v>
      </c>
      <c r="R110" s="2623">
        <v>47</v>
      </c>
      <c r="S110" s="2623">
        <v>28</v>
      </c>
      <c r="T110" s="2623">
        <v>8</v>
      </c>
      <c r="U110" s="2623">
        <v>11</v>
      </c>
      <c r="V110" s="2623">
        <v>33</v>
      </c>
      <c r="W110" s="2623">
        <v>23</v>
      </c>
      <c r="X110" s="2623">
        <v>5</v>
      </c>
      <c r="Y110" s="2623">
        <v>5</v>
      </c>
      <c r="Z110" s="2623">
        <v>83</v>
      </c>
      <c r="AA110" s="2623">
        <v>53</v>
      </c>
      <c r="AB110" s="2623">
        <v>13</v>
      </c>
      <c r="AC110" s="2623">
        <v>17</v>
      </c>
      <c r="AD110" s="2623">
        <v>22</v>
      </c>
      <c r="AE110" s="2623">
        <v>16</v>
      </c>
      <c r="AF110" s="2623">
        <v>5</v>
      </c>
      <c r="AG110" s="2623">
        <v>1</v>
      </c>
      <c r="AH110" s="2623">
        <v>16</v>
      </c>
      <c r="AI110" s="2623">
        <v>13</v>
      </c>
      <c r="AJ110" s="2623">
        <v>2</v>
      </c>
      <c r="AK110" s="2623">
        <v>1</v>
      </c>
      <c r="AL110" s="2623">
        <v>6</v>
      </c>
      <c r="AM110" s="2623">
        <v>1</v>
      </c>
      <c r="AN110" s="2623">
        <v>5</v>
      </c>
      <c r="AO110" s="2623" t="s">
        <v>244</v>
      </c>
      <c r="AP110" s="2623">
        <v>1</v>
      </c>
      <c r="AQ110" s="2623" t="s">
        <v>244</v>
      </c>
      <c r="AR110" s="2623">
        <v>1</v>
      </c>
      <c r="AS110" s="2623" t="s">
        <v>244</v>
      </c>
      <c r="AT110" s="2623">
        <v>16</v>
      </c>
      <c r="AU110" s="2623">
        <v>4</v>
      </c>
      <c r="AV110" s="2623">
        <v>12</v>
      </c>
      <c r="AW110" s="2623" t="s">
        <v>244</v>
      </c>
      <c r="AX110" s="2623">
        <v>1</v>
      </c>
      <c r="AY110" s="2623" t="s">
        <v>244</v>
      </c>
      <c r="AZ110" s="2623">
        <v>1</v>
      </c>
      <c r="BA110" s="2623" t="s">
        <v>244</v>
      </c>
      <c r="BB110" s="2623">
        <v>1</v>
      </c>
      <c r="BC110" s="2623" t="s">
        <v>244</v>
      </c>
      <c r="BD110" s="2623">
        <v>1</v>
      </c>
      <c r="BE110" s="2623" t="s">
        <v>244</v>
      </c>
      <c r="BF110" s="2623" t="s">
        <v>244</v>
      </c>
      <c r="BG110" s="2623" t="s">
        <v>244</v>
      </c>
      <c r="BH110" s="2623" t="s">
        <v>244</v>
      </c>
      <c r="BI110" s="2623" t="s">
        <v>244</v>
      </c>
      <c r="BJ110" s="2623">
        <v>4</v>
      </c>
      <c r="BK110" s="2623" t="s">
        <v>244</v>
      </c>
      <c r="BL110" s="2623">
        <v>3</v>
      </c>
      <c r="BM110" s="2623">
        <v>1</v>
      </c>
    </row>
    <row r="111" spans="1:65">
      <c r="A111" s="2623" t="s">
        <v>1282</v>
      </c>
      <c r="B111" s="2623">
        <v>172</v>
      </c>
      <c r="C111" s="2623">
        <v>116</v>
      </c>
      <c r="D111" s="2623">
        <v>32</v>
      </c>
      <c r="E111" s="2623">
        <v>24</v>
      </c>
      <c r="F111" s="2623">
        <v>10</v>
      </c>
      <c r="G111" s="2623" t="s">
        <v>244</v>
      </c>
      <c r="H111" s="2623">
        <v>10</v>
      </c>
      <c r="I111" s="2623" t="s">
        <v>244</v>
      </c>
      <c r="J111" s="2623">
        <v>2</v>
      </c>
      <c r="K111" s="2623" t="s">
        <v>244</v>
      </c>
      <c r="L111" s="2623">
        <v>2</v>
      </c>
      <c r="M111" s="2623" t="s">
        <v>244</v>
      </c>
      <c r="N111" s="2623">
        <v>4</v>
      </c>
      <c r="O111" s="2623" t="s">
        <v>244</v>
      </c>
      <c r="P111" s="2623">
        <v>3</v>
      </c>
      <c r="Q111" s="2623">
        <v>1</v>
      </c>
      <c r="R111" s="2623">
        <v>32</v>
      </c>
      <c r="S111" s="2623">
        <v>26</v>
      </c>
      <c r="T111" s="2623" t="s">
        <v>244</v>
      </c>
      <c r="U111" s="2623">
        <v>6</v>
      </c>
      <c r="V111" s="2623">
        <v>21</v>
      </c>
      <c r="W111" s="2623">
        <v>16</v>
      </c>
      <c r="X111" s="2623" t="s">
        <v>244</v>
      </c>
      <c r="Y111" s="2623">
        <v>5</v>
      </c>
      <c r="Z111" s="2623">
        <v>69</v>
      </c>
      <c r="AA111" s="2623">
        <v>61</v>
      </c>
      <c r="AB111" s="2623" t="s">
        <v>244</v>
      </c>
      <c r="AC111" s="2623">
        <v>8</v>
      </c>
      <c r="AD111" s="2623">
        <v>50</v>
      </c>
      <c r="AE111" s="2623">
        <v>46</v>
      </c>
      <c r="AF111" s="2623" t="s">
        <v>244</v>
      </c>
      <c r="AG111" s="2623">
        <v>4</v>
      </c>
      <c r="AH111" s="2623">
        <v>5</v>
      </c>
      <c r="AI111" s="2623">
        <v>3</v>
      </c>
      <c r="AJ111" s="2623">
        <v>2</v>
      </c>
      <c r="AK111" s="2623" t="s">
        <v>244</v>
      </c>
      <c r="AL111" s="2623">
        <v>3</v>
      </c>
      <c r="AM111" s="2623">
        <v>2</v>
      </c>
      <c r="AN111" s="2623">
        <v>1</v>
      </c>
      <c r="AO111" s="2623" t="s">
        <v>244</v>
      </c>
      <c r="AP111" s="2623" t="s">
        <v>244</v>
      </c>
      <c r="AQ111" s="2623" t="s">
        <v>244</v>
      </c>
      <c r="AR111" s="2623" t="s">
        <v>244</v>
      </c>
      <c r="AS111" s="2623" t="s">
        <v>244</v>
      </c>
      <c r="AT111" s="2623">
        <v>5</v>
      </c>
      <c r="AU111" s="2623">
        <v>3</v>
      </c>
      <c r="AV111" s="2623">
        <v>2</v>
      </c>
      <c r="AW111" s="2623" t="s">
        <v>244</v>
      </c>
      <c r="AX111" s="2623">
        <v>8</v>
      </c>
      <c r="AY111" s="2623">
        <v>1</v>
      </c>
      <c r="AZ111" s="2623">
        <v>5</v>
      </c>
      <c r="BA111" s="2623">
        <v>2</v>
      </c>
      <c r="BB111" s="2623">
        <v>5</v>
      </c>
      <c r="BC111" s="2623">
        <v>1</v>
      </c>
      <c r="BD111" s="2623">
        <v>3</v>
      </c>
      <c r="BE111" s="2623">
        <v>1</v>
      </c>
      <c r="BF111" s="2623" t="s">
        <v>244</v>
      </c>
      <c r="BG111" s="2623" t="s">
        <v>244</v>
      </c>
      <c r="BH111" s="2623" t="s">
        <v>244</v>
      </c>
      <c r="BI111" s="2623" t="s">
        <v>244</v>
      </c>
      <c r="BJ111" s="2623">
        <v>8</v>
      </c>
      <c r="BK111" s="2623">
        <v>3</v>
      </c>
      <c r="BL111" s="2623">
        <v>4</v>
      </c>
      <c r="BM111" s="2623">
        <v>1</v>
      </c>
    </row>
    <row r="112" spans="1:65">
      <c r="A112" s="2623" t="s">
        <v>1283</v>
      </c>
      <c r="B112" s="2623">
        <v>298</v>
      </c>
      <c r="C112" s="2623">
        <v>144</v>
      </c>
      <c r="D112" s="2623">
        <v>116</v>
      </c>
      <c r="E112" s="2623">
        <v>38</v>
      </c>
      <c r="F112" s="2623">
        <v>47</v>
      </c>
      <c r="G112" s="2623">
        <v>22</v>
      </c>
      <c r="H112" s="2623">
        <v>12</v>
      </c>
      <c r="I112" s="2623">
        <v>13</v>
      </c>
      <c r="J112" s="2623" t="s">
        <v>244</v>
      </c>
      <c r="K112" s="2623" t="s">
        <v>244</v>
      </c>
      <c r="L112" s="2623" t="s">
        <v>244</v>
      </c>
      <c r="M112" s="2623" t="s">
        <v>244</v>
      </c>
      <c r="N112" s="2623">
        <v>12</v>
      </c>
      <c r="O112" s="2623" t="s">
        <v>244</v>
      </c>
      <c r="P112" s="2623">
        <v>10</v>
      </c>
      <c r="Q112" s="2623">
        <v>2</v>
      </c>
      <c r="R112" s="2623">
        <v>32</v>
      </c>
      <c r="S112" s="2623">
        <v>24</v>
      </c>
      <c r="T112" s="2623">
        <v>4</v>
      </c>
      <c r="U112" s="2623">
        <v>4</v>
      </c>
      <c r="V112" s="2623">
        <v>51</v>
      </c>
      <c r="W112" s="2623">
        <v>29</v>
      </c>
      <c r="X112" s="2623">
        <v>12</v>
      </c>
      <c r="Y112" s="2623">
        <v>10</v>
      </c>
      <c r="Z112" s="2623">
        <v>77</v>
      </c>
      <c r="AA112" s="2623">
        <v>63</v>
      </c>
      <c r="AB112" s="2623">
        <v>5</v>
      </c>
      <c r="AC112" s="2623">
        <v>9</v>
      </c>
      <c r="AD112" s="2623">
        <v>36</v>
      </c>
      <c r="AE112" s="2623">
        <v>31</v>
      </c>
      <c r="AF112" s="2623">
        <v>3</v>
      </c>
      <c r="AG112" s="2623">
        <v>2</v>
      </c>
      <c r="AH112" s="2623">
        <v>11</v>
      </c>
      <c r="AI112" s="2623">
        <v>1</v>
      </c>
      <c r="AJ112" s="2623">
        <v>10</v>
      </c>
      <c r="AK112" s="2623" t="s">
        <v>244</v>
      </c>
      <c r="AL112" s="2623">
        <v>13</v>
      </c>
      <c r="AM112" s="2623">
        <v>1</v>
      </c>
      <c r="AN112" s="2623">
        <v>12</v>
      </c>
      <c r="AO112" s="2623" t="s">
        <v>244</v>
      </c>
      <c r="AP112" s="2623">
        <v>5</v>
      </c>
      <c r="AQ112" s="2623" t="s">
        <v>244</v>
      </c>
      <c r="AR112" s="2623">
        <v>5</v>
      </c>
      <c r="AS112" s="2623" t="s">
        <v>244</v>
      </c>
      <c r="AT112" s="2623">
        <v>27</v>
      </c>
      <c r="AU112" s="2623">
        <v>2</v>
      </c>
      <c r="AV112" s="2623">
        <v>25</v>
      </c>
      <c r="AW112" s="2623" t="s">
        <v>244</v>
      </c>
      <c r="AX112" s="2623">
        <v>16</v>
      </c>
      <c r="AY112" s="2623">
        <v>2</v>
      </c>
      <c r="AZ112" s="2623">
        <v>14</v>
      </c>
      <c r="BA112" s="2623" t="s">
        <v>244</v>
      </c>
      <c r="BB112" s="2623">
        <v>4</v>
      </c>
      <c r="BC112" s="2623" t="s">
        <v>244</v>
      </c>
      <c r="BD112" s="2623">
        <v>4</v>
      </c>
      <c r="BE112" s="2623" t="s">
        <v>244</v>
      </c>
      <c r="BF112" s="2623" t="s">
        <v>244</v>
      </c>
      <c r="BG112" s="2623" t="s">
        <v>244</v>
      </c>
      <c r="BH112" s="2623" t="s">
        <v>244</v>
      </c>
      <c r="BI112" s="2623" t="s">
        <v>244</v>
      </c>
      <c r="BJ112" s="2623">
        <v>3</v>
      </c>
      <c r="BK112" s="2623" t="s">
        <v>244</v>
      </c>
      <c r="BL112" s="2623">
        <v>3</v>
      </c>
      <c r="BM112" s="2623" t="s">
        <v>244</v>
      </c>
    </row>
    <row r="113" spans="1:65">
      <c r="A113" s="2623" t="s">
        <v>1284</v>
      </c>
      <c r="B113" s="2623">
        <v>325</v>
      </c>
      <c r="C113" s="2623">
        <v>139</v>
      </c>
      <c r="D113" s="2623">
        <v>82</v>
      </c>
      <c r="E113" s="2623">
        <v>104</v>
      </c>
      <c r="F113" s="2623">
        <v>55</v>
      </c>
      <c r="G113" s="2623">
        <v>7</v>
      </c>
      <c r="H113" s="2623">
        <v>14</v>
      </c>
      <c r="I113" s="2623">
        <v>34</v>
      </c>
      <c r="J113" s="2623" t="s">
        <v>244</v>
      </c>
      <c r="K113" s="2623" t="s">
        <v>244</v>
      </c>
      <c r="L113" s="2623" t="s">
        <v>244</v>
      </c>
      <c r="M113" s="2623" t="s">
        <v>244</v>
      </c>
      <c r="N113" s="2623">
        <v>10</v>
      </c>
      <c r="O113" s="2623">
        <v>2</v>
      </c>
      <c r="P113" s="2623">
        <v>6</v>
      </c>
      <c r="Q113" s="2623">
        <v>2</v>
      </c>
      <c r="R113" s="2623">
        <v>46</v>
      </c>
      <c r="S113" s="2623">
        <v>16</v>
      </c>
      <c r="T113" s="2623">
        <v>12</v>
      </c>
      <c r="U113" s="2623">
        <v>18</v>
      </c>
      <c r="V113" s="2623">
        <v>53</v>
      </c>
      <c r="W113" s="2623">
        <v>25</v>
      </c>
      <c r="X113" s="2623">
        <v>19</v>
      </c>
      <c r="Y113" s="2623">
        <v>9</v>
      </c>
      <c r="Z113" s="2623">
        <v>97</v>
      </c>
      <c r="AA113" s="2623">
        <v>45</v>
      </c>
      <c r="AB113" s="2623">
        <v>16</v>
      </c>
      <c r="AC113" s="2623">
        <v>36</v>
      </c>
      <c r="AD113" s="2623">
        <v>24</v>
      </c>
      <c r="AE113" s="2623">
        <v>19</v>
      </c>
      <c r="AF113" s="2623">
        <v>2</v>
      </c>
      <c r="AG113" s="2623">
        <v>3</v>
      </c>
      <c r="AH113" s="2623">
        <v>8</v>
      </c>
      <c r="AI113" s="2623">
        <v>2</v>
      </c>
      <c r="AJ113" s="2623">
        <v>5</v>
      </c>
      <c r="AK113" s="2623">
        <v>1</v>
      </c>
      <c r="AL113" s="2623">
        <v>8</v>
      </c>
      <c r="AM113" s="2623">
        <v>3</v>
      </c>
      <c r="AN113" s="2623">
        <v>4</v>
      </c>
      <c r="AO113" s="2623">
        <v>1</v>
      </c>
      <c r="AP113" s="2623">
        <v>2</v>
      </c>
      <c r="AQ113" s="2623" t="s">
        <v>244</v>
      </c>
      <c r="AR113" s="2623">
        <v>1</v>
      </c>
      <c r="AS113" s="2623">
        <v>1</v>
      </c>
      <c r="AT113" s="2623">
        <v>32</v>
      </c>
      <c r="AU113" s="2623">
        <v>25</v>
      </c>
      <c r="AV113" s="2623">
        <v>5</v>
      </c>
      <c r="AW113" s="2623">
        <v>2</v>
      </c>
      <c r="AX113" s="2623">
        <v>11</v>
      </c>
      <c r="AY113" s="2623">
        <v>11</v>
      </c>
      <c r="AZ113" s="2623" t="s">
        <v>244</v>
      </c>
      <c r="BA113" s="2623" t="s">
        <v>244</v>
      </c>
      <c r="BB113" s="2623">
        <v>3</v>
      </c>
      <c r="BC113" s="2623">
        <v>3</v>
      </c>
      <c r="BD113" s="2623" t="s">
        <v>244</v>
      </c>
      <c r="BE113" s="2623" t="s">
        <v>244</v>
      </c>
      <c r="BF113" s="2623" t="s">
        <v>244</v>
      </c>
      <c r="BG113" s="2623" t="s">
        <v>244</v>
      </c>
      <c r="BH113" s="2623" t="s">
        <v>244</v>
      </c>
      <c r="BI113" s="2623" t="s">
        <v>244</v>
      </c>
      <c r="BJ113" s="2623" t="s">
        <v>244</v>
      </c>
      <c r="BK113" s="2623" t="s">
        <v>244</v>
      </c>
      <c r="BL113" s="2623" t="s">
        <v>244</v>
      </c>
      <c r="BM113" s="2623" t="s">
        <v>244</v>
      </c>
    </row>
    <row r="114" spans="1:65">
      <c r="A114" s="2623" t="s">
        <v>1285</v>
      </c>
      <c r="B114" s="2623">
        <v>335</v>
      </c>
      <c r="C114" s="2623">
        <v>201</v>
      </c>
      <c r="D114" s="2623">
        <v>40</v>
      </c>
      <c r="E114" s="2623">
        <v>94</v>
      </c>
      <c r="F114" s="2623">
        <v>81</v>
      </c>
      <c r="G114" s="2623">
        <v>13</v>
      </c>
      <c r="H114" s="2623">
        <v>10</v>
      </c>
      <c r="I114" s="2623">
        <v>58</v>
      </c>
      <c r="J114" s="2623">
        <v>2</v>
      </c>
      <c r="K114" s="2623" t="s">
        <v>244</v>
      </c>
      <c r="L114" s="2623">
        <v>2</v>
      </c>
      <c r="M114" s="2623" t="s">
        <v>244</v>
      </c>
      <c r="N114" s="2623">
        <v>13</v>
      </c>
      <c r="O114" s="2623">
        <v>7</v>
      </c>
      <c r="P114" s="2623">
        <v>4</v>
      </c>
      <c r="Q114" s="2623">
        <v>2</v>
      </c>
      <c r="R114" s="2623">
        <v>39</v>
      </c>
      <c r="S114" s="2623">
        <v>31</v>
      </c>
      <c r="T114" s="2623">
        <v>3</v>
      </c>
      <c r="U114" s="2623">
        <v>5</v>
      </c>
      <c r="V114" s="2623">
        <v>61</v>
      </c>
      <c r="W114" s="2623">
        <v>48</v>
      </c>
      <c r="X114" s="2623">
        <v>2</v>
      </c>
      <c r="Y114" s="2623">
        <v>11</v>
      </c>
      <c r="Z114" s="2623">
        <v>90</v>
      </c>
      <c r="AA114" s="2623">
        <v>73</v>
      </c>
      <c r="AB114" s="2623" t="s">
        <v>244</v>
      </c>
      <c r="AC114" s="2623">
        <v>17</v>
      </c>
      <c r="AD114" s="2623">
        <v>38</v>
      </c>
      <c r="AE114" s="2623">
        <v>36</v>
      </c>
      <c r="AF114" s="2623" t="s">
        <v>244</v>
      </c>
      <c r="AG114" s="2623">
        <v>2</v>
      </c>
      <c r="AH114" s="2623">
        <v>14</v>
      </c>
      <c r="AI114" s="2623">
        <v>9</v>
      </c>
      <c r="AJ114" s="2623">
        <v>4</v>
      </c>
      <c r="AK114" s="2623">
        <v>1</v>
      </c>
      <c r="AL114" s="2623">
        <v>15</v>
      </c>
      <c r="AM114" s="2623">
        <v>9</v>
      </c>
      <c r="AN114" s="2623">
        <v>6</v>
      </c>
      <c r="AO114" s="2623" t="s">
        <v>244</v>
      </c>
      <c r="AP114" s="2623" t="s">
        <v>244</v>
      </c>
      <c r="AQ114" s="2623" t="s">
        <v>244</v>
      </c>
      <c r="AR114" s="2623" t="s">
        <v>244</v>
      </c>
      <c r="AS114" s="2623" t="s">
        <v>244</v>
      </c>
      <c r="AT114" s="2623">
        <v>12</v>
      </c>
      <c r="AU114" s="2623">
        <v>8</v>
      </c>
      <c r="AV114" s="2623">
        <v>4</v>
      </c>
      <c r="AW114" s="2623" t="s">
        <v>244</v>
      </c>
      <c r="AX114" s="2623">
        <v>2</v>
      </c>
      <c r="AY114" s="2623" t="s">
        <v>244</v>
      </c>
      <c r="AZ114" s="2623">
        <v>2</v>
      </c>
      <c r="BA114" s="2623" t="s">
        <v>244</v>
      </c>
      <c r="BB114" s="2623">
        <v>3</v>
      </c>
      <c r="BC114" s="2623" t="s">
        <v>244</v>
      </c>
      <c r="BD114" s="2623">
        <v>3</v>
      </c>
      <c r="BE114" s="2623" t="s">
        <v>244</v>
      </c>
      <c r="BF114" s="2623" t="s">
        <v>244</v>
      </c>
      <c r="BG114" s="2623" t="s">
        <v>244</v>
      </c>
      <c r="BH114" s="2623" t="s">
        <v>244</v>
      </c>
      <c r="BI114" s="2623" t="s">
        <v>244</v>
      </c>
      <c r="BJ114" s="2623">
        <v>3</v>
      </c>
      <c r="BK114" s="2623">
        <v>3</v>
      </c>
      <c r="BL114" s="2623" t="s">
        <v>244</v>
      </c>
      <c r="BM114" s="2623" t="s">
        <v>244</v>
      </c>
    </row>
    <row r="115" spans="1:65">
      <c r="A115" s="2623" t="s">
        <v>1286</v>
      </c>
      <c r="B115" s="2623">
        <v>247</v>
      </c>
      <c r="C115" s="2623">
        <v>78</v>
      </c>
      <c r="D115" s="2623">
        <v>101</v>
      </c>
      <c r="E115" s="2623">
        <v>68</v>
      </c>
      <c r="F115" s="2623">
        <v>48</v>
      </c>
      <c r="G115" s="2623">
        <v>6</v>
      </c>
      <c r="H115" s="2623">
        <v>11</v>
      </c>
      <c r="I115" s="2623">
        <v>31</v>
      </c>
      <c r="J115" s="2623">
        <v>1</v>
      </c>
      <c r="K115" s="2623" t="s">
        <v>244</v>
      </c>
      <c r="L115" s="2623">
        <v>1</v>
      </c>
      <c r="M115" s="2623" t="s">
        <v>244</v>
      </c>
      <c r="N115" s="2623">
        <v>8</v>
      </c>
      <c r="O115" s="2623">
        <v>2</v>
      </c>
      <c r="P115" s="2623">
        <v>5</v>
      </c>
      <c r="Q115" s="2623">
        <v>1</v>
      </c>
      <c r="R115" s="2623">
        <v>43</v>
      </c>
      <c r="S115" s="2623">
        <v>13</v>
      </c>
      <c r="T115" s="2623">
        <v>25</v>
      </c>
      <c r="U115" s="2623">
        <v>5</v>
      </c>
      <c r="V115" s="2623">
        <v>46</v>
      </c>
      <c r="W115" s="2623">
        <v>20</v>
      </c>
      <c r="X115" s="2623">
        <v>15</v>
      </c>
      <c r="Y115" s="2623">
        <v>11</v>
      </c>
      <c r="Z115" s="2623">
        <v>70</v>
      </c>
      <c r="AA115" s="2623">
        <v>33</v>
      </c>
      <c r="AB115" s="2623">
        <v>20</v>
      </c>
      <c r="AC115" s="2623">
        <v>17</v>
      </c>
      <c r="AD115" s="2623">
        <v>22</v>
      </c>
      <c r="AE115" s="2623">
        <v>13</v>
      </c>
      <c r="AF115" s="2623">
        <v>7</v>
      </c>
      <c r="AG115" s="2623">
        <v>2</v>
      </c>
      <c r="AH115" s="2623">
        <v>9</v>
      </c>
      <c r="AI115" s="2623">
        <v>1</v>
      </c>
      <c r="AJ115" s="2623">
        <v>8</v>
      </c>
      <c r="AK115" s="2623" t="s">
        <v>244</v>
      </c>
      <c r="AL115" s="2623">
        <v>8</v>
      </c>
      <c r="AM115" s="2623">
        <v>2</v>
      </c>
      <c r="AN115" s="2623">
        <v>6</v>
      </c>
      <c r="AO115" s="2623" t="s">
        <v>244</v>
      </c>
      <c r="AP115" s="2623" t="s">
        <v>244</v>
      </c>
      <c r="AQ115" s="2623" t="s">
        <v>244</v>
      </c>
      <c r="AR115" s="2623" t="s">
        <v>244</v>
      </c>
      <c r="AS115" s="2623" t="s">
        <v>244</v>
      </c>
      <c r="AT115" s="2623">
        <v>12</v>
      </c>
      <c r="AU115" s="2623">
        <v>1</v>
      </c>
      <c r="AV115" s="2623">
        <v>10</v>
      </c>
      <c r="AW115" s="2623">
        <v>1</v>
      </c>
      <c r="AX115" s="2623" t="s">
        <v>244</v>
      </c>
      <c r="AY115" s="2623" t="s">
        <v>244</v>
      </c>
      <c r="AZ115" s="2623" t="s">
        <v>244</v>
      </c>
      <c r="BA115" s="2623" t="s">
        <v>244</v>
      </c>
      <c r="BB115" s="2623" t="s">
        <v>244</v>
      </c>
      <c r="BC115" s="2623" t="s">
        <v>244</v>
      </c>
      <c r="BD115" s="2623" t="s">
        <v>244</v>
      </c>
      <c r="BE115" s="2623" t="s">
        <v>244</v>
      </c>
      <c r="BF115" s="2623" t="s">
        <v>244</v>
      </c>
      <c r="BG115" s="2623" t="s">
        <v>244</v>
      </c>
      <c r="BH115" s="2623" t="s">
        <v>244</v>
      </c>
      <c r="BI115" s="2623" t="s">
        <v>244</v>
      </c>
      <c r="BJ115" s="2623">
        <v>2</v>
      </c>
      <c r="BK115" s="2623" t="s">
        <v>244</v>
      </c>
      <c r="BL115" s="2623" t="s">
        <v>244</v>
      </c>
      <c r="BM115" s="2623">
        <v>2</v>
      </c>
    </row>
    <row r="116" spans="1:65">
      <c r="A116" s="2623" t="s">
        <v>1287</v>
      </c>
      <c r="B116" s="2623">
        <v>456</v>
      </c>
      <c r="C116" s="2623">
        <v>239</v>
      </c>
      <c r="D116" s="2623">
        <v>56</v>
      </c>
      <c r="E116" s="2623">
        <v>161</v>
      </c>
      <c r="F116" s="2623">
        <v>73</v>
      </c>
      <c r="G116" s="2623">
        <v>13</v>
      </c>
      <c r="H116" s="2623">
        <v>8</v>
      </c>
      <c r="I116" s="2623">
        <v>52</v>
      </c>
      <c r="J116" s="2623" t="s">
        <v>244</v>
      </c>
      <c r="K116" s="2623" t="s">
        <v>244</v>
      </c>
      <c r="L116" s="2623" t="s">
        <v>244</v>
      </c>
      <c r="M116" s="2623" t="s">
        <v>244</v>
      </c>
      <c r="N116" s="2623">
        <v>17</v>
      </c>
      <c r="O116" s="2623">
        <v>8</v>
      </c>
      <c r="P116" s="2623">
        <v>4</v>
      </c>
      <c r="Q116" s="2623">
        <v>5</v>
      </c>
      <c r="R116" s="2623">
        <v>78</v>
      </c>
      <c r="S116" s="2623">
        <v>66</v>
      </c>
      <c r="T116" s="2623">
        <v>4</v>
      </c>
      <c r="U116" s="2623">
        <v>8</v>
      </c>
      <c r="V116" s="2623">
        <v>46</v>
      </c>
      <c r="W116" s="2623">
        <v>33</v>
      </c>
      <c r="X116" s="2623">
        <v>2</v>
      </c>
      <c r="Y116" s="2623">
        <v>11</v>
      </c>
      <c r="Z116" s="2623">
        <v>172</v>
      </c>
      <c r="AA116" s="2623">
        <v>97</v>
      </c>
      <c r="AB116" s="2623">
        <v>2</v>
      </c>
      <c r="AC116" s="2623">
        <v>73</v>
      </c>
      <c r="AD116" s="2623">
        <v>49</v>
      </c>
      <c r="AE116" s="2623">
        <v>47</v>
      </c>
      <c r="AF116" s="2623">
        <v>2</v>
      </c>
      <c r="AG116" s="2623" t="s">
        <v>244</v>
      </c>
      <c r="AH116" s="2623">
        <v>13</v>
      </c>
      <c r="AI116" s="2623">
        <v>6</v>
      </c>
      <c r="AJ116" s="2623">
        <v>6</v>
      </c>
      <c r="AK116" s="2623">
        <v>1</v>
      </c>
      <c r="AL116" s="2623">
        <v>14</v>
      </c>
      <c r="AM116" s="2623">
        <v>5</v>
      </c>
      <c r="AN116" s="2623">
        <v>6</v>
      </c>
      <c r="AO116" s="2623">
        <v>3</v>
      </c>
      <c r="AP116" s="2623" t="s">
        <v>244</v>
      </c>
      <c r="AQ116" s="2623" t="s">
        <v>244</v>
      </c>
      <c r="AR116" s="2623" t="s">
        <v>244</v>
      </c>
      <c r="AS116" s="2623" t="s">
        <v>244</v>
      </c>
      <c r="AT116" s="2623">
        <v>30</v>
      </c>
      <c r="AU116" s="2623">
        <v>8</v>
      </c>
      <c r="AV116" s="2623">
        <v>21</v>
      </c>
      <c r="AW116" s="2623">
        <v>1</v>
      </c>
      <c r="AX116" s="2623">
        <v>7</v>
      </c>
      <c r="AY116" s="2623">
        <v>2</v>
      </c>
      <c r="AZ116" s="2623">
        <v>2</v>
      </c>
      <c r="BA116" s="2623">
        <v>3</v>
      </c>
      <c r="BB116" s="2623">
        <v>5</v>
      </c>
      <c r="BC116" s="2623">
        <v>1</v>
      </c>
      <c r="BD116" s="2623">
        <v>1</v>
      </c>
      <c r="BE116" s="2623">
        <v>3</v>
      </c>
      <c r="BF116" s="2623" t="s">
        <v>244</v>
      </c>
      <c r="BG116" s="2623" t="s">
        <v>244</v>
      </c>
      <c r="BH116" s="2623" t="s">
        <v>244</v>
      </c>
      <c r="BI116" s="2623" t="s">
        <v>244</v>
      </c>
      <c r="BJ116" s="2623">
        <v>1</v>
      </c>
      <c r="BK116" s="2623" t="s">
        <v>244</v>
      </c>
      <c r="BL116" s="2623" t="s">
        <v>244</v>
      </c>
      <c r="BM116" s="2623">
        <v>1</v>
      </c>
    </row>
    <row r="117" spans="1:65">
      <c r="A117" s="2623" t="s">
        <v>1288</v>
      </c>
      <c r="B117" s="2623">
        <v>1113</v>
      </c>
      <c r="C117" s="2623">
        <v>793</v>
      </c>
      <c r="D117" s="2623">
        <v>234</v>
      </c>
      <c r="E117" s="2623">
        <v>86</v>
      </c>
      <c r="F117" s="2623">
        <v>107</v>
      </c>
      <c r="G117" s="2623">
        <v>32</v>
      </c>
      <c r="H117" s="2623">
        <v>48</v>
      </c>
      <c r="I117" s="2623">
        <v>27</v>
      </c>
      <c r="J117" s="2623" t="s">
        <v>244</v>
      </c>
      <c r="K117" s="2623" t="s">
        <v>244</v>
      </c>
      <c r="L117" s="2623" t="s">
        <v>244</v>
      </c>
      <c r="M117" s="2623" t="s">
        <v>244</v>
      </c>
      <c r="N117" s="2623">
        <v>44</v>
      </c>
      <c r="O117" s="2623">
        <v>15</v>
      </c>
      <c r="P117" s="2623">
        <v>18</v>
      </c>
      <c r="Q117" s="2623">
        <v>11</v>
      </c>
      <c r="R117" s="2623">
        <v>175</v>
      </c>
      <c r="S117" s="2623">
        <v>152</v>
      </c>
      <c r="T117" s="2623">
        <v>11</v>
      </c>
      <c r="U117" s="2623">
        <v>12</v>
      </c>
      <c r="V117" s="2623">
        <v>158</v>
      </c>
      <c r="W117" s="2623">
        <v>131</v>
      </c>
      <c r="X117" s="2623">
        <v>14</v>
      </c>
      <c r="Y117" s="2623">
        <v>13</v>
      </c>
      <c r="Z117" s="2623">
        <v>387</v>
      </c>
      <c r="AA117" s="2623">
        <v>339</v>
      </c>
      <c r="AB117" s="2623">
        <v>27</v>
      </c>
      <c r="AC117" s="2623">
        <v>21</v>
      </c>
      <c r="AD117" s="2623">
        <v>207</v>
      </c>
      <c r="AE117" s="2623">
        <v>192</v>
      </c>
      <c r="AF117" s="2623">
        <v>6</v>
      </c>
      <c r="AG117" s="2623">
        <v>9</v>
      </c>
      <c r="AH117" s="2623">
        <v>31</v>
      </c>
      <c r="AI117" s="2623">
        <v>24</v>
      </c>
      <c r="AJ117" s="2623">
        <v>7</v>
      </c>
      <c r="AK117" s="2623" t="s">
        <v>244</v>
      </c>
      <c r="AL117" s="2623">
        <v>26</v>
      </c>
      <c r="AM117" s="2623">
        <v>13</v>
      </c>
      <c r="AN117" s="2623">
        <v>12</v>
      </c>
      <c r="AO117" s="2623">
        <v>1</v>
      </c>
      <c r="AP117" s="2623">
        <v>10</v>
      </c>
      <c r="AQ117" s="2623">
        <v>8</v>
      </c>
      <c r="AR117" s="2623">
        <v>2</v>
      </c>
      <c r="AS117" s="2623" t="s">
        <v>244</v>
      </c>
      <c r="AT117" s="2623">
        <v>106</v>
      </c>
      <c r="AU117" s="2623">
        <v>46</v>
      </c>
      <c r="AV117" s="2623">
        <v>59</v>
      </c>
      <c r="AW117" s="2623">
        <v>1</v>
      </c>
      <c r="AX117" s="2623">
        <v>48</v>
      </c>
      <c r="AY117" s="2623">
        <v>23</v>
      </c>
      <c r="AZ117" s="2623">
        <v>25</v>
      </c>
      <c r="BA117" s="2623" t="s">
        <v>244</v>
      </c>
      <c r="BB117" s="2623">
        <v>18</v>
      </c>
      <c r="BC117" s="2623">
        <v>9</v>
      </c>
      <c r="BD117" s="2623">
        <v>9</v>
      </c>
      <c r="BE117" s="2623" t="s">
        <v>244</v>
      </c>
      <c r="BF117" s="2623">
        <v>3</v>
      </c>
      <c r="BG117" s="2623">
        <v>1</v>
      </c>
      <c r="BH117" s="2623">
        <v>2</v>
      </c>
      <c r="BI117" s="2623" t="s">
        <v>244</v>
      </c>
      <c r="BJ117" s="2623" t="s">
        <v>244</v>
      </c>
      <c r="BK117" s="2623" t="s">
        <v>244</v>
      </c>
      <c r="BL117" s="2623" t="s">
        <v>244</v>
      </c>
      <c r="BM117" s="2623" t="s">
        <v>244</v>
      </c>
    </row>
    <row r="118" spans="1:65">
      <c r="A118" s="2623" t="s">
        <v>1289</v>
      </c>
      <c r="B118" s="2623">
        <v>218</v>
      </c>
      <c r="C118" s="2623">
        <v>142</v>
      </c>
      <c r="D118" s="2623">
        <v>29</v>
      </c>
      <c r="E118" s="2623">
        <v>47</v>
      </c>
      <c r="F118" s="2623">
        <v>29</v>
      </c>
      <c r="G118" s="2623">
        <v>5</v>
      </c>
      <c r="H118" s="2623">
        <v>1</v>
      </c>
      <c r="I118" s="2623">
        <v>23</v>
      </c>
      <c r="J118" s="2623" t="s">
        <v>244</v>
      </c>
      <c r="K118" s="2623" t="s">
        <v>244</v>
      </c>
      <c r="L118" s="2623" t="s">
        <v>244</v>
      </c>
      <c r="M118" s="2623" t="s">
        <v>244</v>
      </c>
      <c r="N118" s="2623">
        <v>7</v>
      </c>
      <c r="O118" s="2623">
        <v>3</v>
      </c>
      <c r="P118" s="2623">
        <v>4</v>
      </c>
      <c r="Q118" s="2623" t="s">
        <v>244</v>
      </c>
      <c r="R118" s="2623">
        <v>46</v>
      </c>
      <c r="S118" s="2623">
        <v>38</v>
      </c>
      <c r="T118" s="2623">
        <v>3</v>
      </c>
      <c r="U118" s="2623">
        <v>5</v>
      </c>
      <c r="V118" s="2623">
        <v>27</v>
      </c>
      <c r="W118" s="2623">
        <v>20</v>
      </c>
      <c r="X118" s="2623">
        <v>3</v>
      </c>
      <c r="Y118" s="2623">
        <v>4</v>
      </c>
      <c r="Z118" s="2623">
        <v>80</v>
      </c>
      <c r="AA118" s="2623">
        <v>63</v>
      </c>
      <c r="AB118" s="2623">
        <v>4</v>
      </c>
      <c r="AC118" s="2623">
        <v>13</v>
      </c>
      <c r="AD118" s="2623">
        <v>47</v>
      </c>
      <c r="AE118" s="2623">
        <v>46</v>
      </c>
      <c r="AF118" s="2623" t="s">
        <v>244</v>
      </c>
      <c r="AG118" s="2623">
        <v>1</v>
      </c>
      <c r="AH118" s="2623">
        <v>8</v>
      </c>
      <c r="AI118" s="2623">
        <v>4</v>
      </c>
      <c r="AJ118" s="2623">
        <v>4</v>
      </c>
      <c r="AK118" s="2623" t="s">
        <v>244</v>
      </c>
      <c r="AL118" s="2623">
        <v>6</v>
      </c>
      <c r="AM118" s="2623">
        <v>3</v>
      </c>
      <c r="AN118" s="2623">
        <v>3</v>
      </c>
      <c r="AO118" s="2623" t="s">
        <v>244</v>
      </c>
      <c r="AP118" s="2623">
        <v>5</v>
      </c>
      <c r="AQ118" s="2623" t="s">
        <v>244</v>
      </c>
      <c r="AR118" s="2623">
        <v>4</v>
      </c>
      <c r="AS118" s="2623">
        <v>1</v>
      </c>
      <c r="AT118" s="2623">
        <v>5</v>
      </c>
      <c r="AU118" s="2623">
        <v>4</v>
      </c>
      <c r="AV118" s="2623">
        <v>1</v>
      </c>
      <c r="AW118" s="2623" t="s">
        <v>244</v>
      </c>
      <c r="AX118" s="2623">
        <v>2</v>
      </c>
      <c r="AY118" s="2623">
        <v>1</v>
      </c>
      <c r="AZ118" s="2623">
        <v>1</v>
      </c>
      <c r="BA118" s="2623" t="s">
        <v>244</v>
      </c>
      <c r="BB118" s="2623">
        <v>2</v>
      </c>
      <c r="BC118" s="2623">
        <v>1</v>
      </c>
      <c r="BD118" s="2623" t="s">
        <v>244</v>
      </c>
      <c r="BE118" s="2623">
        <v>1</v>
      </c>
      <c r="BF118" s="2623">
        <v>1</v>
      </c>
      <c r="BG118" s="2623" t="s">
        <v>244</v>
      </c>
      <c r="BH118" s="2623">
        <v>1</v>
      </c>
      <c r="BI118" s="2623" t="s">
        <v>244</v>
      </c>
      <c r="BJ118" s="2623" t="s">
        <v>244</v>
      </c>
      <c r="BK118" s="2623" t="s">
        <v>244</v>
      </c>
      <c r="BL118" s="2623" t="s">
        <v>244</v>
      </c>
      <c r="BM118" s="2623" t="s">
        <v>244</v>
      </c>
    </row>
    <row r="119" spans="1:65">
      <c r="A119" s="2623" t="s">
        <v>1290</v>
      </c>
      <c r="B119" s="2623">
        <v>302</v>
      </c>
      <c r="C119" s="2623">
        <v>115</v>
      </c>
      <c r="D119" s="2623">
        <v>134</v>
      </c>
      <c r="E119" s="2623">
        <v>53</v>
      </c>
      <c r="F119" s="2623">
        <v>28</v>
      </c>
      <c r="G119" s="2623">
        <v>6</v>
      </c>
      <c r="H119" s="2623">
        <v>21</v>
      </c>
      <c r="I119" s="2623">
        <v>1</v>
      </c>
      <c r="J119" s="2623" t="s">
        <v>244</v>
      </c>
      <c r="K119" s="2623" t="s">
        <v>244</v>
      </c>
      <c r="L119" s="2623" t="s">
        <v>244</v>
      </c>
      <c r="M119" s="2623" t="s">
        <v>244</v>
      </c>
      <c r="N119" s="2623">
        <v>6</v>
      </c>
      <c r="O119" s="2623">
        <v>1</v>
      </c>
      <c r="P119" s="2623">
        <v>5</v>
      </c>
      <c r="Q119" s="2623" t="s">
        <v>244</v>
      </c>
      <c r="R119" s="2623">
        <v>62</v>
      </c>
      <c r="S119" s="2623">
        <v>23</v>
      </c>
      <c r="T119" s="2623">
        <v>20</v>
      </c>
      <c r="U119" s="2623">
        <v>19</v>
      </c>
      <c r="V119" s="2623">
        <v>51</v>
      </c>
      <c r="W119" s="2623">
        <v>17</v>
      </c>
      <c r="X119" s="2623">
        <v>22</v>
      </c>
      <c r="Y119" s="2623">
        <v>12</v>
      </c>
      <c r="Z119" s="2623">
        <v>88</v>
      </c>
      <c r="AA119" s="2623">
        <v>51</v>
      </c>
      <c r="AB119" s="2623">
        <v>22</v>
      </c>
      <c r="AC119" s="2623">
        <v>15</v>
      </c>
      <c r="AD119" s="2623">
        <v>26</v>
      </c>
      <c r="AE119" s="2623">
        <v>24</v>
      </c>
      <c r="AF119" s="2623">
        <v>1</v>
      </c>
      <c r="AG119" s="2623">
        <v>1</v>
      </c>
      <c r="AH119" s="2623">
        <v>17</v>
      </c>
      <c r="AI119" s="2623">
        <v>10</v>
      </c>
      <c r="AJ119" s="2623">
        <v>3</v>
      </c>
      <c r="AK119" s="2623">
        <v>4</v>
      </c>
      <c r="AL119" s="2623">
        <v>9</v>
      </c>
      <c r="AM119" s="2623">
        <v>4</v>
      </c>
      <c r="AN119" s="2623">
        <v>5</v>
      </c>
      <c r="AO119" s="2623" t="s">
        <v>244</v>
      </c>
      <c r="AP119" s="2623" t="s">
        <v>244</v>
      </c>
      <c r="AQ119" s="2623" t="s">
        <v>244</v>
      </c>
      <c r="AR119" s="2623" t="s">
        <v>244</v>
      </c>
      <c r="AS119" s="2623" t="s">
        <v>244</v>
      </c>
      <c r="AT119" s="2623">
        <v>27</v>
      </c>
      <c r="AU119" s="2623">
        <v>2</v>
      </c>
      <c r="AV119" s="2623">
        <v>24</v>
      </c>
      <c r="AW119" s="2623">
        <v>1</v>
      </c>
      <c r="AX119" s="2623">
        <v>10</v>
      </c>
      <c r="AY119" s="2623">
        <v>1</v>
      </c>
      <c r="AZ119" s="2623">
        <v>8</v>
      </c>
      <c r="BA119" s="2623">
        <v>1</v>
      </c>
      <c r="BB119" s="2623">
        <v>3</v>
      </c>
      <c r="BC119" s="2623" t="s">
        <v>244</v>
      </c>
      <c r="BD119" s="2623">
        <v>3</v>
      </c>
      <c r="BE119" s="2623" t="s">
        <v>244</v>
      </c>
      <c r="BF119" s="2623" t="s">
        <v>244</v>
      </c>
      <c r="BG119" s="2623" t="s">
        <v>244</v>
      </c>
      <c r="BH119" s="2623" t="s">
        <v>244</v>
      </c>
      <c r="BI119" s="2623" t="s">
        <v>244</v>
      </c>
      <c r="BJ119" s="2623">
        <v>1</v>
      </c>
      <c r="BK119" s="2623" t="s">
        <v>244</v>
      </c>
      <c r="BL119" s="2623">
        <v>1</v>
      </c>
      <c r="BM119" s="2623" t="s">
        <v>244</v>
      </c>
    </row>
    <row r="120" spans="1:65">
      <c r="A120" s="2623" t="s">
        <v>1291</v>
      </c>
      <c r="B120" s="2623">
        <v>393</v>
      </c>
      <c r="C120" s="2623">
        <v>159</v>
      </c>
      <c r="D120" s="2623">
        <v>187</v>
      </c>
      <c r="E120" s="2623">
        <v>47</v>
      </c>
      <c r="F120" s="2623">
        <v>43</v>
      </c>
      <c r="G120" s="2623">
        <v>7</v>
      </c>
      <c r="H120" s="2623">
        <v>34</v>
      </c>
      <c r="I120" s="2623">
        <v>2</v>
      </c>
      <c r="J120" s="2623" t="s">
        <v>244</v>
      </c>
      <c r="K120" s="2623" t="s">
        <v>244</v>
      </c>
      <c r="L120" s="2623" t="s">
        <v>244</v>
      </c>
      <c r="M120" s="2623" t="s">
        <v>244</v>
      </c>
      <c r="N120" s="2623">
        <v>13</v>
      </c>
      <c r="O120" s="2623">
        <v>5</v>
      </c>
      <c r="P120" s="2623">
        <v>8</v>
      </c>
      <c r="Q120" s="2623" t="s">
        <v>244</v>
      </c>
      <c r="R120" s="2623">
        <v>55</v>
      </c>
      <c r="S120" s="2623">
        <v>35</v>
      </c>
      <c r="T120" s="2623">
        <v>13</v>
      </c>
      <c r="U120" s="2623">
        <v>7</v>
      </c>
      <c r="V120" s="2623">
        <v>82</v>
      </c>
      <c r="W120" s="2623">
        <v>29</v>
      </c>
      <c r="X120" s="2623">
        <v>36</v>
      </c>
      <c r="Y120" s="2623">
        <v>17</v>
      </c>
      <c r="Z120" s="2623">
        <v>100</v>
      </c>
      <c r="AA120" s="2623">
        <v>65</v>
      </c>
      <c r="AB120" s="2623">
        <v>22</v>
      </c>
      <c r="AC120" s="2623">
        <v>13</v>
      </c>
      <c r="AD120" s="2623">
        <v>54</v>
      </c>
      <c r="AE120" s="2623">
        <v>36</v>
      </c>
      <c r="AF120" s="2623">
        <v>13</v>
      </c>
      <c r="AG120" s="2623">
        <v>5</v>
      </c>
      <c r="AH120" s="2623">
        <v>13</v>
      </c>
      <c r="AI120" s="2623">
        <v>2</v>
      </c>
      <c r="AJ120" s="2623">
        <v>9</v>
      </c>
      <c r="AK120" s="2623">
        <v>2</v>
      </c>
      <c r="AL120" s="2623">
        <v>15</v>
      </c>
      <c r="AM120" s="2623">
        <v>4</v>
      </c>
      <c r="AN120" s="2623">
        <v>9</v>
      </c>
      <c r="AO120" s="2623">
        <v>2</v>
      </c>
      <c r="AP120" s="2623">
        <v>4</v>
      </c>
      <c r="AQ120" s="2623">
        <v>1</v>
      </c>
      <c r="AR120" s="2623">
        <v>3</v>
      </c>
      <c r="AS120" s="2623" t="s">
        <v>244</v>
      </c>
      <c r="AT120" s="2623">
        <v>35</v>
      </c>
      <c r="AU120" s="2623">
        <v>7</v>
      </c>
      <c r="AV120" s="2623">
        <v>27</v>
      </c>
      <c r="AW120" s="2623">
        <v>1</v>
      </c>
      <c r="AX120" s="2623">
        <v>18</v>
      </c>
      <c r="AY120" s="2623">
        <v>2</v>
      </c>
      <c r="AZ120" s="2623">
        <v>16</v>
      </c>
      <c r="BA120" s="2623" t="s">
        <v>244</v>
      </c>
      <c r="BB120" s="2623">
        <v>9</v>
      </c>
      <c r="BC120" s="2623">
        <v>1</v>
      </c>
      <c r="BD120" s="2623">
        <v>8</v>
      </c>
      <c r="BE120" s="2623" t="s">
        <v>244</v>
      </c>
      <c r="BF120" s="2623" t="s">
        <v>244</v>
      </c>
      <c r="BG120" s="2623" t="s">
        <v>244</v>
      </c>
      <c r="BH120" s="2623" t="s">
        <v>244</v>
      </c>
      <c r="BI120" s="2623" t="s">
        <v>244</v>
      </c>
      <c r="BJ120" s="2623">
        <v>6</v>
      </c>
      <c r="BK120" s="2623">
        <v>1</v>
      </c>
      <c r="BL120" s="2623">
        <v>2</v>
      </c>
      <c r="BM120" s="2623">
        <v>3</v>
      </c>
    </row>
    <row r="121" spans="1:65">
      <c r="A121" s="2623" t="s">
        <v>1292</v>
      </c>
      <c r="B121" s="2623">
        <v>113</v>
      </c>
      <c r="C121" s="2623">
        <v>33</v>
      </c>
      <c r="D121" s="2623">
        <v>57</v>
      </c>
      <c r="E121" s="2623">
        <v>23</v>
      </c>
      <c r="F121" s="2623">
        <v>10</v>
      </c>
      <c r="G121" s="2623">
        <v>4</v>
      </c>
      <c r="H121" s="2623">
        <v>6</v>
      </c>
      <c r="I121" s="2623" t="s">
        <v>244</v>
      </c>
      <c r="J121" s="2623" t="s">
        <v>244</v>
      </c>
      <c r="K121" s="2623" t="s">
        <v>244</v>
      </c>
      <c r="L121" s="2623" t="s">
        <v>244</v>
      </c>
      <c r="M121" s="2623" t="s">
        <v>244</v>
      </c>
      <c r="N121" s="2623" t="s">
        <v>244</v>
      </c>
      <c r="O121" s="2623" t="s">
        <v>244</v>
      </c>
      <c r="P121" s="2623" t="s">
        <v>244</v>
      </c>
      <c r="Q121" s="2623" t="s">
        <v>244</v>
      </c>
      <c r="R121" s="2623">
        <v>37</v>
      </c>
      <c r="S121" s="2623">
        <v>4</v>
      </c>
      <c r="T121" s="2623">
        <v>23</v>
      </c>
      <c r="U121" s="2623">
        <v>10</v>
      </c>
      <c r="V121" s="2623">
        <v>32</v>
      </c>
      <c r="W121" s="2623">
        <v>12</v>
      </c>
      <c r="X121" s="2623">
        <v>15</v>
      </c>
      <c r="Y121" s="2623">
        <v>5</v>
      </c>
      <c r="Z121" s="2623">
        <v>16</v>
      </c>
      <c r="AA121" s="2623">
        <v>6</v>
      </c>
      <c r="AB121" s="2623">
        <v>5</v>
      </c>
      <c r="AC121" s="2623">
        <v>5</v>
      </c>
      <c r="AD121" s="2623">
        <v>7</v>
      </c>
      <c r="AE121" s="2623">
        <v>3</v>
      </c>
      <c r="AF121" s="2623">
        <v>1</v>
      </c>
      <c r="AG121" s="2623">
        <v>3</v>
      </c>
      <c r="AH121" s="2623">
        <v>6</v>
      </c>
      <c r="AI121" s="2623">
        <v>3</v>
      </c>
      <c r="AJ121" s="2623">
        <v>2</v>
      </c>
      <c r="AK121" s="2623">
        <v>1</v>
      </c>
      <c r="AL121" s="2623">
        <v>2</v>
      </c>
      <c r="AM121" s="2623">
        <v>1</v>
      </c>
      <c r="AN121" s="2623">
        <v>1</v>
      </c>
      <c r="AO121" s="2623" t="s">
        <v>244</v>
      </c>
      <c r="AP121" s="2623">
        <v>2</v>
      </c>
      <c r="AQ121" s="2623" t="s">
        <v>244</v>
      </c>
      <c r="AR121" s="2623">
        <v>2</v>
      </c>
      <c r="AS121" s="2623" t="s">
        <v>244</v>
      </c>
      <c r="AT121" s="2623">
        <v>6</v>
      </c>
      <c r="AU121" s="2623">
        <v>3</v>
      </c>
      <c r="AV121" s="2623">
        <v>2</v>
      </c>
      <c r="AW121" s="2623">
        <v>1</v>
      </c>
      <c r="AX121" s="2623">
        <v>2</v>
      </c>
      <c r="AY121" s="2623" t="s">
        <v>244</v>
      </c>
      <c r="AZ121" s="2623">
        <v>1</v>
      </c>
      <c r="BA121" s="2623">
        <v>1</v>
      </c>
      <c r="BB121" s="2623" t="s">
        <v>244</v>
      </c>
      <c r="BC121" s="2623" t="s">
        <v>244</v>
      </c>
      <c r="BD121" s="2623" t="s">
        <v>244</v>
      </c>
      <c r="BE121" s="2623" t="s">
        <v>244</v>
      </c>
      <c r="BF121" s="2623" t="s">
        <v>244</v>
      </c>
      <c r="BG121" s="2623" t="s">
        <v>244</v>
      </c>
      <c r="BH121" s="2623" t="s">
        <v>244</v>
      </c>
      <c r="BI121" s="2623" t="s">
        <v>244</v>
      </c>
      <c r="BJ121" s="2623" t="s">
        <v>244</v>
      </c>
      <c r="BK121" s="2623" t="s">
        <v>244</v>
      </c>
      <c r="BL121" s="2623" t="s">
        <v>244</v>
      </c>
      <c r="BM121" s="2623" t="s">
        <v>244</v>
      </c>
    </row>
    <row r="122" spans="1:65">
      <c r="A122" s="2623" t="s">
        <v>1293</v>
      </c>
      <c r="B122" s="2623">
        <v>381</v>
      </c>
      <c r="C122" s="2623">
        <v>213</v>
      </c>
      <c r="D122" s="2623">
        <v>136</v>
      </c>
      <c r="E122" s="2623">
        <v>32</v>
      </c>
      <c r="F122" s="2623">
        <v>34</v>
      </c>
      <c r="G122" s="2623">
        <v>10</v>
      </c>
      <c r="H122" s="2623">
        <v>17</v>
      </c>
      <c r="I122" s="2623">
        <v>7</v>
      </c>
      <c r="J122" s="2623" t="s">
        <v>244</v>
      </c>
      <c r="K122" s="2623" t="s">
        <v>244</v>
      </c>
      <c r="L122" s="2623" t="s">
        <v>244</v>
      </c>
      <c r="M122" s="2623" t="s">
        <v>244</v>
      </c>
      <c r="N122" s="2623">
        <v>6</v>
      </c>
      <c r="O122" s="2623">
        <v>3</v>
      </c>
      <c r="P122" s="2623">
        <v>3</v>
      </c>
      <c r="Q122" s="2623" t="s">
        <v>244</v>
      </c>
      <c r="R122" s="2623">
        <v>77</v>
      </c>
      <c r="S122" s="2623">
        <v>46</v>
      </c>
      <c r="T122" s="2623">
        <v>25</v>
      </c>
      <c r="U122" s="2623">
        <v>6</v>
      </c>
      <c r="V122" s="2623">
        <v>59</v>
      </c>
      <c r="W122" s="2623">
        <v>33</v>
      </c>
      <c r="X122" s="2623">
        <v>23</v>
      </c>
      <c r="Y122" s="2623">
        <v>3</v>
      </c>
      <c r="Z122" s="2623">
        <v>128</v>
      </c>
      <c r="AA122" s="2623">
        <v>97</v>
      </c>
      <c r="AB122" s="2623">
        <v>17</v>
      </c>
      <c r="AC122" s="2623">
        <v>14</v>
      </c>
      <c r="AD122" s="2623">
        <v>48</v>
      </c>
      <c r="AE122" s="2623">
        <v>44</v>
      </c>
      <c r="AF122" s="2623">
        <v>2</v>
      </c>
      <c r="AG122" s="2623">
        <v>2</v>
      </c>
      <c r="AH122" s="2623">
        <v>15</v>
      </c>
      <c r="AI122" s="2623">
        <v>9</v>
      </c>
      <c r="AJ122" s="2623">
        <v>6</v>
      </c>
      <c r="AK122" s="2623" t="s">
        <v>244</v>
      </c>
      <c r="AL122" s="2623">
        <v>10</v>
      </c>
      <c r="AM122" s="2623">
        <v>4</v>
      </c>
      <c r="AN122" s="2623">
        <v>5</v>
      </c>
      <c r="AO122" s="2623">
        <v>1</v>
      </c>
      <c r="AP122" s="2623">
        <v>5</v>
      </c>
      <c r="AQ122" s="2623">
        <v>3</v>
      </c>
      <c r="AR122" s="2623">
        <v>1</v>
      </c>
      <c r="AS122" s="2623">
        <v>1</v>
      </c>
      <c r="AT122" s="2623">
        <v>27</v>
      </c>
      <c r="AU122" s="2623">
        <v>5</v>
      </c>
      <c r="AV122" s="2623">
        <v>22</v>
      </c>
      <c r="AW122" s="2623" t="s">
        <v>244</v>
      </c>
      <c r="AX122" s="2623">
        <v>11</v>
      </c>
      <c r="AY122" s="2623">
        <v>2</v>
      </c>
      <c r="AZ122" s="2623">
        <v>9</v>
      </c>
      <c r="BA122" s="2623" t="s">
        <v>244</v>
      </c>
      <c r="BB122" s="2623">
        <v>8</v>
      </c>
      <c r="BC122" s="2623" t="s">
        <v>244</v>
      </c>
      <c r="BD122" s="2623">
        <v>8</v>
      </c>
      <c r="BE122" s="2623" t="s">
        <v>244</v>
      </c>
      <c r="BF122" s="2623">
        <v>1</v>
      </c>
      <c r="BG122" s="2623">
        <v>1</v>
      </c>
      <c r="BH122" s="2623" t="s">
        <v>244</v>
      </c>
      <c r="BI122" s="2623" t="s">
        <v>244</v>
      </c>
      <c r="BJ122" s="2623" t="s">
        <v>244</v>
      </c>
      <c r="BK122" s="2623" t="s">
        <v>244</v>
      </c>
      <c r="BL122" s="2623" t="s">
        <v>244</v>
      </c>
      <c r="BM122" s="2623" t="s">
        <v>244</v>
      </c>
    </row>
    <row r="123" spans="1:65">
      <c r="A123" s="2623" t="s">
        <v>1294</v>
      </c>
      <c r="B123" s="2623">
        <v>469</v>
      </c>
      <c r="C123" s="2623">
        <v>240</v>
      </c>
      <c r="D123" s="2623">
        <v>149</v>
      </c>
      <c r="E123" s="2623">
        <v>80</v>
      </c>
      <c r="F123" s="2623">
        <v>68</v>
      </c>
      <c r="G123" s="2623">
        <v>12</v>
      </c>
      <c r="H123" s="2623">
        <v>34</v>
      </c>
      <c r="I123" s="2623">
        <v>22</v>
      </c>
      <c r="J123" s="2623">
        <v>10</v>
      </c>
      <c r="K123" s="2623" t="s">
        <v>244</v>
      </c>
      <c r="L123" s="2623">
        <v>1</v>
      </c>
      <c r="M123" s="2623">
        <v>9</v>
      </c>
      <c r="N123" s="2623">
        <v>12</v>
      </c>
      <c r="O123" s="2623">
        <v>3</v>
      </c>
      <c r="P123" s="2623">
        <v>8</v>
      </c>
      <c r="Q123" s="2623">
        <v>1</v>
      </c>
      <c r="R123" s="2623">
        <v>70</v>
      </c>
      <c r="S123" s="2623">
        <v>50</v>
      </c>
      <c r="T123" s="2623">
        <v>7</v>
      </c>
      <c r="U123" s="2623">
        <v>13</v>
      </c>
      <c r="V123" s="2623">
        <v>77</v>
      </c>
      <c r="W123" s="2623">
        <v>55</v>
      </c>
      <c r="X123" s="2623">
        <v>16</v>
      </c>
      <c r="Y123" s="2623">
        <v>6</v>
      </c>
      <c r="Z123" s="2623">
        <v>128</v>
      </c>
      <c r="AA123" s="2623">
        <v>100</v>
      </c>
      <c r="AB123" s="2623">
        <v>10</v>
      </c>
      <c r="AC123" s="2623">
        <v>18</v>
      </c>
      <c r="AD123" s="2623">
        <v>47</v>
      </c>
      <c r="AE123" s="2623">
        <v>38</v>
      </c>
      <c r="AF123" s="2623">
        <v>6</v>
      </c>
      <c r="AG123" s="2623">
        <v>3</v>
      </c>
      <c r="AH123" s="2623">
        <v>16</v>
      </c>
      <c r="AI123" s="2623">
        <v>7</v>
      </c>
      <c r="AJ123" s="2623">
        <v>6</v>
      </c>
      <c r="AK123" s="2623">
        <v>3</v>
      </c>
      <c r="AL123" s="2623">
        <v>19</v>
      </c>
      <c r="AM123" s="2623">
        <v>7</v>
      </c>
      <c r="AN123" s="2623">
        <v>10</v>
      </c>
      <c r="AO123" s="2623">
        <v>2</v>
      </c>
      <c r="AP123" s="2623">
        <v>2</v>
      </c>
      <c r="AQ123" s="2623">
        <v>1</v>
      </c>
      <c r="AR123" s="2623">
        <v>1</v>
      </c>
      <c r="AS123" s="2623" t="s">
        <v>244</v>
      </c>
      <c r="AT123" s="2623">
        <v>39</v>
      </c>
      <c r="AU123" s="2623">
        <v>5</v>
      </c>
      <c r="AV123" s="2623">
        <v>30</v>
      </c>
      <c r="AW123" s="2623">
        <v>4</v>
      </c>
      <c r="AX123" s="2623">
        <v>14</v>
      </c>
      <c r="AY123" s="2623" t="s">
        <v>244</v>
      </c>
      <c r="AZ123" s="2623">
        <v>14</v>
      </c>
      <c r="BA123" s="2623" t="s">
        <v>244</v>
      </c>
      <c r="BB123" s="2623">
        <v>9</v>
      </c>
      <c r="BC123" s="2623" t="s">
        <v>244</v>
      </c>
      <c r="BD123" s="2623">
        <v>7</v>
      </c>
      <c r="BE123" s="2623">
        <v>2</v>
      </c>
      <c r="BF123" s="2623">
        <v>3</v>
      </c>
      <c r="BG123" s="2623" t="s">
        <v>244</v>
      </c>
      <c r="BH123" s="2623">
        <v>3</v>
      </c>
      <c r="BI123" s="2623" t="s">
        <v>244</v>
      </c>
      <c r="BJ123" s="2623">
        <v>2</v>
      </c>
      <c r="BK123" s="2623" t="s">
        <v>244</v>
      </c>
      <c r="BL123" s="2623">
        <v>2</v>
      </c>
      <c r="BM123" s="2623" t="s">
        <v>244</v>
      </c>
    </row>
    <row r="124" spans="1:65">
      <c r="A124" s="2623" t="s">
        <v>1295</v>
      </c>
      <c r="B124" s="2623">
        <v>51</v>
      </c>
      <c r="C124" s="2623">
        <v>21</v>
      </c>
      <c r="D124" s="2623">
        <v>22</v>
      </c>
      <c r="E124" s="2623">
        <v>8</v>
      </c>
      <c r="F124" s="2623">
        <v>6</v>
      </c>
      <c r="G124" s="2623">
        <v>1</v>
      </c>
      <c r="H124" s="2623">
        <v>3</v>
      </c>
      <c r="I124" s="2623">
        <v>2</v>
      </c>
      <c r="J124" s="2623" t="s">
        <v>244</v>
      </c>
      <c r="K124" s="2623" t="s">
        <v>244</v>
      </c>
      <c r="L124" s="2623" t="s">
        <v>244</v>
      </c>
      <c r="M124" s="2623" t="s">
        <v>244</v>
      </c>
      <c r="N124" s="2623" t="s">
        <v>244</v>
      </c>
      <c r="O124" s="2623" t="s">
        <v>244</v>
      </c>
      <c r="P124" s="2623" t="s">
        <v>244</v>
      </c>
      <c r="Q124" s="2623" t="s">
        <v>244</v>
      </c>
      <c r="R124" s="2623">
        <v>7</v>
      </c>
      <c r="S124" s="2623">
        <v>1</v>
      </c>
      <c r="T124" s="2623">
        <v>2</v>
      </c>
      <c r="U124" s="2623">
        <v>4</v>
      </c>
      <c r="V124" s="2623">
        <v>13</v>
      </c>
      <c r="W124" s="2623">
        <v>7</v>
      </c>
      <c r="X124" s="2623">
        <v>4</v>
      </c>
      <c r="Y124" s="2623">
        <v>2</v>
      </c>
      <c r="Z124" s="2623">
        <v>18</v>
      </c>
      <c r="AA124" s="2623">
        <v>11</v>
      </c>
      <c r="AB124" s="2623">
        <v>7</v>
      </c>
      <c r="AC124" s="2623" t="s">
        <v>244</v>
      </c>
      <c r="AD124" s="2623">
        <v>1</v>
      </c>
      <c r="AE124" s="2623">
        <v>1</v>
      </c>
      <c r="AF124" s="2623" t="s">
        <v>244</v>
      </c>
      <c r="AG124" s="2623" t="s">
        <v>244</v>
      </c>
      <c r="AH124" s="2623">
        <v>3</v>
      </c>
      <c r="AI124" s="2623">
        <v>1</v>
      </c>
      <c r="AJ124" s="2623">
        <v>2</v>
      </c>
      <c r="AK124" s="2623" t="s">
        <v>244</v>
      </c>
      <c r="AL124" s="2623" t="s">
        <v>244</v>
      </c>
      <c r="AM124" s="2623" t="s">
        <v>244</v>
      </c>
      <c r="AN124" s="2623" t="s">
        <v>244</v>
      </c>
      <c r="AO124" s="2623" t="s">
        <v>244</v>
      </c>
      <c r="AP124" s="2623" t="s">
        <v>244</v>
      </c>
      <c r="AQ124" s="2623" t="s">
        <v>244</v>
      </c>
      <c r="AR124" s="2623" t="s">
        <v>244</v>
      </c>
      <c r="AS124" s="2623" t="s">
        <v>244</v>
      </c>
      <c r="AT124" s="2623" t="s">
        <v>244</v>
      </c>
      <c r="AU124" s="2623" t="s">
        <v>244</v>
      </c>
      <c r="AV124" s="2623" t="s">
        <v>244</v>
      </c>
      <c r="AW124" s="2623" t="s">
        <v>244</v>
      </c>
      <c r="AX124" s="2623">
        <v>3</v>
      </c>
      <c r="AY124" s="2623" t="s">
        <v>244</v>
      </c>
      <c r="AZ124" s="2623">
        <v>3</v>
      </c>
      <c r="BA124" s="2623" t="s">
        <v>244</v>
      </c>
      <c r="BB124" s="2623" t="s">
        <v>244</v>
      </c>
      <c r="BC124" s="2623" t="s">
        <v>244</v>
      </c>
      <c r="BD124" s="2623" t="s">
        <v>244</v>
      </c>
      <c r="BE124" s="2623" t="s">
        <v>244</v>
      </c>
      <c r="BF124" s="2623">
        <v>1</v>
      </c>
      <c r="BG124" s="2623" t="s">
        <v>244</v>
      </c>
      <c r="BH124" s="2623">
        <v>1</v>
      </c>
      <c r="BI124" s="2623" t="s">
        <v>244</v>
      </c>
      <c r="BJ124" s="2623" t="s">
        <v>244</v>
      </c>
      <c r="BK124" s="2623" t="s">
        <v>244</v>
      </c>
      <c r="BL124" s="2623" t="s">
        <v>244</v>
      </c>
      <c r="BM124" s="2623" t="s">
        <v>244</v>
      </c>
    </row>
  </sheetData>
  <phoneticPr fontId="2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7030A0"/>
  </sheetPr>
  <dimension ref="A1"/>
  <sheetViews>
    <sheetView zoomScale="85" zoomScaleNormal="85" workbookViewId="0"/>
  </sheetViews>
  <sheetFormatPr defaultRowHeight="13.5"/>
  <sheetData/>
  <phoneticPr fontId="2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M78"/>
  <sheetViews>
    <sheetView zoomScale="85" zoomScaleNormal="85" workbookViewId="0">
      <selection activeCell="B1" sqref="B1:C1"/>
    </sheetView>
  </sheetViews>
  <sheetFormatPr defaultRowHeight="13.5"/>
  <cols>
    <col min="1" max="1" width="1.375" customWidth="1"/>
    <col min="2" max="2" width="11.375" style="1317" customWidth="1"/>
    <col min="3" max="13" width="9.25" style="1317" customWidth="1"/>
  </cols>
  <sheetData>
    <row r="1" spans="1:10">
      <c r="B1" s="2978" t="s">
        <v>1313</v>
      </c>
      <c r="C1" s="2978"/>
    </row>
    <row r="3" spans="1:10">
      <c r="B3" s="1579" t="s">
        <v>1515</v>
      </c>
      <c r="D3" s="1722" t="s">
        <v>677</v>
      </c>
      <c r="G3" s="1722" t="s">
        <v>678</v>
      </c>
    </row>
    <row r="4" spans="1:10">
      <c r="D4" s="1711" t="s">
        <v>746</v>
      </c>
      <c r="E4" s="1711" t="s">
        <v>747</v>
      </c>
      <c r="F4" s="1711" t="s">
        <v>798</v>
      </c>
      <c r="G4" s="1711" t="s">
        <v>432</v>
      </c>
      <c r="H4" s="1711" t="s">
        <v>434</v>
      </c>
      <c r="I4" s="1750" t="s">
        <v>1123</v>
      </c>
    </row>
    <row r="5" spans="1:10" s="1723" customFormat="1">
      <c r="B5" s="1628" t="s">
        <v>1509</v>
      </c>
      <c r="C5" s="2740"/>
      <c r="D5" s="2740"/>
      <c r="E5" s="2740"/>
      <c r="F5" s="2740"/>
      <c r="G5" s="2740"/>
      <c r="H5" s="2740"/>
      <c r="I5" s="2740"/>
      <c r="J5" s="2740"/>
    </row>
    <row r="6" spans="1:10" s="1337" customFormat="1">
      <c r="B6" s="2740" t="s">
        <v>970</v>
      </c>
      <c r="C6" s="1686"/>
      <c r="D6" s="2787">
        <f>(現状投影!C61+現状投影!D61)/10</f>
        <v>75.271168614389808</v>
      </c>
      <c r="E6" s="2787">
        <f>(現状投影!E61+現状投影!F61)/10</f>
        <v>26.652192477167752</v>
      </c>
      <c r="F6" s="2787">
        <f>現状投影!G61/10</f>
        <v>30.108494833075184</v>
      </c>
      <c r="G6" s="2787">
        <f>現状投影!K61/10</f>
        <v>156.46299438019784</v>
      </c>
      <c r="H6" s="2787">
        <f>現状投影!L61/10</f>
        <v>471.43828375657694</v>
      </c>
      <c r="I6" s="2787">
        <f>現状投影!M61/10</f>
        <v>154.77527829406864</v>
      </c>
      <c r="J6" s="1686"/>
    </row>
    <row r="7" spans="1:10">
      <c r="B7" s="2740" t="s">
        <v>673</v>
      </c>
      <c r="D7" s="1712">
        <f>(現状投影!C62+現状投影!D62)/10</f>
        <v>81.461255932440395</v>
      </c>
      <c r="E7" s="1712">
        <f>(現状投影!E62+現状投影!F62)/10</f>
        <v>31.394286262402176</v>
      </c>
      <c r="F7" s="1712">
        <f>現状投影!G62/10</f>
        <v>31.082801330192797</v>
      </c>
      <c r="G7" s="1712">
        <f>現状投影!K62/10</f>
        <v>159.605211292143</v>
      </c>
      <c r="H7" s="1712">
        <f>現状投影!L62/10</f>
        <v>477.66884217545868</v>
      </c>
      <c r="I7" s="1712">
        <f>現状投影!M62/10</f>
        <v>152.83285710617784</v>
      </c>
    </row>
    <row r="8" spans="1:10">
      <c r="B8" s="2740" t="s">
        <v>674</v>
      </c>
      <c r="D8" s="1712">
        <f>(現状投影!C63+現状投影!D63)/10</f>
        <v>84.4830132581491</v>
      </c>
      <c r="E8" s="1712">
        <f>(現状投影!E63+現状投影!F63)/10</f>
        <v>34.236922908541644</v>
      </c>
      <c r="F8" s="1712">
        <f>現状投影!G63/10</f>
        <v>31.358260170159092</v>
      </c>
      <c r="G8" s="1712">
        <f>現状投影!K63/10</f>
        <v>158.74360219716317</v>
      </c>
      <c r="H8" s="1712">
        <f>現状投影!L63/10</f>
        <v>473.64044103809664</v>
      </c>
      <c r="I8" s="1712">
        <f>現状投影!M63/10</f>
        <v>149.23761409444816</v>
      </c>
    </row>
    <row r="9" spans="1:10">
      <c r="B9" s="2740" t="s">
        <v>675</v>
      </c>
      <c r="D9" s="1712">
        <f>(現状投影!C64+現状投影!D64)/10</f>
        <v>85.985288841986147</v>
      </c>
      <c r="E9" s="1712">
        <f>(現状投影!E64+現状投影!F64)/10</f>
        <v>36.474277194478681</v>
      </c>
      <c r="F9" s="1712">
        <f>現状投影!G64/10</f>
        <v>31.251009930434105</v>
      </c>
      <c r="G9" s="1712">
        <f>現状投影!K64/10</f>
        <v>155.93147878864707</v>
      </c>
      <c r="H9" s="1712">
        <f>現状投影!L64/10</f>
        <v>464.82784512938332</v>
      </c>
      <c r="I9" s="1712">
        <f>現状投影!M64/10</f>
        <v>145.3209615732531</v>
      </c>
    </row>
    <row r="10" spans="1:10">
      <c r="B10" s="2740" t="s">
        <v>676</v>
      </c>
      <c r="D10" s="1712">
        <f>(現状投影!C65+現状投影!D65)/10</f>
        <v>85.910032227334085</v>
      </c>
      <c r="E10" s="1712">
        <f>(現状投影!E65+現状投影!F65)/10</f>
        <v>37.751459914416245</v>
      </c>
      <c r="F10" s="1712">
        <f>現状投影!G65/10</f>
        <v>30.65187587134211</v>
      </c>
      <c r="G10" s="1712">
        <f>現状投影!K65/10</f>
        <v>152.61745741621206</v>
      </c>
      <c r="H10" s="1712">
        <f>現状投影!L65/10</f>
        <v>454.21934475530162</v>
      </c>
      <c r="I10" s="1712">
        <f>現状投影!M65/10</f>
        <v>141.38517533579397</v>
      </c>
    </row>
    <row r="11" spans="1:10">
      <c r="B11" s="1628"/>
      <c r="D11" s="2793">
        <f>足下計数!O44</f>
        <v>19597.685892172005</v>
      </c>
      <c r="E11" s="2793">
        <f>足下計数!O45</f>
        <v>7666.3885950413005</v>
      </c>
      <c r="F11" s="2793">
        <f>足下計数!O50</f>
        <v>5742.6768274691185</v>
      </c>
      <c r="G11" s="2793">
        <f>足下計数!O52</f>
        <v>2582.984749361578</v>
      </c>
      <c r="H11" s="2793">
        <f>足下計数!O53</f>
        <v>1133.1291124985353</v>
      </c>
      <c r="I11" s="2793">
        <f>足下計数!O54</f>
        <v>1965.6942495585724</v>
      </c>
    </row>
    <row r="12" spans="1:10" s="1636" customFormat="1">
      <c r="A12" s="1723"/>
      <c r="B12" s="1628" t="s">
        <v>1510</v>
      </c>
      <c r="C12" s="1711"/>
      <c r="D12" s="1711"/>
      <c r="E12" s="1711"/>
      <c r="F12" s="1711"/>
      <c r="G12" s="1711"/>
      <c r="H12" s="1711"/>
      <c r="I12" s="1924"/>
      <c r="J12" s="1711"/>
    </row>
    <row r="13" spans="1:10" s="1337" customFormat="1">
      <c r="B13" s="2740" t="s">
        <v>970</v>
      </c>
      <c r="C13" s="2787">
        <f>SUM(D13:I13)</f>
        <v>309.49529861801051</v>
      </c>
      <c r="D13" s="2787">
        <f>D$11*D6/10^4</f>
        <v>147.51407192415274</v>
      </c>
      <c r="E13" s="2787">
        <f t="shared" ref="E13:H17" si="0">E$11*E6/10^4</f>
        <v>20.43260644398044</v>
      </c>
      <c r="F13" s="2787">
        <f t="shared" si="0"/>
        <v>17.290335558787454</v>
      </c>
      <c r="G13" s="2787">
        <f t="shared" si="0"/>
        <v>40.414152832349735</v>
      </c>
      <c r="H13" s="2787">
        <f t="shared" si="0"/>
        <v>53.42004440709227</v>
      </c>
      <c r="I13" s="2787">
        <f>I$11*I6/10^4</f>
        <v>30.424087451647846</v>
      </c>
      <c r="J13" s="2787"/>
    </row>
    <row r="14" spans="1:10">
      <c r="B14" s="2740" t="s">
        <v>673</v>
      </c>
      <c r="C14" s="1707">
        <f t="shared" ref="C14:C17" si="1">SUM(D14:I14)</f>
        <v>326.95723534750056</v>
      </c>
      <c r="D14" s="1712">
        <f>D$11*D7/10^4</f>
        <v>159.64521061458001</v>
      </c>
      <c r="E14" s="1712">
        <f t="shared" si="0"/>
        <v>24.068079815154181</v>
      </c>
      <c r="F14" s="1712">
        <f t="shared" si="0"/>
        <v>17.849848293172446</v>
      </c>
      <c r="G14" s="1712">
        <f t="shared" si="0"/>
        <v>41.225782668623765</v>
      </c>
      <c r="H14" s="1712">
        <f t="shared" si="0"/>
        <v>54.126047120248039</v>
      </c>
      <c r="I14" s="1712">
        <f>I$11*I7/10^4</f>
        <v>30.042266835722078</v>
      </c>
    </row>
    <row r="15" spans="1:10">
      <c r="B15" s="2740" t="s">
        <v>674</v>
      </c>
      <c r="C15" s="1707">
        <f t="shared" si="1"/>
        <v>333.83090623758864</v>
      </c>
      <c r="D15" s="1712">
        <f>D$11*D8/10^4</f>
        <v>165.5671557057409</v>
      </c>
      <c r="E15" s="1712">
        <f t="shared" si="0"/>
        <v>26.247355531535188</v>
      </c>
      <c r="F15" s="1712">
        <f t="shared" si="0"/>
        <v>18.008035402892045</v>
      </c>
      <c r="G15" s="1712">
        <f t="shared" si="0"/>
        <v>41.003230353399353</v>
      </c>
      <c r="H15" s="1712">
        <f t="shared" si="0"/>
        <v>53.66957725969133</v>
      </c>
      <c r="I15" s="1712">
        <f>I$11*I8/10^4</f>
        <v>29.335551984329811</v>
      </c>
    </row>
    <row r="16" spans="1:10">
      <c r="B16" s="2740" t="s">
        <v>675</v>
      </c>
      <c r="C16" s="1707">
        <f t="shared" si="1"/>
        <v>335.93382891089686</v>
      </c>
      <c r="D16" s="1712">
        <f>D$11*D9/10^4</f>
        <v>168.51126820729269</v>
      </c>
      <c r="E16" s="1712">
        <f t="shared" si="0"/>
        <v>27.962598269612638</v>
      </c>
      <c r="F16" s="1712">
        <f t="shared" si="0"/>
        <v>17.946445056251125</v>
      </c>
      <c r="G16" s="1712">
        <f t="shared" si="0"/>
        <v>40.276863165647377</v>
      </c>
      <c r="H16" s="1712">
        <f t="shared" si="0"/>
        <v>52.670996361606477</v>
      </c>
      <c r="I16" s="1712">
        <f>I$11*I9/10^4</f>
        <v>28.565657850486588</v>
      </c>
    </row>
    <row r="17" spans="2:11">
      <c r="B17" s="2740" t="s">
        <v>676</v>
      </c>
      <c r="C17" s="1707">
        <f t="shared" si="1"/>
        <v>333.58967597215809</v>
      </c>
      <c r="D17" s="1712">
        <f>D$11*D10/10^4</f>
        <v>168.36378265776673</v>
      </c>
      <c r="E17" s="1712">
        <f t="shared" si="0"/>
        <v>28.94173617340395</v>
      </c>
      <c r="F17" s="1712">
        <f t="shared" si="0"/>
        <v>17.60238172848161</v>
      </c>
      <c r="G17" s="1712">
        <f t="shared" si="0"/>
        <v>39.42085649924158</v>
      </c>
      <c r="H17" s="1712">
        <f t="shared" si="0"/>
        <v>51.468916300224116</v>
      </c>
      <c r="I17" s="1712">
        <f>I$11*I10/10^4</f>
        <v>27.792002613040072</v>
      </c>
    </row>
    <row r="18" spans="2:11">
      <c r="B18" s="2740"/>
      <c r="C18" s="1707"/>
      <c r="D18" s="1712"/>
      <c r="E18" s="1712"/>
      <c r="F18" s="1712"/>
      <c r="G18" s="1712"/>
      <c r="H18" s="1712"/>
      <c r="I18" s="1712"/>
    </row>
    <row r="20" spans="2:11">
      <c r="B20" s="1579" t="s">
        <v>1516</v>
      </c>
      <c r="D20" s="1722" t="s">
        <v>677</v>
      </c>
      <c r="I20" s="1722" t="s">
        <v>678</v>
      </c>
    </row>
    <row r="21" spans="2:11">
      <c r="B21" s="1628"/>
      <c r="D21" s="1711" t="s">
        <v>742</v>
      </c>
      <c r="E21" s="1711" t="s">
        <v>743</v>
      </c>
      <c r="F21" s="1711" t="s">
        <v>744</v>
      </c>
      <c r="G21" s="1711" t="s">
        <v>745</v>
      </c>
      <c r="H21" s="1711" t="s">
        <v>798</v>
      </c>
      <c r="I21" s="1711" t="s">
        <v>432</v>
      </c>
      <c r="J21" s="1711" t="s">
        <v>434</v>
      </c>
      <c r="K21" s="1750" t="s">
        <v>1123</v>
      </c>
    </row>
    <row r="22" spans="2:11">
      <c r="B22" s="1628" t="s">
        <v>1509</v>
      </c>
      <c r="C22" s="2740"/>
      <c r="D22" s="2740"/>
      <c r="E22" s="2740"/>
      <c r="F22" s="2740"/>
      <c r="G22" s="2740"/>
      <c r="H22" s="2740"/>
      <c r="I22" s="2740"/>
      <c r="J22" s="2740"/>
      <c r="K22" s="2740"/>
    </row>
    <row r="23" spans="2:11">
      <c r="B23" s="2740" t="s">
        <v>673</v>
      </c>
      <c r="D23" s="1712">
        <f>計画ベース!C62/10</f>
        <v>9.7841249999999977</v>
      </c>
      <c r="E23" s="1712">
        <f>計画ベース!D62/10</f>
        <v>31.249296000000005</v>
      </c>
      <c r="F23" s="1712">
        <f>計画ベース!E62/10</f>
        <v>33.772139999999993</v>
      </c>
      <c r="G23" s="1712">
        <f>計画ベース!F62/10</f>
        <v>26.172896000000001</v>
      </c>
      <c r="H23" s="1712">
        <f>計画ベース!G62/10</f>
        <v>31.082801330192797</v>
      </c>
      <c r="I23" s="1712">
        <f>(計画ベース!K62+計画ベース!$N62*計画ベース!K62/(計画ベース!$K62+計画ベース!$L62))/10</f>
        <v>160.61205977282401</v>
      </c>
      <c r="J23" s="1712">
        <f>(計画ベース!L62+計画ベース!$N62*計画ベース!L62/(計画ベース!$K62+計画ベース!$L62))/10</f>
        <v>480.68215323290724</v>
      </c>
      <c r="K23" s="1712">
        <f>計画ベース!M62/10</f>
        <v>152.83285710617784</v>
      </c>
    </row>
    <row r="24" spans="2:11">
      <c r="B24" s="2740" t="s">
        <v>674</v>
      </c>
      <c r="D24" s="1712">
        <f>計画ベース!C63/10</f>
        <v>9.8970502643110905</v>
      </c>
      <c r="E24" s="1712">
        <f>計画ベース!D63/10</f>
        <v>32.386949275159566</v>
      </c>
      <c r="F24" s="1712">
        <f>計画ベース!E63/10</f>
        <v>35.546474710783741</v>
      </c>
      <c r="G24" s="1712">
        <f>計画ベース!F63/10</f>
        <v>27.240070953763745</v>
      </c>
      <c r="H24" s="1712">
        <f>計画ベース!G63/10</f>
        <v>31.358260170159092</v>
      </c>
      <c r="I24" s="1712">
        <f>(計画ベース!K63+計画ベース!$N63*計画ベース!K63/(計画ベース!$K63+計画ベース!$L63))/10</f>
        <v>159.83109455482895</v>
      </c>
      <c r="J24" s="1712">
        <f>(計画ベース!L63+計画ベース!$N63*計画ベース!L63/(計画ベース!$K63+計画ベース!$L63))/10</f>
        <v>476.88517249675817</v>
      </c>
      <c r="K24" s="1712">
        <f>計画ベース!M63/10</f>
        <v>149.23761409444816</v>
      </c>
    </row>
    <row r="25" spans="2:11">
      <c r="B25" s="2740" t="s">
        <v>675</v>
      </c>
      <c r="D25" s="1712">
        <f>計画ベース!C64/10</f>
        <v>9.9570715496218245</v>
      </c>
      <c r="E25" s="1712">
        <f>計画ベース!D64/10</f>
        <v>32.938067448400453</v>
      </c>
      <c r="F25" s="1712">
        <f>計画ベース!E64/10</f>
        <v>36.455498819419226</v>
      </c>
      <c r="G25" s="1712">
        <f>計画ベース!F64/10</f>
        <v>28.804570669452879</v>
      </c>
      <c r="H25" s="1712">
        <f>計画ベース!G64/10</f>
        <v>31.251009930434105</v>
      </c>
      <c r="I25" s="1712">
        <f>(計画ベース!K64+計画ベース!$N64*計画ベース!K64/(計画ベース!$K64+計画ベース!$L64))/10</f>
        <v>157.07957435805443</v>
      </c>
      <c r="J25" s="1712">
        <f>(計画ベース!L64+計画ベース!$N64*計画ベース!L64/(計画ベース!$K64+計画ベース!$L64))/10</f>
        <v>468.25028935729677</v>
      </c>
      <c r="K25" s="1712">
        <f>計画ベース!M64/10</f>
        <v>145.3209615732531</v>
      </c>
    </row>
    <row r="26" spans="2:11">
      <c r="B26" s="2740" t="s">
        <v>676</v>
      </c>
      <c r="D26" s="1712">
        <f>計画ベース!C65/10</f>
        <v>9.9351125845901915</v>
      </c>
      <c r="E26" s="1712">
        <f>計画ベース!D65/10</f>
        <v>32.974057329720189</v>
      </c>
      <c r="F26" s="1712">
        <f>計画ベース!E65/10</f>
        <v>36.662886391875993</v>
      </c>
      <c r="G26" s="1712">
        <f>計画ベース!F65/10</f>
        <v>29.888753143515412</v>
      </c>
      <c r="H26" s="1712">
        <f>計画ベース!G65/10</f>
        <v>30.65187587134211</v>
      </c>
      <c r="I26" s="1712">
        <f>(計画ベース!K65+計画ベース!$N65*計画ベース!K65/(計画ベース!$K65+計画ベース!$L65))/10</f>
        <v>153.80781275124676</v>
      </c>
      <c r="J26" s="1712">
        <f>(計画ベース!L65+計画ベース!$N65*計画ベース!L65/(計画ベース!$K65+計画ベース!$L65))/10</f>
        <v>457.76207459407033</v>
      </c>
      <c r="K26" s="1712">
        <f>計画ベース!M65/10</f>
        <v>141.38517533579397</v>
      </c>
    </row>
    <row r="27" spans="2:11">
      <c r="B27" s="1628"/>
      <c r="D27" s="2794">
        <f>足下計数!O46</f>
        <v>30110.943033665229</v>
      </c>
      <c r="E27" s="2793">
        <f>足下計数!O47</f>
        <v>22277.652006341988</v>
      </c>
      <c r="F27" s="2793">
        <f>足下計数!O48</f>
        <v>15788.615299832243</v>
      </c>
      <c r="G27" s="2793">
        <f>足下計数!O49</f>
        <v>9945.8947541478519</v>
      </c>
      <c r="H27" s="2793">
        <f>足下計数!O50</f>
        <v>5742.6768274691185</v>
      </c>
      <c r="I27" s="2793">
        <f>足下計数!O52</f>
        <v>2582.984749361578</v>
      </c>
      <c r="J27" s="2793">
        <f>足下計数!O53</f>
        <v>1133.1291124985353</v>
      </c>
      <c r="K27" s="2793">
        <f>足下計数!O54</f>
        <v>1965.6942495585724</v>
      </c>
    </row>
    <row r="28" spans="2:11">
      <c r="B28" s="1628" t="s">
        <v>1510</v>
      </c>
      <c r="C28" s="1711"/>
      <c r="D28" s="1711"/>
      <c r="E28" s="1711"/>
      <c r="F28" s="1711"/>
      <c r="G28" s="1711"/>
      <c r="H28" s="1711"/>
      <c r="I28" s="1711"/>
      <c r="J28" s="1711"/>
      <c r="K28" s="1924"/>
    </row>
    <row r="29" spans="2:11">
      <c r="B29" s="2740" t="s">
        <v>673</v>
      </c>
      <c r="C29" s="1707">
        <f t="shared" ref="C29:C32" si="2">SUM(D29:K29)</f>
        <v>322.27529615121574</v>
      </c>
      <c r="D29" s="1712">
        <f>D$27*D23/10^4</f>
        <v>29.460923050925974</v>
      </c>
      <c r="E29" s="1712">
        <f t="shared" ref="E29:J32" si="3">E$27*E23/10^4</f>
        <v>69.616094173117489</v>
      </c>
      <c r="F29" s="1712">
        <f t="shared" si="3"/>
        <v>53.321532631207639</v>
      </c>
      <c r="G29" s="1712">
        <f t="shared" si="3"/>
        <v>26.031286902725732</v>
      </c>
      <c r="H29" s="1712">
        <f t="shared" si="3"/>
        <v>17.849848293172446</v>
      </c>
      <c r="I29" s="1712">
        <f t="shared" si="3"/>
        <v>41.48585009567546</v>
      </c>
      <c r="J29" s="1712">
        <f t="shared" si="3"/>
        <v>54.467494168668914</v>
      </c>
      <c r="K29" s="1712">
        <f>K$27*K23/10^4</f>
        <v>30.042266835722078</v>
      </c>
    </row>
    <row r="30" spans="2:11">
      <c r="B30" s="2740" t="s">
        <v>674</v>
      </c>
      <c r="C30" s="1707">
        <f t="shared" si="2"/>
        <v>327.83208213405538</v>
      </c>
      <c r="D30" s="1712">
        <f>D$27*D24/10^4</f>
        <v>29.800951670999265</v>
      </c>
      <c r="E30" s="1712">
        <f t="shared" si="3"/>
        <v>72.15051854990547</v>
      </c>
      <c r="F30" s="1712">
        <f t="shared" si="3"/>
        <v>56.122961447378003</v>
      </c>
      <c r="G30" s="1712">
        <f t="shared" si="3"/>
        <v>27.092687880165411</v>
      </c>
      <c r="H30" s="1712">
        <f t="shared" si="3"/>
        <v>18.008035402892045</v>
      </c>
      <c r="I30" s="1712">
        <f t="shared" si="3"/>
        <v>41.284127970889152</v>
      </c>
      <c r="J30" s="1712">
        <f t="shared" si="3"/>
        <v>54.037247227496245</v>
      </c>
      <c r="K30" s="1712">
        <f>K$27*K24/10^4</f>
        <v>29.335551984329811</v>
      </c>
    </row>
    <row r="31" spans="2:11">
      <c r="B31" s="2740" t="s">
        <v>675</v>
      </c>
      <c r="C31" s="1707">
        <f t="shared" si="2"/>
        <v>329.7111902206824</v>
      </c>
      <c r="D31" s="1712">
        <f>D$27*D25/10^4</f>
        <v>29.981681421279152</v>
      </c>
      <c r="E31" s="1712">
        <f t="shared" si="3"/>
        <v>73.378280437688616</v>
      </c>
      <c r="F31" s="1712">
        <f t="shared" si="3"/>
        <v>57.55818464232987</v>
      </c>
      <c r="G31" s="1712">
        <f t="shared" si="3"/>
        <v>28.648722831679247</v>
      </c>
      <c r="H31" s="1712">
        <f t="shared" si="3"/>
        <v>17.946445056251125</v>
      </c>
      <c r="I31" s="1712">
        <f t="shared" si="3"/>
        <v>40.573414500306257</v>
      </c>
      <c r="J31" s="1712">
        <f t="shared" si="3"/>
        <v>53.058803480661602</v>
      </c>
      <c r="K31" s="1712">
        <f>K$27*K25/10^4</f>
        <v>28.565657850486588</v>
      </c>
    </row>
    <row r="32" spans="2:11">
      <c r="B32" s="2740" t="s">
        <v>676</v>
      </c>
      <c r="C32" s="1707">
        <f t="shared" si="2"/>
        <v>327.97973970218328</v>
      </c>
      <c r="D32" s="1712">
        <f>D$27*D26/10^4</f>
        <v>29.915560906764579</v>
      </c>
      <c r="E32" s="1712">
        <f t="shared" si="3"/>
        <v>73.458457442867669</v>
      </c>
      <c r="F32" s="1712">
        <f t="shared" si="3"/>
        <v>57.885620902278461</v>
      </c>
      <c r="G32" s="1712">
        <f t="shared" si="3"/>
        <v>29.727039309811005</v>
      </c>
      <c r="H32" s="1712">
        <f t="shared" si="3"/>
        <v>17.60238172848161</v>
      </c>
      <c r="I32" s="1712">
        <f t="shared" si="3"/>
        <v>39.72832346691316</v>
      </c>
      <c r="J32" s="1712">
        <f t="shared" si="3"/>
        <v>51.870353332026724</v>
      </c>
      <c r="K32" s="1712">
        <f>K$27*K26/10^4</f>
        <v>27.792002613040072</v>
      </c>
    </row>
    <row r="33" spans="2:11">
      <c r="B33" s="2740"/>
      <c r="C33" s="1707"/>
      <c r="D33" s="1712"/>
      <c r="E33" s="1712"/>
      <c r="F33" s="1712"/>
      <c r="G33" s="1712"/>
      <c r="H33" s="1712"/>
      <c r="I33" s="1712"/>
      <c r="J33" s="1712"/>
      <c r="K33" s="1712"/>
    </row>
    <row r="35" spans="2:11">
      <c r="B35" s="1579" t="s">
        <v>1471</v>
      </c>
      <c r="D35" s="2615" t="s">
        <v>677</v>
      </c>
      <c r="I35" s="2615" t="s">
        <v>678</v>
      </c>
    </row>
    <row r="36" spans="2:11">
      <c r="B36" s="1636"/>
      <c r="C36" s="2615"/>
      <c r="D36" s="2615" t="s">
        <v>742</v>
      </c>
      <c r="E36" s="2615" t="s">
        <v>743</v>
      </c>
      <c r="F36" s="2615" t="s">
        <v>744</v>
      </c>
      <c r="G36" s="2615" t="s">
        <v>745</v>
      </c>
      <c r="H36" s="2615" t="s">
        <v>798</v>
      </c>
      <c r="I36" s="2615" t="s">
        <v>432</v>
      </c>
      <c r="J36" s="2615" t="s">
        <v>434</v>
      </c>
      <c r="K36" s="2615" t="s">
        <v>1123</v>
      </c>
    </row>
    <row r="37" spans="2:11">
      <c r="B37" s="1628" t="s">
        <v>1509</v>
      </c>
      <c r="C37" s="2740"/>
      <c r="D37" s="2740"/>
      <c r="E37" s="2740"/>
      <c r="F37" s="2740"/>
      <c r="G37" s="2740"/>
      <c r="H37" s="2740"/>
      <c r="I37" s="2740"/>
      <c r="J37" s="2740"/>
      <c r="K37" s="2740"/>
    </row>
    <row r="38" spans="2:11">
      <c r="B38" s="2740" t="s">
        <v>673</v>
      </c>
      <c r="D38" s="1712">
        <f>シミュレーション!C7/10</f>
        <v>9.6215293711290784</v>
      </c>
      <c r="E38" s="1712">
        <f>シミュレーション!D7/10</f>
        <v>30.380043517333341</v>
      </c>
      <c r="F38" s="1712">
        <f>シミュレーション!E7/10</f>
        <v>32.603555822118139</v>
      </c>
      <c r="G38" s="1712">
        <f>シミュレーション!F7/10</f>
        <v>25.151502144432943</v>
      </c>
      <c r="H38" s="1712">
        <f>シミュレーション!G7/10</f>
        <v>31.082801330192797</v>
      </c>
      <c r="I38" s="1712">
        <f>(シミュレーション!K7+シミュレーション!$N7*シミュレーション!K7/(シミュレーション!$K7+シミュレーション!$L7))/10</f>
        <v>158.9650035139949</v>
      </c>
      <c r="J38" s="1712">
        <f>(シミュレーション!L7+シミュレーション!$N7*シミュレーション!L7/(シミュレーション!$K7+シミュレーション!$L7))/10</f>
        <v>474.96752932620313</v>
      </c>
      <c r="K38" s="1712">
        <f>シミュレーション!M7/10</f>
        <v>152.83285710617784</v>
      </c>
    </row>
    <row r="39" spans="2:11">
      <c r="B39" s="2740" t="s">
        <v>674</v>
      </c>
      <c r="D39" s="1712">
        <f>シミュレーション!C8/10</f>
        <v>9.6299813968408472</v>
      </c>
      <c r="E39" s="1712">
        <f>シミュレーション!D8/10</f>
        <v>30.870894250440017</v>
      </c>
      <c r="F39" s="1712">
        <f>シミュレーション!E8/10</f>
        <v>33.483171793751765</v>
      </c>
      <c r="G39" s="1712">
        <f>シミュレーション!F8/10</f>
        <v>25.478012430746816</v>
      </c>
      <c r="H39" s="1712">
        <f>シミュレーション!G8/10</f>
        <v>31.358260170159092</v>
      </c>
      <c r="I39" s="1712">
        <f>(シミュレーション!K8+シミュレーション!$N8*シミュレーション!K8/(シミュレーション!$K8+シミュレーション!$L8))/10</f>
        <v>157.31057900028617</v>
      </c>
      <c r="J39" s="1712">
        <f>(シミュレーション!L8+シミュレーション!$N8*シミュレーション!L8/(シミュレーション!$K8+シミュレーション!$L8))/10</f>
        <v>467.88685084985326</v>
      </c>
      <c r="K39" s="1712">
        <f>シミュレーション!M8/10</f>
        <v>149.23761409444816</v>
      </c>
    </row>
    <row r="40" spans="2:11">
      <c r="B40" s="2740" t="s">
        <v>675</v>
      </c>
      <c r="D40" s="1712">
        <f>シミュレーション!C9/10</f>
        <v>9.5583771193456233</v>
      </c>
      <c r="E40" s="1712">
        <f>シミュレーション!D9/10</f>
        <v>30.818958418339797</v>
      </c>
      <c r="F40" s="1712">
        <f>シミュレーション!E9/10</f>
        <v>33.609935222811849</v>
      </c>
      <c r="G40" s="1712">
        <f>シミュレーション!F9/10</f>
        <v>26.252739713029655</v>
      </c>
      <c r="H40" s="1712">
        <f>シミュレーション!G9/10</f>
        <v>31.251009930434105</v>
      </c>
      <c r="I40" s="1712">
        <f>(シミュレーション!K9+シミュレーション!$N9*シミュレーション!K9/(シミュレーション!$K9+シミュレーション!$L9))/10</f>
        <v>153.68614060633078</v>
      </c>
      <c r="J40" s="1712">
        <f>(シミュレーション!L9+シミュレーション!$N9*シミュレーション!L9/(シミュレーション!$K9+シミュレーション!$L9))/10</f>
        <v>455.90649363548135</v>
      </c>
      <c r="K40" s="1712">
        <f>シミュレーション!M9/10</f>
        <v>145.3209615732531</v>
      </c>
    </row>
    <row r="41" spans="2:11">
      <c r="B41" s="2740" t="s">
        <v>676</v>
      </c>
      <c r="D41" s="1712">
        <f>シミュレーション!C10/10</f>
        <v>9.4078155671672885</v>
      </c>
      <c r="E41" s="1712">
        <f>シミュレーション!D10/10</f>
        <v>30.297525032375781</v>
      </c>
      <c r="F41" s="1712">
        <f>シミュレーション!E10/10</f>
        <v>33.107203586008673</v>
      </c>
      <c r="G41" s="1712">
        <f>シミュレーション!F10/10</f>
        <v>26.803366977354262</v>
      </c>
      <c r="H41" s="1712">
        <f>シミュレーション!G10/10</f>
        <v>30.65187587134211</v>
      </c>
      <c r="I41" s="1712">
        <f>(シミュレーション!K10+シミュレーション!$N10*シミュレーション!K10/(シミュレーション!$K10+シミュレーション!$L10))/10</f>
        <v>148.84518085986312</v>
      </c>
      <c r="J41" s="1712">
        <f>(シミュレーション!L10+シミュレーション!$N10*シミュレーション!L10/(シミュレーション!$K10+シミュレーション!$L10))/10</f>
        <v>440.43214299738474</v>
      </c>
      <c r="K41" s="1712">
        <f>シミュレーション!M10/10</f>
        <v>141.38517533579397</v>
      </c>
    </row>
    <row r="42" spans="2:11">
      <c r="B42" s="1628"/>
      <c r="D42" s="2794">
        <f t="shared" ref="D42:K42" si="4">D27</f>
        <v>30110.943033665229</v>
      </c>
      <c r="E42" s="2794">
        <f t="shared" si="4"/>
        <v>22277.652006341988</v>
      </c>
      <c r="F42" s="2794">
        <f t="shared" si="4"/>
        <v>15788.615299832243</v>
      </c>
      <c r="G42" s="2794">
        <f t="shared" si="4"/>
        <v>9945.8947541478519</v>
      </c>
      <c r="H42" s="2794">
        <f t="shared" si="4"/>
        <v>5742.6768274691185</v>
      </c>
      <c r="I42" s="2794">
        <f t="shared" si="4"/>
        <v>2582.984749361578</v>
      </c>
      <c r="J42" s="2764">
        <f t="shared" si="4"/>
        <v>1133.1291124985353</v>
      </c>
      <c r="K42" s="2764">
        <f t="shared" si="4"/>
        <v>1965.6942495585724</v>
      </c>
    </row>
    <row r="43" spans="2:11">
      <c r="B43" s="1628" t="s">
        <v>1510</v>
      </c>
      <c r="C43" s="2615"/>
      <c r="D43" s="2615"/>
      <c r="E43" s="2615"/>
      <c r="F43" s="2615"/>
      <c r="G43" s="2615"/>
      <c r="H43" s="2615"/>
      <c r="I43" s="2615"/>
      <c r="J43" s="2615"/>
      <c r="K43" s="2615"/>
    </row>
    <row r="44" spans="2:11">
      <c r="B44" s="2740" t="s">
        <v>673</v>
      </c>
      <c r="C44" s="1707">
        <f t="shared" ref="C44:C47" si="5">SUM(D44:K44)</f>
        <v>315.91534197455923</v>
      </c>
      <c r="D44" s="1712">
        <f t="shared" ref="D44:K47" si="6">D$42*D38/10^4</f>
        <v>28.97133227908045</v>
      </c>
      <c r="E44" s="1712">
        <f t="shared" si="6"/>
        <v>67.679603741667805</v>
      </c>
      <c r="F44" s="1712">
        <f t="shared" si="6"/>
        <v>51.476500028202906</v>
      </c>
      <c r="G44" s="1712">
        <f t="shared" si="6"/>
        <v>25.015419323725403</v>
      </c>
      <c r="H44" s="1712">
        <f t="shared" si="6"/>
        <v>17.849848293172446</v>
      </c>
      <c r="I44" s="1712">
        <f t="shared" si="6"/>
        <v>41.060417975885848</v>
      </c>
      <c r="J44" s="1712">
        <f t="shared" si="6"/>
        <v>53.819953497102262</v>
      </c>
      <c r="K44" s="1712">
        <f t="shared" si="6"/>
        <v>30.042266835722078</v>
      </c>
    </row>
    <row r="45" spans="2:11">
      <c r="B45" s="2740" t="s">
        <v>674</v>
      </c>
      <c r="C45" s="1707">
        <f t="shared" si="5"/>
        <v>316.9696321538662</v>
      </c>
      <c r="D45" s="1712">
        <f t="shared" si="6"/>
        <v>28.996782125553064</v>
      </c>
      <c r="E45" s="1712">
        <f t="shared" si="6"/>
        <v>68.773103923588636</v>
      </c>
      <c r="F45" s="1712">
        <f t="shared" si="6"/>
        <v>52.865291846974053</v>
      </c>
      <c r="G45" s="1712">
        <f t="shared" si="6"/>
        <v>25.340163018107852</v>
      </c>
      <c r="H45" s="1712">
        <f t="shared" si="6"/>
        <v>18.008035402892045</v>
      </c>
      <c r="I45" s="1712">
        <f t="shared" si="6"/>
        <v>40.633082647097893</v>
      </c>
      <c r="J45" s="1712">
        <f t="shared" si="6"/>
        <v>53.017621205322875</v>
      </c>
      <c r="K45" s="1712">
        <f t="shared" si="6"/>
        <v>29.335551984329811</v>
      </c>
    </row>
    <row r="46" spans="2:11">
      <c r="B46" s="2740" t="s">
        <v>675</v>
      </c>
      <c r="C46" s="1707">
        <f t="shared" si="5"/>
        <v>314.48380104129524</v>
      </c>
      <c r="D46" s="1712">
        <f t="shared" si="6"/>
        <v>28.781174893490522</v>
      </c>
      <c r="E46" s="1712">
        <f t="shared" si="6"/>
        <v>68.6574030841698</v>
      </c>
      <c r="F46" s="1712">
        <f t="shared" si="6"/>
        <v>53.065433748525777</v>
      </c>
      <c r="G46" s="1712">
        <f t="shared" si="6"/>
        <v>26.110698619383065</v>
      </c>
      <c r="H46" s="1712">
        <f t="shared" si="6"/>
        <v>17.946445056251125</v>
      </c>
      <c r="I46" s="1712">
        <f t="shared" si="6"/>
        <v>39.696895737439156</v>
      </c>
      <c r="J46" s="1712">
        <f t="shared" si="6"/>
        <v>51.660092051549206</v>
      </c>
      <c r="K46" s="1712">
        <f t="shared" si="6"/>
        <v>28.565657850486588</v>
      </c>
    </row>
    <row r="47" spans="2:11">
      <c r="B47" s="2740" t="s">
        <v>676</v>
      </c>
      <c r="C47" s="1707">
        <f t="shared" si="5"/>
        <v>308.5011444927855</v>
      </c>
      <c r="D47" s="1712">
        <f t="shared" si="6"/>
        <v>28.327819861420313</v>
      </c>
      <c r="E47" s="1712">
        <f t="shared" si="6"/>
        <v>67.495771932470305</v>
      </c>
      <c r="F47" s="1712">
        <f t="shared" si="6"/>
        <v>52.271690107271745</v>
      </c>
      <c r="G47" s="1712">
        <f t="shared" si="6"/>
        <v>26.658346701356752</v>
      </c>
      <c r="H47" s="1712">
        <f t="shared" si="6"/>
        <v>17.60238172848161</v>
      </c>
      <c r="I47" s="1712">
        <f t="shared" si="6"/>
        <v>38.446483217699225</v>
      </c>
      <c r="J47" s="1712">
        <f t="shared" si="6"/>
        <v>49.90664833104546</v>
      </c>
      <c r="K47" s="1712">
        <f t="shared" si="6"/>
        <v>27.792002613040072</v>
      </c>
    </row>
    <row r="48" spans="2:11">
      <c r="B48" s="2740"/>
      <c r="C48" s="1707"/>
      <c r="D48" s="1712"/>
      <c r="E48" s="1712"/>
      <c r="F48" s="1712"/>
      <c r="G48" s="1712"/>
      <c r="H48" s="1712"/>
      <c r="I48" s="1712"/>
      <c r="J48" s="1712"/>
      <c r="K48" s="1712"/>
    </row>
    <row r="50" spans="2:13">
      <c r="B50" s="1579" t="s">
        <v>1472</v>
      </c>
      <c r="D50" s="2615" t="s">
        <v>677</v>
      </c>
      <c r="I50" s="2615" t="s">
        <v>678</v>
      </c>
    </row>
    <row r="51" spans="2:13">
      <c r="B51" s="2615"/>
      <c r="C51" s="2615"/>
      <c r="D51" s="2615" t="s">
        <v>742</v>
      </c>
      <c r="E51" s="2615" t="s">
        <v>743</v>
      </c>
      <c r="F51" s="2615" t="s">
        <v>744</v>
      </c>
      <c r="G51" s="2615" t="s">
        <v>745</v>
      </c>
      <c r="H51" s="2615" t="s">
        <v>798</v>
      </c>
      <c r="I51" s="2615" t="s">
        <v>432</v>
      </c>
      <c r="J51" s="2615" t="s">
        <v>434</v>
      </c>
      <c r="K51" s="2615" t="s">
        <v>1123</v>
      </c>
    </row>
    <row r="52" spans="2:13">
      <c r="B52" s="1628" t="s">
        <v>1509</v>
      </c>
      <c r="C52" s="2740"/>
      <c r="D52" s="2740"/>
      <c r="E52" s="2740"/>
      <c r="F52" s="2740"/>
      <c r="G52" s="2740"/>
      <c r="H52" s="2740"/>
      <c r="I52" s="2740"/>
      <c r="J52" s="2740"/>
      <c r="K52" s="2740"/>
    </row>
    <row r="53" spans="2:13">
      <c r="B53" s="2740" t="s">
        <v>673</v>
      </c>
      <c r="D53" s="1712">
        <f>シミュレーション!C14/10</f>
        <v>9.7841249999999977</v>
      </c>
      <c r="E53" s="1712">
        <f>シミュレーション!D14/10</f>
        <v>31.249296000000005</v>
      </c>
      <c r="F53" s="1712">
        <f>シミュレーション!E14/10</f>
        <v>33.772139999999993</v>
      </c>
      <c r="G53" s="1712">
        <f>シミュレーション!F14/10</f>
        <v>26.172896000000001</v>
      </c>
      <c r="H53" s="1712">
        <f>シミュレーション!G14/10</f>
        <v>31.082801330192797</v>
      </c>
      <c r="I53" s="1712">
        <f>(シミュレーション!K14+シミュレーション!$N14*シミュレーション!K14/(シミュレーション!$K14+シミュレーション!$L14))/10</f>
        <v>160.61205977282401</v>
      </c>
      <c r="J53" s="1712">
        <f>(シミュレーション!L14+シミュレーション!$N14*シミュレーション!L14/(シミュレーション!$K14+シミュレーション!$L14))/10</f>
        <v>480.68215323290724</v>
      </c>
      <c r="K53" s="1712">
        <f>シミュレーション!M14/10</f>
        <v>152.83285710617784</v>
      </c>
    </row>
    <row r="54" spans="2:13">
      <c r="B54" s="2740" t="s">
        <v>674</v>
      </c>
      <c r="D54" s="1712">
        <f>シミュレーション!C15/10</f>
        <v>9.8970502643110905</v>
      </c>
      <c r="E54" s="1712">
        <f>シミュレーション!D15/10</f>
        <v>32.386949275159566</v>
      </c>
      <c r="F54" s="1712">
        <f>シミュレーション!E15/10</f>
        <v>35.546474710783741</v>
      </c>
      <c r="G54" s="1712">
        <f>シミュレーション!F15/10</f>
        <v>27.240070953763745</v>
      </c>
      <c r="H54" s="1712">
        <f>シミュレーション!G15/10</f>
        <v>31.358260170159092</v>
      </c>
      <c r="I54" s="1712">
        <f>(シミュレーション!K15+シミュレーション!$N15*シミュレーション!K15/(シミュレーション!$K15+シミュレーション!$L15))/10</f>
        <v>159.83109455482895</v>
      </c>
      <c r="J54" s="1712">
        <f>(シミュレーション!L15+シミュレーション!$N15*シミュレーション!L15/(シミュレーション!$K15+シミュレーション!$L15))/10</f>
        <v>476.88517249675817</v>
      </c>
      <c r="K54" s="1712">
        <f>シミュレーション!M15/10</f>
        <v>149.23761409444816</v>
      </c>
    </row>
    <row r="55" spans="2:13">
      <c r="B55" s="2740" t="s">
        <v>675</v>
      </c>
      <c r="D55" s="1712">
        <f>シミュレーション!C16/10</f>
        <v>9.9570715496218245</v>
      </c>
      <c r="E55" s="1712">
        <f>シミュレーション!D16/10</f>
        <v>32.938067448400453</v>
      </c>
      <c r="F55" s="1712">
        <f>シミュレーション!E16/10</f>
        <v>36.455498819419226</v>
      </c>
      <c r="G55" s="1712">
        <f>シミュレーション!F16/10</f>
        <v>28.804570669452879</v>
      </c>
      <c r="H55" s="1712">
        <f>シミュレーション!G16/10</f>
        <v>31.251009930434105</v>
      </c>
      <c r="I55" s="1712">
        <f>(シミュレーション!K16+シミュレーション!$N16*シミュレーション!K16/(シミュレーション!$K16+シミュレーション!$L16))/10</f>
        <v>157.07957435805443</v>
      </c>
      <c r="J55" s="1712">
        <f>(シミュレーション!L16+シミュレーション!$N16*シミュレーション!L16/(シミュレーション!$K16+シミュレーション!$L16))/10</f>
        <v>468.25028935729677</v>
      </c>
      <c r="K55" s="1712">
        <f>シミュレーション!M16/10</f>
        <v>145.3209615732531</v>
      </c>
    </row>
    <row r="56" spans="2:13">
      <c r="B56" s="2740" t="s">
        <v>676</v>
      </c>
      <c r="D56" s="1712">
        <f>シミュレーション!C17/10</f>
        <v>9.9351125845901915</v>
      </c>
      <c r="E56" s="1712">
        <f>シミュレーション!D17/10</f>
        <v>32.974057329720189</v>
      </c>
      <c r="F56" s="1712">
        <f>シミュレーション!E17/10</f>
        <v>36.662886391875993</v>
      </c>
      <c r="G56" s="1712">
        <f>シミュレーション!F17/10</f>
        <v>29.888753143515412</v>
      </c>
      <c r="H56" s="1712">
        <f>シミュレーション!G17/10</f>
        <v>30.65187587134211</v>
      </c>
      <c r="I56" s="1712">
        <f>(シミュレーション!K17+シミュレーション!$N17*シミュレーション!K17/(シミュレーション!$K17+シミュレーション!$L17))/10</f>
        <v>153.80781275124676</v>
      </c>
      <c r="J56" s="1712">
        <f>(シミュレーション!L17+シミュレーション!$N17*シミュレーション!L17/(シミュレーション!$K17+シミュレーション!$L17))/10</f>
        <v>457.76207459407033</v>
      </c>
      <c r="K56" s="1712">
        <f>シミュレーション!M17/10</f>
        <v>141.38517533579397</v>
      </c>
    </row>
    <row r="57" spans="2:13">
      <c r="B57" s="2789"/>
      <c r="C57" s="1318"/>
      <c r="D57" s="2764">
        <f t="shared" ref="D57:K57" si="7">D27</f>
        <v>30110.943033665229</v>
      </c>
      <c r="E57" s="2764">
        <f t="shared" si="7"/>
        <v>22277.652006341988</v>
      </c>
      <c r="F57" s="2764">
        <f t="shared" si="7"/>
        <v>15788.615299832243</v>
      </c>
      <c r="G57" s="2764">
        <f t="shared" si="7"/>
        <v>9945.8947541478519</v>
      </c>
      <c r="H57" s="2764">
        <f t="shared" si="7"/>
        <v>5742.6768274691185</v>
      </c>
      <c r="I57" s="2764">
        <f t="shared" si="7"/>
        <v>2582.984749361578</v>
      </c>
      <c r="J57" s="2764">
        <f t="shared" si="7"/>
        <v>1133.1291124985353</v>
      </c>
      <c r="K57" s="2764">
        <f t="shared" si="7"/>
        <v>1965.6942495585724</v>
      </c>
    </row>
    <row r="58" spans="2:13">
      <c r="B58" s="1628" t="s">
        <v>1510</v>
      </c>
      <c r="C58" s="2615"/>
      <c r="D58" s="2615"/>
      <c r="E58" s="2615"/>
      <c r="F58" s="2615"/>
      <c r="G58" s="2615"/>
      <c r="H58" s="2615"/>
      <c r="I58" s="2615"/>
      <c r="J58" s="2615"/>
      <c r="K58" s="2615"/>
      <c r="L58" s="1637" t="s">
        <v>1513</v>
      </c>
    </row>
    <row r="59" spans="2:13">
      <c r="B59" s="2740" t="s">
        <v>673</v>
      </c>
      <c r="C59" s="1707">
        <f t="shared" ref="C59:C62" si="8">SUM(D59:K59)</f>
        <v>317.14818916699187</v>
      </c>
      <c r="D59" s="2787">
        <f t="shared" ref="D59:K62" si="9">D$57*D53/10^4*$L59</f>
        <v>28.992226547843057</v>
      </c>
      <c r="E59" s="2787">
        <f t="shared" si="9"/>
        <v>68.508565402181517</v>
      </c>
      <c r="F59" s="2787">
        <f t="shared" si="9"/>
        <v>52.473235521165698</v>
      </c>
      <c r="G59" s="2787">
        <f t="shared" si="9"/>
        <v>25.617152792909639</v>
      </c>
      <c r="H59" s="2787">
        <f t="shared" si="9"/>
        <v>17.565873433962881</v>
      </c>
      <c r="I59" s="2787">
        <f t="shared" si="9"/>
        <v>40.825847935062441</v>
      </c>
      <c r="J59" s="2787">
        <f t="shared" si="9"/>
        <v>53.600965852349177</v>
      </c>
      <c r="K59" s="2787">
        <f t="shared" si="9"/>
        <v>29.564321681517406</v>
      </c>
      <c r="L59" s="2796">
        <f>L$62+0.05*(2040-2025)/(2040-2018)</f>
        <v>0.98409090909090902</v>
      </c>
      <c r="M59" s="1318"/>
    </row>
    <row r="60" spans="2:13">
      <c r="B60" s="2740" t="s">
        <v>674</v>
      </c>
      <c r="C60" s="1707">
        <f t="shared" si="8"/>
        <v>318.89120716676302</v>
      </c>
      <c r="D60" s="2787">
        <f t="shared" si="9"/>
        <v>28.988198443608372</v>
      </c>
      <c r="E60" s="2787">
        <f t="shared" si="9"/>
        <v>70.182777134908051</v>
      </c>
      <c r="F60" s="2787">
        <f t="shared" si="9"/>
        <v>54.592335226085872</v>
      </c>
      <c r="G60" s="2787">
        <f t="shared" si="9"/>
        <v>26.353796392524533</v>
      </c>
      <c r="H60" s="2787">
        <f t="shared" si="9"/>
        <v>17.516907164631352</v>
      </c>
      <c r="I60" s="2787">
        <f t="shared" si="9"/>
        <v>40.158197208046715</v>
      </c>
      <c r="J60" s="2787">
        <f t="shared" si="9"/>
        <v>52.5635041212918</v>
      </c>
      <c r="K60" s="2787">
        <f t="shared" si="9"/>
        <v>28.535491475666269</v>
      </c>
      <c r="L60" s="2796">
        <f>L$62+0.05*(2040-2030)/(2040-2018)</f>
        <v>0.97272727272727266</v>
      </c>
      <c r="M60" s="1318"/>
    </row>
    <row r="61" spans="2:13">
      <c r="B61" s="2740" t="s">
        <v>675</v>
      </c>
      <c r="C61" s="1707">
        <f t="shared" si="8"/>
        <v>316.97234878033794</v>
      </c>
      <c r="D61" s="2787">
        <f t="shared" si="9"/>
        <v>28.823298275457002</v>
      </c>
      <c r="E61" s="2787">
        <f t="shared" si="9"/>
        <v>70.543210511687008</v>
      </c>
      <c r="F61" s="2787">
        <f t="shared" si="9"/>
        <v>55.33434569023985</v>
      </c>
      <c r="G61" s="2787">
        <f t="shared" si="9"/>
        <v>27.541840358637092</v>
      </c>
      <c r="H61" s="2787">
        <f t="shared" si="9"/>
        <v>17.253059679077786</v>
      </c>
      <c r="I61" s="2787">
        <f t="shared" si="9"/>
        <v>39.005805303703511</v>
      </c>
      <c r="J61" s="2787">
        <f t="shared" si="9"/>
        <v>51.008804255272402</v>
      </c>
      <c r="K61" s="2787">
        <f t="shared" si="9"/>
        <v>27.461984706263241</v>
      </c>
      <c r="L61" s="2796">
        <f>L$62+0.05*(2040-2035)/(2040-2018)</f>
        <v>0.96136363636363631</v>
      </c>
      <c r="M61" s="1318"/>
    </row>
    <row r="62" spans="2:13">
      <c r="B62" s="2740" t="s">
        <v>676</v>
      </c>
      <c r="C62" s="1707">
        <f t="shared" si="8"/>
        <v>311.58075271707412</v>
      </c>
      <c r="D62" s="2787">
        <f t="shared" si="9"/>
        <v>28.419782861426349</v>
      </c>
      <c r="E62" s="2787">
        <f t="shared" si="9"/>
        <v>69.78553457072428</v>
      </c>
      <c r="F62" s="2787">
        <f t="shared" si="9"/>
        <v>54.991339857164533</v>
      </c>
      <c r="G62" s="2787">
        <f t="shared" si="9"/>
        <v>28.240687344320452</v>
      </c>
      <c r="H62" s="2787">
        <f t="shared" si="9"/>
        <v>16.72226264205753</v>
      </c>
      <c r="I62" s="2787">
        <f t="shared" si="9"/>
        <v>37.7419072935675</v>
      </c>
      <c r="J62" s="2787">
        <f t="shared" si="9"/>
        <v>49.276835665425388</v>
      </c>
      <c r="K62" s="2787">
        <f t="shared" si="9"/>
        <v>26.402402482388066</v>
      </c>
      <c r="L62" s="2795">
        <v>0.95</v>
      </c>
      <c r="M62" s="1318"/>
    </row>
    <row r="63" spans="2:13">
      <c r="B63" s="2740"/>
      <c r="C63" s="1707"/>
      <c r="D63" s="1712"/>
      <c r="E63" s="1712"/>
      <c r="F63" s="1712"/>
      <c r="G63" s="1712"/>
      <c r="H63" s="1712"/>
      <c r="I63" s="1712"/>
      <c r="J63" s="1712"/>
      <c r="K63" s="1712"/>
      <c r="L63" s="1318"/>
      <c r="M63" s="1318"/>
    </row>
    <row r="65" spans="2:12">
      <c r="B65" s="2799" t="s">
        <v>1470</v>
      </c>
      <c r="D65" s="1722" t="s">
        <v>677</v>
      </c>
      <c r="I65" s="1722" t="s">
        <v>678</v>
      </c>
    </row>
    <row r="66" spans="2:12">
      <c r="B66" s="2790"/>
      <c r="C66" s="1711"/>
      <c r="D66" s="1711" t="s">
        <v>742</v>
      </c>
      <c r="E66" s="1711" t="s">
        <v>743</v>
      </c>
      <c r="F66" s="1711" t="s">
        <v>744</v>
      </c>
      <c r="G66" s="1711" t="s">
        <v>745</v>
      </c>
      <c r="H66" s="1711" t="s">
        <v>798</v>
      </c>
      <c r="I66" s="1711" t="s">
        <v>432</v>
      </c>
      <c r="J66" s="1711" t="s">
        <v>434</v>
      </c>
      <c r="K66" s="1750" t="s">
        <v>1123</v>
      </c>
    </row>
    <row r="67" spans="2:12">
      <c r="B67" s="1628" t="s">
        <v>1509</v>
      </c>
      <c r="C67" s="2740"/>
      <c r="D67" s="2740"/>
      <c r="E67" s="2740"/>
      <c r="F67" s="2740"/>
      <c r="G67" s="2740"/>
      <c r="H67" s="2740"/>
      <c r="I67" s="2740"/>
      <c r="J67" s="2740"/>
      <c r="K67" s="2740"/>
    </row>
    <row r="68" spans="2:12">
      <c r="B68" s="2740" t="s">
        <v>673</v>
      </c>
      <c r="D68" s="1712">
        <f>シミュレーション!C21/10</f>
        <v>9.6215293711290784</v>
      </c>
      <c r="E68" s="1712">
        <f>シミュレーション!D21/10</f>
        <v>30.380043517333341</v>
      </c>
      <c r="F68" s="1712">
        <f>シミュレーション!E21/10</f>
        <v>32.603555822118139</v>
      </c>
      <c r="G68" s="1712">
        <f>シミュレーション!F21/10</f>
        <v>25.151502144432943</v>
      </c>
      <c r="H68" s="1712">
        <f>シミュレーション!G21/10</f>
        <v>31.082801330192797</v>
      </c>
      <c r="I68" s="1712">
        <f>(シミュレーション!K21+シミュレーション!$N21*シミュレーション!K21/(シミュレーション!$K21+シミュレーション!$L21))/10</f>
        <v>158.9650035139949</v>
      </c>
      <c r="J68" s="1712">
        <f>(シミュレーション!L21+シミュレーション!$N21*シミュレーション!L21/(シミュレーション!$K21+シミュレーション!$L21))/10</f>
        <v>474.96752932620313</v>
      </c>
      <c r="K68" s="1712">
        <f>シミュレーション!M21/10</f>
        <v>152.83285710617784</v>
      </c>
    </row>
    <row r="69" spans="2:12">
      <c r="B69" s="2740" t="s">
        <v>674</v>
      </c>
      <c r="D69" s="1712">
        <f>シミュレーション!C22/10</f>
        <v>9.6299813968408472</v>
      </c>
      <c r="E69" s="1712">
        <f>シミュレーション!D22/10</f>
        <v>30.870894250440017</v>
      </c>
      <c r="F69" s="1712">
        <f>シミュレーション!E22/10</f>
        <v>33.483171793751765</v>
      </c>
      <c r="G69" s="1712">
        <f>シミュレーション!F22/10</f>
        <v>25.478012430746816</v>
      </c>
      <c r="H69" s="1712">
        <f>シミュレーション!G22/10</f>
        <v>31.358260170159092</v>
      </c>
      <c r="I69" s="1712">
        <f>(シミュレーション!K22+シミュレーション!$N22*シミュレーション!K22/(シミュレーション!$K22+シミュレーション!$L22))/10</f>
        <v>157.31057900028617</v>
      </c>
      <c r="J69" s="1712">
        <f>(シミュレーション!L22+シミュレーション!$N22*シミュレーション!L22/(シミュレーション!$K22+シミュレーション!$L22))/10</f>
        <v>467.88685084985326</v>
      </c>
      <c r="K69" s="1712">
        <f>シミュレーション!M22/10</f>
        <v>149.23761409444816</v>
      </c>
    </row>
    <row r="70" spans="2:12">
      <c r="B70" s="2740" t="s">
        <v>675</v>
      </c>
      <c r="D70" s="1712">
        <f>シミュレーション!C23/10</f>
        <v>9.5583771193456233</v>
      </c>
      <c r="E70" s="1712">
        <f>シミュレーション!D23/10</f>
        <v>30.818958418339797</v>
      </c>
      <c r="F70" s="1712">
        <f>シミュレーション!E23/10</f>
        <v>33.609935222811849</v>
      </c>
      <c r="G70" s="1712">
        <f>シミュレーション!F23/10</f>
        <v>26.252739713029655</v>
      </c>
      <c r="H70" s="1712">
        <f>シミュレーション!G23/10</f>
        <v>31.251009930434105</v>
      </c>
      <c r="I70" s="1712">
        <f>(シミュレーション!K23+シミュレーション!$N23*シミュレーション!K23/(シミュレーション!$K23+シミュレーション!$L23))/10</f>
        <v>153.68614060633078</v>
      </c>
      <c r="J70" s="1712">
        <f>(シミュレーション!L23+シミュレーション!$N23*シミュレーション!L23/(シミュレーション!$K23+シミュレーション!$L23))/10</f>
        <v>455.90649363548135</v>
      </c>
      <c r="K70" s="1712">
        <f>シミュレーション!M23/10</f>
        <v>145.3209615732531</v>
      </c>
    </row>
    <row r="71" spans="2:12">
      <c r="B71" s="2740" t="s">
        <v>676</v>
      </c>
      <c r="D71" s="1712">
        <f>シミュレーション!C24/10</f>
        <v>9.4078155671672885</v>
      </c>
      <c r="E71" s="1712">
        <f>シミュレーション!D24/10</f>
        <v>30.297525032375781</v>
      </c>
      <c r="F71" s="1712">
        <f>シミュレーション!E24/10</f>
        <v>33.107203586008673</v>
      </c>
      <c r="G71" s="1712">
        <f>シミュレーション!F24/10</f>
        <v>26.803366977354262</v>
      </c>
      <c r="H71" s="1712">
        <f>シミュレーション!G24/10</f>
        <v>30.65187587134211</v>
      </c>
      <c r="I71" s="1712">
        <f>(シミュレーション!K24+シミュレーション!$N24*シミュレーション!K24/(シミュレーション!$K24+シミュレーション!$L24))/10</f>
        <v>148.84518085986312</v>
      </c>
      <c r="J71" s="1712">
        <f>(シミュレーション!L24+シミュレーション!$N24*シミュレーション!L24/(シミュレーション!$K24+シミュレーション!$L24))/10</f>
        <v>440.43214299738474</v>
      </c>
      <c r="K71" s="1712">
        <f>シミュレーション!M24/10</f>
        <v>141.38517533579397</v>
      </c>
    </row>
    <row r="72" spans="2:12">
      <c r="B72" s="2789"/>
      <c r="C72" s="1318"/>
      <c r="D72" s="2764">
        <f t="shared" ref="D72:K72" si="10">D27</f>
        <v>30110.943033665229</v>
      </c>
      <c r="E72" s="2764">
        <f t="shared" si="10"/>
        <v>22277.652006341988</v>
      </c>
      <c r="F72" s="2764">
        <f t="shared" si="10"/>
        <v>15788.615299832243</v>
      </c>
      <c r="G72" s="2764">
        <f t="shared" si="10"/>
        <v>9945.8947541478519</v>
      </c>
      <c r="H72" s="2764">
        <f t="shared" si="10"/>
        <v>5742.6768274691185</v>
      </c>
      <c r="I72" s="2764">
        <f t="shared" si="10"/>
        <v>2582.984749361578</v>
      </c>
      <c r="J72" s="2764">
        <f t="shared" si="10"/>
        <v>1133.1291124985353</v>
      </c>
      <c r="K72" s="2764">
        <f t="shared" si="10"/>
        <v>1965.6942495585724</v>
      </c>
    </row>
    <row r="73" spans="2:12">
      <c r="B73" s="1628" t="s">
        <v>1510</v>
      </c>
      <c r="C73" s="1711"/>
      <c r="D73" s="1711"/>
      <c r="E73" s="1711"/>
      <c r="F73" s="1711"/>
      <c r="G73" s="1711"/>
      <c r="H73" s="1711"/>
      <c r="I73" s="1711"/>
      <c r="J73" s="1711"/>
      <c r="K73" s="1924"/>
      <c r="L73" s="1637" t="s">
        <v>1513</v>
      </c>
    </row>
    <row r="74" spans="2:12">
      <c r="B74" s="2740" t="s">
        <v>673</v>
      </c>
      <c r="C74" s="1707">
        <f t="shared" ref="C74:C77" si="11">SUM(D74:K74)</f>
        <v>310.88941607950937</v>
      </c>
      <c r="D74" s="1712">
        <f>D$72*D68/10^4*$L74</f>
        <v>28.510424720095077</v>
      </c>
      <c r="E74" s="1712">
        <f t="shared" ref="E74:J77" si="12">E$72*E68/10^4*$L74</f>
        <v>66.602882773050354</v>
      </c>
      <c r="F74" s="1712">
        <f t="shared" si="12"/>
        <v>50.657555709572399</v>
      </c>
      <c r="G74" s="1712">
        <f t="shared" si="12"/>
        <v>24.617446743575226</v>
      </c>
      <c r="H74" s="1712">
        <f t="shared" si="12"/>
        <v>17.565873433962881</v>
      </c>
      <c r="I74" s="1712">
        <f t="shared" si="12"/>
        <v>40.40718405354221</v>
      </c>
      <c r="J74" s="1712">
        <f t="shared" si="12"/>
        <v>52.96372696419381</v>
      </c>
      <c r="K74" s="1712">
        <f>K$72*K68/10^4*$L74</f>
        <v>29.564321681517406</v>
      </c>
      <c r="L74" s="2796">
        <f>L$77+0.05*(2040-2025)/(2040-2018)</f>
        <v>0.98409090909090902</v>
      </c>
    </row>
    <row r="75" spans="2:12">
      <c r="B75" s="2740" t="s">
        <v>674</v>
      </c>
      <c r="C75" s="1707">
        <f t="shared" si="11"/>
        <v>308.32500582239709</v>
      </c>
      <c r="D75" s="1712">
        <f>D$72*D69/10^4*$L75</f>
        <v>28.205960794856161</v>
      </c>
      <c r="E75" s="1712">
        <f t="shared" si="12"/>
        <v>66.897473816581666</v>
      </c>
      <c r="F75" s="1712">
        <f t="shared" si="12"/>
        <v>51.423511160238391</v>
      </c>
      <c r="G75" s="1712">
        <f t="shared" si="12"/>
        <v>24.649067663068546</v>
      </c>
      <c r="H75" s="1712">
        <f t="shared" si="12"/>
        <v>17.516907164631352</v>
      </c>
      <c r="I75" s="1712">
        <f t="shared" si="12"/>
        <v>39.524907665813402</v>
      </c>
      <c r="J75" s="1712">
        <f t="shared" si="12"/>
        <v>51.571686081541337</v>
      </c>
      <c r="K75" s="1712">
        <f>K$72*K69/10^4*$L75</f>
        <v>28.535491475666269</v>
      </c>
      <c r="L75" s="2796">
        <f>L$77+0.05*(2040-2030)/(2040-2018)</f>
        <v>0.97272727272727266</v>
      </c>
    </row>
    <row r="76" spans="2:12">
      <c r="B76" s="2740" t="s">
        <v>675</v>
      </c>
      <c r="C76" s="1707">
        <f t="shared" si="11"/>
        <v>302.3332905465179</v>
      </c>
      <c r="D76" s="1712">
        <f>D$72*D70/10^4*$L76</f>
        <v>27.669174954423841</v>
      </c>
      <c r="E76" s="1712">
        <f t="shared" si="12"/>
        <v>66.004730692281413</v>
      </c>
      <c r="F76" s="1712">
        <f t="shared" si="12"/>
        <v>51.015178353696371</v>
      </c>
      <c r="G76" s="1712">
        <f t="shared" si="12"/>
        <v>25.101876172725081</v>
      </c>
      <c r="H76" s="1712">
        <f t="shared" si="12"/>
        <v>17.253059679077786</v>
      </c>
      <c r="I76" s="1712">
        <f t="shared" si="12"/>
        <v>38.16315203849264</v>
      </c>
      <c r="J76" s="1712">
        <f t="shared" si="12"/>
        <v>49.664133949557531</v>
      </c>
      <c r="K76" s="1712">
        <f>K$72*K70/10^4*$L76</f>
        <v>27.461984706263241</v>
      </c>
      <c r="L76" s="2796">
        <f>L$77+0.05*(2040-2035)/(2040-2018)</f>
        <v>0.96136363636363631</v>
      </c>
    </row>
    <row r="77" spans="2:12">
      <c r="B77" s="2740" t="s">
        <v>676</v>
      </c>
      <c r="C77" s="1707">
        <f t="shared" si="11"/>
        <v>293.07608726814618</v>
      </c>
      <c r="D77" s="1712">
        <f>D$72*D71/10^4*$L77</f>
        <v>26.911428868349297</v>
      </c>
      <c r="E77" s="1712">
        <f t="shared" si="12"/>
        <v>64.120983335846788</v>
      </c>
      <c r="F77" s="1712">
        <f t="shared" si="12"/>
        <v>49.658105601908154</v>
      </c>
      <c r="G77" s="1712">
        <f t="shared" si="12"/>
        <v>25.325429366288912</v>
      </c>
      <c r="H77" s="1712">
        <f t="shared" si="12"/>
        <v>16.72226264205753</v>
      </c>
      <c r="I77" s="1712">
        <f t="shared" si="12"/>
        <v>36.524159056814263</v>
      </c>
      <c r="J77" s="1712">
        <f t="shared" si="12"/>
        <v>47.411315914493187</v>
      </c>
      <c r="K77" s="1712">
        <f>K$72*K71/10^4*$L77</f>
        <v>26.402402482388066</v>
      </c>
      <c r="L77" s="2795">
        <v>0.95</v>
      </c>
    </row>
    <row r="78" spans="2:12">
      <c r="L78" s="1318"/>
    </row>
  </sheetData>
  <mergeCells count="1">
    <mergeCell ref="B1:C1"/>
  </mergeCells>
  <phoneticPr fontId="2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7030A0"/>
  </sheetPr>
  <dimension ref="A1:Z91"/>
  <sheetViews>
    <sheetView zoomScale="85" zoomScaleNormal="85" workbookViewId="0"/>
  </sheetViews>
  <sheetFormatPr defaultRowHeight="13.5"/>
  <cols>
    <col min="1" max="1" width="1.375" customWidth="1"/>
    <col min="2" max="4" width="2.625" customWidth="1"/>
    <col min="5" max="5" width="22.125" customWidth="1"/>
    <col min="6" max="23" width="9.625" customWidth="1"/>
    <col min="24" max="24" width="4.125" customWidth="1"/>
  </cols>
  <sheetData>
    <row r="1" spans="1:26" ht="18" thickBot="1">
      <c r="A1" s="1316"/>
      <c r="B1" s="2352" t="s">
        <v>1319</v>
      </c>
      <c r="C1" s="2353"/>
      <c r="D1" s="2353"/>
      <c r="E1" s="2353"/>
      <c r="F1" s="1317">
        <v>2018</v>
      </c>
      <c r="G1" s="1317" t="s">
        <v>1320</v>
      </c>
      <c r="H1" s="1317"/>
      <c r="I1" s="2354" t="s">
        <v>1321</v>
      </c>
      <c r="J1" s="1317"/>
      <c r="K1" s="1317"/>
      <c r="L1" s="2355"/>
      <c r="M1" s="2356"/>
      <c r="N1" s="2356"/>
      <c r="O1" s="1317"/>
      <c r="P1" s="2357"/>
      <c r="Q1" s="2358" t="s">
        <v>1322</v>
      </c>
      <c r="R1" s="2359" t="s">
        <v>773</v>
      </c>
      <c r="S1" s="2360">
        <v>0.1118</v>
      </c>
      <c r="T1" s="1317"/>
      <c r="U1" s="1317"/>
      <c r="V1" s="1317"/>
      <c r="W1" s="1317"/>
      <c r="X1" s="1317"/>
    </row>
    <row r="2" spans="1:26" ht="18" thickBot="1">
      <c r="A2" s="1316"/>
      <c r="B2" s="2352"/>
      <c r="C2" s="2361">
        <v>0</v>
      </c>
      <c r="D2" s="2362"/>
      <c r="E2" s="2363" t="s">
        <v>774</v>
      </c>
      <c r="F2" s="2364" t="s">
        <v>1323</v>
      </c>
      <c r="G2" s="2365"/>
      <c r="H2" s="2366">
        <v>1</v>
      </c>
      <c r="J2" s="2367" t="s">
        <v>1324</v>
      </c>
      <c r="K2" s="2368">
        <v>0.16399999999999998</v>
      </c>
      <c r="M2" s="2356"/>
      <c r="N2" s="2369" t="s">
        <v>1325</v>
      </c>
      <c r="O2" s="2370"/>
      <c r="P2" s="2371" t="s">
        <v>963</v>
      </c>
      <c r="Q2" s="2372" t="s">
        <v>964</v>
      </c>
      <c r="R2" s="2373"/>
      <c r="S2" s="2374"/>
      <c r="T2" s="1317"/>
      <c r="U2" s="1317"/>
      <c r="V2" s="1317"/>
      <c r="W2" s="1317"/>
      <c r="X2" s="1317"/>
    </row>
    <row r="3" spans="1:26" ht="14.25" thickBot="1">
      <c r="A3" s="1316"/>
      <c r="B3" s="2353"/>
      <c r="C3" s="2353"/>
      <c r="D3" s="2353"/>
      <c r="E3" s="2353"/>
      <c r="F3" s="2356"/>
      <c r="G3" s="2375"/>
      <c r="H3" s="2375"/>
      <c r="I3" s="2375"/>
      <c r="J3" s="2375"/>
      <c r="K3" s="1317"/>
      <c r="L3" s="2356"/>
      <c r="M3" s="1317"/>
      <c r="N3" s="2375"/>
      <c r="O3" s="2356"/>
      <c r="P3" s="2356"/>
      <c r="Q3" s="1317"/>
      <c r="R3" s="2376"/>
      <c r="S3" s="2374"/>
      <c r="T3" s="2356"/>
      <c r="U3" s="2377" t="s">
        <v>1326</v>
      </c>
      <c r="V3" s="2378"/>
      <c r="W3" s="1317"/>
      <c r="X3" s="1317"/>
      <c r="Y3" t="s">
        <v>791</v>
      </c>
    </row>
    <row r="4" spans="1:26" ht="13.5" customHeight="1">
      <c r="A4" s="1316"/>
      <c r="B4" s="2103"/>
      <c r="C4" s="2104"/>
      <c r="D4" s="2104"/>
      <c r="E4" s="2105"/>
      <c r="F4" s="2106" t="s">
        <v>693</v>
      </c>
      <c r="G4" s="2107" t="s">
        <v>692</v>
      </c>
      <c r="H4" s="2107" t="s">
        <v>1327</v>
      </c>
      <c r="I4" s="2107" t="s">
        <v>690</v>
      </c>
      <c r="J4" s="2107" t="s">
        <v>689</v>
      </c>
      <c r="K4" s="2108" t="s">
        <v>688</v>
      </c>
      <c r="L4" s="2106" t="s">
        <v>1328</v>
      </c>
      <c r="M4" s="2107" t="s">
        <v>686</v>
      </c>
      <c r="N4" s="2109" t="s">
        <v>1329</v>
      </c>
      <c r="O4" s="2107" t="s">
        <v>684</v>
      </c>
      <c r="P4" s="2108" t="s">
        <v>683</v>
      </c>
      <c r="Q4" s="2110" t="s">
        <v>682</v>
      </c>
      <c r="R4" s="2111" t="s">
        <v>1043</v>
      </c>
      <c r="S4" s="2112" t="s">
        <v>1330</v>
      </c>
      <c r="T4" s="2132" t="s">
        <v>1331</v>
      </c>
      <c r="U4" s="2112" t="s">
        <v>672</v>
      </c>
      <c r="V4" s="2356"/>
      <c r="W4" s="2160" t="s">
        <v>1332</v>
      </c>
      <c r="X4" s="1317"/>
      <c r="Z4" s="565"/>
    </row>
    <row r="5" spans="1:26" ht="13.5" customHeight="1">
      <c r="A5" s="1316"/>
      <c r="B5" s="2161" t="s">
        <v>697</v>
      </c>
      <c r="C5" s="2162"/>
      <c r="D5" s="2162"/>
      <c r="E5" s="2163"/>
      <c r="F5" s="1925">
        <v>71802.096449999997</v>
      </c>
      <c r="G5" s="1926">
        <v>47599.915231762869</v>
      </c>
      <c r="H5" s="1926">
        <v>14.07898</v>
      </c>
      <c r="I5" s="1926">
        <v>244.2313</v>
      </c>
      <c r="J5" s="1926">
        <v>13886.141929424157</v>
      </c>
      <c r="K5" s="1927">
        <v>133546.46389118704</v>
      </c>
      <c r="L5" s="1925">
        <v>109775.59523000001</v>
      </c>
      <c r="M5" s="1926">
        <v>977.40133827564227</v>
      </c>
      <c r="N5" s="1928">
        <v>110752.99656827564</v>
      </c>
      <c r="O5" s="1926">
        <v>5654.5732500000004</v>
      </c>
      <c r="P5" s="1927">
        <v>116407.56981827565</v>
      </c>
      <c r="Q5" s="2379">
        <v>249954.03370946267</v>
      </c>
      <c r="R5" s="1929">
        <v>172260.40351999999</v>
      </c>
      <c r="S5" s="2380">
        <v>422214.43722946267</v>
      </c>
      <c r="T5" s="1930">
        <v>36497.801462415307</v>
      </c>
      <c r="U5" s="1931">
        <v>453311.92922110745</v>
      </c>
      <c r="V5" s="1279"/>
      <c r="W5" s="1932">
        <v>43.002076438060641</v>
      </c>
      <c r="X5" s="1317"/>
      <c r="Y5" t="s">
        <v>789</v>
      </c>
      <c r="Z5" s="2607">
        <f>U6/U5</f>
        <v>0.85895512345665304</v>
      </c>
    </row>
    <row r="6" spans="1:26" ht="13.5" customHeight="1">
      <c r="A6" s="1316"/>
      <c r="B6" s="2172" t="s">
        <v>1333</v>
      </c>
      <c r="C6" s="2381"/>
      <c r="D6" s="2381"/>
      <c r="E6" s="2173"/>
      <c r="F6" s="1933">
        <v>56076.467269080167</v>
      </c>
      <c r="G6" s="1934">
        <v>37288.217147166899</v>
      </c>
      <c r="H6" s="1934">
        <v>11.485604998391315</v>
      </c>
      <c r="I6" s="1934">
        <v>196.19558260496336</v>
      </c>
      <c r="J6" s="1934">
        <v>10925.546738112727</v>
      </c>
      <c r="K6" s="1935">
        <v>104497.91234196315</v>
      </c>
      <c r="L6" s="1933">
        <v>91204.579857087418</v>
      </c>
      <c r="M6" s="1934">
        <v>856.26935238718863</v>
      </c>
      <c r="N6" s="1936">
        <v>92060.849209474603</v>
      </c>
      <c r="O6" s="1934">
        <v>4417.4649293972398</v>
      </c>
      <c r="P6" s="1935">
        <v>96478.31413887185</v>
      </c>
      <c r="Q6" s="1937">
        <v>200976.226480835</v>
      </c>
      <c r="R6" s="2382">
        <v>158390.04871999999</v>
      </c>
      <c r="S6" s="1938">
        <v>359366.27520083496</v>
      </c>
      <c r="T6" s="1939">
        <v>30008.328927654962</v>
      </c>
      <c r="U6" s="1938">
        <v>389374.60412848991</v>
      </c>
      <c r="V6" s="1279"/>
      <c r="W6" s="1940">
        <v>37.672713041178973</v>
      </c>
      <c r="X6" s="1317"/>
      <c r="Y6" t="s">
        <v>790</v>
      </c>
      <c r="Z6" s="2607">
        <f>U36/U5</f>
        <v>0.48780440577806888</v>
      </c>
    </row>
    <row r="7" spans="1:26" ht="13.5" customHeight="1">
      <c r="A7" s="1316"/>
      <c r="B7" s="2161" t="s">
        <v>1334</v>
      </c>
      <c r="C7" s="2162"/>
      <c r="D7" s="2162"/>
      <c r="E7" s="2163"/>
      <c r="F7" s="1925">
        <v>44.133169080168258</v>
      </c>
      <c r="G7" s="1926">
        <v>12.632233640293887</v>
      </c>
      <c r="H7" s="1926">
        <v>1.7604998391314672E-2</v>
      </c>
      <c r="I7" s="1926">
        <v>0.13455260496338786</v>
      </c>
      <c r="J7" s="1926">
        <v>3.1281970674872079</v>
      </c>
      <c r="K7" s="1927">
        <v>60.045757391304058</v>
      </c>
      <c r="L7" s="1925">
        <v>334.38923708741959</v>
      </c>
      <c r="M7" s="1926"/>
      <c r="N7" s="1928">
        <v>334.38923708741959</v>
      </c>
      <c r="O7" s="1926">
        <v>4.5028793972398651</v>
      </c>
      <c r="P7" s="1927">
        <v>338.89211648465943</v>
      </c>
      <c r="Q7" s="2379">
        <v>398.93787387596348</v>
      </c>
      <c r="R7" s="1941"/>
      <c r="S7" s="2380">
        <v>398.93787387596348</v>
      </c>
      <c r="T7" s="1930"/>
      <c r="U7" s="2380"/>
      <c r="V7" s="1279"/>
      <c r="W7" s="1932"/>
      <c r="X7" s="1317"/>
      <c r="Y7" t="s">
        <v>792</v>
      </c>
      <c r="Z7" s="2607">
        <f>Z5-Z6-Z8</f>
        <v>0.25992146256308885</v>
      </c>
    </row>
    <row r="8" spans="1:26" ht="13.5" customHeight="1" thickBot="1">
      <c r="A8" s="1316"/>
      <c r="B8" s="2159" t="s">
        <v>696</v>
      </c>
      <c r="C8" s="2383"/>
      <c r="D8" s="2383"/>
      <c r="E8" s="2183"/>
      <c r="F8" s="1942">
        <v>15725.62918091983</v>
      </c>
      <c r="G8" s="1934">
        <v>10311.69808459597</v>
      </c>
      <c r="H8" s="1934">
        <v>2.5933750016086847</v>
      </c>
      <c r="I8" s="1934">
        <v>48.035717395036642</v>
      </c>
      <c r="J8" s="1943">
        <v>2960.5951913114295</v>
      </c>
      <c r="K8" s="1935">
        <v>29048.551549223874</v>
      </c>
      <c r="L8" s="1933">
        <v>18571.015372912589</v>
      </c>
      <c r="M8" s="1934">
        <v>121.13198588845364</v>
      </c>
      <c r="N8" s="1936">
        <v>18692.147358801041</v>
      </c>
      <c r="O8" s="1934">
        <v>1237.1083206027606</v>
      </c>
      <c r="P8" s="1935">
        <v>19929.255679403803</v>
      </c>
      <c r="Q8" s="1937">
        <v>48977.807228627673</v>
      </c>
      <c r="R8" s="1934">
        <v>13870.354800000001</v>
      </c>
      <c r="S8" s="1938">
        <v>62848.162028627674</v>
      </c>
      <c r="T8" s="1944">
        <v>6489.4725347603453</v>
      </c>
      <c r="U8" s="1931">
        <v>63937.325092617539</v>
      </c>
      <c r="V8" s="1279"/>
      <c r="W8" s="1945">
        <v>5.3293633968816678</v>
      </c>
      <c r="X8" s="1317"/>
      <c r="Y8" t="s">
        <v>793</v>
      </c>
      <c r="Z8" s="2607">
        <f>(H63+I63+M90)/U5</f>
        <v>0.11122925511549532</v>
      </c>
    </row>
    <row r="9" spans="1:26" ht="13.5" customHeight="1" thickTop="1" thickBot="1">
      <c r="A9" s="1316"/>
      <c r="B9" s="2186" t="s">
        <v>1335</v>
      </c>
      <c r="C9" s="2187"/>
      <c r="D9" s="2187"/>
      <c r="E9" s="2188"/>
      <c r="F9" s="1946">
        <v>56032.3341</v>
      </c>
      <c r="G9" s="1947">
        <v>37275.584913526603</v>
      </c>
      <c r="H9" s="1947">
        <v>11.468</v>
      </c>
      <c r="I9" s="1947">
        <v>196.06102999999999</v>
      </c>
      <c r="J9" s="1947">
        <v>10922.418541045241</v>
      </c>
      <c r="K9" s="1948">
        <v>104437.86658457184</v>
      </c>
      <c r="L9" s="1949">
        <v>90870.190619999994</v>
      </c>
      <c r="M9" s="1947">
        <v>856.26935238718863</v>
      </c>
      <c r="N9" s="1950">
        <v>91726.45997238718</v>
      </c>
      <c r="O9" s="1947">
        <v>4412.9620500000001</v>
      </c>
      <c r="P9" s="1948">
        <v>96139.422022387182</v>
      </c>
      <c r="Q9" s="1951">
        <v>200577.28860695902</v>
      </c>
      <c r="R9" s="1952">
        <v>158390.04871999999</v>
      </c>
      <c r="S9" s="1953">
        <v>358967.33732695901</v>
      </c>
      <c r="T9" s="1954">
        <v>30008.328927654962</v>
      </c>
      <c r="U9" s="1953"/>
      <c r="V9" s="1279"/>
      <c r="W9" s="1955">
        <v>37.672713041178973</v>
      </c>
      <c r="X9" s="1317"/>
    </row>
    <row r="10" spans="1:26" ht="13.5" customHeight="1" thickTop="1">
      <c r="A10" s="1316"/>
      <c r="B10" s="2133" t="s">
        <v>1336</v>
      </c>
      <c r="C10" s="2134"/>
      <c r="D10" s="2134"/>
      <c r="E10" s="2135"/>
      <c r="F10" s="1956">
        <v>44548.794138730002</v>
      </c>
      <c r="G10" s="1957">
        <v>33964.088553356603</v>
      </c>
      <c r="H10" s="1957">
        <v>7.6404246200000001</v>
      </c>
      <c r="I10" s="1957">
        <v>153.81387169999999</v>
      </c>
      <c r="J10" s="1958">
        <v>10408.188963025241</v>
      </c>
      <c r="K10" s="1959">
        <v>89082.525951431831</v>
      </c>
      <c r="L10" s="1958">
        <v>37180.756955339995</v>
      </c>
      <c r="M10" s="1958">
        <v>856.26935238718863</v>
      </c>
      <c r="N10" s="1960">
        <v>38037.026307727181</v>
      </c>
      <c r="O10" s="1957">
        <v>3082.7630206800004</v>
      </c>
      <c r="P10" s="1959">
        <v>41119.789328407183</v>
      </c>
      <c r="Q10" s="1961">
        <v>130202.31527983901</v>
      </c>
      <c r="R10" s="1962">
        <v>158390.04871999999</v>
      </c>
      <c r="S10" s="1931"/>
      <c r="T10" s="1939"/>
      <c r="U10" s="1963"/>
      <c r="V10" s="1279"/>
      <c r="W10" s="1964">
        <v>37.672713041178973</v>
      </c>
      <c r="X10" s="1317"/>
    </row>
    <row r="11" spans="1:26" ht="13.5" customHeight="1">
      <c r="A11" s="1316"/>
      <c r="B11" s="2133"/>
      <c r="C11" s="2142" t="s">
        <v>1337</v>
      </c>
      <c r="D11" s="2383"/>
      <c r="E11" s="2384"/>
      <c r="F11" s="1965">
        <v>37242.791899978285</v>
      </c>
      <c r="G11" s="1966">
        <v>33964.088553356603</v>
      </c>
      <c r="H11" s="1966">
        <v>7.1486104872106004</v>
      </c>
      <c r="I11" s="1966">
        <v>153.81387169999999</v>
      </c>
      <c r="J11" s="1967">
        <v>10408.188963025241</v>
      </c>
      <c r="K11" s="1968">
        <v>81776.031898547342</v>
      </c>
      <c r="L11" s="1969">
        <v>19044.648937669997</v>
      </c>
      <c r="M11" s="1966">
        <v>209.55412086000001</v>
      </c>
      <c r="N11" s="1970">
        <v>19254.203058529998</v>
      </c>
      <c r="O11" s="1966">
        <v>1876.4618694996173</v>
      </c>
      <c r="P11" s="1968">
        <v>21130.664928029615</v>
      </c>
      <c r="Q11" s="1971">
        <v>102906.69682657695</v>
      </c>
      <c r="R11" s="1972">
        <v>17707.882493670608</v>
      </c>
      <c r="S11" s="1973"/>
      <c r="T11" s="1974"/>
      <c r="U11" s="1973"/>
      <c r="V11" s="1975"/>
      <c r="W11" s="1976"/>
      <c r="X11" s="1317"/>
    </row>
    <row r="12" spans="1:26" ht="13.5" customHeight="1">
      <c r="A12" s="1316"/>
      <c r="B12" s="2133"/>
      <c r="C12" s="2146"/>
      <c r="D12" s="2385" t="s">
        <v>1338</v>
      </c>
      <c r="E12" s="2386"/>
      <c r="F12" s="1977">
        <v>37242.791899978285</v>
      </c>
      <c r="G12" s="1978">
        <v>33227.501193356606</v>
      </c>
      <c r="H12" s="1978">
        <v>7.1486104872106004</v>
      </c>
      <c r="I12" s="1978">
        <v>126.0440117</v>
      </c>
      <c r="J12" s="1978">
        <v>10408.188963025241</v>
      </c>
      <c r="K12" s="1979">
        <v>81011.674678547337</v>
      </c>
      <c r="L12" s="1977">
        <v>14361.119866031568</v>
      </c>
      <c r="M12" s="1978">
        <v>209.55412085999998</v>
      </c>
      <c r="N12" s="1980">
        <v>14570.673986891568</v>
      </c>
      <c r="O12" s="1978">
        <v>1857.6004787567804</v>
      </c>
      <c r="P12" s="1979">
        <v>16428.274465648348</v>
      </c>
      <c r="Q12" s="1981">
        <v>97439.949144195678</v>
      </c>
      <c r="R12" s="1982">
        <v>12465.889575967318</v>
      </c>
      <c r="S12" s="1983"/>
      <c r="T12" s="1984"/>
      <c r="U12" s="1983"/>
      <c r="V12" s="1279"/>
      <c r="W12" s="1985">
        <v>5.8909025511789768</v>
      </c>
      <c r="X12" s="1317"/>
    </row>
    <row r="13" spans="1:26" ht="13.5" customHeight="1">
      <c r="A13" s="1316"/>
      <c r="B13" s="2133"/>
      <c r="C13" s="2146"/>
      <c r="D13" s="2387" t="s">
        <v>1339</v>
      </c>
      <c r="E13" s="2388"/>
      <c r="F13" s="1977"/>
      <c r="G13" s="1986">
        <v>736.58735999999999</v>
      </c>
      <c r="H13" s="1978"/>
      <c r="I13" s="1986">
        <v>27.769860000000001</v>
      </c>
      <c r="J13" s="1978"/>
      <c r="K13" s="1979">
        <v>764.35721999999998</v>
      </c>
      <c r="L13" s="1978">
        <v>4683.5290716384297</v>
      </c>
      <c r="M13" s="1978"/>
      <c r="N13" s="1980">
        <v>4683.5290716384297</v>
      </c>
      <c r="O13" s="1978">
        <v>18.861390742836779</v>
      </c>
      <c r="P13" s="1979">
        <v>4702.3904623812668</v>
      </c>
      <c r="Q13" s="1981">
        <v>5466.7476823812667</v>
      </c>
      <c r="R13" s="1982">
        <v>5241.9929177032909</v>
      </c>
      <c r="S13" s="1983"/>
      <c r="T13" s="1984"/>
      <c r="U13" s="1983"/>
      <c r="V13" s="1279"/>
      <c r="W13" s="1985"/>
      <c r="X13" s="1317"/>
    </row>
    <row r="14" spans="1:26" ht="13.5" customHeight="1">
      <c r="A14" s="1316"/>
      <c r="B14" s="2133"/>
      <c r="C14" s="2218" t="s">
        <v>1340</v>
      </c>
      <c r="D14" s="2138"/>
      <c r="E14" s="2386"/>
      <c r="F14" s="1987">
        <v>7306.0022387517201</v>
      </c>
      <c r="G14" s="1986"/>
      <c r="H14" s="1986">
        <v>0.49181413278940006</v>
      </c>
      <c r="I14" s="1978"/>
      <c r="J14" s="1988"/>
      <c r="K14" s="1979">
        <v>7306.49405288451</v>
      </c>
      <c r="L14" s="1988">
        <v>18136.108017669998</v>
      </c>
      <c r="M14" s="1986"/>
      <c r="N14" s="1989">
        <v>18136.108017669998</v>
      </c>
      <c r="O14" s="1988">
        <v>1206.3011511803832</v>
      </c>
      <c r="P14" s="1979">
        <v>19342.40916885038</v>
      </c>
      <c r="Q14" s="1981">
        <v>26648.90322173489</v>
      </c>
      <c r="R14" s="1978">
        <v>74990.079899999982</v>
      </c>
      <c r="S14" s="1983"/>
      <c r="T14" s="1984"/>
      <c r="U14" s="1983"/>
      <c r="V14" s="1975"/>
      <c r="W14" s="1985"/>
      <c r="X14" s="1317"/>
    </row>
    <row r="15" spans="1:26" ht="13.5" customHeight="1">
      <c r="A15" s="1316"/>
      <c r="B15" s="2151"/>
      <c r="C15" s="2220" t="s">
        <v>1341</v>
      </c>
      <c r="D15" s="2152"/>
      <c r="E15" s="2389"/>
      <c r="F15" s="1990"/>
      <c r="G15" s="1991"/>
      <c r="H15" s="1991"/>
      <c r="I15" s="1991"/>
      <c r="J15" s="1991"/>
      <c r="K15" s="1992"/>
      <c r="L15" s="1990"/>
      <c r="M15" s="1991">
        <v>646.71523152718862</v>
      </c>
      <c r="N15" s="1993">
        <v>646.71523152718862</v>
      </c>
      <c r="O15" s="1991"/>
      <c r="P15" s="1992">
        <v>646.71523152718862</v>
      </c>
      <c r="Q15" s="1994">
        <v>646.71523152718862</v>
      </c>
      <c r="R15" s="1995">
        <v>65692.086326329401</v>
      </c>
      <c r="S15" s="1996"/>
      <c r="T15" s="1997"/>
      <c r="U15" s="1996"/>
      <c r="V15" s="1998"/>
      <c r="W15" s="1999">
        <v>31.781810489999998</v>
      </c>
      <c r="X15" s="1317"/>
    </row>
    <row r="16" spans="1:26" ht="13.5" customHeight="1">
      <c r="A16" s="1316"/>
      <c r="B16" s="2159" t="s">
        <v>1342</v>
      </c>
      <c r="C16" s="2383"/>
      <c r="D16" s="2383"/>
      <c r="E16" s="2228"/>
      <c r="F16" s="1965">
        <v>24792.547990220002</v>
      </c>
      <c r="G16" s="1966">
        <v>16208.303439339998</v>
      </c>
      <c r="H16" s="1966">
        <v>3.1426642899999999</v>
      </c>
      <c r="I16" s="1966">
        <v>72.39711604</v>
      </c>
      <c r="J16" s="2000">
        <v>4983.4873146499995</v>
      </c>
      <c r="K16" s="1968">
        <v>46059.878524540007</v>
      </c>
      <c r="L16" s="1965">
        <v>21759.463636859997</v>
      </c>
      <c r="M16" s="1966">
        <v>164.71295000000001</v>
      </c>
      <c r="N16" s="1970">
        <v>21924.176586859998</v>
      </c>
      <c r="O16" s="1966">
        <v>1772.9306057999997</v>
      </c>
      <c r="P16" s="1968">
        <v>23697.107192659998</v>
      </c>
      <c r="Q16" s="1971">
        <v>69756.985717200005</v>
      </c>
      <c r="R16" s="2001"/>
      <c r="S16" s="1973"/>
      <c r="T16" s="1974"/>
      <c r="U16" s="1973"/>
      <c r="V16" s="1279"/>
      <c r="W16" s="1976">
        <v>29.424760020980308</v>
      </c>
      <c r="X16" s="1317"/>
    </row>
    <row r="17" spans="1:24" ht="13.5" customHeight="1">
      <c r="A17" s="1316"/>
      <c r="B17" s="2133"/>
      <c r="C17" s="2134"/>
      <c r="D17" s="2134"/>
      <c r="E17" s="2231" t="s">
        <v>1343</v>
      </c>
      <c r="F17" s="2002">
        <v>11483.53996127</v>
      </c>
      <c r="G17" s="2003">
        <v>3311.4963601700001</v>
      </c>
      <c r="H17" s="2003">
        <v>3.8275753799999999</v>
      </c>
      <c r="I17" s="2003">
        <v>42.247158300000002</v>
      </c>
      <c r="J17" s="2003">
        <v>514.22957801999996</v>
      </c>
      <c r="K17" s="2004">
        <v>15355.340633140002</v>
      </c>
      <c r="L17" s="2005">
        <v>53689.433664659999</v>
      </c>
      <c r="M17" s="1978">
        <v>0</v>
      </c>
      <c r="N17" s="2006">
        <v>53689.433664659999</v>
      </c>
      <c r="O17" s="2003">
        <v>1330.1990293199999</v>
      </c>
      <c r="P17" s="2004">
        <v>55019.632693979998</v>
      </c>
      <c r="Q17" s="2007">
        <v>70374.973327119995</v>
      </c>
      <c r="R17" s="2008"/>
      <c r="S17" s="2009"/>
      <c r="T17" s="2010"/>
      <c r="U17" s="1983"/>
      <c r="V17" s="1279"/>
      <c r="W17" s="1985"/>
      <c r="X17" s="1317"/>
    </row>
    <row r="18" spans="1:24" ht="13.5" customHeight="1">
      <c r="A18" s="1316"/>
      <c r="B18" s="2133"/>
      <c r="C18" s="2152"/>
      <c r="D18" s="2152"/>
      <c r="E18" s="2237" t="s">
        <v>1344</v>
      </c>
      <c r="F18" s="2011">
        <v>13309.00802895</v>
      </c>
      <c r="G18" s="2012">
        <v>12896.807079169997</v>
      </c>
      <c r="H18" s="2012">
        <v>-0.68491108999999994</v>
      </c>
      <c r="I18" s="2012">
        <v>30.149957740000001</v>
      </c>
      <c r="J18" s="2012">
        <v>4469.2577366299993</v>
      </c>
      <c r="K18" s="1959">
        <v>30704.537891399996</v>
      </c>
      <c r="L18" s="2011">
        <v>-31929.970027800002</v>
      </c>
      <c r="M18" s="2012">
        <v>164.71295000000001</v>
      </c>
      <c r="N18" s="1960">
        <v>-31765.257077800001</v>
      </c>
      <c r="O18" s="2012">
        <v>442.73157647999994</v>
      </c>
      <c r="P18" s="1959">
        <v>-31322.52550132</v>
      </c>
      <c r="Q18" s="1961">
        <v>-617.98760992000462</v>
      </c>
      <c r="R18" s="2013"/>
      <c r="S18" s="1931"/>
      <c r="T18" s="1939"/>
      <c r="U18" s="2014"/>
      <c r="V18" s="1279"/>
      <c r="W18" s="2015">
        <v>29.424760020980308</v>
      </c>
      <c r="X18" s="1317"/>
    </row>
    <row r="19" spans="1:24" ht="13.5" customHeight="1">
      <c r="A19" s="1316"/>
      <c r="B19" s="2133"/>
      <c r="C19" s="2142" t="s">
        <v>1337</v>
      </c>
      <c r="D19" s="2383"/>
      <c r="E19" s="2384"/>
      <c r="F19" s="1965">
        <v>20726.570119823922</v>
      </c>
      <c r="G19" s="1966">
        <v>16208.303439339998</v>
      </c>
      <c r="H19" s="1966">
        <v>2.9403709896526999</v>
      </c>
      <c r="I19" s="1966">
        <v>72.39711604</v>
      </c>
      <c r="J19" s="1967">
        <v>4983.4873146499995</v>
      </c>
      <c r="K19" s="1968">
        <v>41993.698360843569</v>
      </c>
      <c r="L19" s="1969">
        <v>10879.731818429998</v>
      </c>
      <c r="M19" s="1966">
        <v>0</v>
      </c>
      <c r="N19" s="1970">
        <v>10879.731818429998</v>
      </c>
      <c r="O19" s="1966">
        <v>1074.6434369803828</v>
      </c>
      <c r="P19" s="1968">
        <v>11954.375255410381</v>
      </c>
      <c r="Q19" s="1971">
        <v>53948.073616253954</v>
      </c>
      <c r="R19" s="1972"/>
      <c r="S19" s="1973"/>
      <c r="T19" s="1974"/>
      <c r="U19" s="1973"/>
      <c r="V19" s="1279"/>
      <c r="W19" s="1976"/>
      <c r="X19" s="1317"/>
    </row>
    <row r="20" spans="1:24" ht="13.5" customHeight="1">
      <c r="A20" s="1316"/>
      <c r="B20" s="2133"/>
      <c r="C20" s="2146"/>
      <c r="D20" s="2385" t="s">
        <v>1338</v>
      </c>
      <c r="E20" s="2386"/>
      <c r="F20" s="1977">
        <v>20726.570119823922</v>
      </c>
      <c r="G20" s="1978">
        <v>16208.303439339998</v>
      </c>
      <c r="H20" s="1978">
        <v>2.9403709896526999</v>
      </c>
      <c r="I20" s="1978">
        <v>72.39711604</v>
      </c>
      <c r="J20" s="1978">
        <v>4983.4873146499995</v>
      </c>
      <c r="K20" s="1979">
        <v>41993.698360843569</v>
      </c>
      <c r="L20" s="1977">
        <v>7652.4815996488132</v>
      </c>
      <c r="M20" s="1978">
        <v>0</v>
      </c>
      <c r="N20" s="1980">
        <v>7652.4815996488132</v>
      </c>
      <c r="O20" s="1978">
        <v>1066.5048277232197</v>
      </c>
      <c r="P20" s="1979">
        <v>8718.9864273720323</v>
      </c>
      <c r="Q20" s="1981">
        <v>50712.6847882156</v>
      </c>
      <c r="R20" s="1982"/>
      <c r="S20" s="1983"/>
      <c r="T20" s="1984"/>
      <c r="U20" s="1983"/>
      <c r="V20" s="1279"/>
      <c r="W20" s="1985"/>
      <c r="X20" s="1317"/>
    </row>
    <row r="21" spans="1:24" ht="13.5" customHeight="1">
      <c r="A21" s="1316"/>
      <c r="B21" s="2133"/>
      <c r="C21" s="2146"/>
      <c r="D21" s="2387" t="s">
        <v>1339</v>
      </c>
      <c r="E21" s="2388"/>
      <c r="F21" s="1977"/>
      <c r="G21" s="1986"/>
      <c r="H21" s="1978"/>
      <c r="I21" s="1986"/>
      <c r="J21" s="1978"/>
      <c r="K21" s="1979"/>
      <c r="L21" s="1978">
        <v>3227.2502187811851</v>
      </c>
      <c r="M21" s="1978"/>
      <c r="N21" s="1980">
        <v>3227.2502187811851</v>
      </c>
      <c r="O21" s="1978">
        <v>8.1386092571632247</v>
      </c>
      <c r="P21" s="1979">
        <v>3235.3888280383485</v>
      </c>
      <c r="Q21" s="1981">
        <v>3235.3888280383485</v>
      </c>
      <c r="R21" s="1982"/>
      <c r="S21" s="1983"/>
      <c r="T21" s="1984"/>
      <c r="U21" s="1983"/>
      <c r="V21" s="1279"/>
      <c r="W21" s="1985"/>
      <c r="X21" s="1317"/>
    </row>
    <row r="22" spans="1:24" ht="13.5" customHeight="1">
      <c r="A22" s="1316"/>
      <c r="B22" s="2133"/>
      <c r="C22" s="2218" t="s">
        <v>1340</v>
      </c>
      <c r="D22" s="2138"/>
      <c r="E22" s="2386"/>
      <c r="F22" s="1987">
        <v>4065.9778703960806</v>
      </c>
      <c r="G22" s="1986"/>
      <c r="H22" s="1986">
        <v>0.20229330034730003</v>
      </c>
      <c r="I22" s="1978"/>
      <c r="J22" s="1988"/>
      <c r="K22" s="1979">
        <v>4066.1801636964278</v>
      </c>
      <c r="L22" s="1988">
        <v>10879.731818429998</v>
      </c>
      <c r="M22" s="1986"/>
      <c r="N22" s="1989">
        <v>10879.731818429998</v>
      </c>
      <c r="O22" s="1988">
        <v>698.28716881961691</v>
      </c>
      <c r="P22" s="1979">
        <v>11578.018987249616</v>
      </c>
      <c r="Q22" s="1981">
        <v>15644.199150946044</v>
      </c>
      <c r="R22" s="1978"/>
      <c r="S22" s="1983"/>
      <c r="T22" s="1984"/>
      <c r="U22" s="1983"/>
      <c r="V22" s="1279"/>
      <c r="W22" s="1985"/>
      <c r="X22" s="1317"/>
    </row>
    <row r="23" spans="1:24" ht="13.5" customHeight="1">
      <c r="A23" s="1316"/>
      <c r="B23" s="2151"/>
      <c r="C23" s="2220" t="s">
        <v>1341</v>
      </c>
      <c r="D23" s="2152"/>
      <c r="E23" s="2389"/>
      <c r="F23" s="1990"/>
      <c r="G23" s="1991"/>
      <c r="H23" s="1991"/>
      <c r="I23" s="1991"/>
      <c r="J23" s="1991"/>
      <c r="K23" s="1992"/>
      <c r="L23" s="1990"/>
      <c r="M23" s="1991">
        <v>164.71295000000001</v>
      </c>
      <c r="N23" s="1993">
        <v>164.71295000000001</v>
      </c>
      <c r="O23" s="1991"/>
      <c r="P23" s="1992">
        <v>164.71295000000001</v>
      </c>
      <c r="Q23" s="1994">
        <v>164.71295000000001</v>
      </c>
      <c r="R23" s="1995"/>
      <c r="S23" s="1996"/>
      <c r="T23" s="1997"/>
      <c r="U23" s="1996"/>
      <c r="V23" s="1279"/>
      <c r="W23" s="1999">
        <v>29.424760020980308</v>
      </c>
      <c r="X23" s="1317"/>
    </row>
    <row r="24" spans="1:24" ht="13.5" customHeight="1">
      <c r="A24" s="1316"/>
      <c r="B24" s="2159" t="s">
        <v>1345</v>
      </c>
      <c r="C24" s="2383"/>
      <c r="D24" s="2383"/>
      <c r="E24" s="2228"/>
      <c r="F24" s="1965">
        <v>21522.973306028387</v>
      </c>
      <c r="G24" s="1966">
        <v>21845.388894023403</v>
      </c>
      <c r="H24" s="1966">
        <v>10.858597480000002</v>
      </c>
      <c r="I24" s="1966">
        <v>76.633824990317805</v>
      </c>
      <c r="J24" s="1967">
        <v>7161.040960606746</v>
      </c>
      <c r="K24" s="1968">
        <v>50616.895583128862</v>
      </c>
      <c r="L24" s="1965">
        <v>13636.094029439999</v>
      </c>
      <c r="M24" s="1966">
        <v>159.90962999999999</v>
      </c>
      <c r="N24" s="1970">
        <v>13796.003659439999</v>
      </c>
      <c r="O24" s="1966">
        <v>1797.7300629005417</v>
      </c>
      <c r="P24" s="1968">
        <v>15593.733722340541</v>
      </c>
      <c r="Q24" s="1971">
        <v>66210.629305469396</v>
      </c>
      <c r="R24" s="2001"/>
      <c r="S24" s="1973"/>
      <c r="T24" s="1974"/>
      <c r="U24" s="1973"/>
      <c r="V24" s="1279"/>
      <c r="W24" s="1976"/>
      <c r="X24" s="1317"/>
    </row>
    <row r="25" spans="1:24" ht="13.5" customHeight="1">
      <c r="A25" s="1316"/>
      <c r="B25" s="2133"/>
      <c r="C25" s="2134"/>
      <c r="D25" s="2134"/>
      <c r="E25" s="2231" t="s">
        <v>1346</v>
      </c>
      <c r="F25" s="2016">
        <v>0</v>
      </c>
      <c r="G25" s="1978">
        <v>0</v>
      </c>
      <c r="H25" s="1978">
        <v>11.269512480000001</v>
      </c>
      <c r="I25" s="2003">
        <v>0</v>
      </c>
      <c r="J25" s="2003">
        <v>0</v>
      </c>
      <c r="K25" s="2004">
        <v>11.269512480000001</v>
      </c>
      <c r="L25" s="2017">
        <v>18064.361102799998</v>
      </c>
      <c r="M25" s="1978">
        <v>137.09701999999999</v>
      </c>
      <c r="N25" s="2006">
        <v>18201.458122799999</v>
      </c>
      <c r="O25" s="1978">
        <v>1419.8699532399999</v>
      </c>
      <c r="P25" s="2004">
        <v>19621.328076039998</v>
      </c>
      <c r="Q25" s="2007">
        <v>19632.597588519999</v>
      </c>
      <c r="R25" s="2008"/>
      <c r="S25" s="2009"/>
      <c r="T25" s="2018"/>
      <c r="U25" s="2009"/>
      <c r="V25" s="1279"/>
      <c r="W25" s="2015"/>
      <c r="X25" s="1317"/>
    </row>
    <row r="26" spans="1:24" ht="13.5" customHeight="1">
      <c r="A26" s="1316"/>
      <c r="B26" s="2133"/>
      <c r="C26" s="2134"/>
      <c r="D26" s="2134"/>
      <c r="E26" s="2240" t="s">
        <v>1347</v>
      </c>
      <c r="F26" s="2016">
        <v>19834.091075758388</v>
      </c>
      <c r="G26" s="2003">
        <v>19460.280228623404</v>
      </c>
      <c r="H26" s="2003">
        <v>0</v>
      </c>
      <c r="I26" s="2003">
        <v>71.949854440317807</v>
      </c>
      <c r="J26" s="2003">
        <v>6392.4549441267463</v>
      </c>
      <c r="K26" s="2004">
        <v>45758.776102948854</v>
      </c>
      <c r="L26" s="2005"/>
      <c r="M26" s="1978"/>
      <c r="N26" s="2006">
        <v>0</v>
      </c>
      <c r="O26" s="2003">
        <v>300.7126348605417</v>
      </c>
      <c r="P26" s="2004">
        <v>300.7126348605417</v>
      </c>
      <c r="Q26" s="2007">
        <v>46059.488737809399</v>
      </c>
      <c r="R26" s="2008"/>
      <c r="S26" s="2009"/>
      <c r="T26" s="2018"/>
      <c r="U26" s="2009"/>
      <c r="V26" s="1279"/>
      <c r="W26" s="2015"/>
      <c r="X26" s="1317"/>
    </row>
    <row r="27" spans="1:24" ht="13.5" customHeight="1">
      <c r="A27" s="1316"/>
      <c r="B27" s="2133"/>
      <c r="C27" s="2134"/>
      <c r="D27" s="2134"/>
      <c r="E27" s="2240" t="s">
        <v>1348</v>
      </c>
      <c r="F27" s="2005">
        <v>0</v>
      </c>
      <c r="G27" s="2003">
        <v>0</v>
      </c>
      <c r="H27" s="2003">
        <v>-0.41091500000000003</v>
      </c>
      <c r="I27" s="2003">
        <v>0</v>
      </c>
      <c r="J27" s="2003">
        <v>0</v>
      </c>
      <c r="K27" s="2004">
        <v>-0.41091500000000003</v>
      </c>
      <c r="L27" s="2016">
        <v>-4428.2670733599998</v>
      </c>
      <c r="M27" s="1978">
        <v>22.812609999999999</v>
      </c>
      <c r="N27" s="2019">
        <v>-4405.4544633599999</v>
      </c>
      <c r="O27" s="2003">
        <v>46.174801650000013</v>
      </c>
      <c r="P27" s="2004">
        <v>-4359.2796617100003</v>
      </c>
      <c r="Q27" s="2007">
        <v>-4359.6905767100006</v>
      </c>
      <c r="R27" s="2008"/>
      <c r="S27" s="2009"/>
      <c r="T27" s="2018"/>
      <c r="U27" s="2009"/>
      <c r="V27" s="1279"/>
      <c r="W27" s="2015"/>
      <c r="X27" s="2356"/>
    </row>
    <row r="28" spans="1:24" ht="13.5" customHeight="1">
      <c r="A28" s="1316"/>
      <c r="B28" s="2133"/>
      <c r="C28" s="2134"/>
      <c r="D28" s="2134"/>
      <c r="E28" s="2237" t="s">
        <v>1349</v>
      </c>
      <c r="F28" s="2016">
        <v>1688.88223027</v>
      </c>
      <c r="G28" s="2003">
        <v>2385.1086654000005</v>
      </c>
      <c r="H28" s="2003">
        <v>0</v>
      </c>
      <c r="I28" s="2003">
        <v>4.6839705499999997</v>
      </c>
      <c r="J28" s="2003">
        <v>768.58601648000001</v>
      </c>
      <c r="K28" s="2004">
        <v>4847.2608827000004</v>
      </c>
      <c r="L28" s="2005"/>
      <c r="M28" s="1991"/>
      <c r="N28" s="2006">
        <v>0</v>
      </c>
      <c r="O28" s="2003">
        <v>30.972673149999999</v>
      </c>
      <c r="P28" s="2004">
        <v>30.972673149999999</v>
      </c>
      <c r="Q28" s="2007">
        <v>4878.2335558500008</v>
      </c>
      <c r="R28" s="2008"/>
      <c r="S28" s="2009"/>
      <c r="T28" s="2018"/>
      <c r="U28" s="2009"/>
      <c r="V28" s="1279"/>
      <c r="W28" s="2015"/>
      <c r="X28" s="1317"/>
    </row>
    <row r="29" spans="1:24" ht="13.5" customHeight="1">
      <c r="A29" s="1316"/>
      <c r="B29" s="2133"/>
      <c r="C29" s="2142" t="s">
        <v>1337</v>
      </c>
      <c r="D29" s="2383"/>
      <c r="E29" s="2384"/>
      <c r="F29" s="1965">
        <v>21522.973306028387</v>
      </c>
      <c r="G29" s="1966">
        <v>21845.388894023403</v>
      </c>
      <c r="H29" s="1966">
        <v>10.159629560212402</v>
      </c>
      <c r="I29" s="1966">
        <v>76.633824990317805</v>
      </c>
      <c r="J29" s="1967">
        <v>7161.040960606746</v>
      </c>
      <c r="K29" s="1968">
        <v>50616.196615209075</v>
      </c>
      <c r="L29" s="1969">
        <v>6818.0470147199994</v>
      </c>
      <c r="M29" s="1966">
        <v>0</v>
      </c>
      <c r="N29" s="1970">
        <v>6818.0470147199994</v>
      </c>
      <c r="O29" s="1966">
        <v>1137.7226518356549</v>
      </c>
      <c r="P29" s="1968">
        <v>7955.7696665556541</v>
      </c>
      <c r="Q29" s="1971">
        <v>58571.966281764733</v>
      </c>
      <c r="R29" s="1972"/>
      <c r="S29" s="1973"/>
      <c r="T29" s="1974"/>
      <c r="U29" s="1973"/>
      <c r="V29" s="1279"/>
      <c r="W29" s="1976"/>
      <c r="X29" s="1317"/>
    </row>
    <row r="30" spans="1:24" ht="13.5" customHeight="1">
      <c r="A30" s="1316"/>
      <c r="B30" s="2133"/>
      <c r="C30" s="2146"/>
      <c r="D30" s="2385" t="s">
        <v>1338</v>
      </c>
      <c r="E30" s="2386"/>
      <c r="F30" s="1977">
        <v>21522.973306028387</v>
      </c>
      <c r="G30" s="1978">
        <v>21845.388894023403</v>
      </c>
      <c r="H30" s="1978">
        <v>10.159629560212402</v>
      </c>
      <c r="I30" s="1978">
        <v>76.633824990317805</v>
      </c>
      <c r="J30" s="1978">
        <v>7161.040960606746</v>
      </c>
      <c r="K30" s="1979">
        <v>50616.196615209075</v>
      </c>
      <c r="L30" s="1977">
        <v>5047.5651201841792</v>
      </c>
      <c r="M30" s="1978">
        <v>0</v>
      </c>
      <c r="N30" s="1980">
        <v>5047.5651201841792</v>
      </c>
      <c r="O30" s="1978">
        <v>1137.7226518356549</v>
      </c>
      <c r="P30" s="1979">
        <v>6185.2877720198339</v>
      </c>
      <c r="Q30" s="1981">
        <v>56801.484387228906</v>
      </c>
      <c r="R30" s="1982"/>
      <c r="S30" s="1983"/>
      <c r="T30" s="1984"/>
      <c r="U30" s="1983"/>
      <c r="V30" s="1279"/>
      <c r="W30" s="1985"/>
      <c r="X30" s="1317"/>
    </row>
    <row r="31" spans="1:24" ht="13.5" customHeight="1">
      <c r="A31" s="1316"/>
      <c r="B31" s="2133"/>
      <c r="C31" s="2146"/>
      <c r="D31" s="2387" t="s">
        <v>1339</v>
      </c>
      <c r="E31" s="2388"/>
      <c r="F31" s="1977"/>
      <c r="G31" s="1986"/>
      <c r="H31" s="1978"/>
      <c r="I31" s="1986"/>
      <c r="J31" s="1978"/>
      <c r="K31" s="1979"/>
      <c r="L31" s="1978">
        <v>1770.4818945358202</v>
      </c>
      <c r="M31" s="1978"/>
      <c r="N31" s="1980">
        <v>1770.4818945358202</v>
      </c>
      <c r="O31" s="1978">
        <v>0</v>
      </c>
      <c r="P31" s="1979">
        <v>1770.4818945358202</v>
      </c>
      <c r="Q31" s="1981">
        <v>1770.4818945358202</v>
      </c>
      <c r="R31" s="1982"/>
      <c r="S31" s="1983"/>
      <c r="T31" s="1984"/>
      <c r="U31" s="1983"/>
      <c r="V31" s="1279"/>
      <c r="W31" s="1985"/>
      <c r="X31" s="1317"/>
    </row>
    <row r="32" spans="1:24" ht="13.5" customHeight="1">
      <c r="A32" s="1316"/>
      <c r="B32" s="2133"/>
      <c r="C32" s="2218" t="s">
        <v>1340</v>
      </c>
      <c r="D32" s="2138"/>
      <c r="E32" s="2386"/>
      <c r="F32" s="1987">
        <v>0</v>
      </c>
      <c r="G32" s="1986"/>
      <c r="H32" s="1986">
        <v>0.69896791978760009</v>
      </c>
      <c r="I32" s="1978"/>
      <c r="J32" s="1988"/>
      <c r="K32" s="1979">
        <v>0.69896791978760009</v>
      </c>
      <c r="L32" s="1988">
        <v>6818.0470147199994</v>
      </c>
      <c r="M32" s="1986"/>
      <c r="N32" s="1989">
        <v>6818.0470147199994</v>
      </c>
      <c r="O32" s="1988">
        <v>660.00741106488681</v>
      </c>
      <c r="P32" s="1979">
        <v>7478.054425784886</v>
      </c>
      <c r="Q32" s="1981">
        <v>7478.7533937046737</v>
      </c>
      <c r="R32" s="1978"/>
      <c r="S32" s="1983"/>
      <c r="T32" s="1984"/>
      <c r="U32" s="1983"/>
      <c r="V32" s="1279"/>
      <c r="W32" s="1985"/>
      <c r="X32" s="1317"/>
    </row>
    <row r="33" spans="1:24" ht="13.5" customHeight="1">
      <c r="A33" s="1316"/>
      <c r="B33" s="2151"/>
      <c r="C33" s="2220" t="s">
        <v>1341</v>
      </c>
      <c r="D33" s="2152"/>
      <c r="E33" s="2389"/>
      <c r="F33" s="1990"/>
      <c r="G33" s="1991"/>
      <c r="H33" s="1991"/>
      <c r="I33" s="1991"/>
      <c r="J33" s="1991"/>
      <c r="K33" s="1992"/>
      <c r="L33" s="1990"/>
      <c r="M33" s="1991">
        <v>159.90962999999999</v>
      </c>
      <c r="N33" s="1993">
        <v>159.90962999999999</v>
      </c>
      <c r="O33" s="1991"/>
      <c r="P33" s="1992">
        <v>159.90962999999999</v>
      </c>
      <c r="Q33" s="1994">
        <v>159.90962999999999</v>
      </c>
      <c r="R33" s="1995"/>
      <c r="S33" s="1996"/>
      <c r="T33" s="1997"/>
      <c r="U33" s="1996"/>
      <c r="V33" s="1279"/>
      <c r="W33" s="1999"/>
      <c r="X33" s="1317"/>
    </row>
    <row r="34" spans="1:24" ht="13.5" customHeight="1">
      <c r="A34" s="1316"/>
      <c r="B34" s="2241" t="s">
        <v>1350</v>
      </c>
      <c r="C34" s="2242"/>
      <c r="D34" s="2242"/>
      <c r="E34" s="2243"/>
      <c r="F34" s="1925">
        <v>444.63323137793304</v>
      </c>
      <c r="G34" s="1926">
        <v>375.04670918422119</v>
      </c>
      <c r="H34" s="1926">
        <v>0</v>
      </c>
      <c r="I34" s="1926">
        <v>1.6129449116057963</v>
      </c>
      <c r="J34" s="1926">
        <v>143.30366273848722</v>
      </c>
      <c r="K34" s="1927">
        <v>964.59654821224728</v>
      </c>
      <c r="L34" s="1925"/>
      <c r="M34" s="1926"/>
      <c r="N34" s="1928">
        <v>0</v>
      </c>
      <c r="O34" s="1926">
        <v>6.7412633149413237</v>
      </c>
      <c r="P34" s="1927">
        <v>6.7412633149413237</v>
      </c>
      <c r="Q34" s="2379">
        <v>971.33781152718859</v>
      </c>
      <c r="R34" s="1941"/>
      <c r="S34" s="2380"/>
      <c r="T34" s="1930"/>
      <c r="U34" s="2380"/>
      <c r="V34" s="1279"/>
      <c r="W34" s="1932"/>
      <c r="X34" s="1317"/>
    </row>
    <row r="35" spans="1:24" ht="13.5" customHeight="1">
      <c r="A35" s="1316"/>
      <c r="B35" s="2133" t="s">
        <v>680</v>
      </c>
      <c r="C35" s="2390"/>
      <c r="D35" s="2390"/>
      <c r="E35" s="2135"/>
      <c r="F35" s="2011">
        <v>91308.948666356315</v>
      </c>
      <c r="G35" s="2012">
        <v>72392.827595904222</v>
      </c>
      <c r="H35" s="2012">
        <v>21.641686390000004</v>
      </c>
      <c r="I35" s="2012">
        <v>304.45775764192359</v>
      </c>
      <c r="J35" s="2012">
        <v>22696.020901020471</v>
      </c>
      <c r="K35" s="1959">
        <v>186723.89660731293</v>
      </c>
      <c r="L35" s="2011">
        <v>72576.314621639991</v>
      </c>
      <c r="M35" s="2012">
        <v>209.55412086000001</v>
      </c>
      <c r="N35" s="1960">
        <v>72785.868742499995</v>
      </c>
      <c r="O35" s="2012">
        <v>6660.1649526954843</v>
      </c>
      <c r="P35" s="1959">
        <v>79446.033695195481</v>
      </c>
      <c r="Q35" s="1961">
        <v>266169.93030250841</v>
      </c>
      <c r="R35" s="2012">
        <v>92697.96239367059</v>
      </c>
      <c r="S35" s="1931">
        <v>358867.89269617898</v>
      </c>
      <c r="T35" s="1939">
        <v>30008.328927654962</v>
      </c>
      <c r="U35" s="2380">
        <v>389374.60412848991</v>
      </c>
      <c r="V35" s="1279"/>
      <c r="W35" s="1964">
        <v>5.890902551178975</v>
      </c>
      <c r="X35" s="1317"/>
    </row>
    <row r="36" spans="1:24" ht="13.5" customHeight="1">
      <c r="A36" s="1316"/>
      <c r="B36" s="2133"/>
      <c r="C36" s="2135"/>
      <c r="D36" s="2142" t="s">
        <v>1338</v>
      </c>
      <c r="E36" s="2391"/>
      <c r="F36" s="1969">
        <v>79936.968557208529</v>
      </c>
      <c r="G36" s="1966">
        <v>71656.240235904217</v>
      </c>
      <c r="H36" s="1966">
        <v>20.248611037075701</v>
      </c>
      <c r="I36" s="1966">
        <v>276.6878976419236</v>
      </c>
      <c r="J36" s="1966">
        <v>22696.020901020471</v>
      </c>
      <c r="K36" s="1968">
        <v>174586.16620281219</v>
      </c>
      <c r="L36" s="1969">
        <v>27061.166585864561</v>
      </c>
      <c r="M36" s="1966">
        <v>209.55412085999998</v>
      </c>
      <c r="N36" s="1970">
        <v>27270.720706724562</v>
      </c>
      <c r="O36" s="1966">
        <v>4068.5692216305961</v>
      </c>
      <c r="P36" s="1968">
        <v>31339.28992835516</v>
      </c>
      <c r="Q36" s="1971">
        <v>205925.45613116736</v>
      </c>
      <c r="R36" s="2000">
        <v>12465.889575967318</v>
      </c>
      <c r="S36" s="1973">
        <v>218391.34570713469</v>
      </c>
      <c r="T36" s="1974">
        <v>2736.2105586776347</v>
      </c>
      <c r="U36" s="1973">
        <v>221127.55626581234</v>
      </c>
      <c r="V36" s="1279"/>
      <c r="W36" s="1976">
        <v>5.8909025511789768</v>
      </c>
      <c r="X36" s="1317"/>
    </row>
    <row r="37" spans="1:24" ht="13.5" customHeight="1">
      <c r="A37" s="1316"/>
      <c r="B37" s="2133"/>
      <c r="C37" s="2135"/>
      <c r="D37" s="2145"/>
      <c r="E37" s="2392" t="s">
        <v>1351</v>
      </c>
      <c r="F37" s="1987">
        <v>74101.799680755154</v>
      </c>
      <c r="G37" s="1978">
        <v>69892.844048660452</v>
      </c>
      <c r="H37" s="1978">
        <v>16.1225878571016</v>
      </c>
      <c r="I37" s="1978">
        <v>251.87894236848044</v>
      </c>
      <c r="J37" s="1988">
        <v>22370.917484892445</v>
      </c>
      <c r="K37" s="1979">
        <v>166633.56274453364</v>
      </c>
      <c r="L37" s="1977">
        <v>15371.33155392847</v>
      </c>
      <c r="M37" s="1978">
        <v>209.55412085999998</v>
      </c>
      <c r="N37" s="1980">
        <v>15580.885674788471</v>
      </c>
      <c r="O37" s="1978">
        <v>3567.4632232998188</v>
      </c>
      <c r="P37" s="1979">
        <v>19148.34889808829</v>
      </c>
      <c r="Q37" s="1981">
        <v>185781.91164262194</v>
      </c>
      <c r="R37" s="2020"/>
      <c r="S37" s="1983"/>
      <c r="T37" s="1984"/>
      <c r="U37" s="1931"/>
      <c r="V37" s="1279"/>
      <c r="W37" s="1964"/>
      <c r="X37" s="1317"/>
    </row>
    <row r="38" spans="1:24" ht="13.5" customHeight="1">
      <c r="A38" s="1316"/>
      <c r="B38" s="2133"/>
      <c r="C38" s="2135"/>
      <c r="D38" s="2145"/>
      <c r="E38" s="2392" t="s">
        <v>1352</v>
      </c>
      <c r="F38" s="1987">
        <v>5835.1688764533828</v>
      </c>
      <c r="G38" s="1978">
        <v>1763.3961872437444</v>
      </c>
      <c r="H38" s="1978">
        <v>4.1260231799741023</v>
      </c>
      <c r="I38" s="1978">
        <v>24.80895527344321</v>
      </c>
      <c r="J38" s="1988">
        <v>325.10341612802824</v>
      </c>
      <c r="K38" s="1979">
        <v>7952.6034582785742</v>
      </c>
      <c r="L38" s="1977">
        <v>11689.835031936091</v>
      </c>
      <c r="M38" s="1978">
        <v>0</v>
      </c>
      <c r="N38" s="1980">
        <v>11689.835031936091</v>
      </c>
      <c r="O38" s="1978">
        <v>501.10599833077754</v>
      </c>
      <c r="P38" s="1979">
        <v>12190.941030266868</v>
      </c>
      <c r="Q38" s="1981">
        <v>20143.544488545442</v>
      </c>
      <c r="R38" s="2020"/>
      <c r="S38" s="1983"/>
      <c r="T38" s="1984"/>
      <c r="U38" s="1983"/>
      <c r="V38" s="1279"/>
      <c r="W38" s="1985"/>
      <c r="X38" s="1317"/>
    </row>
    <row r="39" spans="1:24" ht="13.5" customHeight="1">
      <c r="A39" s="1316"/>
      <c r="B39" s="2133"/>
      <c r="C39" s="2135"/>
      <c r="D39" s="2247" t="s">
        <v>1353</v>
      </c>
      <c r="E39" s="2388"/>
      <c r="F39" s="2021">
        <v>11371.9801091478</v>
      </c>
      <c r="G39" s="1978">
        <v>736.58735999999999</v>
      </c>
      <c r="H39" s="1978">
        <v>1.3930753529243001</v>
      </c>
      <c r="I39" s="1978">
        <v>27.769860000000001</v>
      </c>
      <c r="J39" s="2022">
        <v>0</v>
      </c>
      <c r="K39" s="2023">
        <v>12137.730404500724</v>
      </c>
      <c r="L39" s="2024">
        <v>45515.148035775434</v>
      </c>
      <c r="M39" s="2025">
        <v>0</v>
      </c>
      <c r="N39" s="2026">
        <v>45515.148035775434</v>
      </c>
      <c r="O39" s="2025">
        <v>2591.5957310648869</v>
      </c>
      <c r="P39" s="2023">
        <v>48106.743766840322</v>
      </c>
      <c r="Q39" s="2027">
        <v>60244.474171341048</v>
      </c>
      <c r="R39" s="2028">
        <v>80232.072817703272</v>
      </c>
      <c r="S39" s="2014">
        <v>140476.54698904432</v>
      </c>
      <c r="T39" s="2029">
        <v>27272.118368977328</v>
      </c>
      <c r="U39" s="1983">
        <v>168147.60323189761</v>
      </c>
      <c r="V39" s="1279"/>
      <c r="W39" s="2030"/>
      <c r="X39" s="1317"/>
    </row>
    <row r="40" spans="1:24" ht="13.5" customHeight="1">
      <c r="A40" s="1316"/>
      <c r="B40" s="2133"/>
      <c r="C40" s="2135"/>
      <c r="D40" s="2145"/>
      <c r="E40" s="2393" t="s">
        <v>1354</v>
      </c>
      <c r="F40" s="2021">
        <v>11371.9801091478</v>
      </c>
      <c r="G40" s="1978">
        <v>0</v>
      </c>
      <c r="H40" s="1978">
        <v>1.3930753529243001</v>
      </c>
      <c r="I40" s="1978">
        <v>0</v>
      </c>
      <c r="J40" s="2022">
        <v>0</v>
      </c>
      <c r="K40" s="2023">
        <v>11373.373184500724</v>
      </c>
      <c r="L40" s="2024">
        <v>35833.886850819996</v>
      </c>
      <c r="M40" s="2025">
        <v>0</v>
      </c>
      <c r="N40" s="2026">
        <v>35833.886850819996</v>
      </c>
      <c r="O40" s="2025">
        <v>2564.5957310648869</v>
      </c>
      <c r="P40" s="2023">
        <v>38398.482581884884</v>
      </c>
      <c r="Q40" s="2027">
        <v>49771.855766385605</v>
      </c>
      <c r="R40" s="2025">
        <v>74990.079899999982</v>
      </c>
      <c r="S40" s="2014">
        <v>124761.93566638559</v>
      </c>
      <c r="T40" s="1984"/>
      <c r="U40" s="1983"/>
      <c r="V40" s="1279"/>
      <c r="W40" s="2030"/>
      <c r="X40" s="1317"/>
    </row>
    <row r="41" spans="1:24" ht="13.5" customHeight="1" thickBot="1">
      <c r="A41" s="1316"/>
      <c r="B41" s="2157"/>
      <c r="C41" s="2254"/>
      <c r="D41" s="2255"/>
      <c r="E41" s="2394" t="s">
        <v>1339</v>
      </c>
      <c r="F41" s="2031">
        <v>0</v>
      </c>
      <c r="G41" s="2032">
        <v>736.58735999999999</v>
      </c>
      <c r="H41" s="2032">
        <v>0</v>
      </c>
      <c r="I41" s="2032">
        <v>27.769860000000001</v>
      </c>
      <c r="J41" s="2032">
        <v>0</v>
      </c>
      <c r="K41" s="2033">
        <v>764.35721999999998</v>
      </c>
      <c r="L41" s="2031">
        <v>9681.2611849554341</v>
      </c>
      <c r="M41" s="2032">
        <v>0</v>
      </c>
      <c r="N41" s="2034">
        <v>9681.2611849554341</v>
      </c>
      <c r="O41" s="2032">
        <v>27.000000000000004</v>
      </c>
      <c r="P41" s="2033">
        <v>9708.2611849554341</v>
      </c>
      <c r="Q41" s="2035">
        <v>10472.618404955434</v>
      </c>
      <c r="R41" s="2036">
        <v>5241.9929177032909</v>
      </c>
      <c r="S41" s="2037">
        <v>15714.611322658726</v>
      </c>
      <c r="T41" s="2038"/>
      <c r="U41" s="2037"/>
      <c r="V41" s="1279"/>
      <c r="W41" s="2039"/>
      <c r="X41" s="1317"/>
    </row>
    <row r="42" spans="1:24" ht="14.25" thickBot="1">
      <c r="A42" s="1316"/>
      <c r="B42" s="2353"/>
      <c r="C42" s="2353"/>
      <c r="D42" s="2353"/>
      <c r="E42" s="2353"/>
      <c r="F42" s="2101"/>
      <c r="G42" s="2101"/>
      <c r="H42" s="2101"/>
      <c r="I42" s="2101"/>
      <c r="J42" s="2101"/>
      <c r="K42" s="2101"/>
      <c r="L42" s="2101"/>
      <c r="M42" s="2101"/>
      <c r="N42" s="2101"/>
      <c r="O42" s="2101"/>
      <c r="P42" s="2101"/>
      <c r="Q42" s="2101"/>
      <c r="R42" s="2101"/>
      <c r="S42" s="2101"/>
      <c r="T42" s="2395"/>
      <c r="U42" s="2396" t="s">
        <v>1355</v>
      </c>
      <c r="V42" s="2050"/>
      <c r="W42" s="2050"/>
      <c r="X42" s="1317"/>
    </row>
    <row r="43" spans="1:24">
      <c r="A43" s="1316"/>
      <c r="B43" s="2263" t="s">
        <v>1356</v>
      </c>
      <c r="C43" s="2397"/>
      <c r="D43" s="2397"/>
      <c r="E43" s="2264"/>
      <c r="F43" s="2040">
        <v>3952.9843000000001</v>
      </c>
      <c r="G43" s="2041">
        <v>2884.2919000000002</v>
      </c>
      <c r="H43" s="2042">
        <v>1.8948</v>
      </c>
      <c r="I43" s="2042">
        <v>12.065099999999999</v>
      </c>
      <c r="J43" s="2041">
        <v>854.30100000000004</v>
      </c>
      <c r="K43" s="2043">
        <v>7705.5371000000005</v>
      </c>
      <c r="L43" s="2044">
        <v>3037.2521999999999</v>
      </c>
      <c r="M43" s="2042">
        <v>23.050799999999999</v>
      </c>
      <c r="N43" s="2045">
        <v>3060.3029999999999</v>
      </c>
      <c r="O43" s="2041">
        <v>279.303</v>
      </c>
      <c r="P43" s="2043">
        <v>3339.6059999999998</v>
      </c>
      <c r="Q43" s="2046">
        <v>11045.143100000001</v>
      </c>
      <c r="R43" s="2047">
        <v>1752.8334</v>
      </c>
      <c r="S43" s="2048">
        <v>12797.976500000001</v>
      </c>
      <c r="T43" s="1282"/>
      <c r="U43" s="2049">
        <v>40.573099999999997</v>
      </c>
      <c r="V43" s="2050"/>
      <c r="W43" s="2051">
        <v>1.2193000000000001</v>
      </c>
      <c r="X43" s="1317"/>
    </row>
    <row r="44" spans="1:24">
      <c r="A44" s="1316"/>
      <c r="B44" s="2133"/>
      <c r="C44" s="2385" t="s">
        <v>1351</v>
      </c>
      <c r="D44" s="2398"/>
      <c r="E44" s="2139"/>
      <c r="F44" s="2052">
        <v>3648.0288</v>
      </c>
      <c r="G44" s="2053">
        <v>2791.9882000000002</v>
      </c>
      <c r="H44" s="2025">
        <v>1.5087000000000002</v>
      </c>
      <c r="I44" s="2025">
        <v>10.892399999999999</v>
      </c>
      <c r="J44" s="2054">
        <v>841.36320000000001</v>
      </c>
      <c r="K44" s="2023">
        <v>7293.7812999999996</v>
      </c>
      <c r="L44" s="2022">
        <v>1787.0096999999998</v>
      </c>
      <c r="M44" s="2022">
        <v>23.050799999999999</v>
      </c>
      <c r="N44" s="2055">
        <v>1810.0604999999998</v>
      </c>
      <c r="O44" s="2054">
        <v>244.90260000000001</v>
      </c>
      <c r="P44" s="2023">
        <v>2054.9630999999999</v>
      </c>
      <c r="Q44" s="2027">
        <v>9348.7443999999996</v>
      </c>
      <c r="R44" s="2056"/>
      <c r="S44" s="2057"/>
      <c r="T44" s="1282"/>
      <c r="U44" s="2058">
        <v>38.167399999999994</v>
      </c>
      <c r="V44" s="2050"/>
      <c r="W44" s="2059">
        <v>1.2193000000000001</v>
      </c>
      <c r="X44" s="1317"/>
    </row>
    <row r="45" spans="1:24" ht="14.25" thickBot="1">
      <c r="A45" s="1316"/>
      <c r="B45" s="2157"/>
      <c r="C45" s="2399" t="s">
        <v>1352</v>
      </c>
      <c r="D45" s="2400"/>
      <c r="E45" s="2279"/>
      <c r="F45" s="2060">
        <v>304.95549999999997</v>
      </c>
      <c r="G45" s="2032">
        <v>92.303700000000006</v>
      </c>
      <c r="H45" s="2032">
        <v>0.3861</v>
      </c>
      <c r="I45" s="2032">
        <v>1.1727000000000001</v>
      </c>
      <c r="J45" s="2061">
        <v>12.937799999999999</v>
      </c>
      <c r="K45" s="2033">
        <v>411.75579999999997</v>
      </c>
      <c r="L45" s="2061">
        <v>1250.2425000000001</v>
      </c>
      <c r="M45" s="2061">
        <v>0</v>
      </c>
      <c r="N45" s="2062">
        <v>1250.2425000000001</v>
      </c>
      <c r="O45" s="2061">
        <v>34.400399999999998</v>
      </c>
      <c r="P45" s="2033">
        <v>1284.6429000000001</v>
      </c>
      <c r="Q45" s="2035">
        <v>1696.3987</v>
      </c>
      <c r="R45" s="2063"/>
      <c r="S45" s="2064"/>
      <c r="T45" s="2065"/>
      <c r="U45" s="2066">
        <v>2.4056999999999999</v>
      </c>
      <c r="V45" s="2050"/>
      <c r="W45" s="2039">
        <v>0</v>
      </c>
      <c r="X45" s="1317"/>
    </row>
    <row r="46" spans="1:24" ht="14.25" thickBot="1">
      <c r="A46" s="1316"/>
      <c r="B46" s="2353"/>
      <c r="C46" s="2353"/>
      <c r="D46" s="2353"/>
      <c r="E46" s="2353"/>
      <c r="F46" s="2101"/>
      <c r="G46" s="2101"/>
      <c r="H46" s="2101"/>
      <c r="I46" s="2101"/>
      <c r="J46" s="2101"/>
      <c r="K46" s="2101"/>
      <c r="L46" s="2101"/>
      <c r="M46" s="2101"/>
      <c r="N46" s="2101"/>
      <c r="O46" s="2101"/>
      <c r="P46" s="2050"/>
      <c r="Q46" s="2050"/>
      <c r="R46" s="2101"/>
      <c r="S46" s="2050"/>
      <c r="T46" s="2101"/>
      <c r="U46" s="2050"/>
      <c r="V46" s="2050"/>
      <c r="W46" s="2050"/>
      <c r="X46" s="1317"/>
    </row>
    <row r="47" spans="1:24">
      <c r="A47" s="1316"/>
      <c r="B47" s="2263" t="s">
        <v>1357</v>
      </c>
      <c r="C47" s="2397"/>
      <c r="D47" s="2397"/>
      <c r="E47" s="2264"/>
      <c r="F47" s="2067">
        <v>917261.02489867993</v>
      </c>
      <c r="G47" s="2068">
        <v>899973.51122076006</v>
      </c>
      <c r="H47" s="2068"/>
      <c r="I47" s="2068">
        <v>3327.44248139</v>
      </c>
      <c r="J47" s="2068">
        <v>295629.87037177</v>
      </c>
      <c r="K47" s="2069">
        <v>2116191.8489726</v>
      </c>
      <c r="L47" s="2070"/>
      <c r="M47" s="2071"/>
      <c r="N47" s="2072"/>
      <c r="O47" s="2068">
        <v>13906.963449879999</v>
      </c>
      <c r="P47" s="2069">
        <v>13906.963449879999</v>
      </c>
      <c r="Q47" s="2073">
        <v>2130098.81242248</v>
      </c>
      <c r="R47" s="2050"/>
      <c r="S47" s="2074"/>
      <c r="T47" s="2075"/>
      <c r="U47" s="2050"/>
      <c r="V47" s="2050"/>
      <c r="W47" s="2050"/>
      <c r="X47" s="1317"/>
    </row>
    <row r="48" spans="1:24">
      <c r="A48" s="1316"/>
      <c r="B48" s="2133"/>
      <c r="C48" s="2385" t="s">
        <v>1351</v>
      </c>
      <c r="D48" s="2398"/>
      <c r="E48" s="2139"/>
      <c r="F48" s="2076">
        <v>850303.60731482483</v>
      </c>
      <c r="G48" s="2077">
        <v>877825.96547900222</v>
      </c>
      <c r="H48" s="2077"/>
      <c r="I48" s="2077">
        <v>3029.0905390054722</v>
      </c>
      <c r="J48" s="2077">
        <v>291395.1949990915</v>
      </c>
      <c r="K48" s="2078">
        <v>2022553.8583319241</v>
      </c>
      <c r="L48" s="2079"/>
      <c r="M48" s="2080"/>
      <c r="N48" s="2081"/>
      <c r="O48" s="2077">
        <v>12891.795102200687</v>
      </c>
      <c r="P48" s="2078">
        <v>12891.795102200687</v>
      </c>
      <c r="Q48" s="2082">
        <v>2035445.6534341248</v>
      </c>
      <c r="R48" s="2050"/>
      <c r="S48" s="2050"/>
      <c r="T48" s="1281"/>
      <c r="U48" s="2401"/>
      <c r="V48" s="2050"/>
      <c r="W48" s="2050"/>
      <c r="X48" s="1317"/>
    </row>
    <row r="49" spans="1:24" ht="14.25" thickBot="1">
      <c r="A49" s="1316"/>
      <c r="B49" s="2157"/>
      <c r="C49" s="2399" t="s">
        <v>1352</v>
      </c>
      <c r="D49" s="2400"/>
      <c r="E49" s="2279"/>
      <c r="F49" s="2083">
        <v>66957.417583855131</v>
      </c>
      <c r="G49" s="2084">
        <v>22147.545741757509</v>
      </c>
      <c r="H49" s="2085"/>
      <c r="I49" s="2085">
        <v>298.35194238452812</v>
      </c>
      <c r="J49" s="2084">
        <v>4234.6753726785309</v>
      </c>
      <c r="K49" s="2086">
        <v>93637.990640675693</v>
      </c>
      <c r="L49" s="2087"/>
      <c r="M49" s="2088"/>
      <c r="N49" s="2089"/>
      <c r="O49" s="2084">
        <v>1015.1683476793125</v>
      </c>
      <c r="P49" s="2086">
        <v>1015.1683476793125</v>
      </c>
      <c r="Q49" s="2090">
        <v>94653.158988355004</v>
      </c>
      <c r="R49" s="2050"/>
      <c r="S49" s="2050"/>
      <c r="T49" s="1280"/>
      <c r="U49" s="2050"/>
      <c r="V49" s="2050"/>
      <c r="W49" s="2050"/>
      <c r="X49" s="1317"/>
    </row>
    <row r="50" spans="1:24" ht="15" thickBot="1">
      <c r="A50" s="1316"/>
      <c r="B50" s="2353"/>
      <c r="C50" s="2353"/>
      <c r="D50" s="2353"/>
      <c r="E50" s="2353"/>
      <c r="F50" s="1279"/>
      <c r="G50" s="1279"/>
      <c r="H50" s="1279"/>
      <c r="I50" s="1279"/>
      <c r="J50" s="1279"/>
      <c r="K50" s="1279"/>
      <c r="L50" s="1279"/>
      <c r="M50" s="1279"/>
      <c r="N50" s="1279"/>
      <c r="O50" s="1279"/>
      <c r="P50" s="1279"/>
      <c r="Q50" s="1279"/>
      <c r="R50" s="2050"/>
      <c r="S50" s="2050"/>
      <c r="T50" s="1278"/>
      <c r="U50" s="2050"/>
      <c r="V50" s="2050"/>
      <c r="W50" s="2050"/>
      <c r="X50" s="1317"/>
    </row>
    <row r="51" spans="1:24" ht="14.25" thickBot="1">
      <c r="A51" s="1316"/>
      <c r="B51" s="2303" t="s">
        <v>1358</v>
      </c>
      <c r="C51" s="2402"/>
      <c r="D51" s="2402"/>
      <c r="E51" s="2304"/>
      <c r="F51" s="2091">
        <v>20.221929178218222</v>
      </c>
      <c r="G51" s="2092">
        <v>24.84361594466365</v>
      </c>
      <c r="H51" s="2092">
        <v>10.686410722543647</v>
      </c>
      <c r="I51" s="2092">
        <v>22.93291374641931</v>
      </c>
      <c r="J51" s="2092">
        <v>26.566773187694348</v>
      </c>
      <c r="K51" s="2093">
        <v>22.657235172200025</v>
      </c>
      <c r="L51" s="2091">
        <v>8.9097528963398442</v>
      </c>
      <c r="M51" s="2092">
        <v>9.0909695481284807</v>
      </c>
      <c r="N51" s="2094">
        <v>8.9111178555602386</v>
      </c>
      <c r="O51" s="2092">
        <v>14.56686545304059</v>
      </c>
      <c r="P51" s="2093">
        <v>9.3841279265743207</v>
      </c>
      <c r="Q51" s="2095">
        <v>18.643982632616805</v>
      </c>
      <c r="R51" s="2096">
        <v>7.1118507759877909</v>
      </c>
      <c r="S51" s="2097">
        <v>17.064521544256209</v>
      </c>
      <c r="T51" s="2098"/>
      <c r="U51" s="2098"/>
      <c r="V51" s="2050"/>
      <c r="W51" s="2050"/>
      <c r="X51" s="1317"/>
    </row>
    <row r="52" spans="1:24" ht="14.25" thickBot="1">
      <c r="A52" s="1316"/>
      <c r="B52" s="2303" t="s">
        <v>1359</v>
      </c>
      <c r="C52" s="2402"/>
      <c r="D52" s="2402"/>
      <c r="E52" s="2304"/>
      <c r="F52" s="2099">
        <v>8.7147460087534309E-2</v>
      </c>
      <c r="G52" s="1277">
        <v>7.9620388091985989E-2</v>
      </c>
      <c r="H52" s="1277"/>
      <c r="I52" s="1277">
        <v>8.315332246595003E-2</v>
      </c>
      <c r="J52" s="1277">
        <v>7.6771744588863905E-2</v>
      </c>
      <c r="K52" s="2100">
        <v>8.2490591614614694E-2</v>
      </c>
      <c r="L52" s="2101"/>
      <c r="M52" s="2101"/>
      <c r="N52" s="2101"/>
      <c r="O52" s="2050"/>
      <c r="P52" s="2050"/>
      <c r="Q52" s="2050"/>
      <c r="R52" s="2102">
        <v>10.102433290962283</v>
      </c>
      <c r="S52" s="2050"/>
      <c r="T52" s="2050"/>
      <c r="U52" s="2050"/>
      <c r="V52" s="2050"/>
      <c r="W52" s="2050"/>
      <c r="X52" s="1317"/>
    </row>
    <row r="53" spans="1:24">
      <c r="A53" s="1316"/>
      <c r="B53" s="2134"/>
      <c r="C53" s="2390"/>
      <c r="D53" s="2390"/>
      <c r="E53" s="2134"/>
      <c r="F53" s="2403"/>
      <c r="G53" s="2403"/>
      <c r="H53" s="2403"/>
      <c r="I53" s="2403"/>
      <c r="J53" s="2403"/>
      <c r="K53" s="2403"/>
      <c r="L53" s="2404"/>
      <c r="M53" s="2404"/>
      <c r="N53" s="2404"/>
      <c r="O53" s="1317"/>
      <c r="P53" s="1317"/>
      <c r="Q53" s="1317"/>
      <c r="R53" s="1317"/>
      <c r="S53" s="1317"/>
      <c r="T53" s="1317"/>
      <c r="U53" s="1317"/>
      <c r="V53" s="1317"/>
      <c r="W53" s="1317"/>
      <c r="X53" s="1317"/>
    </row>
    <row r="54" spans="1:24" ht="14.25" thickBot="1">
      <c r="A54" s="1316"/>
      <c r="F54" s="2405"/>
      <c r="G54" s="2405"/>
      <c r="H54" s="2405"/>
      <c r="I54" s="2405"/>
      <c r="J54" s="2405"/>
      <c r="K54" s="2405"/>
      <c r="L54" s="2405"/>
      <c r="M54" s="2406" t="s">
        <v>1360</v>
      </c>
      <c r="N54" s="2407"/>
      <c r="O54" s="1317"/>
      <c r="P54" s="2407"/>
      <c r="Q54" s="2406"/>
      <c r="R54" s="1317"/>
      <c r="S54" s="1317"/>
      <c r="T54" s="2408"/>
      <c r="U54" s="2408"/>
      <c r="V54" s="2408"/>
      <c r="W54" s="1317"/>
      <c r="X54" s="1317"/>
    </row>
    <row r="55" spans="1:24" ht="14.25" thickBot="1">
      <c r="A55" s="1316"/>
      <c r="C55" s="2303" t="s">
        <v>1361</v>
      </c>
      <c r="D55" s="2313"/>
      <c r="E55" s="2409"/>
      <c r="F55" s="2314">
        <v>59476</v>
      </c>
      <c r="H55" s="2410"/>
      <c r="I55" s="2411" t="s">
        <v>1362</v>
      </c>
      <c r="J55" s="2411" t="s">
        <v>1363</v>
      </c>
      <c r="K55" s="2412" t="s">
        <v>1364</v>
      </c>
      <c r="M55" s="2413"/>
      <c r="N55" s="2414" t="s">
        <v>1365</v>
      </c>
      <c r="O55" s="2414" t="s">
        <v>1366</v>
      </c>
      <c r="P55" s="2415" t="s">
        <v>1367</v>
      </c>
      <c r="Q55" s="2416"/>
      <c r="R55" s="2417"/>
      <c r="S55" s="2418" t="s">
        <v>1368</v>
      </c>
      <c r="T55" s="2419"/>
      <c r="U55" s="2420" t="s">
        <v>1369</v>
      </c>
      <c r="V55" s="2421"/>
      <c r="W55" s="1317"/>
      <c r="X55" s="1317"/>
    </row>
    <row r="56" spans="1:24" ht="14.25" thickBot="1">
      <c r="A56" s="1316"/>
      <c r="C56" s="2315" t="s">
        <v>1370</v>
      </c>
      <c r="D56" s="2409"/>
      <c r="E56" s="2409"/>
      <c r="F56" s="2314">
        <v>8409.8889199999994</v>
      </c>
      <c r="H56" s="2316" t="s">
        <v>1371</v>
      </c>
      <c r="I56" s="2422">
        <v>2.1623170000000001E-2</v>
      </c>
      <c r="J56" s="2422">
        <v>0</v>
      </c>
      <c r="K56" s="2423">
        <v>4.8474013318842031E-4</v>
      </c>
      <c r="M56" s="2424"/>
      <c r="N56" s="2425"/>
      <c r="O56" s="2425"/>
      <c r="P56" s="2426" t="s">
        <v>1372</v>
      </c>
      <c r="Q56" s="2426" t="s">
        <v>1373</v>
      </c>
      <c r="R56" s="2426" t="s">
        <v>1374</v>
      </c>
      <c r="S56" s="2427"/>
      <c r="T56" s="2419"/>
      <c r="U56" s="2428" t="s">
        <v>1372</v>
      </c>
      <c r="V56" s="2429">
        <v>0.49999999999999994</v>
      </c>
      <c r="W56" s="1317"/>
      <c r="X56" s="1317"/>
    </row>
    <row r="57" spans="1:24">
      <c r="A57" s="1316"/>
      <c r="F57" s="2407"/>
      <c r="G57" s="2407"/>
      <c r="J57" s="2407"/>
      <c r="L57" s="2407"/>
      <c r="M57" s="2430" t="s">
        <v>1351</v>
      </c>
      <c r="N57" s="2431" t="s">
        <v>695</v>
      </c>
      <c r="O57" s="2432">
        <v>6.4370000000000011E-2</v>
      </c>
      <c r="P57" s="2433">
        <v>0.48778210834852959</v>
      </c>
      <c r="Q57" s="2434">
        <v>0.40856456498817101</v>
      </c>
      <c r="R57" s="2434">
        <v>7.9217543360358578E-2</v>
      </c>
      <c r="S57" s="2435">
        <v>0.39130518404697079</v>
      </c>
      <c r="T57" s="2419"/>
      <c r="U57" s="2428" t="s">
        <v>1375</v>
      </c>
      <c r="V57" s="2429">
        <v>0.33333333333333331</v>
      </c>
      <c r="W57" s="1317"/>
      <c r="X57" s="1317"/>
    </row>
    <row r="58" spans="1:24">
      <c r="A58" s="1316"/>
      <c r="C58" s="2436"/>
      <c r="D58" s="2436"/>
      <c r="E58" s="2317"/>
      <c r="F58" s="2437"/>
      <c r="G58" s="2437"/>
      <c r="J58" s="2437"/>
      <c r="L58" s="2437"/>
      <c r="M58" s="2430" t="s">
        <v>1376</v>
      </c>
      <c r="N58" s="2438" t="s">
        <v>695</v>
      </c>
      <c r="O58" s="2439">
        <v>6.4370000000000011E-2</v>
      </c>
      <c r="P58" s="2440">
        <v>0.5</v>
      </c>
      <c r="Q58" s="2440">
        <v>0.41</v>
      </c>
      <c r="R58" s="2440">
        <v>0.09</v>
      </c>
      <c r="S58" s="2435">
        <v>0.39386040634372638</v>
      </c>
      <c r="T58" s="2419"/>
      <c r="U58" s="2428" t="s">
        <v>1377</v>
      </c>
      <c r="V58" s="2441">
        <v>8.3333333333333329E-2</v>
      </c>
      <c r="W58" s="1317"/>
      <c r="X58" s="1317"/>
    </row>
    <row r="59" spans="1:24" ht="14.25" thickBot="1">
      <c r="A59" s="1316"/>
      <c r="F59" s="2407"/>
      <c r="G59" s="2407"/>
      <c r="H59" s="2318"/>
      <c r="I59" s="2318"/>
      <c r="J59" s="2407"/>
      <c r="M59" s="2442" t="s">
        <v>1378</v>
      </c>
      <c r="N59" s="2443"/>
      <c r="O59" s="2443">
        <v>6.4369999999999997E-2</v>
      </c>
      <c r="P59" s="2444">
        <v>0.5</v>
      </c>
      <c r="Q59" s="2444">
        <v>0.41</v>
      </c>
      <c r="R59" s="2444">
        <v>0.09</v>
      </c>
      <c r="S59" s="2445">
        <v>0.36713376756908656</v>
      </c>
      <c r="T59" s="2419"/>
      <c r="U59" s="2446" t="s">
        <v>1379</v>
      </c>
      <c r="V59" s="2447">
        <v>8.3333333333333329E-2</v>
      </c>
      <c r="W59" s="1317"/>
      <c r="X59" s="1317"/>
    </row>
    <row r="60" spans="1:24">
      <c r="A60" s="1316"/>
      <c r="F60" s="2407"/>
      <c r="G60" s="2407"/>
      <c r="H60" s="2318"/>
      <c r="I60" s="2318"/>
      <c r="J60" s="2407"/>
      <c r="M60" s="2448"/>
      <c r="N60" s="2449"/>
      <c r="O60" s="2449"/>
      <c r="P60" s="2450"/>
      <c r="Q60" s="2450"/>
      <c r="R60" s="2450"/>
      <c r="S60" s="2451"/>
      <c r="T60" s="2419"/>
      <c r="U60" s="2452"/>
      <c r="V60" s="2453"/>
      <c r="W60" s="1317"/>
      <c r="X60" s="1317"/>
    </row>
    <row r="61" spans="1:24" ht="14.25" thickBot="1">
      <c r="A61" s="1316"/>
      <c r="B61" s="2454" t="s">
        <v>1380</v>
      </c>
      <c r="F61" s="2407"/>
      <c r="G61" s="2407"/>
      <c r="H61" s="2318"/>
      <c r="I61" s="2318"/>
      <c r="J61" s="2407"/>
      <c r="M61" s="2448"/>
      <c r="N61" s="2449"/>
      <c r="O61" s="2455"/>
      <c r="P61" s="2456"/>
      <c r="Q61" s="2450"/>
      <c r="R61" s="2450"/>
      <c r="S61" s="2451"/>
      <c r="T61" s="2419"/>
      <c r="U61" s="2452"/>
      <c r="V61" s="2453"/>
      <c r="W61" s="1317"/>
      <c r="X61" s="1317"/>
    </row>
    <row r="62" spans="1:24">
      <c r="A62" s="1316"/>
      <c r="B62" s="1317"/>
      <c r="C62" s="2457"/>
      <c r="D62" s="2458"/>
      <c r="E62" s="2459"/>
      <c r="F62" s="2460" t="s">
        <v>1381</v>
      </c>
      <c r="G62" s="2460" t="s">
        <v>1382</v>
      </c>
      <c r="H62" s="2461" t="s">
        <v>1383</v>
      </c>
      <c r="I62" s="2462" t="s">
        <v>1384</v>
      </c>
      <c r="W62" s="1317"/>
      <c r="X62" s="1317"/>
    </row>
    <row r="63" spans="1:24">
      <c r="A63" s="1316"/>
      <c r="B63" s="1317"/>
      <c r="C63" s="2463" t="s">
        <v>1330</v>
      </c>
      <c r="D63" s="2464"/>
      <c r="E63" s="2465"/>
      <c r="F63" s="2466">
        <v>140476.54698904432</v>
      </c>
      <c r="G63" s="2466">
        <v>98577.746916812408</v>
      </c>
      <c r="H63" s="2466">
        <v>26101.72161021284</v>
      </c>
      <c r="I63" s="2467">
        <v>15797.078462019077</v>
      </c>
      <c r="V63" s="1317"/>
      <c r="W63" s="1317"/>
      <c r="X63" s="1317"/>
    </row>
    <row r="64" spans="1:24">
      <c r="A64" s="1316"/>
      <c r="B64" s="1317"/>
      <c r="C64" s="2468"/>
      <c r="D64" s="566"/>
      <c r="E64" s="2469" t="s">
        <v>1354</v>
      </c>
      <c r="F64" s="2470">
        <v>124761.9356663856</v>
      </c>
      <c r="G64" s="2470">
        <v>93634.273950138013</v>
      </c>
      <c r="H64" s="2470">
        <v>18629.315066247596</v>
      </c>
      <c r="I64" s="2471">
        <v>12498.346649999999</v>
      </c>
      <c r="N64" s="2472"/>
      <c r="V64" s="1317"/>
      <c r="W64" s="1317"/>
      <c r="X64" s="1317"/>
    </row>
    <row r="65" spans="1:24" ht="14.25" thickBot="1">
      <c r="A65" s="1316"/>
      <c r="B65" s="1317"/>
      <c r="C65" s="2473"/>
      <c r="D65" s="2474"/>
      <c r="E65" s="2475" t="s">
        <v>1339</v>
      </c>
      <c r="F65" s="2476">
        <v>15714.611322658724</v>
      </c>
      <c r="G65" s="2476">
        <v>4943.4729666744006</v>
      </c>
      <c r="H65" s="2476">
        <v>7472.406543965245</v>
      </c>
      <c r="I65" s="2477">
        <v>3298.7318120190776</v>
      </c>
      <c r="U65" s="1317"/>
      <c r="V65" s="1317"/>
      <c r="W65" s="1317"/>
      <c r="X65" s="1317"/>
    </row>
    <row r="66" spans="1:24">
      <c r="A66" s="1316"/>
      <c r="B66" s="2353"/>
      <c r="G66" s="1317"/>
      <c r="K66" s="1317"/>
      <c r="L66" s="1317"/>
      <c r="M66" s="2408"/>
      <c r="N66" s="2478"/>
      <c r="O66" s="2408"/>
      <c r="P66" s="2408"/>
      <c r="Q66" s="2449"/>
      <c r="R66" s="1317"/>
      <c r="S66" s="1317"/>
      <c r="T66" s="1317"/>
      <c r="U66" s="1317"/>
      <c r="V66" s="1317"/>
      <c r="W66" s="1317"/>
      <c r="X66" s="1317"/>
    </row>
    <row r="67" spans="1:24" ht="15" thickBot="1">
      <c r="A67" s="1316"/>
      <c r="B67" s="2454" t="s">
        <v>1385</v>
      </c>
      <c r="E67" s="2353"/>
      <c r="F67" s="2479"/>
      <c r="G67" s="2479"/>
      <c r="H67" s="2319" t="s">
        <v>1386</v>
      </c>
      <c r="I67" s="2479"/>
      <c r="L67" s="2454" t="s">
        <v>1387</v>
      </c>
      <c r="N67" s="1318"/>
      <c r="P67" s="2320" t="s">
        <v>1388</v>
      </c>
      <c r="Q67" s="2321"/>
      <c r="R67" s="2321"/>
      <c r="T67" s="2916"/>
      <c r="U67" s="566"/>
      <c r="W67" s="1317"/>
      <c r="X67" s="1317"/>
    </row>
    <row r="68" spans="1:24" ht="14.25">
      <c r="A68" s="1316"/>
      <c r="B68" s="2480"/>
      <c r="C68" s="2457"/>
      <c r="D68" s="2458"/>
      <c r="E68" s="2459"/>
      <c r="F68" s="2460" t="s">
        <v>1389</v>
      </c>
      <c r="G68" s="2460" t="s">
        <v>1390</v>
      </c>
      <c r="H68" s="2481" t="s">
        <v>1391</v>
      </c>
      <c r="I68" s="2479"/>
      <c r="L68" s="2482" t="s">
        <v>1392</v>
      </c>
      <c r="M68" s="2483"/>
      <c r="N68" s="2484">
        <v>736.58735999999999</v>
      </c>
      <c r="P68" s="2322" t="s">
        <v>1393</v>
      </c>
      <c r="Q68" s="2323"/>
      <c r="R68" s="2324">
        <v>27</v>
      </c>
      <c r="S68" s="2485"/>
      <c r="T68" s="2917"/>
      <c r="U68" s="566"/>
      <c r="X68" s="1317"/>
    </row>
    <row r="69" spans="1:24" ht="15" thickBot="1">
      <c r="A69" s="1316"/>
      <c r="B69" s="2480"/>
      <c r="C69" s="2463" t="s">
        <v>479</v>
      </c>
      <c r="D69" s="2464"/>
      <c r="E69" s="2465"/>
      <c r="F69" s="2466">
        <v>35833.886850819996</v>
      </c>
      <c r="G69" s="2466">
        <v>29702.918434572395</v>
      </c>
      <c r="H69" s="2467">
        <v>6130.9684162475987</v>
      </c>
      <c r="I69" s="2479"/>
      <c r="L69" s="2486" t="s">
        <v>1394</v>
      </c>
      <c r="M69" s="2487"/>
      <c r="N69" s="2488">
        <v>27.769860000000001</v>
      </c>
      <c r="P69" s="2325"/>
      <c r="Q69" s="2326" t="s">
        <v>1395</v>
      </c>
      <c r="R69" s="2327">
        <v>18.861390742836779</v>
      </c>
      <c r="T69" s="566"/>
      <c r="U69" s="566"/>
      <c r="X69" s="1317"/>
    </row>
    <row r="70" spans="1:24" ht="15" thickBot="1">
      <c r="A70" s="1316"/>
      <c r="B70" s="2480"/>
      <c r="C70" s="2468"/>
      <c r="D70" s="566"/>
      <c r="E70" s="2489" t="s">
        <v>1351</v>
      </c>
      <c r="F70" s="2328">
        <v>18136.108017669998</v>
      </c>
      <c r="G70" s="2329">
        <v>15190.739791389398</v>
      </c>
      <c r="H70" s="2330">
        <v>2945.3682262805996</v>
      </c>
      <c r="I70" s="2479"/>
      <c r="L70" s="2490" t="s">
        <v>1396</v>
      </c>
      <c r="M70" s="2491"/>
      <c r="N70" s="2492">
        <v>0.39250000000000002</v>
      </c>
      <c r="P70" s="2331"/>
      <c r="Q70" s="2326" t="s">
        <v>1397</v>
      </c>
      <c r="R70" s="2332">
        <v>8.1386092571632247</v>
      </c>
      <c r="T70" s="566"/>
      <c r="U70" s="566"/>
      <c r="X70" s="1317"/>
    </row>
    <row r="71" spans="1:24" ht="15" thickBot="1">
      <c r="A71" s="1316"/>
      <c r="B71" s="2353"/>
      <c r="C71" s="2468"/>
      <c r="D71" s="566"/>
      <c r="E71" s="2489" t="s">
        <v>1376</v>
      </c>
      <c r="F71" s="2328">
        <v>10879.731818429998</v>
      </c>
      <c r="G71" s="2328">
        <v>8921.3800911125982</v>
      </c>
      <c r="H71" s="2333">
        <v>1958.3517273173995</v>
      </c>
      <c r="I71" s="2479"/>
      <c r="P71" s="2334"/>
      <c r="Q71" s="2335" t="s">
        <v>1398</v>
      </c>
      <c r="R71" s="2336">
        <v>0</v>
      </c>
      <c r="T71" s="1318"/>
      <c r="U71" s="1318"/>
      <c r="V71" s="1317"/>
      <c r="W71" s="1317"/>
      <c r="X71" s="1317"/>
    </row>
    <row r="72" spans="1:24" ht="15" thickBot="1">
      <c r="A72" s="1316"/>
      <c r="B72" s="2353"/>
      <c r="C72" s="2473"/>
      <c r="D72" s="2474"/>
      <c r="E72" s="2493" t="s">
        <v>1378</v>
      </c>
      <c r="F72" s="2337">
        <v>6818.0470147199994</v>
      </c>
      <c r="G72" s="2337">
        <v>5590.7985520703996</v>
      </c>
      <c r="H72" s="2338">
        <v>1227.2484626495998</v>
      </c>
      <c r="I72" s="2913"/>
      <c r="T72" s="1317"/>
      <c r="U72" s="1317"/>
      <c r="V72" s="1317"/>
      <c r="W72" s="1317"/>
      <c r="X72" s="1317"/>
    </row>
    <row r="73" spans="1:24">
      <c r="A73" s="1316"/>
      <c r="F73" s="2908"/>
      <c r="G73" s="2907"/>
      <c r="H73" s="2911"/>
      <c r="I73" s="2914"/>
      <c r="T73" s="1317"/>
      <c r="U73" s="1317"/>
      <c r="V73" s="1317"/>
      <c r="W73" s="1317"/>
      <c r="X73" s="1317"/>
    </row>
    <row r="74" spans="1:24" ht="15" thickBot="1">
      <c r="A74" s="1316"/>
      <c r="B74" s="2454" t="s">
        <v>1399</v>
      </c>
      <c r="C74" s="2479"/>
      <c r="D74" s="2479"/>
      <c r="E74" s="2479"/>
      <c r="F74" s="2910"/>
      <c r="G74" s="2909"/>
      <c r="H74" s="2912"/>
      <c r="I74" s="2915"/>
      <c r="J74" s="2480"/>
      <c r="K74" s="2356"/>
      <c r="L74" s="2454" t="s">
        <v>1400</v>
      </c>
      <c r="M74" s="2480"/>
      <c r="N74" s="2353"/>
      <c r="O74" s="2479"/>
      <c r="P74" s="2479"/>
      <c r="Q74" s="2479"/>
      <c r="R74" s="2479"/>
      <c r="S74" s="2449"/>
      <c r="T74" s="1317"/>
      <c r="U74" s="2356"/>
      <c r="V74" s="2408"/>
      <c r="W74" s="2408"/>
      <c r="X74" s="1317"/>
    </row>
    <row r="75" spans="1:24" ht="21.75" customHeight="1" thickBot="1">
      <c r="A75" s="1316"/>
      <c r="C75" s="2494"/>
      <c r="D75" s="2495"/>
      <c r="E75" s="2496"/>
      <c r="F75" s="2497" t="s">
        <v>1401</v>
      </c>
      <c r="G75" s="2497" t="s">
        <v>1402</v>
      </c>
      <c r="H75" s="2498" t="s">
        <v>1403</v>
      </c>
      <c r="I75" s="2499" t="s">
        <v>1404</v>
      </c>
      <c r="L75" s="2457"/>
      <c r="M75" s="2459"/>
      <c r="N75" s="2460" t="s">
        <v>1401</v>
      </c>
      <c r="O75" s="2460" t="s">
        <v>1402</v>
      </c>
      <c r="P75" s="2461" t="s">
        <v>1403</v>
      </c>
      <c r="Q75" s="2462" t="s">
        <v>1404</v>
      </c>
      <c r="R75" s="2500" t="s">
        <v>1405</v>
      </c>
      <c r="S75" s="2501" t="s">
        <v>1406</v>
      </c>
      <c r="T75" s="2502" t="s">
        <v>1407</v>
      </c>
      <c r="V75" s="2408"/>
      <c r="W75" s="2408"/>
      <c r="X75" s="1317"/>
    </row>
    <row r="76" spans="1:24">
      <c r="A76" s="1316"/>
      <c r="C76" s="2503" t="s">
        <v>1408</v>
      </c>
      <c r="D76" s="2504"/>
      <c r="E76" s="2505"/>
      <c r="F76" s="2506">
        <v>5241.9929177032909</v>
      </c>
      <c r="G76" s="2507">
        <v>1384.9339570824145</v>
      </c>
      <c r="H76" s="2507">
        <v>3086.5647204656561</v>
      </c>
      <c r="I76" s="2508">
        <v>770.49424015521879</v>
      </c>
      <c r="J76" s="1747"/>
      <c r="K76" s="2509"/>
      <c r="L76" s="2463" t="s">
        <v>1409</v>
      </c>
      <c r="M76" s="2465"/>
      <c r="N76" s="2510">
        <v>9681.261184955436</v>
      </c>
      <c r="O76" s="2466">
        <v>2767.1817895919867</v>
      </c>
      <c r="P76" s="2466">
        <v>4385.8418234995888</v>
      </c>
      <c r="Q76" s="2467">
        <v>2528.2375718638586</v>
      </c>
      <c r="R76" s="2511"/>
      <c r="S76" s="2512"/>
      <c r="T76" s="2513"/>
      <c r="V76" s="2408"/>
      <c r="W76" s="2408"/>
      <c r="X76" s="1317"/>
    </row>
    <row r="77" spans="1:24">
      <c r="A77" s="1316"/>
      <c r="C77" s="2468"/>
      <c r="D77" s="566"/>
      <c r="E77" s="2514" t="s">
        <v>1410</v>
      </c>
      <c r="F77" s="2515">
        <v>2627.6575944473793</v>
      </c>
      <c r="G77" s="2516">
        <v>0</v>
      </c>
      <c r="H77" s="2516">
        <v>1970.7431958355346</v>
      </c>
      <c r="I77" s="2517">
        <v>656.91439861184483</v>
      </c>
      <c r="J77" s="2518"/>
      <c r="K77" s="2518"/>
      <c r="L77" s="2468"/>
      <c r="M77" s="2469" t="s">
        <v>1411</v>
      </c>
      <c r="N77" s="2470">
        <v>4683.5290716384297</v>
      </c>
      <c r="O77" s="2519">
        <v>1442.0044407215323</v>
      </c>
      <c r="P77" s="2519">
        <v>2071.7024319763227</v>
      </c>
      <c r="Q77" s="2519">
        <v>1169.8221989405743</v>
      </c>
      <c r="R77" s="2520"/>
      <c r="S77" s="2521"/>
      <c r="T77" s="2522"/>
      <c r="V77" s="2408"/>
      <c r="W77" s="2408"/>
      <c r="X77" s="1317"/>
    </row>
    <row r="78" spans="1:24">
      <c r="A78" s="1316"/>
      <c r="C78" s="2468"/>
      <c r="D78" s="566"/>
      <c r="E78" s="2514" t="s">
        <v>1412</v>
      </c>
      <c r="F78" s="2515">
        <v>454.31936617349567</v>
      </c>
      <c r="G78" s="2516">
        <v>0</v>
      </c>
      <c r="H78" s="2516">
        <v>340.73952463012176</v>
      </c>
      <c r="I78" s="2517">
        <v>113.57984154337392</v>
      </c>
      <c r="J78" s="2518"/>
      <c r="K78" s="2518"/>
      <c r="L78" s="2468"/>
      <c r="M78" s="2469" t="s">
        <v>1413</v>
      </c>
      <c r="N78" s="2470">
        <v>3227.2502187811851</v>
      </c>
      <c r="O78" s="2519">
        <v>932.98479868069876</v>
      </c>
      <c r="P78" s="2519">
        <v>1488.0732543932879</v>
      </c>
      <c r="Q78" s="2519">
        <v>806.19216570719846</v>
      </c>
      <c r="R78" s="2520"/>
      <c r="S78" s="2521"/>
      <c r="T78" s="2522"/>
      <c r="V78" s="2408"/>
      <c r="W78" s="2408"/>
      <c r="X78" s="1317"/>
    </row>
    <row r="79" spans="1:24">
      <c r="A79" s="1316"/>
      <c r="C79" s="2468"/>
      <c r="D79" s="566"/>
      <c r="E79" s="2514" t="s">
        <v>1414</v>
      </c>
      <c r="F79" s="2515">
        <v>1550.164</v>
      </c>
      <c r="G79" s="2516">
        <v>775.08199999999999</v>
      </c>
      <c r="H79" s="2516">
        <v>775.08199999999999</v>
      </c>
      <c r="I79" s="2517">
        <v>0</v>
      </c>
      <c r="J79" s="2523"/>
      <c r="K79" s="2509"/>
      <c r="L79" s="2524"/>
      <c r="M79" s="2525" t="s">
        <v>1415</v>
      </c>
      <c r="N79" s="2526">
        <v>1770.4818945358202</v>
      </c>
      <c r="O79" s="2527">
        <v>392.19255018975576</v>
      </c>
      <c r="P79" s="2527">
        <v>826.06613712997842</v>
      </c>
      <c r="Q79" s="2527">
        <v>552.22320721608594</v>
      </c>
      <c r="R79" s="2528"/>
      <c r="S79" s="2529"/>
      <c r="T79" s="2530"/>
      <c r="U79" s="1747"/>
      <c r="V79" s="2408"/>
      <c r="W79" s="2408"/>
      <c r="X79" s="1317"/>
    </row>
    <row r="80" spans="1:24">
      <c r="A80" s="1316"/>
      <c r="C80" s="2468"/>
      <c r="D80" s="566"/>
      <c r="E80" s="2514" t="s">
        <v>1416</v>
      </c>
      <c r="F80" s="2515">
        <v>10</v>
      </c>
      <c r="G80" s="2516">
        <v>10</v>
      </c>
      <c r="H80" s="2516">
        <v>0</v>
      </c>
      <c r="I80" s="2517">
        <v>0</v>
      </c>
      <c r="J80" s="2523"/>
      <c r="K80" s="2509"/>
      <c r="L80" s="2531" t="s">
        <v>1417</v>
      </c>
      <c r="M80" s="2532"/>
      <c r="N80" s="2878">
        <v>3873.5131482714605</v>
      </c>
      <c r="O80" s="2879">
        <v>0</v>
      </c>
      <c r="P80" s="2879">
        <v>2905.1348612035954</v>
      </c>
      <c r="Q80" s="2880">
        <v>968.37828706786513</v>
      </c>
      <c r="R80" s="2533">
        <v>3873.5131482714605</v>
      </c>
      <c r="S80" s="2534">
        <v>4493.7710800000004</v>
      </c>
      <c r="T80" s="2535">
        <v>1682.8497450074772</v>
      </c>
      <c r="U80" s="2536"/>
      <c r="V80" s="2408"/>
      <c r="W80" s="2408"/>
      <c r="X80" s="1317"/>
    </row>
    <row r="81" spans="1:24">
      <c r="A81" s="1316"/>
      <c r="C81" s="2468"/>
      <c r="D81" s="566"/>
      <c r="E81" s="2514" t="s">
        <v>1418</v>
      </c>
      <c r="F81" s="2515">
        <v>0</v>
      </c>
      <c r="G81" s="2516">
        <v>0</v>
      </c>
      <c r="H81" s="2516">
        <v>0</v>
      </c>
      <c r="I81" s="2517">
        <v>0</v>
      </c>
      <c r="J81" s="2518"/>
      <c r="K81" s="2509"/>
      <c r="L81" s="2537" t="s">
        <v>1419</v>
      </c>
      <c r="M81" s="2538"/>
      <c r="N81" s="2519">
        <v>2239.4371391839736</v>
      </c>
      <c r="O81" s="2470">
        <v>1119.7185695919868</v>
      </c>
      <c r="P81" s="2470">
        <v>559.8592847959934</v>
      </c>
      <c r="Q81" s="2471">
        <v>559.8592847959934</v>
      </c>
      <c r="R81" s="2539">
        <v>2239.4371391839736</v>
      </c>
      <c r="S81" s="2540">
        <v>2598.0337399999999</v>
      </c>
      <c r="T81" s="2541">
        <v>972.92459696897185</v>
      </c>
      <c r="U81" s="2536"/>
      <c r="V81" s="2408"/>
      <c r="W81" s="2408"/>
      <c r="X81" s="1317"/>
    </row>
    <row r="82" spans="1:24">
      <c r="A82" s="1316"/>
      <c r="C82" s="2468"/>
      <c r="D82" s="566"/>
      <c r="E82" s="2514" t="s">
        <v>1420</v>
      </c>
      <c r="F82" s="2515">
        <v>529.68958765120306</v>
      </c>
      <c r="G82" s="2516">
        <v>529.68958765120306</v>
      </c>
      <c r="H82" s="2516">
        <v>0</v>
      </c>
      <c r="I82" s="2517">
        <v>0</v>
      </c>
      <c r="J82" s="2518"/>
      <c r="K82" s="2509"/>
      <c r="L82" s="2537" t="s">
        <v>1421</v>
      </c>
      <c r="M82" s="2538"/>
      <c r="N82" s="2470">
        <v>1841.6953575</v>
      </c>
      <c r="O82" s="2339">
        <v>920.84767999999997</v>
      </c>
      <c r="P82" s="2339">
        <v>920.84767750000003</v>
      </c>
      <c r="Q82" s="2471">
        <v>0</v>
      </c>
      <c r="R82" s="2542">
        <v>3683.3907100000001</v>
      </c>
      <c r="S82" s="2543"/>
      <c r="T82" s="2544">
        <v>679.91437356443248</v>
      </c>
      <c r="U82" s="2545"/>
      <c r="V82" s="2408"/>
      <c r="W82" s="2408"/>
      <c r="X82" s="1317"/>
    </row>
    <row r="83" spans="1:24">
      <c r="A83" s="1316"/>
      <c r="C83" s="2468"/>
      <c r="D83" s="566"/>
      <c r="E83" s="2514" t="s">
        <v>1422</v>
      </c>
      <c r="F83" s="2515">
        <v>70.16236943121163</v>
      </c>
      <c r="G83" s="2516">
        <v>70.16236943121163</v>
      </c>
      <c r="H83" s="2516">
        <v>0</v>
      </c>
      <c r="I83" s="2517">
        <v>0</v>
      </c>
      <c r="J83" s="2518"/>
      <c r="K83" s="2509"/>
      <c r="L83" s="2340" t="s">
        <v>1158</v>
      </c>
      <c r="M83" s="2341"/>
      <c r="N83" s="2339">
        <v>60</v>
      </c>
      <c r="O83" s="2339">
        <v>60</v>
      </c>
      <c r="P83" s="2339">
        <v>0</v>
      </c>
      <c r="Q83" s="2339">
        <v>0</v>
      </c>
      <c r="R83" s="2542">
        <v>127.51674</v>
      </c>
      <c r="S83" s="2342"/>
      <c r="T83" s="2343">
        <v>22.150711434296454</v>
      </c>
      <c r="U83" s="2545"/>
      <c r="V83" s="2408"/>
      <c r="W83" s="2408"/>
      <c r="X83" s="1317"/>
    </row>
    <row r="84" spans="1:24" ht="14.25" thickBot="1">
      <c r="A84" s="1316"/>
      <c r="C84" s="2473"/>
      <c r="D84" s="2474"/>
      <c r="E84" s="2546" t="s">
        <v>1423</v>
      </c>
      <c r="F84" s="2547">
        <v>0</v>
      </c>
      <c r="G84" s="2548">
        <v>0</v>
      </c>
      <c r="H84" s="2548">
        <v>0</v>
      </c>
      <c r="I84" s="2549">
        <v>0</v>
      </c>
      <c r="J84" s="2518"/>
      <c r="K84" s="2509"/>
      <c r="L84" s="2537" t="s">
        <v>1424</v>
      </c>
      <c r="M84" s="2538"/>
      <c r="N84" s="2470">
        <v>1000</v>
      </c>
      <c r="O84" s="2470"/>
      <c r="P84" s="2470"/>
      <c r="Q84" s="2471">
        <v>1000</v>
      </c>
      <c r="R84" s="2542">
        <v>1000</v>
      </c>
      <c r="S84" s="2543"/>
      <c r="T84" s="2544"/>
      <c r="U84" s="2545"/>
      <c r="V84" s="2408"/>
      <c r="W84" s="2408"/>
      <c r="X84" s="1317"/>
    </row>
    <row r="85" spans="1:24" ht="14.25" thickBot="1">
      <c r="A85" s="1316"/>
      <c r="B85" s="1317"/>
      <c r="C85" s="2550" t="s">
        <v>1340</v>
      </c>
      <c r="D85" s="2551"/>
      <c r="E85" s="2552"/>
      <c r="F85" s="2553">
        <v>74990.079899999982</v>
      </c>
      <c r="G85" s="2554">
        <v>49993.386599999998</v>
      </c>
      <c r="H85" s="2554">
        <v>12498.346649999999</v>
      </c>
      <c r="I85" s="2555">
        <v>12498.346649999999</v>
      </c>
      <c r="L85" s="2881" t="s">
        <v>1425</v>
      </c>
      <c r="M85" s="2882"/>
      <c r="N85" s="2883">
        <v>666.61554000000001</v>
      </c>
      <c r="O85" s="2883">
        <v>666.61554000000001</v>
      </c>
      <c r="P85" s="2344">
        <v>0</v>
      </c>
      <c r="Q85" s="2345"/>
      <c r="R85" s="2556">
        <v>666.61554000000001</v>
      </c>
      <c r="S85" s="2557"/>
      <c r="T85" s="2558"/>
      <c r="U85" s="1671"/>
      <c r="V85" s="2408"/>
      <c r="W85" s="2408"/>
      <c r="X85" s="1317"/>
    </row>
    <row r="86" spans="1:24">
      <c r="A86" s="1316"/>
      <c r="B86" s="2559"/>
      <c r="L86" s="2560"/>
      <c r="M86" s="2560"/>
      <c r="N86" s="2346"/>
      <c r="O86" s="2346"/>
      <c r="P86" s="2509"/>
      <c r="Q86" s="1671"/>
      <c r="R86" s="1671"/>
      <c r="S86" s="1671"/>
      <c r="T86" s="1671"/>
      <c r="U86" s="1318"/>
      <c r="V86" s="1317"/>
      <c r="W86" s="1317"/>
      <c r="X86" s="1317"/>
    </row>
    <row r="87" spans="1:24">
      <c r="A87" s="1316"/>
      <c r="B87" s="2559"/>
      <c r="Q87" s="1317"/>
      <c r="R87" s="1317"/>
      <c r="S87" s="2356"/>
      <c r="T87" s="1317"/>
      <c r="U87" s="1317"/>
      <c r="V87" s="1317"/>
      <c r="W87" s="1317"/>
      <c r="X87" s="1317"/>
    </row>
    <row r="88" spans="1:24">
      <c r="A88" s="1316"/>
      <c r="B88" s="2454" t="s">
        <v>1426</v>
      </c>
      <c r="G88" s="1317"/>
      <c r="P88" s="2454"/>
      <c r="S88" s="2356"/>
      <c r="T88" s="1317"/>
      <c r="V88" s="1317"/>
      <c r="W88" s="2408"/>
      <c r="X88" s="1317"/>
    </row>
    <row r="89" spans="1:24">
      <c r="A89" s="1316"/>
      <c r="C89" s="2561"/>
      <c r="D89" s="2562"/>
      <c r="E89" s="2563"/>
      <c r="F89" s="2564" t="s">
        <v>1427</v>
      </c>
      <c r="G89" s="2565" t="s">
        <v>1428</v>
      </c>
      <c r="H89" s="2566" t="s">
        <v>1429</v>
      </c>
      <c r="I89" s="2566" t="s">
        <v>1430</v>
      </c>
      <c r="J89" s="2566" t="s">
        <v>1431</v>
      </c>
      <c r="K89" s="2564" t="s">
        <v>1401</v>
      </c>
      <c r="L89" s="2567" t="s">
        <v>1402</v>
      </c>
      <c r="M89" s="2568" t="s">
        <v>1432</v>
      </c>
      <c r="N89" s="1317"/>
      <c r="O89" s="1317"/>
      <c r="Q89" s="2569"/>
      <c r="R89" s="2570"/>
      <c r="S89" s="1317"/>
      <c r="U89" s="1317"/>
      <c r="V89" s="2404"/>
      <c r="W89" s="2408"/>
      <c r="X89" s="1317"/>
    </row>
    <row r="90" spans="1:24">
      <c r="A90" s="1316"/>
      <c r="C90" s="2571" t="s">
        <v>1433</v>
      </c>
      <c r="D90" s="2572"/>
      <c r="E90" s="2573"/>
      <c r="F90" s="2347">
        <v>36497.801462415307</v>
      </c>
      <c r="G90" s="2348">
        <v>5400.3094707705313</v>
      </c>
      <c r="H90" s="2574">
        <v>6489.4725347603453</v>
      </c>
      <c r="I90" s="2574">
        <v>30008.328927654962</v>
      </c>
      <c r="J90" s="2574">
        <v>2736.2105586776347</v>
      </c>
      <c r="K90" s="2575">
        <v>27272.118368977328</v>
      </c>
      <c r="L90" s="2349">
        <v>18749.370218977328</v>
      </c>
      <c r="M90" s="2347">
        <v>8522.7481499999994</v>
      </c>
      <c r="N90" s="1317"/>
      <c r="O90" s="1317"/>
      <c r="Q90" s="2576"/>
      <c r="R90" s="2577"/>
      <c r="S90" s="1317"/>
      <c r="U90" s="1317"/>
      <c r="V90" s="2404"/>
      <c r="W90" s="2408"/>
      <c r="X90" s="1317"/>
    </row>
    <row r="91" spans="1:24">
      <c r="A91" s="1316"/>
      <c r="B91" s="1316"/>
      <c r="C91" s="1317"/>
      <c r="D91" s="1317"/>
      <c r="E91" s="1317"/>
      <c r="F91" s="1317"/>
      <c r="G91" s="1317"/>
      <c r="H91" s="1317"/>
      <c r="I91" s="1317"/>
      <c r="J91" s="1317"/>
      <c r="K91" s="1317"/>
      <c r="L91" s="1317"/>
      <c r="M91" s="1317"/>
      <c r="N91" s="1317"/>
      <c r="O91" s="1317"/>
      <c r="P91" s="1317"/>
      <c r="Q91" s="1317"/>
      <c r="R91" s="1317"/>
      <c r="V91" s="566"/>
      <c r="W91" s="2578"/>
      <c r="X91" s="1317"/>
    </row>
  </sheetData>
  <phoneticPr fontId="21"/>
  <printOptions horizontalCentered="1"/>
  <pageMargins left="0.11811023622047245" right="0.11811023622047245" top="0.55118110236220474" bottom="0.35433070866141736" header="0.31496062992125984" footer="0.31496062992125984"/>
  <pageSetup paperSize="9" scale="59" orientation="landscape" horizontalDpi="300" verticalDpi="300" r:id="rId1"/>
  <rowBreaks count="1" manualBreakCount="1">
    <brk id="53" min="1" max="23" man="1"/>
  </rowBreaks>
  <ignoredErrors>
    <ignoredError sqref="N57:N58"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7030A0"/>
  </sheetPr>
  <dimension ref="A1:Z92"/>
  <sheetViews>
    <sheetView zoomScale="85" zoomScaleNormal="85" workbookViewId="0"/>
  </sheetViews>
  <sheetFormatPr defaultRowHeight="13.5"/>
  <cols>
    <col min="1" max="1" width="1.375" customWidth="1"/>
    <col min="2" max="4" width="2.625" customWidth="1"/>
    <col min="5" max="5" width="22.125" customWidth="1"/>
    <col min="6" max="23" width="9.625" customWidth="1"/>
    <col min="24" max="24" width="4.125" customWidth="1"/>
    <col min="29" max="30" width="4.75" customWidth="1"/>
    <col min="31" max="31" width="17.5" bestFit="1" customWidth="1"/>
    <col min="32" max="32" width="9" customWidth="1"/>
  </cols>
  <sheetData>
    <row r="1" spans="1:26" ht="18" thickBot="1">
      <c r="A1" s="1316"/>
      <c r="B1" s="2352" t="s">
        <v>1319</v>
      </c>
      <c r="C1" s="2353"/>
      <c r="D1" s="2353"/>
      <c r="E1" s="2353"/>
      <c r="F1" s="1317">
        <v>2025</v>
      </c>
      <c r="G1" s="1317" t="s">
        <v>1320</v>
      </c>
      <c r="H1" s="1317"/>
      <c r="I1" s="2354" t="s">
        <v>1321</v>
      </c>
      <c r="J1" s="1317"/>
      <c r="K1" s="1317"/>
      <c r="L1" s="2355"/>
      <c r="M1" s="2356"/>
      <c r="N1" s="2356"/>
      <c r="O1" s="1317"/>
      <c r="P1" s="2357"/>
      <c r="Q1" s="2358" t="s">
        <v>1322</v>
      </c>
      <c r="R1" s="2359" t="s">
        <v>773</v>
      </c>
      <c r="S1" s="2360">
        <v>0.11890000000000001</v>
      </c>
      <c r="T1" s="1317"/>
      <c r="U1" s="1317"/>
      <c r="V1" s="1317"/>
      <c r="W1" s="1317"/>
      <c r="X1" s="1317"/>
    </row>
    <row r="2" spans="1:26" ht="18" thickBot="1">
      <c r="A2" s="1316"/>
      <c r="B2" s="2352"/>
      <c r="C2" s="2361">
        <v>0</v>
      </c>
      <c r="D2" s="2362"/>
      <c r="E2" s="2363" t="s">
        <v>774</v>
      </c>
      <c r="F2" s="2364" t="s">
        <v>1323</v>
      </c>
      <c r="G2" s="2365"/>
      <c r="H2" s="2366">
        <v>1</v>
      </c>
      <c r="J2" s="2367" t="s">
        <v>1324</v>
      </c>
      <c r="K2" s="2368">
        <v>0.16399999999999998</v>
      </c>
      <c r="M2" s="2356"/>
      <c r="N2" s="2369" t="s">
        <v>1325</v>
      </c>
      <c r="O2" s="2370"/>
      <c r="P2" s="2371" t="s">
        <v>963</v>
      </c>
      <c r="Q2" s="2372" t="s">
        <v>964</v>
      </c>
      <c r="R2" s="2373"/>
      <c r="S2" s="2374"/>
      <c r="T2" s="1317"/>
      <c r="U2" s="1317"/>
      <c r="V2" s="1317"/>
      <c r="W2" s="1317"/>
      <c r="X2" s="1317"/>
    </row>
    <row r="3" spans="1:26" ht="14.25" thickBot="1">
      <c r="A3" s="1316"/>
      <c r="B3" s="2353"/>
      <c r="C3" s="2353"/>
      <c r="D3" s="2353"/>
      <c r="E3" s="2353"/>
      <c r="F3" s="2356"/>
      <c r="G3" s="2375"/>
      <c r="H3" s="2375"/>
      <c r="I3" s="2375"/>
      <c r="J3" s="2375"/>
      <c r="K3" s="1317"/>
      <c r="L3" s="2356"/>
      <c r="M3" s="1317"/>
      <c r="N3" s="2375"/>
      <c r="O3" s="2356"/>
      <c r="P3" s="2356"/>
      <c r="Q3" s="1317"/>
      <c r="R3" s="2376"/>
      <c r="S3" s="2374"/>
      <c r="T3" s="2356"/>
      <c r="U3" s="2377" t="s">
        <v>1326</v>
      </c>
      <c r="V3" s="2378"/>
      <c r="W3" s="1317"/>
      <c r="X3" s="1317"/>
      <c r="Y3" t="s">
        <v>791</v>
      </c>
    </row>
    <row r="4" spans="1:26">
      <c r="A4" s="1316"/>
      <c r="B4" s="2103"/>
      <c r="C4" s="2104"/>
      <c r="D4" s="2104"/>
      <c r="E4" s="2105"/>
      <c r="F4" s="2106" t="s">
        <v>693</v>
      </c>
      <c r="G4" s="2107" t="s">
        <v>692</v>
      </c>
      <c r="H4" s="2107" t="s">
        <v>1327</v>
      </c>
      <c r="I4" s="2107" t="s">
        <v>690</v>
      </c>
      <c r="J4" s="2107" t="s">
        <v>689</v>
      </c>
      <c r="K4" s="2108" t="s">
        <v>688</v>
      </c>
      <c r="L4" s="2106" t="s">
        <v>1328</v>
      </c>
      <c r="M4" s="2107" t="s">
        <v>686</v>
      </c>
      <c r="N4" s="2109" t="s">
        <v>1329</v>
      </c>
      <c r="O4" s="2107" t="s">
        <v>684</v>
      </c>
      <c r="P4" s="2108" t="s">
        <v>683</v>
      </c>
      <c r="Q4" s="2110" t="s">
        <v>682</v>
      </c>
      <c r="R4" s="2111" t="s">
        <v>1043</v>
      </c>
      <c r="S4" s="2112" t="s">
        <v>1330</v>
      </c>
      <c r="T4" s="2132" t="s">
        <v>1331</v>
      </c>
      <c r="U4" s="2112" t="s">
        <v>672</v>
      </c>
      <c r="V4" s="2356"/>
      <c r="W4" s="2160" t="s">
        <v>1332</v>
      </c>
      <c r="X4" s="1317"/>
      <c r="Z4" s="565"/>
    </row>
    <row r="5" spans="1:26">
      <c r="A5" s="1316"/>
      <c r="B5" s="2161" t="s">
        <v>697</v>
      </c>
      <c r="C5" s="2162"/>
      <c r="D5" s="2162"/>
      <c r="E5" s="2163"/>
      <c r="F5" s="2164">
        <v>67583.514742272106</v>
      </c>
      <c r="G5" s="2113">
        <v>45152.660430541109</v>
      </c>
      <c r="H5" s="2113">
        <v>13.104081023396398</v>
      </c>
      <c r="I5" s="2113">
        <v>232.13947924112247</v>
      </c>
      <c r="J5" s="2113">
        <v>13337.818735342375</v>
      </c>
      <c r="K5" s="2165">
        <v>126319.23746842009</v>
      </c>
      <c r="L5" s="2166">
        <v>100598.91803714642</v>
      </c>
      <c r="M5" s="2113">
        <v>0</v>
      </c>
      <c r="N5" s="2167">
        <v>100598.91803714642</v>
      </c>
      <c r="O5" s="2113">
        <v>5274.8401625070874</v>
      </c>
      <c r="P5" s="2165">
        <v>105873.7581996535</v>
      </c>
      <c r="Q5" s="2579">
        <v>232192.99566807359</v>
      </c>
      <c r="R5" s="2168">
        <v>206165.14589002705</v>
      </c>
      <c r="S5" s="2580">
        <v>438358.14155810064</v>
      </c>
      <c r="T5" s="2169">
        <v>37893.323887751852</v>
      </c>
      <c r="U5" s="2170">
        <v>470644.67085356091</v>
      </c>
      <c r="V5" s="2581"/>
      <c r="W5" s="2171">
        <v>0</v>
      </c>
      <c r="X5" s="1317"/>
      <c r="Y5" t="s">
        <v>789</v>
      </c>
      <c r="Z5" s="2607">
        <f>U6/U5</f>
        <v>0.86423011372983738</v>
      </c>
    </row>
    <row r="6" spans="1:26">
      <c r="A6" s="1316"/>
      <c r="B6" s="2172" t="s">
        <v>1333</v>
      </c>
      <c r="C6" s="2381"/>
      <c r="D6" s="2381"/>
      <c r="E6" s="2173"/>
      <c r="F6" s="2174">
        <v>52652.460171759718</v>
      </c>
      <c r="G6" s="2136">
        <v>35330.997369015829</v>
      </c>
      <c r="H6" s="2136">
        <v>10.644905091997154</v>
      </c>
      <c r="I6" s="2136">
        <v>186.14673907321529</v>
      </c>
      <c r="J6" s="2136">
        <v>10483.631179346607</v>
      </c>
      <c r="K6" s="2175">
        <v>98663.880364287354</v>
      </c>
      <c r="L6" s="2174">
        <v>83470.962007821465</v>
      </c>
      <c r="M6" s="2136">
        <v>0</v>
      </c>
      <c r="N6" s="2176">
        <v>83470.962007821465</v>
      </c>
      <c r="O6" s="2136">
        <v>4125.7452005961186</v>
      </c>
      <c r="P6" s="2175">
        <v>87596.707208417589</v>
      </c>
      <c r="Q6" s="2177">
        <v>186260.58757270494</v>
      </c>
      <c r="R6" s="2582">
        <v>189328.9886287004</v>
      </c>
      <c r="S6" s="2178">
        <v>375589.57620140538</v>
      </c>
      <c r="T6" s="2179">
        <v>31155.721216709473</v>
      </c>
      <c r="U6" s="2178">
        <v>406745.29741811485</v>
      </c>
      <c r="V6" s="2404"/>
      <c r="W6" s="1940">
        <v>0</v>
      </c>
      <c r="X6" s="1317"/>
      <c r="Y6" t="s">
        <v>790</v>
      </c>
      <c r="Z6" s="2607">
        <f>U36/U5</f>
        <v>0.47341809725592854</v>
      </c>
    </row>
    <row r="7" spans="1:26">
      <c r="A7" s="1316"/>
      <c r="B7" s="2161" t="s">
        <v>1334</v>
      </c>
      <c r="C7" s="2162"/>
      <c r="D7" s="2162"/>
      <c r="E7" s="2163"/>
      <c r="F7" s="2164">
        <v>0</v>
      </c>
      <c r="G7" s="2113">
        <v>0</v>
      </c>
      <c r="H7" s="2180">
        <v>0</v>
      </c>
      <c r="I7" s="2113">
        <v>0</v>
      </c>
      <c r="J7" s="2113">
        <v>0</v>
      </c>
      <c r="K7" s="2165">
        <v>0</v>
      </c>
      <c r="L7" s="2166">
        <v>0</v>
      </c>
      <c r="M7" s="2113"/>
      <c r="N7" s="2167">
        <v>0</v>
      </c>
      <c r="O7" s="2113">
        <v>0</v>
      </c>
      <c r="P7" s="2165">
        <v>0</v>
      </c>
      <c r="Q7" s="2579">
        <v>0</v>
      </c>
      <c r="R7" s="2181"/>
      <c r="S7" s="2580">
        <v>0</v>
      </c>
      <c r="T7" s="2169"/>
      <c r="U7" s="2580"/>
      <c r="V7" s="2404"/>
      <c r="W7" s="2182">
        <v>0</v>
      </c>
      <c r="X7" s="1317"/>
      <c r="Y7" t="s">
        <v>792</v>
      </c>
      <c r="Z7" s="2607">
        <f>Z5-Z6-Z8</f>
        <v>0.27091407827277542</v>
      </c>
    </row>
    <row r="8" spans="1:26" ht="13.5" customHeight="1" thickBot="1">
      <c r="A8" s="1316"/>
      <c r="B8" s="2159" t="s">
        <v>696</v>
      </c>
      <c r="C8" s="2383"/>
      <c r="D8" s="2383"/>
      <c r="E8" s="2183"/>
      <c r="F8" s="1942">
        <v>14931.054570512388</v>
      </c>
      <c r="G8" s="1934">
        <v>9821.6630615252798</v>
      </c>
      <c r="H8" s="1934">
        <v>2.4591759313992441</v>
      </c>
      <c r="I8" s="1934">
        <v>45.992740167907186</v>
      </c>
      <c r="J8" s="1943">
        <v>2854.187555995768</v>
      </c>
      <c r="K8" s="2175">
        <v>27655.357104132745</v>
      </c>
      <c r="L8" s="2174">
        <v>17127.956029324952</v>
      </c>
      <c r="M8" s="2136">
        <v>0</v>
      </c>
      <c r="N8" s="2176">
        <v>17127.956029324952</v>
      </c>
      <c r="O8" s="2136">
        <v>1149.0949619109688</v>
      </c>
      <c r="P8" s="2175">
        <v>18277.050991235919</v>
      </c>
      <c r="Q8" s="2177">
        <v>45932.408095368664</v>
      </c>
      <c r="R8" s="2136">
        <v>16836.157261326647</v>
      </c>
      <c r="S8" s="2178">
        <v>62768.565356695311</v>
      </c>
      <c r="T8" s="2184">
        <v>6737.6026710423794</v>
      </c>
      <c r="U8" s="2170">
        <v>63899.373435446061</v>
      </c>
      <c r="V8" s="2404"/>
      <c r="W8" s="2185">
        <v>0</v>
      </c>
      <c r="X8" s="1317"/>
      <c r="Y8" t="s">
        <v>793</v>
      </c>
      <c r="Z8" s="2607">
        <f>(H63+I63+M90)/U5</f>
        <v>0.11989793820113341</v>
      </c>
    </row>
    <row r="9" spans="1:26" ht="13.5" customHeight="1" thickTop="1" thickBot="1">
      <c r="A9" s="1316"/>
      <c r="B9" s="2186" t="s">
        <v>1335</v>
      </c>
      <c r="C9" s="2187"/>
      <c r="D9" s="2187"/>
      <c r="E9" s="2188"/>
      <c r="F9" s="1946">
        <v>52652.460171759718</v>
      </c>
      <c r="G9" s="1947">
        <v>35330.997369015829</v>
      </c>
      <c r="H9" s="1947">
        <v>10.644905091997154</v>
      </c>
      <c r="I9" s="1947">
        <v>186.14673907321529</v>
      </c>
      <c r="J9" s="1947">
        <v>10483.631179346607</v>
      </c>
      <c r="K9" s="2189">
        <v>98663.880364287354</v>
      </c>
      <c r="L9" s="2190">
        <v>83470.962007821465</v>
      </c>
      <c r="M9" s="1947">
        <v>0</v>
      </c>
      <c r="N9" s="2191">
        <v>83470.962007821465</v>
      </c>
      <c r="O9" s="2192">
        <v>4125.7452005961186</v>
      </c>
      <c r="P9" s="2193">
        <v>87596.707208417589</v>
      </c>
      <c r="Q9" s="2194">
        <v>186260.58757270494</v>
      </c>
      <c r="R9" s="2195">
        <v>189328.9886287004</v>
      </c>
      <c r="S9" s="2196">
        <v>375589.57620140538</v>
      </c>
      <c r="T9" s="2197">
        <v>31155.721216709473</v>
      </c>
      <c r="U9" s="2196"/>
      <c r="V9" s="2408"/>
      <c r="W9" s="1955">
        <v>0</v>
      </c>
      <c r="X9" s="1317"/>
    </row>
    <row r="10" spans="1:26" ht="13.5" customHeight="1" thickTop="1">
      <c r="A10" s="1316"/>
      <c r="B10" s="2133" t="s">
        <v>1336</v>
      </c>
      <c r="C10" s="2134"/>
      <c r="D10" s="2134"/>
      <c r="E10" s="2135"/>
      <c r="F10" s="2198">
        <v>43192.27852332429</v>
      </c>
      <c r="G10" s="2140">
        <v>32580.340422180703</v>
      </c>
      <c r="H10" s="2199">
        <v>7.5300048583914165</v>
      </c>
      <c r="I10" s="2140">
        <v>151.83902052056087</v>
      </c>
      <c r="J10" s="2140">
        <v>10048.502769522051</v>
      </c>
      <c r="K10" s="2155">
        <v>85980.490740405992</v>
      </c>
      <c r="L10" s="2140">
        <v>37614.178240621288</v>
      </c>
      <c r="M10" s="2140">
        <v>0</v>
      </c>
      <c r="N10" s="2141">
        <v>37614.178240621288</v>
      </c>
      <c r="O10" s="2140">
        <v>3006.4401148962952</v>
      </c>
      <c r="P10" s="2200">
        <v>40620.618355517581</v>
      </c>
      <c r="Q10" s="2201">
        <v>126601.10909592357</v>
      </c>
      <c r="R10" s="2128">
        <v>189328.9886287004</v>
      </c>
      <c r="S10" s="2170"/>
      <c r="T10" s="2179"/>
      <c r="U10" s="2202"/>
      <c r="V10" s="2408"/>
      <c r="W10" s="2203">
        <v>0</v>
      </c>
      <c r="X10" s="1317"/>
    </row>
    <row r="11" spans="1:26">
      <c r="A11" s="1316"/>
      <c r="B11" s="2133"/>
      <c r="C11" s="2142" t="s">
        <v>1337</v>
      </c>
      <c r="D11" s="2383"/>
      <c r="E11" s="2384"/>
      <c r="F11" s="2143">
        <v>36108.744845499103</v>
      </c>
      <c r="G11" s="2114">
        <v>32580.340422180703</v>
      </c>
      <c r="H11" s="2114">
        <v>7.0452984456567611</v>
      </c>
      <c r="I11" s="2114">
        <v>151.83902052056087</v>
      </c>
      <c r="J11" s="2144">
        <v>10048.502769522051</v>
      </c>
      <c r="K11" s="2204">
        <v>78896.472356168073</v>
      </c>
      <c r="L11" s="2116">
        <v>19266.655074613649</v>
      </c>
      <c r="M11" s="2114">
        <v>0</v>
      </c>
      <c r="N11" s="2205">
        <v>19266.655074613649</v>
      </c>
      <c r="O11" s="2114">
        <v>1828.9678839026017</v>
      </c>
      <c r="P11" s="2204">
        <v>21095.622958516251</v>
      </c>
      <c r="Q11" s="2206">
        <v>99992.095314684324</v>
      </c>
      <c r="R11" s="2117">
        <v>22511.21674795248</v>
      </c>
      <c r="S11" s="2207"/>
      <c r="T11" s="2208"/>
      <c r="U11" s="2207"/>
      <c r="V11" s="2583"/>
      <c r="W11" s="2209"/>
      <c r="X11" s="1317"/>
    </row>
    <row r="12" spans="1:26">
      <c r="A12" s="1316"/>
      <c r="B12" s="2133"/>
      <c r="C12" s="2146"/>
      <c r="D12" s="2385" t="s">
        <v>1338</v>
      </c>
      <c r="E12" s="2386"/>
      <c r="F12" s="2120">
        <v>36108.744845499103</v>
      </c>
      <c r="G12" s="2119">
        <v>31860.340422180703</v>
      </c>
      <c r="H12" s="2119">
        <v>7.0452984456567611</v>
      </c>
      <c r="I12" s="2119">
        <v>124.06916052056087</v>
      </c>
      <c r="J12" s="2119">
        <v>10048.502769522051</v>
      </c>
      <c r="K12" s="2210">
        <v>78148.702496168073</v>
      </c>
      <c r="L12" s="2120">
        <v>14511.929143002064</v>
      </c>
      <c r="M12" s="2211">
        <v>0</v>
      </c>
      <c r="N12" s="2212">
        <v>14511.929143002064</v>
      </c>
      <c r="O12" s="2119">
        <v>1810.568727648307</v>
      </c>
      <c r="P12" s="2210">
        <v>16322.497870650372</v>
      </c>
      <c r="Q12" s="2213">
        <v>94471.200366818448</v>
      </c>
      <c r="R12" s="2153">
        <v>16178.207165499272</v>
      </c>
      <c r="S12" s="2214"/>
      <c r="T12" s="2215"/>
      <c r="U12" s="2214"/>
      <c r="V12" s="2583"/>
      <c r="W12" s="2216">
        <v>0</v>
      </c>
      <c r="X12" s="1317"/>
    </row>
    <row r="13" spans="1:26">
      <c r="A13" s="1316"/>
      <c r="B13" s="2133"/>
      <c r="C13" s="2146"/>
      <c r="D13" s="2387" t="s">
        <v>1339</v>
      </c>
      <c r="E13" s="2388"/>
      <c r="F13" s="2120"/>
      <c r="G13" s="2154">
        <v>720</v>
      </c>
      <c r="H13" s="2119"/>
      <c r="I13" s="2154">
        <v>27.769860000000001</v>
      </c>
      <c r="J13" s="2119"/>
      <c r="K13" s="2210">
        <v>747.76985999999999</v>
      </c>
      <c r="L13" s="2119">
        <v>4754.7259316115851</v>
      </c>
      <c r="M13" s="2119"/>
      <c r="N13" s="2212">
        <v>4754.7259316115851</v>
      </c>
      <c r="O13" s="2119">
        <v>18.399156254294688</v>
      </c>
      <c r="P13" s="2210">
        <v>4773.1250878658802</v>
      </c>
      <c r="Q13" s="2213">
        <v>5520.8949478658806</v>
      </c>
      <c r="R13" s="2153">
        <v>6333.0095824532073</v>
      </c>
      <c r="S13" s="2214"/>
      <c r="T13" s="2215"/>
      <c r="U13" s="2214"/>
      <c r="V13" s="2583"/>
      <c r="W13" s="2217"/>
      <c r="X13" s="1317"/>
    </row>
    <row r="14" spans="1:26">
      <c r="A14" s="1316"/>
      <c r="B14" s="2133"/>
      <c r="C14" s="2218" t="s">
        <v>1340</v>
      </c>
      <c r="D14" s="2138"/>
      <c r="E14" s="2386"/>
      <c r="F14" s="2121">
        <v>7083.533677825184</v>
      </c>
      <c r="G14" s="2154"/>
      <c r="H14" s="2154">
        <v>0.48470641273465553</v>
      </c>
      <c r="I14" s="2119"/>
      <c r="J14" s="2122"/>
      <c r="K14" s="2210">
        <v>7084.0183842379183</v>
      </c>
      <c r="L14" s="2122">
        <v>18347.523166007639</v>
      </c>
      <c r="M14" s="2154"/>
      <c r="N14" s="2219">
        <v>18347.523166007639</v>
      </c>
      <c r="O14" s="2122">
        <v>1177.4722309936935</v>
      </c>
      <c r="P14" s="2210">
        <v>19524.995397001334</v>
      </c>
      <c r="Q14" s="2213">
        <v>26609.013781239253</v>
      </c>
      <c r="R14" s="2119">
        <v>89900.572408019201</v>
      </c>
      <c r="S14" s="2214"/>
      <c r="T14" s="2215"/>
      <c r="U14" s="2214"/>
      <c r="V14" s="2583"/>
      <c r="W14" s="2217"/>
      <c r="X14" s="1317"/>
    </row>
    <row r="15" spans="1:26">
      <c r="A15" s="1316"/>
      <c r="B15" s="2151"/>
      <c r="C15" s="2220" t="s">
        <v>1341</v>
      </c>
      <c r="D15" s="2152"/>
      <c r="E15" s="2389"/>
      <c r="F15" s="2123"/>
      <c r="G15" s="2124"/>
      <c r="H15" s="2124"/>
      <c r="I15" s="2124"/>
      <c r="J15" s="2124"/>
      <c r="K15" s="2221"/>
      <c r="L15" s="2123"/>
      <c r="M15" s="2124">
        <v>0</v>
      </c>
      <c r="N15" s="2222">
        <v>0</v>
      </c>
      <c r="O15" s="2124"/>
      <c r="P15" s="2221">
        <v>0</v>
      </c>
      <c r="Q15" s="2223">
        <v>0</v>
      </c>
      <c r="R15" s="2224">
        <v>76917.199472728724</v>
      </c>
      <c r="S15" s="2225"/>
      <c r="T15" s="2226"/>
      <c r="U15" s="2225"/>
      <c r="V15" s="2583"/>
      <c r="W15" s="2227">
        <v>0</v>
      </c>
      <c r="X15" s="1317"/>
    </row>
    <row r="16" spans="1:26">
      <c r="A16" s="1316"/>
      <c r="B16" s="2159" t="s">
        <v>1342</v>
      </c>
      <c r="C16" s="2383"/>
      <c r="D16" s="2383"/>
      <c r="E16" s="2228"/>
      <c r="F16" s="2143">
        <v>21066.047156183624</v>
      </c>
      <c r="G16" s="2114">
        <v>13908.862555365713</v>
      </c>
      <c r="H16" s="2114">
        <v>2.5558085637010191</v>
      </c>
      <c r="I16" s="2114">
        <v>61.290309557893153</v>
      </c>
      <c r="J16" s="2229">
        <v>4071.3807207110685</v>
      </c>
      <c r="K16" s="2204">
        <v>39110.136550381998</v>
      </c>
      <c r="L16" s="2143">
        <v>18483.155453251955</v>
      </c>
      <c r="M16" s="2114">
        <v>0</v>
      </c>
      <c r="N16" s="2205">
        <v>18483.155453251955</v>
      </c>
      <c r="O16" s="2114">
        <v>1530.2982085521155</v>
      </c>
      <c r="P16" s="2204">
        <v>20013.453661804069</v>
      </c>
      <c r="Q16" s="2206">
        <v>59123.590212186071</v>
      </c>
      <c r="R16" s="2230"/>
      <c r="S16" s="2207"/>
      <c r="T16" s="2208"/>
      <c r="U16" s="2207"/>
      <c r="V16" s="2408"/>
      <c r="W16" s="2209">
        <v>0</v>
      </c>
      <c r="X16" s="1317"/>
    </row>
    <row r="17" spans="1:24">
      <c r="A17" s="1316"/>
      <c r="B17" s="2133"/>
      <c r="C17" s="2134"/>
      <c r="D17" s="2134"/>
      <c r="E17" s="2231" t="s">
        <v>1343</v>
      </c>
      <c r="F17" s="2232">
        <v>9460.1816484354276</v>
      </c>
      <c r="G17" s="2126">
        <v>2750.6569468351231</v>
      </c>
      <c r="H17" s="2126">
        <v>3.1149002336057383</v>
      </c>
      <c r="I17" s="2126">
        <v>34.307718552654414</v>
      </c>
      <c r="J17" s="2126">
        <v>435.1284098245556</v>
      </c>
      <c r="K17" s="2127">
        <v>12683.389623881367</v>
      </c>
      <c r="L17" s="2125">
        <v>45856.783767200177</v>
      </c>
      <c r="M17" s="2119">
        <v>0</v>
      </c>
      <c r="N17" s="2149">
        <v>45856.783767200177</v>
      </c>
      <c r="O17" s="2126">
        <v>1119.3050856998232</v>
      </c>
      <c r="P17" s="2127">
        <v>46976.0888529</v>
      </c>
      <c r="Q17" s="2233">
        <v>59659.478476781369</v>
      </c>
      <c r="R17" s="2234"/>
      <c r="S17" s="2235"/>
      <c r="T17" s="2236"/>
      <c r="U17" s="2214"/>
      <c r="V17" s="2408"/>
      <c r="W17" s="2217"/>
      <c r="X17" s="1317"/>
    </row>
    <row r="18" spans="1:24">
      <c r="A18" s="1316"/>
      <c r="B18" s="2133"/>
      <c r="C18" s="2152"/>
      <c r="D18" s="2152"/>
      <c r="E18" s="2237" t="s">
        <v>1344</v>
      </c>
      <c r="F18" s="2125">
        <v>11605.865507748194</v>
      </c>
      <c r="G18" s="2126">
        <v>11158.20560853059</v>
      </c>
      <c r="H18" s="2126">
        <v>-0.55909166990471915</v>
      </c>
      <c r="I18" s="2126">
        <v>26.982591005238742</v>
      </c>
      <c r="J18" s="2126">
        <v>3636.252310886513</v>
      </c>
      <c r="K18" s="2127">
        <v>26426.746926500633</v>
      </c>
      <c r="L18" s="2125">
        <v>-27373.628313948222</v>
      </c>
      <c r="M18" s="2003">
        <v>0</v>
      </c>
      <c r="N18" s="2149">
        <v>-27373.628313948222</v>
      </c>
      <c r="O18" s="2126">
        <v>410.99312285229234</v>
      </c>
      <c r="P18" s="2127">
        <v>-26962.635191095931</v>
      </c>
      <c r="Q18" s="2233">
        <v>-535.8882645952981</v>
      </c>
      <c r="R18" s="2234"/>
      <c r="S18" s="2235"/>
      <c r="T18" s="2156"/>
      <c r="U18" s="2238"/>
      <c r="V18" s="2408"/>
      <c r="W18" s="2015">
        <v>0</v>
      </c>
      <c r="X18" s="1317"/>
    </row>
    <row r="19" spans="1:24">
      <c r="A19" s="1316"/>
      <c r="B19" s="2133"/>
      <c r="C19" s="2142" t="s">
        <v>1337</v>
      </c>
      <c r="D19" s="2383"/>
      <c r="E19" s="2384"/>
      <c r="F19" s="2143">
        <v>17611.215422569509</v>
      </c>
      <c r="G19" s="2114">
        <v>13908.862555365713</v>
      </c>
      <c r="H19" s="2114">
        <v>2.3912911664555843</v>
      </c>
      <c r="I19" s="2114">
        <v>61.290309557893153</v>
      </c>
      <c r="J19" s="2144">
        <v>4071.3807207110685</v>
      </c>
      <c r="K19" s="2868">
        <v>35655.140299370643</v>
      </c>
      <c r="L19" s="2116">
        <v>9241.5777266259774</v>
      </c>
      <c r="M19" s="2114"/>
      <c r="N19" s="2871">
        <v>9241.5777266259774</v>
      </c>
      <c r="O19" s="2114">
        <v>930.95693553571732</v>
      </c>
      <c r="P19" s="2868">
        <v>10172.534662161695</v>
      </c>
      <c r="Q19" s="2875">
        <v>45827.674961532335</v>
      </c>
      <c r="R19" s="2117"/>
      <c r="S19" s="2207"/>
      <c r="T19" s="2208"/>
      <c r="U19" s="2207"/>
      <c r="V19" s="2583"/>
      <c r="W19" s="2209"/>
      <c r="X19" s="1317"/>
    </row>
    <row r="20" spans="1:24">
      <c r="A20" s="1316"/>
      <c r="B20" s="2133"/>
      <c r="C20" s="2146"/>
      <c r="D20" s="2385" t="s">
        <v>1338</v>
      </c>
      <c r="E20" s="2386"/>
      <c r="F20" s="2120">
        <v>17611.215422569509</v>
      </c>
      <c r="G20" s="2119">
        <v>13908.862555365713</v>
      </c>
      <c r="H20" s="2119">
        <v>2.3912911664555843</v>
      </c>
      <c r="I20" s="2119">
        <v>61.290309557893153</v>
      </c>
      <c r="J20" s="2119">
        <v>4071.3807207110685</v>
      </c>
      <c r="K20" s="2869">
        <v>35655.140299370643</v>
      </c>
      <c r="L20" s="2120">
        <v>6172.0334534858766</v>
      </c>
      <c r="M20" s="2211"/>
      <c r="N20" s="2872">
        <v>6172.0334534858766</v>
      </c>
      <c r="O20" s="2119">
        <v>924.10621760733602</v>
      </c>
      <c r="P20" s="2869">
        <v>7096.1396710932131</v>
      </c>
      <c r="Q20" s="2876">
        <v>42751.27997046386</v>
      </c>
      <c r="R20" s="2153"/>
      <c r="S20" s="2214"/>
      <c r="T20" s="2215"/>
      <c r="U20" s="2214"/>
      <c r="V20" s="2583"/>
      <c r="W20" s="2216"/>
      <c r="X20" s="1317"/>
    </row>
    <row r="21" spans="1:24">
      <c r="A21" s="1316"/>
      <c r="B21" s="2133"/>
      <c r="C21" s="2146"/>
      <c r="D21" s="2387" t="s">
        <v>1339</v>
      </c>
      <c r="E21" s="2388"/>
      <c r="F21" s="2120"/>
      <c r="G21" s="2154"/>
      <c r="H21" s="2119"/>
      <c r="I21" s="2154"/>
      <c r="J21" s="2119"/>
      <c r="K21" s="2869"/>
      <c r="L21" s="2119">
        <v>3069.5442731401008</v>
      </c>
      <c r="M21" s="2119"/>
      <c r="N21" s="2872">
        <v>3069.5442731401008</v>
      </c>
      <c r="O21" s="2119">
        <v>6.850717928381334</v>
      </c>
      <c r="P21" s="2869">
        <v>3076.3949910684823</v>
      </c>
      <c r="Q21" s="2876">
        <v>3076.3949910684823</v>
      </c>
      <c r="R21" s="2153"/>
      <c r="S21" s="2214"/>
      <c r="T21" s="2215"/>
      <c r="U21" s="2214"/>
      <c r="V21" s="2583"/>
      <c r="W21" s="2217"/>
      <c r="X21" s="1317"/>
    </row>
    <row r="22" spans="1:24">
      <c r="A22" s="1316"/>
      <c r="B22" s="2133"/>
      <c r="C22" s="2218" t="s">
        <v>1340</v>
      </c>
      <c r="D22" s="2138"/>
      <c r="E22" s="2386"/>
      <c r="F22" s="2121">
        <v>3454.8317336141145</v>
      </c>
      <c r="G22" s="2154"/>
      <c r="H22" s="2154">
        <v>0.16451739724543463</v>
      </c>
      <c r="I22" s="2119"/>
      <c r="J22" s="2122"/>
      <c r="K22" s="2869">
        <v>3454.9962510113601</v>
      </c>
      <c r="L22" s="2122">
        <v>9241.5777266259774</v>
      </c>
      <c r="M22" s="2154"/>
      <c r="N22" s="2873">
        <v>9241.5777266259774</v>
      </c>
      <c r="O22" s="2122">
        <v>599.34127301639819</v>
      </c>
      <c r="P22" s="2869">
        <v>9840.9189996423756</v>
      </c>
      <c r="Q22" s="2876">
        <v>13295.915250653736</v>
      </c>
      <c r="R22" s="2119"/>
      <c r="S22" s="2214"/>
      <c r="T22" s="2215"/>
      <c r="U22" s="2214"/>
      <c r="V22" s="2583"/>
      <c r="W22" s="2217"/>
      <c r="X22" s="1317"/>
    </row>
    <row r="23" spans="1:24">
      <c r="A23" s="1316"/>
      <c r="B23" s="2151"/>
      <c r="C23" s="2220" t="s">
        <v>1341</v>
      </c>
      <c r="D23" s="2152"/>
      <c r="E23" s="2389"/>
      <c r="F23" s="2123"/>
      <c r="G23" s="2124"/>
      <c r="H23" s="2124"/>
      <c r="I23" s="2124"/>
      <c r="J23" s="2124"/>
      <c r="K23" s="2870"/>
      <c r="L23" s="2123"/>
      <c r="M23" s="2124">
        <v>0</v>
      </c>
      <c r="N23" s="2874">
        <v>0</v>
      </c>
      <c r="O23" s="2124"/>
      <c r="P23" s="2870">
        <v>0</v>
      </c>
      <c r="Q23" s="2877">
        <v>0</v>
      </c>
      <c r="R23" s="2224"/>
      <c r="S23" s="2225"/>
      <c r="T23" s="2226"/>
      <c r="U23" s="2225"/>
      <c r="V23" s="2583"/>
      <c r="W23" s="2227">
        <v>0</v>
      </c>
      <c r="X23" s="1317"/>
    </row>
    <row r="24" spans="1:24">
      <c r="A24" s="1316"/>
      <c r="B24" s="2159" t="s">
        <v>1345</v>
      </c>
      <c r="C24" s="2383"/>
      <c r="D24" s="2383"/>
      <c r="E24" s="2228"/>
      <c r="F24" s="2143">
        <v>24877.978710088348</v>
      </c>
      <c r="G24" s="2114">
        <v>25293.523143438531</v>
      </c>
      <c r="H24" s="2114">
        <v>12.824203694106286</v>
      </c>
      <c r="I24" s="2114">
        <v>90.733513954223696</v>
      </c>
      <c r="J24" s="2144">
        <v>8400.134950481739</v>
      </c>
      <c r="K24" s="2868">
        <v>58675.194521656951</v>
      </c>
      <c r="L24" s="2143">
        <v>16467.762633064136</v>
      </c>
      <c r="M24" s="2114">
        <v>0</v>
      </c>
      <c r="N24" s="2871">
        <v>16467.762633064136</v>
      </c>
      <c r="O24" s="2114">
        <v>2098.0097933456896</v>
      </c>
      <c r="P24" s="2868">
        <v>18565.772426409825</v>
      </c>
      <c r="Q24" s="2875">
        <v>77240.96694806678</v>
      </c>
      <c r="R24" s="2230"/>
      <c r="S24" s="2207"/>
      <c r="T24" s="2208"/>
      <c r="U24" s="2207"/>
      <c r="V24" s="2408"/>
      <c r="W24" s="2209">
        <v>0</v>
      </c>
      <c r="X24" s="1317"/>
    </row>
    <row r="25" spans="1:24">
      <c r="A25" s="1316"/>
      <c r="B25" s="2133"/>
      <c r="C25" s="2134"/>
      <c r="D25" s="2134"/>
      <c r="E25" s="2231" t="s">
        <v>1346</v>
      </c>
      <c r="F25" s="2148">
        <v>0</v>
      </c>
      <c r="G25" s="2119">
        <v>0</v>
      </c>
      <c r="H25" s="2119">
        <v>13.260529282849509</v>
      </c>
      <c r="I25" s="2119">
        <v>0</v>
      </c>
      <c r="J25" s="2119">
        <v>0</v>
      </c>
      <c r="K25" s="2127">
        <v>13.260529282849509</v>
      </c>
      <c r="L25" s="2125">
        <v>21202.601412022308</v>
      </c>
      <c r="M25" s="2867">
        <v>0</v>
      </c>
      <c r="N25" s="2149">
        <v>21202.601412022308</v>
      </c>
      <c r="O25" s="2126">
        <v>1661.707751353706</v>
      </c>
      <c r="P25" s="2127">
        <v>22864.309163376012</v>
      </c>
      <c r="Q25" s="2233">
        <v>22877.569692658861</v>
      </c>
      <c r="R25" s="2234"/>
      <c r="S25" s="2235"/>
      <c r="T25" s="2156"/>
      <c r="U25" s="2235"/>
      <c r="V25" s="2408"/>
      <c r="W25" s="2239">
        <v>0</v>
      </c>
      <c r="X25" s="1317"/>
    </row>
    <row r="26" spans="1:24">
      <c r="A26" s="1316"/>
      <c r="B26" s="2133"/>
      <c r="C26" s="2134"/>
      <c r="D26" s="2134"/>
      <c r="E26" s="2240" t="s">
        <v>1347</v>
      </c>
      <c r="F26" s="2148">
        <v>23041.00878956568</v>
      </c>
      <c r="G26" s="2126">
        <v>22742.989628011012</v>
      </c>
      <c r="H26" s="2126">
        <v>0</v>
      </c>
      <c r="I26" s="2126">
        <v>85.357986637999517</v>
      </c>
      <c r="J26" s="2126">
        <v>7608.2622156867883</v>
      </c>
      <c r="K26" s="2127">
        <v>53477.618619901477</v>
      </c>
      <c r="L26" s="2125"/>
      <c r="M26" s="2126"/>
      <c r="N26" s="2149">
        <v>0</v>
      </c>
      <c r="O26" s="2126">
        <v>349.33400459291107</v>
      </c>
      <c r="P26" s="2127">
        <v>349.33400459291107</v>
      </c>
      <c r="Q26" s="2233">
        <v>53826.952624494392</v>
      </c>
      <c r="R26" s="2234"/>
      <c r="S26" s="2235"/>
      <c r="T26" s="2156"/>
      <c r="U26" s="2235"/>
      <c r="V26" s="2408"/>
      <c r="W26" s="2239"/>
      <c r="X26" s="1317"/>
    </row>
    <row r="27" spans="1:24">
      <c r="A27" s="1316"/>
      <c r="B27" s="2133"/>
      <c r="C27" s="2134"/>
      <c r="D27" s="2134"/>
      <c r="E27" s="2240" t="s">
        <v>1348</v>
      </c>
      <c r="F27" s="2148">
        <v>0</v>
      </c>
      <c r="G27" s="2126">
        <v>0</v>
      </c>
      <c r="H27" s="2126">
        <v>-0.43632558874322275</v>
      </c>
      <c r="I27" s="2126">
        <v>0</v>
      </c>
      <c r="J27" s="2126">
        <v>0</v>
      </c>
      <c r="K27" s="2127">
        <v>-0.43632558874322275</v>
      </c>
      <c r="L27" s="2125">
        <v>-4734.8387789581739</v>
      </c>
      <c r="M27" s="2126">
        <v>0</v>
      </c>
      <c r="N27" s="2149">
        <v>-4734.8387789581739</v>
      </c>
      <c r="O27" s="2126">
        <v>53.570805751042791</v>
      </c>
      <c r="P27" s="2127">
        <v>-4681.267973207131</v>
      </c>
      <c r="Q27" s="2233">
        <v>-4681.7042987958739</v>
      </c>
      <c r="R27" s="2234"/>
      <c r="S27" s="2235"/>
      <c r="T27" s="2156"/>
      <c r="U27" s="2235"/>
      <c r="V27" s="2408"/>
      <c r="W27" s="2015">
        <v>0</v>
      </c>
      <c r="X27" s="2356"/>
    </row>
    <row r="28" spans="1:24">
      <c r="A28" s="1316"/>
      <c r="B28" s="2133"/>
      <c r="C28" s="2134"/>
      <c r="D28" s="2134"/>
      <c r="E28" s="2237" t="s">
        <v>1349</v>
      </c>
      <c r="F28" s="2148">
        <v>1836.9699205226675</v>
      </c>
      <c r="G28" s="2126">
        <v>2550.5335154275185</v>
      </c>
      <c r="H28" s="2126">
        <v>0</v>
      </c>
      <c r="I28" s="2126">
        <v>5.3755273162241846</v>
      </c>
      <c r="J28" s="2126">
        <v>791.87273479495093</v>
      </c>
      <c r="K28" s="2127">
        <v>5184.7516980613609</v>
      </c>
      <c r="L28" s="2125"/>
      <c r="M28" s="2126"/>
      <c r="N28" s="2149">
        <v>0</v>
      </c>
      <c r="O28" s="2126">
        <v>33.397231648029816</v>
      </c>
      <c r="P28" s="2127">
        <v>33.397231648029816</v>
      </c>
      <c r="Q28" s="2233">
        <v>5218.1489297093904</v>
      </c>
      <c r="R28" s="2234"/>
      <c r="S28" s="2235"/>
      <c r="T28" s="2156"/>
      <c r="U28" s="2235"/>
      <c r="V28" s="2404"/>
      <c r="W28" s="2239"/>
      <c r="X28" s="1317"/>
    </row>
    <row r="29" spans="1:24">
      <c r="A29" s="1316"/>
      <c r="B29" s="2133"/>
      <c r="C29" s="2142" t="s">
        <v>1337</v>
      </c>
      <c r="D29" s="2383"/>
      <c r="E29" s="2384"/>
      <c r="F29" s="2143">
        <v>24877.978710088348</v>
      </c>
      <c r="G29" s="2114">
        <v>25293.523143438531</v>
      </c>
      <c r="H29" s="2114">
        <v>11.998709702316663</v>
      </c>
      <c r="I29" s="2114">
        <v>90.733513954223696</v>
      </c>
      <c r="J29" s="2144">
        <v>8400.134950481739</v>
      </c>
      <c r="K29" s="2868">
        <v>58674.369027665161</v>
      </c>
      <c r="L29" s="2116">
        <v>8233.881316532068</v>
      </c>
      <c r="M29" s="2114"/>
      <c r="N29" s="2871">
        <v>8233.881316532068</v>
      </c>
      <c r="O29" s="2114">
        <v>1497.4565875753938</v>
      </c>
      <c r="P29" s="2868">
        <v>9731.3379041074622</v>
      </c>
      <c r="Q29" s="2875">
        <v>68405.706931772627</v>
      </c>
      <c r="R29" s="2117"/>
      <c r="S29" s="2207"/>
      <c r="T29" s="2208"/>
      <c r="U29" s="2207"/>
      <c r="V29" s="2583"/>
      <c r="W29" s="2209"/>
      <c r="X29" s="1317"/>
    </row>
    <row r="30" spans="1:24">
      <c r="A30" s="1316"/>
      <c r="B30" s="2133"/>
      <c r="C30" s="2146"/>
      <c r="D30" s="2385" t="s">
        <v>1338</v>
      </c>
      <c r="E30" s="2386"/>
      <c r="F30" s="2120">
        <v>24877.978710088348</v>
      </c>
      <c r="G30" s="2119">
        <v>25293.523143438531</v>
      </c>
      <c r="H30" s="2119">
        <v>11.998709702316663</v>
      </c>
      <c r="I30" s="2119">
        <v>90.733513954223696</v>
      </c>
      <c r="J30" s="2119">
        <v>8400.134950481739</v>
      </c>
      <c r="K30" s="2210">
        <v>58674.369027665161</v>
      </c>
      <c r="L30" s="2120">
        <v>6398.3596986363145</v>
      </c>
      <c r="M30" s="2211"/>
      <c r="N30" s="2212">
        <v>6398.3596986363145</v>
      </c>
      <c r="O30" s="2119">
        <v>1497.4565875753938</v>
      </c>
      <c r="P30" s="2210">
        <v>7895.8162862117078</v>
      </c>
      <c r="Q30" s="2213">
        <v>66570.185313876864</v>
      </c>
      <c r="R30" s="2153"/>
      <c r="S30" s="2214"/>
      <c r="T30" s="2215"/>
      <c r="U30" s="2214"/>
      <c r="V30" s="2583"/>
      <c r="W30" s="2216"/>
      <c r="X30" s="1317"/>
    </row>
    <row r="31" spans="1:24">
      <c r="A31" s="1316"/>
      <c r="B31" s="2133"/>
      <c r="C31" s="2146"/>
      <c r="D31" s="2387" t="s">
        <v>1339</v>
      </c>
      <c r="E31" s="2388"/>
      <c r="F31" s="2120"/>
      <c r="G31" s="2154"/>
      <c r="H31" s="2119"/>
      <c r="I31" s="2154"/>
      <c r="J31" s="2119"/>
      <c r="K31" s="2210"/>
      <c r="L31" s="2119">
        <v>1835.5216178957535</v>
      </c>
      <c r="M31" s="2119"/>
      <c r="N31" s="2212">
        <v>1835.5216178957535</v>
      </c>
      <c r="O31" s="2119">
        <v>0</v>
      </c>
      <c r="P31" s="2210">
        <v>1835.5216178957535</v>
      </c>
      <c r="Q31" s="2213">
        <v>1835.5216178957535</v>
      </c>
      <c r="R31" s="2153"/>
      <c r="S31" s="2214"/>
      <c r="T31" s="2215"/>
      <c r="U31" s="2214"/>
      <c r="V31" s="2583"/>
      <c r="W31" s="2217"/>
      <c r="X31" s="1317"/>
    </row>
    <row r="32" spans="1:24">
      <c r="A32" s="1316"/>
      <c r="B32" s="2133"/>
      <c r="C32" s="2218" t="s">
        <v>1340</v>
      </c>
      <c r="D32" s="2138"/>
      <c r="E32" s="2386"/>
      <c r="F32" s="2121">
        <v>0</v>
      </c>
      <c r="G32" s="2154"/>
      <c r="H32" s="2154">
        <v>0.82549399178962179</v>
      </c>
      <c r="I32" s="2119"/>
      <c r="J32" s="2122"/>
      <c r="K32" s="2210">
        <v>0.82549399178962179</v>
      </c>
      <c r="L32" s="2122">
        <v>8233.881316532068</v>
      </c>
      <c r="M32" s="2154"/>
      <c r="N32" s="2219">
        <v>8233.881316532068</v>
      </c>
      <c r="O32" s="2122">
        <v>600.5532057702959</v>
      </c>
      <c r="P32" s="2210">
        <v>8834.4345223023647</v>
      </c>
      <c r="Q32" s="2213">
        <v>8835.2600162941544</v>
      </c>
      <c r="R32" s="2119"/>
      <c r="S32" s="2214"/>
      <c r="T32" s="2215"/>
      <c r="U32" s="2214"/>
      <c r="V32" s="2583"/>
      <c r="W32" s="2217"/>
      <c r="X32" s="1317"/>
    </row>
    <row r="33" spans="1:24">
      <c r="A33" s="1316"/>
      <c r="B33" s="2151"/>
      <c r="C33" s="2220" t="s">
        <v>1341</v>
      </c>
      <c r="D33" s="2152"/>
      <c r="E33" s="2389"/>
      <c r="F33" s="2123"/>
      <c r="G33" s="2124"/>
      <c r="H33" s="2124"/>
      <c r="I33" s="2124"/>
      <c r="J33" s="2124"/>
      <c r="K33" s="2221"/>
      <c r="L33" s="2123"/>
      <c r="M33" s="2124">
        <v>0</v>
      </c>
      <c r="N33" s="2222">
        <v>0</v>
      </c>
      <c r="O33" s="2124"/>
      <c r="P33" s="2221">
        <v>0</v>
      </c>
      <c r="Q33" s="2223">
        <v>0</v>
      </c>
      <c r="R33" s="2224"/>
      <c r="S33" s="2225"/>
      <c r="T33" s="2226"/>
      <c r="U33" s="2225"/>
      <c r="V33" s="2583"/>
      <c r="W33" s="2227">
        <v>0</v>
      </c>
      <c r="X33" s="1317"/>
    </row>
    <row r="34" spans="1:24">
      <c r="A34" s="1316"/>
      <c r="B34" s="2241" t="s">
        <v>1350</v>
      </c>
      <c r="C34" s="2242"/>
      <c r="D34" s="2242"/>
      <c r="E34" s="2243"/>
      <c r="F34" s="2166">
        <v>0</v>
      </c>
      <c r="G34" s="2113">
        <v>0</v>
      </c>
      <c r="H34" s="2113">
        <v>0</v>
      </c>
      <c r="I34" s="2113">
        <v>0</v>
      </c>
      <c r="J34" s="2113">
        <v>0</v>
      </c>
      <c r="K34" s="2165">
        <v>0</v>
      </c>
      <c r="L34" s="2166"/>
      <c r="M34" s="2113"/>
      <c r="N34" s="2167">
        <v>0</v>
      </c>
      <c r="O34" s="2113">
        <v>0</v>
      </c>
      <c r="P34" s="2165">
        <v>0</v>
      </c>
      <c r="Q34" s="2579">
        <v>0</v>
      </c>
      <c r="R34" s="2181"/>
      <c r="S34" s="2580"/>
      <c r="T34" s="2169"/>
      <c r="U34" s="2580"/>
      <c r="V34" s="2408"/>
      <c r="W34" s="2182"/>
      <c r="X34" s="1317"/>
    </row>
    <row r="35" spans="1:24">
      <c r="A35" s="1316"/>
      <c r="B35" s="2133" t="s">
        <v>680</v>
      </c>
      <c r="C35" s="2390"/>
      <c r="D35" s="2390"/>
      <c r="E35" s="2135"/>
      <c r="F35" s="2137">
        <v>89136.304389596262</v>
      </c>
      <c r="G35" s="2140">
        <v>71782.726120984953</v>
      </c>
      <c r="H35" s="2140">
        <v>22.910017116198723</v>
      </c>
      <c r="I35" s="2140">
        <v>303.86284403267769</v>
      </c>
      <c r="J35" s="2140">
        <v>22520.018440714855</v>
      </c>
      <c r="K35" s="2200">
        <v>183765.82181244495</v>
      </c>
      <c r="L35" s="2137">
        <v>72565.096326937375</v>
      </c>
      <c r="M35" s="2140">
        <v>0</v>
      </c>
      <c r="N35" s="2244">
        <v>72565.096326937375</v>
      </c>
      <c r="O35" s="2140">
        <v>6634.7481167941005</v>
      </c>
      <c r="P35" s="2200">
        <v>79199.844443731476</v>
      </c>
      <c r="Q35" s="2201">
        <v>262965.66625617642</v>
      </c>
      <c r="R35" s="2140">
        <v>112411.78915597168</v>
      </c>
      <c r="S35" s="2170">
        <v>375377.45541214809</v>
      </c>
      <c r="T35" s="2179">
        <v>31155.721216709473</v>
      </c>
      <c r="U35" s="2580">
        <v>406745.29741811485</v>
      </c>
      <c r="V35" s="2408"/>
      <c r="W35" s="2203">
        <v>0</v>
      </c>
      <c r="X35" s="1317"/>
    </row>
    <row r="36" spans="1:24">
      <c r="A36" s="1316"/>
      <c r="B36" s="2133"/>
      <c r="C36" s="2135"/>
      <c r="D36" s="2142" t="s">
        <v>1338</v>
      </c>
      <c r="E36" s="2391"/>
      <c r="F36" s="2116">
        <v>78597.938978156948</v>
      </c>
      <c r="G36" s="2114">
        <v>71062.726120984953</v>
      </c>
      <c r="H36" s="2114">
        <v>21.43529931442901</v>
      </c>
      <c r="I36" s="2114">
        <v>276.09298403267769</v>
      </c>
      <c r="J36" s="2114">
        <v>22520.018440714855</v>
      </c>
      <c r="K36" s="2204">
        <v>172478.21182320386</v>
      </c>
      <c r="L36" s="2116">
        <v>27082.322295124257</v>
      </c>
      <c r="M36" s="2114">
        <v>0</v>
      </c>
      <c r="N36" s="2205">
        <v>27082.322295124257</v>
      </c>
      <c r="O36" s="2114">
        <v>4232.1315328310375</v>
      </c>
      <c r="P36" s="2204">
        <v>31314.453827955294</v>
      </c>
      <c r="Q36" s="2206">
        <v>203792.66565115916</v>
      </c>
      <c r="R36" s="2229">
        <v>16178.207165499272</v>
      </c>
      <c r="S36" s="2207">
        <v>219970.87281665843</v>
      </c>
      <c r="T36" s="2208">
        <v>2840.8317424771417</v>
      </c>
      <c r="U36" s="2207">
        <v>222811.70455913557</v>
      </c>
      <c r="V36" s="2408"/>
      <c r="W36" s="2209">
        <v>0</v>
      </c>
      <c r="X36" s="1317"/>
    </row>
    <row r="37" spans="1:24">
      <c r="A37" s="1316"/>
      <c r="B37" s="2133"/>
      <c r="C37" s="2135"/>
      <c r="D37" s="2145"/>
      <c r="E37" s="2392" t="s">
        <v>1351</v>
      </c>
      <c r="F37" s="2121">
        <v>73633.555710891771</v>
      </c>
      <c r="G37" s="2119">
        <v>69542.041357375361</v>
      </c>
      <c r="H37" s="2119">
        <v>17.476867971970972</v>
      </c>
      <c r="I37" s="2119">
        <v>255.16919307346006</v>
      </c>
      <c r="J37" s="2122">
        <v>22248.749184582375</v>
      </c>
      <c r="K37" s="2210">
        <v>165696.99231389494</v>
      </c>
      <c r="L37" s="2120">
        <v>16356.234081220888</v>
      </c>
      <c r="M37" s="2119">
        <v>0</v>
      </c>
      <c r="N37" s="2212">
        <v>16356.234081220888</v>
      </c>
      <c r="O37" s="2119">
        <v>3770.3630135922117</v>
      </c>
      <c r="P37" s="2210">
        <v>20126.5970948131</v>
      </c>
      <c r="Q37" s="2213">
        <v>185823.58940870804</v>
      </c>
      <c r="R37" s="2245"/>
      <c r="S37" s="2238">
        <v>185823.58940870804</v>
      </c>
      <c r="T37" s="2215"/>
      <c r="U37" s="2170"/>
      <c r="V37" s="2408"/>
      <c r="W37" s="2203"/>
      <c r="X37" s="1317"/>
    </row>
    <row r="38" spans="1:24">
      <c r="A38" s="1316"/>
      <c r="B38" s="2133"/>
      <c r="C38" s="2135"/>
      <c r="D38" s="2145"/>
      <c r="E38" s="2392" t="s">
        <v>1352</v>
      </c>
      <c r="F38" s="2121">
        <v>4964.3832672651697</v>
      </c>
      <c r="G38" s="2119">
        <v>1520.6847636095983</v>
      </c>
      <c r="H38" s="2119">
        <v>3.9584313424580353</v>
      </c>
      <c r="I38" s="2119">
        <v>20.923790959217644</v>
      </c>
      <c r="J38" s="2122">
        <v>271.26925613248164</v>
      </c>
      <c r="K38" s="2210">
        <v>6781.2195093089258</v>
      </c>
      <c r="L38" s="2246">
        <v>10726.088213903369</v>
      </c>
      <c r="M38" s="2119">
        <v>0</v>
      </c>
      <c r="N38" s="2212">
        <v>10726.088213903369</v>
      </c>
      <c r="O38" s="2119">
        <v>461.76851923882606</v>
      </c>
      <c r="P38" s="2210">
        <v>11187.856733142195</v>
      </c>
      <c r="Q38" s="2213">
        <v>17969.076242451119</v>
      </c>
      <c r="R38" s="2245"/>
      <c r="S38" s="2238">
        <v>17969.076242451119</v>
      </c>
      <c r="T38" s="2215"/>
      <c r="U38" s="2214"/>
      <c r="V38" s="2408"/>
      <c r="W38" s="2217"/>
      <c r="X38" s="1317"/>
    </row>
    <row r="39" spans="1:24">
      <c r="A39" s="1316"/>
      <c r="B39" s="2133"/>
      <c r="C39" s="2135"/>
      <c r="D39" s="2247" t="s">
        <v>1353</v>
      </c>
      <c r="E39" s="2388"/>
      <c r="F39" s="2147">
        <v>10538.365411439299</v>
      </c>
      <c r="G39" s="2119">
        <v>720</v>
      </c>
      <c r="H39" s="2119">
        <v>1.474717801769712</v>
      </c>
      <c r="I39" s="2119">
        <v>27.769860000000001</v>
      </c>
      <c r="J39" s="2150">
        <v>0</v>
      </c>
      <c r="K39" s="2248">
        <v>11287.609989241069</v>
      </c>
      <c r="L39" s="2118">
        <v>45482.774031813125</v>
      </c>
      <c r="M39" s="2115">
        <v>0</v>
      </c>
      <c r="N39" s="2249">
        <v>45482.774031813125</v>
      </c>
      <c r="O39" s="2115">
        <v>2402.6165839630639</v>
      </c>
      <c r="P39" s="2248">
        <v>47885.390615776188</v>
      </c>
      <c r="Q39" s="2250">
        <v>59173.00060501726</v>
      </c>
      <c r="R39" s="2251">
        <v>96233.581990472405</v>
      </c>
      <c r="S39" s="2238">
        <v>155406.58259548966</v>
      </c>
      <c r="T39" s="2252">
        <v>28314.889474232332</v>
      </c>
      <c r="U39" s="2214">
        <v>183721.47206972199</v>
      </c>
      <c r="V39" s="2408"/>
      <c r="W39" s="2253">
        <v>0</v>
      </c>
      <c r="X39" s="1317"/>
    </row>
    <row r="40" spans="1:24">
      <c r="A40" s="1316"/>
      <c r="B40" s="2133"/>
      <c r="C40" s="2135"/>
      <c r="D40" s="2145"/>
      <c r="E40" s="2393" t="s">
        <v>1354</v>
      </c>
      <c r="F40" s="2147">
        <v>10538.365411439299</v>
      </c>
      <c r="G40" s="2119">
        <v>0</v>
      </c>
      <c r="H40" s="2119">
        <v>1.474717801769712</v>
      </c>
      <c r="I40" s="2119">
        <v>0</v>
      </c>
      <c r="J40" s="2150">
        <v>0</v>
      </c>
      <c r="K40" s="2248">
        <v>10539.840129241069</v>
      </c>
      <c r="L40" s="2118">
        <v>35822.982209165682</v>
      </c>
      <c r="M40" s="2115">
        <v>0</v>
      </c>
      <c r="N40" s="2249">
        <v>35822.982209165682</v>
      </c>
      <c r="O40" s="2115">
        <v>2377.3667097803877</v>
      </c>
      <c r="P40" s="2248">
        <v>38200.348918946067</v>
      </c>
      <c r="Q40" s="2250">
        <v>48740.189048187138</v>
      </c>
      <c r="R40" s="2115">
        <v>89900.572408019201</v>
      </c>
      <c r="S40" s="2238">
        <v>138640.76145620632</v>
      </c>
      <c r="T40" s="2215"/>
      <c r="U40" s="2214"/>
      <c r="V40" s="2408"/>
      <c r="W40" s="2253">
        <v>0</v>
      </c>
      <c r="X40" s="1317"/>
    </row>
    <row r="41" spans="1:24" ht="13.5" customHeight="1" thickBot="1">
      <c r="A41" s="1316"/>
      <c r="B41" s="2157"/>
      <c r="C41" s="2254"/>
      <c r="D41" s="2255"/>
      <c r="E41" s="2394" t="s">
        <v>1339</v>
      </c>
      <c r="F41" s="2129">
        <v>0</v>
      </c>
      <c r="G41" s="2130">
        <v>720</v>
      </c>
      <c r="H41" s="2130">
        <v>0</v>
      </c>
      <c r="I41" s="2130">
        <v>27.769860000000001</v>
      </c>
      <c r="J41" s="2130">
        <v>0</v>
      </c>
      <c r="K41" s="2256">
        <v>747.76985999999999</v>
      </c>
      <c r="L41" s="2129">
        <v>9659.7918226474394</v>
      </c>
      <c r="M41" s="2130">
        <v>0</v>
      </c>
      <c r="N41" s="2257">
        <v>9659.7918226474394</v>
      </c>
      <c r="O41" s="2130">
        <v>25.249874182676024</v>
      </c>
      <c r="P41" s="2256">
        <v>9685.0416968301161</v>
      </c>
      <c r="Q41" s="2258">
        <v>10432.811556830116</v>
      </c>
      <c r="R41" s="2259">
        <v>6333.0095824532073</v>
      </c>
      <c r="S41" s="2260">
        <v>16765.821139283325</v>
      </c>
      <c r="T41" s="2261"/>
      <c r="U41" s="2260"/>
      <c r="V41" s="2408"/>
      <c r="W41" s="2262">
        <v>0</v>
      </c>
      <c r="X41" s="1317"/>
    </row>
    <row r="42" spans="1:24" ht="14.25" thickBot="1">
      <c r="A42" s="1316"/>
      <c r="B42" s="2353"/>
      <c r="C42" s="2353"/>
      <c r="D42" s="2353"/>
      <c r="E42" s="2353"/>
      <c r="F42" s="2404"/>
      <c r="G42" s="2404"/>
      <c r="H42" s="2404"/>
      <c r="I42" s="2404"/>
      <c r="J42" s="2404"/>
      <c r="K42" s="2404"/>
      <c r="L42" s="2404"/>
      <c r="M42" s="2404"/>
      <c r="N42" s="2404"/>
      <c r="O42" s="2404"/>
      <c r="P42" s="2404"/>
      <c r="Q42" s="2404"/>
      <c r="R42" s="2404"/>
      <c r="S42" s="2404"/>
      <c r="T42" s="2404"/>
      <c r="U42" s="2584" t="s">
        <v>1434</v>
      </c>
      <c r="V42" s="2408"/>
      <c r="W42" s="2408"/>
      <c r="X42" s="1317"/>
    </row>
    <row r="43" spans="1:24">
      <c r="A43" s="1316"/>
      <c r="B43" s="2263" t="s">
        <v>1356</v>
      </c>
      <c r="C43" s="2397"/>
      <c r="D43" s="2397"/>
      <c r="E43" s="2264"/>
      <c r="F43" s="2265">
        <v>3694.9084024309391</v>
      </c>
      <c r="G43" s="2266">
        <v>2742.9785591765258</v>
      </c>
      <c r="H43" s="2266">
        <v>1.7732792077402646</v>
      </c>
      <c r="I43" s="2266">
        <v>11.419665981795893</v>
      </c>
      <c r="J43" s="2266">
        <v>761.39610103368182</v>
      </c>
      <c r="K43" s="2267">
        <v>7212.4760078306826</v>
      </c>
      <c r="L43" s="2268">
        <v>2835.3417448103701</v>
      </c>
      <c r="M43" s="2266">
        <v>0</v>
      </c>
      <c r="N43" s="2269">
        <v>2835.3417448103701</v>
      </c>
      <c r="O43" s="2266">
        <v>260.34766150924594</v>
      </c>
      <c r="P43" s="2267">
        <v>3095.689406319616</v>
      </c>
      <c r="Q43" s="2270">
        <v>10308.165414150299</v>
      </c>
      <c r="R43" s="2131">
        <v>2112.2216702752189</v>
      </c>
      <c r="S43" s="2271">
        <v>12420.387084425518</v>
      </c>
      <c r="T43" s="2158"/>
      <c r="U43" s="2272">
        <v>38.133921622752048</v>
      </c>
      <c r="V43" s="2408"/>
      <c r="W43" s="2272">
        <v>0</v>
      </c>
      <c r="X43" s="1317"/>
    </row>
    <row r="44" spans="1:24">
      <c r="A44" s="1316"/>
      <c r="B44" s="2133"/>
      <c r="C44" s="2385" t="s">
        <v>1351</v>
      </c>
      <c r="D44" s="2398"/>
      <c r="E44" s="2139"/>
      <c r="F44" s="1977">
        <v>3443.7346849426895</v>
      </c>
      <c r="G44" s="1978">
        <v>2665.8879333777327</v>
      </c>
      <c r="H44" s="1978">
        <v>1.4458098362198417</v>
      </c>
      <c r="I44" s="1978">
        <v>10.452021530080433</v>
      </c>
      <c r="J44" s="1978">
        <v>751.02540926184338</v>
      </c>
      <c r="K44" s="2273">
        <v>6872.5458589485661</v>
      </c>
      <c r="L44" s="1977">
        <v>1768.3475247297779</v>
      </c>
      <c r="M44" s="1978">
        <v>0</v>
      </c>
      <c r="N44" s="2274">
        <v>1768.3475247297779</v>
      </c>
      <c r="O44" s="1978">
        <v>231.94108831798326</v>
      </c>
      <c r="P44" s="2273">
        <v>2000.2886130477611</v>
      </c>
      <c r="Q44" s="2275">
        <v>8872.8344719963279</v>
      </c>
      <c r="R44" s="2276"/>
      <c r="S44" s="2277"/>
      <c r="T44" s="2278"/>
      <c r="U44" s="1985">
        <v>36.147383875335727</v>
      </c>
      <c r="V44" s="2408"/>
      <c r="W44" s="2217">
        <v>0</v>
      </c>
      <c r="X44" s="1317"/>
    </row>
    <row r="45" spans="1:24" ht="14.25" thickBot="1">
      <c r="A45" s="1316"/>
      <c r="B45" s="2157"/>
      <c r="C45" s="2399" t="s">
        <v>1352</v>
      </c>
      <c r="D45" s="2400"/>
      <c r="E45" s="2279"/>
      <c r="F45" s="2585">
        <v>251.17371748824976</v>
      </c>
      <c r="G45" s="2586">
        <v>77.090625798793042</v>
      </c>
      <c r="H45" s="2032">
        <v>0.32746937152042277</v>
      </c>
      <c r="I45" s="2032">
        <v>0.96764445171545932</v>
      </c>
      <c r="J45" s="2586">
        <v>10.370691771838409</v>
      </c>
      <c r="K45" s="2280">
        <v>339.93014888211712</v>
      </c>
      <c r="L45" s="2031">
        <v>1066.994220080592</v>
      </c>
      <c r="M45" s="2032">
        <v>0</v>
      </c>
      <c r="N45" s="2281">
        <v>1066.994220080592</v>
      </c>
      <c r="O45" s="2586">
        <v>28.406573191262687</v>
      </c>
      <c r="P45" s="2280">
        <v>1095.4007932718546</v>
      </c>
      <c r="Q45" s="2282">
        <v>1435.3309421539716</v>
      </c>
      <c r="R45" s="2283"/>
      <c r="S45" s="2284"/>
      <c r="T45" s="2587"/>
      <c r="U45" s="2588">
        <v>1.9865377474163211</v>
      </c>
      <c r="V45" s="2408"/>
      <c r="W45" s="2589"/>
      <c r="X45" s="1317"/>
    </row>
    <row r="46" spans="1:24" ht="14.25" thickBot="1">
      <c r="A46" s="1316"/>
      <c r="B46" s="2353"/>
      <c r="C46" s="2353"/>
      <c r="D46" s="2353"/>
      <c r="E46" s="2353"/>
      <c r="F46" s="2404"/>
      <c r="G46" s="2404"/>
      <c r="H46" s="2404"/>
      <c r="I46" s="2404"/>
      <c r="J46" s="2404"/>
      <c r="K46" s="2404"/>
      <c r="L46" s="2404"/>
      <c r="M46" s="2404"/>
      <c r="N46" s="2404"/>
      <c r="O46" s="2404"/>
      <c r="P46" s="2408"/>
      <c r="Q46" s="2408"/>
      <c r="R46" s="2404"/>
      <c r="S46" s="2408"/>
      <c r="T46" s="2590"/>
      <c r="U46" s="2408"/>
      <c r="V46" s="2408"/>
      <c r="W46" s="2408"/>
      <c r="X46" s="1317"/>
    </row>
    <row r="47" spans="1:24">
      <c r="A47" s="1316"/>
      <c r="B47" s="2263" t="s">
        <v>1357</v>
      </c>
      <c r="C47" s="2397"/>
      <c r="D47" s="2397"/>
      <c r="E47" s="2264"/>
      <c r="F47" s="2285">
        <v>866935.01807223319</v>
      </c>
      <c r="G47" s="2286">
        <v>855721.82642911072</v>
      </c>
      <c r="H47" s="2286"/>
      <c r="I47" s="2286">
        <v>3211.6574566880513</v>
      </c>
      <c r="J47" s="2286">
        <v>286266.49994776753</v>
      </c>
      <c r="K47" s="2287">
        <v>2012135.0019057996</v>
      </c>
      <c r="L47" s="2288"/>
      <c r="M47" s="2289"/>
      <c r="N47" s="2290"/>
      <c r="O47" s="2286">
        <v>13143.950612186265</v>
      </c>
      <c r="P47" s="2287">
        <v>13143.950612186265</v>
      </c>
      <c r="Q47" s="2291">
        <v>2025278.9525179858</v>
      </c>
      <c r="R47" s="2408"/>
      <c r="S47" s="2292"/>
      <c r="T47" s="2293"/>
      <c r="U47" s="2408"/>
      <c r="V47" s="2408"/>
      <c r="W47" s="2408"/>
      <c r="X47" s="1317"/>
    </row>
    <row r="48" spans="1:24">
      <c r="A48" s="1316"/>
      <c r="B48" s="2133"/>
      <c r="C48" s="2385" t="s">
        <v>1351</v>
      </c>
      <c r="D48" s="2398"/>
      <c r="E48" s="2139"/>
      <c r="F48" s="2076">
        <v>812177.88635253138</v>
      </c>
      <c r="G48" s="2077">
        <v>837410.07265367184</v>
      </c>
      <c r="H48" s="2077"/>
      <c r="I48" s="2077">
        <v>2968.2610172899399</v>
      </c>
      <c r="J48" s="2077">
        <v>282818.22122184589</v>
      </c>
      <c r="K48" s="2294">
        <v>1935374.4412453391</v>
      </c>
      <c r="L48" s="2079"/>
      <c r="M48" s="2080"/>
      <c r="N48" s="2295"/>
      <c r="O48" s="2077">
        <v>12313.755707164248</v>
      </c>
      <c r="P48" s="2296">
        <v>12313.755707164248</v>
      </c>
      <c r="Q48" s="2297">
        <v>1947688.1969525034</v>
      </c>
      <c r="R48" s="2408"/>
      <c r="S48" s="2408"/>
      <c r="T48" s="2591"/>
      <c r="U48" s="2298"/>
      <c r="V48" s="2408"/>
      <c r="W48" s="2408"/>
      <c r="X48" s="1317"/>
    </row>
    <row r="49" spans="1:24" ht="14.25" thickBot="1">
      <c r="A49" s="1316"/>
      <c r="B49" s="2157"/>
      <c r="C49" s="2399" t="s">
        <v>1352</v>
      </c>
      <c r="D49" s="2400"/>
      <c r="E49" s="2279"/>
      <c r="F49" s="2592">
        <v>54757.131719701771</v>
      </c>
      <c r="G49" s="2593">
        <v>18311.75377543889</v>
      </c>
      <c r="H49" s="2085"/>
      <c r="I49" s="2085">
        <v>243.39643939811143</v>
      </c>
      <c r="J49" s="2593">
        <v>3448.278725921637</v>
      </c>
      <c r="K49" s="2299">
        <v>76760.560660460411</v>
      </c>
      <c r="L49" s="2087"/>
      <c r="M49" s="2088"/>
      <c r="N49" s="2300"/>
      <c r="O49" s="2593">
        <v>830.19490502201666</v>
      </c>
      <c r="P49" s="2301">
        <v>830.19490502201666</v>
      </c>
      <c r="Q49" s="2302">
        <v>77590.755565482425</v>
      </c>
      <c r="R49" s="2408"/>
      <c r="S49" s="2408"/>
      <c r="T49" s="2594"/>
      <c r="U49" s="2298"/>
      <c r="V49" s="2408"/>
      <c r="W49" s="2408"/>
      <c r="X49" s="1317"/>
    </row>
    <row r="50" spans="1:24" ht="15" thickBot="1">
      <c r="A50" s="1316"/>
      <c r="B50" s="2353"/>
      <c r="C50" s="2353"/>
      <c r="D50" s="2353"/>
      <c r="E50" s="2353"/>
      <c r="F50" s="2405"/>
      <c r="G50" s="2405"/>
      <c r="H50" s="2405"/>
      <c r="I50" s="2405"/>
      <c r="J50" s="2405"/>
      <c r="K50" s="2405"/>
      <c r="L50" s="2405"/>
      <c r="M50" s="2405"/>
      <c r="N50" s="2405"/>
      <c r="O50" s="2405"/>
      <c r="P50" s="2405"/>
      <c r="Q50" s="2405"/>
      <c r="R50" s="2405"/>
      <c r="S50" s="2405"/>
      <c r="T50" s="2595"/>
      <c r="U50" s="2298"/>
      <c r="V50" s="2408"/>
      <c r="W50" s="2408"/>
      <c r="X50" s="1317"/>
    </row>
    <row r="51" spans="1:24" ht="14.25" thickBot="1">
      <c r="A51" s="1316"/>
      <c r="B51" s="2303" t="s">
        <v>1358</v>
      </c>
      <c r="C51" s="2402"/>
      <c r="D51" s="2402"/>
      <c r="E51" s="2304"/>
      <c r="F51" s="2305">
        <v>21.271958711194603</v>
      </c>
      <c r="G51" s="2306">
        <v>25.907138750045064</v>
      </c>
      <c r="H51" s="2306">
        <v>12.087943748996281</v>
      </c>
      <c r="I51" s="2306">
        <v>24.176975445060997</v>
      </c>
      <c r="J51" s="2306">
        <v>29.577270503672619</v>
      </c>
      <c r="K51" s="2307">
        <v>23.913869749575866</v>
      </c>
      <c r="L51" s="2305">
        <v>9.5516959621160389</v>
      </c>
      <c r="M51" s="2306">
        <v>0</v>
      </c>
      <c r="N51" s="2308">
        <v>9.5516959621160389</v>
      </c>
      <c r="O51" s="2306">
        <v>16.255692516296094</v>
      </c>
      <c r="P51" s="2307">
        <v>10.115502467408133</v>
      </c>
      <c r="Q51" s="2309">
        <v>19.770022837565978</v>
      </c>
      <c r="R51" s="2310">
        <v>7.6593320640400773</v>
      </c>
      <c r="S51" s="2311">
        <v>17.710468387292842</v>
      </c>
      <c r="T51" s="2312"/>
      <c r="U51" s="2298"/>
      <c r="V51" s="2408"/>
      <c r="W51" s="2408"/>
      <c r="X51" s="1317"/>
    </row>
    <row r="52" spans="1:24" ht="14.25" thickBot="1">
      <c r="A52" s="1316"/>
      <c r="B52" s="2303" t="s">
        <v>1359</v>
      </c>
      <c r="C52" s="2402"/>
      <c r="D52" s="2402"/>
      <c r="E52" s="2304"/>
      <c r="F52" s="2596">
        <v>9.0661857393800824E-2</v>
      </c>
      <c r="G52" s="2597">
        <v>8.3044190210183791E-2</v>
      </c>
      <c r="H52" s="2597"/>
      <c r="I52" s="2597">
        <v>8.5965887631550941E-2</v>
      </c>
      <c r="J52" s="2597">
        <v>7.8668018943270968E-2</v>
      </c>
      <c r="K52" s="2598">
        <v>8.5708352749962843E-2</v>
      </c>
      <c r="L52" s="2404"/>
      <c r="M52" s="2404"/>
      <c r="N52" s="2404"/>
      <c r="O52" s="1317"/>
      <c r="P52" s="1317"/>
      <c r="Q52" s="1317"/>
      <c r="R52" s="2599"/>
      <c r="S52" s="1317"/>
      <c r="T52" s="1317"/>
      <c r="U52" s="2298"/>
      <c r="V52" s="1317"/>
      <c r="W52" s="1317"/>
      <c r="X52" s="1317"/>
    </row>
    <row r="53" spans="1:24">
      <c r="A53" s="1316"/>
      <c r="B53" s="2134"/>
      <c r="C53" s="2390"/>
      <c r="D53" s="2390"/>
      <c r="E53" s="2134"/>
      <c r="F53" s="2403"/>
      <c r="G53" s="2403"/>
      <c r="H53" s="2403"/>
      <c r="I53" s="2403"/>
      <c r="J53" s="2403"/>
      <c r="K53" s="2403"/>
      <c r="L53" s="2404"/>
      <c r="M53" s="2404"/>
      <c r="N53" s="2404"/>
      <c r="O53" s="1317"/>
      <c r="P53" s="1317"/>
      <c r="Q53" s="1317"/>
      <c r="R53" s="1317"/>
      <c r="S53" s="1317"/>
      <c r="T53" s="1317"/>
      <c r="U53" s="1317"/>
      <c r="V53" s="1317"/>
      <c r="W53" s="1317"/>
      <c r="X53" s="1317"/>
    </row>
    <row r="54" spans="1:24" ht="14.25" thickBot="1">
      <c r="A54" s="1316"/>
      <c r="F54" s="2405"/>
      <c r="G54" s="2405"/>
      <c r="H54" s="2405"/>
      <c r="I54" s="2405"/>
      <c r="J54" s="2405"/>
      <c r="K54" s="2405"/>
      <c r="L54" s="2405"/>
      <c r="M54" s="2406" t="s">
        <v>1360</v>
      </c>
      <c r="N54" s="2407"/>
      <c r="O54" s="1317"/>
      <c r="P54" s="2407"/>
      <c r="Q54" s="2406"/>
      <c r="R54" s="1317"/>
      <c r="S54" s="1317"/>
      <c r="T54" s="2408"/>
      <c r="U54" s="2408"/>
      <c r="V54" s="2408"/>
      <c r="W54" s="1317"/>
      <c r="X54" s="1317"/>
    </row>
    <row r="55" spans="1:24" ht="14.25" thickBot="1">
      <c r="A55" s="1316"/>
      <c r="C55" s="2303" t="s">
        <v>1361</v>
      </c>
      <c r="D55" s="2313"/>
      <c r="E55" s="2409"/>
      <c r="F55" s="2314">
        <v>74617.738833665193</v>
      </c>
      <c r="H55" s="2410"/>
      <c r="I55" s="2411" t="s">
        <v>1435</v>
      </c>
      <c r="J55" s="2411" t="s">
        <v>1436</v>
      </c>
      <c r="K55" s="2412" t="s">
        <v>1437</v>
      </c>
      <c r="M55" s="2413"/>
      <c r="N55" s="2414" t="s">
        <v>1365</v>
      </c>
      <c r="O55" s="2414" t="s">
        <v>1366</v>
      </c>
      <c r="P55" s="2415" t="s">
        <v>1367</v>
      </c>
      <c r="Q55" s="2416"/>
      <c r="R55" s="2417"/>
      <c r="S55" s="2418" t="s">
        <v>1368</v>
      </c>
      <c r="T55" s="2419"/>
      <c r="U55" s="2420" t="s">
        <v>1369</v>
      </c>
      <c r="V55" s="2421"/>
      <c r="W55" s="1317"/>
      <c r="X55" s="1317"/>
    </row>
    <row r="56" spans="1:24" ht="14.25" thickBot="1">
      <c r="A56" s="1316"/>
      <c r="C56" s="2315" t="s">
        <v>1370</v>
      </c>
      <c r="D56" s="2409"/>
      <c r="E56" s="2409"/>
      <c r="F56" s="2314">
        <v>9527.843812661964</v>
      </c>
      <c r="H56" s="2316" t="s">
        <v>1438</v>
      </c>
      <c r="I56" s="2422">
        <v>2.6577549999999998E-2</v>
      </c>
      <c r="J56" s="2422">
        <v>2.5930870752869047E-3</v>
      </c>
      <c r="K56" s="2423">
        <v>0</v>
      </c>
      <c r="M56" s="2424"/>
      <c r="N56" s="2425"/>
      <c r="O56" s="2425"/>
      <c r="P56" s="2426" t="s">
        <v>1372</v>
      </c>
      <c r="Q56" s="2426" t="s">
        <v>1373</v>
      </c>
      <c r="R56" s="2426" t="s">
        <v>1374</v>
      </c>
      <c r="S56" s="2427"/>
      <c r="T56" s="2419"/>
      <c r="U56" s="2428" t="s">
        <v>1372</v>
      </c>
      <c r="V56" s="2429">
        <v>0.49999999999999994</v>
      </c>
      <c r="W56" s="1317"/>
      <c r="X56" s="1317"/>
    </row>
    <row r="57" spans="1:24">
      <c r="A57" s="1316"/>
      <c r="F57" s="2407"/>
      <c r="G57" s="2407"/>
      <c r="J57" s="2407"/>
      <c r="L57" s="2407"/>
      <c r="M57" s="2430" t="s">
        <v>1351</v>
      </c>
      <c r="N57" s="2431" t="s">
        <v>695</v>
      </c>
      <c r="O57" s="2432">
        <v>6.4370000000000011E-2</v>
      </c>
      <c r="P57" s="2433">
        <v>0.48778210834852959</v>
      </c>
      <c r="Q57" s="2434">
        <v>0.40846585428925436</v>
      </c>
      <c r="R57" s="2434">
        <v>7.9316254059275115E-2</v>
      </c>
      <c r="S57" s="2435">
        <v>0.39164998669341849</v>
      </c>
      <c r="T57" s="2419"/>
      <c r="U57" s="2428" t="s">
        <v>1373</v>
      </c>
      <c r="V57" s="2429">
        <v>0.33333333333333331</v>
      </c>
      <c r="W57" s="1317"/>
      <c r="X57" s="1317"/>
    </row>
    <row r="58" spans="1:24">
      <c r="A58" s="1316"/>
      <c r="C58" s="2436"/>
      <c r="D58" s="2436"/>
      <c r="E58" s="2317"/>
      <c r="F58" s="2437"/>
      <c r="G58" s="2437"/>
      <c r="J58" s="2437"/>
      <c r="L58" s="2437"/>
      <c r="M58" s="2430" t="s">
        <v>1376</v>
      </c>
      <c r="N58" s="2438" t="s">
        <v>695</v>
      </c>
      <c r="O58" s="2439">
        <v>6.4370000000000011E-2</v>
      </c>
      <c r="P58" s="2440">
        <v>0.5</v>
      </c>
      <c r="Q58" s="2440">
        <v>0.41</v>
      </c>
      <c r="R58" s="2440">
        <v>0.09</v>
      </c>
      <c r="S58" s="2435">
        <v>0.39164998669341849</v>
      </c>
      <c r="T58" s="2419"/>
      <c r="U58" s="2428" t="s">
        <v>1374</v>
      </c>
      <c r="V58" s="2441">
        <v>8.3333333333333329E-2</v>
      </c>
      <c r="W58" s="1317"/>
      <c r="X58" s="1317"/>
    </row>
    <row r="59" spans="1:24" ht="14.25" thickBot="1">
      <c r="A59" s="1316"/>
      <c r="F59" s="2407"/>
      <c r="G59" s="2407"/>
      <c r="H59" s="2318"/>
      <c r="I59" s="2318"/>
      <c r="J59" s="2407"/>
      <c r="M59" s="2442" t="s">
        <v>1378</v>
      </c>
      <c r="N59" s="2443">
        <v>0</v>
      </c>
      <c r="O59" s="2443">
        <v>6.4370000000000011E-2</v>
      </c>
      <c r="P59" s="2444">
        <v>0.5</v>
      </c>
      <c r="Q59" s="2444">
        <v>0.41</v>
      </c>
      <c r="R59" s="2444">
        <v>0.09</v>
      </c>
      <c r="S59" s="2445">
        <v>0.28624900020728483</v>
      </c>
      <c r="T59" s="2419"/>
      <c r="U59" s="2446" t="s">
        <v>1439</v>
      </c>
      <c r="V59" s="2447">
        <v>8.3333333333333329E-2</v>
      </c>
      <c r="W59" s="1317"/>
      <c r="X59" s="1317"/>
    </row>
    <row r="60" spans="1:24">
      <c r="A60" s="1316"/>
      <c r="F60" s="2407"/>
      <c r="G60" s="2407"/>
      <c r="H60" s="2318"/>
      <c r="I60" s="2318"/>
      <c r="J60" s="2407"/>
      <c r="M60" s="2448"/>
      <c r="N60" s="2449"/>
      <c r="O60" s="2449"/>
      <c r="P60" s="2450"/>
      <c r="Q60" s="2450"/>
      <c r="R60" s="2450"/>
      <c r="S60" s="2451"/>
      <c r="T60" s="2419"/>
      <c r="U60" s="2452"/>
      <c r="V60" s="2453"/>
      <c r="W60" s="1317"/>
      <c r="X60" s="1317"/>
    </row>
    <row r="61" spans="1:24" ht="14.25" thickBot="1">
      <c r="A61" s="1316"/>
      <c r="B61" s="2454" t="s">
        <v>1380</v>
      </c>
      <c r="F61" s="2407"/>
      <c r="G61" s="2407"/>
      <c r="H61" s="2318"/>
      <c r="I61" s="2318"/>
      <c r="J61" s="2407"/>
      <c r="M61" s="2448"/>
      <c r="N61" s="2449"/>
      <c r="O61" s="568" t="s">
        <v>1440</v>
      </c>
      <c r="P61" s="2600">
        <v>919.13190860601583</v>
      </c>
      <c r="Q61" s="2450"/>
      <c r="R61" s="2450"/>
      <c r="S61" s="2451"/>
      <c r="T61" s="2419"/>
      <c r="U61" s="2452"/>
      <c r="V61" s="2453"/>
      <c r="W61" s="1317"/>
      <c r="X61" s="1317"/>
    </row>
    <row r="62" spans="1:24">
      <c r="A62" s="1316"/>
      <c r="B62" s="1317"/>
      <c r="C62" s="2457"/>
      <c r="D62" s="2458"/>
      <c r="E62" s="2459"/>
      <c r="F62" s="2460" t="s">
        <v>1381</v>
      </c>
      <c r="G62" s="2460" t="s">
        <v>1382</v>
      </c>
      <c r="H62" s="2461" t="s">
        <v>1383</v>
      </c>
      <c r="I62" s="2462" t="s">
        <v>1384</v>
      </c>
      <c r="W62" s="1317"/>
      <c r="X62" s="1317"/>
    </row>
    <row r="63" spans="1:24">
      <c r="A63" s="1316"/>
      <c r="B63" s="1317"/>
      <c r="C63" s="2463" t="s">
        <v>1330</v>
      </c>
      <c r="D63" s="2464"/>
      <c r="E63" s="2465"/>
      <c r="F63" s="2466">
        <v>155406.58259548969</v>
      </c>
      <c r="G63" s="2466">
        <v>107825.87912904746</v>
      </c>
      <c r="H63" s="2466">
        <v>29155.549148765524</v>
      </c>
      <c r="I63" s="2467">
        <v>18425.15431767669</v>
      </c>
      <c r="V63" s="1317"/>
      <c r="W63" s="1317"/>
      <c r="X63" s="1317"/>
    </row>
    <row r="64" spans="1:24">
      <c r="A64" s="1316"/>
      <c r="B64" s="1317"/>
      <c r="C64" s="2468"/>
      <c r="D64" s="566"/>
      <c r="E64" s="2469" t="s">
        <v>1354</v>
      </c>
      <c r="F64" s="2470">
        <v>138640.76145620635</v>
      </c>
      <c r="G64" s="2470">
        <v>102544.90564153419</v>
      </c>
      <c r="H64" s="2470">
        <v>21112.427080002293</v>
      </c>
      <c r="I64" s="2471">
        <v>14983.428734669869</v>
      </c>
      <c r="N64" s="2472"/>
      <c r="V64" s="1317"/>
      <c r="W64" s="1317"/>
      <c r="X64" s="1317"/>
    </row>
    <row r="65" spans="1:24" ht="14.25" thickBot="1">
      <c r="A65" s="1316"/>
      <c r="B65" s="1317"/>
      <c r="C65" s="2473"/>
      <c r="D65" s="2474"/>
      <c r="E65" s="2475" t="s">
        <v>1339</v>
      </c>
      <c r="F65" s="2476">
        <v>16765.821139283325</v>
      </c>
      <c r="G65" s="2476">
        <v>5280.9734875132717</v>
      </c>
      <c r="H65" s="2476">
        <v>8043.1220687632322</v>
      </c>
      <c r="I65" s="2477">
        <v>3441.7255830068193</v>
      </c>
      <c r="U65" s="1317"/>
      <c r="V65" s="1317"/>
      <c r="W65" s="1317"/>
      <c r="X65" s="1317"/>
    </row>
    <row r="66" spans="1:24">
      <c r="A66" s="1316"/>
      <c r="B66" s="2353"/>
      <c r="G66" s="1317"/>
      <c r="K66" s="1317"/>
      <c r="L66" s="1317"/>
      <c r="M66" s="2408"/>
      <c r="N66" s="2478"/>
      <c r="O66" s="2408"/>
      <c r="P66" s="2408"/>
      <c r="Q66" s="2449"/>
      <c r="R66" s="1317"/>
      <c r="S66" s="1317"/>
      <c r="T66" s="1317"/>
      <c r="U66" s="1317"/>
      <c r="V66" s="1317"/>
      <c r="W66" s="1317"/>
      <c r="X66" s="1317"/>
    </row>
    <row r="67" spans="1:24" ht="15" thickBot="1">
      <c r="A67" s="1316"/>
      <c r="B67" s="2454" t="s">
        <v>1385</v>
      </c>
      <c r="E67" s="2353"/>
      <c r="F67" s="2479"/>
      <c r="G67" s="2479"/>
      <c r="H67" s="2319" t="s">
        <v>1441</v>
      </c>
      <c r="I67" s="2479"/>
      <c r="L67" s="2454" t="s">
        <v>1442</v>
      </c>
      <c r="N67" s="1318"/>
      <c r="P67" s="2320" t="s">
        <v>1443</v>
      </c>
      <c r="Q67" s="2321"/>
      <c r="R67" s="2321"/>
      <c r="W67" s="1317"/>
      <c r="X67" s="1317"/>
    </row>
    <row r="68" spans="1:24" ht="14.25">
      <c r="A68" s="1316"/>
      <c r="B68" s="2480"/>
      <c r="C68" s="2457"/>
      <c r="D68" s="2458"/>
      <c r="E68" s="2459"/>
      <c r="F68" s="2460" t="s">
        <v>1381</v>
      </c>
      <c r="G68" s="2460" t="s">
        <v>1382</v>
      </c>
      <c r="H68" s="2481" t="s">
        <v>1383</v>
      </c>
      <c r="I68" s="2479"/>
      <c r="L68" s="2482" t="s">
        <v>1444</v>
      </c>
      <c r="M68" s="2483"/>
      <c r="N68" s="2484">
        <v>720</v>
      </c>
      <c r="P68" s="2322" t="s">
        <v>1414</v>
      </c>
      <c r="Q68" s="2323"/>
      <c r="R68" s="2324">
        <v>25.24987418267602</v>
      </c>
      <c r="S68" s="2485"/>
      <c r="X68" s="1317"/>
    </row>
    <row r="69" spans="1:24" ht="15" thickBot="1">
      <c r="A69" s="1316"/>
      <c r="B69" s="2480"/>
      <c r="C69" s="2463" t="s">
        <v>479</v>
      </c>
      <c r="D69" s="2464"/>
      <c r="E69" s="2465"/>
      <c r="F69" s="2466">
        <v>35822.982209165682</v>
      </c>
      <c r="G69" s="2466">
        <v>29693.983863833251</v>
      </c>
      <c r="H69" s="2467">
        <v>6128.9983453324239</v>
      </c>
      <c r="I69" s="2479"/>
      <c r="L69" s="2486" t="s">
        <v>1445</v>
      </c>
      <c r="M69" s="2487"/>
      <c r="N69" s="2488">
        <v>27.769860000000001</v>
      </c>
      <c r="P69" s="2325"/>
      <c r="Q69" s="2326" t="s">
        <v>1351</v>
      </c>
      <c r="R69" s="2327">
        <v>18.399156254294688</v>
      </c>
      <c r="X69" s="1317"/>
    </row>
    <row r="70" spans="1:24" ht="15" thickBot="1">
      <c r="A70" s="1316"/>
      <c r="B70" s="2480"/>
      <c r="C70" s="2468"/>
      <c r="D70" s="566"/>
      <c r="E70" s="2489" t="s">
        <v>1351</v>
      </c>
      <c r="F70" s="2328">
        <v>18347.523166007635</v>
      </c>
      <c r="G70" s="2329">
        <v>15364.107448443658</v>
      </c>
      <c r="H70" s="2330">
        <v>2983.4157175639762</v>
      </c>
      <c r="I70" s="2479"/>
      <c r="L70" s="2490" t="s">
        <v>1446</v>
      </c>
      <c r="M70" s="2491"/>
      <c r="N70" s="2492">
        <v>0.39250000000000002</v>
      </c>
      <c r="P70" s="2331"/>
      <c r="Q70" s="2326" t="s">
        <v>1376</v>
      </c>
      <c r="R70" s="2332">
        <v>6.850717928381334</v>
      </c>
      <c r="X70" s="1317"/>
    </row>
    <row r="71" spans="1:24" ht="15" thickBot="1">
      <c r="A71" s="1316"/>
      <c r="B71" s="2353"/>
      <c r="C71" s="2468"/>
      <c r="D71" s="566"/>
      <c r="E71" s="2489" t="s">
        <v>1376</v>
      </c>
      <c r="F71" s="2328">
        <v>9241.5777266259774</v>
      </c>
      <c r="G71" s="2328">
        <v>7578.0937358333013</v>
      </c>
      <c r="H71" s="2333">
        <v>1663.483990792676</v>
      </c>
      <c r="I71" s="2479"/>
      <c r="P71" s="2334"/>
      <c r="Q71" s="2335" t="s">
        <v>1378</v>
      </c>
      <c r="R71" s="2336">
        <v>0</v>
      </c>
      <c r="T71" s="1317"/>
      <c r="U71" s="1317"/>
      <c r="V71" s="1317"/>
      <c r="W71" s="1317"/>
      <c r="X71" s="1317"/>
    </row>
    <row r="72" spans="1:24" ht="15" thickBot="1">
      <c r="A72" s="1316"/>
      <c r="B72" s="2353"/>
      <c r="C72" s="2473"/>
      <c r="D72" s="2474"/>
      <c r="E72" s="2493" t="s">
        <v>1378</v>
      </c>
      <c r="F72" s="2337">
        <v>8233.881316532068</v>
      </c>
      <c r="G72" s="2337">
        <v>6751.7826795562951</v>
      </c>
      <c r="H72" s="2338">
        <v>1482.0986369757723</v>
      </c>
      <c r="I72" s="2479"/>
      <c r="T72" s="1317"/>
      <c r="U72" s="1317"/>
      <c r="V72" s="1317"/>
      <c r="W72" s="1317"/>
      <c r="X72" s="1317"/>
    </row>
    <row r="73" spans="1:24">
      <c r="A73" s="1316"/>
      <c r="F73" s="1276"/>
      <c r="G73" s="2601"/>
      <c r="H73" s="2601"/>
      <c r="T73" s="1317"/>
      <c r="U73" s="1317"/>
      <c r="V73" s="1317"/>
      <c r="W73" s="1317"/>
      <c r="X73" s="1317"/>
    </row>
    <row r="74" spans="1:24" ht="15" thickBot="1">
      <c r="A74" s="1316"/>
      <c r="B74" s="2454" t="s">
        <v>1399</v>
      </c>
      <c r="C74" s="2479"/>
      <c r="D74" s="2479"/>
      <c r="E74" s="2479"/>
      <c r="F74" s="2479"/>
      <c r="G74" s="2479"/>
      <c r="H74" s="2319"/>
      <c r="I74" s="2356"/>
      <c r="J74" s="2480"/>
      <c r="K74" s="2356"/>
      <c r="L74" s="2454" t="s">
        <v>1447</v>
      </c>
      <c r="M74" s="2480"/>
      <c r="N74" s="2353"/>
      <c r="O74" s="2479"/>
      <c r="P74" s="2479"/>
      <c r="Q74" s="2479"/>
      <c r="R74" s="2479"/>
      <c r="S74" s="2449"/>
      <c r="T74" s="1317"/>
      <c r="U74" s="2356"/>
      <c r="V74" s="2408"/>
      <c r="W74" s="2408"/>
      <c r="X74" s="1317"/>
    </row>
    <row r="75" spans="1:24" ht="21.75" thickBot="1">
      <c r="A75" s="1316"/>
      <c r="C75" s="2494"/>
      <c r="D75" s="2495"/>
      <c r="E75" s="2496"/>
      <c r="F75" s="2497" t="s">
        <v>1381</v>
      </c>
      <c r="G75" s="2497" t="s">
        <v>1382</v>
      </c>
      <c r="H75" s="2498" t="s">
        <v>1383</v>
      </c>
      <c r="I75" s="2499" t="s">
        <v>1384</v>
      </c>
      <c r="J75" s="2468"/>
      <c r="L75" s="2457"/>
      <c r="M75" s="2459"/>
      <c r="N75" s="2460" t="s">
        <v>1381</v>
      </c>
      <c r="O75" s="2460" t="s">
        <v>1382</v>
      </c>
      <c r="P75" s="2461" t="s">
        <v>1383</v>
      </c>
      <c r="Q75" s="2462" t="s">
        <v>1384</v>
      </c>
      <c r="R75" s="2602" t="s">
        <v>1448</v>
      </c>
      <c r="S75" s="2501" t="s">
        <v>1449</v>
      </c>
      <c r="T75" s="2502" t="s">
        <v>1450</v>
      </c>
      <c r="V75" s="2408"/>
      <c r="W75" s="2408"/>
      <c r="X75" s="1317"/>
    </row>
    <row r="76" spans="1:24">
      <c r="A76" s="1316"/>
      <c r="C76" s="2503" t="s">
        <v>1408</v>
      </c>
      <c r="D76" s="2504"/>
      <c r="E76" s="2505"/>
      <c r="F76" s="2506">
        <v>6333.0095824532073</v>
      </c>
      <c r="G76" s="2507">
        <v>1717.6438500750119</v>
      </c>
      <c r="H76" s="2507">
        <v>3701.5723365320018</v>
      </c>
      <c r="I76" s="2508">
        <v>913.79339584619345</v>
      </c>
      <c r="J76" s="2885"/>
      <c r="K76" s="2886"/>
      <c r="L76" s="2463" t="s">
        <v>479</v>
      </c>
      <c r="M76" s="2465"/>
      <c r="N76" s="2510">
        <v>9659.7918226474394</v>
      </c>
      <c r="O76" s="2466">
        <v>2790.3099032555838</v>
      </c>
      <c r="P76" s="2466">
        <v>4341.5497322312303</v>
      </c>
      <c r="Q76" s="2467">
        <v>2527.9321871606257</v>
      </c>
      <c r="R76" s="2511"/>
      <c r="S76" s="2512"/>
      <c r="T76" s="2513"/>
      <c r="V76" s="2408"/>
      <c r="W76" s="2408"/>
      <c r="X76" s="1317"/>
    </row>
    <row r="77" spans="1:24">
      <c r="A77" s="1316"/>
      <c r="C77" s="2468"/>
      <c r="D77" s="566"/>
      <c r="E77" s="2514" t="s">
        <v>1410</v>
      </c>
      <c r="F77" s="2515">
        <v>3340.4202715458046</v>
      </c>
      <c r="G77" s="2516">
        <v>0</v>
      </c>
      <c r="H77" s="2516">
        <v>2505.3152036593533</v>
      </c>
      <c r="I77" s="2517">
        <v>835.10506788645114</v>
      </c>
      <c r="J77" s="2884"/>
      <c r="K77" s="2887"/>
      <c r="L77" s="2468"/>
      <c r="M77" s="2469" t="s">
        <v>1351</v>
      </c>
      <c r="N77" s="2470">
        <v>4754.7259316115851</v>
      </c>
      <c r="O77" s="2519">
        <v>1500.4751212176898</v>
      </c>
      <c r="P77" s="2519">
        <v>2078.5378992547467</v>
      </c>
      <c r="Q77" s="2519">
        <v>1175.7129111391489</v>
      </c>
      <c r="R77" s="2520"/>
      <c r="S77" s="2521"/>
      <c r="T77" s="2522"/>
      <c r="V77" s="2408"/>
      <c r="W77" s="2408"/>
      <c r="X77" s="1317"/>
    </row>
    <row r="78" spans="1:24">
      <c r="A78" s="1316"/>
      <c r="C78" s="2468"/>
      <c r="D78" s="566"/>
      <c r="E78" s="2514" t="s">
        <v>1412</v>
      </c>
      <c r="F78" s="2515">
        <v>314.75331183896964</v>
      </c>
      <c r="G78" s="2516">
        <v>0</v>
      </c>
      <c r="H78" s="2516">
        <v>236.06498387922721</v>
      </c>
      <c r="I78" s="2517">
        <v>78.688327959742409</v>
      </c>
      <c r="J78" s="2884"/>
      <c r="K78" s="2887"/>
      <c r="L78" s="2468"/>
      <c r="M78" s="2469" t="s">
        <v>1376</v>
      </c>
      <c r="N78" s="2470">
        <v>3069.5442731401008</v>
      </c>
      <c r="O78" s="2519">
        <v>871.6038381890678</v>
      </c>
      <c r="P78" s="2519">
        <v>1436.9269670823353</v>
      </c>
      <c r="Q78" s="2519">
        <v>761.01346786869772</v>
      </c>
      <c r="R78" s="2520"/>
      <c r="S78" s="2521"/>
      <c r="T78" s="2522"/>
      <c r="U78" s="2468"/>
      <c r="V78" s="2408"/>
      <c r="W78" s="2408"/>
      <c r="X78" s="1317"/>
    </row>
    <row r="79" spans="1:24">
      <c r="A79" s="1316"/>
      <c r="C79" s="2468"/>
      <c r="D79" s="566"/>
      <c r="E79" s="2514" t="s">
        <v>1414</v>
      </c>
      <c r="F79" s="2515">
        <v>1920.3842979868427</v>
      </c>
      <c r="G79" s="2516">
        <v>960.19214899342137</v>
      </c>
      <c r="H79" s="2516">
        <v>960.19214899342137</v>
      </c>
      <c r="I79" s="2517">
        <v>0</v>
      </c>
      <c r="J79" s="2888"/>
      <c r="K79" s="1276"/>
      <c r="L79" s="2524"/>
      <c r="M79" s="2525" t="s">
        <v>1378</v>
      </c>
      <c r="N79" s="2526">
        <v>1835.5216178957535</v>
      </c>
      <c r="O79" s="2527">
        <v>418.23094384882626</v>
      </c>
      <c r="P79" s="2527">
        <v>826.08486589414827</v>
      </c>
      <c r="Q79" s="2527">
        <v>591.20580815277901</v>
      </c>
      <c r="R79" s="2528"/>
      <c r="S79" s="2529"/>
      <c r="T79" s="2530"/>
      <c r="U79" s="2889"/>
      <c r="V79" s="2408"/>
      <c r="W79" s="2408"/>
      <c r="X79" s="1317"/>
    </row>
    <row r="80" spans="1:24">
      <c r="A80" s="1316"/>
      <c r="C80" s="2468"/>
      <c r="D80" s="566"/>
      <c r="E80" s="2514" t="s">
        <v>1416</v>
      </c>
      <c r="F80" s="2515">
        <v>9.9969970470364427</v>
      </c>
      <c r="G80" s="2516">
        <v>9.9969970470364427</v>
      </c>
      <c r="H80" s="2516">
        <v>0</v>
      </c>
      <c r="I80" s="2517">
        <v>0</v>
      </c>
      <c r="J80" s="2888"/>
      <c r="K80" s="1276"/>
      <c r="L80" s="2531" t="s">
        <v>1451</v>
      </c>
      <c r="M80" s="2532"/>
      <c r="N80" s="2878">
        <v>3873.6009694651912</v>
      </c>
      <c r="O80" s="2879">
        <v>0</v>
      </c>
      <c r="P80" s="2879">
        <v>2905.2007270988929</v>
      </c>
      <c r="Q80" s="2880">
        <v>968.40024236629779</v>
      </c>
      <c r="R80" s="2533">
        <v>3873.6009694651912</v>
      </c>
      <c r="S80" s="2534">
        <v>4493.8729638262566</v>
      </c>
      <c r="T80" s="2535">
        <v>1544.0158314731768</v>
      </c>
      <c r="U80" s="2890"/>
      <c r="V80" s="2408"/>
      <c r="W80" s="2408"/>
      <c r="X80" s="1317"/>
    </row>
    <row r="81" spans="1:24">
      <c r="A81" s="1316"/>
      <c r="C81" s="2468"/>
      <c r="D81" s="566"/>
      <c r="E81" s="2514" t="s">
        <v>1418</v>
      </c>
      <c r="F81" s="2515">
        <v>0</v>
      </c>
      <c r="G81" s="2516">
        <v>0</v>
      </c>
      <c r="H81" s="2516">
        <v>0</v>
      </c>
      <c r="I81" s="2517">
        <v>0</v>
      </c>
      <c r="J81" s="2884"/>
      <c r="K81" s="1276"/>
      <c r="L81" s="2537" t="s">
        <v>1452</v>
      </c>
      <c r="M81" s="2538"/>
      <c r="N81" s="2519">
        <v>2239.4879122252205</v>
      </c>
      <c r="O81" s="2470">
        <v>1119.7439561126102</v>
      </c>
      <c r="P81" s="2470">
        <v>559.87197805630512</v>
      </c>
      <c r="Q81" s="2471">
        <v>559.87197805630512</v>
      </c>
      <c r="R81" s="2539">
        <v>2239.4879122252205</v>
      </c>
      <c r="S81" s="2540">
        <v>2598.0926432270358</v>
      </c>
      <c r="T81" s="2541">
        <v>1615.5846469694054</v>
      </c>
      <c r="U81" s="2890"/>
      <c r="V81" s="2408"/>
      <c r="W81" s="2408"/>
      <c r="X81" s="1317"/>
    </row>
    <row r="82" spans="1:24">
      <c r="A82" s="1316"/>
      <c r="C82" s="2468"/>
      <c r="D82" s="566"/>
      <c r="E82" s="2514" t="s">
        <v>1420</v>
      </c>
      <c r="F82" s="2515">
        <v>673.37001592436741</v>
      </c>
      <c r="G82" s="2516">
        <v>673.37001592436741</v>
      </c>
      <c r="H82" s="2516">
        <v>0</v>
      </c>
      <c r="I82" s="2517">
        <v>0</v>
      </c>
      <c r="J82" s="2884"/>
      <c r="K82" s="1276"/>
      <c r="L82" s="2537" t="s">
        <v>1414</v>
      </c>
      <c r="M82" s="2538"/>
      <c r="N82" s="2470">
        <v>1752.9540541520644</v>
      </c>
      <c r="O82" s="2339">
        <v>876.47702707603219</v>
      </c>
      <c r="P82" s="2339">
        <v>876.47702707603219</v>
      </c>
      <c r="Q82" s="2471">
        <v>0</v>
      </c>
      <c r="R82" s="2542">
        <v>3505.9081083041287</v>
      </c>
      <c r="S82" s="2543"/>
      <c r="T82" s="2544">
        <v>577.54011101380001</v>
      </c>
      <c r="U82" s="2891"/>
      <c r="V82" s="2408"/>
      <c r="W82" s="2408"/>
      <c r="X82" s="1317"/>
    </row>
    <row r="83" spans="1:24">
      <c r="A83" s="1316"/>
      <c r="C83" s="2468"/>
      <c r="D83" s="566"/>
      <c r="E83" s="2514" t="s">
        <v>1422</v>
      </c>
      <c r="F83" s="2515">
        <v>74.08468811018669</v>
      </c>
      <c r="G83" s="2516">
        <v>74.08468811018669</v>
      </c>
      <c r="H83" s="2516">
        <v>0</v>
      </c>
      <c r="I83" s="2517">
        <v>0</v>
      </c>
      <c r="J83" s="2884"/>
      <c r="K83" s="1276"/>
      <c r="L83" s="2340" t="s">
        <v>1453</v>
      </c>
      <c r="M83" s="2341"/>
      <c r="N83" s="2339">
        <v>127.47338006694108</v>
      </c>
      <c r="O83" s="2339">
        <v>127.47338006694108</v>
      </c>
      <c r="P83" s="2339">
        <v>0</v>
      </c>
      <c r="Q83" s="2339">
        <v>0</v>
      </c>
      <c r="R83" s="2542">
        <v>127.47338006694108</v>
      </c>
      <c r="S83" s="2342"/>
      <c r="T83" s="2343">
        <v>41.99824285227902</v>
      </c>
      <c r="U83" s="2891"/>
      <c r="V83" s="2408"/>
      <c r="W83" s="2408"/>
      <c r="X83" s="1317"/>
    </row>
    <row r="84" spans="1:24" ht="14.25" thickBot="1">
      <c r="A84" s="1316"/>
      <c r="C84" s="2473"/>
      <c r="D84" s="2474"/>
      <c r="E84" s="2546" t="s">
        <v>1423</v>
      </c>
      <c r="F84" s="2547">
        <v>0</v>
      </c>
      <c r="G84" s="2548">
        <v>0</v>
      </c>
      <c r="H84" s="2548">
        <v>0</v>
      </c>
      <c r="I84" s="2549">
        <v>0</v>
      </c>
      <c r="J84" s="2884"/>
      <c r="K84" s="1276"/>
      <c r="L84" s="2537" t="s">
        <v>1454</v>
      </c>
      <c r="M84" s="2538"/>
      <c r="N84" s="2470">
        <v>999.6599667380226</v>
      </c>
      <c r="O84" s="2470">
        <v>0</v>
      </c>
      <c r="P84" s="2470">
        <v>0</v>
      </c>
      <c r="Q84" s="2471">
        <v>999.6599667380226</v>
      </c>
      <c r="R84" s="2542">
        <v>999.6599667380226</v>
      </c>
      <c r="S84" s="2543"/>
      <c r="T84" s="2544">
        <v>0</v>
      </c>
      <c r="U84" s="2891"/>
      <c r="V84" s="2408"/>
      <c r="W84" s="2408"/>
      <c r="X84" s="1317"/>
    </row>
    <row r="85" spans="1:24" ht="14.25" thickBot="1">
      <c r="A85" s="1316"/>
      <c r="B85" s="1317"/>
      <c r="C85" s="2550" t="s">
        <v>1340</v>
      </c>
      <c r="D85" s="2551"/>
      <c r="E85" s="2552"/>
      <c r="F85" s="2553">
        <v>89900.572408019201</v>
      </c>
      <c r="G85" s="2554">
        <v>59933.714938679477</v>
      </c>
      <c r="H85" s="2554">
        <v>14983.428734669869</v>
      </c>
      <c r="I85" s="2555">
        <v>14983.428734669869</v>
      </c>
      <c r="L85" s="2881" t="s">
        <v>1455</v>
      </c>
      <c r="M85" s="2882"/>
      <c r="N85" s="2883">
        <v>666.61554000000001</v>
      </c>
      <c r="O85" s="2883">
        <v>666.61554000000001</v>
      </c>
      <c r="P85" s="2344">
        <v>0</v>
      </c>
      <c r="Q85" s="2345">
        <v>0</v>
      </c>
      <c r="R85" s="2556">
        <v>666.61554000000001</v>
      </c>
      <c r="S85" s="2557"/>
      <c r="T85" s="2558"/>
      <c r="U85" s="1320"/>
      <c r="V85" s="2408"/>
      <c r="W85" s="2408"/>
      <c r="X85" s="1317"/>
    </row>
    <row r="86" spans="1:24">
      <c r="A86" s="1316"/>
      <c r="B86" s="2559"/>
      <c r="L86" s="2560"/>
      <c r="M86" s="2560"/>
      <c r="N86" s="2346"/>
      <c r="O86" s="2346"/>
      <c r="P86" s="2509"/>
      <c r="Q86" s="1671"/>
      <c r="R86" s="1671"/>
      <c r="S86" s="1671"/>
      <c r="T86" s="1671"/>
      <c r="U86" s="1318"/>
      <c r="V86" s="1317"/>
      <c r="W86" s="1317"/>
      <c r="X86" s="1317"/>
    </row>
    <row r="87" spans="1:24">
      <c r="A87" s="1316"/>
      <c r="B87" s="2559"/>
      <c r="Q87" s="1317"/>
      <c r="R87" s="1317"/>
      <c r="S87" s="2356"/>
      <c r="T87" s="1317"/>
      <c r="U87" s="1317"/>
      <c r="V87" s="1317"/>
      <c r="W87" s="1317"/>
      <c r="X87" s="1317"/>
    </row>
    <row r="88" spans="1:24">
      <c r="A88" s="1316"/>
      <c r="B88" s="2454" t="s">
        <v>1426</v>
      </c>
      <c r="G88" s="1317"/>
      <c r="P88" s="2454" t="s">
        <v>1456</v>
      </c>
      <c r="S88" s="2356"/>
      <c r="T88" s="1317"/>
      <c r="V88" s="1317"/>
      <c r="W88" s="2408"/>
      <c r="X88" s="1317"/>
    </row>
    <row r="89" spans="1:24">
      <c r="A89" s="1316"/>
      <c r="C89" s="2561"/>
      <c r="D89" s="2562"/>
      <c r="E89" s="2563"/>
      <c r="F89" s="2564" t="s">
        <v>775</v>
      </c>
      <c r="G89" s="2565" t="s">
        <v>1457</v>
      </c>
      <c r="H89" s="2566" t="s">
        <v>1458</v>
      </c>
      <c r="I89" s="2566" t="s">
        <v>1459</v>
      </c>
      <c r="J89" s="2566" t="s">
        <v>1460</v>
      </c>
      <c r="K89" s="2564" t="s">
        <v>1381</v>
      </c>
      <c r="L89" s="2567" t="s">
        <v>1382</v>
      </c>
      <c r="M89" s="2568" t="s">
        <v>1461</v>
      </c>
      <c r="N89" s="1317"/>
      <c r="O89" s="1317"/>
      <c r="Q89" s="2603" t="s">
        <v>1462</v>
      </c>
      <c r="R89" s="2604">
        <v>0.9814814814814814</v>
      </c>
      <c r="S89" s="1317"/>
      <c r="U89" s="1317"/>
      <c r="V89" s="2404"/>
      <c r="W89" s="2408"/>
      <c r="X89" s="1317"/>
    </row>
    <row r="90" spans="1:24">
      <c r="A90" s="1316"/>
      <c r="C90" s="2571" t="s">
        <v>1433</v>
      </c>
      <c r="D90" s="2572"/>
      <c r="E90" s="2573"/>
      <c r="F90" s="2347">
        <v>37893.323887751852</v>
      </c>
      <c r="G90" s="2348">
        <v>5606.7945922915706</v>
      </c>
      <c r="H90" s="2574">
        <v>6737.6026710423766</v>
      </c>
      <c r="I90" s="2574">
        <v>31155.721216709473</v>
      </c>
      <c r="J90" s="2574">
        <v>2840.8317424771417</v>
      </c>
      <c r="K90" s="2575">
        <v>28314.889474232332</v>
      </c>
      <c r="L90" s="2349">
        <v>19466.267279981519</v>
      </c>
      <c r="M90" s="2347">
        <v>8848.6221942508128</v>
      </c>
      <c r="N90" s="1317"/>
      <c r="O90" s="1317"/>
      <c r="Q90" s="2605" t="s">
        <v>1463</v>
      </c>
      <c r="R90" s="2606">
        <v>0</v>
      </c>
      <c r="S90" s="1317"/>
      <c r="U90" s="1317"/>
      <c r="V90" s="2404"/>
      <c r="W90" s="2408"/>
      <c r="X90" s="1317"/>
    </row>
    <row r="91" spans="1:24">
      <c r="A91" s="1316"/>
      <c r="B91" s="1316"/>
      <c r="C91" s="1317"/>
      <c r="D91" s="1317"/>
      <c r="E91" s="1317"/>
      <c r="F91" s="1317"/>
      <c r="G91" s="1317"/>
      <c r="H91" s="1317"/>
      <c r="I91" s="1317"/>
      <c r="J91" s="1317"/>
      <c r="K91" s="1317"/>
      <c r="L91" s="1317"/>
      <c r="M91" s="1317"/>
      <c r="N91" s="1317"/>
      <c r="O91" s="1317"/>
      <c r="P91" s="1317"/>
      <c r="Q91" s="1317"/>
      <c r="R91" s="1317"/>
      <c r="V91" s="566"/>
      <c r="W91" s="2578"/>
      <c r="X91" s="1317"/>
    </row>
    <row r="92" spans="1:24">
      <c r="A92" s="1316"/>
      <c r="B92" s="1316"/>
      <c r="C92" s="1317"/>
      <c r="D92" s="1317"/>
      <c r="E92" s="1317"/>
      <c r="F92" s="1317"/>
      <c r="G92" s="1317"/>
      <c r="H92" s="1317"/>
      <c r="I92" s="1317"/>
      <c r="J92" s="1317"/>
      <c r="K92" s="1317"/>
      <c r="L92" s="1317"/>
      <c r="M92" s="1317"/>
      <c r="N92" s="1317"/>
      <c r="O92" s="1317"/>
      <c r="P92" s="2356"/>
      <c r="Q92" s="1317"/>
      <c r="R92" s="1317"/>
      <c r="V92" s="566"/>
      <c r="W92" s="2350"/>
      <c r="X92" s="1317"/>
    </row>
  </sheetData>
  <phoneticPr fontId="21"/>
  <printOptions horizontalCentered="1"/>
  <pageMargins left="0.11811023622047245" right="0.11811023622047245" top="0.55118110236220474" bottom="0.35433070866141736" header="0.31496062992125984" footer="0.31496062992125984"/>
  <pageSetup paperSize="9" scale="59" orientation="landscape" horizontalDpi="300" verticalDpi="300" r:id="rId1"/>
  <rowBreaks count="1" manualBreakCount="1">
    <brk id="53" min="1" max="23" man="1"/>
  </rowBreaks>
  <ignoredErrors>
    <ignoredError sqref="N57:N58"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7030A0"/>
  </sheetPr>
  <dimension ref="A1:Z92"/>
  <sheetViews>
    <sheetView zoomScale="85" zoomScaleNormal="85" workbookViewId="0"/>
  </sheetViews>
  <sheetFormatPr defaultRowHeight="13.5"/>
  <cols>
    <col min="1" max="1" width="1.375" customWidth="1"/>
    <col min="2" max="4" width="2.625" customWidth="1"/>
    <col min="5" max="5" width="22.125" customWidth="1"/>
    <col min="6" max="23" width="9.625" customWidth="1"/>
    <col min="24" max="24" width="4.125" customWidth="1"/>
    <col min="29" max="30" width="4.75" customWidth="1"/>
    <col min="31" max="31" width="17.5" bestFit="1" customWidth="1"/>
    <col min="32" max="32" width="9" customWidth="1"/>
  </cols>
  <sheetData>
    <row r="1" spans="1:26" ht="18" thickBot="1">
      <c r="A1" s="1316"/>
      <c r="B1" s="2352" t="s">
        <v>1319</v>
      </c>
      <c r="C1" s="2353"/>
      <c r="D1" s="2353"/>
      <c r="E1" s="2353"/>
      <c r="F1" s="1317">
        <v>2030</v>
      </c>
      <c r="G1" s="1317" t="s">
        <v>1320</v>
      </c>
      <c r="H1" s="1317"/>
      <c r="I1" s="2354" t="s">
        <v>1321</v>
      </c>
      <c r="J1" s="1317"/>
      <c r="K1" s="1317"/>
      <c r="L1" s="2355"/>
      <c r="M1" s="2356"/>
      <c r="N1" s="2356"/>
      <c r="O1" s="1317"/>
      <c r="P1" s="2357"/>
      <c r="Q1" s="2358" t="s">
        <v>1322</v>
      </c>
      <c r="R1" s="2359" t="s">
        <v>773</v>
      </c>
      <c r="S1" s="2360">
        <v>0.12989999999999999</v>
      </c>
      <c r="T1" s="1317"/>
      <c r="U1" s="1317"/>
      <c r="V1" s="1317"/>
      <c r="W1" s="1317"/>
      <c r="X1" s="1317"/>
    </row>
    <row r="2" spans="1:26" ht="18" thickBot="1">
      <c r="A2" s="1316"/>
      <c r="B2" s="2352"/>
      <c r="C2" s="2361">
        <v>0</v>
      </c>
      <c r="D2" s="2362"/>
      <c r="E2" s="2363" t="s">
        <v>774</v>
      </c>
      <c r="F2" s="2364" t="s">
        <v>1323</v>
      </c>
      <c r="G2" s="2365"/>
      <c r="H2" s="2366">
        <v>1</v>
      </c>
      <c r="J2" s="2367" t="s">
        <v>1324</v>
      </c>
      <c r="K2" s="2368">
        <v>0.16399999999999998</v>
      </c>
      <c r="M2" s="2356"/>
      <c r="N2" s="2369" t="s">
        <v>1325</v>
      </c>
      <c r="O2" s="2370"/>
      <c r="P2" s="2371" t="s">
        <v>963</v>
      </c>
      <c r="Q2" s="2372" t="s">
        <v>964</v>
      </c>
      <c r="R2" s="2373"/>
      <c r="S2" s="2374"/>
      <c r="T2" s="1317"/>
      <c r="U2" s="1317"/>
      <c r="V2" s="1317"/>
      <c r="W2" s="1317"/>
      <c r="X2" s="1317"/>
    </row>
    <row r="3" spans="1:26" ht="14.25" thickBot="1">
      <c r="A3" s="1316"/>
      <c r="B3" s="2353"/>
      <c r="C3" s="2353"/>
      <c r="D3" s="2353"/>
      <c r="E3" s="2353"/>
      <c r="F3" s="2356"/>
      <c r="G3" s="2375"/>
      <c r="H3" s="2375"/>
      <c r="I3" s="2375"/>
      <c r="J3" s="2375"/>
      <c r="K3" s="1317"/>
      <c r="L3" s="2356"/>
      <c r="M3" s="1317"/>
      <c r="N3" s="2375"/>
      <c r="O3" s="2356"/>
      <c r="P3" s="2356"/>
      <c r="Q3" s="1317"/>
      <c r="R3" s="2376"/>
      <c r="S3" s="2374"/>
      <c r="T3" s="2356"/>
      <c r="U3" s="2377" t="s">
        <v>1326</v>
      </c>
      <c r="V3" s="2378"/>
      <c r="W3" s="1317"/>
      <c r="X3" s="1317"/>
      <c r="Y3" t="s">
        <v>791</v>
      </c>
    </row>
    <row r="4" spans="1:26">
      <c r="A4" s="1316"/>
      <c r="B4" s="2103"/>
      <c r="C4" s="2104"/>
      <c r="D4" s="2104"/>
      <c r="E4" s="2105"/>
      <c r="F4" s="2106" t="s">
        <v>693</v>
      </c>
      <c r="G4" s="2107" t="s">
        <v>692</v>
      </c>
      <c r="H4" s="2107" t="s">
        <v>1327</v>
      </c>
      <c r="I4" s="2107" t="s">
        <v>690</v>
      </c>
      <c r="J4" s="2107" t="s">
        <v>689</v>
      </c>
      <c r="K4" s="2108" t="s">
        <v>688</v>
      </c>
      <c r="L4" s="2106" t="s">
        <v>1328</v>
      </c>
      <c r="M4" s="2107" t="s">
        <v>686</v>
      </c>
      <c r="N4" s="2109" t="s">
        <v>1329</v>
      </c>
      <c r="O4" s="2107" t="s">
        <v>684</v>
      </c>
      <c r="P4" s="2108" t="s">
        <v>683</v>
      </c>
      <c r="Q4" s="2110" t="s">
        <v>682</v>
      </c>
      <c r="R4" s="2111" t="s">
        <v>1043</v>
      </c>
      <c r="S4" s="2112" t="s">
        <v>1330</v>
      </c>
      <c r="T4" s="2132" t="s">
        <v>1331</v>
      </c>
      <c r="U4" s="2112" t="s">
        <v>672</v>
      </c>
      <c r="V4" s="2356"/>
      <c r="W4" s="2160" t="s">
        <v>1332</v>
      </c>
      <c r="X4" s="1317"/>
      <c r="Z4" s="565"/>
    </row>
    <row r="5" spans="1:26">
      <c r="A5" s="1316"/>
      <c r="B5" s="2161" t="s">
        <v>697</v>
      </c>
      <c r="C5" s="2162"/>
      <c r="D5" s="2162"/>
      <c r="E5" s="2163"/>
      <c r="F5" s="2164">
        <v>65898.359692152735</v>
      </c>
      <c r="G5" s="2113">
        <v>43418.410811694492</v>
      </c>
      <c r="H5" s="2113">
        <v>12.870377815013184</v>
      </c>
      <c r="I5" s="2113">
        <v>229.72253663653933</v>
      </c>
      <c r="J5" s="2113">
        <v>12862.267312531179</v>
      </c>
      <c r="K5" s="2165">
        <v>122421.63073082996</v>
      </c>
      <c r="L5" s="2166">
        <v>97063.786106899468</v>
      </c>
      <c r="M5" s="2113">
        <v>0</v>
      </c>
      <c r="N5" s="2167">
        <v>97063.786106899468</v>
      </c>
      <c r="O5" s="2113">
        <v>5151.6097743626569</v>
      </c>
      <c r="P5" s="2165">
        <v>102215.39588126213</v>
      </c>
      <c r="Q5" s="2579">
        <v>224637.0266120921</v>
      </c>
      <c r="R5" s="2168">
        <v>218956.8617671644</v>
      </c>
      <c r="S5" s="2580">
        <v>443593.88837925647</v>
      </c>
      <c r="T5" s="2169">
        <v>38345.921504356236</v>
      </c>
      <c r="U5" s="2170">
        <v>476266.04777280055</v>
      </c>
      <c r="V5" s="2581"/>
      <c r="W5" s="2171">
        <v>0</v>
      </c>
      <c r="X5" s="1317"/>
      <c r="Y5" t="s">
        <v>789</v>
      </c>
      <c r="Z5" s="2607">
        <f>U6/U5</f>
        <v>0.86614448570859581</v>
      </c>
    </row>
    <row r="6" spans="1:26">
      <c r="A6" s="1316"/>
      <c r="B6" s="2172" t="s">
        <v>1333</v>
      </c>
      <c r="C6" s="2381"/>
      <c r="D6" s="2381"/>
      <c r="E6" s="2173"/>
      <c r="F6" s="2174">
        <v>51320.333666000952</v>
      </c>
      <c r="G6" s="2136">
        <v>33977.358638574209</v>
      </c>
      <c r="H6" s="2136">
        <v>10.446787651777777</v>
      </c>
      <c r="I6" s="2136">
        <v>184.17517451470786</v>
      </c>
      <c r="J6" s="2136">
        <v>10110.971730497688</v>
      </c>
      <c r="K6" s="2175">
        <v>95603.28599723932</v>
      </c>
      <c r="L6" s="2174">
        <v>80242.775314211598</v>
      </c>
      <c r="M6" s="2136">
        <v>0</v>
      </c>
      <c r="N6" s="2176">
        <v>80242.775314211598</v>
      </c>
      <c r="O6" s="2136">
        <v>4024.5017906263838</v>
      </c>
      <c r="P6" s="2175">
        <v>84267.27710483798</v>
      </c>
      <c r="Q6" s="2177">
        <v>179870.56310207729</v>
      </c>
      <c r="R6" s="2582">
        <v>201116.80295618117</v>
      </c>
      <c r="S6" s="2178">
        <v>380987.36605825846</v>
      </c>
      <c r="T6" s="2179">
        <v>31527.844950379385</v>
      </c>
      <c r="U6" s="2178">
        <v>412515.21100863785</v>
      </c>
      <c r="V6" s="2404"/>
      <c r="W6" s="1940">
        <v>0</v>
      </c>
      <c r="X6" s="1317"/>
      <c r="Y6" t="s">
        <v>790</v>
      </c>
      <c r="Z6" s="2607">
        <f>U36/U5</f>
        <v>0.46685902762468273</v>
      </c>
    </row>
    <row r="7" spans="1:26">
      <c r="A7" s="1316"/>
      <c r="B7" s="2161" t="s">
        <v>1334</v>
      </c>
      <c r="C7" s="2162"/>
      <c r="D7" s="2162"/>
      <c r="E7" s="2163"/>
      <c r="F7" s="2164">
        <v>0</v>
      </c>
      <c r="G7" s="2113">
        <v>0</v>
      </c>
      <c r="H7" s="2180">
        <v>0</v>
      </c>
      <c r="I7" s="2113">
        <v>0</v>
      </c>
      <c r="J7" s="2113">
        <v>0</v>
      </c>
      <c r="K7" s="2165">
        <v>0</v>
      </c>
      <c r="L7" s="2166">
        <v>0</v>
      </c>
      <c r="M7" s="2113"/>
      <c r="N7" s="2167">
        <v>0</v>
      </c>
      <c r="O7" s="2113">
        <v>0</v>
      </c>
      <c r="P7" s="2165">
        <v>0</v>
      </c>
      <c r="Q7" s="2579">
        <v>0</v>
      </c>
      <c r="R7" s="2181"/>
      <c r="S7" s="2580">
        <v>0</v>
      </c>
      <c r="T7" s="2169"/>
      <c r="U7" s="2580"/>
      <c r="V7" s="2404"/>
      <c r="W7" s="2182">
        <v>0</v>
      </c>
      <c r="X7" s="1317"/>
      <c r="Y7" t="s">
        <v>792</v>
      </c>
      <c r="Z7" s="2607">
        <f>Z5-Z6-Z8</f>
        <v>0.27532211239853321</v>
      </c>
    </row>
    <row r="8" spans="1:26" ht="13.5" customHeight="1" thickBot="1">
      <c r="A8" s="1316"/>
      <c r="B8" s="2159" t="s">
        <v>696</v>
      </c>
      <c r="C8" s="2383"/>
      <c r="D8" s="2383"/>
      <c r="E8" s="2183"/>
      <c r="F8" s="1942">
        <v>14578.026026151783</v>
      </c>
      <c r="G8" s="1934">
        <v>9441.0521731202825</v>
      </c>
      <c r="H8" s="1934">
        <v>2.4235901632354064</v>
      </c>
      <c r="I8" s="1934">
        <v>45.547362121831469</v>
      </c>
      <c r="J8" s="1943">
        <v>2751.2955820334919</v>
      </c>
      <c r="K8" s="2175">
        <v>26818.344733590624</v>
      </c>
      <c r="L8" s="2174">
        <v>16821.01079268787</v>
      </c>
      <c r="M8" s="2136">
        <v>0</v>
      </c>
      <c r="N8" s="2176">
        <v>16821.01079268787</v>
      </c>
      <c r="O8" s="2136">
        <v>1127.1079837362731</v>
      </c>
      <c r="P8" s="2175">
        <v>17948.118776424144</v>
      </c>
      <c r="Q8" s="2177">
        <v>44766.463510014772</v>
      </c>
      <c r="R8" s="2136">
        <v>17840.058810983232</v>
      </c>
      <c r="S8" s="2178">
        <v>62606.522320998003</v>
      </c>
      <c r="T8" s="2184">
        <v>6818.0765539768508</v>
      </c>
      <c r="U8" s="2170">
        <v>63750.836764162697</v>
      </c>
      <c r="V8" s="2404"/>
      <c r="W8" s="2185">
        <v>0</v>
      </c>
      <c r="X8" s="1317"/>
      <c r="Y8" t="s">
        <v>793</v>
      </c>
      <c r="Z8" s="2607">
        <f>(H63+I63+M90)/U5</f>
        <v>0.12396334568537988</v>
      </c>
    </row>
    <row r="9" spans="1:26" ht="13.5" customHeight="1" thickTop="1" thickBot="1">
      <c r="A9" s="1316"/>
      <c r="B9" s="2186" t="s">
        <v>1335</v>
      </c>
      <c r="C9" s="2187"/>
      <c r="D9" s="2187"/>
      <c r="E9" s="2188"/>
      <c r="F9" s="1946">
        <v>51320.333666000952</v>
      </c>
      <c r="G9" s="1947">
        <v>33977.358638574209</v>
      </c>
      <c r="H9" s="1947">
        <v>10.446787651777777</v>
      </c>
      <c r="I9" s="1947">
        <v>184.17517451470786</v>
      </c>
      <c r="J9" s="1947">
        <v>10110.971730497688</v>
      </c>
      <c r="K9" s="2189">
        <v>95603.28599723932</v>
      </c>
      <c r="L9" s="2190">
        <v>80242.775314211598</v>
      </c>
      <c r="M9" s="1947">
        <v>0</v>
      </c>
      <c r="N9" s="2191">
        <v>80242.775314211598</v>
      </c>
      <c r="O9" s="2192">
        <v>4024.5017906263838</v>
      </c>
      <c r="P9" s="2193">
        <v>84267.27710483798</v>
      </c>
      <c r="Q9" s="2194">
        <v>179870.56310207729</v>
      </c>
      <c r="R9" s="2195">
        <v>201116.80295618117</v>
      </c>
      <c r="S9" s="2196">
        <v>380987.36605825846</v>
      </c>
      <c r="T9" s="2197">
        <v>31527.844950379385</v>
      </c>
      <c r="U9" s="2196"/>
      <c r="V9" s="2408"/>
      <c r="W9" s="1955">
        <v>0</v>
      </c>
      <c r="X9" s="1317"/>
    </row>
    <row r="10" spans="1:26" ht="13.5" customHeight="1" thickTop="1">
      <c r="A10" s="1316"/>
      <c r="B10" s="2133" t="s">
        <v>1336</v>
      </c>
      <c r="C10" s="2134"/>
      <c r="D10" s="2134"/>
      <c r="E10" s="2135"/>
      <c r="F10" s="2198">
        <v>42069.89830266533</v>
      </c>
      <c r="G10" s="2140">
        <v>31284.275617239851</v>
      </c>
      <c r="H10" s="2199">
        <v>7.3957741826028327</v>
      </c>
      <c r="I10" s="2140">
        <v>150.41195169364008</v>
      </c>
      <c r="J10" s="2140">
        <v>9694.5877769711624</v>
      </c>
      <c r="K10" s="2155">
        <v>83206.569422752582</v>
      </c>
      <c r="L10" s="2140">
        <v>37349.209475668562</v>
      </c>
      <c r="M10" s="2140">
        <v>0</v>
      </c>
      <c r="N10" s="2141">
        <v>37349.209475668562</v>
      </c>
      <c r="O10" s="2140">
        <v>2946.2588767631578</v>
      </c>
      <c r="P10" s="2200">
        <v>40295.468352431722</v>
      </c>
      <c r="Q10" s="2201">
        <v>123502.0377751843</v>
      </c>
      <c r="R10" s="2128">
        <v>201116.80295618117</v>
      </c>
      <c r="S10" s="2170"/>
      <c r="T10" s="2179"/>
      <c r="U10" s="2202"/>
      <c r="V10" s="2408"/>
      <c r="W10" s="2203">
        <v>0</v>
      </c>
      <c r="X10" s="1317"/>
    </row>
    <row r="11" spans="1:26">
      <c r="A11" s="1316"/>
      <c r="B11" s="2133"/>
      <c r="C11" s="2142" t="s">
        <v>1337</v>
      </c>
      <c r="D11" s="2383"/>
      <c r="E11" s="2384"/>
      <c r="F11" s="2143">
        <v>35170.434981028215</v>
      </c>
      <c r="G11" s="2114">
        <v>31284.275617239851</v>
      </c>
      <c r="H11" s="2114">
        <v>6.9197081984686886</v>
      </c>
      <c r="I11" s="2114">
        <v>150.41195169364008</v>
      </c>
      <c r="J11" s="2144">
        <v>9694.5877769711624</v>
      </c>
      <c r="K11" s="2204">
        <v>76306.63003513134</v>
      </c>
      <c r="L11" s="2116">
        <v>19130.93333247607</v>
      </c>
      <c r="M11" s="2114">
        <v>0</v>
      </c>
      <c r="N11" s="2205">
        <v>19130.93333247607</v>
      </c>
      <c r="O11" s="2114">
        <v>1801.8591177021351</v>
      </c>
      <c r="P11" s="2204">
        <v>20932.792450178204</v>
      </c>
      <c r="Q11" s="2206">
        <v>97239.422485309537</v>
      </c>
      <c r="R11" s="2117">
        <v>26125.072704007933</v>
      </c>
      <c r="S11" s="2207"/>
      <c r="T11" s="2208"/>
      <c r="U11" s="2207"/>
      <c r="V11" s="2583"/>
      <c r="W11" s="2209"/>
      <c r="X11" s="1317"/>
    </row>
    <row r="12" spans="1:26">
      <c r="A12" s="1316"/>
      <c r="B12" s="2133"/>
      <c r="C12" s="2146"/>
      <c r="D12" s="2385" t="s">
        <v>1338</v>
      </c>
      <c r="E12" s="2386"/>
      <c r="F12" s="2120">
        <v>35170.434981028215</v>
      </c>
      <c r="G12" s="2119">
        <v>30564.275617239851</v>
      </c>
      <c r="H12" s="2119">
        <v>6.9197081984686886</v>
      </c>
      <c r="I12" s="2119">
        <v>122.64209169364008</v>
      </c>
      <c r="J12" s="2119">
        <v>9694.5877769711624</v>
      </c>
      <c r="K12" s="2210">
        <v>75558.86017513134</v>
      </c>
      <c r="L12" s="2120">
        <v>14399.128654861874</v>
      </c>
      <c r="M12" s="2211">
        <v>0</v>
      </c>
      <c r="N12" s="2212">
        <v>14399.128654861874</v>
      </c>
      <c r="O12" s="2119">
        <v>1783.8281706939622</v>
      </c>
      <c r="P12" s="2210">
        <v>16182.956825555835</v>
      </c>
      <c r="Q12" s="2213">
        <v>91741.817000687181</v>
      </c>
      <c r="R12" s="2153">
        <v>18874.370722115487</v>
      </c>
      <c r="S12" s="2214"/>
      <c r="T12" s="2215"/>
      <c r="U12" s="2214"/>
      <c r="V12" s="2583"/>
      <c r="W12" s="2216">
        <v>0</v>
      </c>
      <c r="X12" s="1317"/>
    </row>
    <row r="13" spans="1:26">
      <c r="A13" s="1316"/>
      <c r="B13" s="2133"/>
      <c r="C13" s="2146"/>
      <c r="D13" s="2387" t="s">
        <v>1339</v>
      </c>
      <c r="E13" s="2388"/>
      <c r="F13" s="2120"/>
      <c r="G13" s="2154">
        <v>720</v>
      </c>
      <c r="H13" s="2119"/>
      <c r="I13" s="2154">
        <v>27.769860000000001</v>
      </c>
      <c r="J13" s="2119"/>
      <c r="K13" s="2210">
        <v>747.76985999999999</v>
      </c>
      <c r="L13" s="2119">
        <v>4731.8046776141964</v>
      </c>
      <c r="M13" s="2119"/>
      <c r="N13" s="2212">
        <v>4731.8046776141964</v>
      </c>
      <c r="O13" s="2119">
        <v>18.030947008172863</v>
      </c>
      <c r="P13" s="2210">
        <v>4749.8356246223693</v>
      </c>
      <c r="Q13" s="2213">
        <v>5497.6054846223697</v>
      </c>
      <c r="R13" s="2153">
        <v>7250.7019818924446</v>
      </c>
      <c r="S13" s="2214"/>
      <c r="T13" s="2215"/>
      <c r="U13" s="2214"/>
      <c r="V13" s="2583"/>
      <c r="W13" s="2217"/>
      <c r="X13" s="1317"/>
    </row>
    <row r="14" spans="1:26">
      <c r="A14" s="1316"/>
      <c r="B14" s="2133"/>
      <c r="C14" s="2218" t="s">
        <v>1340</v>
      </c>
      <c r="D14" s="2138"/>
      <c r="E14" s="2386"/>
      <c r="F14" s="2121">
        <v>6899.4633216371139</v>
      </c>
      <c r="G14" s="2154"/>
      <c r="H14" s="2154">
        <v>0.47606598413414442</v>
      </c>
      <c r="I14" s="2119"/>
      <c r="J14" s="2122"/>
      <c r="K14" s="2210">
        <v>6899.939387621248</v>
      </c>
      <c r="L14" s="2122">
        <v>18218.276143192492</v>
      </c>
      <c r="M14" s="2154"/>
      <c r="N14" s="2219">
        <v>18218.276143192492</v>
      </c>
      <c r="O14" s="2122">
        <v>1144.3997590610227</v>
      </c>
      <c r="P14" s="2210">
        <v>19362.675902253515</v>
      </c>
      <c r="Q14" s="2213">
        <v>26262.615289874764</v>
      </c>
      <c r="R14" s="2119">
        <v>95593.742191062483</v>
      </c>
      <c r="S14" s="2214"/>
      <c r="T14" s="2215"/>
      <c r="U14" s="2214"/>
      <c r="V14" s="2583"/>
      <c r="W14" s="2217"/>
      <c r="X14" s="1317"/>
    </row>
    <row r="15" spans="1:26">
      <c r="A15" s="1316"/>
      <c r="B15" s="2151"/>
      <c r="C15" s="2220" t="s">
        <v>1341</v>
      </c>
      <c r="D15" s="2152"/>
      <c r="E15" s="2389"/>
      <c r="F15" s="2123"/>
      <c r="G15" s="2124"/>
      <c r="H15" s="2124"/>
      <c r="I15" s="2124"/>
      <c r="J15" s="2124"/>
      <c r="K15" s="2221"/>
      <c r="L15" s="2123"/>
      <c r="M15" s="2124">
        <v>0</v>
      </c>
      <c r="N15" s="2222">
        <v>0</v>
      </c>
      <c r="O15" s="2124"/>
      <c r="P15" s="2221">
        <v>0</v>
      </c>
      <c r="Q15" s="2223">
        <v>0</v>
      </c>
      <c r="R15" s="2224">
        <v>79397.988061110751</v>
      </c>
      <c r="S15" s="2225"/>
      <c r="T15" s="2226"/>
      <c r="U15" s="2225"/>
      <c r="V15" s="2583"/>
      <c r="W15" s="2227">
        <v>0</v>
      </c>
      <c r="X15" s="1317"/>
    </row>
    <row r="16" spans="1:26">
      <c r="A16" s="1316"/>
      <c r="B16" s="2159" t="s">
        <v>1342</v>
      </c>
      <c r="C16" s="2383"/>
      <c r="D16" s="2383"/>
      <c r="E16" s="2228"/>
      <c r="F16" s="2143">
        <v>19855.871259903579</v>
      </c>
      <c r="G16" s="2114">
        <v>13056.078035145538</v>
      </c>
      <c r="H16" s="2114">
        <v>2.5207960781288254</v>
      </c>
      <c r="I16" s="2114">
        <v>58.866355583879411</v>
      </c>
      <c r="J16" s="2229">
        <v>3838.2029646035944</v>
      </c>
      <c r="K16" s="2204">
        <v>36811.539411314719</v>
      </c>
      <c r="L16" s="2143">
        <v>17560.908696685819</v>
      </c>
      <c r="M16" s="2114">
        <v>0</v>
      </c>
      <c r="N16" s="2205">
        <v>17560.908696685819</v>
      </c>
      <c r="O16" s="2114">
        <v>1443.3970385948955</v>
      </c>
      <c r="P16" s="2204">
        <v>19004.305735280715</v>
      </c>
      <c r="Q16" s="2206">
        <v>55815.845146595435</v>
      </c>
      <c r="R16" s="2230"/>
      <c r="S16" s="2207"/>
      <c r="T16" s="2208"/>
      <c r="U16" s="2207"/>
      <c r="V16" s="2408"/>
      <c r="W16" s="2209">
        <v>0</v>
      </c>
      <c r="X16" s="1317"/>
    </row>
    <row r="17" spans="1:24">
      <c r="A17" s="1316"/>
      <c r="B17" s="2133"/>
      <c r="C17" s="2134"/>
      <c r="D17" s="2134"/>
      <c r="E17" s="2231" t="s">
        <v>1343</v>
      </c>
      <c r="F17" s="2232">
        <v>9250.4353633356222</v>
      </c>
      <c r="G17" s="2126">
        <v>2693.0830213343579</v>
      </c>
      <c r="H17" s="2126">
        <v>3.0510134691749444</v>
      </c>
      <c r="I17" s="2126">
        <v>33.763222821067771</v>
      </c>
      <c r="J17" s="2126">
        <v>416.38395352652554</v>
      </c>
      <c r="K17" s="2127">
        <v>12396.716574486749</v>
      </c>
      <c r="L17" s="2125">
        <v>42893.565838543036</v>
      </c>
      <c r="M17" s="2119">
        <v>0</v>
      </c>
      <c r="N17" s="2149">
        <v>42893.565838543036</v>
      </c>
      <c r="O17" s="2126">
        <v>1078.2429138632258</v>
      </c>
      <c r="P17" s="2127">
        <v>43971.808752406265</v>
      </c>
      <c r="Q17" s="2233">
        <v>56368.52532689301</v>
      </c>
      <c r="R17" s="2234"/>
      <c r="S17" s="2235"/>
      <c r="T17" s="2236"/>
      <c r="U17" s="2214"/>
      <c r="V17" s="2408"/>
      <c r="W17" s="2217"/>
      <c r="X17" s="1317"/>
    </row>
    <row r="18" spans="1:24">
      <c r="A18" s="1316"/>
      <c r="B18" s="2133"/>
      <c r="C18" s="2152"/>
      <c r="D18" s="2152"/>
      <c r="E18" s="2237" t="s">
        <v>1344</v>
      </c>
      <c r="F18" s="2125">
        <v>10605.435896567955</v>
      </c>
      <c r="G18" s="2126">
        <v>10362.99501381118</v>
      </c>
      <c r="H18" s="2126">
        <v>-0.53021739104611898</v>
      </c>
      <c r="I18" s="2126">
        <v>25.10313276281164</v>
      </c>
      <c r="J18" s="2126">
        <v>3421.8190110770688</v>
      </c>
      <c r="K18" s="2127">
        <v>24414.822836827971</v>
      </c>
      <c r="L18" s="2125">
        <v>-25332.657141857217</v>
      </c>
      <c r="M18" s="2003">
        <v>0</v>
      </c>
      <c r="N18" s="2149">
        <v>-25332.657141857217</v>
      </c>
      <c r="O18" s="2126">
        <v>365.15412473166981</v>
      </c>
      <c r="P18" s="2127">
        <v>-24967.503017125546</v>
      </c>
      <c r="Q18" s="2233">
        <v>-552.68018029757513</v>
      </c>
      <c r="R18" s="2234"/>
      <c r="S18" s="2235"/>
      <c r="T18" s="2156"/>
      <c r="U18" s="2238"/>
      <c r="V18" s="2408"/>
      <c r="W18" s="2015">
        <v>0</v>
      </c>
      <c r="X18" s="1317"/>
    </row>
    <row r="19" spans="1:24">
      <c r="A19" s="1316"/>
      <c r="B19" s="2133"/>
      <c r="C19" s="2142" t="s">
        <v>1337</v>
      </c>
      <c r="D19" s="2383"/>
      <c r="E19" s="2384"/>
      <c r="F19" s="2143">
        <v>16599.508373279394</v>
      </c>
      <c r="G19" s="2114">
        <v>13056.078035145538</v>
      </c>
      <c r="H19" s="2114">
        <v>2.358532434579673</v>
      </c>
      <c r="I19" s="2114">
        <v>58.866355583879411</v>
      </c>
      <c r="J19" s="2144">
        <v>3838.2029646035944</v>
      </c>
      <c r="K19" s="2868">
        <v>33555.014261046985</v>
      </c>
      <c r="L19" s="2116">
        <v>8780.4543483429097</v>
      </c>
      <c r="M19" s="2114"/>
      <c r="N19" s="2871">
        <v>8780.4543483429097</v>
      </c>
      <c r="O19" s="2114">
        <v>882.74595792267326</v>
      </c>
      <c r="P19" s="2868">
        <v>9663.2003062655822</v>
      </c>
      <c r="Q19" s="2875">
        <v>43218.214567312563</v>
      </c>
      <c r="R19" s="2117"/>
      <c r="S19" s="2207"/>
      <c r="T19" s="2208"/>
      <c r="U19" s="2207"/>
      <c r="V19" s="2583"/>
      <c r="W19" s="2209"/>
      <c r="X19" s="1317"/>
    </row>
    <row r="20" spans="1:24">
      <c r="A20" s="1316"/>
      <c r="B20" s="2133"/>
      <c r="C20" s="2146"/>
      <c r="D20" s="2385" t="s">
        <v>1338</v>
      </c>
      <c r="E20" s="2386"/>
      <c r="F20" s="2120">
        <v>16599.508373279394</v>
      </c>
      <c r="G20" s="2119">
        <v>13056.078035145538</v>
      </c>
      <c r="H20" s="2119">
        <v>2.358532434579673</v>
      </c>
      <c r="I20" s="2119">
        <v>58.866355583879411</v>
      </c>
      <c r="J20" s="2119">
        <v>3838.2029646035944</v>
      </c>
      <c r="K20" s="2869">
        <v>33555.014261046985</v>
      </c>
      <c r="L20" s="2120">
        <v>5771.0818606577941</v>
      </c>
      <c r="M20" s="2211"/>
      <c r="N20" s="2872">
        <v>5771.0818606577941</v>
      </c>
      <c r="O20" s="2119">
        <v>876.14647230198602</v>
      </c>
      <c r="P20" s="2869">
        <v>6647.2283329597803</v>
      </c>
      <c r="Q20" s="2876">
        <v>40202.242594006762</v>
      </c>
      <c r="R20" s="2153"/>
      <c r="S20" s="2214"/>
      <c r="T20" s="2215"/>
      <c r="U20" s="2214"/>
      <c r="V20" s="2583"/>
      <c r="W20" s="2216"/>
      <c r="X20" s="1317"/>
    </row>
    <row r="21" spans="1:24">
      <c r="A21" s="1316"/>
      <c r="B21" s="2133"/>
      <c r="C21" s="2146"/>
      <c r="D21" s="2387" t="s">
        <v>1339</v>
      </c>
      <c r="E21" s="2388"/>
      <c r="F21" s="2120"/>
      <c r="G21" s="2154"/>
      <c r="H21" s="2119"/>
      <c r="I21" s="2154"/>
      <c r="J21" s="2119"/>
      <c r="K21" s="2869"/>
      <c r="L21" s="2119">
        <v>3009.3724876851156</v>
      </c>
      <c r="M21" s="2119"/>
      <c r="N21" s="2872">
        <v>3009.3724876851156</v>
      </c>
      <c r="O21" s="2119">
        <v>6.5994856206872017</v>
      </c>
      <c r="P21" s="2869">
        <v>3015.9719733058027</v>
      </c>
      <c r="Q21" s="2876">
        <v>3015.9719733058027</v>
      </c>
      <c r="R21" s="2153"/>
      <c r="S21" s="2214"/>
      <c r="T21" s="2215"/>
      <c r="U21" s="2214"/>
      <c r="V21" s="2583"/>
      <c r="W21" s="2217"/>
      <c r="X21" s="1317"/>
    </row>
    <row r="22" spans="1:24">
      <c r="A22" s="1316"/>
      <c r="B22" s="2133"/>
      <c r="C22" s="2218" t="s">
        <v>1340</v>
      </c>
      <c r="D22" s="2138"/>
      <c r="E22" s="2386"/>
      <c r="F22" s="2121">
        <v>3256.362886624187</v>
      </c>
      <c r="G22" s="2154"/>
      <c r="H22" s="2154">
        <v>0.16226364354915251</v>
      </c>
      <c r="I22" s="2119"/>
      <c r="J22" s="2122"/>
      <c r="K22" s="2869">
        <v>3256.5251502677361</v>
      </c>
      <c r="L22" s="2122">
        <v>8780.4543483429097</v>
      </c>
      <c r="M22" s="2154"/>
      <c r="N22" s="2873">
        <v>8780.4543483429097</v>
      </c>
      <c r="O22" s="2122">
        <v>560.65108067222229</v>
      </c>
      <c r="P22" s="2869">
        <v>9341.1054290151314</v>
      </c>
      <c r="Q22" s="2876">
        <v>12597.630579282868</v>
      </c>
      <c r="R22" s="2119"/>
      <c r="S22" s="2214"/>
      <c r="T22" s="2215"/>
      <c r="U22" s="2214"/>
      <c r="V22" s="2583"/>
      <c r="W22" s="2217"/>
      <c r="X22" s="1317"/>
    </row>
    <row r="23" spans="1:24">
      <c r="A23" s="1316"/>
      <c r="B23" s="2151"/>
      <c r="C23" s="2220" t="s">
        <v>1341</v>
      </c>
      <c r="D23" s="2152"/>
      <c r="E23" s="2389"/>
      <c r="F23" s="2123"/>
      <c r="G23" s="2124"/>
      <c r="H23" s="2124"/>
      <c r="I23" s="2124"/>
      <c r="J23" s="2124"/>
      <c r="K23" s="2870"/>
      <c r="L23" s="2123"/>
      <c r="M23" s="2124">
        <v>0</v>
      </c>
      <c r="N23" s="2874">
        <v>0</v>
      </c>
      <c r="O23" s="2124"/>
      <c r="P23" s="2870">
        <v>0</v>
      </c>
      <c r="Q23" s="2877">
        <v>0</v>
      </c>
      <c r="R23" s="2224"/>
      <c r="S23" s="2225"/>
      <c r="T23" s="2226"/>
      <c r="U23" s="2225"/>
      <c r="V23" s="2583"/>
      <c r="W23" s="2227">
        <v>0</v>
      </c>
      <c r="X23" s="1317"/>
    </row>
    <row r="24" spans="1:24">
      <c r="A24" s="1316"/>
      <c r="B24" s="2159" t="s">
        <v>1345</v>
      </c>
      <c r="C24" s="2383"/>
      <c r="D24" s="2383"/>
      <c r="E24" s="2228"/>
      <c r="F24" s="2143">
        <v>25685.750821859277</v>
      </c>
      <c r="G24" s="2114">
        <v>25848.539494765428</v>
      </c>
      <c r="H24" s="2114">
        <v>13.28424990989793</v>
      </c>
      <c r="I24" s="2114">
        <v>95.493912575806817</v>
      </c>
      <c r="J24" s="2144">
        <v>8679.8571030625899</v>
      </c>
      <c r="K24" s="2868">
        <v>60322.925582173004</v>
      </c>
      <c r="L24" s="2143">
        <v>17258.730494353011</v>
      </c>
      <c r="M24" s="2114">
        <v>0</v>
      </c>
      <c r="N24" s="2871">
        <v>17258.730494353011</v>
      </c>
      <c r="O24" s="2114">
        <v>2167.2969204542765</v>
      </c>
      <c r="P24" s="2868">
        <v>19426.027414807286</v>
      </c>
      <c r="Q24" s="2875">
        <v>79748.952996980282</v>
      </c>
      <c r="R24" s="2230"/>
      <c r="S24" s="2207"/>
      <c r="T24" s="2208"/>
      <c r="U24" s="2207"/>
      <c r="V24" s="2408"/>
      <c r="W24" s="2209">
        <v>0</v>
      </c>
      <c r="X24" s="1317"/>
    </row>
    <row r="25" spans="1:24">
      <c r="A25" s="1316"/>
      <c r="B25" s="2133"/>
      <c r="C25" s="2134"/>
      <c r="D25" s="2134"/>
      <c r="E25" s="2231" t="s">
        <v>1346</v>
      </c>
      <c r="F25" s="2148">
        <v>0</v>
      </c>
      <c r="G25" s="2119">
        <v>0</v>
      </c>
      <c r="H25" s="2119">
        <v>13.71776370833587</v>
      </c>
      <c r="I25" s="2119">
        <v>0</v>
      </c>
      <c r="J25" s="2119">
        <v>0</v>
      </c>
      <c r="K25" s="2127">
        <v>13.71776370833587</v>
      </c>
      <c r="L25" s="2125">
        <v>22050.032481256942</v>
      </c>
      <c r="M25" s="2867">
        <v>0</v>
      </c>
      <c r="N25" s="2149">
        <v>22050.032481256942</v>
      </c>
      <c r="O25" s="2126">
        <v>1720.5199733749785</v>
      </c>
      <c r="P25" s="2127">
        <v>23770.552454631921</v>
      </c>
      <c r="Q25" s="2233">
        <v>23784.270218340258</v>
      </c>
      <c r="R25" s="2234"/>
      <c r="S25" s="2235"/>
      <c r="T25" s="2156"/>
      <c r="U25" s="2235"/>
      <c r="V25" s="2408"/>
      <c r="W25" s="2239">
        <v>0</v>
      </c>
      <c r="X25" s="1317"/>
    </row>
    <row r="26" spans="1:24">
      <c r="A26" s="1316"/>
      <c r="B26" s="2133"/>
      <c r="C26" s="2134"/>
      <c r="D26" s="2134"/>
      <c r="E26" s="2240" t="s">
        <v>1347</v>
      </c>
      <c r="F26" s="2148">
        <v>23847.81779443807</v>
      </c>
      <c r="G26" s="2126">
        <v>23258.550414774094</v>
      </c>
      <c r="H26" s="2126">
        <v>0</v>
      </c>
      <c r="I26" s="2126">
        <v>90.020842201659732</v>
      </c>
      <c r="J26" s="2126">
        <v>7852.4634613965172</v>
      </c>
      <c r="K26" s="2127">
        <v>55048.852512810336</v>
      </c>
      <c r="L26" s="2125"/>
      <c r="M26" s="2126"/>
      <c r="N26" s="2149">
        <v>0</v>
      </c>
      <c r="O26" s="2126">
        <v>361.56636052783557</v>
      </c>
      <c r="P26" s="2127">
        <v>361.56636052783557</v>
      </c>
      <c r="Q26" s="2233">
        <v>55410.418873338174</v>
      </c>
      <c r="R26" s="2234"/>
      <c r="S26" s="2235"/>
      <c r="T26" s="2156"/>
      <c r="U26" s="2235"/>
      <c r="V26" s="2408"/>
      <c r="W26" s="2239"/>
      <c r="X26" s="1317"/>
    </row>
    <row r="27" spans="1:24">
      <c r="A27" s="1316"/>
      <c r="B27" s="2133"/>
      <c r="C27" s="2134"/>
      <c r="D27" s="2134"/>
      <c r="E27" s="2240" t="s">
        <v>1348</v>
      </c>
      <c r="F27" s="2148">
        <v>0</v>
      </c>
      <c r="G27" s="2126">
        <v>0</v>
      </c>
      <c r="H27" s="2126">
        <v>-0.43351379843793936</v>
      </c>
      <c r="I27" s="2126">
        <v>0</v>
      </c>
      <c r="J27" s="2126">
        <v>0</v>
      </c>
      <c r="K27" s="2127">
        <v>-0.43351379843793936</v>
      </c>
      <c r="L27" s="2125">
        <v>-4791.3019869039317</v>
      </c>
      <c r="M27" s="2126">
        <v>0</v>
      </c>
      <c r="N27" s="2149">
        <v>-4791.3019869039317</v>
      </c>
      <c r="O27" s="2126">
        <v>51.120584941738727</v>
      </c>
      <c r="P27" s="2127">
        <v>-4740.1814019621934</v>
      </c>
      <c r="Q27" s="2233">
        <v>-4740.6149157606314</v>
      </c>
      <c r="R27" s="2234"/>
      <c r="S27" s="2235"/>
      <c r="T27" s="2156"/>
      <c r="U27" s="2235"/>
      <c r="V27" s="2408"/>
      <c r="W27" s="2015">
        <v>0</v>
      </c>
      <c r="X27" s="2356"/>
    </row>
    <row r="28" spans="1:24">
      <c r="A28" s="1316"/>
      <c r="B28" s="2133"/>
      <c r="C28" s="2134"/>
      <c r="D28" s="2134"/>
      <c r="E28" s="2237" t="s">
        <v>1349</v>
      </c>
      <c r="F28" s="2148">
        <v>1837.9330274212086</v>
      </c>
      <c r="G28" s="2126">
        <v>2589.9890799913323</v>
      </c>
      <c r="H28" s="2126">
        <v>0</v>
      </c>
      <c r="I28" s="2126">
        <v>5.4730703741470865</v>
      </c>
      <c r="J28" s="2126">
        <v>827.39364166607254</v>
      </c>
      <c r="K28" s="2127">
        <v>5260.7888194527604</v>
      </c>
      <c r="L28" s="2125"/>
      <c r="M28" s="2126"/>
      <c r="N28" s="2149">
        <v>0</v>
      </c>
      <c r="O28" s="2126">
        <v>34.09000160972338</v>
      </c>
      <c r="P28" s="2127">
        <v>34.09000160972338</v>
      </c>
      <c r="Q28" s="2233">
        <v>5294.8788210624834</v>
      </c>
      <c r="R28" s="2234"/>
      <c r="S28" s="2235"/>
      <c r="T28" s="2156"/>
      <c r="U28" s="2235"/>
      <c r="V28" s="2404"/>
      <c r="W28" s="2239"/>
      <c r="X28" s="1317"/>
    </row>
    <row r="29" spans="1:24">
      <c r="A29" s="1316"/>
      <c r="B29" s="2133"/>
      <c r="C29" s="2142" t="s">
        <v>1337</v>
      </c>
      <c r="D29" s="2383"/>
      <c r="E29" s="2384"/>
      <c r="F29" s="2143">
        <v>25685.750821859277</v>
      </c>
      <c r="G29" s="2114">
        <v>25848.539494765428</v>
      </c>
      <c r="H29" s="2114">
        <v>12.429142743197801</v>
      </c>
      <c r="I29" s="2114">
        <v>95.493912575806817</v>
      </c>
      <c r="J29" s="2144">
        <v>8679.8571030625899</v>
      </c>
      <c r="K29" s="2868">
        <v>60322.070475006301</v>
      </c>
      <c r="L29" s="2116">
        <v>8629.3652471765054</v>
      </c>
      <c r="M29" s="2114"/>
      <c r="N29" s="2871">
        <v>8629.3652471765054</v>
      </c>
      <c r="O29" s="2114">
        <v>1552.3123710285809</v>
      </c>
      <c r="P29" s="2868">
        <v>10181.677618205085</v>
      </c>
      <c r="Q29" s="2875">
        <v>70503.748093211383</v>
      </c>
      <c r="R29" s="2117"/>
      <c r="S29" s="2207"/>
      <c r="T29" s="2208"/>
      <c r="U29" s="2207"/>
      <c r="V29" s="2583"/>
      <c r="W29" s="2209"/>
      <c r="X29" s="1317"/>
    </row>
    <row r="30" spans="1:24">
      <c r="A30" s="1316"/>
      <c r="B30" s="2133"/>
      <c r="C30" s="2146"/>
      <c r="D30" s="2385" t="s">
        <v>1338</v>
      </c>
      <c r="E30" s="2386"/>
      <c r="F30" s="2120">
        <v>25685.750821859277</v>
      </c>
      <c r="G30" s="2119">
        <v>25848.539494765428</v>
      </c>
      <c r="H30" s="2119">
        <v>12.429142743197801</v>
      </c>
      <c r="I30" s="2119">
        <v>95.493912575806817</v>
      </c>
      <c r="J30" s="2119">
        <v>8679.8571030625899</v>
      </c>
      <c r="K30" s="2210">
        <v>60322.070475006301</v>
      </c>
      <c r="L30" s="2120">
        <v>6781.5281724925553</v>
      </c>
      <c r="M30" s="2211"/>
      <c r="N30" s="2212">
        <v>6781.5281724925553</v>
      </c>
      <c r="O30" s="2119">
        <v>1552.3123710285809</v>
      </c>
      <c r="P30" s="2210">
        <v>8333.8405435211353</v>
      </c>
      <c r="Q30" s="2213">
        <v>68655.911018527433</v>
      </c>
      <c r="R30" s="2153"/>
      <c r="S30" s="2214"/>
      <c r="T30" s="2215"/>
      <c r="U30" s="2214"/>
      <c r="V30" s="2583"/>
      <c r="W30" s="2216"/>
      <c r="X30" s="1317"/>
    </row>
    <row r="31" spans="1:24">
      <c r="A31" s="1316"/>
      <c r="B31" s="2133"/>
      <c r="C31" s="2146"/>
      <c r="D31" s="2387" t="s">
        <v>1339</v>
      </c>
      <c r="E31" s="2388"/>
      <c r="F31" s="2120"/>
      <c r="G31" s="2154"/>
      <c r="H31" s="2119"/>
      <c r="I31" s="2154"/>
      <c r="J31" s="2119"/>
      <c r="K31" s="2210"/>
      <c r="L31" s="2119">
        <v>1847.8370746839496</v>
      </c>
      <c r="M31" s="2119"/>
      <c r="N31" s="2212">
        <v>1847.8370746839496</v>
      </c>
      <c r="O31" s="2119">
        <v>0</v>
      </c>
      <c r="P31" s="2210">
        <v>1847.8370746839496</v>
      </c>
      <c r="Q31" s="2213">
        <v>1847.8370746839496</v>
      </c>
      <c r="R31" s="2153"/>
      <c r="S31" s="2214"/>
      <c r="T31" s="2215"/>
      <c r="U31" s="2214"/>
      <c r="V31" s="2583"/>
      <c r="W31" s="2217"/>
      <c r="X31" s="1317"/>
    </row>
    <row r="32" spans="1:24">
      <c r="A32" s="1316"/>
      <c r="B32" s="2133"/>
      <c r="C32" s="2218" t="s">
        <v>1340</v>
      </c>
      <c r="D32" s="2138"/>
      <c r="E32" s="2386"/>
      <c r="F32" s="2121">
        <v>0</v>
      </c>
      <c r="G32" s="2154"/>
      <c r="H32" s="2154">
        <v>0.85510716670012987</v>
      </c>
      <c r="I32" s="2119"/>
      <c r="J32" s="2122"/>
      <c r="K32" s="2210">
        <v>0.85510716670012987</v>
      </c>
      <c r="L32" s="2122">
        <v>8629.3652471765054</v>
      </c>
      <c r="M32" s="2154"/>
      <c r="N32" s="2219">
        <v>8629.3652471765054</v>
      </c>
      <c r="O32" s="2122">
        <v>614.98454942569572</v>
      </c>
      <c r="P32" s="2210">
        <v>9244.3497966022005</v>
      </c>
      <c r="Q32" s="2213">
        <v>9245.2049037689012</v>
      </c>
      <c r="R32" s="2119"/>
      <c r="S32" s="2214"/>
      <c r="T32" s="2215"/>
      <c r="U32" s="2214"/>
      <c r="V32" s="2583"/>
      <c r="W32" s="2217"/>
      <c r="X32" s="1317"/>
    </row>
    <row r="33" spans="1:24">
      <c r="A33" s="1316"/>
      <c r="B33" s="2151"/>
      <c r="C33" s="2220" t="s">
        <v>1341</v>
      </c>
      <c r="D33" s="2152"/>
      <c r="E33" s="2389"/>
      <c r="F33" s="2123"/>
      <c r="G33" s="2124"/>
      <c r="H33" s="2124"/>
      <c r="I33" s="2124"/>
      <c r="J33" s="2124"/>
      <c r="K33" s="2221"/>
      <c r="L33" s="2123"/>
      <c r="M33" s="2124">
        <v>0</v>
      </c>
      <c r="N33" s="2222">
        <v>0</v>
      </c>
      <c r="O33" s="2124"/>
      <c r="P33" s="2221">
        <v>0</v>
      </c>
      <c r="Q33" s="2223">
        <v>0</v>
      </c>
      <c r="R33" s="2224"/>
      <c r="S33" s="2225"/>
      <c r="T33" s="2226"/>
      <c r="U33" s="2225"/>
      <c r="V33" s="2583"/>
      <c r="W33" s="2227">
        <v>0</v>
      </c>
      <c r="X33" s="1317"/>
    </row>
    <row r="34" spans="1:24">
      <c r="A34" s="1316"/>
      <c r="B34" s="2241" t="s">
        <v>1350</v>
      </c>
      <c r="C34" s="2242"/>
      <c r="D34" s="2242"/>
      <c r="E34" s="2243"/>
      <c r="F34" s="2166">
        <v>0</v>
      </c>
      <c r="G34" s="2113">
        <v>0</v>
      </c>
      <c r="H34" s="2113">
        <v>0</v>
      </c>
      <c r="I34" s="2113">
        <v>0</v>
      </c>
      <c r="J34" s="2113">
        <v>0</v>
      </c>
      <c r="K34" s="2165">
        <v>0</v>
      </c>
      <c r="L34" s="2166"/>
      <c r="M34" s="2113"/>
      <c r="N34" s="2167">
        <v>0</v>
      </c>
      <c r="O34" s="2113">
        <v>0</v>
      </c>
      <c r="P34" s="2165">
        <v>0</v>
      </c>
      <c r="Q34" s="2579">
        <v>0</v>
      </c>
      <c r="R34" s="2181"/>
      <c r="S34" s="2580"/>
      <c r="T34" s="2169"/>
      <c r="U34" s="2580"/>
      <c r="V34" s="2408"/>
      <c r="W34" s="2182"/>
      <c r="X34" s="1317"/>
    </row>
    <row r="35" spans="1:24">
      <c r="A35" s="1316"/>
      <c r="B35" s="2133" t="s">
        <v>680</v>
      </c>
      <c r="C35" s="2390"/>
      <c r="D35" s="2390"/>
      <c r="E35" s="2135"/>
      <c r="F35" s="2137">
        <v>87611.520384428179</v>
      </c>
      <c r="G35" s="2140">
        <v>70188.893147150811</v>
      </c>
      <c r="H35" s="2140">
        <v>23.200820170629591</v>
      </c>
      <c r="I35" s="2140">
        <v>304.77221985332631</v>
      </c>
      <c r="J35" s="2140">
        <v>22212.647844637348</v>
      </c>
      <c r="K35" s="2200">
        <v>180341.03441624029</v>
      </c>
      <c r="L35" s="2137">
        <v>72168.848666707403</v>
      </c>
      <c r="M35" s="2140">
        <v>0</v>
      </c>
      <c r="N35" s="2244">
        <v>72168.848666707403</v>
      </c>
      <c r="O35" s="2140">
        <v>6556.9528358123298</v>
      </c>
      <c r="P35" s="2200">
        <v>78725.801502519738</v>
      </c>
      <c r="Q35" s="2201">
        <v>259066.83591876004</v>
      </c>
      <c r="R35" s="2140">
        <v>121718.81489507042</v>
      </c>
      <c r="S35" s="2170">
        <v>380785.65081383043</v>
      </c>
      <c r="T35" s="2179">
        <v>31527.844950379385</v>
      </c>
      <c r="U35" s="2580">
        <v>412515.21100863785</v>
      </c>
      <c r="V35" s="2408"/>
      <c r="W35" s="2203">
        <v>0</v>
      </c>
      <c r="X35" s="1317"/>
    </row>
    <row r="36" spans="1:24">
      <c r="A36" s="1316"/>
      <c r="B36" s="2133"/>
      <c r="C36" s="2135"/>
      <c r="D36" s="2142" t="s">
        <v>1338</v>
      </c>
      <c r="E36" s="2391"/>
      <c r="F36" s="2116">
        <v>77455.694176166886</v>
      </c>
      <c r="G36" s="2114">
        <v>69468.893147150811</v>
      </c>
      <c r="H36" s="2114">
        <v>21.707383376246163</v>
      </c>
      <c r="I36" s="2114">
        <v>277.00235985332631</v>
      </c>
      <c r="J36" s="2114">
        <v>22212.647844637348</v>
      </c>
      <c r="K36" s="2204">
        <v>169435.94491118463</v>
      </c>
      <c r="L36" s="2116">
        <v>26951.738688012225</v>
      </c>
      <c r="M36" s="2114">
        <v>0</v>
      </c>
      <c r="N36" s="2205">
        <v>26951.738688012225</v>
      </c>
      <c r="O36" s="2114">
        <v>4212.2870140245286</v>
      </c>
      <c r="P36" s="2204">
        <v>31164.025702036754</v>
      </c>
      <c r="Q36" s="2206">
        <v>200599.97061322138</v>
      </c>
      <c r="R36" s="2229">
        <v>18874.370722115487</v>
      </c>
      <c r="S36" s="2207">
        <v>219474.34133533685</v>
      </c>
      <c r="T36" s="2208">
        <v>2874.7626185234853</v>
      </c>
      <c r="U36" s="2207">
        <v>222349.10395386035</v>
      </c>
      <c r="V36" s="2408"/>
      <c r="W36" s="2209">
        <v>0</v>
      </c>
      <c r="X36" s="1317"/>
    </row>
    <row r="37" spans="1:24">
      <c r="A37" s="1316"/>
      <c r="B37" s="2133"/>
      <c r="C37" s="2135"/>
      <c r="D37" s="2145"/>
      <c r="E37" s="2392" t="s">
        <v>1351</v>
      </c>
      <c r="F37" s="2121">
        <v>72350.260354380429</v>
      </c>
      <c r="G37" s="2119">
        <v>67896.361211883952</v>
      </c>
      <c r="H37" s="2119">
        <v>17.732424786468378</v>
      </c>
      <c r="I37" s="2119">
        <v>255.44501087640299</v>
      </c>
      <c r="J37" s="2122">
        <v>21926.997957949123</v>
      </c>
      <c r="K37" s="2210">
        <v>162446.79695987634</v>
      </c>
      <c r="L37" s="2120">
        <v>16452.60453589588</v>
      </c>
      <c r="M37" s="2119">
        <v>0</v>
      </c>
      <c r="N37" s="2212">
        <v>16452.60453589588</v>
      </c>
      <c r="O37" s="2119">
        <v>3743.5696125786812</v>
      </c>
      <c r="P37" s="2210">
        <v>20196.174148474562</v>
      </c>
      <c r="Q37" s="2213">
        <v>182642.9711083509</v>
      </c>
      <c r="R37" s="2245"/>
      <c r="S37" s="2238">
        <v>182642.9711083509</v>
      </c>
      <c r="T37" s="2215"/>
      <c r="U37" s="2170"/>
      <c r="V37" s="2408"/>
      <c r="W37" s="2203"/>
      <c r="X37" s="1317"/>
    </row>
    <row r="38" spans="1:24">
      <c r="A38" s="1316"/>
      <c r="B38" s="2133"/>
      <c r="C38" s="2135"/>
      <c r="D38" s="2145"/>
      <c r="E38" s="2392" t="s">
        <v>1352</v>
      </c>
      <c r="F38" s="2121">
        <v>5105.4338217864561</v>
      </c>
      <c r="G38" s="2119">
        <v>1572.531935266853</v>
      </c>
      <c r="H38" s="2119">
        <v>3.9749585897777875</v>
      </c>
      <c r="I38" s="2119">
        <v>21.557348976923311</v>
      </c>
      <c r="J38" s="2122">
        <v>285.64988668822332</v>
      </c>
      <c r="K38" s="2210">
        <v>6989.1479513082331</v>
      </c>
      <c r="L38" s="2246">
        <v>10499.134152116343</v>
      </c>
      <c r="M38" s="2119">
        <v>0</v>
      </c>
      <c r="N38" s="2212">
        <v>10499.134152116343</v>
      </c>
      <c r="O38" s="2119">
        <v>468.71740144584749</v>
      </c>
      <c r="P38" s="2210">
        <v>10967.85155356219</v>
      </c>
      <c r="Q38" s="2213">
        <v>17956.999504870422</v>
      </c>
      <c r="R38" s="2245"/>
      <c r="S38" s="2238">
        <v>17956.999504870422</v>
      </c>
      <c r="T38" s="2215"/>
      <c r="U38" s="2214"/>
      <c r="V38" s="2408"/>
      <c r="W38" s="2217"/>
      <c r="X38" s="1317"/>
    </row>
    <row r="39" spans="1:24">
      <c r="A39" s="1316"/>
      <c r="B39" s="2133"/>
      <c r="C39" s="2135"/>
      <c r="D39" s="2247" t="s">
        <v>1353</v>
      </c>
      <c r="E39" s="2388"/>
      <c r="F39" s="2147">
        <v>10155.8262082613</v>
      </c>
      <c r="G39" s="2119">
        <v>720</v>
      </c>
      <c r="H39" s="2119">
        <v>1.4934367943834268</v>
      </c>
      <c r="I39" s="2119">
        <v>27.769860000000001</v>
      </c>
      <c r="J39" s="2150">
        <v>0</v>
      </c>
      <c r="K39" s="2248">
        <v>10905.089505055685</v>
      </c>
      <c r="L39" s="2118">
        <v>45217.109978695175</v>
      </c>
      <c r="M39" s="2115">
        <v>0</v>
      </c>
      <c r="N39" s="2249">
        <v>45217.109978695175</v>
      </c>
      <c r="O39" s="2115">
        <v>2344.6658217878007</v>
      </c>
      <c r="P39" s="2248">
        <v>47561.775800482974</v>
      </c>
      <c r="Q39" s="2250">
        <v>58466.86530553866</v>
      </c>
      <c r="R39" s="2251">
        <v>102844.44417295493</v>
      </c>
      <c r="S39" s="2238">
        <v>161311.30947849358</v>
      </c>
      <c r="T39" s="2252">
        <v>28653.082331855901</v>
      </c>
      <c r="U39" s="2214">
        <v>189964.39181034948</v>
      </c>
      <c r="V39" s="2408"/>
      <c r="W39" s="2253">
        <v>0</v>
      </c>
      <c r="X39" s="1317"/>
    </row>
    <row r="40" spans="1:24">
      <c r="A40" s="1316"/>
      <c r="B40" s="2133"/>
      <c r="C40" s="2135"/>
      <c r="D40" s="2145"/>
      <c r="E40" s="2393" t="s">
        <v>1354</v>
      </c>
      <c r="F40" s="2147">
        <v>10155.8262082613</v>
      </c>
      <c r="G40" s="2119">
        <v>0</v>
      </c>
      <c r="H40" s="2119">
        <v>1.4934367943834268</v>
      </c>
      <c r="I40" s="2119">
        <v>0</v>
      </c>
      <c r="J40" s="2150">
        <v>0</v>
      </c>
      <c r="K40" s="2248">
        <v>10157.319645055684</v>
      </c>
      <c r="L40" s="2118">
        <v>35628.095738711912</v>
      </c>
      <c r="M40" s="2115">
        <v>0</v>
      </c>
      <c r="N40" s="2249">
        <v>35628.095738711912</v>
      </c>
      <c r="O40" s="2115">
        <v>2320.0353891589407</v>
      </c>
      <c r="P40" s="2248">
        <v>37948.131127870853</v>
      </c>
      <c r="Q40" s="2250">
        <v>48105.450772926539</v>
      </c>
      <c r="R40" s="2115">
        <v>95593.742191062483</v>
      </c>
      <c r="S40" s="2238">
        <v>143699.19296398901</v>
      </c>
      <c r="T40" s="2215"/>
      <c r="U40" s="2214"/>
      <c r="V40" s="2408"/>
      <c r="W40" s="2253">
        <v>0</v>
      </c>
      <c r="X40" s="1317"/>
    </row>
    <row r="41" spans="1:24" ht="13.5" customHeight="1" thickBot="1">
      <c r="A41" s="1316"/>
      <c r="B41" s="2157"/>
      <c r="C41" s="2254"/>
      <c r="D41" s="2255"/>
      <c r="E41" s="2394" t="s">
        <v>1339</v>
      </c>
      <c r="F41" s="2129">
        <v>0</v>
      </c>
      <c r="G41" s="2130">
        <v>720</v>
      </c>
      <c r="H41" s="2130">
        <v>0</v>
      </c>
      <c r="I41" s="2130">
        <v>27.769860000000001</v>
      </c>
      <c r="J41" s="2130">
        <v>0</v>
      </c>
      <c r="K41" s="2256">
        <v>747.76985999999999</v>
      </c>
      <c r="L41" s="2129">
        <v>9589.0142399832621</v>
      </c>
      <c r="M41" s="2130">
        <v>0</v>
      </c>
      <c r="N41" s="2257">
        <v>9589.0142399832621</v>
      </c>
      <c r="O41" s="2130">
        <v>24.630432628860063</v>
      </c>
      <c r="P41" s="2256">
        <v>9613.644672612123</v>
      </c>
      <c r="Q41" s="2258">
        <v>10361.414532612123</v>
      </c>
      <c r="R41" s="2259">
        <v>7250.7019818924446</v>
      </c>
      <c r="S41" s="2260">
        <v>17612.116514504567</v>
      </c>
      <c r="T41" s="2261"/>
      <c r="U41" s="2260"/>
      <c r="V41" s="2408"/>
      <c r="W41" s="2262">
        <v>0</v>
      </c>
      <c r="X41" s="1317"/>
    </row>
    <row r="42" spans="1:24" ht="14.25" thickBot="1">
      <c r="A42" s="1316"/>
      <c r="B42" s="2353"/>
      <c r="C42" s="2353"/>
      <c r="D42" s="2353"/>
      <c r="E42" s="2353"/>
      <c r="F42" s="2404"/>
      <c r="G42" s="2404"/>
      <c r="H42" s="2404"/>
      <c r="I42" s="2404"/>
      <c r="J42" s="2404"/>
      <c r="K42" s="2404"/>
      <c r="L42" s="2404"/>
      <c r="M42" s="2404"/>
      <c r="N42" s="2404"/>
      <c r="O42" s="2404"/>
      <c r="P42" s="2404"/>
      <c r="Q42" s="2404"/>
      <c r="R42" s="2404"/>
      <c r="S42" s="2404"/>
      <c r="T42" s="2404"/>
      <c r="U42" s="2584" t="s">
        <v>1434</v>
      </c>
      <c r="V42" s="2408"/>
      <c r="W42" s="2408"/>
      <c r="X42" s="1317"/>
    </row>
    <row r="43" spans="1:24">
      <c r="A43" s="1316"/>
      <c r="B43" s="2263" t="s">
        <v>1356</v>
      </c>
      <c r="C43" s="2397"/>
      <c r="D43" s="2397"/>
      <c r="E43" s="2264"/>
      <c r="F43" s="2265">
        <v>3533.8879996955438</v>
      </c>
      <c r="G43" s="2266">
        <v>2599.5716312812137</v>
      </c>
      <c r="H43" s="2266">
        <v>1.6976928473639139</v>
      </c>
      <c r="I43" s="2266">
        <v>11.053587967093703</v>
      </c>
      <c r="J43" s="2266">
        <v>722.34880074562011</v>
      </c>
      <c r="K43" s="2267">
        <v>6868.5597125368349</v>
      </c>
      <c r="L43" s="2268">
        <v>2728.8837469057926</v>
      </c>
      <c r="M43" s="2266">
        <v>0</v>
      </c>
      <c r="N43" s="2269">
        <v>2728.8837469057926</v>
      </c>
      <c r="O43" s="2266">
        <v>249.4156584983551</v>
      </c>
      <c r="P43" s="2267">
        <v>2978.2994054041478</v>
      </c>
      <c r="Q43" s="2270">
        <v>9846.8591179409832</v>
      </c>
      <c r="R43" s="2131">
        <v>2213.2995689349159</v>
      </c>
      <c r="S43" s="2271">
        <v>12060.158686875899</v>
      </c>
      <c r="T43" s="2158"/>
      <c r="U43" s="2272">
        <v>36.486312677177118</v>
      </c>
      <c r="V43" s="2408"/>
      <c r="W43" s="2272">
        <v>0</v>
      </c>
      <c r="X43" s="1317"/>
    </row>
    <row r="44" spans="1:24">
      <c r="A44" s="1316"/>
      <c r="B44" s="2133"/>
      <c r="C44" s="2385" t="s">
        <v>1351</v>
      </c>
      <c r="D44" s="2398"/>
      <c r="E44" s="2139"/>
      <c r="F44" s="1977">
        <v>3285.0398349929596</v>
      </c>
      <c r="G44" s="1978">
        <v>2523.0670094872212</v>
      </c>
      <c r="H44" s="1978">
        <v>1.3868189548514729</v>
      </c>
      <c r="I44" s="1978">
        <v>10.095305490591677</v>
      </c>
      <c r="J44" s="1978">
        <v>712.21358593344257</v>
      </c>
      <c r="K44" s="2273">
        <v>6531.8025548590649</v>
      </c>
      <c r="L44" s="1977">
        <v>1719.351935100507</v>
      </c>
      <c r="M44" s="1978">
        <v>0</v>
      </c>
      <c r="N44" s="2274">
        <v>1719.351935100507</v>
      </c>
      <c r="O44" s="1978">
        <v>221.66221744791741</v>
      </c>
      <c r="P44" s="2273">
        <v>1941.0141525484244</v>
      </c>
      <c r="Q44" s="2275">
        <v>8472.81670740749</v>
      </c>
      <c r="R44" s="2276"/>
      <c r="S44" s="2277"/>
      <c r="T44" s="2278"/>
      <c r="U44" s="1985">
        <v>34.54544997979459</v>
      </c>
      <c r="V44" s="2408"/>
      <c r="W44" s="2217">
        <v>0</v>
      </c>
      <c r="X44" s="1317"/>
    </row>
    <row r="45" spans="1:24" ht="14.25" thickBot="1">
      <c r="A45" s="1316"/>
      <c r="B45" s="2157"/>
      <c r="C45" s="2399" t="s">
        <v>1352</v>
      </c>
      <c r="D45" s="2400"/>
      <c r="E45" s="2279"/>
      <c r="F45" s="2585">
        <v>248.84816470258426</v>
      </c>
      <c r="G45" s="2586">
        <v>76.504621793992612</v>
      </c>
      <c r="H45" s="2032">
        <v>0.31087389251244107</v>
      </c>
      <c r="I45" s="2032">
        <v>0.95828247650202592</v>
      </c>
      <c r="J45" s="2586">
        <v>10.13521481217753</v>
      </c>
      <c r="K45" s="2280">
        <v>336.75715767776887</v>
      </c>
      <c r="L45" s="2031">
        <v>1009.5318118052855</v>
      </c>
      <c r="M45" s="2032">
        <v>0</v>
      </c>
      <c r="N45" s="2281">
        <v>1009.5318118052855</v>
      </c>
      <c r="O45" s="2586">
        <v>27.753441050437679</v>
      </c>
      <c r="P45" s="2280">
        <v>1037.2852528557232</v>
      </c>
      <c r="Q45" s="2282">
        <v>1374.0424105334921</v>
      </c>
      <c r="R45" s="2283"/>
      <c r="S45" s="2284"/>
      <c r="T45" s="2587"/>
      <c r="U45" s="2588">
        <v>1.9408626973825278</v>
      </c>
      <c r="V45" s="2408"/>
      <c r="W45" s="2589"/>
      <c r="X45" s="1317"/>
    </row>
    <row r="46" spans="1:24" ht="14.25" thickBot="1">
      <c r="A46" s="1316"/>
      <c r="B46" s="2353"/>
      <c r="C46" s="2353"/>
      <c r="D46" s="2353"/>
      <c r="E46" s="2353"/>
      <c r="F46" s="2404"/>
      <c r="G46" s="2404"/>
      <c r="H46" s="2404"/>
      <c r="I46" s="2404"/>
      <c r="J46" s="2404"/>
      <c r="K46" s="2404"/>
      <c r="L46" s="2404"/>
      <c r="M46" s="2404"/>
      <c r="N46" s="2404"/>
      <c r="O46" s="2404"/>
      <c r="P46" s="2408"/>
      <c r="Q46" s="2408"/>
      <c r="R46" s="2404"/>
      <c r="S46" s="2408"/>
      <c r="T46" s="2590"/>
      <c r="U46" s="2408"/>
      <c r="V46" s="2408"/>
      <c r="W46" s="2408"/>
      <c r="X46" s="1317"/>
    </row>
    <row r="47" spans="1:24">
      <c r="A47" s="1316"/>
      <c r="B47" s="2263" t="s">
        <v>1357</v>
      </c>
      <c r="C47" s="2397"/>
      <c r="D47" s="2397"/>
      <c r="E47" s="2264"/>
      <c r="F47" s="2285">
        <v>829966.22039648762</v>
      </c>
      <c r="G47" s="2286">
        <v>809458.17961395881</v>
      </c>
      <c r="H47" s="2286"/>
      <c r="I47" s="2286">
        <v>3132.9599547865328</v>
      </c>
      <c r="J47" s="2286">
        <v>273286.19649957184</v>
      </c>
      <c r="K47" s="2287">
        <v>1915843.556464805</v>
      </c>
      <c r="L47" s="2288"/>
      <c r="M47" s="2289"/>
      <c r="N47" s="2290"/>
      <c r="O47" s="2286">
        <v>12583.451796574434</v>
      </c>
      <c r="P47" s="2287">
        <v>12583.451796574434</v>
      </c>
      <c r="Q47" s="2291">
        <v>1928427.0082613796</v>
      </c>
      <c r="R47" s="2408"/>
      <c r="S47" s="2292"/>
      <c r="T47" s="2293"/>
      <c r="U47" s="2408"/>
      <c r="V47" s="2408"/>
      <c r="W47" s="2408"/>
      <c r="X47" s="1317"/>
    </row>
    <row r="48" spans="1:24">
      <c r="A48" s="1316"/>
      <c r="B48" s="2133"/>
      <c r="C48" s="2385" t="s">
        <v>1351</v>
      </c>
      <c r="D48" s="2398"/>
      <c r="E48" s="2139"/>
      <c r="F48" s="2076">
        <v>775259.62125459616</v>
      </c>
      <c r="G48" s="2077">
        <v>791134.88727346284</v>
      </c>
      <c r="H48" s="2077"/>
      <c r="I48" s="2077">
        <v>2889.1414143530833</v>
      </c>
      <c r="J48" s="2077">
        <v>269771.7946322409</v>
      </c>
      <c r="K48" s="2294">
        <v>1839055.4445746529</v>
      </c>
      <c r="L48" s="2079"/>
      <c r="M48" s="2080"/>
      <c r="N48" s="2295"/>
      <c r="O48" s="2077">
        <v>11754.02303629591</v>
      </c>
      <c r="P48" s="2296">
        <v>11754.02303629591</v>
      </c>
      <c r="Q48" s="2297">
        <v>1850809.467610949</v>
      </c>
      <c r="R48" s="2408"/>
      <c r="S48" s="2408"/>
      <c r="T48" s="2591"/>
      <c r="U48" s="2298"/>
      <c r="V48" s="2408"/>
      <c r="W48" s="2408"/>
      <c r="X48" s="1317"/>
    </row>
    <row r="49" spans="1:24" ht="14.25" thickBot="1">
      <c r="A49" s="1316"/>
      <c r="B49" s="2157"/>
      <c r="C49" s="2399" t="s">
        <v>1352</v>
      </c>
      <c r="D49" s="2400"/>
      <c r="E49" s="2279"/>
      <c r="F49" s="2592">
        <v>54706.599141891478</v>
      </c>
      <c r="G49" s="2593">
        <v>18323.292340495987</v>
      </c>
      <c r="H49" s="2085"/>
      <c r="I49" s="2085">
        <v>243.81854043344947</v>
      </c>
      <c r="J49" s="2593">
        <v>3514.4018673309474</v>
      </c>
      <c r="K49" s="2299">
        <v>76788.111890151864</v>
      </c>
      <c r="L49" s="2087"/>
      <c r="M49" s="2088"/>
      <c r="N49" s="2300"/>
      <c r="O49" s="2593">
        <v>829.42876027852492</v>
      </c>
      <c r="P49" s="2301">
        <v>829.42876027852492</v>
      </c>
      <c r="Q49" s="2302">
        <v>77617.540650430383</v>
      </c>
      <c r="R49" s="2408"/>
      <c r="S49" s="2408"/>
      <c r="T49" s="2594"/>
      <c r="U49" s="2298"/>
      <c r="V49" s="2408"/>
      <c r="W49" s="2408"/>
      <c r="X49" s="1317"/>
    </row>
    <row r="50" spans="1:24" ht="15" thickBot="1">
      <c r="A50" s="1316"/>
      <c r="B50" s="2353"/>
      <c r="C50" s="2353"/>
      <c r="D50" s="2353"/>
      <c r="E50" s="2353"/>
      <c r="F50" s="2405"/>
      <c r="G50" s="2405"/>
      <c r="H50" s="2405"/>
      <c r="I50" s="2405"/>
      <c r="J50" s="2405"/>
      <c r="K50" s="2405"/>
      <c r="L50" s="2405"/>
      <c r="M50" s="2405"/>
      <c r="N50" s="2405"/>
      <c r="O50" s="2405"/>
      <c r="P50" s="2405"/>
      <c r="Q50" s="2405"/>
      <c r="R50" s="2405"/>
      <c r="S50" s="2405"/>
      <c r="T50" s="2595"/>
      <c r="U50" s="2298"/>
      <c r="V50" s="2408"/>
      <c r="W50" s="2408"/>
      <c r="X50" s="1317"/>
    </row>
    <row r="51" spans="1:24" ht="14.25" thickBot="1">
      <c r="A51" s="1316"/>
      <c r="B51" s="2303" t="s">
        <v>1358</v>
      </c>
      <c r="C51" s="2402"/>
      <c r="D51" s="2402"/>
      <c r="E51" s="2304"/>
      <c r="F51" s="2305">
        <v>21.917982172281619</v>
      </c>
      <c r="G51" s="2306">
        <v>26.723207897492198</v>
      </c>
      <c r="H51" s="2306">
        <v>12.78640209267078</v>
      </c>
      <c r="I51" s="2306">
        <v>25.059949826061587</v>
      </c>
      <c r="J51" s="2306">
        <v>30.750584512231615</v>
      </c>
      <c r="K51" s="2307">
        <v>24.668336886104633</v>
      </c>
      <c r="L51" s="2305">
        <v>9.8764700836274439</v>
      </c>
      <c r="M51" s="2306">
        <v>0</v>
      </c>
      <c r="N51" s="2308">
        <v>9.8764700836274439</v>
      </c>
      <c r="O51" s="2306">
        <v>16.888622949277696</v>
      </c>
      <c r="P51" s="2307">
        <v>10.463698057183029</v>
      </c>
      <c r="Q51" s="2309">
        <v>20.37197528780808</v>
      </c>
      <c r="R51" s="2310">
        <v>8.527707223653513</v>
      </c>
      <c r="S51" s="2311">
        <v>18.198296310493255</v>
      </c>
      <c r="T51" s="2312"/>
      <c r="U51" s="2298"/>
      <c r="V51" s="2408"/>
      <c r="W51" s="2408"/>
      <c r="X51" s="1317"/>
    </row>
    <row r="52" spans="1:24" ht="14.25" thickBot="1">
      <c r="A52" s="1316"/>
      <c r="B52" s="2303" t="s">
        <v>1359</v>
      </c>
      <c r="C52" s="2402"/>
      <c r="D52" s="2402"/>
      <c r="E52" s="2304"/>
      <c r="F52" s="2596">
        <v>9.3323911591444181E-2</v>
      </c>
      <c r="G52" s="2597">
        <v>8.5821472803303364E-2</v>
      </c>
      <c r="H52" s="2597"/>
      <c r="I52" s="2597">
        <v>8.8415544357699952E-2</v>
      </c>
      <c r="J52" s="2597">
        <v>8.1279801648057801E-2</v>
      </c>
      <c r="K52" s="2598">
        <v>8.8428012274874179E-2</v>
      </c>
      <c r="L52" s="2404"/>
      <c r="M52" s="2404"/>
      <c r="N52" s="2404"/>
      <c r="O52" s="1317"/>
      <c r="P52" s="1317"/>
      <c r="Q52" s="1317"/>
      <c r="R52" s="2599"/>
      <c r="S52" s="1317"/>
      <c r="T52" s="1317"/>
      <c r="U52" s="2298"/>
      <c r="V52" s="1317"/>
      <c r="W52" s="1317"/>
      <c r="X52" s="1317"/>
    </row>
    <row r="53" spans="1:24">
      <c r="A53" s="1316"/>
      <c r="B53" s="2134"/>
      <c r="C53" s="2390"/>
      <c r="D53" s="2390"/>
      <c r="E53" s="2134"/>
      <c r="F53" s="2403"/>
      <c r="G53" s="2403"/>
      <c r="H53" s="2403"/>
      <c r="I53" s="2403"/>
      <c r="J53" s="2403"/>
      <c r="K53" s="2403"/>
      <c r="L53" s="2404"/>
      <c r="M53" s="2404"/>
      <c r="N53" s="2404"/>
      <c r="O53" s="1317"/>
      <c r="P53" s="1317"/>
      <c r="Q53" s="1317"/>
      <c r="R53" s="1317"/>
      <c r="S53" s="1317"/>
      <c r="T53" s="1317"/>
      <c r="U53" s="1317"/>
      <c r="V53" s="1317"/>
      <c r="W53" s="1317"/>
      <c r="X53" s="1317"/>
    </row>
    <row r="54" spans="1:24" ht="14.25" thickBot="1">
      <c r="A54" s="1316"/>
      <c r="F54" s="2405"/>
      <c r="G54" s="2405"/>
      <c r="H54" s="2405"/>
      <c r="I54" s="2405"/>
      <c r="J54" s="2405"/>
      <c r="K54" s="2405"/>
      <c r="L54" s="2405"/>
      <c r="M54" s="2406" t="s">
        <v>1360</v>
      </c>
      <c r="N54" s="2407"/>
      <c r="O54" s="1317"/>
      <c r="P54" s="2407"/>
      <c r="Q54" s="2406"/>
      <c r="R54" s="1317"/>
      <c r="S54" s="1317"/>
      <c r="T54" s="2408"/>
      <c r="U54" s="2408"/>
      <c r="V54" s="2408"/>
      <c r="W54" s="1317"/>
      <c r="X54" s="1317"/>
    </row>
    <row r="55" spans="1:24" ht="14.25" thickBot="1">
      <c r="A55" s="1316"/>
      <c r="C55" s="2303" t="s">
        <v>1361</v>
      </c>
      <c r="D55" s="2313"/>
      <c r="E55" s="2409"/>
      <c r="F55" s="2314">
        <v>80632.805963931751</v>
      </c>
      <c r="H55" s="2410"/>
      <c r="I55" s="2411" t="s">
        <v>1435</v>
      </c>
      <c r="J55" s="2411" t="s">
        <v>1436</v>
      </c>
      <c r="K55" s="2412" t="s">
        <v>1437</v>
      </c>
      <c r="M55" s="2413"/>
      <c r="N55" s="2414" t="s">
        <v>1365</v>
      </c>
      <c r="O55" s="2414" t="s">
        <v>1366</v>
      </c>
      <c r="P55" s="2415" t="s">
        <v>1367</v>
      </c>
      <c r="Q55" s="2416"/>
      <c r="R55" s="2417"/>
      <c r="S55" s="2418" t="s">
        <v>1368</v>
      </c>
      <c r="T55" s="2419"/>
      <c r="U55" s="2420" t="s">
        <v>1369</v>
      </c>
      <c r="V55" s="2421"/>
      <c r="W55" s="1317"/>
      <c r="X55" s="1317"/>
    </row>
    <row r="56" spans="1:24" ht="14.25" thickBot="1">
      <c r="A56" s="1316"/>
      <c r="C56" s="2315" t="s">
        <v>1370</v>
      </c>
      <c r="D56" s="2409"/>
      <c r="E56" s="2409"/>
      <c r="F56" s="2314">
        <v>9929.3185740561876</v>
      </c>
      <c r="H56" s="2316" t="s">
        <v>1438</v>
      </c>
      <c r="I56" s="2422">
        <v>2.8733479999999999E-2</v>
      </c>
      <c r="J56" s="2422">
        <v>2.7556841184748853E-3</v>
      </c>
      <c r="K56" s="2423">
        <v>0</v>
      </c>
      <c r="M56" s="2424"/>
      <c r="N56" s="2425"/>
      <c r="O56" s="2425"/>
      <c r="P56" s="2426" t="s">
        <v>1372</v>
      </c>
      <c r="Q56" s="2426" t="s">
        <v>1373</v>
      </c>
      <c r="R56" s="2426" t="s">
        <v>1374</v>
      </c>
      <c r="S56" s="2427"/>
      <c r="T56" s="2419"/>
      <c r="U56" s="2428" t="s">
        <v>1372</v>
      </c>
      <c r="V56" s="2429">
        <v>0.49999999999999994</v>
      </c>
      <c r="W56" s="1317"/>
      <c r="X56" s="1317"/>
    </row>
    <row r="57" spans="1:24">
      <c r="A57" s="1316"/>
      <c r="F57" s="2407"/>
      <c r="G57" s="2407"/>
      <c r="J57" s="2407"/>
      <c r="L57" s="2407"/>
      <c r="M57" s="2430" t="s">
        <v>1351</v>
      </c>
      <c r="N57" s="2431" t="s">
        <v>695</v>
      </c>
      <c r="O57" s="2432">
        <v>6.4370000000000011E-2</v>
      </c>
      <c r="P57" s="2433">
        <v>0.48778210834852959</v>
      </c>
      <c r="Q57" s="2434">
        <v>0.40847903973850025</v>
      </c>
      <c r="R57" s="2434">
        <v>7.9303068610029226E-2</v>
      </c>
      <c r="S57" s="2435">
        <v>0.38842471314614829</v>
      </c>
      <c r="T57" s="2419"/>
      <c r="U57" s="2428" t="s">
        <v>1373</v>
      </c>
      <c r="V57" s="2429">
        <v>0.33333333333333331</v>
      </c>
      <c r="W57" s="1317"/>
      <c r="X57" s="1317"/>
    </row>
    <row r="58" spans="1:24">
      <c r="A58" s="1316"/>
      <c r="C58" s="2436"/>
      <c r="D58" s="2436"/>
      <c r="E58" s="2317"/>
      <c r="F58" s="2437"/>
      <c r="G58" s="2437"/>
      <c r="J58" s="2437"/>
      <c r="L58" s="2437"/>
      <c r="M58" s="2430" t="s">
        <v>1376</v>
      </c>
      <c r="N58" s="2438" t="s">
        <v>695</v>
      </c>
      <c r="O58" s="2439">
        <v>6.4370000000000011E-2</v>
      </c>
      <c r="P58" s="2440">
        <v>0.5</v>
      </c>
      <c r="Q58" s="2440">
        <v>0.41</v>
      </c>
      <c r="R58" s="2440">
        <v>0.09</v>
      </c>
      <c r="S58" s="2435">
        <v>0.38842471314614829</v>
      </c>
      <c r="T58" s="2419"/>
      <c r="U58" s="2428" t="s">
        <v>1374</v>
      </c>
      <c r="V58" s="2441">
        <v>8.3333333333333329E-2</v>
      </c>
      <c r="W58" s="1317"/>
      <c r="X58" s="1317"/>
    </row>
    <row r="59" spans="1:24" ht="14.25" thickBot="1">
      <c r="A59" s="1316"/>
      <c r="F59" s="2407"/>
      <c r="G59" s="2407"/>
      <c r="H59" s="2318"/>
      <c r="I59" s="2318"/>
      <c r="J59" s="2407"/>
      <c r="M59" s="2442" t="s">
        <v>1378</v>
      </c>
      <c r="N59" s="2443">
        <v>0</v>
      </c>
      <c r="O59" s="2443">
        <v>6.4370000000000011E-2</v>
      </c>
      <c r="P59" s="2444">
        <v>0.5</v>
      </c>
      <c r="Q59" s="2444">
        <v>0.41</v>
      </c>
      <c r="R59" s="2444">
        <v>0.09</v>
      </c>
      <c r="S59" s="2445">
        <v>0.28375648192071062</v>
      </c>
      <c r="T59" s="2419"/>
      <c r="U59" s="2446" t="s">
        <v>1439</v>
      </c>
      <c r="V59" s="2447">
        <v>8.3333333333333329E-2</v>
      </c>
      <c r="W59" s="1317"/>
      <c r="X59" s="1317"/>
    </row>
    <row r="60" spans="1:24">
      <c r="A60" s="1316"/>
      <c r="F60" s="2407"/>
      <c r="G60" s="2407"/>
      <c r="H60" s="2318"/>
      <c r="I60" s="2318"/>
      <c r="J60" s="2407"/>
      <c r="M60" s="2448"/>
      <c r="N60" s="2449"/>
      <c r="O60" s="2449"/>
      <c r="P60" s="2450"/>
      <c r="Q60" s="2450"/>
      <c r="R60" s="2450"/>
      <c r="S60" s="2451"/>
      <c r="T60" s="2419"/>
      <c r="U60" s="2452"/>
      <c r="V60" s="2453"/>
      <c r="W60" s="1317"/>
      <c r="X60" s="1317"/>
    </row>
    <row r="61" spans="1:24" ht="14.25" thickBot="1">
      <c r="A61" s="1316"/>
      <c r="B61" s="2454" t="s">
        <v>1380</v>
      </c>
      <c r="F61" s="2407"/>
      <c r="G61" s="2407"/>
      <c r="H61" s="2318"/>
      <c r="I61" s="2318"/>
      <c r="J61" s="2407"/>
      <c r="M61" s="2448"/>
      <c r="N61" s="2449"/>
      <c r="O61" s="568" t="s">
        <v>1440</v>
      </c>
      <c r="P61" s="2600">
        <v>912.65718928358308</v>
      </c>
      <c r="Q61" s="2450"/>
      <c r="R61" s="2450"/>
      <c r="S61" s="2451"/>
      <c r="T61" s="2419"/>
      <c r="U61" s="2452"/>
      <c r="V61" s="2453"/>
      <c r="W61" s="1317"/>
      <c r="X61" s="1317"/>
    </row>
    <row r="62" spans="1:24">
      <c r="A62" s="1316"/>
      <c r="B62" s="1317"/>
      <c r="C62" s="2457"/>
      <c r="D62" s="2458"/>
      <c r="E62" s="2459"/>
      <c r="F62" s="2460" t="s">
        <v>1381</v>
      </c>
      <c r="G62" s="2460" t="s">
        <v>1382</v>
      </c>
      <c r="H62" s="2461" t="s">
        <v>1383</v>
      </c>
      <c r="I62" s="2462" t="s">
        <v>1384</v>
      </c>
      <c r="W62" s="1317"/>
      <c r="X62" s="1317"/>
    </row>
    <row r="63" spans="1:24">
      <c r="A63" s="1316"/>
      <c r="B63" s="1317"/>
      <c r="C63" s="2463" t="s">
        <v>1330</v>
      </c>
      <c r="D63" s="2464"/>
      <c r="E63" s="2465"/>
      <c r="F63" s="2466">
        <v>161311.30947849358</v>
      </c>
      <c r="G63" s="2466">
        <v>111226.08684100659</v>
      </c>
      <c r="H63" s="2466">
        <v>30576.909594083794</v>
      </c>
      <c r="I63" s="2467">
        <v>19508.313043403199</v>
      </c>
      <c r="V63" s="1317"/>
      <c r="W63" s="1317"/>
      <c r="X63" s="1317"/>
    </row>
    <row r="64" spans="1:24">
      <c r="A64" s="1316"/>
      <c r="B64" s="1317"/>
      <c r="C64" s="2468"/>
      <c r="D64" s="566"/>
      <c r="E64" s="2469" t="s">
        <v>1354</v>
      </c>
      <c r="F64" s="2470">
        <v>143699.19296398901</v>
      </c>
      <c r="G64" s="2470">
        <v>105738.93778486206</v>
      </c>
      <c r="H64" s="2470">
        <v>22027.964813949875</v>
      </c>
      <c r="I64" s="2471">
        <v>15932.290365177083</v>
      </c>
      <c r="N64" s="2472"/>
      <c r="V64" s="1317"/>
      <c r="W64" s="1317"/>
      <c r="X64" s="1317"/>
    </row>
    <row r="65" spans="1:24" ht="14.25" thickBot="1">
      <c r="A65" s="1316"/>
      <c r="B65" s="1317"/>
      <c r="C65" s="2473"/>
      <c r="D65" s="2474"/>
      <c r="E65" s="2475" t="s">
        <v>1339</v>
      </c>
      <c r="F65" s="2476">
        <v>17612.116514504567</v>
      </c>
      <c r="G65" s="2476">
        <v>5487.1490561445316</v>
      </c>
      <c r="H65" s="2476">
        <v>8548.9447801339193</v>
      </c>
      <c r="I65" s="2477">
        <v>3576.022678226117</v>
      </c>
      <c r="U65" s="1317"/>
      <c r="V65" s="1317"/>
      <c r="W65" s="1317"/>
      <c r="X65" s="1317"/>
    </row>
    <row r="66" spans="1:24">
      <c r="A66" s="1316"/>
      <c r="B66" s="2353"/>
      <c r="G66" s="1317"/>
      <c r="K66" s="1317"/>
      <c r="L66" s="1317"/>
      <c r="M66" s="2408"/>
      <c r="N66" s="2478"/>
      <c r="O66" s="2408"/>
      <c r="P66" s="2408"/>
      <c r="Q66" s="2449"/>
      <c r="R66" s="1317"/>
      <c r="S66" s="1317"/>
      <c r="T66" s="1317"/>
      <c r="U66" s="1317"/>
      <c r="V66" s="1317"/>
      <c r="W66" s="1317"/>
      <c r="X66" s="1317"/>
    </row>
    <row r="67" spans="1:24" ht="15" thickBot="1">
      <c r="A67" s="1316"/>
      <c r="B67" s="2454" t="s">
        <v>1385</v>
      </c>
      <c r="E67" s="2353"/>
      <c r="F67" s="2479"/>
      <c r="G67" s="2479"/>
      <c r="H67" s="2319" t="s">
        <v>1441</v>
      </c>
      <c r="I67" s="2479"/>
      <c r="L67" s="2454" t="s">
        <v>1442</v>
      </c>
      <c r="N67" s="1318"/>
      <c r="P67" s="2320" t="s">
        <v>1443</v>
      </c>
      <c r="Q67" s="2321"/>
      <c r="R67" s="2321"/>
      <c r="W67" s="1317"/>
      <c r="X67" s="1317"/>
    </row>
    <row r="68" spans="1:24" ht="14.25">
      <c r="A68" s="1316"/>
      <c r="B68" s="2480"/>
      <c r="C68" s="2457"/>
      <c r="D68" s="2458"/>
      <c r="E68" s="2459"/>
      <c r="F68" s="2460" t="s">
        <v>1381</v>
      </c>
      <c r="G68" s="2460" t="s">
        <v>1382</v>
      </c>
      <c r="H68" s="2481" t="s">
        <v>1383</v>
      </c>
      <c r="I68" s="2479"/>
      <c r="L68" s="2482" t="s">
        <v>1444</v>
      </c>
      <c r="M68" s="2483"/>
      <c r="N68" s="2484">
        <v>720</v>
      </c>
      <c r="P68" s="2322" t="s">
        <v>1414</v>
      </c>
      <c r="Q68" s="2323"/>
      <c r="R68" s="2324">
        <v>24.630432628860067</v>
      </c>
      <c r="S68" s="2485"/>
      <c r="X68" s="1317"/>
    </row>
    <row r="69" spans="1:24" ht="15" thickBot="1">
      <c r="A69" s="1316"/>
      <c r="B69" s="2480"/>
      <c r="C69" s="2463" t="s">
        <v>479</v>
      </c>
      <c r="D69" s="2464"/>
      <c r="E69" s="2465"/>
      <c r="F69" s="2466">
        <v>35628.095738711898</v>
      </c>
      <c r="G69" s="2466">
        <v>29532.42128993911</v>
      </c>
      <c r="H69" s="2467">
        <v>6095.6744487727919</v>
      </c>
      <c r="I69" s="2479"/>
      <c r="L69" s="2486" t="s">
        <v>1445</v>
      </c>
      <c r="M69" s="2487"/>
      <c r="N69" s="2488">
        <v>27.769860000000001</v>
      </c>
      <c r="P69" s="2325"/>
      <c r="Q69" s="2326" t="s">
        <v>1351</v>
      </c>
      <c r="R69" s="2327">
        <v>18.030947008172863</v>
      </c>
      <c r="X69" s="1317"/>
    </row>
    <row r="70" spans="1:24" ht="15" thickBot="1">
      <c r="A70" s="1316"/>
      <c r="B70" s="2480"/>
      <c r="C70" s="2468"/>
      <c r="D70" s="566"/>
      <c r="E70" s="2489" t="s">
        <v>1351</v>
      </c>
      <c r="F70" s="2328">
        <v>18218.276143192488</v>
      </c>
      <c r="G70" s="2329">
        <v>15256.369221613189</v>
      </c>
      <c r="H70" s="2330">
        <v>2961.9069215792974</v>
      </c>
      <c r="I70" s="2479"/>
      <c r="L70" s="2490" t="s">
        <v>1446</v>
      </c>
      <c r="M70" s="2491"/>
      <c r="N70" s="2492">
        <v>0.39250000000000002</v>
      </c>
      <c r="P70" s="2331"/>
      <c r="Q70" s="2326" t="s">
        <v>1376</v>
      </c>
      <c r="R70" s="2332">
        <v>6.5994856206872017</v>
      </c>
      <c r="X70" s="1317"/>
    </row>
    <row r="71" spans="1:24" ht="15" thickBot="1">
      <c r="A71" s="1316"/>
      <c r="B71" s="2353"/>
      <c r="C71" s="2468"/>
      <c r="D71" s="566"/>
      <c r="E71" s="2489" t="s">
        <v>1376</v>
      </c>
      <c r="F71" s="2328">
        <v>8780.4543483429097</v>
      </c>
      <c r="G71" s="2328">
        <v>7199.9725656411856</v>
      </c>
      <c r="H71" s="2333">
        <v>1580.4817827017237</v>
      </c>
      <c r="I71" s="2479"/>
      <c r="P71" s="2334"/>
      <c r="Q71" s="2335" t="s">
        <v>1378</v>
      </c>
      <c r="R71" s="2336">
        <v>0</v>
      </c>
      <c r="T71" s="1317"/>
      <c r="U71" s="1317"/>
      <c r="V71" s="1317"/>
      <c r="W71" s="1317"/>
      <c r="X71" s="1317"/>
    </row>
    <row r="72" spans="1:24" ht="15" thickBot="1">
      <c r="A72" s="1316"/>
      <c r="B72" s="2353"/>
      <c r="C72" s="2473"/>
      <c r="D72" s="2474"/>
      <c r="E72" s="2493" t="s">
        <v>1378</v>
      </c>
      <c r="F72" s="2337">
        <v>8629.3652471765054</v>
      </c>
      <c r="G72" s="2337">
        <v>7076.0795026847336</v>
      </c>
      <c r="H72" s="2338">
        <v>1553.2857444917709</v>
      </c>
      <c r="I72" s="2479"/>
      <c r="T72" s="1317"/>
      <c r="U72" s="1317"/>
      <c r="V72" s="1317"/>
      <c r="W72" s="1317"/>
      <c r="X72" s="1317"/>
    </row>
    <row r="73" spans="1:24">
      <c r="A73" s="1316"/>
      <c r="F73" s="1276"/>
      <c r="G73" s="2601"/>
      <c r="H73" s="2601"/>
      <c r="T73" s="1317"/>
      <c r="U73" s="1317"/>
      <c r="V73" s="1317"/>
      <c r="W73" s="1317"/>
      <c r="X73" s="1317"/>
    </row>
    <row r="74" spans="1:24" ht="15" thickBot="1">
      <c r="A74" s="1316"/>
      <c r="B74" s="2454" t="s">
        <v>1399</v>
      </c>
      <c r="C74" s="2479"/>
      <c r="D74" s="2479"/>
      <c r="E74" s="2479"/>
      <c r="F74" s="2479"/>
      <c r="G74" s="2479"/>
      <c r="H74" s="2319"/>
      <c r="I74" s="2356"/>
      <c r="J74" s="2480"/>
      <c r="K74" s="2356"/>
      <c r="L74" s="2454" t="s">
        <v>1447</v>
      </c>
      <c r="M74" s="2480"/>
      <c r="N74" s="2353"/>
      <c r="O74" s="2479"/>
      <c r="P74" s="2479"/>
      <c r="Q74" s="2479"/>
      <c r="R74" s="2479"/>
      <c r="S74" s="2449"/>
      <c r="T74" s="1317"/>
      <c r="U74" s="2356"/>
      <c r="V74" s="2408"/>
      <c r="W74" s="2408"/>
      <c r="X74" s="1317"/>
    </row>
    <row r="75" spans="1:24" ht="21.75" thickBot="1">
      <c r="A75" s="1316"/>
      <c r="C75" s="2494"/>
      <c r="D75" s="2495"/>
      <c r="E75" s="2496"/>
      <c r="F75" s="2497" t="s">
        <v>1381</v>
      </c>
      <c r="G75" s="2497" t="s">
        <v>1382</v>
      </c>
      <c r="H75" s="2498" t="s">
        <v>1383</v>
      </c>
      <c r="I75" s="2499" t="s">
        <v>1384</v>
      </c>
      <c r="L75" s="2457"/>
      <c r="M75" s="2459"/>
      <c r="N75" s="2460" t="s">
        <v>1381</v>
      </c>
      <c r="O75" s="2460" t="s">
        <v>1382</v>
      </c>
      <c r="P75" s="2461" t="s">
        <v>1383</v>
      </c>
      <c r="Q75" s="2462" t="s">
        <v>1384</v>
      </c>
      <c r="R75" s="2602" t="s">
        <v>1448</v>
      </c>
      <c r="S75" s="2501" t="s">
        <v>1449</v>
      </c>
      <c r="T75" s="2502" t="s">
        <v>1450</v>
      </c>
      <c r="V75" s="2408"/>
      <c r="W75" s="2408"/>
      <c r="X75" s="1317"/>
    </row>
    <row r="76" spans="1:24">
      <c r="A76" s="1316"/>
      <c r="C76" s="2503" t="s">
        <v>1408</v>
      </c>
      <c r="D76" s="2504"/>
      <c r="E76" s="2505"/>
      <c r="F76" s="2506">
        <v>7250.7019818924446</v>
      </c>
      <c r="G76" s="2507">
        <v>1949.1625373046747</v>
      </c>
      <c r="H76" s="2507">
        <v>4245.0180270502397</v>
      </c>
      <c r="I76" s="2508">
        <v>1056.5214175375315</v>
      </c>
      <c r="J76" s="1747"/>
      <c r="K76" s="2886"/>
      <c r="L76" s="2464" t="s">
        <v>479</v>
      </c>
      <c r="M76" s="2465"/>
      <c r="N76" s="2510">
        <v>9589.0142399832603</v>
      </c>
      <c r="O76" s="2466">
        <v>2765.5862262109972</v>
      </c>
      <c r="P76" s="2466">
        <v>4303.9267530836787</v>
      </c>
      <c r="Q76" s="2467">
        <v>2519.5012606885853</v>
      </c>
      <c r="R76" s="2511"/>
      <c r="S76" s="2512"/>
      <c r="T76" s="2513"/>
      <c r="V76" s="2408"/>
      <c r="W76" s="2408"/>
      <c r="X76" s="1317"/>
    </row>
    <row r="77" spans="1:24">
      <c r="A77" s="1316"/>
      <c r="C77" s="2468"/>
      <c r="D77" s="566"/>
      <c r="E77" s="2514" t="s">
        <v>1410</v>
      </c>
      <c r="F77" s="2515">
        <v>3876.6772775182681</v>
      </c>
      <c r="G77" s="2516">
        <v>0</v>
      </c>
      <c r="H77" s="2516">
        <v>2907.5079581387013</v>
      </c>
      <c r="I77" s="2517">
        <v>969.16931937956701</v>
      </c>
      <c r="J77" s="2518"/>
      <c r="K77" s="2887"/>
      <c r="L77" s="566"/>
      <c r="M77" s="2469" t="s">
        <v>1351</v>
      </c>
      <c r="N77" s="2470">
        <v>4731.8046776141964</v>
      </c>
      <c r="O77" s="2519">
        <v>1494.357711576132</v>
      </c>
      <c r="P77" s="2519">
        <v>2066.1886987065254</v>
      </c>
      <c r="Q77" s="2519">
        <v>1171.2582673315387</v>
      </c>
      <c r="R77" s="2520"/>
      <c r="S77" s="2521"/>
      <c r="T77" s="2522"/>
      <c r="V77" s="2408"/>
      <c r="W77" s="2408"/>
      <c r="X77" s="1317"/>
    </row>
    <row r="78" spans="1:24">
      <c r="A78" s="1316"/>
      <c r="C78" s="2468"/>
      <c r="D78" s="566"/>
      <c r="E78" s="2514" t="s">
        <v>1412</v>
      </c>
      <c r="F78" s="2515">
        <v>349.40839263185757</v>
      </c>
      <c r="G78" s="2516">
        <v>0</v>
      </c>
      <c r="H78" s="2516">
        <v>262.05629447389322</v>
      </c>
      <c r="I78" s="2517">
        <v>87.352098157964392</v>
      </c>
      <c r="J78" s="2518"/>
      <c r="K78" s="2887"/>
      <c r="L78" s="566"/>
      <c r="M78" s="2469" t="s">
        <v>1376</v>
      </c>
      <c r="N78" s="2470">
        <v>3009.3724876851156</v>
      </c>
      <c r="O78" s="2519">
        <v>846.32944461376303</v>
      </c>
      <c r="P78" s="2519">
        <v>1416.1977078119205</v>
      </c>
      <c r="Q78" s="2519">
        <v>746.84533525943175</v>
      </c>
      <c r="R78" s="2520"/>
      <c r="S78" s="2521"/>
      <c r="T78" s="2522"/>
      <c r="V78" s="2408"/>
      <c r="W78" s="2408"/>
      <c r="X78" s="1317"/>
    </row>
    <row r="79" spans="1:24">
      <c r="A79" s="1316"/>
      <c r="C79" s="2468"/>
      <c r="D79" s="566"/>
      <c r="E79" s="2514" t="s">
        <v>1414</v>
      </c>
      <c r="F79" s="2515">
        <v>2150.9075488752906</v>
      </c>
      <c r="G79" s="2516">
        <v>1075.4537744376453</v>
      </c>
      <c r="H79" s="2516">
        <v>1075.4537744376453</v>
      </c>
      <c r="I79" s="2517">
        <v>0</v>
      </c>
      <c r="J79" s="2523"/>
      <c r="K79" s="2886"/>
      <c r="L79" s="812"/>
      <c r="M79" s="2525" t="s">
        <v>1378</v>
      </c>
      <c r="N79" s="2526">
        <v>1847.8370746839496</v>
      </c>
      <c r="O79" s="2527">
        <v>424.89907002110192</v>
      </c>
      <c r="P79" s="2527">
        <v>821.54034656523299</v>
      </c>
      <c r="Q79" s="2527">
        <v>601.39765809761468</v>
      </c>
      <c r="R79" s="2528"/>
      <c r="S79" s="2529"/>
      <c r="T79" s="2895"/>
      <c r="U79" s="1747"/>
      <c r="V79" s="2408"/>
      <c r="W79" s="2408"/>
      <c r="X79" s="1317"/>
    </row>
    <row r="80" spans="1:24">
      <c r="A80" s="1316"/>
      <c r="C80" s="2468"/>
      <c r="D80" s="566"/>
      <c r="E80" s="2514" t="s">
        <v>1416</v>
      </c>
      <c r="F80" s="2515">
        <v>9.9971730057051502</v>
      </c>
      <c r="G80" s="2516">
        <v>9.9971730057051502</v>
      </c>
      <c r="H80" s="2516">
        <v>0</v>
      </c>
      <c r="I80" s="2517">
        <v>0</v>
      </c>
      <c r="J80" s="2523"/>
      <c r="K80" s="2886"/>
      <c r="L80" s="2892" t="s">
        <v>1451</v>
      </c>
      <c r="M80" s="2532"/>
      <c r="N80" s="2878">
        <v>3852.2912285353823</v>
      </c>
      <c r="O80" s="2879">
        <v>0</v>
      </c>
      <c r="P80" s="2879">
        <v>2889.2184214015369</v>
      </c>
      <c r="Q80" s="2880">
        <v>963.07280713384557</v>
      </c>
      <c r="R80" s="2533">
        <v>3852.2912285353823</v>
      </c>
      <c r="S80" s="2534">
        <v>4469.1509366000419</v>
      </c>
      <c r="T80" s="2896">
        <v>1510.4183602138078</v>
      </c>
      <c r="U80" s="2536"/>
      <c r="V80" s="2408"/>
      <c r="W80" s="2408"/>
      <c r="X80" s="1317"/>
    </row>
    <row r="81" spans="1:24">
      <c r="A81" s="1316"/>
      <c r="C81" s="2468"/>
      <c r="D81" s="566"/>
      <c r="E81" s="2514" t="s">
        <v>1418</v>
      </c>
      <c r="F81" s="2515">
        <v>0</v>
      </c>
      <c r="G81" s="2516">
        <v>0</v>
      </c>
      <c r="H81" s="2516">
        <v>0</v>
      </c>
      <c r="I81" s="2517">
        <v>0</v>
      </c>
      <c r="J81" s="2518"/>
      <c r="K81" s="2886"/>
      <c r="L81" s="2893" t="s">
        <v>1452</v>
      </c>
      <c r="M81" s="2538"/>
      <c r="N81" s="2519">
        <v>2227.1678752360863</v>
      </c>
      <c r="O81" s="2470">
        <v>1113.5839376180431</v>
      </c>
      <c r="P81" s="2470">
        <v>556.79196880902157</v>
      </c>
      <c r="Q81" s="2471">
        <v>556.79196880902157</v>
      </c>
      <c r="R81" s="2539">
        <v>2227.1678752360863</v>
      </c>
      <c r="S81" s="2540">
        <v>2583.7998232966302</v>
      </c>
      <c r="T81" s="2897">
        <v>1596.1605680929797</v>
      </c>
      <c r="U81" s="2536"/>
      <c r="V81" s="2408"/>
      <c r="W81" s="2408"/>
      <c r="X81" s="1317"/>
    </row>
    <row r="82" spans="1:24">
      <c r="A82" s="1316"/>
      <c r="C82" s="2468"/>
      <c r="D82" s="566"/>
      <c r="E82" s="2514" t="s">
        <v>1420</v>
      </c>
      <c r="F82" s="2515">
        <v>781.47000314068555</v>
      </c>
      <c r="G82" s="2516">
        <v>781.47000314068555</v>
      </c>
      <c r="H82" s="2516">
        <v>0</v>
      </c>
      <c r="I82" s="2517">
        <v>0</v>
      </c>
      <c r="J82" s="2518"/>
      <c r="K82" s="2886"/>
      <c r="L82" s="2893" t="s">
        <v>1414</v>
      </c>
      <c r="M82" s="2538"/>
      <c r="N82" s="2470">
        <v>1715.8327257462408</v>
      </c>
      <c r="O82" s="2339">
        <v>857.91636287312042</v>
      </c>
      <c r="P82" s="2339">
        <v>857.91636287312042</v>
      </c>
      <c r="Q82" s="2471">
        <v>0</v>
      </c>
      <c r="R82" s="2542">
        <v>3431.6654514924817</v>
      </c>
      <c r="S82" s="2543"/>
      <c r="T82" s="2898">
        <v>548.72281866799517</v>
      </c>
      <c r="U82" s="2545"/>
      <c r="V82" s="2408"/>
      <c r="W82" s="2408"/>
      <c r="X82" s="1317"/>
    </row>
    <row r="83" spans="1:24">
      <c r="A83" s="1316"/>
      <c r="C83" s="2468"/>
      <c r="D83" s="566"/>
      <c r="E83" s="2514" t="s">
        <v>1422</v>
      </c>
      <c r="F83" s="2515">
        <v>82.241586720638608</v>
      </c>
      <c r="G83" s="2516">
        <v>82.241586720638608</v>
      </c>
      <c r="H83" s="2516">
        <v>0</v>
      </c>
      <c r="I83" s="2517">
        <v>0</v>
      </c>
      <c r="J83" s="2518"/>
      <c r="K83" s="2886"/>
      <c r="L83" s="2894" t="s">
        <v>1453</v>
      </c>
      <c r="M83" s="2341"/>
      <c r="N83" s="2339">
        <v>127.4703857198337</v>
      </c>
      <c r="O83" s="2339">
        <v>127.4703857198337</v>
      </c>
      <c r="P83" s="2339">
        <v>0</v>
      </c>
      <c r="Q83" s="2339">
        <v>0</v>
      </c>
      <c r="R83" s="2542">
        <v>127.4703857198337</v>
      </c>
      <c r="S83" s="2342"/>
      <c r="T83" s="2899">
        <v>40.764993171734268</v>
      </c>
      <c r="U83" s="2545"/>
      <c r="V83" s="2408"/>
      <c r="W83" s="2408"/>
      <c r="X83" s="1317"/>
    </row>
    <row r="84" spans="1:24" ht="14.25" thickBot="1">
      <c r="A84" s="1316"/>
      <c r="C84" s="2473"/>
      <c r="D84" s="2474"/>
      <c r="E84" s="2546" t="s">
        <v>1423</v>
      </c>
      <c r="F84" s="2547">
        <v>0</v>
      </c>
      <c r="G84" s="2548">
        <v>0</v>
      </c>
      <c r="H84" s="2548">
        <v>0</v>
      </c>
      <c r="I84" s="2549">
        <v>0</v>
      </c>
      <c r="J84" s="2518"/>
      <c r="K84" s="2886"/>
      <c r="L84" s="2893" t="s">
        <v>1454</v>
      </c>
      <c r="M84" s="2538"/>
      <c r="N84" s="2470">
        <v>999.63648474571812</v>
      </c>
      <c r="O84" s="2470">
        <v>0</v>
      </c>
      <c r="P84" s="2470">
        <v>0</v>
      </c>
      <c r="Q84" s="2471">
        <v>999.63648474571812</v>
      </c>
      <c r="R84" s="2542">
        <v>999.63648474571812</v>
      </c>
      <c r="S84" s="2543"/>
      <c r="T84" s="2898">
        <v>0</v>
      </c>
      <c r="U84" s="2545"/>
      <c r="V84" s="2408"/>
      <c r="W84" s="2408"/>
      <c r="X84" s="1317"/>
    </row>
    <row r="85" spans="1:24" ht="14.25" thickBot="1">
      <c r="A85" s="1316"/>
      <c r="B85" s="1317"/>
      <c r="C85" s="2550" t="s">
        <v>1340</v>
      </c>
      <c r="D85" s="2551"/>
      <c r="E85" s="2552"/>
      <c r="F85" s="2553">
        <v>95593.742191062483</v>
      </c>
      <c r="G85" s="2554">
        <v>63729.161460708332</v>
      </c>
      <c r="H85" s="2554">
        <v>15932.290365177083</v>
      </c>
      <c r="I85" s="2555">
        <v>15932.290365177083</v>
      </c>
      <c r="K85" s="2901"/>
      <c r="L85" s="2904" t="s">
        <v>1455</v>
      </c>
      <c r="M85" s="2882"/>
      <c r="N85" s="2883">
        <v>666.61554000000001</v>
      </c>
      <c r="O85" s="2883">
        <v>666.61554000000001</v>
      </c>
      <c r="P85" s="2344">
        <v>0</v>
      </c>
      <c r="Q85" s="2345">
        <v>0</v>
      </c>
      <c r="R85" s="2556">
        <v>666.61554000000001</v>
      </c>
      <c r="S85" s="2557"/>
      <c r="T85" s="2900"/>
      <c r="U85" s="1671"/>
      <c r="V85" s="2408"/>
      <c r="W85" s="2408"/>
      <c r="X85" s="1317"/>
    </row>
    <row r="86" spans="1:24">
      <c r="A86" s="1316"/>
      <c r="B86" s="2559"/>
      <c r="L86" s="2560"/>
      <c r="M86" s="2560"/>
      <c r="N86" s="2346"/>
      <c r="O86" s="2346"/>
      <c r="P86" s="2509"/>
      <c r="Q86" s="1671"/>
      <c r="R86" s="1671"/>
      <c r="S86" s="1671"/>
      <c r="T86" s="1671"/>
      <c r="U86" s="1318"/>
      <c r="V86" s="1317"/>
      <c r="W86" s="1317"/>
      <c r="X86" s="1317"/>
    </row>
    <row r="87" spans="1:24">
      <c r="A87" s="1316"/>
      <c r="B87" s="2559"/>
      <c r="Q87" s="1317"/>
      <c r="R87" s="1317"/>
      <c r="S87" s="2356"/>
      <c r="T87" s="1317"/>
      <c r="U87" s="1317"/>
      <c r="V87" s="1317"/>
      <c r="W87" s="1317"/>
      <c r="X87" s="1317"/>
    </row>
    <row r="88" spans="1:24">
      <c r="A88" s="1316"/>
      <c r="B88" s="2454" t="s">
        <v>1426</v>
      </c>
      <c r="G88" s="1317"/>
      <c r="P88" s="2454" t="s">
        <v>1456</v>
      </c>
      <c r="S88" s="2356"/>
      <c r="T88" s="1317"/>
      <c r="V88" s="1317"/>
      <c r="W88" s="2408"/>
      <c r="X88" s="1317"/>
    </row>
    <row r="89" spans="1:24">
      <c r="A89" s="1316"/>
      <c r="C89" s="2561"/>
      <c r="D89" s="2562"/>
      <c r="E89" s="2563"/>
      <c r="F89" s="2564" t="s">
        <v>775</v>
      </c>
      <c r="G89" s="2565" t="s">
        <v>1457</v>
      </c>
      <c r="H89" s="2566" t="s">
        <v>1458</v>
      </c>
      <c r="I89" s="2566" t="s">
        <v>1459</v>
      </c>
      <c r="J89" s="2566" t="s">
        <v>1460</v>
      </c>
      <c r="K89" s="2564" t="s">
        <v>1381</v>
      </c>
      <c r="L89" s="2567" t="s">
        <v>1382</v>
      </c>
      <c r="M89" s="2568" t="s">
        <v>1461</v>
      </c>
      <c r="N89" s="1317"/>
      <c r="O89" s="1317"/>
      <c r="Q89" s="2603" t="s">
        <v>1462</v>
      </c>
      <c r="R89" s="2604">
        <v>0.9814814814814814</v>
      </c>
      <c r="S89" s="1317"/>
      <c r="U89" s="1317"/>
      <c r="V89" s="2404"/>
      <c r="W89" s="2408"/>
      <c r="X89" s="1317"/>
    </row>
    <row r="90" spans="1:24">
      <c r="A90" s="1316"/>
      <c r="C90" s="2571" t="s">
        <v>1433</v>
      </c>
      <c r="D90" s="2572"/>
      <c r="E90" s="2573"/>
      <c r="F90" s="2347">
        <v>38345.921504356236</v>
      </c>
      <c r="G90" s="2348">
        <v>5673.7621108122075</v>
      </c>
      <c r="H90" s="2574">
        <v>6818.0765539768527</v>
      </c>
      <c r="I90" s="2574">
        <v>31527.844950379385</v>
      </c>
      <c r="J90" s="2574">
        <v>2874.7626185234853</v>
      </c>
      <c r="K90" s="2575">
        <v>28653.082331855901</v>
      </c>
      <c r="L90" s="2349">
        <v>19698.772251073577</v>
      </c>
      <c r="M90" s="2347">
        <v>8954.3100807823266</v>
      </c>
      <c r="N90" s="1317"/>
      <c r="O90" s="1317"/>
      <c r="Q90" s="2605" t="s">
        <v>1463</v>
      </c>
      <c r="R90" s="2606">
        <v>0</v>
      </c>
      <c r="S90" s="1317"/>
      <c r="U90" s="1317"/>
      <c r="V90" s="2404"/>
      <c r="W90" s="2408"/>
      <c r="X90" s="1317"/>
    </row>
    <row r="91" spans="1:24">
      <c r="A91" s="1316"/>
      <c r="B91" s="1316"/>
      <c r="C91" s="1317"/>
      <c r="D91" s="1317"/>
      <c r="E91" s="1317"/>
      <c r="F91" s="1317"/>
      <c r="G91" s="1317"/>
      <c r="H91" s="1317"/>
      <c r="I91" s="1317"/>
      <c r="J91" s="1317"/>
      <c r="K91" s="1317"/>
      <c r="L91" s="1317"/>
      <c r="M91" s="1317"/>
      <c r="N91" s="1317"/>
      <c r="O91" s="1317"/>
      <c r="P91" s="1317"/>
      <c r="Q91" s="1317"/>
      <c r="R91" s="1317"/>
      <c r="V91" s="566"/>
      <c r="W91" s="2578"/>
      <c r="X91" s="1317"/>
    </row>
    <row r="92" spans="1:24">
      <c r="A92" s="1316"/>
      <c r="B92" s="1316"/>
      <c r="C92" s="1317"/>
      <c r="D92" s="1317"/>
      <c r="E92" s="1317"/>
      <c r="F92" s="1317"/>
      <c r="G92" s="1317"/>
      <c r="H92" s="1317"/>
      <c r="I92" s="1317"/>
      <c r="J92" s="1317"/>
      <c r="K92" s="1317"/>
      <c r="L92" s="1317"/>
      <c r="M92" s="1317"/>
      <c r="N92" s="1317"/>
      <c r="O92" s="1317"/>
      <c r="P92" s="2356"/>
      <c r="Q92" s="1317"/>
      <c r="R92" s="1317"/>
      <c r="V92" s="566"/>
      <c r="W92" s="2350"/>
      <c r="X92" s="1317"/>
    </row>
  </sheetData>
  <phoneticPr fontId="21"/>
  <printOptions horizontalCentered="1"/>
  <pageMargins left="0.11811023622047245" right="0.11811023622047245" top="0.55118110236220474" bottom="0.35433070866141736" header="0.31496062992125984" footer="0.31496062992125984"/>
  <pageSetup paperSize="9" scale="59" orientation="landscape" horizontalDpi="300" verticalDpi="300" r:id="rId1"/>
  <rowBreaks count="1" manualBreakCount="1">
    <brk id="53" min="1" max="23" man="1"/>
  </rowBreaks>
  <ignoredErrors>
    <ignoredError sqref="N57:N59"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7030A0"/>
  </sheetPr>
  <dimension ref="A1:Z92"/>
  <sheetViews>
    <sheetView zoomScale="85" zoomScaleNormal="85" workbookViewId="0"/>
  </sheetViews>
  <sheetFormatPr defaultRowHeight="13.5"/>
  <cols>
    <col min="1" max="1" width="1.375" customWidth="1"/>
    <col min="2" max="4" width="2.625" customWidth="1"/>
    <col min="5" max="5" width="22.125" customWidth="1"/>
    <col min="6" max="23" width="9.625" customWidth="1"/>
    <col min="24" max="24" width="4.125" customWidth="1"/>
    <col min="29" max="30" width="4.75" customWidth="1"/>
    <col min="31" max="31" width="17.5" bestFit="1" customWidth="1"/>
    <col min="32" max="32" width="9" customWidth="1"/>
  </cols>
  <sheetData>
    <row r="1" spans="1:26" ht="18" thickBot="1">
      <c r="A1" s="1316"/>
      <c r="B1" s="2352" t="s">
        <v>1319</v>
      </c>
      <c r="C1" s="2353"/>
      <c r="D1" s="2353"/>
      <c r="E1" s="2353"/>
      <c r="F1" s="1317">
        <v>2035</v>
      </c>
      <c r="G1" s="1317" t="s">
        <v>1320</v>
      </c>
      <c r="H1" s="1317"/>
      <c r="I1" s="2354" t="s">
        <v>1321</v>
      </c>
      <c r="J1" s="1317"/>
      <c r="K1" s="1317"/>
      <c r="L1" s="2355"/>
      <c r="M1" s="2356"/>
      <c r="N1" s="2356"/>
      <c r="O1" s="1317"/>
      <c r="P1" s="2357"/>
      <c r="Q1" s="2358" t="s">
        <v>1322</v>
      </c>
      <c r="R1" s="2359" t="s">
        <v>773</v>
      </c>
      <c r="S1" s="2360">
        <v>0.13569999999999999</v>
      </c>
      <c r="T1" s="1317"/>
      <c r="U1" s="1317"/>
      <c r="V1" s="1317"/>
      <c r="W1" s="1317"/>
      <c r="X1" s="1317"/>
    </row>
    <row r="2" spans="1:26" ht="18" thickBot="1">
      <c r="A2" s="1316"/>
      <c r="B2" s="2352"/>
      <c r="C2" s="2361">
        <v>0</v>
      </c>
      <c r="D2" s="2362"/>
      <c r="E2" s="2363" t="s">
        <v>774</v>
      </c>
      <c r="F2" s="2364" t="s">
        <v>1323</v>
      </c>
      <c r="G2" s="2365"/>
      <c r="H2" s="2366">
        <v>1</v>
      </c>
      <c r="J2" s="2367" t="s">
        <v>1324</v>
      </c>
      <c r="K2" s="2368">
        <v>0.16399999999999998</v>
      </c>
      <c r="M2" s="2356"/>
      <c r="N2" s="2369" t="s">
        <v>1325</v>
      </c>
      <c r="O2" s="2370"/>
      <c r="P2" s="2371" t="s">
        <v>963</v>
      </c>
      <c r="Q2" s="2372" t="s">
        <v>964</v>
      </c>
      <c r="R2" s="2373"/>
      <c r="S2" s="2374"/>
      <c r="T2" s="1317"/>
      <c r="U2" s="1317"/>
      <c r="V2" s="1317"/>
      <c r="W2" s="1317"/>
      <c r="X2" s="1317"/>
    </row>
    <row r="3" spans="1:26" ht="14.25" thickBot="1">
      <c r="A3" s="1316"/>
      <c r="B3" s="2353"/>
      <c r="C3" s="2353"/>
      <c r="D3" s="2353"/>
      <c r="E3" s="2353"/>
      <c r="F3" s="2356"/>
      <c r="G3" s="2375"/>
      <c r="H3" s="2375"/>
      <c r="I3" s="2375"/>
      <c r="J3" s="2375"/>
      <c r="K3" s="1317"/>
      <c r="L3" s="2356"/>
      <c r="M3" s="1317"/>
      <c r="N3" s="2375"/>
      <c r="O3" s="2356"/>
      <c r="P3" s="2356"/>
      <c r="Q3" s="1317"/>
      <c r="R3" s="2376"/>
      <c r="S3" s="2374"/>
      <c r="T3" s="2356"/>
      <c r="U3" s="2377" t="s">
        <v>1326</v>
      </c>
      <c r="V3" s="2378"/>
      <c r="W3" s="1317"/>
      <c r="X3" s="1317"/>
      <c r="Y3" t="s">
        <v>791</v>
      </c>
    </row>
    <row r="4" spans="1:26">
      <c r="A4" s="1316"/>
      <c r="B4" s="2103"/>
      <c r="C4" s="2104"/>
      <c r="D4" s="2104"/>
      <c r="E4" s="2105"/>
      <c r="F4" s="2106" t="s">
        <v>693</v>
      </c>
      <c r="G4" s="2107" t="s">
        <v>692</v>
      </c>
      <c r="H4" s="2107" t="s">
        <v>1327</v>
      </c>
      <c r="I4" s="2107" t="s">
        <v>690</v>
      </c>
      <c r="J4" s="2107" t="s">
        <v>689</v>
      </c>
      <c r="K4" s="2108" t="s">
        <v>688</v>
      </c>
      <c r="L4" s="2106" t="s">
        <v>1328</v>
      </c>
      <c r="M4" s="2107" t="s">
        <v>686</v>
      </c>
      <c r="N4" s="2109" t="s">
        <v>1329</v>
      </c>
      <c r="O4" s="2107" t="s">
        <v>684</v>
      </c>
      <c r="P4" s="2108" t="s">
        <v>683</v>
      </c>
      <c r="Q4" s="2110" t="s">
        <v>682</v>
      </c>
      <c r="R4" s="2111" t="s">
        <v>1043</v>
      </c>
      <c r="S4" s="2112" t="s">
        <v>1330</v>
      </c>
      <c r="T4" s="2132" t="s">
        <v>1331</v>
      </c>
      <c r="U4" s="2112" t="s">
        <v>672</v>
      </c>
      <c r="V4" s="2356"/>
      <c r="W4" s="2160" t="s">
        <v>1332</v>
      </c>
      <c r="X4" s="1317"/>
      <c r="Z4" s="565"/>
    </row>
    <row r="5" spans="1:26">
      <c r="A5" s="1316"/>
      <c r="B5" s="2161" t="s">
        <v>697</v>
      </c>
      <c r="C5" s="2162"/>
      <c r="D5" s="2162"/>
      <c r="E5" s="2163"/>
      <c r="F5" s="2164">
        <v>64121.293721127673</v>
      </c>
      <c r="G5" s="2113">
        <v>41298.430008358824</v>
      </c>
      <c r="H5" s="2113">
        <v>12.746314860410601</v>
      </c>
      <c r="I5" s="2113">
        <v>224.4163761759504</v>
      </c>
      <c r="J5" s="2113">
        <v>12085.615526448715</v>
      </c>
      <c r="K5" s="2165">
        <v>117742.50194697158</v>
      </c>
      <c r="L5" s="2166">
        <v>98843.539538349898</v>
      </c>
      <c r="M5" s="2113">
        <v>0</v>
      </c>
      <c r="N5" s="2167">
        <v>98843.539538349898</v>
      </c>
      <c r="O5" s="2113">
        <v>5081.6168864867641</v>
      </c>
      <c r="P5" s="2165">
        <v>103925.15642483666</v>
      </c>
      <c r="Q5" s="2579">
        <v>221667.65837180824</v>
      </c>
      <c r="R5" s="2168">
        <v>219950.22829337596</v>
      </c>
      <c r="S5" s="2580">
        <v>441617.88666518417</v>
      </c>
      <c r="T5" s="2169">
        <v>38175.108495869732</v>
      </c>
      <c r="U5" s="2170">
        <v>474144.5069864926</v>
      </c>
      <c r="V5" s="2581"/>
      <c r="W5" s="2171">
        <v>0</v>
      </c>
      <c r="X5" s="1317"/>
      <c r="Y5" t="s">
        <v>789</v>
      </c>
      <c r="Z5" s="2607">
        <f>U6/U5</f>
        <v>0.86723190494600388</v>
      </c>
    </row>
    <row r="6" spans="1:26">
      <c r="A6" s="1316"/>
      <c r="B6" s="2172" t="s">
        <v>1333</v>
      </c>
      <c r="C6" s="2381"/>
      <c r="D6" s="2381"/>
      <c r="E6" s="2173"/>
      <c r="F6" s="2174">
        <v>49970.416960288538</v>
      </c>
      <c r="G6" s="2136">
        <v>32335.793454876271</v>
      </c>
      <c r="H6" s="2136">
        <v>10.34986276064085</v>
      </c>
      <c r="I6" s="2136">
        <v>180.04298314753333</v>
      </c>
      <c r="J6" s="2136">
        <v>9505.0076723674974</v>
      </c>
      <c r="K6" s="2175">
        <v>92001.61093344049</v>
      </c>
      <c r="L6" s="2174">
        <v>81713.470722505386</v>
      </c>
      <c r="M6" s="2136">
        <v>0</v>
      </c>
      <c r="N6" s="2176">
        <v>81713.470722505386</v>
      </c>
      <c r="O6" s="2136">
        <v>3973.7341069970571</v>
      </c>
      <c r="P6" s="2175">
        <v>85687.204829502443</v>
      </c>
      <c r="Q6" s="2177">
        <v>177688.81576294295</v>
      </c>
      <c r="R6" s="2582">
        <v>202117.02499094576</v>
      </c>
      <c r="S6" s="2178">
        <v>379805.84075388871</v>
      </c>
      <c r="T6" s="2179">
        <v>31387.403259691142</v>
      </c>
      <c r="U6" s="2178">
        <v>411193.24401357985</v>
      </c>
      <c r="V6" s="2404"/>
      <c r="W6" s="1940">
        <v>0</v>
      </c>
      <c r="X6" s="1317"/>
      <c r="Y6" t="s">
        <v>790</v>
      </c>
      <c r="Z6" s="2607">
        <f>U36/U5</f>
        <v>0.46404596272098397</v>
      </c>
    </row>
    <row r="7" spans="1:26">
      <c r="A7" s="1316"/>
      <c r="B7" s="2161" t="s">
        <v>1334</v>
      </c>
      <c r="C7" s="2162"/>
      <c r="D7" s="2162"/>
      <c r="E7" s="2163"/>
      <c r="F7" s="2164">
        <v>0</v>
      </c>
      <c r="G7" s="2113">
        <v>0</v>
      </c>
      <c r="H7" s="2180">
        <v>0</v>
      </c>
      <c r="I7" s="2113">
        <v>0</v>
      </c>
      <c r="J7" s="2113">
        <v>0</v>
      </c>
      <c r="K7" s="2165">
        <v>0</v>
      </c>
      <c r="L7" s="2166">
        <v>0</v>
      </c>
      <c r="M7" s="2113"/>
      <c r="N7" s="2167">
        <v>0</v>
      </c>
      <c r="O7" s="2113">
        <v>0</v>
      </c>
      <c r="P7" s="2165">
        <v>0</v>
      </c>
      <c r="Q7" s="2579">
        <v>0</v>
      </c>
      <c r="R7" s="2181"/>
      <c r="S7" s="2580">
        <v>0</v>
      </c>
      <c r="T7" s="2169"/>
      <c r="U7" s="2580"/>
      <c r="V7" s="2404"/>
      <c r="W7" s="2182">
        <v>0</v>
      </c>
      <c r="X7" s="1317"/>
      <c r="Y7" t="s">
        <v>792</v>
      </c>
      <c r="Z7" s="2607">
        <f>Z5-Z6-Z8</f>
        <v>0.27755426507519476</v>
      </c>
    </row>
    <row r="8" spans="1:26" ht="13.5" customHeight="1" thickBot="1">
      <c r="A8" s="1316"/>
      <c r="B8" s="2159" t="s">
        <v>696</v>
      </c>
      <c r="C8" s="2383"/>
      <c r="D8" s="2383"/>
      <c r="E8" s="2183"/>
      <c r="F8" s="1942">
        <v>14150.876760839135</v>
      </c>
      <c r="G8" s="1934">
        <v>8962.6365534825527</v>
      </c>
      <c r="H8" s="1934">
        <v>2.3964520997697516</v>
      </c>
      <c r="I8" s="1934">
        <v>44.37339302841707</v>
      </c>
      <c r="J8" s="1943">
        <v>2580.6078540812177</v>
      </c>
      <c r="K8" s="2175">
        <v>25740.891013531094</v>
      </c>
      <c r="L8" s="2174">
        <v>17130.068815844512</v>
      </c>
      <c r="M8" s="2136">
        <v>0</v>
      </c>
      <c r="N8" s="2176">
        <v>17130.068815844512</v>
      </c>
      <c r="O8" s="2136">
        <v>1107.882779489707</v>
      </c>
      <c r="P8" s="2175">
        <v>18237.95159533422</v>
      </c>
      <c r="Q8" s="2177">
        <v>43978.842608865314</v>
      </c>
      <c r="R8" s="2136">
        <v>17833.203302430193</v>
      </c>
      <c r="S8" s="2178">
        <v>61812.045911295507</v>
      </c>
      <c r="T8" s="2184">
        <v>6787.70523617859</v>
      </c>
      <c r="U8" s="2170">
        <v>62951.262972912751</v>
      </c>
      <c r="V8" s="2404"/>
      <c r="W8" s="2185">
        <v>0</v>
      </c>
      <c r="X8" s="1317"/>
      <c r="Y8" t="s">
        <v>793</v>
      </c>
      <c r="Z8" s="2607">
        <f>(H63+I63+M90)/U5</f>
        <v>0.12563167714982518</v>
      </c>
    </row>
    <row r="9" spans="1:26" ht="13.5" customHeight="1" thickTop="1" thickBot="1">
      <c r="A9" s="1316"/>
      <c r="B9" s="2186" t="s">
        <v>1335</v>
      </c>
      <c r="C9" s="2187"/>
      <c r="D9" s="2187"/>
      <c r="E9" s="2188"/>
      <c r="F9" s="1946">
        <v>49970.416960288538</v>
      </c>
      <c r="G9" s="1947">
        <v>32335.793454876271</v>
      </c>
      <c r="H9" s="1947">
        <v>10.34986276064085</v>
      </c>
      <c r="I9" s="1947">
        <v>180.04298314753333</v>
      </c>
      <c r="J9" s="1947">
        <v>9505.0076723674974</v>
      </c>
      <c r="K9" s="2189">
        <v>92001.61093344049</v>
      </c>
      <c r="L9" s="2190">
        <v>81713.470722505386</v>
      </c>
      <c r="M9" s="1947">
        <v>0</v>
      </c>
      <c r="N9" s="2191">
        <v>81713.470722505386</v>
      </c>
      <c r="O9" s="2192">
        <v>3973.7341069970571</v>
      </c>
      <c r="P9" s="2193">
        <v>85687.204829502443</v>
      </c>
      <c r="Q9" s="2194">
        <v>177688.81576294295</v>
      </c>
      <c r="R9" s="2195">
        <v>202117.02499094576</v>
      </c>
      <c r="S9" s="2196">
        <v>379805.84075388871</v>
      </c>
      <c r="T9" s="2197">
        <v>31387.403259691142</v>
      </c>
      <c r="U9" s="2196"/>
      <c r="V9" s="2408"/>
      <c r="W9" s="1955">
        <v>0</v>
      </c>
      <c r="X9" s="1317"/>
    </row>
    <row r="10" spans="1:26" ht="13.5" customHeight="1" thickTop="1">
      <c r="A10" s="1316"/>
      <c r="B10" s="2133" t="s">
        <v>1336</v>
      </c>
      <c r="C10" s="2134"/>
      <c r="D10" s="2134"/>
      <c r="E10" s="2135"/>
      <c r="F10" s="2198">
        <v>40004.342044011646</v>
      </c>
      <c r="G10" s="2140">
        <v>29438.410329489066</v>
      </c>
      <c r="H10" s="2199">
        <v>7.0837258295321064</v>
      </c>
      <c r="I10" s="2140">
        <v>143.83633387183568</v>
      </c>
      <c r="J10" s="2140">
        <v>9060.0153103257253</v>
      </c>
      <c r="K10" s="2155">
        <v>78653.687743527815</v>
      </c>
      <c r="L10" s="2140">
        <v>36129.2156549102</v>
      </c>
      <c r="M10" s="2140">
        <v>0</v>
      </c>
      <c r="N10" s="2141">
        <v>36129.2156549102</v>
      </c>
      <c r="O10" s="2140">
        <v>2816.5332726279994</v>
      </c>
      <c r="P10" s="2200">
        <v>38945.748927538196</v>
      </c>
      <c r="Q10" s="2201">
        <v>117599.43667106601</v>
      </c>
      <c r="R10" s="2128">
        <v>202117.02499094576</v>
      </c>
      <c r="S10" s="2170"/>
      <c r="T10" s="2179"/>
      <c r="U10" s="2202"/>
      <c r="V10" s="2408"/>
      <c r="W10" s="2203">
        <v>0</v>
      </c>
      <c r="X10" s="1317"/>
    </row>
    <row r="11" spans="1:26">
      <c r="A11" s="1316"/>
      <c r="B11" s="2133"/>
      <c r="C11" s="2142" t="s">
        <v>1337</v>
      </c>
      <c r="D11" s="2383"/>
      <c r="E11" s="2384"/>
      <c r="F11" s="2143">
        <v>33443.629948793736</v>
      </c>
      <c r="G11" s="2114">
        <v>29438.410329489066</v>
      </c>
      <c r="H11" s="2114">
        <v>6.6277463978851241</v>
      </c>
      <c r="I11" s="2114">
        <v>143.83633387183568</v>
      </c>
      <c r="J11" s="2144">
        <v>9060.0153103257253</v>
      </c>
      <c r="K11" s="2204">
        <v>72092.519668878245</v>
      </c>
      <c r="L11" s="2116">
        <v>18506.0306697794</v>
      </c>
      <c r="M11" s="2114">
        <v>0</v>
      </c>
      <c r="N11" s="2205">
        <v>18506.0306697794</v>
      </c>
      <c r="O11" s="2114">
        <v>1731.606234338735</v>
      </c>
      <c r="P11" s="2204">
        <v>20237.636904118135</v>
      </c>
      <c r="Q11" s="2206">
        <v>92330.156572996377</v>
      </c>
      <c r="R11" s="2117">
        <v>27427.280291271338</v>
      </c>
      <c r="S11" s="2207"/>
      <c r="T11" s="2208"/>
      <c r="U11" s="2207"/>
      <c r="V11" s="2583"/>
      <c r="W11" s="2209"/>
      <c r="X11" s="1317"/>
    </row>
    <row r="12" spans="1:26">
      <c r="A12" s="1316"/>
      <c r="B12" s="2133"/>
      <c r="C12" s="2146"/>
      <c r="D12" s="2385" t="s">
        <v>1338</v>
      </c>
      <c r="E12" s="2386"/>
      <c r="F12" s="2120">
        <v>33443.629948793736</v>
      </c>
      <c r="G12" s="2119">
        <v>28718.410329489066</v>
      </c>
      <c r="H12" s="2119">
        <v>6.6277463978851241</v>
      </c>
      <c r="I12" s="2119">
        <v>116.06647387183568</v>
      </c>
      <c r="J12" s="2119">
        <v>9060.0153103257253</v>
      </c>
      <c r="K12" s="2210">
        <v>71344.749808878245</v>
      </c>
      <c r="L12" s="2120">
        <v>13827.271929556533</v>
      </c>
      <c r="M12" s="2211">
        <v>0</v>
      </c>
      <c r="N12" s="2212">
        <v>13827.271929556533</v>
      </c>
      <c r="O12" s="2119">
        <v>1714.3689926178417</v>
      </c>
      <c r="P12" s="2210">
        <v>15541.640922174374</v>
      </c>
      <c r="Q12" s="2213">
        <v>86886.390731052612</v>
      </c>
      <c r="R12" s="2153">
        <v>19847.505124692405</v>
      </c>
      <c r="S12" s="2214"/>
      <c r="T12" s="2215"/>
      <c r="U12" s="2214"/>
      <c r="V12" s="2583"/>
      <c r="W12" s="2216">
        <v>0</v>
      </c>
      <c r="X12" s="1317"/>
    </row>
    <row r="13" spans="1:26">
      <c r="A13" s="1316"/>
      <c r="B13" s="2133"/>
      <c r="C13" s="2146"/>
      <c r="D13" s="2387" t="s">
        <v>1339</v>
      </c>
      <c r="E13" s="2388"/>
      <c r="F13" s="2120"/>
      <c r="G13" s="2154">
        <v>720</v>
      </c>
      <c r="H13" s="2119"/>
      <c r="I13" s="2154">
        <v>27.769860000000001</v>
      </c>
      <c r="J13" s="2119"/>
      <c r="K13" s="2210">
        <v>747.76985999999999</v>
      </c>
      <c r="L13" s="2119">
        <v>4678.7587402228673</v>
      </c>
      <c r="M13" s="2119"/>
      <c r="N13" s="2212">
        <v>4678.7587402228673</v>
      </c>
      <c r="O13" s="2119">
        <v>17.237241720893248</v>
      </c>
      <c r="P13" s="2210">
        <v>4695.9959819437609</v>
      </c>
      <c r="Q13" s="2213">
        <v>5443.7658419437612</v>
      </c>
      <c r="R13" s="2153">
        <v>7579.7751665789347</v>
      </c>
      <c r="S13" s="2214"/>
      <c r="T13" s="2215"/>
      <c r="U13" s="2214"/>
      <c r="V13" s="2583"/>
      <c r="W13" s="2217"/>
      <c r="X13" s="1317"/>
    </row>
    <row r="14" spans="1:26">
      <c r="A14" s="1316"/>
      <c r="B14" s="2133"/>
      <c r="C14" s="2218" t="s">
        <v>1340</v>
      </c>
      <c r="D14" s="2138"/>
      <c r="E14" s="2386"/>
      <c r="F14" s="2121">
        <v>6560.7120952179102</v>
      </c>
      <c r="G14" s="2154"/>
      <c r="H14" s="2154">
        <v>0.45597943164698174</v>
      </c>
      <c r="I14" s="2119"/>
      <c r="J14" s="2122"/>
      <c r="K14" s="2210">
        <v>6561.1680746495576</v>
      </c>
      <c r="L14" s="2122">
        <v>17623.1849851308</v>
      </c>
      <c r="M14" s="2154"/>
      <c r="N14" s="2219">
        <v>17623.1849851308</v>
      </c>
      <c r="O14" s="2122">
        <v>1084.9270382892644</v>
      </c>
      <c r="P14" s="2210">
        <v>18708.112023420064</v>
      </c>
      <c r="Q14" s="2213">
        <v>25269.280098069623</v>
      </c>
      <c r="R14" s="2119">
        <v>96185.458698137081</v>
      </c>
      <c r="S14" s="2214"/>
      <c r="T14" s="2215"/>
      <c r="U14" s="2214"/>
      <c r="V14" s="2583"/>
      <c r="W14" s="2217"/>
      <c r="X14" s="1317"/>
    </row>
    <row r="15" spans="1:26">
      <c r="A15" s="1316"/>
      <c r="B15" s="2151"/>
      <c r="C15" s="2220" t="s">
        <v>1341</v>
      </c>
      <c r="D15" s="2152"/>
      <c r="E15" s="2389"/>
      <c r="F15" s="2123"/>
      <c r="G15" s="2124"/>
      <c r="H15" s="2124"/>
      <c r="I15" s="2124"/>
      <c r="J15" s="2124"/>
      <c r="K15" s="2221"/>
      <c r="L15" s="2123"/>
      <c r="M15" s="2124">
        <v>0</v>
      </c>
      <c r="N15" s="2222">
        <v>0</v>
      </c>
      <c r="O15" s="2124"/>
      <c r="P15" s="2221">
        <v>0</v>
      </c>
      <c r="Q15" s="2223">
        <v>0</v>
      </c>
      <c r="R15" s="2224">
        <v>78504.286001537344</v>
      </c>
      <c r="S15" s="2225"/>
      <c r="T15" s="2226"/>
      <c r="U15" s="2225"/>
      <c r="V15" s="2583"/>
      <c r="W15" s="2227">
        <v>0</v>
      </c>
      <c r="X15" s="1317"/>
    </row>
    <row r="16" spans="1:26">
      <c r="A16" s="1316"/>
      <c r="B16" s="2159" t="s">
        <v>1342</v>
      </c>
      <c r="C16" s="2383"/>
      <c r="D16" s="2383"/>
      <c r="E16" s="2228"/>
      <c r="F16" s="2143">
        <v>20777.153833165627</v>
      </c>
      <c r="G16" s="2114">
        <v>13691.563327603513</v>
      </c>
      <c r="H16" s="2114">
        <v>2.6901187043520109</v>
      </c>
      <c r="I16" s="2114">
        <v>61.557994772480953</v>
      </c>
      <c r="J16" s="2229">
        <v>4169.111220874579</v>
      </c>
      <c r="K16" s="2204">
        <v>38702.076495120557</v>
      </c>
      <c r="L16" s="2143">
        <v>19259.173866325109</v>
      </c>
      <c r="M16" s="2114">
        <v>0</v>
      </c>
      <c r="N16" s="2205">
        <v>19259.173866325109</v>
      </c>
      <c r="O16" s="2114">
        <v>1520.2761960343046</v>
      </c>
      <c r="P16" s="2204">
        <v>20779.450062359414</v>
      </c>
      <c r="Q16" s="2206">
        <v>59481.526557479971</v>
      </c>
      <c r="R16" s="2230"/>
      <c r="S16" s="2207"/>
      <c r="T16" s="2208"/>
      <c r="U16" s="2207"/>
      <c r="V16" s="2408"/>
      <c r="W16" s="2209">
        <v>0</v>
      </c>
      <c r="X16" s="1317"/>
    </row>
    <row r="17" spans="1:24">
      <c r="A17" s="1316"/>
      <c r="B17" s="2133"/>
      <c r="C17" s="2134"/>
      <c r="D17" s="2134"/>
      <c r="E17" s="2231" t="s">
        <v>1343</v>
      </c>
      <c r="F17" s="2232">
        <v>9966.0749162768934</v>
      </c>
      <c r="G17" s="2126">
        <v>2897.3831253872067</v>
      </c>
      <c r="H17" s="2126">
        <v>3.2661369311087425</v>
      </c>
      <c r="I17" s="2126">
        <v>36.206649275697664</v>
      </c>
      <c r="J17" s="2126">
        <v>444.99236204177225</v>
      </c>
      <c r="K17" s="2127">
        <v>13347.923189912679</v>
      </c>
      <c r="L17" s="2125">
        <v>45584.255067595193</v>
      </c>
      <c r="M17" s="2119">
        <v>0</v>
      </c>
      <c r="N17" s="2149">
        <v>45584.255067595193</v>
      </c>
      <c r="O17" s="2126">
        <v>1157.2008343690577</v>
      </c>
      <c r="P17" s="2127">
        <v>46741.455901964247</v>
      </c>
      <c r="Q17" s="2233">
        <v>60089.379091876923</v>
      </c>
      <c r="R17" s="2234"/>
      <c r="S17" s="2235"/>
      <c r="T17" s="2236"/>
      <c r="U17" s="2214"/>
      <c r="V17" s="2408"/>
      <c r="W17" s="2217"/>
      <c r="X17" s="1317"/>
    </row>
    <row r="18" spans="1:24">
      <c r="A18" s="1316"/>
      <c r="B18" s="2133"/>
      <c r="C18" s="2152"/>
      <c r="D18" s="2152"/>
      <c r="E18" s="2237" t="s">
        <v>1344</v>
      </c>
      <c r="F18" s="2125">
        <v>10811.078916888733</v>
      </c>
      <c r="G18" s="2126">
        <v>10794.180202216306</v>
      </c>
      <c r="H18" s="2126">
        <v>-0.57601822675673164</v>
      </c>
      <c r="I18" s="2126">
        <v>25.351345496783289</v>
      </c>
      <c r="J18" s="2126">
        <v>3724.1188588328068</v>
      </c>
      <c r="K18" s="2127">
        <v>25354.153305207874</v>
      </c>
      <c r="L18" s="2125">
        <v>-26325.081201270084</v>
      </c>
      <c r="M18" s="2003">
        <v>0</v>
      </c>
      <c r="N18" s="2149">
        <v>-26325.081201270084</v>
      </c>
      <c r="O18" s="2126">
        <v>363.07536166524693</v>
      </c>
      <c r="P18" s="2127">
        <v>-25962.005839604837</v>
      </c>
      <c r="Q18" s="2233">
        <v>-607.85253439696316</v>
      </c>
      <c r="R18" s="2234"/>
      <c r="S18" s="2235"/>
      <c r="T18" s="2156"/>
      <c r="U18" s="2238"/>
      <c r="V18" s="2408"/>
      <c r="W18" s="2015">
        <v>0</v>
      </c>
      <c r="X18" s="1317"/>
    </row>
    <row r="19" spans="1:24">
      <c r="A19" s="1316"/>
      <c r="B19" s="2133"/>
      <c r="C19" s="2142" t="s">
        <v>1337</v>
      </c>
      <c r="D19" s="2383"/>
      <c r="E19" s="2384"/>
      <c r="F19" s="2143">
        <v>17369.700604526464</v>
      </c>
      <c r="G19" s="2114">
        <v>13691.563327603513</v>
      </c>
      <c r="H19" s="2114">
        <v>2.5169557633528719</v>
      </c>
      <c r="I19" s="2114">
        <v>61.557994772480953</v>
      </c>
      <c r="J19" s="2144">
        <v>4169.111220874579</v>
      </c>
      <c r="K19" s="2868">
        <v>35294.450103540388</v>
      </c>
      <c r="L19" s="2116">
        <v>9629.5869331625545</v>
      </c>
      <c r="M19" s="2114"/>
      <c r="N19" s="2871">
        <v>9629.5869331625545</v>
      </c>
      <c r="O19" s="2114">
        <v>934.66665725325345</v>
      </c>
      <c r="P19" s="2868">
        <v>10564.253590415809</v>
      </c>
      <c r="Q19" s="2875">
        <v>45858.703693956195</v>
      </c>
      <c r="R19" s="2117"/>
      <c r="S19" s="2207"/>
      <c r="T19" s="2208"/>
      <c r="U19" s="2207"/>
      <c r="V19" s="2583"/>
      <c r="W19" s="2209"/>
      <c r="X19" s="1317"/>
    </row>
    <row r="20" spans="1:24">
      <c r="A20" s="1316"/>
      <c r="B20" s="2133"/>
      <c r="C20" s="2146"/>
      <c r="D20" s="2385" t="s">
        <v>1338</v>
      </c>
      <c r="E20" s="2386"/>
      <c r="F20" s="2120">
        <v>17369.700604526464</v>
      </c>
      <c r="G20" s="2119">
        <v>13691.563327603513</v>
      </c>
      <c r="H20" s="2119">
        <v>2.5169557633528719</v>
      </c>
      <c r="I20" s="2119">
        <v>61.557994772480953</v>
      </c>
      <c r="J20" s="2119">
        <v>4169.111220874579</v>
      </c>
      <c r="K20" s="2869">
        <v>35294.450103540388</v>
      </c>
      <c r="L20" s="2120">
        <v>6509.4708227708788</v>
      </c>
      <c r="M20" s="2211"/>
      <c r="N20" s="2872">
        <v>6509.4708227708788</v>
      </c>
      <c r="O20" s="2119">
        <v>927.58408026910047</v>
      </c>
      <c r="P20" s="2869">
        <v>7437.0549030399798</v>
      </c>
      <c r="Q20" s="2876">
        <v>42731.505006580366</v>
      </c>
      <c r="R20" s="2153"/>
      <c r="S20" s="2214"/>
      <c r="T20" s="2215"/>
      <c r="U20" s="2214"/>
      <c r="V20" s="2583"/>
      <c r="W20" s="2216"/>
      <c r="X20" s="1317"/>
    </row>
    <row r="21" spans="1:24">
      <c r="A21" s="1316"/>
      <c r="B21" s="2133"/>
      <c r="C21" s="2146"/>
      <c r="D21" s="2387" t="s">
        <v>1339</v>
      </c>
      <c r="E21" s="2388"/>
      <c r="F21" s="2120"/>
      <c r="G21" s="2154"/>
      <c r="H21" s="2119"/>
      <c r="I21" s="2154"/>
      <c r="J21" s="2119"/>
      <c r="K21" s="2869"/>
      <c r="L21" s="2119">
        <v>3120.1161103916756</v>
      </c>
      <c r="M21" s="2119"/>
      <c r="N21" s="2872">
        <v>3120.1161103916756</v>
      </c>
      <c r="O21" s="2119">
        <v>7.0825769841530297</v>
      </c>
      <c r="P21" s="2869">
        <v>3127.1986873758287</v>
      </c>
      <c r="Q21" s="2876">
        <v>3127.1986873758287</v>
      </c>
      <c r="R21" s="2153"/>
      <c r="S21" s="2214"/>
      <c r="T21" s="2215"/>
      <c r="U21" s="2214"/>
      <c r="V21" s="2583"/>
      <c r="W21" s="2217"/>
      <c r="X21" s="1317"/>
    </row>
    <row r="22" spans="1:24">
      <c r="A22" s="1316"/>
      <c r="B22" s="2133"/>
      <c r="C22" s="2218" t="s">
        <v>1340</v>
      </c>
      <c r="D22" s="2138"/>
      <c r="E22" s="2386"/>
      <c r="F22" s="2121">
        <v>3407.4532286391627</v>
      </c>
      <c r="G22" s="2154"/>
      <c r="H22" s="2154">
        <v>0.17316294099913898</v>
      </c>
      <c r="I22" s="2119"/>
      <c r="J22" s="2122"/>
      <c r="K22" s="2869">
        <v>3407.6263915801619</v>
      </c>
      <c r="L22" s="2122">
        <v>9629.5869331625545</v>
      </c>
      <c r="M22" s="2154"/>
      <c r="N22" s="2873">
        <v>9629.5869331625545</v>
      </c>
      <c r="O22" s="2122">
        <v>585.60953878105113</v>
      </c>
      <c r="P22" s="2869">
        <v>10215.196471943606</v>
      </c>
      <c r="Q22" s="2876">
        <v>13622.822863523768</v>
      </c>
      <c r="R22" s="2119"/>
      <c r="S22" s="2214"/>
      <c r="T22" s="2215"/>
      <c r="U22" s="2214"/>
      <c r="V22" s="2583"/>
      <c r="W22" s="2217"/>
      <c r="X22" s="1317"/>
    </row>
    <row r="23" spans="1:24">
      <c r="A23" s="1316"/>
      <c r="B23" s="2151"/>
      <c r="C23" s="2220" t="s">
        <v>1341</v>
      </c>
      <c r="D23" s="2152"/>
      <c r="E23" s="2389"/>
      <c r="F23" s="2123"/>
      <c r="G23" s="2124"/>
      <c r="H23" s="2124"/>
      <c r="I23" s="2124"/>
      <c r="J23" s="2124"/>
      <c r="K23" s="2870"/>
      <c r="L23" s="2123"/>
      <c r="M23" s="2124">
        <v>0</v>
      </c>
      <c r="N23" s="2874">
        <v>0</v>
      </c>
      <c r="O23" s="2124"/>
      <c r="P23" s="2870">
        <v>0</v>
      </c>
      <c r="Q23" s="2877">
        <v>0</v>
      </c>
      <c r="R23" s="2224"/>
      <c r="S23" s="2225"/>
      <c r="T23" s="2226"/>
      <c r="U23" s="2225"/>
      <c r="V23" s="2583"/>
      <c r="W23" s="2227">
        <v>0</v>
      </c>
      <c r="X23" s="1317"/>
    </row>
    <row r="24" spans="1:24">
      <c r="A24" s="1316"/>
      <c r="B24" s="2159" t="s">
        <v>1345</v>
      </c>
      <c r="C24" s="2383"/>
      <c r="D24" s="2383"/>
      <c r="E24" s="2228"/>
      <c r="F24" s="2143">
        <v>25411.040252969757</v>
      </c>
      <c r="G24" s="2114">
        <v>25280.656720851257</v>
      </c>
      <c r="H24" s="2114">
        <v>13.176371187997724</v>
      </c>
      <c r="I24" s="2114">
        <v>94.850284923744695</v>
      </c>
      <c r="J24" s="2144">
        <v>8467.1970444262188</v>
      </c>
      <c r="K24" s="2868">
        <v>59266.920674358975</v>
      </c>
      <c r="L24" s="2143">
        <v>17510.445940577934</v>
      </c>
      <c r="M24" s="2114">
        <v>0</v>
      </c>
      <c r="N24" s="2871">
        <v>17510.445940577934</v>
      </c>
      <c r="O24" s="2114">
        <v>2142.2518844975853</v>
      </c>
      <c r="P24" s="2868">
        <v>19652.69782507552</v>
      </c>
      <c r="Q24" s="2875">
        <v>78919.618499434495</v>
      </c>
      <c r="R24" s="2230"/>
      <c r="S24" s="2207"/>
      <c r="T24" s="2208"/>
      <c r="U24" s="2207"/>
      <c r="V24" s="2408"/>
      <c r="W24" s="2209">
        <v>0</v>
      </c>
      <c r="X24" s="1317"/>
    </row>
    <row r="25" spans="1:24">
      <c r="A25" s="1316"/>
      <c r="B25" s="2133"/>
      <c r="C25" s="2134"/>
      <c r="D25" s="2134"/>
      <c r="E25" s="2231" t="s">
        <v>1346</v>
      </c>
      <c r="F25" s="2148">
        <v>0</v>
      </c>
      <c r="G25" s="2119">
        <v>0</v>
      </c>
      <c r="H25" s="2119">
        <v>13.65958629241374</v>
      </c>
      <c r="I25" s="2119">
        <v>0</v>
      </c>
      <c r="J25" s="2119">
        <v>0</v>
      </c>
      <c r="K25" s="2127">
        <v>13.65958629241374</v>
      </c>
      <c r="L25" s="2125">
        <v>22636.066028777448</v>
      </c>
      <c r="M25" s="2867">
        <v>0</v>
      </c>
      <c r="N25" s="2149">
        <v>22636.066028777448</v>
      </c>
      <c r="O25" s="2126">
        <v>1698.4997356411484</v>
      </c>
      <c r="P25" s="2127">
        <v>24334.565764418596</v>
      </c>
      <c r="Q25" s="2233">
        <v>24348.225350711011</v>
      </c>
      <c r="R25" s="2234"/>
      <c r="S25" s="2235"/>
      <c r="T25" s="2156"/>
      <c r="U25" s="2235"/>
      <c r="V25" s="2408"/>
      <c r="W25" s="2239">
        <v>0</v>
      </c>
      <c r="X25" s="1317"/>
    </row>
    <row r="26" spans="1:24">
      <c r="A26" s="1316"/>
      <c r="B26" s="2133"/>
      <c r="C26" s="2134"/>
      <c r="D26" s="2134"/>
      <c r="E26" s="2240" t="s">
        <v>1347</v>
      </c>
      <c r="F26" s="2148">
        <v>23475.029013939868</v>
      </c>
      <c r="G26" s="2126">
        <v>22504.905062500824</v>
      </c>
      <c r="H26" s="2126">
        <v>0</v>
      </c>
      <c r="I26" s="2126">
        <v>89.108317442002715</v>
      </c>
      <c r="J26" s="2126">
        <v>7537.6105802278062</v>
      </c>
      <c r="K26" s="2127">
        <v>53606.652974110504</v>
      </c>
      <c r="L26" s="2125"/>
      <c r="M26" s="2126"/>
      <c r="N26" s="2149">
        <v>0</v>
      </c>
      <c r="O26" s="2126">
        <v>355.91435983862453</v>
      </c>
      <c r="P26" s="2127">
        <v>355.91435983862453</v>
      </c>
      <c r="Q26" s="2233">
        <v>53962.567333949126</v>
      </c>
      <c r="R26" s="2234"/>
      <c r="S26" s="2235"/>
      <c r="T26" s="2156"/>
      <c r="U26" s="2235"/>
      <c r="V26" s="2408"/>
      <c r="W26" s="2239"/>
      <c r="X26" s="1317"/>
    </row>
    <row r="27" spans="1:24">
      <c r="A27" s="1316"/>
      <c r="B27" s="2133"/>
      <c r="C27" s="2134"/>
      <c r="D27" s="2134"/>
      <c r="E27" s="2240" t="s">
        <v>1348</v>
      </c>
      <c r="F27" s="2148">
        <v>0</v>
      </c>
      <c r="G27" s="2126">
        <v>0</v>
      </c>
      <c r="H27" s="2126">
        <v>-0.48321510441601734</v>
      </c>
      <c r="I27" s="2126">
        <v>0</v>
      </c>
      <c r="J27" s="2126">
        <v>0</v>
      </c>
      <c r="K27" s="2127">
        <v>-0.48321510441601734</v>
      </c>
      <c r="L27" s="2125">
        <v>-5125.6200881995155</v>
      </c>
      <c r="M27" s="2126">
        <v>0</v>
      </c>
      <c r="N27" s="2149">
        <v>-5125.6200881995155</v>
      </c>
      <c r="O27" s="2126">
        <v>51.499377083556787</v>
      </c>
      <c r="P27" s="2127">
        <v>-5074.1207111159583</v>
      </c>
      <c r="Q27" s="2233">
        <v>-5074.603926220374</v>
      </c>
      <c r="R27" s="2234"/>
      <c r="S27" s="2235"/>
      <c r="T27" s="2156"/>
      <c r="U27" s="2235"/>
      <c r="V27" s="2408"/>
      <c r="W27" s="2015">
        <v>0</v>
      </c>
      <c r="X27" s="2356"/>
    </row>
    <row r="28" spans="1:24">
      <c r="A28" s="1316"/>
      <c r="B28" s="2133"/>
      <c r="C28" s="2134"/>
      <c r="D28" s="2134"/>
      <c r="E28" s="2237" t="s">
        <v>1349</v>
      </c>
      <c r="F28" s="2148">
        <v>1936.011239029888</v>
      </c>
      <c r="G28" s="2126">
        <v>2775.7516583504316</v>
      </c>
      <c r="H28" s="2126">
        <v>0</v>
      </c>
      <c r="I28" s="2126">
        <v>5.7419674817419866</v>
      </c>
      <c r="J28" s="2126">
        <v>929.58646419841261</v>
      </c>
      <c r="K28" s="2127">
        <v>5647.091329060474</v>
      </c>
      <c r="L28" s="2125"/>
      <c r="M28" s="2126"/>
      <c r="N28" s="2149">
        <v>0</v>
      </c>
      <c r="O28" s="2126">
        <v>36.338411934255433</v>
      </c>
      <c r="P28" s="2127">
        <v>36.338411934255433</v>
      </c>
      <c r="Q28" s="2233">
        <v>5683.4297409947294</v>
      </c>
      <c r="R28" s="2234"/>
      <c r="S28" s="2235"/>
      <c r="T28" s="2156"/>
      <c r="U28" s="2235"/>
      <c r="V28" s="2404"/>
      <c r="W28" s="2239"/>
      <c r="X28" s="1317"/>
    </row>
    <row r="29" spans="1:24">
      <c r="A29" s="1316"/>
      <c r="B29" s="2133"/>
      <c r="C29" s="2142" t="s">
        <v>1337</v>
      </c>
      <c r="D29" s="2383"/>
      <c r="E29" s="2384"/>
      <c r="F29" s="2143">
        <v>25411.040252969757</v>
      </c>
      <c r="G29" s="2114">
        <v>25280.656720851257</v>
      </c>
      <c r="H29" s="2114">
        <v>12.32820817462631</v>
      </c>
      <c r="I29" s="2114">
        <v>94.850284923744695</v>
      </c>
      <c r="J29" s="2144">
        <v>8467.1970444262188</v>
      </c>
      <c r="K29" s="2868">
        <v>59266.072511345606</v>
      </c>
      <c r="L29" s="2116">
        <v>8755.2229702889672</v>
      </c>
      <c r="M29" s="2114"/>
      <c r="N29" s="2871">
        <v>8755.2229702889672</v>
      </c>
      <c r="O29" s="2114">
        <v>1539.7136282345518</v>
      </c>
      <c r="P29" s="2868">
        <v>10294.93659852352</v>
      </c>
      <c r="Q29" s="2875">
        <v>69561.009109869134</v>
      </c>
      <c r="R29" s="2117"/>
      <c r="S29" s="2207"/>
      <c r="T29" s="2208"/>
      <c r="U29" s="2207"/>
      <c r="V29" s="2583"/>
      <c r="W29" s="2209"/>
      <c r="X29" s="1317"/>
    </row>
    <row r="30" spans="1:24">
      <c r="A30" s="1316"/>
      <c r="B30" s="2133"/>
      <c r="C30" s="2146"/>
      <c r="D30" s="2385" t="s">
        <v>1338</v>
      </c>
      <c r="E30" s="2386"/>
      <c r="F30" s="2120">
        <v>25411.040252969757</v>
      </c>
      <c r="G30" s="2119">
        <v>25280.656720851257</v>
      </c>
      <c r="H30" s="2119">
        <v>12.32820817462631</v>
      </c>
      <c r="I30" s="2119">
        <v>94.850284923744695</v>
      </c>
      <c r="J30" s="2119">
        <v>8467.1970444262188</v>
      </c>
      <c r="K30" s="2210">
        <v>59266.072511345606</v>
      </c>
      <c r="L30" s="2120">
        <v>6891.7003056204285</v>
      </c>
      <c r="M30" s="2211"/>
      <c r="N30" s="2212">
        <v>6891.7003056204285</v>
      </c>
      <c r="O30" s="2119">
        <v>1539.7136282345518</v>
      </c>
      <c r="P30" s="2210">
        <v>8431.4139338549794</v>
      </c>
      <c r="Q30" s="2213">
        <v>67697.486445200586</v>
      </c>
      <c r="R30" s="2153"/>
      <c r="S30" s="2214"/>
      <c r="T30" s="2215"/>
      <c r="U30" s="2214"/>
      <c r="V30" s="2583"/>
      <c r="W30" s="2216"/>
      <c r="X30" s="1317"/>
    </row>
    <row r="31" spans="1:24">
      <c r="A31" s="1316"/>
      <c r="B31" s="2133"/>
      <c r="C31" s="2146"/>
      <c r="D31" s="2387" t="s">
        <v>1339</v>
      </c>
      <c r="E31" s="2388"/>
      <c r="F31" s="2120"/>
      <c r="G31" s="2154"/>
      <c r="H31" s="2119"/>
      <c r="I31" s="2154"/>
      <c r="J31" s="2119"/>
      <c r="K31" s="2210"/>
      <c r="L31" s="2119">
        <v>1863.5226646685383</v>
      </c>
      <c r="M31" s="2119"/>
      <c r="N31" s="2212">
        <v>1863.5226646685383</v>
      </c>
      <c r="O31" s="2119">
        <v>0</v>
      </c>
      <c r="P31" s="2210">
        <v>1863.5226646685383</v>
      </c>
      <c r="Q31" s="2213">
        <v>1863.5226646685383</v>
      </c>
      <c r="R31" s="2153"/>
      <c r="S31" s="2214"/>
      <c r="T31" s="2215"/>
      <c r="U31" s="2214"/>
      <c r="V31" s="2583"/>
      <c r="W31" s="2217"/>
      <c r="X31" s="1317"/>
    </row>
    <row r="32" spans="1:24">
      <c r="A32" s="1316"/>
      <c r="B32" s="2133"/>
      <c r="C32" s="2218" t="s">
        <v>1340</v>
      </c>
      <c r="D32" s="2138"/>
      <c r="E32" s="2386"/>
      <c r="F32" s="2121">
        <v>0</v>
      </c>
      <c r="G32" s="2154"/>
      <c r="H32" s="2154">
        <v>0.84816301337141364</v>
      </c>
      <c r="I32" s="2119"/>
      <c r="J32" s="2122"/>
      <c r="K32" s="2210">
        <v>0.84816301337141364</v>
      </c>
      <c r="L32" s="2122">
        <v>8755.2229702889672</v>
      </c>
      <c r="M32" s="2154"/>
      <c r="N32" s="2219">
        <v>8755.2229702889672</v>
      </c>
      <c r="O32" s="2122">
        <v>602.53825626303353</v>
      </c>
      <c r="P32" s="2210">
        <v>9357.7612265520002</v>
      </c>
      <c r="Q32" s="2213">
        <v>9358.6093895653721</v>
      </c>
      <c r="R32" s="2119"/>
      <c r="S32" s="2214"/>
      <c r="T32" s="2215"/>
      <c r="U32" s="2214"/>
      <c r="V32" s="2583"/>
      <c r="W32" s="2217"/>
      <c r="X32" s="1317"/>
    </row>
    <row r="33" spans="1:24">
      <c r="A33" s="1316"/>
      <c r="B33" s="2151"/>
      <c r="C33" s="2220" t="s">
        <v>1341</v>
      </c>
      <c r="D33" s="2152"/>
      <c r="E33" s="2389"/>
      <c r="F33" s="2123"/>
      <c r="G33" s="2124"/>
      <c r="H33" s="2124"/>
      <c r="I33" s="2124"/>
      <c r="J33" s="2124"/>
      <c r="K33" s="2221"/>
      <c r="L33" s="2123"/>
      <c r="M33" s="2124">
        <v>0</v>
      </c>
      <c r="N33" s="2222">
        <v>0</v>
      </c>
      <c r="O33" s="2124"/>
      <c r="P33" s="2221">
        <v>0</v>
      </c>
      <c r="Q33" s="2223">
        <v>0</v>
      </c>
      <c r="R33" s="2224"/>
      <c r="S33" s="2225"/>
      <c r="T33" s="2226"/>
      <c r="U33" s="2225"/>
      <c r="V33" s="2583"/>
      <c r="W33" s="2227">
        <v>0</v>
      </c>
      <c r="X33" s="1317"/>
    </row>
    <row r="34" spans="1:24">
      <c r="A34" s="1316"/>
      <c r="B34" s="2241" t="s">
        <v>1350</v>
      </c>
      <c r="C34" s="2242"/>
      <c r="D34" s="2242"/>
      <c r="E34" s="2243"/>
      <c r="F34" s="2166">
        <v>0</v>
      </c>
      <c r="G34" s="2113">
        <v>0</v>
      </c>
      <c r="H34" s="2113">
        <v>0</v>
      </c>
      <c r="I34" s="2113">
        <v>0</v>
      </c>
      <c r="J34" s="2113">
        <v>0</v>
      </c>
      <c r="K34" s="2165">
        <v>0</v>
      </c>
      <c r="L34" s="2166"/>
      <c r="M34" s="2113"/>
      <c r="N34" s="2167">
        <v>0</v>
      </c>
      <c r="O34" s="2113">
        <v>0</v>
      </c>
      <c r="P34" s="2165">
        <v>0</v>
      </c>
      <c r="Q34" s="2579">
        <v>0</v>
      </c>
      <c r="R34" s="2181"/>
      <c r="S34" s="2580"/>
      <c r="T34" s="2169"/>
      <c r="U34" s="2580"/>
      <c r="V34" s="2408"/>
      <c r="W34" s="2182"/>
      <c r="X34" s="1317"/>
    </row>
    <row r="35" spans="1:24">
      <c r="A35" s="1316"/>
      <c r="B35" s="2133" t="s">
        <v>680</v>
      </c>
      <c r="C35" s="2390"/>
      <c r="D35" s="2390"/>
      <c r="E35" s="2135"/>
      <c r="F35" s="2137">
        <v>86192.536130147026</v>
      </c>
      <c r="G35" s="2140">
        <v>68410.630377943831</v>
      </c>
      <c r="H35" s="2140">
        <v>22.95021572188184</v>
      </c>
      <c r="I35" s="2140">
        <v>300.24461356806131</v>
      </c>
      <c r="J35" s="2140">
        <v>21696.323575626524</v>
      </c>
      <c r="K35" s="2200">
        <v>176622.68491300734</v>
      </c>
      <c r="L35" s="2137">
        <v>72898.835461813243</v>
      </c>
      <c r="M35" s="2140">
        <v>0</v>
      </c>
      <c r="N35" s="2244">
        <v>72898.835461813243</v>
      </c>
      <c r="O35" s="2140">
        <v>6479.0613531598901</v>
      </c>
      <c r="P35" s="2200">
        <v>79377.896814973137</v>
      </c>
      <c r="Q35" s="2201">
        <v>256000.58172798046</v>
      </c>
      <c r="R35" s="2140">
        <v>123612.73898940842</v>
      </c>
      <c r="S35" s="2170">
        <v>379613.32071738888</v>
      </c>
      <c r="T35" s="2179">
        <v>31387.403259691138</v>
      </c>
      <c r="U35" s="2580">
        <v>411193.24401357985</v>
      </c>
      <c r="V35" s="2408"/>
      <c r="W35" s="2203">
        <v>0</v>
      </c>
      <c r="X35" s="1317"/>
    </row>
    <row r="36" spans="1:24">
      <c r="A36" s="1316"/>
      <c r="B36" s="2133"/>
      <c r="C36" s="2135"/>
      <c r="D36" s="2142" t="s">
        <v>1338</v>
      </c>
      <c r="E36" s="2391"/>
      <c r="F36" s="2116">
        <v>76224.370806289953</v>
      </c>
      <c r="G36" s="2114">
        <v>67690.630377943831</v>
      </c>
      <c r="H36" s="2114">
        <v>21.472910335864306</v>
      </c>
      <c r="I36" s="2114">
        <v>272.47475356806132</v>
      </c>
      <c r="J36" s="2114">
        <v>21696.323575626524</v>
      </c>
      <c r="K36" s="2204">
        <v>165905.27242376425</v>
      </c>
      <c r="L36" s="2116">
        <v>27228.443057947843</v>
      </c>
      <c r="M36" s="2114">
        <v>0</v>
      </c>
      <c r="N36" s="2205">
        <v>27228.443057947843</v>
      </c>
      <c r="O36" s="2114">
        <v>4181.666701121494</v>
      </c>
      <c r="P36" s="2204">
        <v>31410.109759069339</v>
      </c>
      <c r="Q36" s="2206">
        <v>197315.38218283359</v>
      </c>
      <c r="R36" s="2229">
        <v>19847.505124692405</v>
      </c>
      <c r="S36" s="2207">
        <v>217162.88730752599</v>
      </c>
      <c r="T36" s="2208">
        <v>2861.956905887298</v>
      </c>
      <c r="U36" s="2207">
        <v>220024.84421341328</v>
      </c>
      <c r="V36" s="2408"/>
      <c r="W36" s="2209">
        <v>0</v>
      </c>
      <c r="X36" s="1317"/>
    </row>
    <row r="37" spans="1:24">
      <c r="A37" s="1316"/>
      <c r="B37" s="2133"/>
      <c r="C37" s="2135"/>
      <c r="D37" s="2145"/>
      <c r="E37" s="2392" t="s">
        <v>1351</v>
      </c>
      <c r="F37" s="2121">
        <v>70483.684081008352</v>
      </c>
      <c r="G37" s="2119">
        <v>65911.010306582219</v>
      </c>
      <c r="H37" s="2119">
        <v>17.135745019860916</v>
      </c>
      <c r="I37" s="2119">
        <v>248.34807517460288</v>
      </c>
      <c r="J37" s="2122">
        <v>21368.430231903862</v>
      </c>
      <c r="K37" s="2210">
        <v>158028.60843968889</v>
      </c>
      <c r="L37" s="2120">
        <v>15947.986296202254</v>
      </c>
      <c r="M37" s="2119">
        <v>0</v>
      </c>
      <c r="N37" s="2212">
        <v>15947.986296202254</v>
      </c>
      <c r="O37" s="2119">
        <v>3660.0944040957552</v>
      </c>
      <c r="P37" s="2210">
        <v>19608.080700298011</v>
      </c>
      <c r="Q37" s="2213">
        <v>177636.68913998691</v>
      </c>
      <c r="R37" s="2245"/>
      <c r="S37" s="2238">
        <v>177636.68913998691</v>
      </c>
      <c r="T37" s="2215"/>
      <c r="U37" s="2170"/>
      <c r="V37" s="2408"/>
      <c r="W37" s="2203"/>
      <c r="X37" s="1317"/>
    </row>
    <row r="38" spans="1:24">
      <c r="A38" s="1316"/>
      <c r="B38" s="2133"/>
      <c r="C38" s="2135"/>
      <c r="D38" s="2145"/>
      <c r="E38" s="2392" t="s">
        <v>1352</v>
      </c>
      <c r="F38" s="2121">
        <v>5740.6867252816019</v>
      </c>
      <c r="G38" s="2119">
        <v>1779.6200713616088</v>
      </c>
      <c r="H38" s="2119">
        <v>4.3371653160033885</v>
      </c>
      <c r="I38" s="2119">
        <v>24.126678393458409</v>
      </c>
      <c r="J38" s="2122">
        <v>327.89334372266364</v>
      </c>
      <c r="K38" s="2210">
        <v>7876.663984075336</v>
      </c>
      <c r="L38" s="2246">
        <v>11280.456761745589</v>
      </c>
      <c r="M38" s="2119">
        <v>0</v>
      </c>
      <c r="N38" s="2212">
        <v>11280.456761745589</v>
      </c>
      <c r="O38" s="2119">
        <v>521.57229702573909</v>
      </c>
      <c r="P38" s="2210">
        <v>11802.029058771328</v>
      </c>
      <c r="Q38" s="2213">
        <v>19678.693042846666</v>
      </c>
      <c r="R38" s="2245"/>
      <c r="S38" s="2238">
        <v>19678.693042846666</v>
      </c>
      <c r="T38" s="2215"/>
      <c r="U38" s="2214"/>
      <c r="V38" s="2408"/>
      <c r="W38" s="2217"/>
      <c r="X38" s="1317"/>
    </row>
    <row r="39" spans="1:24">
      <c r="A39" s="1316"/>
      <c r="B39" s="2133"/>
      <c r="C39" s="2135"/>
      <c r="D39" s="2247" t="s">
        <v>1353</v>
      </c>
      <c r="E39" s="2388"/>
      <c r="F39" s="2147">
        <v>9968.1653238570725</v>
      </c>
      <c r="G39" s="2119">
        <v>720</v>
      </c>
      <c r="H39" s="2119">
        <v>1.4773053860175342</v>
      </c>
      <c r="I39" s="2119">
        <v>27.769860000000001</v>
      </c>
      <c r="J39" s="2150">
        <v>0</v>
      </c>
      <c r="K39" s="2248">
        <v>10717.41248924309</v>
      </c>
      <c r="L39" s="2118">
        <v>45670.392403865408</v>
      </c>
      <c r="M39" s="2115">
        <v>0</v>
      </c>
      <c r="N39" s="2249">
        <v>45670.392403865408</v>
      </c>
      <c r="O39" s="2115">
        <v>2297.3946520383952</v>
      </c>
      <c r="P39" s="2248">
        <v>47967.787055903806</v>
      </c>
      <c r="Q39" s="2250">
        <v>58685.199545146897</v>
      </c>
      <c r="R39" s="2251">
        <v>103765.23386471602</v>
      </c>
      <c r="S39" s="2238">
        <v>162450.43340986292</v>
      </c>
      <c r="T39" s="2252">
        <v>28525.44635380384</v>
      </c>
      <c r="U39" s="2214">
        <v>190975.87976366677</v>
      </c>
      <c r="V39" s="2408"/>
      <c r="W39" s="2253">
        <v>0</v>
      </c>
      <c r="X39" s="1317"/>
    </row>
    <row r="40" spans="1:24">
      <c r="A40" s="1316"/>
      <c r="B40" s="2133"/>
      <c r="C40" s="2135"/>
      <c r="D40" s="2145"/>
      <c r="E40" s="2393" t="s">
        <v>1354</v>
      </c>
      <c r="F40" s="2147">
        <v>9968.1653238570725</v>
      </c>
      <c r="G40" s="2119">
        <v>0</v>
      </c>
      <c r="H40" s="2119">
        <v>1.4773053860175342</v>
      </c>
      <c r="I40" s="2119">
        <v>0</v>
      </c>
      <c r="J40" s="2150">
        <v>0</v>
      </c>
      <c r="K40" s="2248">
        <v>9969.6426292430897</v>
      </c>
      <c r="L40" s="2118">
        <v>36007.994888582325</v>
      </c>
      <c r="M40" s="2115">
        <v>0</v>
      </c>
      <c r="N40" s="2249">
        <v>36007.994888582325</v>
      </c>
      <c r="O40" s="2115">
        <v>2273.074833333349</v>
      </c>
      <c r="P40" s="2248">
        <v>38281.069721915672</v>
      </c>
      <c r="Q40" s="2250">
        <v>48250.712351158763</v>
      </c>
      <c r="R40" s="2115">
        <v>96185.458698137081</v>
      </c>
      <c r="S40" s="2238">
        <v>144436.17104929584</v>
      </c>
      <c r="T40" s="2215"/>
      <c r="U40" s="2214"/>
      <c r="V40" s="2408"/>
      <c r="W40" s="2253">
        <v>0</v>
      </c>
      <c r="X40" s="1317"/>
    </row>
    <row r="41" spans="1:24" ht="13.5" customHeight="1" thickBot="1">
      <c r="A41" s="1316"/>
      <c r="B41" s="2157"/>
      <c r="C41" s="2254"/>
      <c r="D41" s="2255"/>
      <c r="E41" s="2394" t="s">
        <v>1339</v>
      </c>
      <c r="F41" s="2129">
        <v>0</v>
      </c>
      <c r="G41" s="2130">
        <v>720</v>
      </c>
      <c r="H41" s="2130">
        <v>0</v>
      </c>
      <c r="I41" s="2130">
        <v>27.769860000000001</v>
      </c>
      <c r="J41" s="2130">
        <v>0</v>
      </c>
      <c r="K41" s="2256">
        <v>747.76985999999999</v>
      </c>
      <c r="L41" s="2129">
        <v>9662.3975152830808</v>
      </c>
      <c r="M41" s="2130">
        <v>0</v>
      </c>
      <c r="N41" s="2257">
        <v>9662.3975152830808</v>
      </c>
      <c r="O41" s="2130">
        <v>24.319818705046277</v>
      </c>
      <c r="P41" s="2256">
        <v>9686.7173339881265</v>
      </c>
      <c r="Q41" s="2258">
        <v>10434.487193988127</v>
      </c>
      <c r="R41" s="2259">
        <v>7579.7751665789347</v>
      </c>
      <c r="S41" s="2260">
        <v>18014.26236056706</v>
      </c>
      <c r="T41" s="2261"/>
      <c r="U41" s="2260"/>
      <c r="V41" s="2408"/>
      <c r="W41" s="2262">
        <v>0</v>
      </c>
      <c r="X41" s="1317"/>
    </row>
    <row r="42" spans="1:24" ht="14.25" thickBot="1">
      <c r="A42" s="1316"/>
      <c r="B42" s="2353"/>
      <c r="C42" s="2353"/>
      <c r="D42" s="2353"/>
      <c r="E42" s="2353"/>
      <c r="F42" s="2404"/>
      <c r="G42" s="2404"/>
      <c r="H42" s="2404"/>
      <c r="I42" s="2404"/>
      <c r="J42" s="2404"/>
      <c r="K42" s="2404"/>
      <c r="L42" s="2404"/>
      <c r="M42" s="2404"/>
      <c r="N42" s="2404"/>
      <c r="O42" s="2404"/>
      <c r="P42" s="2404"/>
      <c r="Q42" s="2404"/>
      <c r="R42" s="2404"/>
      <c r="S42" s="2404"/>
      <c r="T42" s="2404"/>
      <c r="U42" s="2584" t="s">
        <v>1434</v>
      </c>
      <c r="V42" s="2408"/>
      <c r="W42" s="2408"/>
      <c r="X42" s="1317"/>
    </row>
    <row r="43" spans="1:24">
      <c r="A43" s="1316"/>
      <c r="B43" s="2263" t="s">
        <v>1356</v>
      </c>
      <c r="C43" s="2397"/>
      <c r="D43" s="2397"/>
      <c r="E43" s="2264"/>
      <c r="F43" s="2265">
        <v>3365.5122643809905</v>
      </c>
      <c r="G43" s="2266">
        <v>2448.6812216950689</v>
      </c>
      <c r="H43" s="2266">
        <v>1.643126126341824</v>
      </c>
      <c r="I43" s="2266">
        <v>10.578261575150007</v>
      </c>
      <c r="J43" s="2266">
        <v>675.12259248147768</v>
      </c>
      <c r="K43" s="2267">
        <v>6501.5374662590284</v>
      </c>
      <c r="L43" s="2268">
        <v>2722.9163968267176</v>
      </c>
      <c r="M43" s="2266">
        <v>0</v>
      </c>
      <c r="N43" s="2269">
        <v>2722.9163968267176</v>
      </c>
      <c r="O43" s="2266">
        <v>239.00081969134862</v>
      </c>
      <c r="P43" s="2267">
        <v>2961.9172165180662</v>
      </c>
      <c r="Q43" s="2270">
        <v>9463.4546827770937</v>
      </c>
      <c r="R43" s="2131">
        <v>2187.0022409362991</v>
      </c>
      <c r="S43" s="2271">
        <v>11650.456923713393</v>
      </c>
      <c r="T43" s="2158"/>
      <c r="U43" s="2272">
        <v>34.686484581021432</v>
      </c>
      <c r="V43" s="2408"/>
      <c r="W43" s="2272">
        <v>0</v>
      </c>
      <c r="X43" s="1317"/>
    </row>
    <row r="44" spans="1:24">
      <c r="A44" s="1316"/>
      <c r="B44" s="2133"/>
      <c r="C44" s="2385" t="s">
        <v>1351</v>
      </c>
      <c r="D44" s="2398"/>
      <c r="E44" s="2139"/>
      <c r="F44" s="1977">
        <v>3097.1531288722363</v>
      </c>
      <c r="G44" s="1978">
        <v>2366.2306860910458</v>
      </c>
      <c r="H44" s="1978">
        <v>1.3112423931393442</v>
      </c>
      <c r="I44" s="1978">
        <v>9.5439524198975842</v>
      </c>
      <c r="J44" s="1978">
        <v>664.23698486395426</v>
      </c>
      <c r="K44" s="2273">
        <v>6138.4759946402737</v>
      </c>
      <c r="L44" s="1977">
        <v>1649.4381211457908</v>
      </c>
      <c r="M44" s="1978">
        <v>0</v>
      </c>
      <c r="N44" s="2274">
        <v>1649.4381211457908</v>
      </c>
      <c r="O44" s="1978">
        <v>209.19064699537091</v>
      </c>
      <c r="P44" s="2273">
        <v>1858.6287681411618</v>
      </c>
      <c r="Q44" s="2275">
        <v>7997.1047627814351</v>
      </c>
      <c r="R44" s="2276"/>
      <c r="S44" s="2277"/>
      <c r="T44" s="2278"/>
      <c r="U44" s="1985">
        <v>32.601789854950987</v>
      </c>
      <c r="V44" s="2408"/>
      <c r="W44" s="2217">
        <v>0</v>
      </c>
      <c r="X44" s="1317"/>
    </row>
    <row r="45" spans="1:24" ht="14.25" thickBot="1">
      <c r="A45" s="1316"/>
      <c r="B45" s="2157"/>
      <c r="C45" s="2399" t="s">
        <v>1352</v>
      </c>
      <c r="D45" s="2400"/>
      <c r="E45" s="2279"/>
      <c r="F45" s="2585">
        <v>268.35913550875409</v>
      </c>
      <c r="G45" s="2586">
        <v>82.450535604023088</v>
      </c>
      <c r="H45" s="2032">
        <v>0.33188373320247982</v>
      </c>
      <c r="I45" s="2032">
        <v>1.0343091552524231</v>
      </c>
      <c r="J45" s="2586">
        <v>10.885607617523474</v>
      </c>
      <c r="K45" s="2280">
        <v>363.06147161875555</v>
      </c>
      <c r="L45" s="2031">
        <v>1073.4782756809268</v>
      </c>
      <c r="M45" s="2032">
        <v>0</v>
      </c>
      <c r="N45" s="2281">
        <v>1073.4782756809268</v>
      </c>
      <c r="O45" s="2586">
        <v>29.810172695977727</v>
      </c>
      <c r="P45" s="2280">
        <v>1103.2884483769046</v>
      </c>
      <c r="Q45" s="2282">
        <v>1466.3499199956602</v>
      </c>
      <c r="R45" s="2283"/>
      <c r="S45" s="2284"/>
      <c r="T45" s="2587"/>
      <c r="U45" s="2588">
        <v>2.0846947260704454</v>
      </c>
      <c r="V45" s="2408"/>
      <c r="W45" s="2589"/>
      <c r="X45" s="1317"/>
    </row>
    <row r="46" spans="1:24" ht="14.25" thickBot="1">
      <c r="A46" s="1316"/>
      <c r="B46" s="2353"/>
      <c r="C46" s="2353"/>
      <c r="D46" s="2353"/>
      <c r="E46" s="2353"/>
      <c r="F46" s="2404"/>
      <c r="G46" s="2404"/>
      <c r="H46" s="2404"/>
      <c r="I46" s="2404"/>
      <c r="J46" s="2404"/>
      <c r="K46" s="2404"/>
      <c r="L46" s="2404"/>
      <c r="M46" s="2404"/>
      <c r="N46" s="2404"/>
      <c r="O46" s="2404"/>
      <c r="P46" s="2408"/>
      <c r="Q46" s="2408"/>
      <c r="R46" s="2404"/>
      <c r="S46" s="2408"/>
      <c r="T46" s="2590"/>
      <c r="U46" s="2408"/>
      <c r="V46" s="2408"/>
      <c r="W46" s="2408"/>
      <c r="X46" s="1317"/>
    </row>
    <row r="47" spans="1:24">
      <c r="A47" s="1316"/>
      <c r="B47" s="2263" t="s">
        <v>1357</v>
      </c>
      <c r="C47" s="2397"/>
      <c r="D47" s="2397"/>
      <c r="E47" s="2264"/>
      <c r="F47" s="2285">
        <v>785174.74887616863</v>
      </c>
      <c r="G47" s="2286">
        <v>752726.78770442365</v>
      </c>
      <c r="H47" s="2286"/>
      <c r="I47" s="2286">
        <v>2980.4265940951827</v>
      </c>
      <c r="J47" s="2286">
        <v>252112.21212729102</v>
      </c>
      <c r="K47" s="2287">
        <v>1792994.1753019784</v>
      </c>
      <c r="L47" s="2288"/>
      <c r="M47" s="2289"/>
      <c r="N47" s="2290"/>
      <c r="O47" s="2286">
        <v>11904.3502754254</v>
      </c>
      <c r="P47" s="2287">
        <v>11904.3502754254</v>
      </c>
      <c r="Q47" s="2291">
        <v>1804898.5255774038</v>
      </c>
      <c r="R47" s="2408"/>
      <c r="S47" s="2292"/>
      <c r="T47" s="2293"/>
      <c r="U47" s="2408"/>
      <c r="V47" s="2408"/>
      <c r="W47" s="2408"/>
      <c r="X47" s="1317"/>
    </row>
    <row r="48" spans="1:24">
      <c r="A48" s="1316"/>
      <c r="B48" s="2133"/>
      <c r="C48" s="2385" t="s">
        <v>1351</v>
      </c>
      <c r="D48" s="2398"/>
      <c r="E48" s="2139"/>
      <c r="F48" s="2076">
        <v>726040.87593998446</v>
      </c>
      <c r="G48" s="2077">
        <v>732937.22905840422</v>
      </c>
      <c r="H48" s="2077"/>
      <c r="I48" s="2077">
        <v>2716.5203313335455</v>
      </c>
      <c r="J48" s="2077">
        <v>248302.07738535709</v>
      </c>
      <c r="K48" s="2294">
        <v>1709996.7027150795</v>
      </c>
      <c r="L48" s="2079"/>
      <c r="M48" s="2080"/>
      <c r="N48" s="2295"/>
      <c r="O48" s="2077">
        <v>11007.797835879417</v>
      </c>
      <c r="P48" s="2296">
        <v>11007.797835879417</v>
      </c>
      <c r="Q48" s="2297">
        <v>1721004.500550959</v>
      </c>
      <c r="R48" s="2408"/>
      <c r="S48" s="2408"/>
      <c r="T48" s="2591"/>
      <c r="U48" s="2298"/>
      <c r="V48" s="2408"/>
      <c r="W48" s="2408"/>
      <c r="X48" s="1317"/>
    </row>
    <row r="49" spans="1:24" ht="14.25" thickBot="1">
      <c r="A49" s="1316"/>
      <c r="B49" s="2157"/>
      <c r="C49" s="2399" t="s">
        <v>1352</v>
      </c>
      <c r="D49" s="2400"/>
      <c r="E49" s="2279"/>
      <c r="F49" s="2592">
        <v>59133.872936184176</v>
      </c>
      <c r="G49" s="2593">
        <v>19789.558646019388</v>
      </c>
      <c r="H49" s="2085"/>
      <c r="I49" s="2085">
        <v>263.90626276163704</v>
      </c>
      <c r="J49" s="2593">
        <v>3810.1347419339354</v>
      </c>
      <c r="K49" s="2299">
        <v>82997.472586899137</v>
      </c>
      <c r="L49" s="2087"/>
      <c r="M49" s="2088"/>
      <c r="N49" s="2300"/>
      <c r="O49" s="2593">
        <v>896.55243954598427</v>
      </c>
      <c r="P49" s="2301">
        <v>896.55243954598427</v>
      </c>
      <c r="Q49" s="2302">
        <v>83894.025026445117</v>
      </c>
      <c r="R49" s="2408"/>
      <c r="S49" s="2408"/>
      <c r="T49" s="2594"/>
      <c r="U49" s="2298"/>
      <c r="V49" s="2408"/>
      <c r="W49" s="2408"/>
      <c r="X49" s="1317"/>
    </row>
    <row r="50" spans="1:24" ht="15" thickBot="1">
      <c r="A50" s="1316"/>
      <c r="B50" s="2353"/>
      <c r="C50" s="2353"/>
      <c r="D50" s="2353"/>
      <c r="E50" s="2353"/>
      <c r="F50" s="2405"/>
      <c r="G50" s="2405"/>
      <c r="H50" s="2405"/>
      <c r="I50" s="2405"/>
      <c r="J50" s="2405"/>
      <c r="K50" s="2405"/>
      <c r="L50" s="2405"/>
      <c r="M50" s="2405"/>
      <c r="N50" s="2405"/>
      <c r="O50" s="2405"/>
      <c r="P50" s="2405"/>
      <c r="Q50" s="2405"/>
      <c r="R50" s="2405"/>
      <c r="S50" s="2405"/>
      <c r="T50" s="2595"/>
      <c r="U50" s="2298"/>
      <c r="V50" s="2408"/>
      <c r="W50" s="2408"/>
      <c r="X50" s="1317"/>
    </row>
    <row r="51" spans="1:24" ht="14.25" thickBot="1">
      <c r="A51" s="1316"/>
      <c r="B51" s="2303" t="s">
        <v>1358</v>
      </c>
      <c r="C51" s="2402"/>
      <c r="D51" s="2402"/>
      <c r="E51" s="2304"/>
      <c r="F51" s="2305">
        <v>22.648668261593659</v>
      </c>
      <c r="G51" s="2306">
        <v>27.643708694382784</v>
      </c>
      <c r="H51" s="2306">
        <v>13.06832749575381</v>
      </c>
      <c r="I51" s="2306">
        <v>25.757989782380424</v>
      </c>
      <c r="J51" s="2306">
        <v>32.136864944601555</v>
      </c>
      <c r="K51" s="2307">
        <v>25.517852244144002</v>
      </c>
      <c r="L51" s="2305">
        <v>9.9997352433147881</v>
      </c>
      <c r="M51" s="2306">
        <v>0</v>
      </c>
      <c r="N51" s="2308">
        <v>9.9997352433147881</v>
      </c>
      <c r="O51" s="2306">
        <v>17.496453386736491</v>
      </c>
      <c r="P51" s="2307">
        <v>10.604654844470652</v>
      </c>
      <c r="Q51" s="2309">
        <v>20.850248539989892</v>
      </c>
      <c r="R51" s="2310">
        <v>9.075210236728104</v>
      </c>
      <c r="S51" s="2311">
        <v>18.639860112740443</v>
      </c>
      <c r="T51" s="2312"/>
      <c r="U51" s="2298"/>
      <c r="V51" s="2408"/>
      <c r="W51" s="2408"/>
      <c r="X51" s="1317"/>
    </row>
    <row r="52" spans="1:24" ht="14.25" thickBot="1">
      <c r="A52" s="1316"/>
      <c r="B52" s="2303" t="s">
        <v>1359</v>
      </c>
      <c r="C52" s="2402"/>
      <c r="D52" s="2402"/>
      <c r="E52" s="2304"/>
      <c r="F52" s="2596">
        <v>9.7079498436992456E-2</v>
      </c>
      <c r="G52" s="2597">
        <v>8.9927223906005313E-2</v>
      </c>
      <c r="H52" s="2597"/>
      <c r="I52" s="2597">
        <v>9.1421393872906626E-2</v>
      </c>
      <c r="J52" s="2597">
        <v>8.6058201594265055E-2</v>
      </c>
      <c r="K52" s="2598">
        <v>9.2517757056009411E-2</v>
      </c>
      <c r="L52" s="2404"/>
      <c r="M52" s="2404"/>
      <c r="N52" s="2404"/>
      <c r="O52" s="1317"/>
      <c r="P52" s="1317"/>
      <c r="Q52" s="1317"/>
      <c r="R52" s="2599"/>
      <c r="S52" s="1317"/>
      <c r="T52" s="1317"/>
      <c r="U52" s="2298"/>
      <c r="V52" s="1317"/>
      <c r="W52" s="1317"/>
      <c r="X52" s="1317"/>
    </row>
    <row r="53" spans="1:24">
      <c r="A53" s="1316"/>
      <c r="B53" s="2134"/>
      <c r="C53" s="2390"/>
      <c r="D53" s="2390"/>
      <c r="E53" s="2134"/>
      <c r="F53" s="2403"/>
      <c r="G53" s="2403"/>
      <c r="H53" s="2403"/>
      <c r="I53" s="2403"/>
      <c r="J53" s="2403"/>
      <c r="K53" s="2403"/>
      <c r="L53" s="2404"/>
      <c r="M53" s="2404"/>
      <c r="N53" s="2404"/>
      <c r="O53" s="1317"/>
      <c r="P53" s="1317"/>
      <c r="Q53" s="1317"/>
      <c r="R53" s="1317"/>
      <c r="S53" s="1317"/>
      <c r="T53" s="1317"/>
      <c r="U53" s="1317"/>
      <c r="V53" s="1317"/>
      <c r="W53" s="1317"/>
      <c r="X53" s="1317"/>
    </row>
    <row r="54" spans="1:24" ht="14.25" thickBot="1">
      <c r="A54" s="1316"/>
      <c r="F54" s="2405"/>
      <c r="G54" s="2405"/>
      <c r="H54" s="2405"/>
      <c r="I54" s="2405"/>
      <c r="J54" s="2405"/>
      <c r="K54" s="2405"/>
      <c r="L54" s="2405"/>
      <c r="M54" s="2406" t="s">
        <v>1360</v>
      </c>
      <c r="N54" s="2407"/>
      <c r="O54" s="1317"/>
      <c r="P54" s="2407"/>
      <c r="Q54" s="2406"/>
      <c r="R54" s="1317"/>
      <c r="S54" s="1317"/>
      <c r="T54" s="2408"/>
      <c r="U54" s="2408"/>
      <c r="V54" s="2408"/>
      <c r="W54" s="1317"/>
      <c r="X54" s="1317"/>
    </row>
    <row r="55" spans="1:24" ht="14.25" thickBot="1">
      <c r="A55" s="1316"/>
      <c r="C55" s="2303" t="s">
        <v>1361</v>
      </c>
      <c r="D55" s="2313"/>
      <c r="E55" s="2409"/>
      <c r="F55" s="2314">
        <v>82955.208888367502</v>
      </c>
      <c r="H55" s="2410"/>
      <c r="I55" s="2411" t="s">
        <v>1435</v>
      </c>
      <c r="J55" s="2411" t="s">
        <v>1436</v>
      </c>
      <c r="K55" s="2412" t="s">
        <v>1437</v>
      </c>
      <c r="M55" s="2413"/>
      <c r="N55" s="2414" t="s">
        <v>1365</v>
      </c>
      <c r="O55" s="2414" t="s">
        <v>1366</v>
      </c>
      <c r="P55" s="2415" t="s">
        <v>1367</v>
      </c>
      <c r="Q55" s="2416"/>
      <c r="R55" s="2417"/>
      <c r="S55" s="2418" t="s">
        <v>1368</v>
      </c>
      <c r="T55" s="2419"/>
      <c r="U55" s="2420" t="s">
        <v>1369</v>
      </c>
      <c r="V55" s="2421"/>
      <c r="W55" s="1317"/>
      <c r="X55" s="1317"/>
    </row>
    <row r="56" spans="1:24" ht="14.25" thickBot="1">
      <c r="A56" s="1316"/>
      <c r="C56" s="2315" t="s">
        <v>1370</v>
      </c>
      <c r="D56" s="2409"/>
      <c r="E56" s="2409"/>
      <c r="F56" s="2314">
        <v>9746.10759467157</v>
      </c>
      <c r="H56" s="2316" t="s">
        <v>1438</v>
      </c>
      <c r="I56" s="2422">
        <v>2.9897839999999998E-2</v>
      </c>
      <c r="J56" s="2422">
        <v>3.1472805611535725E-3</v>
      </c>
      <c r="K56" s="2423">
        <v>0</v>
      </c>
      <c r="M56" s="2424"/>
      <c r="N56" s="2425"/>
      <c r="O56" s="2425"/>
      <c r="P56" s="2426" t="s">
        <v>1372</v>
      </c>
      <c r="Q56" s="2426" t="s">
        <v>1373</v>
      </c>
      <c r="R56" s="2426" t="s">
        <v>1374</v>
      </c>
      <c r="S56" s="2427"/>
      <c r="T56" s="2419"/>
      <c r="U56" s="2428" t="s">
        <v>1372</v>
      </c>
      <c r="V56" s="2429">
        <v>0.49999999999999994</v>
      </c>
      <c r="W56" s="1317"/>
      <c r="X56" s="1317"/>
    </row>
    <row r="57" spans="1:24">
      <c r="A57" s="1316"/>
      <c r="F57" s="2407"/>
      <c r="G57" s="2407"/>
      <c r="J57" s="2407"/>
      <c r="L57" s="2407"/>
      <c r="M57" s="2430" t="s">
        <v>1351</v>
      </c>
      <c r="N57" s="2431" t="s">
        <v>695</v>
      </c>
      <c r="O57" s="2432">
        <v>6.4370000000000011E-2</v>
      </c>
      <c r="P57" s="2433">
        <v>0.48778210834852959</v>
      </c>
      <c r="Q57" s="2434">
        <v>0.40885033887258782</v>
      </c>
      <c r="R57" s="2434">
        <v>7.8931769475941688E-2</v>
      </c>
      <c r="S57" s="2435">
        <v>0.3851994396206655</v>
      </c>
      <c r="T57" s="2419"/>
      <c r="U57" s="2428" t="s">
        <v>1373</v>
      </c>
      <c r="V57" s="2429">
        <v>0.33333333333333331</v>
      </c>
      <c r="W57" s="1317"/>
      <c r="X57" s="1317"/>
    </row>
    <row r="58" spans="1:24">
      <c r="A58" s="1316"/>
      <c r="C58" s="2436"/>
      <c r="D58" s="2436"/>
      <c r="E58" s="2317"/>
      <c r="F58" s="2437"/>
      <c r="G58" s="2437"/>
      <c r="J58" s="2437"/>
      <c r="L58" s="2437"/>
      <c r="M58" s="2430" t="s">
        <v>1376</v>
      </c>
      <c r="N58" s="2438" t="s">
        <v>695</v>
      </c>
      <c r="O58" s="2439">
        <v>6.4370000000000011E-2</v>
      </c>
      <c r="P58" s="2440">
        <v>0.5</v>
      </c>
      <c r="Q58" s="2440">
        <v>0.41</v>
      </c>
      <c r="R58" s="2440">
        <v>0.09</v>
      </c>
      <c r="S58" s="2435">
        <v>0.3851994396206655</v>
      </c>
      <c r="T58" s="2419"/>
      <c r="U58" s="2428" t="s">
        <v>1374</v>
      </c>
      <c r="V58" s="2441">
        <v>8.3333333333333329E-2</v>
      </c>
      <c r="W58" s="1317"/>
      <c r="X58" s="1317"/>
    </row>
    <row r="59" spans="1:24" ht="14.25" thickBot="1">
      <c r="A59" s="1316"/>
      <c r="F59" s="2407"/>
      <c r="G59" s="2407"/>
      <c r="H59" s="2318"/>
      <c r="I59" s="2318"/>
      <c r="J59" s="2407"/>
      <c r="M59" s="2442" t="s">
        <v>1378</v>
      </c>
      <c r="N59" s="2443">
        <v>0</v>
      </c>
      <c r="O59" s="2443">
        <v>6.4370000000000011E-2</v>
      </c>
      <c r="P59" s="2444">
        <v>0.5</v>
      </c>
      <c r="Q59" s="2444">
        <v>0.41</v>
      </c>
      <c r="R59" s="2444">
        <v>0.09</v>
      </c>
      <c r="S59" s="2445">
        <v>0.28126396369320722</v>
      </c>
      <c r="T59" s="2419"/>
      <c r="U59" s="2446" t="s">
        <v>1439</v>
      </c>
      <c r="V59" s="2447">
        <v>8.3333333333333329E-2</v>
      </c>
      <c r="W59" s="1317"/>
      <c r="X59" s="1317"/>
    </row>
    <row r="60" spans="1:24">
      <c r="A60" s="1316"/>
      <c r="F60" s="2407"/>
      <c r="G60" s="2407"/>
      <c r="H60" s="2318"/>
      <c r="I60" s="2318"/>
      <c r="J60" s="2407"/>
      <c r="M60" s="2448"/>
      <c r="N60" s="2449"/>
      <c r="O60" s="2449"/>
      <c r="P60" s="2450"/>
      <c r="Q60" s="2450"/>
      <c r="R60" s="2450"/>
      <c r="S60" s="2451"/>
      <c r="T60" s="2419"/>
      <c r="U60" s="2452"/>
      <c r="V60" s="2453"/>
      <c r="W60" s="1317"/>
      <c r="X60" s="1317"/>
    </row>
    <row r="61" spans="1:24" ht="14.25" thickBot="1">
      <c r="A61" s="1316"/>
      <c r="B61" s="2454" t="s">
        <v>1380</v>
      </c>
      <c r="F61" s="2407"/>
      <c r="G61" s="2407"/>
      <c r="H61" s="2318"/>
      <c r="I61" s="2318"/>
      <c r="J61" s="2407"/>
      <c r="M61" s="2448"/>
      <c r="N61" s="2449"/>
      <c r="O61" s="568" t="s">
        <v>1440</v>
      </c>
      <c r="P61" s="2600">
        <v>882.8456846486049</v>
      </c>
      <c r="Q61" s="2450"/>
      <c r="R61" s="2450"/>
      <c r="S61" s="2451"/>
      <c r="T61" s="2419"/>
      <c r="U61" s="2452"/>
      <c r="V61" s="2453"/>
      <c r="W61" s="1317"/>
      <c r="X61" s="1317"/>
    </row>
    <row r="62" spans="1:24">
      <c r="A62" s="1316"/>
      <c r="B62" s="1317"/>
      <c r="C62" s="2457"/>
      <c r="D62" s="2458"/>
      <c r="E62" s="2459"/>
      <c r="F62" s="2460" t="s">
        <v>1381</v>
      </c>
      <c r="G62" s="2460" t="s">
        <v>1382</v>
      </c>
      <c r="H62" s="2461" t="s">
        <v>1383</v>
      </c>
      <c r="I62" s="2462" t="s">
        <v>1384</v>
      </c>
      <c r="W62" s="1317"/>
      <c r="X62" s="1317"/>
    </row>
    <row r="63" spans="1:24">
      <c r="A63" s="1316"/>
      <c r="B63" s="1317"/>
      <c r="C63" s="2463" t="s">
        <v>1330</v>
      </c>
      <c r="D63" s="2464"/>
      <c r="E63" s="2465"/>
      <c r="F63" s="2466">
        <v>162450.43340986289</v>
      </c>
      <c r="G63" s="2466">
        <v>111797.28663516746</v>
      </c>
      <c r="H63" s="2466">
        <v>30977.746725589757</v>
      </c>
      <c r="I63" s="2467">
        <v>19675.400049105701</v>
      </c>
      <c r="V63" s="1317"/>
      <c r="W63" s="1317"/>
      <c r="X63" s="1317"/>
    </row>
    <row r="64" spans="1:24">
      <c r="A64" s="1316"/>
      <c r="B64" s="1317"/>
      <c r="C64" s="2468"/>
      <c r="D64" s="566"/>
      <c r="E64" s="2469" t="s">
        <v>1354</v>
      </c>
      <c r="F64" s="2470">
        <v>144436.17104929584</v>
      </c>
      <c r="G64" s="2470">
        <v>106213.34277920892</v>
      </c>
      <c r="H64" s="2470">
        <v>22191.918487064078</v>
      </c>
      <c r="I64" s="2471">
        <v>16030.909783022849</v>
      </c>
      <c r="N64" s="2472"/>
      <c r="V64" s="1317"/>
      <c r="W64" s="1317"/>
      <c r="X64" s="1317"/>
    </row>
    <row r="65" spans="1:24" ht="14.25" thickBot="1">
      <c r="A65" s="1316"/>
      <c r="B65" s="1317"/>
      <c r="C65" s="2473"/>
      <c r="D65" s="2474"/>
      <c r="E65" s="2475" t="s">
        <v>1339</v>
      </c>
      <c r="F65" s="2476">
        <v>18014.262360567063</v>
      </c>
      <c r="G65" s="2476">
        <v>5583.9438559585324</v>
      </c>
      <c r="H65" s="2476">
        <v>8785.8282385256771</v>
      </c>
      <c r="I65" s="2477">
        <v>3644.4902660828529</v>
      </c>
      <c r="U65" s="1317"/>
      <c r="V65" s="1317"/>
      <c r="W65" s="1317"/>
      <c r="X65" s="1317"/>
    </row>
    <row r="66" spans="1:24">
      <c r="A66" s="1316"/>
      <c r="B66" s="2353"/>
      <c r="G66" s="1317"/>
      <c r="K66" s="1317"/>
      <c r="L66" s="1317"/>
      <c r="M66" s="2408"/>
      <c r="N66" s="2478"/>
      <c r="O66" s="2408"/>
      <c r="P66" s="2408"/>
      <c r="Q66" s="2449"/>
      <c r="R66" s="1317"/>
      <c r="S66" s="1317"/>
      <c r="T66" s="1317"/>
      <c r="U66" s="1317"/>
      <c r="V66" s="1317"/>
      <c r="W66" s="1317"/>
      <c r="X66" s="1317"/>
    </row>
    <row r="67" spans="1:24" ht="15" thickBot="1">
      <c r="A67" s="1316"/>
      <c r="B67" s="2454" t="s">
        <v>1385</v>
      </c>
      <c r="E67" s="2353"/>
      <c r="F67" s="2479"/>
      <c r="G67" s="2479"/>
      <c r="H67" s="2319" t="s">
        <v>1441</v>
      </c>
      <c r="I67" s="2479"/>
      <c r="L67" s="2454" t="s">
        <v>1442</v>
      </c>
      <c r="N67" s="1318"/>
      <c r="P67" s="2320" t="s">
        <v>1443</v>
      </c>
      <c r="Q67" s="2321"/>
      <c r="R67" s="2321"/>
      <c r="W67" s="1317"/>
      <c r="X67" s="1317"/>
    </row>
    <row r="68" spans="1:24" ht="14.25">
      <c r="A68" s="1316"/>
      <c r="B68" s="2480"/>
      <c r="C68" s="2457"/>
      <c r="D68" s="2458"/>
      <c r="E68" s="2459"/>
      <c r="F68" s="2460" t="s">
        <v>1381</v>
      </c>
      <c r="G68" s="2460" t="s">
        <v>1382</v>
      </c>
      <c r="H68" s="2481" t="s">
        <v>1383</v>
      </c>
      <c r="I68" s="2479"/>
      <c r="L68" s="2482" t="s">
        <v>1444</v>
      </c>
      <c r="M68" s="2483"/>
      <c r="N68" s="2484">
        <v>720</v>
      </c>
      <c r="P68" s="2322" t="s">
        <v>1414</v>
      </c>
      <c r="Q68" s="2323"/>
      <c r="R68" s="2324">
        <v>24.319818705046281</v>
      </c>
      <c r="S68" s="2485"/>
      <c r="X68" s="1317"/>
    </row>
    <row r="69" spans="1:24" ht="15" thickBot="1">
      <c r="A69" s="1316"/>
      <c r="B69" s="2480"/>
      <c r="C69" s="2463" t="s">
        <v>479</v>
      </c>
      <c r="D69" s="2464"/>
      <c r="E69" s="2465"/>
      <c r="F69" s="2466">
        <v>36007.994888582318</v>
      </c>
      <c r="G69" s="2466">
        <v>29846.986184541089</v>
      </c>
      <c r="H69" s="2467">
        <v>6161.0087040412291</v>
      </c>
      <c r="I69" s="2479"/>
      <c r="L69" s="2486" t="s">
        <v>1445</v>
      </c>
      <c r="M69" s="2487"/>
      <c r="N69" s="2488">
        <v>27.769860000000001</v>
      </c>
      <c r="P69" s="2325"/>
      <c r="Q69" s="2326" t="s">
        <v>1351</v>
      </c>
      <c r="R69" s="2327">
        <v>17.237241720893248</v>
      </c>
      <c r="X69" s="1317"/>
    </row>
    <row r="70" spans="1:24" ht="15" thickBot="1">
      <c r="A70" s="1316"/>
      <c r="B70" s="2480"/>
      <c r="C70" s="2468"/>
      <c r="D70" s="566"/>
      <c r="E70" s="2489" t="s">
        <v>1351</v>
      </c>
      <c r="F70" s="2328">
        <v>17623.184985130796</v>
      </c>
      <c r="G70" s="2329">
        <v>14771.44206371084</v>
      </c>
      <c r="H70" s="2330">
        <v>2851.7429214199556</v>
      </c>
      <c r="I70" s="2479"/>
      <c r="L70" s="2490" t="s">
        <v>1446</v>
      </c>
      <c r="M70" s="2491"/>
      <c r="N70" s="2492">
        <v>0.39250000000000002</v>
      </c>
      <c r="P70" s="2331"/>
      <c r="Q70" s="2326" t="s">
        <v>1376</v>
      </c>
      <c r="R70" s="2332">
        <v>7.0825769841530297</v>
      </c>
      <c r="X70" s="1317"/>
    </row>
    <row r="71" spans="1:24" ht="15" thickBot="1">
      <c r="A71" s="1316"/>
      <c r="B71" s="2353"/>
      <c r="C71" s="2468"/>
      <c r="D71" s="566"/>
      <c r="E71" s="2489" t="s">
        <v>1376</v>
      </c>
      <c r="F71" s="2328">
        <v>9629.5869331625545</v>
      </c>
      <c r="G71" s="2328">
        <v>7896.2612851932945</v>
      </c>
      <c r="H71" s="2333">
        <v>1733.3256479692598</v>
      </c>
      <c r="I71" s="2479"/>
      <c r="P71" s="2334"/>
      <c r="Q71" s="2335" t="s">
        <v>1378</v>
      </c>
      <c r="R71" s="2336">
        <v>0</v>
      </c>
      <c r="T71" s="1317"/>
      <c r="U71" s="1317"/>
      <c r="V71" s="1317"/>
      <c r="W71" s="1317"/>
      <c r="X71" s="1317"/>
    </row>
    <row r="72" spans="1:24" ht="15" thickBot="1">
      <c r="A72" s="1316"/>
      <c r="B72" s="2353"/>
      <c r="C72" s="2473"/>
      <c r="D72" s="2474"/>
      <c r="E72" s="2493" t="s">
        <v>1378</v>
      </c>
      <c r="F72" s="2337">
        <v>8755.2229702889672</v>
      </c>
      <c r="G72" s="2337">
        <v>7179.2828356369528</v>
      </c>
      <c r="H72" s="2338">
        <v>1575.940134652014</v>
      </c>
      <c r="I72" s="2479"/>
      <c r="T72" s="1317"/>
      <c r="U72" s="1317"/>
      <c r="V72" s="1317"/>
      <c r="W72" s="1317"/>
      <c r="X72" s="1317"/>
    </row>
    <row r="73" spans="1:24">
      <c r="A73" s="1316"/>
      <c r="F73" s="1276"/>
      <c r="G73" s="2601"/>
      <c r="H73" s="2601"/>
      <c r="T73" s="1317"/>
      <c r="U73" s="1317"/>
      <c r="V73" s="1317"/>
      <c r="W73" s="1317"/>
      <c r="X73" s="1317"/>
    </row>
    <row r="74" spans="1:24" ht="15" thickBot="1">
      <c r="A74" s="1316"/>
      <c r="B74" s="2454" t="s">
        <v>1399</v>
      </c>
      <c r="C74" s="2479"/>
      <c r="D74" s="2479"/>
      <c r="E74" s="2479"/>
      <c r="F74" s="2479"/>
      <c r="G74" s="2479"/>
      <c r="H74" s="2319"/>
      <c r="I74" s="2356"/>
      <c r="J74" s="2480"/>
      <c r="K74" s="2356"/>
      <c r="L74" s="2454" t="s">
        <v>1447</v>
      </c>
      <c r="M74" s="2480"/>
      <c r="N74" s="2353"/>
      <c r="O74" s="2479"/>
      <c r="P74" s="2479"/>
      <c r="Q74" s="2479"/>
      <c r="R74" s="2479"/>
      <c r="S74" s="2449"/>
      <c r="T74" s="1317"/>
      <c r="U74" s="2356"/>
      <c r="V74" s="2408"/>
      <c r="W74" s="2408"/>
      <c r="X74" s="1317"/>
    </row>
    <row r="75" spans="1:24" ht="21.75" thickBot="1">
      <c r="A75" s="1316"/>
      <c r="C75" s="2494"/>
      <c r="D75" s="2495"/>
      <c r="E75" s="2496"/>
      <c r="F75" s="2497" t="s">
        <v>1381</v>
      </c>
      <c r="G75" s="2497" t="s">
        <v>1382</v>
      </c>
      <c r="H75" s="2498" t="s">
        <v>1383</v>
      </c>
      <c r="I75" s="2499" t="s">
        <v>1384</v>
      </c>
      <c r="L75" s="2457"/>
      <c r="M75" s="2459"/>
      <c r="N75" s="2460" t="s">
        <v>1381</v>
      </c>
      <c r="O75" s="2460" t="s">
        <v>1382</v>
      </c>
      <c r="P75" s="2461" t="s">
        <v>1383</v>
      </c>
      <c r="Q75" s="2462" t="s">
        <v>1384</v>
      </c>
      <c r="R75" s="2602" t="s">
        <v>1448</v>
      </c>
      <c r="S75" s="2501" t="s">
        <v>1449</v>
      </c>
      <c r="T75" s="2502" t="s">
        <v>1450</v>
      </c>
      <c r="V75" s="2408"/>
      <c r="W75" s="2408"/>
      <c r="X75" s="1317"/>
    </row>
    <row r="76" spans="1:24">
      <c r="A76" s="1316"/>
      <c r="C76" s="2503" t="s">
        <v>1408</v>
      </c>
      <c r="D76" s="2504"/>
      <c r="E76" s="2505"/>
      <c r="F76" s="2506">
        <v>7579.7751665789347</v>
      </c>
      <c r="G76" s="2507">
        <v>2028.0810198115448</v>
      </c>
      <c r="H76" s="2507">
        <v>4441.3207264301145</v>
      </c>
      <c r="I76" s="2508">
        <v>1110.3734203372758</v>
      </c>
      <c r="J76" s="1747"/>
      <c r="K76" s="2886"/>
      <c r="L76" s="2464" t="s">
        <v>479</v>
      </c>
      <c r="M76" s="2465"/>
      <c r="N76" s="2510">
        <v>9662.3975152830808</v>
      </c>
      <c r="O76" s="2466">
        <v>2783.7731574419413</v>
      </c>
      <c r="P76" s="2466">
        <v>4344.5075120955626</v>
      </c>
      <c r="Q76" s="2467">
        <v>2534.1168457455774</v>
      </c>
      <c r="R76" s="2511"/>
      <c r="S76" s="2512"/>
      <c r="T76" s="2513"/>
      <c r="V76" s="2408"/>
      <c r="W76" s="2408"/>
      <c r="X76" s="1317"/>
    </row>
    <row r="77" spans="1:24">
      <c r="A77" s="1316"/>
      <c r="C77" s="2468"/>
      <c r="D77" s="566"/>
      <c r="E77" s="2514" t="s">
        <v>1410</v>
      </c>
      <c r="F77" s="2515">
        <v>4069.9107517884258</v>
      </c>
      <c r="G77" s="2516">
        <v>0</v>
      </c>
      <c r="H77" s="2516">
        <v>3052.4330638413198</v>
      </c>
      <c r="I77" s="2517">
        <v>1017.4776879471065</v>
      </c>
      <c r="J77" s="2518"/>
      <c r="K77" s="2887"/>
      <c r="L77" s="566"/>
      <c r="M77" s="2469" t="s">
        <v>1351</v>
      </c>
      <c r="N77" s="2470">
        <v>4678.7587402228673</v>
      </c>
      <c r="O77" s="2519">
        <v>1461.7440648615693</v>
      </c>
      <c r="P77" s="2519">
        <v>2061.3764688646006</v>
      </c>
      <c r="Q77" s="2519">
        <v>1155.6382064966974</v>
      </c>
      <c r="R77" s="2520"/>
      <c r="S77" s="2521"/>
      <c r="T77" s="2522"/>
      <c r="V77" s="2408"/>
      <c r="W77" s="2408"/>
      <c r="X77" s="1317"/>
    </row>
    <row r="78" spans="1:24">
      <c r="A78" s="1316"/>
      <c r="C78" s="2468"/>
      <c r="D78" s="566"/>
      <c r="E78" s="2514" t="s">
        <v>1412</v>
      </c>
      <c r="F78" s="2515">
        <v>371.58292956067754</v>
      </c>
      <c r="G78" s="2516">
        <v>0</v>
      </c>
      <c r="H78" s="2516">
        <v>278.68719717050817</v>
      </c>
      <c r="I78" s="2517">
        <v>92.895732390169385</v>
      </c>
      <c r="J78" s="2518"/>
      <c r="K78" s="2887"/>
      <c r="L78" s="566"/>
      <c r="M78" s="2469" t="s">
        <v>1376</v>
      </c>
      <c r="N78" s="2470">
        <v>3120.1161103916756</v>
      </c>
      <c r="O78" s="2519">
        <v>893.87536268860083</v>
      </c>
      <c r="P78" s="2519">
        <v>1453.7020534473445</v>
      </c>
      <c r="Q78" s="2519">
        <v>772.53869425573043</v>
      </c>
      <c r="R78" s="2520"/>
      <c r="S78" s="2521"/>
      <c r="T78" s="2903"/>
      <c r="V78" s="2408"/>
      <c r="W78" s="2408"/>
      <c r="X78" s="1317"/>
    </row>
    <row r="79" spans="1:24">
      <c r="A79" s="1316"/>
      <c r="C79" s="2468"/>
      <c r="D79" s="566"/>
      <c r="E79" s="2514" t="s">
        <v>1414</v>
      </c>
      <c r="F79" s="2515">
        <v>2220.4009308365735</v>
      </c>
      <c r="G79" s="2516">
        <v>1110.2004654182867</v>
      </c>
      <c r="H79" s="2516">
        <v>1110.2004654182867</v>
      </c>
      <c r="I79" s="2517">
        <v>0</v>
      </c>
      <c r="J79" s="2523"/>
      <c r="K79" s="2886"/>
      <c r="L79" s="812"/>
      <c r="M79" s="2525" t="s">
        <v>1378</v>
      </c>
      <c r="N79" s="2526">
        <v>1863.5226646685383</v>
      </c>
      <c r="O79" s="2527">
        <v>428.15372989177126</v>
      </c>
      <c r="P79" s="2527">
        <v>829.42898978361745</v>
      </c>
      <c r="Q79" s="2527">
        <v>605.93994499314954</v>
      </c>
      <c r="R79" s="2528"/>
      <c r="S79" s="2529"/>
      <c r="T79" s="2895"/>
      <c r="U79" s="1747"/>
      <c r="V79" s="2408"/>
      <c r="W79" s="2408"/>
      <c r="X79" s="1317"/>
    </row>
    <row r="80" spans="1:24">
      <c r="A80" s="1316"/>
      <c r="C80" s="2468"/>
      <c r="D80" s="566"/>
      <c r="E80" s="2514" t="s">
        <v>1416</v>
      </c>
      <c r="F80" s="2515">
        <v>9.9971869917935248</v>
      </c>
      <c r="G80" s="2516">
        <v>9.9971869917935248</v>
      </c>
      <c r="H80" s="2516">
        <v>0</v>
      </c>
      <c r="I80" s="2517">
        <v>0</v>
      </c>
      <c r="J80" s="2523"/>
      <c r="K80" s="2886"/>
      <c r="L80" s="2892" t="s">
        <v>1451</v>
      </c>
      <c r="M80" s="2532"/>
      <c r="N80" s="2878">
        <v>3889.2819268039239</v>
      </c>
      <c r="O80" s="2879">
        <v>0</v>
      </c>
      <c r="P80" s="2879">
        <v>2916.9614451029433</v>
      </c>
      <c r="Q80" s="2880">
        <v>972.32048170098096</v>
      </c>
      <c r="R80" s="2533">
        <v>3889.2819268039239</v>
      </c>
      <c r="S80" s="2534">
        <v>4512.0648815758987</v>
      </c>
      <c r="T80" s="2896">
        <v>1621.3264567524388</v>
      </c>
      <c r="U80" s="2536"/>
      <c r="V80" s="2408"/>
      <c r="W80" s="2408"/>
      <c r="X80" s="1317"/>
    </row>
    <row r="81" spans="1:24">
      <c r="A81" s="1316"/>
      <c r="C81" s="2468"/>
      <c r="D81" s="566"/>
      <c r="E81" s="2514" t="s">
        <v>1418</v>
      </c>
      <c r="F81" s="2515">
        <v>0</v>
      </c>
      <c r="G81" s="2516">
        <v>0</v>
      </c>
      <c r="H81" s="2516">
        <v>0</v>
      </c>
      <c r="I81" s="2517">
        <v>0</v>
      </c>
      <c r="J81" s="2518"/>
      <c r="K81" s="2886"/>
      <c r="L81" s="2893" t="s">
        <v>1452</v>
      </c>
      <c r="M81" s="2538"/>
      <c r="N81" s="2519">
        <v>2248.5537180965621</v>
      </c>
      <c r="O81" s="2470">
        <v>1124.276859048281</v>
      </c>
      <c r="P81" s="2470">
        <v>562.13842952414052</v>
      </c>
      <c r="Q81" s="2471">
        <v>562.13842952414052</v>
      </c>
      <c r="R81" s="2539">
        <v>2248.5537180965621</v>
      </c>
      <c r="S81" s="2540">
        <v>2608.6101385038255</v>
      </c>
      <c r="T81" s="2897">
        <v>1660.2810966461477</v>
      </c>
      <c r="U81" s="2536"/>
      <c r="V81" s="2408"/>
      <c r="W81" s="2408"/>
      <c r="X81" s="1317"/>
    </row>
    <row r="82" spans="1:24">
      <c r="A82" s="1316"/>
      <c r="C82" s="2468"/>
      <c r="D82" s="566"/>
      <c r="E82" s="2514" t="s">
        <v>1420</v>
      </c>
      <c r="F82" s="2515">
        <v>820.42247530557415</v>
      </c>
      <c r="G82" s="2516">
        <v>820.42247530557415</v>
      </c>
      <c r="H82" s="2516">
        <v>0</v>
      </c>
      <c r="I82" s="2517">
        <v>0</v>
      </c>
      <c r="J82" s="2518"/>
      <c r="K82" s="2886"/>
      <c r="L82" s="2893" t="s">
        <v>1414</v>
      </c>
      <c r="M82" s="2538"/>
      <c r="N82" s="2470">
        <v>1730.8152749369565</v>
      </c>
      <c r="O82" s="2339">
        <v>865.40763746847824</v>
      </c>
      <c r="P82" s="2339">
        <v>865.40763746847824</v>
      </c>
      <c r="Q82" s="2471">
        <v>0</v>
      </c>
      <c r="R82" s="2542">
        <v>3461.630549873913</v>
      </c>
      <c r="S82" s="2543"/>
      <c r="T82" s="2898">
        <v>601.7882304200657</v>
      </c>
      <c r="U82" s="2545"/>
      <c r="V82" s="2408"/>
      <c r="W82" s="2408"/>
      <c r="X82" s="1317"/>
    </row>
    <row r="83" spans="1:24">
      <c r="A83" s="1316"/>
      <c r="C83" s="2468"/>
      <c r="D83" s="566"/>
      <c r="E83" s="2514" t="s">
        <v>1422</v>
      </c>
      <c r="F83" s="2515">
        <v>87.460892095890429</v>
      </c>
      <c r="G83" s="2516">
        <v>87.460892095890429</v>
      </c>
      <c r="H83" s="2516">
        <v>0</v>
      </c>
      <c r="I83" s="2517">
        <v>0</v>
      </c>
      <c r="J83" s="2518"/>
      <c r="K83" s="2886"/>
      <c r="L83" s="2894" t="s">
        <v>1453</v>
      </c>
      <c r="M83" s="2341"/>
      <c r="N83" s="2339">
        <v>127.47312092518202</v>
      </c>
      <c r="O83" s="2339">
        <v>127.47312092518202</v>
      </c>
      <c r="P83" s="2339">
        <v>0</v>
      </c>
      <c r="Q83" s="2339">
        <v>0</v>
      </c>
      <c r="R83" s="2542">
        <v>127.47312092518202</v>
      </c>
      <c r="S83" s="2342"/>
      <c r="T83" s="2899">
        <v>44.321208033296621</v>
      </c>
      <c r="U83" s="2545"/>
      <c r="V83" s="2408"/>
      <c r="W83" s="2408"/>
      <c r="X83" s="1317"/>
    </row>
    <row r="84" spans="1:24" ht="14.25" thickBot="1">
      <c r="A84" s="1316"/>
      <c r="C84" s="2473"/>
      <c r="D84" s="2474"/>
      <c r="E84" s="2546" t="s">
        <v>1423</v>
      </c>
      <c r="F84" s="2547">
        <v>0</v>
      </c>
      <c r="G84" s="2548">
        <v>0</v>
      </c>
      <c r="H84" s="2548">
        <v>0</v>
      </c>
      <c r="I84" s="2549">
        <v>0</v>
      </c>
      <c r="J84" s="2518"/>
      <c r="K84" s="2886"/>
      <c r="L84" s="2893" t="s">
        <v>1454</v>
      </c>
      <c r="M84" s="2538"/>
      <c r="N84" s="2470">
        <v>999.65793452045602</v>
      </c>
      <c r="O84" s="2470">
        <v>0</v>
      </c>
      <c r="P84" s="2470">
        <v>0</v>
      </c>
      <c r="Q84" s="2471">
        <v>999.65793452045602</v>
      </c>
      <c r="R84" s="2542">
        <v>999.65793452045602</v>
      </c>
      <c r="S84" s="2543"/>
      <c r="T84" s="2898">
        <v>0</v>
      </c>
      <c r="U84" s="2545"/>
      <c r="V84" s="2408"/>
      <c r="W84" s="2408"/>
      <c r="X84" s="1317"/>
    </row>
    <row r="85" spans="1:24" ht="14.25" thickBot="1">
      <c r="A85" s="1316"/>
      <c r="B85" s="1317"/>
      <c r="C85" s="2550" t="s">
        <v>1340</v>
      </c>
      <c r="D85" s="2551"/>
      <c r="E85" s="2552"/>
      <c r="F85" s="2553">
        <v>96185.458698137081</v>
      </c>
      <c r="G85" s="2554">
        <v>64123.639132091397</v>
      </c>
      <c r="H85" s="2554">
        <v>16030.909783022849</v>
      </c>
      <c r="I85" s="2902">
        <v>16030.909783022849</v>
      </c>
      <c r="J85" s="2509"/>
      <c r="K85" s="2886"/>
      <c r="L85" s="2904" t="s">
        <v>1455</v>
      </c>
      <c r="M85" s="2882"/>
      <c r="N85" s="2883">
        <v>666.61554000000001</v>
      </c>
      <c r="O85" s="2883">
        <v>666.61554000000001</v>
      </c>
      <c r="P85" s="2344">
        <v>0</v>
      </c>
      <c r="Q85" s="2345">
        <v>0</v>
      </c>
      <c r="R85" s="2556">
        <v>666.61554000000001</v>
      </c>
      <c r="S85" s="2557"/>
      <c r="T85" s="2900"/>
      <c r="U85" s="1671"/>
      <c r="V85" s="2408"/>
      <c r="W85" s="2408"/>
      <c r="X85" s="1317"/>
    </row>
    <row r="86" spans="1:24">
      <c r="A86" s="1316"/>
      <c r="B86" s="2559"/>
      <c r="J86" s="1276"/>
      <c r="K86" s="1276"/>
      <c r="L86" s="2560"/>
      <c r="M86" s="2560"/>
      <c r="N86" s="2346"/>
      <c r="O86" s="2346"/>
      <c r="P86" s="2509"/>
      <c r="Q86" s="1671"/>
      <c r="R86" s="1671"/>
      <c r="S86" s="1671"/>
      <c r="T86" s="1671"/>
      <c r="U86" s="1671"/>
      <c r="V86" s="1317"/>
      <c r="W86" s="1317"/>
      <c r="X86" s="1317"/>
    </row>
    <row r="87" spans="1:24">
      <c r="A87" s="1316"/>
      <c r="B87" s="2559"/>
      <c r="Q87" s="1317"/>
      <c r="R87" s="1317"/>
      <c r="S87" s="2356"/>
      <c r="T87" s="1317"/>
      <c r="U87" s="1317"/>
      <c r="V87" s="1317"/>
      <c r="W87" s="1317"/>
      <c r="X87" s="1317"/>
    </row>
    <row r="88" spans="1:24">
      <c r="A88" s="1316"/>
      <c r="B88" s="2454" t="s">
        <v>1426</v>
      </c>
      <c r="G88" s="1317"/>
      <c r="P88" s="2454" t="s">
        <v>1456</v>
      </c>
      <c r="S88" s="2356"/>
      <c r="T88" s="1317"/>
      <c r="V88" s="1317"/>
      <c r="W88" s="2408"/>
      <c r="X88" s="1317"/>
    </row>
    <row r="89" spans="1:24">
      <c r="A89" s="1316"/>
      <c r="C89" s="2561"/>
      <c r="D89" s="2562"/>
      <c r="E89" s="2563"/>
      <c r="F89" s="2564" t="s">
        <v>775</v>
      </c>
      <c r="G89" s="2565" t="s">
        <v>1457</v>
      </c>
      <c r="H89" s="2566" t="s">
        <v>1458</v>
      </c>
      <c r="I89" s="2566" t="s">
        <v>1459</v>
      </c>
      <c r="J89" s="2566" t="s">
        <v>1460</v>
      </c>
      <c r="K89" s="2564" t="s">
        <v>1381</v>
      </c>
      <c r="L89" s="2567" t="s">
        <v>1382</v>
      </c>
      <c r="M89" s="2568" t="s">
        <v>1461</v>
      </c>
      <c r="N89" s="1317"/>
      <c r="O89" s="1317"/>
      <c r="Q89" s="2603" t="s">
        <v>1462</v>
      </c>
      <c r="R89" s="2604">
        <v>0.9814814814814814</v>
      </c>
      <c r="S89" s="1317"/>
      <c r="U89" s="1317"/>
      <c r="V89" s="2404"/>
      <c r="W89" s="2408"/>
      <c r="X89" s="1317"/>
    </row>
    <row r="90" spans="1:24">
      <c r="A90" s="1316"/>
      <c r="C90" s="2571" t="s">
        <v>1433</v>
      </c>
      <c r="D90" s="2572"/>
      <c r="E90" s="2573"/>
      <c r="F90" s="2347">
        <v>38175.108495869732</v>
      </c>
      <c r="G90" s="2348">
        <v>5648.4881745612693</v>
      </c>
      <c r="H90" s="2574">
        <v>6787.7052361785882</v>
      </c>
      <c r="I90" s="2574">
        <v>31387.403259691142</v>
      </c>
      <c r="J90" s="2574">
        <v>2861.956905887298</v>
      </c>
      <c r="K90" s="2575">
        <v>28525.44635380384</v>
      </c>
      <c r="L90" s="2349">
        <v>19611.023504409233</v>
      </c>
      <c r="M90" s="2347">
        <v>8914.4228493946084</v>
      </c>
      <c r="N90" s="1317"/>
      <c r="O90" s="1317"/>
      <c r="Q90" s="2605" t="s">
        <v>1463</v>
      </c>
      <c r="R90" s="2606">
        <v>0</v>
      </c>
      <c r="S90" s="1317"/>
      <c r="U90" s="1317"/>
      <c r="V90" s="2404"/>
      <c r="W90" s="2408"/>
      <c r="X90" s="1317"/>
    </row>
    <row r="91" spans="1:24">
      <c r="A91" s="1316"/>
      <c r="B91" s="1316"/>
      <c r="C91" s="1317"/>
      <c r="D91" s="1317"/>
      <c r="E91" s="1317"/>
      <c r="F91" s="1317"/>
      <c r="G91" s="1317"/>
      <c r="H91" s="1317"/>
      <c r="I91" s="1317"/>
      <c r="J91" s="1317"/>
      <c r="K91" s="1317"/>
      <c r="L91" s="1317"/>
      <c r="M91" s="1317"/>
      <c r="N91" s="1317"/>
      <c r="O91" s="1317"/>
      <c r="P91" s="1317"/>
      <c r="Q91" s="1317"/>
      <c r="R91" s="1317"/>
      <c r="V91" s="566"/>
      <c r="W91" s="2578"/>
      <c r="X91" s="1317"/>
    </row>
    <row r="92" spans="1:24">
      <c r="A92" s="1316"/>
      <c r="B92" s="1316"/>
      <c r="C92" s="1317"/>
      <c r="D92" s="1317"/>
      <c r="E92" s="1317"/>
      <c r="F92" s="1317"/>
      <c r="G92" s="1317"/>
      <c r="H92" s="1317"/>
      <c r="I92" s="1317"/>
      <c r="J92" s="1317"/>
      <c r="K92" s="1317"/>
      <c r="L92" s="1317"/>
      <c r="M92" s="1317"/>
      <c r="N92" s="1317"/>
      <c r="O92" s="1317"/>
      <c r="P92" s="2356"/>
      <c r="Q92" s="1317"/>
      <c r="R92" s="1317"/>
      <c r="V92" s="566"/>
      <c r="W92" s="2350"/>
      <c r="X92" s="1317"/>
    </row>
  </sheetData>
  <phoneticPr fontId="21"/>
  <printOptions horizontalCentered="1"/>
  <pageMargins left="0.11811023622047245" right="0.11811023622047245" top="0.55118110236220474" bottom="0.35433070866141736" header="0.31496062992125984" footer="0.31496062992125984"/>
  <pageSetup paperSize="9" scale="59" orientation="landscape" horizontalDpi="300" verticalDpi="300" r:id="rId1"/>
  <rowBreaks count="1" manualBreakCount="1">
    <brk id="53" min="1" max="23" man="1"/>
  </rowBreaks>
  <ignoredErrors>
    <ignoredError sqref="N57:N5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7030A0"/>
  </sheetPr>
  <dimension ref="A1:Z92"/>
  <sheetViews>
    <sheetView zoomScale="85" zoomScaleNormal="85" workbookViewId="0"/>
  </sheetViews>
  <sheetFormatPr defaultRowHeight="13.5"/>
  <cols>
    <col min="1" max="1" width="1.375" customWidth="1"/>
    <col min="2" max="4" width="2.625" customWidth="1"/>
    <col min="5" max="5" width="22.125" customWidth="1"/>
    <col min="6" max="23" width="9.625" customWidth="1"/>
    <col min="24" max="24" width="4.125" customWidth="1"/>
    <col min="29" max="30" width="4.75" customWidth="1"/>
    <col min="31" max="31" width="17.5" bestFit="1" customWidth="1"/>
    <col min="32" max="32" width="9" customWidth="1"/>
  </cols>
  <sheetData>
    <row r="1" spans="1:26" ht="18" thickBot="1">
      <c r="A1" s="1316"/>
      <c r="B1" s="2352" t="s">
        <v>1319</v>
      </c>
      <c r="C1" s="2353"/>
      <c r="D1" s="2353"/>
      <c r="E1" s="2353"/>
      <c r="F1" s="1317">
        <v>2040</v>
      </c>
      <c r="G1" s="1317" t="s">
        <v>1320</v>
      </c>
      <c r="H1" s="1317"/>
      <c r="I1" s="2354" t="s">
        <v>1321</v>
      </c>
      <c r="J1" s="1317"/>
      <c r="K1" s="1317"/>
      <c r="L1" s="2355"/>
      <c r="M1" s="2356"/>
      <c r="N1" s="2356"/>
      <c r="O1" s="1317"/>
      <c r="P1" s="2357"/>
      <c r="Q1" s="2358" t="s">
        <v>1322</v>
      </c>
      <c r="R1" s="2359" t="s">
        <v>773</v>
      </c>
      <c r="S1" s="2360">
        <v>0.1452</v>
      </c>
      <c r="T1" s="1317"/>
      <c r="U1" s="1317"/>
      <c r="V1" s="1317"/>
      <c r="W1" s="1317"/>
      <c r="X1" s="1317"/>
    </row>
    <row r="2" spans="1:26" ht="18" thickBot="1">
      <c r="A2" s="1316"/>
      <c r="B2" s="2352"/>
      <c r="C2" s="2361">
        <v>0</v>
      </c>
      <c r="D2" s="2362"/>
      <c r="E2" s="2363" t="s">
        <v>774</v>
      </c>
      <c r="F2" s="2364" t="s">
        <v>1323</v>
      </c>
      <c r="G2" s="2365"/>
      <c r="H2" s="2366">
        <v>1</v>
      </c>
      <c r="J2" s="2367" t="s">
        <v>1324</v>
      </c>
      <c r="K2" s="2368">
        <v>0.16399999999999998</v>
      </c>
      <c r="M2" s="2356"/>
      <c r="N2" s="2369" t="s">
        <v>1325</v>
      </c>
      <c r="O2" s="2370"/>
      <c r="P2" s="2371" t="s">
        <v>963</v>
      </c>
      <c r="Q2" s="2372" t="s">
        <v>964</v>
      </c>
      <c r="R2" s="2373"/>
      <c r="S2" s="2374"/>
      <c r="T2" s="1317"/>
      <c r="U2" s="1317"/>
      <c r="V2" s="1317"/>
      <c r="W2" s="1317"/>
      <c r="X2" s="1317"/>
    </row>
    <row r="3" spans="1:26" ht="14.25" thickBot="1">
      <c r="A3" s="1316"/>
      <c r="B3" s="2353"/>
      <c r="C3" s="2353"/>
      <c r="D3" s="2353"/>
      <c r="E3" s="2353"/>
      <c r="F3" s="2356"/>
      <c r="G3" s="2375"/>
      <c r="H3" s="2375"/>
      <c r="I3" s="2375"/>
      <c r="J3" s="2375"/>
      <c r="K3" s="1317"/>
      <c r="L3" s="2356"/>
      <c r="M3" s="1317"/>
      <c r="N3" s="2375"/>
      <c r="O3" s="2356"/>
      <c r="P3" s="2356"/>
      <c r="Q3" s="1317"/>
      <c r="R3" s="2376"/>
      <c r="S3" s="2374"/>
      <c r="T3" s="2356"/>
      <c r="U3" s="2377" t="s">
        <v>1326</v>
      </c>
      <c r="V3" s="2378"/>
      <c r="W3" s="1317"/>
      <c r="X3" s="1317"/>
      <c r="Y3" t="s">
        <v>791</v>
      </c>
    </row>
    <row r="4" spans="1:26">
      <c r="A4" s="1316"/>
      <c r="B4" s="2103"/>
      <c r="C4" s="2104"/>
      <c r="D4" s="2104"/>
      <c r="E4" s="2105"/>
      <c r="F4" s="2106" t="s">
        <v>693</v>
      </c>
      <c r="G4" s="2107" t="s">
        <v>692</v>
      </c>
      <c r="H4" s="2107" t="s">
        <v>1327</v>
      </c>
      <c r="I4" s="2107" t="s">
        <v>690</v>
      </c>
      <c r="J4" s="2107" t="s">
        <v>689</v>
      </c>
      <c r="K4" s="2108" t="s">
        <v>688</v>
      </c>
      <c r="L4" s="2106" t="s">
        <v>1328</v>
      </c>
      <c r="M4" s="2107" t="s">
        <v>686</v>
      </c>
      <c r="N4" s="2109" t="s">
        <v>1329</v>
      </c>
      <c r="O4" s="2107" t="s">
        <v>684</v>
      </c>
      <c r="P4" s="2108" t="s">
        <v>683</v>
      </c>
      <c r="Q4" s="2110" t="s">
        <v>682</v>
      </c>
      <c r="R4" s="2111" t="s">
        <v>1043</v>
      </c>
      <c r="S4" s="2112" t="s">
        <v>1330</v>
      </c>
      <c r="T4" s="2132" t="s">
        <v>1331</v>
      </c>
      <c r="U4" s="2112" t="s">
        <v>672</v>
      </c>
      <c r="V4" s="2356"/>
      <c r="W4" s="2160" t="s">
        <v>1332</v>
      </c>
      <c r="X4" s="1317"/>
      <c r="Z4" s="565"/>
    </row>
    <row r="5" spans="1:26">
      <c r="A5" s="1316"/>
      <c r="B5" s="2161" t="s">
        <v>697</v>
      </c>
      <c r="C5" s="2162"/>
      <c r="D5" s="2162"/>
      <c r="E5" s="2163"/>
      <c r="F5" s="2164">
        <v>60791.125589492076</v>
      </c>
      <c r="G5" s="2113">
        <v>38653.520733824924</v>
      </c>
      <c r="H5" s="2113">
        <v>12.316082520800419</v>
      </c>
      <c r="I5" s="2113">
        <v>211.74016553774877</v>
      </c>
      <c r="J5" s="2113">
        <v>11221.558681218054</v>
      </c>
      <c r="K5" s="2165">
        <v>110890.2612525936</v>
      </c>
      <c r="L5" s="2166">
        <v>99635.715187414593</v>
      </c>
      <c r="M5" s="2113">
        <v>0</v>
      </c>
      <c r="N5" s="2167">
        <v>99635.715187414593</v>
      </c>
      <c r="O5" s="2113">
        <v>4886.9532918859104</v>
      </c>
      <c r="P5" s="2165">
        <v>104522.6684793005</v>
      </c>
      <c r="Q5" s="2579">
        <v>215412.92973189411</v>
      </c>
      <c r="R5" s="2168">
        <v>218929.54620061963</v>
      </c>
      <c r="S5" s="2580">
        <v>434342.47593251371</v>
      </c>
      <c r="T5" s="2169">
        <v>37546.194671366327</v>
      </c>
      <c r="U5" s="2170">
        <v>466333.23815176444</v>
      </c>
      <c r="V5" s="2581"/>
      <c r="W5" s="2171">
        <v>0</v>
      </c>
      <c r="X5" s="1317"/>
      <c r="Y5" t="s">
        <v>789</v>
      </c>
      <c r="Z5" s="2607">
        <f>U6/U5</f>
        <v>0.86888960461011533</v>
      </c>
    </row>
    <row r="6" spans="1:26">
      <c r="A6" s="1316"/>
      <c r="B6" s="2172" t="s">
        <v>1333</v>
      </c>
      <c r="C6" s="2381"/>
      <c r="D6" s="2381"/>
      <c r="E6" s="2173"/>
      <c r="F6" s="2174">
        <v>47426.637724944128</v>
      </c>
      <c r="G6" s="2136">
        <v>30280.082618179244</v>
      </c>
      <c r="H6" s="2136">
        <v>10.007104194902288</v>
      </c>
      <c r="I6" s="2136">
        <v>170.0197095252453</v>
      </c>
      <c r="J6" s="2136">
        <v>8828.9128038767012</v>
      </c>
      <c r="K6" s="2175">
        <v>86715.659960720222</v>
      </c>
      <c r="L6" s="2174">
        <v>82556.374535864976</v>
      </c>
      <c r="M6" s="2136">
        <v>0</v>
      </c>
      <c r="N6" s="2176">
        <v>82556.374535864976</v>
      </c>
      <c r="O6" s="2136">
        <v>3829.1107490435425</v>
      </c>
      <c r="P6" s="2175">
        <v>86385.485284908515</v>
      </c>
      <c r="Q6" s="2177">
        <v>173101.14524562872</v>
      </c>
      <c r="R6" s="2582">
        <v>201220.64453919363</v>
      </c>
      <c r="S6" s="2178">
        <v>374321.78978482238</v>
      </c>
      <c r="T6" s="2179">
        <v>30870.313129418988</v>
      </c>
      <c r="U6" s="2178">
        <v>405192.10291424138</v>
      </c>
      <c r="V6" s="2404"/>
      <c r="W6" s="1940">
        <v>0</v>
      </c>
      <c r="X6" s="1317"/>
      <c r="Y6" t="s">
        <v>790</v>
      </c>
      <c r="Z6" s="2607">
        <f>U36/U5</f>
        <v>0.46277758096269739</v>
      </c>
    </row>
    <row r="7" spans="1:26">
      <c r="A7" s="1316"/>
      <c r="B7" s="2161" t="s">
        <v>1334</v>
      </c>
      <c r="C7" s="2162"/>
      <c r="D7" s="2162"/>
      <c r="E7" s="2163"/>
      <c r="F7" s="2164">
        <v>0</v>
      </c>
      <c r="G7" s="2113">
        <v>0</v>
      </c>
      <c r="H7" s="2180">
        <v>0</v>
      </c>
      <c r="I7" s="2113">
        <v>0</v>
      </c>
      <c r="J7" s="2113">
        <v>0</v>
      </c>
      <c r="K7" s="2165">
        <v>0</v>
      </c>
      <c r="L7" s="2166">
        <v>0</v>
      </c>
      <c r="M7" s="2113"/>
      <c r="N7" s="2167">
        <v>0</v>
      </c>
      <c r="O7" s="2113">
        <v>0</v>
      </c>
      <c r="P7" s="2165">
        <v>0</v>
      </c>
      <c r="Q7" s="2579">
        <v>0</v>
      </c>
      <c r="R7" s="2181"/>
      <c r="S7" s="2580">
        <v>0</v>
      </c>
      <c r="T7" s="2169"/>
      <c r="U7" s="2580"/>
      <c r="V7" s="2404"/>
      <c r="W7" s="2182">
        <v>0</v>
      </c>
      <c r="X7" s="1317"/>
      <c r="Y7" t="s">
        <v>792</v>
      </c>
      <c r="Z7" s="2607">
        <f>Z5-Z6-Z8</f>
        <v>0.27881398442324717</v>
      </c>
    </row>
    <row r="8" spans="1:26" ht="13.5" customHeight="1" thickBot="1">
      <c r="A8" s="1316"/>
      <c r="B8" s="2159" t="s">
        <v>696</v>
      </c>
      <c r="C8" s="2383"/>
      <c r="D8" s="2383"/>
      <c r="E8" s="2183"/>
      <c r="F8" s="1942">
        <v>13364.487864547948</v>
      </c>
      <c r="G8" s="1934">
        <v>8373.4381156456802</v>
      </c>
      <c r="H8" s="1934">
        <v>2.3089783258981313</v>
      </c>
      <c r="I8" s="1934">
        <v>41.720456012503462</v>
      </c>
      <c r="J8" s="1943">
        <v>2392.6458773413524</v>
      </c>
      <c r="K8" s="2175">
        <v>24174.601291873383</v>
      </c>
      <c r="L8" s="2174">
        <v>17079.340651549617</v>
      </c>
      <c r="M8" s="2136">
        <v>0</v>
      </c>
      <c r="N8" s="2176">
        <v>17079.340651549617</v>
      </c>
      <c r="O8" s="2136">
        <v>1057.8425428423679</v>
      </c>
      <c r="P8" s="2175">
        <v>18137.183194391986</v>
      </c>
      <c r="Q8" s="2177">
        <v>42311.784486265373</v>
      </c>
      <c r="R8" s="2136">
        <v>17708.901661426004</v>
      </c>
      <c r="S8" s="2178">
        <v>60020.686147691376</v>
      </c>
      <c r="T8" s="2184">
        <v>6675.8815419473394</v>
      </c>
      <c r="U8" s="2170">
        <v>61141.135237523064</v>
      </c>
      <c r="V8" s="2404"/>
      <c r="W8" s="2185">
        <v>0</v>
      </c>
      <c r="X8" s="1317"/>
      <c r="Y8" t="s">
        <v>793</v>
      </c>
      <c r="Z8" s="2607">
        <f>(H63+I63+M90)/U5</f>
        <v>0.12729803922417077</v>
      </c>
    </row>
    <row r="9" spans="1:26" ht="13.5" customHeight="1" thickTop="1" thickBot="1">
      <c r="A9" s="1316"/>
      <c r="B9" s="2186" t="s">
        <v>1335</v>
      </c>
      <c r="C9" s="2187"/>
      <c r="D9" s="2187"/>
      <c r="E9" s="2188"/>
      <c r="F9" s="1946">
        <v>47426.637724944128</v>
      </c>
      <c r="G9" s="1947">
        <v>30280.082618179244</v>
      </c>
      <c r="H9" s="1947">
        <v>10.007104194902288</v>
      </c>
      <c r="I9" s="1947">
        <v>170.0197095252453</v>
      </c>
      <c r="J9" s="1947">
        <v>8828.9128038767012</v>
      </c>
      <c r="K9" s="2189">
        <v>86715.659960720222</v>
      </c>
      <c r="L9" s="2190">
        <v>82556.374535864976</v>
      </c>
      <c r="M9" s="1947">
        <v>0</v>
      </c>
      <c r="N9" s="2191">
        <v>82556.374535864976</v>
      </c>
      <c r="O9" s="2192">
        <v>3829.1107490435425</v>
      </c>
      <c r="P9" s="2193">
        <v>86385.485284908515</v>
      </c>
      <c r="Q9" s="2194">
        <v>173101.14524562872</v>
      </c>
      <c r="R9" s="2195">
        <v>201220.64453919363</v>
      </c>
      <c r="S9" s="2196">
        <v>374321.78978482238</v>
      </c>
      <c r="T9" s="2197">
        <v>30870.313129418988</v>
      </c>
      <c r="U9" s="2196"/>
      <c r="V9" s="2408"/>
      <c r="W9" s="1955">
        <v>0</v>
      </c>
      <c r="X9" s="1317"/>
    </row>
    <row r="10" spans="1:26" ht="13.5" customHeight="1" thickTop="1">
      <c r="A10" s="1316"/>
      <c r="B10" s="2133" t="s">
        <v>1336</v>
      </c>
      <c r="C10" s="2134"/>
      <c r="D10" s="2134"/>
      <c r="E10" s="2135"/>
      <c r="F10" s="2198">
        <v>36527.879315827449</v>
      </c>
      <c r="G10" s="2140">
        <v>27117.394362087809</v>
      </c>
      <c r="H10" s="2199">
        <v>6.3974387457259585</v>
      </c>
      <c r="I10" s="2140">
        <v>129.97439776828196</v>
      </c>
      <c r="J10" s="2140">
        <v>8343.1175272753935</v>
      </c>
      <c r="K10" s="2155">
        <v>72124.76304170466</v>
      </c>
      <c r="L10" s="2140">
        <v>32424.178253058308</v>
      </c>
      <c r="M10" s="2140">
        <v>0</v>
      </c>
      <c r="N10" s="2141">
        <v>32424.178253058308</v>
      </c>
      <c r="O10" s="2140">
        <v>2558.6802072733872</v>
      </c>
      <c r="P10" s="2200">
        <v>34982.858460331692</v>
      </c>
      <c r="Q10" s="2201">
        <v>107107.62150203635</v>
      </c>
      <c r="R10" s="2128">
        <v>201220.64453919363</v>
      </c>
      <c r="S10" s="2170"/>
      <c r="T10" s="2179"/>
      <c r="U10" s="2202"/>
      <c r="V10" s="2408"/>
      <c r="W10" s="2203">
        <v>0</v>
      </c>
      <c r="X10" s="1317"/>
    </row>
    <row r="11" spans="1:26">
      <c r="A11" s="1316"/>
      <c r="B11" s="2133"/>
      <c r="C11" s="2142" t="s">
        <v>1337</v>
      </c>
      <c r="D11" s="2383"/>
      <c r="E11" s="2384"/>
      <c r="F11" s="2143">
        <v>30537.307108031746</v>
      </c>
      <c r="G11" s="2114">
        <v>27117.394362087809</v>
      </c>
      <c r="H11" s="2114">
        <v>5.9856356136635789</v>
      </c>
      <c r="I11" s="2114">
        <v>129.97439776828196</v>
      </c>
      <c r="J11" s="2144">
        <v>8343.1175272753935</v>
      </c>
      <c r="K11" s="2204">
        <v>66133.779030776903</v>
      </c>
      <c r="L11" s="2116">
        <v>16608.244223312984</v>
      </c>
      <c r="M11" s="2114">
        <v>0</v>
      </c>
      <c r="N11" s="2205">
        <v>16608.244223312984</v>
      </c>
      <c r="O11" s="2114">
        <v>1581.3304687958862</v>
      </c>
      <c r="P11" s="2204">
        <v>18189.574692108872</v>
      </c>
      <c r="Q11" s="2206">
        <v>84323.353722885775</v>
      </c>
      <c r="R11" s="2117">
        <v>29217.237587090913</v>
      </c>
      <c r="S11" s="2207"/>
      <c r="T11" s="2208"/>
      <c r="U11" s="2207"/>
      <c r="V11" s="2583"/>
      <c r="W11" s="2209"/>
      <c r="X11" s="1317"/>
    </row>
    <row r="12" spans="1:26">
      <c r="A12" s="1316"/>
      <c r="B12" s="2133"/>
      <c r="C12" s="2146"/>
      <c r="D12" s="2385" t="s">
        <v>1338</v>
      </c>
      <c r="E12" s="2386"/>
      <c r="F12" s="2120">
        <v>30537.307108031746</v>
      </c>
      <c r="G12" s="2119">
        <v>26397.394362087809</v>
      </c>
      <c r="H12" s="2119">
        <v>5.9856356136635789</v>
      </c>
      <c r="I12" s="2119">
        <v>102.20453776828197</v>
      </c>
      <c r="J12" s="2119">
        <v>8343.1175272753935</v>
      </c>
      <c r="K12" s="2210">
        <v>65386.009170776902</v>
      </c>
      <c r="L12" s="2120">
        <v>12181.783376593105</v>
      </c>
      <c r="M12" s="2211">
        <v>0</v>
      </c>
      <c r="N12" s="2212">
        <v>12181.783376593105</v>
      </c>
      <c r="O12" s="2119">
        <v>1565.6708596686326</v>
      </c>
      <c r="P12" s="2210">
        <v>13747.454236261738</v>
      </c>
      <c r="Q12" s="2213">
        <v>79133.463407038638</v>
      </c>
      <c r="R12" s="2153">
        <v>21197.481540999128</v>
      </c>
      <c r="S12" s="2214"/>
      <c r="T12" s="2215"/>
      <c r="U12" s="2214"/>
      <c r="V12" s="2583"/>
      <c r="W12" s="2216">
        <v>0</v>
      </c>
      <c r="X12" s="1317"/>
    </row>
    <row r="13" spans="1:26">
      <c r="A13" s="1316"/>
      <c r="B13" s="2133"/>
      <c r="C13" s="2146"/>
      <c r="D13" s="2387" t="s">
        <v>1339</v>
      </c>
      <c r="E13" s="2388"/>
      <c r="F13" s="2120"/>
      <c r="G13" s="2154">
        <v>720</v>
      </c>
      <c r="H13" s="2119"/>
      <c r="I13" s="2154">
        <v>27.769860000000001</v>
      </c>
      <c r="J13" s="2119"/>
      <c r="K13" s="2210">
        <v>747.76985999999999</v>
      </c>
      <c r="L13" s="2119">
        <v>4426.4608467198796</v>
      </c>
      <c r="M13" s="2119"/>
      <c r="N13" s="2212">
        <v>4426.4608467198796</v>
      </c>
      <c r="O13" s="2119">
        <v>15.659609127253674</v>
      </c>
      <c r="P13" s="2210">
        <v>4442.1204558471336</v>
      </c>
      <c r="Q13" s="2213">
        <v>5189.8903158471339</v>
      </c>
      <c r="R13" s="2153">
        <v>8019.7560460917848</v>
      </c>
      <c r="S13" s="2214"/>
      <c r="T13" s="2215"/>
      <c r="U13" s="2214"/>
      <c r="V13" s="2583"/>
      <c r="W13" s="2217"/>
      <c r="X13" s="1317"/>
    </row>
    <row r="14" spans="1:26">
      <c r="A14" s="1316"/>
      <c r="B14" s="2133"/>
      <c r="C14" s="2218" t="s">
        <v>1340</v>
      </c>
      <c r="D14" s="2138"/>
      <c r="E14" s="2386"/>
      <c r="F14" s="2121">
        <v>5990.5722077957016</v>
      </c>
      <c r="G14" s="2154"/>
      <c r="H14" s="2154">
        <v>0.41180313206238001</v>
      </c>
      <c r="I14" s="2119"/>
      <c r="J14" s="2122"/>
      <c r="K14" s="2210">
        <v>5990.9840109277638</v>
      </c>
      <c r="L14" s="2122">
        <v>15815.934029745324</v>
      </c>
      <c r="M14" s="2154"/>
      <c r="N14" s="2219">
        <v>15815.934029745324</v>
      </c>
      <c r="O14" s="2122">
        <v>977.34973847750098</v>
      </c>
      <c r="P14" s="2210">
        <v>16793.283768222824</v>
      </c>
      <c r="Q14" s="2213">
        <v>22784.267779150588</v>
      </c>
      <c r="R14" s="2119">
        <v>95816.07549519217</v>
      </c>
      <c r="S14" s="2214"/>
      <c r="T14" s="2215"/>
      <c r="U14" s="2214"/>
      <c r="V14" s="2583"/>
      <c r="W14" s="2217"/>
      <c r="X14" s="1317"/>
    </row>
    <row r="15" spans="1:26">
      <c r="A15" s="1316"/>
      <c r="B15" s="2151"/>
      <c r="C15" s="2220" t="s">
        <v>1341</v>
      </c>
      <c r="D15" s="2152"/>
      <c r="E15" s="2389"/>
      <c r="F15" s="2123"/>
      <c r="G15" s="2124"/>
      <c r="H15" s="2124"/>
      <c r="I15" s="2124"/>
      <c r="J15" s="2124"/>
      <c r="K15" s="2221"/>
      <c r="L15" s="2123"/>
      <c r="M15" s="2124">
        <v>0</v>
      </c>
      <c r="N15" s="2222">
        <v>0</v>
      </c>
      <c r="O15" s="2124"/>
      <c r="P15" s="2221">
        <v>0</v>
      </c>
      <c r="Q15" s="2223">
        <v>0</v>
      </c>
      <c r="R15" s="2224">
        <v>76187.331456910528</v>
      </c>
      <c r="S15" s="2225"/>
      <c r="T15" s="2226"/>
      <c r="U15" s="2225"/>
      <c r="V15" s="2583"/>
      <c r="W15" s="2227">
        <v>0</v>
      </c>
      <c r="X15" s="1317"/>
    </row>
    <row r="16" spans="1:26">
      <c r="A16" s="1316"/>
      <c r="B16" s="2159" t="s">
        <v>1342</v>
      </c>
      <c r="C16" s="2383"/>
      <c r="D16" s="2383"/>
      <c r="E16" s="2228"/>
      <c r="F16" s="2143">
        <v>22331.87895549395</v>
      </c>
      <c r="G16" s="2114">
        <v>14872.571452102271</v>
      </c>
      <c r="H16" s="2114">
        <v>2.9536669318825632</v>
      </c>
      <c r="I16" s="2114">
        <v>66.696223747627613</v>
      </c>
      <c r="J16" s="2229">
        <v>4715.33243273071</v>
      </c>
      <c r="K16" s="2204">
        <v>41989.43273100644</v>
      </c>
      <c r="L16" s="2143">
        <v>21699.563693068383</v>
      </c>
      <c r="M16" s="2114">
        <v>0</v>
      </c>
      <c r="N16" s="2205">
        <v>21699.563693068383</v>
      </c>
      <c r="O16" s="2114">
        <v>1639.7451820142803</v>
      </c>
      <c r="P16" s="2204">
        <v>23339.308875082665</v>
      </c>
      <c r="Q16" s="2206">
        <v>65328.741606089105</v>
      </c>
      <c r="R16" s="2230"/>
      <c r="S16" s="2207"/>
      <c r="T16" s="2208"/>
      <c r="U16" s="2207"/>
      <c r="V16" s="2408"/>
      <c r="W16" s="2209">
        <v>0</v>
      </c>
      <c r="X16" s="1317"/>
    </row>
    <row r="17" spans="1:24">
      <c r="A17" s="1316"/>
      <c r="B17" s="2133"/>
      <c r="C17" s="2134"/>
      <c r="D17" s="2134"/>
      <c r="E17" s="2231" t="s">
        <v>1343</v>
      </c>
      <c r="F17" s="2232">
        <v>10898.758409116683</v>
      </c>
      <c r="G17" s="2126">
        <v>3162.6882560914355</v>
      </c>
      <c r="H17" s="2126">
        <v>3.6096654491763296</v>
      </c>
      <c r="I17" s="2126">
        <v>40.045311756963343</v>
      </c>
      <c r="J17" s="2126">
        <v>485.79527660130822</v>
      </c>
      <c r="K17" s="2127">
        <v>14590.896919015564</v>
      </c>
      <c r="L17" s="2125">
        <v>50132.196282806668</v>
      </c>
      <c r="M17" s="2119">
        <v>0</v>
      </c>
      <c r="N17" s="2149">
        <v>50132.196282806668</v>
      </c>
      <c r="O17" s="2126">
        <v>1270.4305417701555</v>
      </c>
      <c r="P17" s="2127">
        <v>51402.626824576822</v>
      </c>
      <c r="Q17" s="2233">
        <v>65993.523743592392</v>
      </c>
      <c r="R17" s="2234"/>
      <c r="S17" s="2235"/>
      <c r="T17" s="2236"/>
      <c r="U17" s="2214"/>
      <c r="V17" s="2408"/>
      <c r="W17" s="2217"/>
      <c r="X17" s="1317"/>
    </row>
    <row r="18" spans="1:24">
      <c r="A18" s="1316"/>
      <c r="B18" s="2133"/>
      <c r="C18" s="2152"/>
      <c r="D18" s="2152"/>
      <c r="E18" s="2237" t="s">
        <v>1344</v>
      </c>
      <c r="F18" s="2125">
        <v>11433.120546377266</v>
      </c>
      <c r="G18" s="2126">
        <v>11709.883196010835</v>
      </c>
      <c r="H18" s="2126">
        <v>-0.65599851729376635</v>
      </c>
      <c r="I18" s="2126">
        <v>26.650911990664266</v>
      </c>
      <c r="J18" s="2126">
        <v>4229.5371561294014</v>
      </c>
      <c r="K18" s="2127">
        <v>27398.535811990874</v>
      </c>
      <c r="L18" s="2125">
        <v>-28432.632589738285</v>
      </c>
      <c r="M18" s="2003">
        <v>0</v>
      </c>
      <c r="N18" s="2149">
        <v>-28432.632589738285</v>
      </c>
      <c r="O18" s="2126">
        <v>369.31464024412486</v>
      </c>
      <c r="P18" s="2127">
        <v>-28063.317949494161</v>
      </c>
      <c r="Q18" s="2233">
        <v>-664.78213750328723</v>
      </c>
      <c r="R18" s="2234"/>
      <c r="S18" s="2235"/>
      <c r="T18" s="2156"/>
      <c r="U18" s="2238"/>
      <c r="V18" s="2408"/>
      <c r="W18" s="2015">
        <v>0</v>
      </c>
      <c r="X18" s="1317"/>
    </row>
    <row r="19" spans="1:24">
      <c r="A19" s="1316"/>
      <c r="B19" s="2133"/>
      <c r="C19" s="2142" t="s">
        <v>1337</v>
      </c>
      <c r="D19" s="2383"/>
      <c r="E19" s="2384"/>
      <c r="F19" s="2143">
        <v>18669.450806792942</v>
      </c>
      <c r="G19" s="2114">
        <v>14872.571452102271</v>
      </c>
      <c r="H19" s="2114">
        <v>2.7635393914772828</v>
      </c>
      <c r="I19" s="2114">
        <v>66.696223747627613</v>
      </c>
      <c r="J19" s="2144">
        <v>4715.33243273071</v>
      </c>
      <c r="K19" s="2868">
        <v>38326.81445476503</v>
      </c>
      <c r="L19" s="2116">
        <v>10849.781846534192</v>
      </c>
      <c r="M19" s="2114"/>
      <c r="N19" s="2871">
        <v>10849.781846534192</v>
      </c>
      <c r="O19" s="2114">
        <v>1013.4048835057822</v>
      </c>
      <c r="P19" s="2868">
        <v>11863.186730039974</v>
      </c>
      <c r="Q19" s="2875">
        <v>50190.001184805005</v>
      </c>
      <c r="R19" s="2117"/>
      <c r="S19" s="2207"/>
      <c r="T19" s="2208"/>
      <c r="U19" s="2207"/>
      <c r="V19" s="2583"/>
      <c r="W19" s="2209"/>
      <c r="X19" s="1317"/>
    </row>
    <row r="20" spans="1:24">
      <c r="A20" s="1316"/>
      <c r="B20" s="2133"/>
      <c r="C20" s="2146"/>
      <c r="D20" s="2385" t="s">
        <v>1338</v>
      </c>
      <c r="E20" s="2386"/>
      <c r="F20" s="2120">
        <v>18669.450806792942</v>
      </c>
      <c r="G20" s="2119">
        <v>14872.571452102271</v>
      </c>
      <c r="H20" s="2119">
        <v>2.7635393914772828</v>
      </c>
      <c r="I20" s="2119">
        <v>66.696223747627613</v>
      </c>
      <c r="J20" s="2119">
        <v>4715.33243273071</v>
      </c>
      <c r="K20" s="2869">
        <v>38326.81445476503</v>
      </c>
      <c r="L20" s="2120">
        <v>7627.2777766846884</v>
      </c>
      <c r="M20" s="2211"/>
      <c r="N20" s="2872">
        <v>7627.2777766846884</v>
      </c>
      <c r="O20" s="2119">
        <v>1005.6295287308413</v>
      </c>
      <c r="P20" s="2869">
        <v>8632.9073054155306</v>
      </c>
      <c r="Q20" s="2876">
        <v>46959.721760180561</v>
      </c>
      <c r="R20" s="2153"/>
      <c r="S20" s="2214"/>
      <c r="T20" s="2215"/>
      <c r="U20" s="2214"/>
      <c r="V20" s="2583"/>
      <c r="W20" s="2216"/>
      <c r="X20" s="1317"/>
    </row>
    <row r="21" spans="1:24">
      <c r="A21" s="1316"/>
      <c r="B21" s="2133"/>
      <c r="C21" s="2146"/>
      <c r="D21" s="2387" t="s">
        <v>1339</v>
      </c>
      <c r="E21" s="2388"/>
      <c r="F21" s="2120"/>
      <c r="G21" s="2154"/>
      <c r="H21" s="2119"/>
      <c r="I21" s="2154"/>
      <c r="J21" s="2119"/>
      <c r="K21" s="2869"/>
      <c r="L21" s="2119">
        <v>3222.5040698495031</v>
      </c>
      <c r="M21" s="2119"/>
      <c r="N21" s="2872">
        <v>3222.5040698495031</v>
      </c>
      <c r="O21" s="2119">
        <v>7.7753547749408858</v>
      </c>
      <c r="P21" s="2869">
        <v>3230.2794246244439</v>
      </c>
      <c r="Q21" s="2876">
        <v>3230.2794246244439</v>
      </c>
      <c r="R21" s="2153"/>
      <c r="S21" s="2214"/>
      <c r="T21" s="2215"/>
      <c r="U21" s="2214"/>
      <c r="V21" s="2583"/>
      <c r="W21" s="2217"/>
      <c r="X21" s="1317"/>
    </row>
    <row r="22" spans="1:24">
      <c r="A22" s="1316"/>
      <c r="B22" s="2133"/>
      <c r="C22" s="2218" t="s">
        <v>1340</v>
      </c>
      <c r="D22" s="2138"/>
      <c r="E22" s="2386"/>
      <c r="F22" s="2121">
        <v>3662.428148701008</v>
      </c>
      <c r="G22" s="2154"/>
      <c r="H22" s="2154">
        <v>0.19012754040528063</v>
      </c>
      <c r="I22" s="2119"/>
      <c r="J22" s="2122"/>
      <c r="K22" s="2869">
        <v>3662.6182762414132</v>
      </c>
      <c r="L22" s="2122">
        <v>10849.781846534192</v>
      </c>
      <c r="M22" s="2154"/>
      <c r="N22" s="2873">
        <v>10849.781846534192</v>
      </c>
      <c r="O22" s="2122">
        <v>626.34029850849811</v>
      </c>
      <c r="P22" s="2869">
        <v>11476.122145042689</v>
      </c>
      <c r="Q22" s="2876">
        <v>15138.740421284103</v>
      </c>
      <c r="R22" s="2119"/>
      <c r="S22" s="2214"/>
      <c r="T22" s="2215"/>
      <c r="U22" s="2214"/>
      <c r="V22" s="2583"/>
      <c r="W22" s="2217"/>
      <c r="X22" s="1317"/>
    </row>
    <row r="23" spans="1:24">
      <c r="A23" s="1316"/>
      <c r="B23" s="2151"/>
      <c r="C23" s="2220" t="s">
        <v>1341</v>
      </c>
      <c r="D23" s="2152"/>
      <c r="E23" s="2389"/>
      <c r="F23" s="2123"/>
      <c r="G23" s="2124"/>
      <c r="H23" s="2124"/>
      <c r="I23" s="2124"/>
      <c r="J23" s="2124"/>
      <c r="K23" s="2870"/>
      <c r="L23" s="2123"/>
      <c r="M23" s="2124">
        <v>0</v>
      </c>
      <c r="N23" s="2874">
        <v>0</v>
      </c>
      <c r="O23" s="2124"/>
      <c r="P23" s="2870">
        <v>0</v>
      </c>
      <c r="Q23" s="2877">
        <v>0</v>
      </c>
      <c r="R23" s="2224"/>
      <c r="S23" s="2225"/>
      <c r="T23" s="2226"/>
      <c r="U23" s="2225"/>
      <c r="V23" s="2583"/>
      <c r="W23" s="2227">
        <v>0</v>
      </c>
      <c r="X23" s="1317"/>
    </row>
    <row r="24" spans="1:24">
      <c r="A24" s="1316"/>
      <c r="B24" s="2159" t="s">
        <v>1345</v>
      </c>
      <c r="C24" s="2383"/>
      <c r="D24" s="2383"/>
      <c r="E24" s="2228"/>
      <c r="F24" s="2143">
        <v>24617.031676087983</v>
      </c>
      <c r="G24" s="2114">
        <v>24547.538654738048</v>
      </c>
      <c r="H24" s="2114">
        <v>12.731463547643033</v>
      </c>
      <c r="I24" s="2114">
        <v>90.784486112504538</v>
      </c>
      <c r="J24" s="2144">
        <v>8207.7549115571546</v>
      </c>
      <c r="K24" s="2868">
        <v>57475.841192043328</v>
      </c>
      <c r="L24" s="2143">
        <v>17121.832922103902</v>
      </c>
      <c r="M24" s="2114">
        <v>0</v>
      </c>
      <c r="N24" s="2871">
        <v>17121.832922103902</v>
      </c>
      <c r="O24" s="2114">
        <v>2074.7362722961461</v>
      </c>
      <c r="P24" s="2868">
        <v>19196.56919440005</v>
      </c>
      <c r="Q24" s="2875">
        <v>76672.410386443371</v>
      </c>
      <c r="R24" s="2230"/>
      <c r="S24" s="2207"/>
      <c r="T24" s="2208"/>
      <c r="U24" s="2207"/>
      <c r="V24" s="2408"/>
      <c r="W24" s="2209">
        <v>0</v>
      </c>
      <c r="X24" s="1317"/>
    </row>
    <row r="25" spans="1:24">
      <c r="A25" s="1316"/>
      <c r="B25" s="2133"/>
      <c r="C25" s="2134"/>
      <c r="D25" s="2134"/>
      <c r="E25" s="2231" t="s">
        <v>1346</v>
      </c>
      <c r="F25" s="2148">
        <v>0</v>
      </c>
      <c r="G25" s="2119">
        <v>0</v>
      </c>
      <c r="H25" s="2119">
        <v>13.290475198619005</v>
      </c>
      <c r="I25" s="2119">
        <v>0</v>
      </c>
      <c r="J25" s="2119">
        <v>0</v>
      </c>
      <c r="K25" s="2127">
        <v>13.290475198619005</v>
      </c>
      <c r="L25" s="2125">
        <v>22790.801360933096</v>
      </c>
      <c r="M25" s="2867">
        <v>0</v>
      </c>
      <c r="N25" s="2149">
        <v>22790.801360933096</v>
      </c>
      <c r="O25" s="2126">
        <v>1641.0512502488284</v>
      </c>
      <c r="P25" s="2127">
        <v>24431.852611181923</v>
      </c>
      <c r="Q25" s="2233">
        <v>24445.143086380544</v>
      </c>
      <c r="R25" s="2234"/>
      <c r="S25" s="2235"/>
      <c r="T25" s="2156"/>
      <c r="U25" s="2235"/>
      <c r="V25" s="2408"/>
      <c r="W25" s="2239">
        <v>0</v>
      </c>
      <c r="X25" s="1317"/>
    </row>
    <row r="26" spans="1:24">
      <c r="A26" s="1316"/>
      <c r="B26" s="2133"/>
      <c r="C26" s="2134"/>
      <c r="D26" s="2134"/>
      <c r="E26" s="2240" t="s">
        <v>1347</v>
      </c>
      <c r="F26" s="2148">
        <v>22523.660389008583</v>
      </c>
      <c r="G26" s="2126">
        <v>21476.979607743142</v>
      </c>
      <c r="H26" s="2126">
        <v>0</v>
      </c>
      <c r="I26" s="2126">
        <v>84.724030057075026</v>
      </c>
      <c r="J26" s="2126">
        <v>7134.0112670590024</v>
      </c>
      <c r="K26" s="2127">
        <v>51219.375293867801</v>
      </c>
      <c r="L26" s="2125"/>
      <c r="M26" s="2126"/>
      <c r="N26" s="2149">
        <v>0</v>
      </c>
      <c r="O26" s="2126">
        <v>341.49027734177645</v>
      </c>
      <c r="P26" s="2127">
        <v>341.49027734177645</v>
      </c>
      <c r="Q26" s="2233">
        <v>51560.865571209579</v>
      </c>
      <c r="R26" s="2234"/>
      <c r="S26" s="2235"/>
      <c r="T26" s="2156"/>
      <c r="U26" s="2235"/>
      <c r="V26" s="2408"/>
      <c r="W26" s="2239"/>
      <c r="X26" s="1317"/>
    </row>
    <row r="27" spans="1:24">
      <c r="A27" s="1316"/>
      <c r="B27" s="2133"/>
      <c r="C27" s="2134"/>
      <c r="D27" s="2134"/>
      <c r="E27" s="2240" t="s">
        <v>1348</v>
      </c>
      <c r="F27" s="2148">
        <v>0</v>
      </c>
      <c r="G27" s="2126">
        <v>0</v>
      </c>
      <c r="H27" s="2126">
        <v>-0.5590116509759725</v>
      </c>
      <c r="I27" s="2126">
        <v>0</v>
      </c>
      <c r="J27" s="2126">
        <v>0</v>
      </c>
      <c r="K27" s="2127">
        <v>-0.5590116509759725</v>
      </c>
      <c r="L27" s="2125">
        <v>-5668.9684388291953</v>
      </c>
      <c r="M27" s="2126">
        <v>0</v>
      </c>
      <c r="N27" s="2149">
        <v>-5668.9684388291953</v>
      </c>
      <c r="O27" s="2126">
        <v>52.95624894368806</v>
      </c>
      <c r="P27" s="2127">
        <v>-5616.0121898855068</v>
      </c>
      <c r="Q27" s="2233">
        <v>-5616.5712015364825</v>
      </c>
      <c r="R27" s="2234"/>
      <c r="S27" s="2235"/>
      <c r="T27" s="2156"/>
      <c r="U27" s="2235"/>
      <c r="V27" s="2408"/>
      <c r="W27" s="2015">
        <v>0</v>
      </c>
      <c r="X27" s="2356"/>
    </row>
    <row r="28" spans="1:24">
      <c r="A28" s="1316"/>
      <c r="B28" s="2133"/>
      <c r="C28" s="2134"/>
      <c r="D28" s="2134"/>
      <c r="E28" s="2237" t="s">
        <v>1349</v>
      </c>
      <c r="F28" s="2148">
        <v>2093.3712870793997</v>
      </c>
      <c r="G28" s="2126">
        <v>3070.5590469949057</v>
      </c>
      <c r="H28" s="2126">
        <v>0</v>
      </c>
      <c r="I28" s="2126">
        <v>6.0604560554295119</v>
      </c>
      <c r="J28" s="2126">
        <v>1073.7436444981529</v>
      </c>
      <c r="K28" s="2127">
        <v>6243.7344346278878</v>
      </c>
      <c r="L28" s="2125"/>
      <c r="M28" s="2126"/>
      <c r="N28" s="2149">
        <v>0</v>
      </c>
      <c r="O28" s="2126">
        <v>39.238495761853201</v>
      </c>
      <c r="P28" s="2127">
        <v>39.238495761853201</v>
      </c>
      <c r="Q28" s="2233">
        <v>6282.9729303897411</v>
      </c>
      <c r="R28" s="2234"/>
      <c r="S28" s="2235"/>
      <c r="T28" s="2156"/>
      <c r="U28" s="2235"/>
      <c r="V28" s="2404"/>
      <c r="W28" s="2239"/>
      <c r="X28" s="1317"/>
    </row>
    <row r="29" spans="1:24">
      <c r="A29" s="1316"/>
      <c r="B29" s="2133"/>
      <c r="C29" s="2142" t="s">
        <v>1337</v>
      </c>
      <c r="D29" s="2383"/>
      <c r="E29" s="2384"/>
      <c r="F29" s="2143">
        <v>24617.031676087983</v>
      </c>
      <c r="G29" s="2114">
        <v>24547.538654738048</v>
      </c>
      <c r="H29" s="2114">
        <v>11.911939239081251</v>
      </c>
      <c r="I29" s="2114">
        <v>90.784486112504538</v>
      </c>
      <c r="J29" s="2144">
        <v>8207.7549115571546</v>
      </c>
      <c r="K29" s="2868">
        <v>57475.021667734763</v>
      </c>
      <c r="L29" s="2116">
        <v>8560.916461051951</v>
      </c>
      <c r="M29" s="2114"/>
      <c r="N29" s="2871">
        <v>8560.916461051951</v>
      </c>
      <c r="O29" s="2114">
        <v>1496.3590427080269</v>
      </c>
      <c r="P29" s="2868">
        <v>10057.275503759978</v>
      </c>
      <c r="Q29" s="2875">
        <v>67532.297171494749</v>
      </c>
      <c r="R29" s="2117"/>
      <c r="S29" s="2207"/>
      <c r="T29" s="2208"/>
      <c r="U29" s="2207"/>
      <c r="V29" s="2583"/>
      <c r="W29" s="2209"/>
      <c r="X29" s="1317"/>
    </row>
    <row r="30" spans="1:24">
      <c r="A30" s="1316"/>
      <c r="B30" s="2133"/>
      <c r="C30" s="2146"/>
      <c r="D30" s="2385" t="s">
        <v>1338</v>
      </c>
      <c r="E30" s="2386"/>
      <c r="F30" s="2120">
        <v>24617.031676087983</v>
      </c>
      <c r="G30" s="2119">
        <v>24547.538654738048</v>
      </c>
      <c r="H30" s="2119">
        <v>11.911939239081251</v>
      </c>
      <c r="I30" s="2119">
        <v>90.784486112504538</v>
      </c>
      <c r="J30" s="2119">
        <v>8207.7549115571546</v>
      </c>
      <c r="K30" s="2210">
        <v>57475.021667734763</v>
      </c>
      <c r="L30" s="2120">
        <v>6731.7127089033311</v>
      </c>
      <c r="M30" s="2211"/>
      <c r="N30" s="2212">
        <v>6731.7127089033311</v>
      </c>
      <c r="O30" s="2119">
        <v>1496.3590427080269</v>
      </c>
      <c r="P30" s="2210">
        <v>8228.0717516113582</v>
      </c>
      <c r="Q30" s="2213">
        <v>65703.093419346114</v>
      </c>
      <c r="R30" s="2153"/>
      <c r="S30" s="2214"/>
      <c r="T30" s="2215"/>
      <c r="U30" s="2214"/>
      <c r="V30" s="2583"/>
      <c r="W30" s="2216"/>
      <c r="X30" s="1317"/>
    </row>
    <row r="31" spans="1:24">
      <c r="A31" s="1316"/>
      <c r="B31" s="2133"/>
      <c r="C31" s="2146"/>
      <c r="D31" s="2387" t="s">
        <v>1339</v>
      </c>
      <c r="E31" s="2388"/>
      <c r="F31" s="2120"/>
      <c r="G31" s="2154"/>
      <c r="H31" s="2119"/>
      <c r="I31" s="2154"/>
      <c r="J31" s="2119"/>
      <c r="K31" s="2210"/>
      <c r="L31" s="2119">
        <v>1829.2037521486195</v>
      </c>
      <c r="M31" s="2119"/>
      <c r="N31" s="2212">
        <v>1829.2037521486195</v>
      </c>
      <c r="O31" s="2119">
        <v>0</v>
      </c>
      <c r="P31" s="2210">
        <v>1829.2037521486195</v>
      </c>
      <c r="Q31" s="2213">
        <v>1829.2037521486195</v>
      </c>
      <c r="R31" s="2153"/>
      <c r="S31" s="2214"/>
      <c r="T31" s="2215"/>
      <c r="U31" s="2214"/>
      <c r="V31" s="2583"/>
      <c r="W31" s="2217"/>
      <c r="X31" s="1317"/>
    </row>
    <row r="32" spans="1:24">
      <c r="A32" s="1316"/>
      <c r="B32" s="2133"/>
      <c r="C32" s="2218" t="s">
        <v>1340</v>
      </c>
      <c r="D32" s="2138"/>
      <c r="E32" s="2386"/>
      <c r="F32" s="2121">
        <v>0</v>
      </c>
      <c r="G32" s="2154"/>
      <c r="H32" s="2154">
        <v>0.81952430856178216</v>
      </c>
      <c r="I32" s="2119"/>
      <c r="J32" s="2122"/>
      <c r="K32" s="2210">
        <v>0.81952430856178216</v>
      </c>
      <c r="L32" s="2122">
        <v>8560.916461051951</v>
      </c>
      <c r="M32" s="2154"/>
      <c r="N32" s="2219">
        <v>8560.916461051951</v>
      </c>
      <c r="O32" s="2122">
        <v>578.37722958811923</v>
      </c>
      <c r="P32" s="2210">
        <v>9139.2936906400701</v>
      </c>
      <c r="Q32" s="2213">
        <v>9140.1132149486311</v>
      </c>
      <c r="R32" s="2119"/>
      <c r="S32" s="2214"/>
      <c r="T32" s="2215"/>
      <c r="U32" s="2214"/>
      <c r="V32" s="2583"/>
      <c r="W32" s="2217"/>
      <c r="X32" s="1317"/>
    </row>
    <row r="33" spans="1:24">
      <c r="A33" s="1316"/>
      <c r="B33" s="2151"/>
      <c r="C33" s="2220" t="s">
        <v>1341</v>
      </c>
      <c r="D33" s="2152"/>
      <c r="E33" s="2389"/>
      <c r="F33" s="2123"/>
      <c r="G33" s="2124"/>
      <c r="H33" s="2124"/>
      <c r="I33" s="2124"/>
      <c r="J33" s="2124"/>
      <c r="K33" s="2221"/>
      <c r="L33" s="2123"/>
      <c r="M33" s="2124">
        <v>0</v>
      </c>
      <c r="N33" s="2222">
        <v>0</v>
      </c>
      <c r="O33" s="2124"/>
      <c r="P33" s="2221">
        <v>0</v>
      </c>
      <c r="Q33" s="2223">
        <v>0</v>
      </c>
      <c r="R33" s="2224"/>
      <c r="S33" s="2225"/>
      <c r="T33" s="2226"/>
      <c r="U33" s="2225"/>
      <c r="V33" s="2583"/>
      <c r="W33" s="2227">
        <v>0</v>
      </c>
      <c r="X33" s="1317"/>
    </row>
    <row r="34" spans="1:24">
      <c r="A34" s="1316"/>
      <c r="B34" s="2241" t="s">
        <v>1350</v>
      </c>
      <c r="C34" s="2242"/>
      <c r="D34" s="2242"/>
      <c r="E34" s="2243"/>
      <c r="F34" s="2166">
        <v>0</v>
      </c>
      <c r="G34" s="2113">
        <v>0</v>
      </c>
      <c r="H34" s="2113">
        <v>0</v>
      </c>
      <c r="I34" s="2113">
        <v>0</v>
      </c>
      <c r="J34" s="2113">
        <v>0</v>
      </c>
      <c r="K34" s="2165">
        <v>0</v>
      </c>
      <c r="L34" s="2166"/>
      <c r="M34" s="2113"/>
      <c r="N34" s="2167">
        <v>0</v>
      </c>
      <c r="O34" s="2113">
        <v>0</v>
      </c>
      <c r="P34" s="2165">
        <v>0</v>
      </c>
      <c r="Q34" s="2579">
        <v>0</v>
      </c>
      <c r="R34" s="2181"/>
      <c r="S34" s="2580"/>
      <c r="T34" s="2169"/>
      <c r="U34" s="2580"/>
      <c r="V34" s="2408"/>
      <c r="W34" s="2182"/>
      <c r="X34" s="1317"/>
    </row>
    <row r="35" spans="1:24">
      <c r="A35" s="1316"/>
      <c r="B35" s="2133" t="s">
        <v>680</v>
      </c>
      <c r="C35" s="2390"/>
      <c r="D35" s="2390"/>
      <c r="E35" s="2135"/>
      <c r="F35" s="2137">
        <v>83476.789947409387</v>
      </c>
      <c r="G35" s="2140">
        <v>66537.50446892812</v>
      </c>
      <c r="H35" s="2140">
        <v>22.082569225251554</v>
      </c>
      <c r="I35" s="2140">
        <v>287.45510762841411</v>
      </c>
      <c r="J35" s="2140">
        <v>21266.204871563255</v>
      </c>
      <c r="K35" s="2200">
        <v>171590.03696475446</v>
      </c>
      <c r="L35" s="2137">
        <v>71245.574868230586</v>
      </c>
      <c r="M35" s="2140">
        <v>0</v>
      </c>
      <c r="N35" s="2244">
        <v>71245.574868230586</v>
      </c>
      <c r="O35" s="2140">
        <v>6273.1616615838138</v>
      </c>
      <c r="P35" s="2200">
        <v>77518.7365298144</v>
      </c>
      <c r="Q35" s="2201">
        <v>249108.77349456886</v>
      </c>
      <c r="R35" s="2140">
        <v>125033.3130822831</v>
      </c>
      <c r="S35" s="2170">
        <v>374142.08657685196</v>
      </c>
      <c r="T35" s="2179">
        <v>30870.313129418988</v>
      </c>
      <c r="U35" s="2580">
        <v>405192.10291424138</v>
      </c>
      <c r="V35" s="2408"/>
      <c r="W35" s="2203">
        <v>0</v>
      </c>
      <c r="X35" s="1317"/>
    </row>
    <row r="36" spans="1:24">
      <c r="A36" s="1316"/>
      <c r="B36" s="2133"/>
      <c r="C36" s="2135"/>
      <c r="D36" s="2142" t="s">
        <v>1338</v>
      </c>
      <c r="E36" s="2391"/>
      <c r="F36" s="2116">
        <v>73823.789590912667</v>
      </c>
      <c r="G36" s="2114">
        <v>65817.50446892812</v>
      </c>
      <c r="H36" s="2114">
        <v>20.661114244222112</v>
      </c>
      <c r="I36" s="2114">
        <v>259.68524762841412</v>
      </c>
      <c r="J36" s="2114">
        <v>21266.204871563255</v>
      </c>
      <c r="K36" s="2204">
        <v>161187.84529327671</v>
      </c>
      <c r="L36" s="2116">
        <v>26540.773862181122</v>
      </c>
      <c r="M36" s="2114">
        <v>0</v>
      </c>
      <c r="N36" s="2205">
        <v>26540.773862181122</v>
      </c>
      <c r="O36" s="2114">
        <v>4067.6594311075005</v>
      </c>
      <c r="P36" s="2204">
        <v>30608.433293288625</v>
      </c>
      <c r="Q36" s="2206">
        <v>191796.27858656534</v>
      </c>
      <c r="R36" s="2229">
        <v>21197.481540999128</v>
      </c>
      <c r="S36" s="2207">
        <v>212993.76012756448</v>
      </c>
      <c r="T36" s="2208">
        <v>2814.807746810508</v>
      </c>
      <c r="U36" s="2207">
        <v>215808.567874375</v>
      </c>
      <c r="V36" s="2408"/>
      <c r="W36" s="2209">
        <v>0</v>
      </c>
      <c r="X36" s="1317"/>
    </row>
    <row r="37" spans="1:24">
      <c r="A37" s="1316"/>
      <c r="B37" s="2133"/>
      <c r="C37" s="2135"/>
      <c r="D37" s="2145"/>
      <c r="E37" s="2392" t="s">
        <v>1351</v>
      </c>
      <c r="F37" s="2121">
        <v>67304.607423630325</v>
      </c>
      <c r="G37" s="2119">
        <v>63792.291591937057</v>
      </c>
      <c r="H37" s="2119">
        <v>15.845571164987939</v>
      </c>
      <c r="I37" s="2119">
        <v>232.49951157641721</v>
      </c>
      <c r="J37" s="2122">
        <v>20886.678116633382</v>
      </c>
      <c r="K37" s="2210">
        <v>152231.92221494217</v>
      </c>
      <c r="L37" s="2120">
        <v>14288.252325471949</v>
      </c>
      <c r="M37" s="2119">
        <v>0</v>
      </c>
      <c r="N37" s="2212">
        <v>14288.252325471949</v>
      </c>
      <c r="O37" s="2119">
        <v>3475.493720103073</v>
      </c>
      <c r="P37" s="2210">
        <v>17763.746045575022</v>
      </c>
      <c r="Q37" s="2213">
        <v>169995.66826051718</v>
      </c>
      <c r="R37" s="2245"/>
      <c r="S37" s="2238">
        <v>169995.66826051718</v>
      </c>
      <c r="T37" s="2215"/>
      <c r="U37" s="2170"/>
      <c r="V37" s="2408"/>
      <c r="W37" s="2203"/>
      <c r="X37" s="1317"/>
    </row>
    <row r="38" spans="1:24">
      <c r="A38" s="1316"/>
      <c r="B38" s="2133"/>
      <c r="C38" s="2135"/>
      <c r="D38" s="2145"/>
      <c r="E38" s="2392" t="s">
        <v>1352</v>
      </c>
      <c r="F38" s="2121">
        <v>6519.1821672823535</v>
      </c>
      <c r="G38" s="2119">
        <v>2025.2128769910616</v>
      </c>
      <c r="H38" s="2119">
        <v>4.8155430792341738</v>
      </c>
      <c r="I38" s="2119">
        <v>27.185736051996887</v>
      </c>
      <c r="J38" s="2122">
        <v>379.52675492987578</v>
      </c>
      <c r="K38" s="2210">
        <v>8955.9230783345211</v>
      </c>
      <c r="L38" s="2246">
        <v>12252.521536709173</v>
      </c>
      <c r="M38" s="2119">
        <v>0</v>
      </c>
      <c r="N38" s="2212">
        <v>12252.521536709173</v>
      </c>
      <c r="O38" s="2119">
        <v>592.16571100442707</v>
      </c>
      <c r="P38" s="2210">
        <v>12844.6872477136</v>
      </c>
      <c r="Q38" s="2213">
        <v>21800.610326048121</v>
      </c>
      <c r="R38" s="2245"/>
      <c r="S38" s="2238">
        <v>21800.610326048121</v>
      </c>
      <c r="T38" s="2215"/>
      <c r="U38" s="2214"/>
      <c r="V38" s="2408"/>
      <c r="W38" s="2217"/>
      <c r="X38" s="1317"/>
    </row>
    <row r="39" spans="1:24">
      <c r="A39" s="1316"/>
      <c r="B39" s="2133"/>
      <c r="C39" s="2135"/>
      <c r="D39" s="2247" t="s">
        <v>1353</v>
      </c>
      <c r="E39" s="2388"/>
      <c r="F39" s="2147">
        <v>9653.0003564967101</v>
      </c>
      <c r="G39" s="2119">
        <v>720</v>
      </c>
      <c r="H39" s="2119">
        <v>1.4214549810294428</v>
      </c>
      <c r="I39" s="2119">
        <v>27.769860000000001</v>
      </c>
      <c r="J39" s="2150">
        <v>0</v>
      </c>
      <c r="K39" s="2248">
        <v>10402.19167147774</v>
      </c>
      <c r="L39" s="2118">
        <v>44704.801006049471</v>
      </c>
      <c r="M39" s="2115">
        <v>0</v>
      </c>
      <c r="N39" s="2249">
        <v>44704.801006049471</v>
      </c>
      <c r="O39" s="2115">
        <v>2205.5022304763129</v>
      </c>
      <c r="P39" s="2248">
        <v>46910.303236525782</v>
      </c>
      <c r="Q39" s="2250">
        <v>57312.494908003522</v>
      </c>
      <c r="R39" s="2251">
        <v>103835.83154128396</v>
      </c>
      <c r="S39" s="2238">
        <v>161148.32644928747</v>
      </c>
      <c r="T39" s="2252">
        <v>28055.50538260848</v>
      </c>
      <c r="U39" s="2214">
        <v>189203.83183189595</v>
      </c>
      <c r="V39" s="2408"/>
      <c r="W39" s="2253">
        <v>0</v>
      </c>
      <c r="X39" s="1317"/>
    </row>
    <row r="40" spans="1:24">
      <c r="A40" s="1316"/>
      <c r="B40" s="2133"/>
      <c r="C40" s="2135"/>
      <c r="D40" s="2145"/>
      <c r="E40" s="2393" t="s">
        <v>1354</v>
      </c>
      <c r="F40" s="2147">
        <v>9653.0003564967101</v>
      </c>
      <c r="G40" s="2119">
        <v>0</v>
      </c>
      <c r="H40" s="2119">
        <v>1.4214549810294428</v>
      </c>
      <c r="I40" s="2119">
        <v>0</v>
      </c>
      <c r="J40" s="2150">
        <v>0</v>
      </c>
      <c r="K40" s="2248">
        <v>9654.4218114777395</v>
      </c>
      <c r="L40" s="2118">
        <v>35226.632337331466</v>
      </c>
      <c r="M40" s="2115">
        <v>0</v>
      </c>
      <c r="N40" s="2249">
        <v>35226.632337331466</v>
      </c>
      <c r="O40" s="2115">
        <v>2182.0672665741185</v>
      </c>
      <c r="P40" s="2248">
        <v>37408.699603905581</v>
      </c>
      <c r="Q40" s="2250">
        <v>47063.121415383321</v>
      </c>
      <c r="R40" s="2115">
        <v>95816.07549519217</v>
      </c>
      <c r="S40" s="2238">
        <v>142879.1969105755</v>
      </c>
      <c r="T40" s="2215"/>
      <c r="U40" s="2214"/>
      <c r="V40" s="2408"/>
      <c r="W40" s="2253">
        <v>0</v>
      </c>
      <c r="X40" s="1317"/>
    </row>
    <row r="41" spans="1:24" ht="13.5" customHeight="1" thickBot="1">
      <c r="A41" s="1316"/>
      <c r="B41" s="2157"/>
      <c r="C41" s="2254"/>
      <c r="D41" s="2255"/>
      <c r="E41" s="2394" t="s">
        <v>1339</v>
      </c>
      <c r="F41" s="2129">
        <v>0</v>
      </c>
      <c r="G41" s="2130">
        <v>720</v>
      </c>
      <c r="H41" s="2130">
        <v>0</v>
      </c>
      <c r="I41" s="2130">
        <v>27.769860000000001</v>
      </c>
      <c r="J41" s="2130">
        <v>0</v>
      </c>
      <c r="K41" s="2256">
        <v>747.76985999999999</v>
      </c>
      <c r="L41" s="2129">
        <v>9478.1686687180027</v>
      </c>
      <c r="M41" s="2130">
        <v>0</v>
      </c>
      <c r="N41" s="2257">
        <v>9478.1686687180027</v>
      </c>
      <c r="O41" s="2130">
        <v>23.434963902194561</v>
      </c>
      <c r="P41" s="2256">
        <v>9501.6036326201975</v>
      </c>
      <c r="Q41" s="2258">
        <v>10249.373492620198</v>
      </c>
      <c r="R41" s="2259">
        <v>8019.7560460917848</v>
      </c>
      <c r="S41" s="2260">
        <v>18269.129538711983</v>
      </c>
      <c r="T41" s="2261"/>
      <c r="U41" s="2260"/>
      <c r="V41" s="2408"/>
      <c r="W41" s="2262">
        <v>0</v>
      </c>
      <c r="X41" s="1317"/>
    </row>
    <row r="42" spans="1:24" ht="14.25" thickBot="1">
      <c r="A42" s="1316"/>
      <c r="B42" s="2353"/>
      <c r="C42" s="2353"/>
      <c r="D42" s="2353"/>
      <c r="E42" s="2353"/>
      <c r="F42" s="2404"/>
      <c r="G42" s="2404"/>
      <c r="H42" s="2404"/>
      <c r="I42" s="2404"/>
      <c r="J42" s="2404"/>
      <c r="K42" s="2404"/>
      <c r="L42" s="2404"/>
      <c r="M42" s="2404"/>
      <c r="N42" s="2404"/>
      <c r="O42" s="2404"/>
      <c r="P42" s="2404"/>
      <c r="Q42" s="2404"/>
      <c r="R42" s="2404"/>
      <c r="S42" s="2404"/>
      <c r="T42" s="2404"/>
      <c r="U42" s="2584" t="s">
        <v>1434</v>
      </c>
      <c r="V42" s="2408"/>
      <c r="W42" s="2408"/>
      <c r="X42" s="1317"/>
    </row>
    <row r="43" spans="1:24">
      <c r="A43" s="1316"/>
      <c r="B43" s="2263" t="s">
        <v>1356</v>
      </c>
      <c r="C43" s="2397"/>
      <c r="D43" s="2397"/>
      <c r="E43" s="2264"/>
      <c r="F43" s="2265">
        <v>3171.879241904664</v>
      </c>
      <c r="G43" s="2266">
        <v>2298.297331818786</v>
      </c>
      <c r="H43" s="2266">
        <v>1.5730607647962471</v>
      </c>
      <c r="I43" s="2266">
        <v>9.9218552861395217</v>
      </c>
      <c r="J43" s="2266">
        <v>631.37749481060416</v>
      </c>
      <c r="K43" s="2267">
        <v>6113.0489845849897</v>
      </c>
      <c r="L43" s="2268">
        <v>2697.5194553520573</v>
      </c>
      <c r="M43" s="2266">
        <v>0</v>
      </c>
      <c r="N43" s="2269">
        <v>2697.5194553520573</v>
      </c>
      <c r="O43" s="2266">
        <v>226.73500319196992</v>
      </c>
      <c r="P43" s="2267">
        <v>2924.2544585440273</v>
      </c>
      <c r="Q43" s="2270">
        <v>9037.303443129018</v>
      </c>
      <c r="R43" s="2131">
        <v>2170.4758887448857</v>
      </c>
      <c r="S43" s="2271">
        <v>11207.779331873904</v>
      </c>
      <c r="T43" s="2158"/>
      <c r="U43" s="2272">
        <v>32.500162359905694</v>
      </c>
      <c r="V43" s="2408"/>
      <c r="W43" s="2272">
        <v>0</v>
      </c>
      <c r="X43" s="1317"/>
    </row>
    <row r="44" spans="1:24">
      <c r="A44" s="1316"/>
      <c r="B44" s="2133"/>
      <c r="C44" s="2385" t="s">
        <v>1351</v>
      </c>
      <c r="D44" s="2398"/>
      <c r="E44" s="2139"/>
      <c r="F44" s="1977">
        <v>2876.8997164092316</v>
      </c>
      <c r="G44" s="1978">
        <v>2208.0649828304731</v>
      </c>
      <c r="H44" s="1978">
        <v>1.2064231386939774</v>
      </c>
      <c r="I44" s="1978">
        <v>8.7866618911627388</v>
      </c>
      <c r="J44" s="1978">
        <v>619.4516285322776</v>
      </c>
      <c r="K44" s="2273">
        <v>5714.4094128018396</v>
      </c>
      <c r="L44" s="1977">
        <v>1507.8276542569624</v>
      </c>
      <c r="M44" s="1978">
        <v>0</v>
      </c>
      <c r="N44" s="2274">
        <v>1507.8276542569624</v>
      </c>
      <c r="O44" s="1978">
        <v>193.72715269495629</v>
      </c>
      <c r="P44" s="2273">
        <v>1701.5548069519186</v>
      </c>
      <c r="Q44" s="2275">
        <v>7415.9642197537578</v>
      </c>
      <c r="R44" s="2276"/>
      <c r="S44" s="2277"/>
      <c r="T44" s="2278"/>
      <c r="U44" s="1985">
        <v>30.191846586232543</v>
      </c>
      <c r="V44" s="2408"/>
      <c r="W44" s="2217">
        <v>0</v>
      </c>
      <c r="X44" s="1317"/>
    </row>
    <row r="45" spans="1:24" ht="14.25" thickBot="1">
      <c r="A45" s="1316"/>
      <c r="B45" s="2157"/>
      <c r="C45" s="2399" t="s">
        <v>1352</v>
      </c>
      <c r="D45" s="2400"/>
      <c r="E45" s="2279"/>
      <c r="F45" s="2585">
        <v>294.9795254954322</v>
      </c>
      <c r="G45" s="2586">
        <v>90.232348988312992</v>
      </c>
      <c r="H45" s="2032">
        <v>0.36663762610226969</v>
      </c>
      <c r="I45" s="2032">
        <v>1.1351933949767825</v>
      </c>
      <c r="J45" s="2586">
        <v>11.925866278326602</v>
      </c>
      <c r="K45" s="2280">
        <v>398.63957178315087</v>
      </c>
      <c r="L45" s="2031">
        <v>1189.6918010950949</v>
      </c>
      <c r="M45" s="2032">
        <v>0</v>
      </c>
      <c r="N45" s="2281">
        <v>1189.6918010950949</v>
      </c>
      <c r="O45" s="2586">
        <v>33.007850497013635</v>
      </c>
      <c r="P45" s="2280">
        <v>1222.6996515921085</v>
      </c>
      <c r="Q45" s="2282">
        <v>1621.3392233752593</v>
      </c>
      <c r="R45" s="2283"/>
      <c r="S45" s="2284"/>
      <c r="T45" s="2587"/>
      <c r="U45" s="2588">
        <v>2.3083157736731508</v>
      </c>
      <c r="V45" s="2408"/>
      <c r="W45" s="2589"/>
      <c r="X45" s="1317"/>
    </row>
    <row r="46" spans="1:24" ht="14.25" thickBot="1">
      <c r="A46" s="1316"/>
      <c r="B46" s="2353"/>
      <c r="C46" s="2353"/>
      <c r="D46" s="2353"/>
      <c r="E46" s="2353"/>
      <c r="F46" s="2404"/>
      <c r="G46" s="2404"/>
      <c r="H46" s="2404"/>
      <c r="I46" s="2404"/>
      <c r="J46" s="2404"/>
      <c r="K46" s="2404"/>
      <c r="L46" s="2404"/>
      <c r="M46" s="2404"/>
      <c r="N46" s="2404"/>
      <c r="O46" s="2404"/>
      <c r="P46" s="2408"/>
      <c r="Q46" s="2408"/>
      <c r="R46" s="2404"/>
      <c r="S46" s="2408"/>
      <c r="T46" s="2590"/>
      <c r="U46" s="2408"/>
      <c r="V46" s="2408"/>
      <c r="W46" s="2408"/>
      <c r="X46" s="1317"/>
    </row>
    <row r="47" spans="1:24">
      <c r="A47" s="1316"/>
      <c r="B47" s="2263" t="s">
        <v>1357</v>
      </c>
      <c r="C47" s="2397"/>
      <c r="D47" s="2397"/>
      <c r="E47" s="2264"/>
      <c r="F47" s="2285">
        <v>735397.54442632094</v>
      </c>
      <c r="G47" s="2286">
        <v>701223.41539725557</v>
      </c>
      <c r="H47" s="2286"/>
      <c r="I47" s="2286">
        <v>2766.2397044611662</v>
      </c>
      <c r="J47" s="2286">
        <v>232925.4782346602</v>
      </c>
      <c r="K47" s="2287">
        <v>1672312.6777626977</v>
      </c>
      <c r="L47" s="2288"/>
      <c r="M47" s="2289"/>
      <c r="N47" s="2290"/>
      <c r="O47" s="2286">
        <v>11149.658051368784</v>
      </c>
      <c r="P47" s="2287">
        <v>11149.658051368784</v>
      </c>
      <c r="Q47" s="2291">
        <v>1683462.3358140665</v>
      </c>
      <c r="R47" s="2408"/>
      <c r="S47" s="2292"/>
      <c r="T47" s="2293"/>
      <c r="U47" s="2408"/>
      <c r="V47" s="2408"/>
      <c r="W47" s="2408"/>
      <c r="X47" s="1317"/>
    </row>
    <row r="48" spans="1:24">
      <c r="A48" s="1316"/>
      <c r="B48" s="2133"/>
      <c r="C48" s="2385" t="s">
        <v>1351</v>
      </c>
      <c r="D48" s="2398"/>
      <c r="E48" s="2139"/>
      <c r="F48" s="2076">
        <v>670456.54662528902</v>
      </c>
      <c r="G48" s="2077">
        <v>679646.68285522179</v>
      </c>
      <c r="H48" s="2077"/>
      <c r="I48" s="2077">
        <v>2476.6496597866117</v>
      </c>
      <c r="J48" s="2077">
        <v>228768.57993386849</v>
      </c>
      <c r="K48" s="2294">
        <v>1581348.4590741659</v>
      </c>
      <c r="L48" s="2079"/>
      <c r="M48" s="2080"/>
      <c r="N48" s="2295"/>
      <c r="O48" s="2077">
        <v>10165.061455304487</v>
      </c>
      <c r="P48" s="2296">
        <v>10165.061455304487</v>
      </c>
      <c r="Q48" s="2297">
        <v>1591513.5205294704</v>
      </c>
      <c r="R48" s="2408"/>
      <c r="S48" s="2408"/>
      <c r="T48" s="2591"/>
      <c r="U48" s="2298"/>
      <c r="V48" s="2408"/>
      <c r="W48" s="2408"/>
      <c r="X48" s="1317"/>
    </row>
    <row r="49" spans="1:24" ht="14.25" thickBot="1">
      <c r="A49" s="1316"/>
      <c r="B49" s="2157"/>
      <c r="C49" s="2399" t="s">
        <v>1352</v>
      </c>
      <c r="D49" s="2400"/>
      <c r="E49" s="2279"/>
      <c r="F49" s="2592">
        <v>64940.997801031932</v>
      </c>
      <c r="G49" s="2593">
        <v>21576.732542033766</v>
      </c>
      <c r="H49" s="2085"/>
      <c r="I49" s="2085">
        <v>289.59004467455429</v>
      </c>
      <c r="J49" s="2593">
        <v>4156.898300791725</v>
      </c>
      <c r="K49" s="2299">
        <v>90964.218688531968</v>
      </c>
      <c r="L49" s="2087"/>
      <c r="M49" s="2088"/>
      <c r="N49" s="2300"/>
      <c r="O49" s="2593">
        <v>984.59659606429682</v>
      </c>
      <c r="P49" s="2301">
        <v>984.59659606429682</v>
      </c>
      <c r="Q49" s="2302">
        <v>91948.815284596261</v>
      </c>
      <c r="R49" s="2408"/>
      <c r="S49" s="2408"/>
      <c r="T49" s="2594"/>
      <c r="U49" s="2298"/>
      <c r="V49" s="2408"/>
      <c r="W49" s="2408"/>
      <c r="X49" s="1317"/>
    </row>
    <row r="50" spans="1:24" ht="15" thickBot="1">
      <c r="A50" s="1316"/>
      <c r="B50" s="2353"/>
      <c r="C50" s="2353"/>
      <c r="D50" s="2353"/>
      <c r="E50" s="2353"/>
      <c r="F50" s="2405"/>
      <c r="G50" s="2405"/>
      <c r="H50" s="2405"/>
      <c r="I50" s="2405"/>
      <c r="J50" s="2405"/>
      <c r="K50" s="2405"/>
      <c r="L50" s="2405"/>
      <c r="M50" s="2405"/>
      <c r="N50" s="2405"/>
      <c r="O50" s="2405"/>
      <c r="P50" s="2405"/>
      <c r="Q50" s="2405"/>
      <c r="R50" s="2405"/>
      <c r="S50" s="2405"/>
      <c r="T50" s="2595"/>
      <c r="U50" s="2298"/>
      <c r="V50" s="2408"/>
      <c r="W50" s="2408"/>
      <c r="X50" s="1317"/>
    </row>
    <row r="51" spans="1:24" ht="14.25" thickBot="1">
      <c r="A51" s="1316"/>
      <c r="B51" s="2303" t="s">
        <v>1358</v>
      </c>
      <c r="C51" s="2402"/>
      <c r="D51" s="2402"/>
      <c r="E51" s="2304"/>
      <c r="F51" s="2305">
        <v>23.274464114397567</v>
      </c>
      <c r="G51" s="2306">
        <v>28.637506365132758</v>
      </c>
      <c r="H51" s="2306">
        <v>13.134339566913216</v>
      </c>
      <c r="I51" s="2306">
        <v>26.173053339246458</v>
      </c>
      <c r="J51" s="2306">
        <v>33.682234552789261</v>
      </c>
      <c r="K51" s="2307">
        <v>26.367831453622752</v>
      </c>
      <c r="L51" s="2305">
        <v>9.8389554928037573</v>
      </c>
      <c r="M51" s="2306">
        <v>0</v>
      </c>
      <c r="N51" s="2308">
        <v>9.8389554928037573</v>
      </c>
      <c r="O51" s="2306">
        <v>17.940147634212138</v>
      </c>
      <c r="P51" s="2307">
        <v>10.467089552982479</v>
      </c>
      <c r="Q51" s="2309">
        <v>21.222733063410232</v>
      </c>
      <c r="R51" s="2310">
        <v>9.7662828925765819</v>
      </c>
      <c r="S51" s="2311">
        <v>19.004100082683607</v>
      </c>
      <c r="T51" s="2312"/>
      <c r="U51" s="2298"/>
      <c r="V51" s="2408"/>
      <c r="W51" s="2408"/>
      <c r="X51" s="1317"/>
    </row>
    <row r="52" spans="1:24" ht="14.25" thickBot="1">
      <c r="A52" s="1316"/>
      <c r="B52" s="2303" t="s">
        <v>1359</v>
      </c>
      <c r="C52" s="2402"/>
      <c r="D52" s="2402"/>
      <c r="E52" s="2304"/>
      <c r="F52" s="2596">
        <v>0.10038623347389901</v>
      </c>
      <c r="G52" s="2597">
        <v>9.386096217514546E-2</v>
      </c>
      <c r="H52" s="2597"/>
      <c r="I52" s="2597">
        <v>9.3876625084086132E-2</v>
      </c>
      <c r="J52" s="2597">
        <v>9.1300466710381376E-2</v>
      </c>
      <c r="K52" s="2598">
        <v>9.6373833866194136E-2</v>
      </c>
      <c r="L52" s="2404"/>
      <c r="M52" s="2404"/>
      <c r="N52" s="2404"/>
      <c r="O52" s="1317"/>
      <c r="P52" s="1317"/>
      <c r="Q52" s="1317"/>
      <c r="R52" s="2599"/>
      <c r="S52" s="1317"/>
      <c r="T52" s="1317"/>
      <c r="U52" s="2298"/>
      <c r="V52" s="1317"/>
      <c r="W52" s="1317"/>
      <c r="X52" s="1317"/>
    </row>
    <row r="53" spans="1:24">
      <c r="A53" s="1316"/>
      <c r="B53" s="2134"/>
      <c r="C53" s="2390"/>
      <c r="D53" s="2390"/>
      <c r="E53" s="2134"/>
      <c r="F53" s="2403"/>
      <c r="G53" s="2403"/>
      <c r="H53" s="2403"/>
      <c r="I53" s="2403"/>
      <c r="J53" s="2403"/>
      <c r="K53" s="2403"/>
      <c r="L53" s="2404"/>
      <c r="M53" s="2404"/>
      <c r="N53" s="2404"/>
      <c r="O53" s="1317"/>
      <c r="P53" s="1317"/>
      <c r="Q53" s="1317"/>
      <c r="R53" s="1317"/>
      <c r="S53" s="1317"/>
      <c r="T53" s="1317"/>
      <c r="U53" s="1317"/>
      <c r="V53" s="1317"/>
      <c r="W53" s="1317"/>
      <c r="X53" s="1317"/>
    </row>
    <row r="54" spans="1:24" ht="14.25" thickBot="1">
      <c r="A54" s="1316"/>
      <c r="F54" s="2405"/>
      <c r="G54" s="2405"/>
      <c r="H54" s="2405"/>
      <c r="I54" s="2405"/>
      <c r="J54" s="2405"/>
      <c r="K54" s="2405"/>
      <c r="L54" s="2405"/>
      <c r="M54" s="2406" t="s">
        <v>1360</v>
      </c>
      <c r="N54" s="2407"/>
      <c r="O54" s="1317"/>
      <c r="P54" s="2407"/>
      <c r="Q54" s="2406"/>
      <c r="R54" s="1317"/>
      <c r="S54" s="1317"/>
      <c r="T54" s="2408"/>
      <c r="U54" s="2408"/>
      <c r="V54" s="2408"/>
      <c r="W54" s="1317"/>
      <c r="X54" s="1317"/>
    </row>
    <row r="55" spans="1:24" ht="14.25" thickBot="1">
      <c r="A55" s="1316"/>
      <c r="C55" s="2303" t="s">
        <v>1361</v>
      </c>
      <c r="D55" s="2313"/>
      <c r="E55" s="2409"/>
      <c r="F55" s="2314">
        <v>84303.168457660984</v>
      </c>
      <c r="H55" s="2410"/>
      <c r="I55" s="2411" t="s">
        <v>1435</v>
      </c>
      <c r="J55" s="2411" t="s">
        <v>1436</v>
      </c>
      <c r="K55" s="2412" t="s">
        <v>1437</v>
      </c>
      <c r="M55" s="2413"/>
      <c r="N55" s="2414" t="s">
        <v>1365</v>
      </c>
      <c r="O55" s="2414" t="s">
        <v>1366</v>
      </c>
      <c r="P55" s="2415" t="s">
        <v>1367</v>
      </c>
      <c r="Q55" s="2416"/>
      <c r="R55" s="2417"/>
      <c r="S55" s="2418" t="s">
        <v>1368</v>
      </c>
      <c r="T55" s="2419"/>
      <c r="U55" s="2420" t="s">
        <v>1369</v>
      </c>
      <c r="V55" s="2421"/>
      <c r="W55" s="1317"/>
      <c r="X55" s="1317"/>
    </row>
    <row r="56" spans="1:24" ht="14.25" thickBot="1">
      <c r="A56" s="1316"/>
      <c r="C56" s="2315" t="s">
        <v>1370</v>
      </c>
      <c r="D56" s="2409"/>
      <c r="E56" s="2409"/>
      <c r="F56" s="2314">
        <v>9588.4935488092724</v>
      </c>
      <c r="H56" s="2316" t="s">
        <v>1438</v>
      </c>
      <c r="I56" s="2422">
        <v>3.0627870000000001E-2</v>
      </c>
      <c r="J56" s="2422">
        <v>3.7147193101483827E-3</v>
      </c>
      <c r="K56" s="2423">
        <v>0</v>
      </c>
      <c r="M56" s="2424"/>
      <c r="N56" s="2425"/>
      <c r="O56" s="2425"/>
      <c r="P56" s="2426" t="s">
        <v>1372</v>
      </c>
      <c r="Q56" s="2426" t="s">
        <v>1373</v>
      </c>
      <c r="R56" s="2426" t="s">
        <v>1374</v>
      </c>
      <c r="S56" s="2427"/>
      <c r="T56" s="2419"/>
      <c r="U56" s="2428" t="s">
        <v>1372</v>
      </c>
      <c r="V56" s="2429">
        <v>0.49999999999999994</v>
      </c>
      <c r="W56" s="1317"/>
      <c r="X56" s="1317"/>
    </row>
    <row r="57" spans="1:24">
      <c r="A57" s="1316"/>
      <c r="F57" s="2407"/>
      <c r="G57" s="2407"/>
      <c r="J57" s="2407"/>
      <c r="L57" s="2407"/>
      <c r="M57" s="2430" t="s">
        <v>1351</v>
      </c>
      <c r="N57" s="2431" t="s">
        <v>695</v>
      </c>
      <c r="O57" s="2432">
        <v>6.4370000000000011E-2</v>
      </c>
      <c r="P57" s="2433">
        <v>0.48778210834852959</v>
      </c>
      <c r="Q57" s="2434">
        <v>0.40963060989867306</v>
      </c>
      <c r="R57" s="2434">
        <v>7.8151498449856485E-2</v>
      </c>
      <c r="S57" s="2435">
        <v>0.38197416609518259</v>
      </c>
      <c r="T57" s="2419"/>
      <c r="U57" s="2428" t="s">
        <v>1373</v>
      </c>
      <c r="V57" s="2429">
        <v>0.33333333333333331</v>
      </c>
      <c r="W57" s="1317"/>
      <c r="X57" s="1317"/>
    </row>
    <row r="58" spans="1:24">
      <c r="A58" s="1316"/>
      <c r="C58" s="2436"/>
      <c r="D58" s="2436"/>
      <c r="E58" s="2317"/>
      <c r="F58" s="2437"/>
      <c r="G58" s="2437"/>
      <c r="J58" s="2437"/>
      <c r="L58" s="2437"/>
      <c r="M58" s="2430" t="s">
        <v>1376</v>
      </c>
      <c r="N58" s="2438" t="s">
        <v>695</v>
      </c>
      <c r="O58" s="2439">
        <v>6.4370000000000011E-2</v>
      </c>
      <c r="P58" s="2440">
        <v>0.5</v>
      </c>
      <c r="Q58" s="2440">
        <v>0.41</v>
      </c>
      <c r="R58" s="2440">
        <v>0.09</v>
      </c>
      <c r="S58" s="2435">
        <v>0.38197416609518259</v>
      </c>
      <c r="T58" s="2419"/>
      <c r="U58" s="2428" t="s">
        <v>1374</v>
      </c>
      <c r="V58" s="2441">
        <v>8.3333333333333329E-2</v>
      </c>
      <c r="W58" s="1317"/>
      <c r="X58" s="1317"/>
    </row>
    <row r="59" spans="1:24" ht="14.25" thickBot="1">
      <c r="A59" s="1316"/>
      <c r="F59" s="2407"/>
      <c r="G59" s="2407"/>
      <c r="H59" s="2318"/>
      <c r="I59" s="2318"/>
      <c r="J59" s="2407"/>
      <c r="M59" s="2442" t="s">
        <v>1378</v>
      </c>
      <c r="N59" s="2443">
        <v>0</v>
      </c>
      <c r="O59" s="2443">
        <v>6.4370000000000011E-2</v>
      </c>
      <c r="P59" s="2444">
        <v>0.5</v>
      </c>
      <c r="Q59" s="2444">
        <v>0.41</v>
      </c>
      <c r="R59" s="2444">
        <v>0.09</v>
      </c>
      <c r="S59" s="2445">
        <v>0.27877144546570215</v>
      </c>
      <c r="T59" s="2419"/>
      <c r="U59" s="2446" t="s">
        <v>1439</v>
      </c>
      <c r="V59" s="2447">
        <v>8.3333333333333329E-2</v>
      </c>
      <c r="W59" s="1317"/>
      <c r="X59" s="1317"/>
    </row>
    <row r="60" spans="1:24">
      <c r="A60" s="1316"/>
      <c r="F60" s="2407"/>
      <c r="G60" s="2407"/>
      <c r="H60" s="2318"/>
      <c r="I60" s="2318"/>
      <c r="J60" s="2407"/>
      <c r="M60" s="2448"/>
      <c r="N60" s="2449"/>
      <c r="O60" s="2449"/>
      <c r="P60" s="2450"/>
      <c r="Q60" s="2450"/>
      <c r="R60" s="2450"/>
      <c r="S60" s="2451"/>
      <c r="T60" s="2419"/>
      <c r="U60" s="2452"/>
      <c r="V60" s="2453"/>
      <c r="W60" s="1317"/>
      <c r="X60" s="1317"/>
    </row>
    <row r="61" spans="1:24" ht="14.25" thickBot="1">
      <c r="A61" s="1316"/>
      <c r="B61" s="2454" t="s">
        <v>1380</v>
      </c>
      <c r="F61" s="2407"/>
      <c r="G61" s="2407"/>
      <c r="H61" s="2318"/>
      <c r="I61" s="2318"/>
      <c r="J61" s="2407"/>
      <c r="M61" s="2448"/>
      <c r="N61" s="2449"/>
      <c r="O61" s="568" t="s">
        <v>1440</v>
      </c>
      <c r="P61" s="2600">
        <v>792.31019356766092</v>
      </c>
      <c r="Q61" s="2450"/>
      <c r="R61" s="2450"/>
      <c r="S61" s="2451"/>
      <c r="T61" s="2419"/>
      <c r="U61" s="2452"/>
      <c r="V61" s="2453"/>
      <c r="W61" s="1317"/>
      <c r="X61" s="1317"/>
    </row>
    <row r="62" spans="1:24">
      <c r="A62" s="1316"/>
      <c r="B62" s="1317"/>
      <c r="C62" s="2457"/>
      <c r="D62" s="2458"/>
      <c r="E62" s="2459"/>
      <c r="F62" s="2460" t="s">
        <v>1381</v>
      </c>
      <c r="G62" s="2460" t="s">
        <v>1382</v>
      </c>
      <c r="H62" s="2461" t="s">
        <v>1383</v>
      </c>
      <c r="I62" s="2462" t="s">
        <v>1384</v>
      </c>
      <c r="W62" s="1317"/>
      <c r="X62" s="1317"/>
    </row>
    <row r="63" spans="1:24">
      <c r="A63" s="1316"/>
      <c r="B63" s="1317"/>
      <c r="C63" s="2463" t="s">
        <v>1330</v>
      </c>
      <c r="D63" s="2464"/>
      <c r="E63" s="2465"/>
      <c r="F63" s="2466">
        <v>161148.32644928747</v>
      </c>
      <c r="G63" s="2466">
        <v>110552.58226479606</v>
      </c>
      <c r="H63" s="2466">
        <v>30944.636943723493</v>
      </c>
      <c r="I63" s="2467">
        <v>19651.107240767931</v>
      </c>
      <c r="V63" s="1317"/>
      <c r="W63" s="1317"/>
      <c r="X63" s="1317"/>
    </row>
    <row r="64" spans="1:24">
      <c r="A64" s="1316"/>
      <c r="B64" s="1317"/>
      <c r="C64" s="2468"/>
      <c r="D64" s="566"/>
      <c r="E64" s="2469" t="s">
        <v>1354</v>
      </c>
      <c r="F64" s="2470">
        <v>142879.1969105755</v>
      </c>
      <c r="G64" s="2470">
        <v>104912.58126699751</v>
      </c>
      <c r="H64" s="2470">
        <v>21997.269727712628</v>
      </c>
      <c r="I64" s="2471">
        <v>15969.345915865364</v>
      </c>
      <c r="N64" s="2472"/>
      <c r="V64" s="1317"/>
      <c r="W64" s="1317"/>
      <c r="X64" s="1317"/>
    </row>
    <row r="65" spans="1:24" ht="14.25" thickBot="1">
      <c r="A65" s="1316"/>
      <c r="B65" s="1317"/>
      <c r="C65" s="2473"/>
      <c r="D65" s="2474"/>
      <c r="E65" s="2475" t="s">
        <v>1339</v>
      </c>
      <c r="F65" s="2476">
        <v>18269.129538711983</v>
      </c>
      <c r="G65" s="2476">
        <v>5640.0009977985519</v>
      </c>
      <c r="H65" s="2476">
        <v>8947.3672160108654</v>
      </c>
      <c r="I65" s="2477">
        <v>3681.7613249025662</v>
      </c>
      <c r="U65" s="1317"/>
      <c r="V65" s="1317"/>
      <c r="W65" s="1317"/>
      <c r="X65" s="1317"/>
    </row>
    <row r="66" spans="1:24">
      <c r="A66" s="1316"/>
      <c r="B66" s="2353"/>
      <c r="G66" s="1317"/>
      <c r="K66" s="1317"/>
      <c r="L66" s="1317"/>
      <c r="M66" s="2408"/>
      <c r="N66" s="2478"/>
      <c r="O66" s="2408"/>
      <c r="P66" s="2408"/>
      <c r="Q66" s="2449"/>
      <c r="R66" s="1317"/>
      <c r="S66" s="1317"/>
      <c r="T66" s="1317"/>
      <c r="U66" s="1317"/>
      <c r="V66" s="1317"/>
      <c r="W66" s="1317"/>
      <c r="X66" s="1317"/>
    </row>
    <row r="67" spans="1:24" ht="15" thickBot="1">
      <c r="A67" s="1316"/>
      <c r="B67" s="2454" t="s">
        <v>1385</v>
      </c>
      <c r="E67" s="2353"/>
      <c r="F67" s="2479"/>
      <c r="G67" s="2479"/>
      <c r="H67" s="2319" t="s">
        <v>1441</v>
      </c>
      <c r="I67" s="2479"/>
      <c r="L67" s="2454" t="s">
        <v>1442</v>
      </c>
      <c r="N67" s="1318"/>
      <c r="P67" s="2320" t="s">
        <v>1443</v>
      </c>
      <c r="Q67" s="2321"/>
      <c r="R67" s="2321"/>
      <c r="W67" s="1317"/>
      <c r="X67" s="1317"/>
    </row>
    <row r="68" spans="1:24" ht="14.25">
      <c r="A68" s="1316"/>
      <c r="B68" s="2480"/>
      <c r="C68" s="2457"/>
      <c r="D68" s="2458"/>
      <c r="E68" s="2459"/>
      <c r="F68" s="2460" t="s">
        <v>1381</v>
      </c>
      <c r="G68" s="2460" t="s">
        <v>1382</v>
      </c>
      <c r="H68" s="2481" t="s">
        <v>1383</v>
      </c>
      <c r="I68" s="2479"/>
      <c r="L68" s="2482" t="s">
        <v>1444</v>
      </c>
      <c r="M68" s="2483"/>
      <c r="N68" s="2484">
        <v>720</v>
      </c>
      <c r="P68" s="2322" t="s">
        <v>1414</v>
      </c>
      <c r="Q68" s="2323"/>
      <c r="R68" s="2324">
        <v>23.434963902194557</v>
      </c>
      <c r="S68" s="2485"/>
      <c r="X68" s="1317"/>
    </row>
    <row r="69" spans="1:24" ht="15" thickBot="1">
      <c r="A69" s="1316"/>
      <c r="B69" s="2480"/>
      <c r="C69" s="2463" t="s">
        <v>479</v>
      </c>
      <c r="D69" s="2464"/>
      <c r="E69" s="2465"/>
      <c r="F69" s="2466">
        <v>35226.632337331466</v>
      </c>
      <c r="G69" s="2466">
        <v>29198.708525484202</v>
      </c>
      <c r="H69" s="2467">
        <v>6027.9238118472622</v>
      </c>
      <c r="I69" s="2479"/>
      <c r="L69" s="2486" t="s">
        <v>1445</v>
      </c>
      <c r="M69" s="2487"/>
      <c r="N69" s="2488">
        <v>27.769860000000001</v>
      </c>
      <c r="P69" s="2325"/>
      <c r="Q69" s="2326" t="s">
        <v>1351</v>
      </c>
      <c r="R69" s="2327">
        <v>15.659609127253674</v>
      </c>
      <c r="X69" s="1317"/>
    </row>
    <row r="70" spans="1:24" ht="15" thickBot="1">
      <c r="A70" s="1316"/>
      <c r="B70" s="2480"/>
      <c r="C70" s="2468"/>
      <c r="D70" s="566"/>
      <c r="E70" s="2489" t="s">
        <v>1351</v>
      </c>
      <c r="F70" s="2328">
        <v>15815.934029745322</v>
      </c>
      <c r="G70" s="2329">
        <v>13281.935913263565</v>
      </c>
      <c r="H70" s="2330">
        <v>2533.9981164817568</v>
      </c>
      <c r="I70" s="2479"/>
      <c r="L70" s="2490" t="s">
        <v>1446</v>
      </c>
      <c r="M70" s="2491"/>
      <c r="N70" s="2492">
        <v>0.39250000000000002</v>
      </c>
      <c r="P70" s="2331"/>
      <c r="Q70" s="2326" t="s">
        <v>1376</v>
      </c>
      <c r="R70" s="2332">
        <v>7.7753547749408858</v>
      </c>
      <c r="X70" s="1317"/>
    </row>
    <row r="71" spans="1:24" ht="15" thickBot="1">
      <c r="A71" s="1316"/>
      <c r="B71" s="2353"/>
      <c r="C71" s="2468"/>
      <c r="D71" s="566"/>
      <c r="E71" s="2489" t="s">
        <v>1376</v>
      </c>
      <c r="F71" s="2328">
        <v>10849.78184653419</v>
      </c>
      <c r="G71" s="2328">
        <v>8896.8211141580359</v>
      </c>
      <c r="H71" s="2333">
        <v>1952.9607323761545</v>
      </c>
      <c r="I71" s="2479"/>
      <c r="P71" s="2334"/>
      <c r="Q71" s="2335" t="s">
        <v>1378</v>
      </c>
      <c r="R71" s="2336">
        <v>0</v>
      </c>
      <c r="T71" s="1317"/>
      <c r="U71" s="1317"/>
      <c r="V71" s="1317"/>
      <c r="W71" s="1317"/>
      <c r="X71" s="1317"/>
    </row>
    <row r="72" spans="1:24" ht="15" thickBot="1">
      <c r="A72" s="1316"/>
      <c r="B72" s="2353"/>
      <c r="C72" s="2473"/>
      <c r="D72" s="2474"/>
      <c r="E72" s="2493" t="s">
        <v>1378</v>
      </c>
      <c r="F72" s="2337">
        <v>8560.916461051951</v>
      </c>
      <c r="G72" s="2337">
        <v>7019.9514980625991</v>
      </c>
      <c r="H72" s="2338">
        <v>1540.9649629893511</v>
      </c>
      <c r="I72" s="2479"/>
      <c r="T72" s="1317"/>
      <c r="U72" s="1317"/>
      <c r="V72" s="1317"/>
      <c r="W72" s="1317"/>
      <c r="X72" s="1317"/>
    </row>
    <row r="73" spans="1:24">
      <c r="A73" s="1316"/>
      <c r="F73" s="1276"/>
      <c r="G73" s="2601"/>
      <c r="H73" s="2601"/>
      <c r="T73" s="1317"/>
      <c r="U73" s="1317"/>
      <c r="V73" s="1317"/>
      <c r="W73" s="1317"/>
      <c r="X73" s="1317"/>
    </row>
    <row r="74" spans="1:24" ht="15" thickBot="1">
      <c r="A74" s="1316"/>
      <c r="B74" s="2454" t="s">
        <v>1399</v>
      </c>
      <c r="C74" s="2479"/>
      <c r="D74" s="2479"/>
      <c r="E74" s="2479"/>
      <c r="F74" s="2479"/>
      <c r="G74" s="2479"/>
      <c r="H74" s="2319"/>
      <c r="I74" s="2356"/>
      <c r="J74" s="2480"/>
      <c r="K74" s="2356"/>
      <c r="L74" s="2454" t="s">
        <v>1447</v>
      </c>
      <c r="M74" s="2480"/>
      <c r="N74" s="2353"/>
      <c r="O74" s="2479"/>
      <c r="P74" s="2479"/>
      <c r="Q74" s="2479"/>
      <c r="R74" s="2479"/>
      <c r="S74" s="2449"/>
      <c r="T74" s="1317"/>
      <c r="U74" s="2905"/>
      <c r="V74" s="2906"/>
      <c r="W74" s="2408"/>
      <c r="X74" s="1317"/>
    </row>
    <row r="75" spans="1:24" ht="21.75" thickBot="1">
      <c r="A75" s="1316"/>
      <c r="C75" s="2494"/>
      <c r="D75" s="2495"/>
      <c r="E75" s="2496"/>
      <c r="F75" s="2497" t="s">
        <v>1381</v>
      </c>
      <c r="G75" s="2497" t="s">
        <v>1382</v>
      </c>
      <c r="H75" s="2498" t="s">
        <v>1383</v>
      </c>
      <c r="I75" s="2499" t="s">
        <v>1384</v>
      </c>
      <c r="J75" s="2509"/>
      <c r="K75" s="2886"/>
      <c r="L75" s="2458"/>
      <c r="M75" s="2459"/>
      <c r="N75" s="2460" t="s">
        <v>1381</v>
      </c>
      <c r="O75" s="2460" t="s">
        <v>1382</v>
      </c>
      <c r="P75" s="2461" t="s">
        <v>1383</v>
      </c>
      <c r="Q75" s="2462" t="s">
        <v>1384</v>
      </c>
      <c r="R75" s="2602" t="s">
        <v>1448</v>
      </c>
      <c r="S75" s="2501" t="s">
        <v>1449</v>
      </c>
      <c r="T75" s="2502" t="s">
        <v>1450</v>
      </c>
      <c r="U75" s="1276"/>
      <c r="V75" s="2906"/>
      <c r="W75" s="2408"/>
      <c r="X75" s="1317"/>
    </row>
    <row r="76" spans="1:24">
      <c r="A76" s="1316"/>
      <c r="C76" s="2503" t="s">
        <v>1408</v>
      </c>
      <c r="D76" s="2504"/>
      <c r="E76" s="2505"/>
      <c r="F76" s="2506">
        <v>8019.7560460917848</v>
      </c>
      <c r="G76" s="2507">
        <v>2131.2683084201863</v>
      </c>
      <c r="H76" s="2507">
        <v>4704.6696214709691</v>
      </c>
      <c r="I76" s="2508">
        <v>1183.818116200631</v>
      </c>
      <c r="J76" s="1747"/>
      <c r="K76" s="2886"/>
      <c r="L76" s="2464" t="s">
        <v>479</v>
      </c>
      <c r="M76" s="2465"/>
      <c r="N76" s="2510">
        <v>9478.1686687180027</v>
      </c>
      <c r="O76" s="2466">
        <v>2737.5278654761714</v>
      </c>
      <c r="P76" s="2466">
        <v>4242.6975945398963</v>
      </c>
      <c r="Q76" s="2467">
        <v>2497.943208701935</v>
      </c>
      <c r="R76" s="2511"/>
      <c r="S76" s="2512"/>
      <c r="T76" s="2513"/>
      <c r="U76" s="1276"/>
      <c r="V76" s="2906"/>
      <c r="W76" s="2408"/>
      <c r="X76" s="1317"/>
    </row>
    <row r="77" spans="1:24">
      <c r="A77" s="1316"/>
      <c r="C77" s="2468"/>
      <c r="D77" s="566"/>
      <c r="E77" s="2514" t="s">
        <v>1410</v>
      </c>
      <c r="F77" s="2515">
        <v>4335.5209897024151</v>
      </c>
      <c r="G77" s="2516">
        <v>0</v>
      </c>
      <c r="H77" s="2516">
        <v>3251.6407422768111</v>
      </c>
      <c r="I77" s="2517">
        <v>1083.8802474256038</v>
      </c>
      <c r="J77" s="2518"/>
      <c r="K77" s="2887"/>
      <c r="L77" s="566"/>
      <c r="M77" s="2469" t="s">
        <v>1351</v>
      </c>
      <c r="N77" s="2470">
        <v>4426.4608467198796</v>
      </c>
      <c r="O77" s="2519">
        <v>1358.6832111554563</v>
      </c>
      <c r="P77" s="2519">
        <v>1968.1916238155923</v>
      </c>
      <c r="Q77" s="2519">
        <v>1099.5860117488307</v>
      </c>
      <c r="R77" s="2520"/>
      <c r="S77" s="2521"/>
      <c r="T77" s="2522"/>
      <c r="U77" s="1276"/>
      <c r="V77" s="2906"/>
      <c r="W77" s="2408"/>
      <c r="X77" s="1317"/>
    </row>
    <row r="78" spans="1:24">
      <c r="A78" s="1316"/>
      <c r="C78" s="2468"/>
      <c r="D78" s="566"/>
      <c r="E78" s="2514" t="s">
        <v>1412</v>
      </c>
      <c r="F78" s="2515">
        <v>399.75147510010947</v>
      </c>
      <c r="G78" s="2516">
        <v>0</v>
      </c>
      <c r="H78" s="2516">
        <v>299.81360632508211</v>
      </c>
      <c r="I78" s="2517">
        <v>99.937868775027368</v>
      </c>
      <c r="J78" s="2518"/>
      <c r="K78" s="2887"/>
      <c r="L78" s="566"/>
      <c r="M78" s="2469" t="s">
        <v>1376</v>
      </c>
      <c r="N78" s="2470">
        <v>3222.5040698495031</v>
      </c>
      <c r="O78" s="2519">
        <v>956.93540346177872</v>
      </c>
      <c r="P78" s="2519">
        <v>1464.6468721265237</v>
      </c>
      <c r="Q78" s="2519">
        <v>800.92179426120106</v>
      </c>
      <c r="R78" s="2520"/>
      <c r="S78" s="2521"/>
      <c r="T78" s="2903"/>
      <c r="U78" s="2509"/>
      <c r="V78" s="2906"/>
      <c r="W78" s="2408"/>
      <c r="X78" s="1317"/>
    </row>
    <row r="79" spans="1:24">
      <c r="A79" s="1316"/>
      <c r="C79" s="2468"/>
      <c r="D79" s="566"/>
      <c r="E79" s="2514" t="s">
        <v>1414</v>
      </c>
      <c r="F79" s="2515">
        <v>2306.4305457381511</v>
      </c>
      <c r="G79" s="2516">
        <v>1153.2152728690755</v>
      </c>
      <c r="H79" s="2516">
        <v>1153.2152728690755</v>
      </c>
      <c r="I79" s="2517">
        <v>0</v>
      </c>
      <c r="J79" s="2523"/>
      <c r="K79" s="2886"/>
      <c r="L79" s="812"/>
      <c r="M79" s="2525" t="s">
        <v>1378</v>
      </c>
      <c r="N79" s="2526">
        <v>1829.2037521486195</v>
      </c>
      <c r="O79" s="2527">
        <v>421.90925085893628</v>
      </c>
      <c r="P79" s="2527">
        <v>809.85909859778008</v>
      </c>
      <c r="Q79" s="2527">
        <v>597.43540269190328</v>
      </c>
      <c r="R79" s="2528"/>
      <c r="S79" s="2529"/>
      <c r="T79" s="2895"/>
      <c r="U79" s="1747"/>
      <c r="V79" s="2906"/>
      <c r="W79" s="2408"/>
      <c r="X79" s="1317"/>
    </row>
    <row r="80" spans="1:24">
      <c r="A80" s="1316"/>
      <c r="C80" s="2468"/>
      <c r="D80" s="566"/>
      <c r="E80" s="2514" t="s">
        <v>1416</v>
      </c>
      <c r="F80" s="2515">
        <v>9.9971744641867932</v>
      </c>
      <c r="G80" s="2516">
        <v>9.9971744641867932</v>
      </c>
      <c r="H80" s="2516">
        <v>0</v>
      </c>
      <c r="I80" s="2517">
        <v>0</v>
      </c>
      <c r="J80" s="2523"/>
      <c r="K80" s="2886"/>
      <c r="L80" s="2892" t="s">
        <v>1451</v>
      </c>
      <c r="M80" s="2532"/>
      <c r="N80" s="2878">
        <v>3797.5165978413411</v>
      </c>
      <c r="O80" s="2879">
        <v>0</v>
      </c>
      <c r="P80" s="2879">
        <v>2848.1374483810059</v>
      </c>
      <c r="Q80" s="2880">
        <v>949.37914946033527</v>
      </c>
      <c r="R80" s="2533">
        <v>3797.5165978413411</v>
      </c>
      <c r="S80" s="2534">
        <v>4405.6053535831352</v>
      </c>
      <c r="T80" s="2896">
        <v>1763.1531177444003</v>
      </c>
      <c r="U80" s="2536"/>
      <c r="V80" s="2906"/>
      <c r="W80" s="2408"/>
      <c r="X80" s="1317"/>
    </row>
    <row r="81" spans="1:24">
      <c r="A81" s="1316"/>
      <c r="C81" s="2468"/>
      <c r="D81" s="566"/>
      <c r="E81" s="2514" t="s">
        <v>1418</v>
      </c>
      <c r="F81" s="2515">
        <v>0</v>
      </c>
      <c r="G81" s="2516">
        <v>0</v>
      </c>
      <c r="H81" s="2516">
        <v>0</v>
      </c>
      <c r="I81" s="2517">
        <v>0</v>
      </c>
      <c r="J81" s="2518"/>
      <c r="K81" s="2886"/>
      <c r="L81" s="2893" t="s">
        <v>1452</v>
      </c>
      <c r="M81" s="2538"/>
      <c r="N81" s="2519">
        <v>2195.5004101815111</v>
      </c>
      <c r="O81" s="2470">
        <v>1097.7502050907556</v>
      </c>
      <c r="P81" s="2470">
        <v>548.87510254537779</v>
      </c>
      <c r="Q81" s="2471">
        <v>548.87510254537779</v>
      </c>
      <c r="R81" s="2539">
        <v>2195.5004101815111</v>
      </c>
      <c r="S81" s="2540">
        <v>2547.061510248006</v>
      </c>
      <c r="T81" s="2897">
        <v>1742.2769179572451</v>
      </c>
      <c r="U81" s="2536"/>
      <c r="V81" s="2906"/>
      <c r="W81" s="2408"/>
      <c r="X81" s="1317"/>
    </row>
    <row r="82" spans="1:24">
      <c r="A82" s="1316"/>
      <c r="C82" s="2468"/>
      <c r="D82" s="566"/>
      <c r="E82" s="2514" t="s">
        <v>1420</v>
      </c>
      <c r="F82" s="2515">
        <v>873.9648309358887</v>
      </c>
      <c r="G82" s="2516">
        <v>873.9648309358887</v>
      </c>
      <c r="H82" s="2516">
        <v>0</v>
      </c>
      <c r="I82" s="2517">
        <v>0</v>
      </c>
      <c r="J82" s="2518"/>
      <c r="K82" s="2886"/>
      <c r="L82" s="2893" t="s">
        <v>1414</v>
      </c>
      <c r="M82" s="2538"/>
      <c r="N82" s="2470">
        <v>1691.3700872270244</v>
      </c>
      <c r="O82" s="2339">
        <v>845.68504361351222</v>
      </c>
      <c r="P82" s="2339">
        <v>845.68504361351222</v>
      </c>
      <c r="Q82" s="2471">
        <v>0</v>
      </c>
      <c r="R82" s="2542">
        <v>3382.7401744540489</v>
      </c>
      <c r="S82" s="2543"/>
      <c r="T82" s="2898">
        <v>678.04268897390978</v>
      </c>
      <c r="U82" s="2545"/>
      <c r="V82" s="2906"/>
      <c r="W82" s="2408"/>
      <c r="X82" s="1317"/>
    </row>
    <row r="83" spans="1:24">
      <c r="A83" s="1316"/>
      <c r="C83" s="2468"/>
      <c r="D83" s="566"/>
      <c r="E83" s="2514" t="s">
        <v>1422</v>
      </c>
      <c r="F83" s="2515">
        <v>94.091030151035199</v>
      </c>
      <c r="G83" s="2516">
        <v>94.091030151035199</v>
      </c>
      <c r="H83" s="2516">
        <v>0</v>
      </c>
      <c r="I83" s="2517">
        <v>0</v>
      </c>
      <c r="J83" s="2518"/>
      <c r="K83" s="2886"/>
      <c r="L83" s="2894" t="s">
        <v>1453</v>
      </c>
      <c r="M83" s="2341"/>
      <c r="N83" s="2339">
        <v>127.47707677190338</v>
      </c>
      <c r="O83" s="2339">
        <v>127.47707677190338</v>
      </c>
      <c r="P83" s="2339">
        <v>0</v>
      </c>
      <c r="Q83" s="2339">
        <v>0</v>
      </c>
      <c r="R83" s="2542">
        <v>127.47707677190338</v>
      </c>
      <c r="S83" s="2342"/>
      <c r="T83" s="2899">
        <v>51.103481473214181</v>
      </c>
      <c r="U83" s="2545"/>
      <c r="V83" s="2906"/>
      <c r="W83" s="2408"/>
      <c r="X83" s="1317"/>
    </row>
    <row r="84" spans="1:24" ht="14.25" thickBot="1">
      <c r="A84" s="1316"/>
      <c r="C84" s="2473"/>
      <c r="D84" s="2474"/>
      <c r="E84" s="2546" t="s">
        <v>1423</v>
      </c>
      <c r="F84" s="2547">
        <v>0</v>
      </c>
      <c r="G84" s="2548">
        <v>0</v>
      </c>
      <c r="H84" s="2548">
        <v>0</v>
      </c>
      <c r="I84" s="2549">
        <v>0</v>
      </c>
      <c r="J84" s="2518"/>
      <c r="K84" s="2886"/>
      <c r="L84" s="2893" t="s">
        <v>1454</v>
      </c>
      <c r="M84" s="2538"/>
      <c r="N84" s="2470">
        <v>999.68895669622191</v>
      </c>
      <c r="O84" s="2470">
        <v>0</v>
      </c>
      <c r="P84" s="2470">
        <v>0</v>
      </c>
      <c r="Q84" s="2471">
        <v>999.68895669622191</v>
      </c>
      <c r="R84" s="2542">
        <v>999.68895669622191</v>
      </c>
      <c r="S84" s="2543"/>
      <c r="T84" s="2898">
        <v>0</v>
      </c>
      <c r="U84" s="2545"/>
      <c r="V84" s="2906"/>
      <c r="W84" s="2408"/>
      <c r="X84" s="1317"/>
    </row>
    <row r="85" spans="1:24" ht="14.25" thickBot="1">
      <c r="A85" s="1316"/>
      <c r="B85" s="1317"/>
      <c r="C85" s="2550" t="s">
        <v>1340</v>
      </c>
      <c r="D85" s="2551"/>
      <c r="E85" s="2552"/>
      <c r="F85" s="2553">
        <v>95816.07549519217</v>
      </c>
      <c r="G85" s="2554">
        <v>63877.383663461456</v>
      </c>
      <c r="H85" s="2554">
        <v>15969.345915865364</v>
      </c>
      <c r="I85" s="2902">
        <v>15969.345915865364</v>
      </c>
      <c r="J85" s="2509"/>
      <c r="K85" s="2886"/>
      <c r="L85" s="2904" t="s">
        <v>1455</v>
      </c>
      <c r="M85" s="2882"/>
      <c r="N85" s="2883">
        <v>666.61554000000001</v>
      </c>
      <c r="O85" s="2883">
        <v>666.61554000000001</v>
      </c>
      <c r="P85" s="2344">
        <v>0</v>
      </c>
      <c r="Q85" s="2345">
        <v>0</v>
      </c>
      <c r="R85" s="2556">
        <v>666.61554000000001</v>
      </c>
      <c r="S85" s="2557"/>
      <c r="T85" s="2900"/>
      <c r="U85" s="1671"/>
      <c r="V85" s="2906"/>
      <c r="W85" s="2408"/>
      <c r="X85" s="1317"/>
    </row>
    <row r="86" spans="1:24">
      <c r="A86" s="1316"/>
      <c r="B86" s="2559"/>
      <c r="L86" s="2560"/>
      <c r="M86" s="2560"/>
      <c r="N86" s="2346"/>
      <c r="O86" s="2346"/>
      <c r="P86" s="2509"/>
      <c r="Q86" s="1671"/>
      <c r="R86" s="1671"/>
      <c r="S86" s="1671"/>
      <c r="T86" s="1671"/>
      <c r="U86" s="1671"/>
      <c r="V86" s="1316"/>
      <c r="W86" s="1317"/>
      <c r="X86" s="1317"/>
    </row>
    <row r="87" spans="1:24">
      <c r="A87" s="1316"/>
      <c r="B87" s="2559"/>
      <c r="Q87" s="1317"/>
      <c r="R87" s="1317"/>
      <c r="S87" s="2356"/>
      <c r="T87" s="1317"/>
      <c r="U87" s="1317"/>
      <c r="V87" s="1317"/>
      <c r="W87" s="1317"/>
      <c r="X87" s="1317"/>
    </row>
    <row r="88" spans="1:24">
      <c r="A88" s="1316"/>
      <c r="B88" s="2454" t="s">
        <v>1426</v>
      </c>
      <c r="G88" s="1317"/>
      <c r="P88" s="2454" t="s">
        <v>1456</v>
      </c>
      <c r="S88" s="2356"/>
      <c r="T88" s="1317"/>
      <c r="V88" s="1317"/>
      <c r="W88" s="2408"/>
      <c r="X88" s="1317"/>
    </row>
    <row r="89" spans="1:24">
      <c r="A89" s="1316"/>
      <c r="C89" s="2561"/>
      <c r="D89" s="2562"/>
      <c r="E89" s="2563"/>
      <c r="F89" s="2564" t="s">
        <v>775</v>
      </c>
      <c r="G89" s="2565" t="s">
        <v>1457</v>
      </c>
      <c r="H89" s="2566" t="s">
        <v>1458</v>
      </c>
      <c r="I89" s="2566" t="s">
        <v>1459</v>
      </c>
      <c r="J89" s="2566" t="s">
        <v>1460</v>
      </c>
      <c r="K89" s="2564" t="s">
        <v>1381</v>
      </c>
      <c r="L89" s="2567" t="s">
        <v>1382</v>
      </c>
      <c r="M89" s="2568" t="s">
        <v>1461</v>
      </c>
      <c r="N89" s="1317"/>
      <c r="O89" s="1317"/>
      <c r="Q89" s="2603" t="s">
        <v>1462</v>
      </c>
      <c r="R89" s="2604">
        <v>0.9814814814814814</v>
      </c>
      <c r="S89" s="1317"/>
      <c r="U89" s="1317"/>
      <c r="V89" s="2404"/>
      <c r="W89" s="2408"/>
      <c r="X89" s="1317"/>
    </row>
    <row r="90" spans="1:24">
      <c r="A90" s="1316"/>
      <c r="C90" s="2571" t="s">
        <v>1433</v>
      </c>
      <c r="D90" s="2572"/>
      <c r="E90" s="2573"/>
      <c r="F90" s="2347">
        <v>37546.194671366327</v>
      </c>
      <c r="G90" s="2348">
        <v>5555.432452115585</v>
      </c>
      <c r="H90" s="2574">
        <v>6675.8815419473412</v>
      </c>
      <c r="I90" s="2574">
        <v>30870.313129418988</v>
      </c>
      <c r="J90" s="2574">
        <v>2814.807746810508</v>
      </c>
      <c r="K90" s="2575">
        <v>28055.50538260848</v>
      </c>
      <c r="L90" s="2349">
        <v>19287.942725322031</v>
      </c>
      <c r="M90" s="2347">
        <v>8767.5626572864494</v>
      </c>
      <c r="N90" s="1317"/>
      <c r="O90" s="1317"/>
      <c r="Q90" s="2605" t="s">
        <v>1463</v>
      </c>
      <c r="R90" s="2606">
        <v>0</v>
      </c>
      <c r="S90" s="1317"/>
      <c r="U90" s="1317"/>
      <c r="V90" s="2404"/>
      <c r="W90" s="2408"/>
      <c r="X90" s="1317"/>
    </row>
    <row r="91" spans="1:24">
      <c r="A91" s="1316"/>
      <c r="B91" s="1316"/>
      <c r="C91" s="1317"/>
      <c r="D91" s="1317"/>
      <c r="E91" s="1317"/>
      <c r="F91" s="1317"/>
      <c r="G91" s="1317"/>
      <c r="H91" s="1317"/>
      <c r="I91" s="1317"/>
      <c r="J91" s="1317"/>
      <c r="K91" s="1317"/>
      <c r="L91" s="1317"/>
      <c r="M91" s="1317"/>
      <c r="N91" s="1317"/>
      <c r="O91" s="1317"/>
      <c r="P91" s="1317"/>
      <c r="Q91" s="1317"/>
      <c r="R91" s="1317"/>
      <c r="V91" s="566"/>
      <c r="W91" s="2578"/>
      <c r="X91" s="1317"/>
    </row>
    <row r="92" spans="1:24">
      <c r="A92" s="1316"/>
      <c r="B92" s="1316"/>
      <c r="C92" s="1317"/>
      <c r="D92" s="1317"/>
      <c r="E92" s="1317"/>
      <c r="F92" s="1317"/>
      <c r="G92" s="1317"/>
      <c r="H92" s="1317"/>
      <c r="I92" s="1317"/>
      <c r="J92" s="1317"/>
      <c r="K92" s="1317"/>
      <c r="L92" s="1317"/>
      <c r="M92" s="1317"/>
      <c r="N92" s="1317"/>
      <c r="O92" s="1317"/>
      <c r="P92" s="2356"/>
      <c r="Q92" s="1317"/>
      <c r="R92" s="1317"/>
      <c r="V92" s="566"/>
      <c r="W92" s="2350"/>
      <c r="X92" s="1317"/>
    </row>
  </sheetData>
  <phoneticPr fontId="21"/>
  <printOptions horizontalCentered="1"/>
  <pageMargins left="0.11811023622047245" right="0.11811023622047245" top="0.55118110236220474" bottom="0.35433070866141736" header="0.31496062992125984" footer="0.31496062992125984"/>
  <pageSetup paperSize="9" scale="59" orientation="landscape" horizontalDpi="300" verticalDpi="300" r:id="rId1"/>
  <rowBreaks count="1" manualBreakCount="1">
    <brk id="53" min="1" max="23" man="1"/>
  </rowBreaks>
  <ignoredErrors>
    <ignoredError sqref="N57:N58"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1:O18"/>
  <sheetViews>
    <sheetView zoomScale="85" zoomScaleNormal="85" workbookViewId="0"/>
  </sheetViews>
  <sheetFormatPr defaultColWidth="9.375" defaultRowHeight="13.5"/>
  <cols>
    <col min="1" max="1" width="16" customWidth="1"/>
    <col min="2" max="15" width="9.375" customWidth="1"/>
  </cols>
  <sheetData>
    <row r="1" spans="1:15">
      <c r="A1" s="2814" t="s">
        <v>1478</v>
      </c>
      <c r="B1" s="2656"/>
    </row>
    <row r="3" spans="1:15">
      <c r="A3" s="1315" t="s">
        <v>1476</v>
      </c>
    </row>
    <row r="4" spans="1:15">
      <c r="B4" s="1636" t="s">
        <v>693</v>
      </c>
      <c r="C4" s="1636" t="s">
        <v>692</v>
      </c>
      <c r="D4" s="1636" t="s">
        <v>691</v>
      </c>
      <c r="E4" s="1636" t="s">
        <v>690</v>
      </c>
      <c r="F4" s="1636" t="s">
        <v>689</v>
      </c>
      <c r="G4" s="1636" t="s">
        <v>688</v>
      </c>
      <c r="H4" s="1636" t="s">
        <v>687</v>
      </c>
      <c r="I4" s="1636" t="s">
        <v>686</v>
      </c>
      <c r="J4" s="1636" t="s">
        <v>685</v>
      </c>
      <c r="K4" s="1636" t="s">
        <v>684</v>
      </c>
      <c r="L4" s="1636" t="s">
        <v>683</v>
      </c>
      <c r="M4" s="1636" t="s">
        <v>682</v>
      </c>
      <c r="N4" s="1636" t="s">
        <v>353</v>
      </c>
      <c r="O4" s="1636" t="s">
        <v>681</v>
      </c>
    </row>
    <row r="5" spans="1:15">
      <c r="A5" s="2737" t="s">
        <v>970</v>
      </c>
      <c r="B5" s="2351">
        <f>'Mf2018'!F43</f>
        <v>3952.9843000000001</v>
      </c>
      <c r="C5" s="2351">
        <f>'Mf2018'!G43</f>
        <v>2884.2919000000002</v>
      </c>
      <c r="D5" s="2351">
        <f>'Mf2018'!H43</f>
        <v>1.8948</v>
      </c>
      <c r="E5" s="2351">
        <f>'Mf2018'!I43</f>
        <v>12.065099999999999</v>
      </c>
      <c r="F5" s="2351">
        <f>'Mf2018'!J43</f>
        <v>854.30100000000004</v>
      </c>
      <c r="G5" s="2351">
        <f>'Mf2018'!K43</f>
        <v>7705.5371000000005</v>
      </c>
      <c r="H5" s="2351">
        <f>'Mf2018'!L43</f>
        <v>3037.2521999999999</v>
      </c>
      <c r="I5" s="2351">
        <f>'Mf2018'!M43</f>
        <v>23.050799999999999</v>
      </c>
      <c r="J5" s="2351">
        <f>'Mf2018'!N43</f>
        <v>3060.3029999999999</v>
      </c>
      <c r="K5" s="2351">
        <f>'Mf2018'!O43</f>
        <v>279.303</v>
      </c>
      <c r="L5" s="2351">
        <f>'Mf2018'!P43</f>
        <v>3339.6059999999998</v>
      </c>
      <c r="M5" s="2351">
        <f>'Mf2018'!Q43</f>
        <v>11045.143100000001</v>
      </c>
      <c r="N5" s="2351">
        <f>'Mf2018'!R43</f>
        <v>1752.8334</v>
      </c>
      <c r="O5" s="2351">
        <f>'Mf2018'!S43</f>
        <v>12797.976500000001</v>
      </c>
    </row>
    <row r="6" spans="1:15">
      <c r="A6" s="2737" t="s">
        <v>673</v>
      </c>
      <c r="B6" s="1284">
        <f>'Mf2025'!F43</f>
        <v>3694.9084024309391</v>
      </c>
      <c r="C6" s="1284">
        <f>'Mf2025'!G43</f>
        <v>2742.9785591765258</v>
      </c>
      <c r="D6" s="1284">
        <f>'Mf2025'!H43</f>
        <v>1.7732792077402646</v>
      </c>
      <c r="E6" s="1284">
        <f>'Mf2025'!I43</f>
        <v>11.419665981795893</v>
      </c>
      <c r="F6" s="1284">
        <f>'Mf2025'!J43</f>
        <v>761.39610103368182</v>
      </c>
      <c r="G6" s="1284">
        <f>'Mf2025'!K43</f>
        <v>7212.4760078306826</v>
      </c>
      <c r="H6" s="1284">
        <f>'Mf2025'!L43</f>
        <v>2835.3417448103701</v>
      </c>
      <c r="I6" s="1284">
        <f>'Mf2025'!M43</f>
        <v>0</v>
      </c>
      <c r="J6" s="1284">
        <f>'Mf2025'!N43</f>
        <v>2835.3417448103701</v>
      </c>
      <c r="K6" s="1284">
        <f>'Mf2025'!O43</f>
        <v>260.34766150924594</v>
      </c>
      <c r="L6" s="1284">
        <f>'Mf2025'!P43</f>
        <v>3095.689406319616</v>
      </c>
      <c r="M6" s="1284">
        <f>'Mf2025'!Q43</f>
        <v>10308.165414150299</v>
      </c>
      <c r="N6" s="1284">
        <f>'Mf2025'!R43</f>
        <v>2112.2216702752189</v>
      </c>
      <c r="O6" s="1284">
        <f>'Mf2025'!S43</f>
        <v>12420.387084425518</v>
      </c>
    </row>
    <row r="7" spans="1:15">
      <c r="A7" s="2737" t="s">
        <v>674</v>
      </c>
      <c r="B7" s="1284">
        <f>'Mf2030'!F43</f>
        <v>3533.8879996955438</v>
      </c>
      <c r="C7" s="1284">
        <f>'Mf2030'!G43</f>
        <v>2599.5716312812137</v>
      </c>
      <c r="D7" s="1284">
        <f>'Mf2030'!H43</f>
        <v>1.6976928473639139</v>
      </c>
      <c r="E7" s="1284">
        <f>'Mf2030'!I43</f>
        <v>11.053587967093703</v>
      </c>
      <c r="F7" s="1284">
        <f>'Mf2030'!J43</f>
        <v>722.34880074562011</v>
      </c>
      <c r="G7" s="1284">
        <f>'Mf2030'!K43</f>
        <v>6868.5597125368349</v>
      </c>
      <c r="H7" s="1284">
        <f>'Mf2030'!L43</f>
        <v>2728.8837469057926</v>
      </c>
      <c r="I7" s="1284">
        <f>'Mf2030'!M43</f>
        <v>0</v>
      </c>
      <c r="J7" s="1284">
        <f>'Mf2030'!N43</f>
        <v>2728.8837469057926</v>
      </c>
      <c r="K7" s="1284">
        <f>'Mf2030'!O43</f>
        <v>249.4156584983551</v>
      </c>
      <c r="L7" s="1284">
        <f>'Mf2030'!P43</f>
        <v>2978.2994054041478</v>
      </c>
      <c r="M7" s="1284">
        <f>'Mf2030'!Q43</f>
        <v>9846.8591179409832</v>
      </c>
      <c r="N7" s="1284">
        <f>'Mf2030'!R43</f>
        <v>2213.2995689349159</v>
      </c>
      <c r="O7" s="1284">
        <f>'Mf2030'!S43</f>
        <v>12060.158686875899</v>
      </c>
    </row>
    <row r="8" spans="1:15">
      <c r="A8" s="2737" t="s">
        <v>675</v>
      </c>
      <c r="B8" s="1284">
        <f>'Mf2035'!F43</f>
        <v>3365.5122643809905</v>
      </c>
      <c r="C8" s="1284">
        <f>'Mf2035'!G43</f>
        <v>2448.6812216950689</v>
      </c>
      <c r="D8" s="1284">
        <f>'Mf2035'!H43</f>
        <v>1.643126126341824</v>
      </c>
      <c r="E8" s="1284">
        <f>'Mf2035'!I43</f>
        <v>10.578261575150007</v>
      </c>
      <c r="F8" s="1284">
        <f>'Mf2035'!J43</f>
        <v>675.12259248147768</v>
      </c>
      <c r="G8" s="1284">
        <f>'Mf2035'!K43</f>
        <v>6501.5374662590284</v>
      </c>
      <c r="H8" s="1284">
        <f>'Mf2035'!L43</f>
        <v>2722.9163968267176</v>
      </c>
      <c r="I8" s="1284">
        <f>'Mf2035'!M43</f>
        <v>0</v>
      </c>
      <c r="J8" s="1284">
        <f>'Mf2035'!N43</f>
        <v>2722.9163968267176</v>
      </c>
      <c r="K8" s="1284">
        <f>'Mf2035'!O43</f>
        <v>239.00081969134862</v>
      </c>
      <c r="L8" s="1284">
        <f>'Mf2035'!P43</f>
        <v>2961.9172165180662</v>
      </c>
      <c r="M8" s="1284">
        <f>'Mf2035'!Q43</f>
        <v>9463.4546827770937</v>
      </c>
      <c r="N8" s="1284">
        <f>'Mf2035'!R43</f>
        <v>2187.0022409362991</v>
      </c>
      <c r="O8" s="1284">
        <f>'Mf2035'!S43</f>
        <v>11650.456923713393</v>
      </c>
    </row>
    <row r="9" spans="1:15">
      <c r="A9" s="2737" t="s">
        <v>676</v>
      </c>
      <c r="B9" s="1284">
        <f>'Mf2040'!F43</f>
        <v>3171.879241904664</v>
      </c>
      <c r="C9" s="1284">
        <f>'Mf2040'!G43</f>
        <v>2298.297331818786</v>
      </c>
      <c r="D9" s="1284">
        <f>'Mf2040'!H43</f>
        <v>1.5730607647962471</v>
      </c>
      <c r="E9" s="1284">
        <f>'Mf2040'!I43</f>
        <v>9.9218552861395217</v>
      </c>
      <c r="F9" s="1284">
        <f>'Mf2040'!J43</f>
        <v>631.37749481060416</v>
      </c>
      <c r="G9" s="1284">
        <f>'Mf2040'!K43</f>
        <v>6113.0489845849897</v>
      </c>
      <c r="H9" s="1284">
        <f>'Mf2040'!L43</f>
        <v>2697.5194553520573</v>
      </c>
      <c r="I9" s="1284">
        <f>'Mf2040'!M43</f>
        <v>0</v>
      </c>
      <c r="J9" s="1284">
        <f>'Mf2040'!N43</f>
        <v>2697.5194553520573</v>
      </c>
      <c r="K9" s="1284">
        <f>'Mf2040'!O43</f>
        <v>226.73500319196992</v>
      </c>
      <c r="L9" s="1284">
        <f>'Mf2040'!P43</f>
        <v>2924.2544585440273</v>
      </c>
      <c r="M9" s="1284">
        <f>'Mf2040'!Q43</f>
        <v>9037.303443129018</v>
      </c>
      <c r="N9" s="1284">
        <f>'Mf2040'!R43</f>
        <v>2170.4758887448857</v>
      </c>
      <c r="O9" s="1284">
        <f>'Mf2040'!S43</f>
        <v>11207.779331873904</v>
      </c>
    </row>
    <row r="10" spans="1:15" s="1276" customFormat="1">
      <c r="B10" s="1562"/>
      <c r="C10" s="1562"/>
      <c r="J10" s="1562"/>
    </row>
    <row r="11" spans="1:15">
      <c r="A11" s="1315" t="s">
        <v>1477</v>
      </c>
    </row>
    <row r="12" spans="1:15">
      <c r="B12" s="1636" t="s">
        <v>693</v>
      </c>
      <c r="C12" s="1636" t="s">
        <v>692</v>
      </c>
      <c r="D12" s="1636" t="s">
        <v>691</v>
      </c>
      <c r="E12" s="1636" t="s">
        <v>690</v>
      </c>
      <c r="F12" s="1636" t="s">
        <v>689</v>
      </c>
      <c r="G12" s="1636"/>
      <c r="H12" s="1636"/>
      <c r="I12" s="1636"/>
      <c r="J12" s="1636"/>
      <c r="K12" s="1636"/>
      <c r="L12" s="1636"/>
      <c r="M12" s="1636"/>
      <c r="N12" s="1636"/>
      <c r="O12" s="1636"/>
    </row>
    <row r="13" spans="1:15">
      <c r="A13" s="2737" t="s">
        <v>970</v>
      </c>
      <c r="B13" s="2351">
        <f>'Mf2018'!F47</f>
        <v>917261.02489867993</v>
      </c>
      <c r="C13" s="2351">
        <f>'Mf2018'!G47</f>
        <v>899973.51122076006</v>
      </c>
      <c r="D13" s="2351">
        <f>'Mf2018'!H47</f>
        <v>0</v>
      </c>
      <c r="E13" s="2351">
        <f>'Mf2018'!I47</f>
        <v>3327.44248139</v>
      </c>
      <c r="F13" s="2351">
        <f>'Mf2018'!J47</f>
        <v>295629.87037177</v>
      </c>
    </row>
    <row r="14" spans="1:15">
      <c r="A14" s="2737" t="s">
        <v>673</v>
      </c>
      <c r="B14" s="1284">
        <f>'Mf2025'!F47</f>
        <v>866935.01807223319</v>
      </c>
      <c r="C14" s="1284">
        <f>'Mf2025'!G47</f>
        <v>855721.82642911072</v>
      </c>
      <c r="D14" s="1284">
        <f>'Mf2025'!H47</f>
        <v>0</v>
      </c>
      <c r="E14" s="1284">
        <f>'Mf2025'!I47</f>
        <v>3211.6574566880513</v>
      </c>
      <c r="F14" s="1284">
        <f>'Mf2025'!J47</f>
        <v>286266.49994776753</v>
      </c>
    </row>
    <row r="15" spans="1:15">
      <c r="A15" s="2737" t="s">
        <v>674</v>
      </c>
      <c r="B15" s="1284">
        <f>'Mf2030'!F47</f>
        <v>829966.22039648762</v>
      </c>
      <c r="C15" s="1284">
        <f>'Mf2030'!G47</f>
        <v>809458.17961395881</v>
      </c>
      <c r="D15" s="1284">
        <f>'Mf2030'!H47</f>
        <v>0</v>
      </c>
      <c r="E15" s="1284">
        <f>'Mf2030'!I47</f>
        <v>3132.9599547865328</v>
      </c>
      <c r="F15" s="1284">
        <f>'Mf2030'!J47</f>
        <v>273286.19649957184</v>
      </c>
    </row>
    <row r="16" spans="1:15">
      <c r="A16" s="2737" t="s">
        <v>675</v>
      </c>
      <c r="B16" s="1284">
        <f>'Mf2035'!F47</f>
        <v>785174.74887616863</v>
      </c>
      <c r="C16" s="1284">
        <f>'Mf2035'!G47</f>
        <v>752726.78770442365</v>
      </c>
      <c r="D16" s="1284">
        <f>'Mf2035'!H47</f>
        <v>0</v>
      </c>
      <c r="E16" s="1284">
        <f>'Mf2035'!I47</f>
        <v>2980.4265940951827</v>
      </c>
      <c r="F16" s="1284">
        <f>'Mf2035'!J47</f>
        <v>252112.21212729102</v>
      </c>
    </row>
    <row r="17" spans="1:6">
      <c r="A17" s="2737" t="s">
        <v>676</v>
      </c>
      <c r="B17" s="1284">
        <f>'Mf2040'!F47</f>
        <v>735397.54442632094</v>
      </c>
      <c r="C17" s="1284">
        <f>'Mf2040'!G47</f>
        <v>701223.41539725557</v>
      </c>
      <c r="D17" s="2351">
        <f>'Mf2040'!H47</f>
        <v>0</v>
      </c>
      <c r="E17" s="1284">
        <f>'Mf2040'!I47</f>
        <v>2766.2397044611662</v>
      </c>
      <c r="F17" s="1284">
        <f>'Mf2040'!J47</f>
        <v>232925.4782346602</v>
      </c>
    </row>
    <row r="18" spans="1:6" s="1276" customFormat="1">
      <c r="B18" s="1563"/>
      <c r="C18" s="1563"/>
    </row>
  </sheetData>
  <phoneticPr fontId="2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50"/>
    <pageSetUpPr fitToPage="1"/>
  </sheetPr>
  <dimension ref="B1:S54"/>
  <sheetViews>
    <sheetView showGridLines="0" zoomScale="80" zoomScaleNormal="80" workbookViewId="0">
      <pane ySplit="4" topLeftCell="A5" activePane="bottomLeft" state="frozen"/>
      <selection activeCell="B1" sqref="B1:C1"/>
      <selection pane="bottomLeft" activeCell="B1" sqref="B1:C1"/>
    </sheetView>
  </sheetViews>
  <sheetFormatPr defaultRowHeight="13.5"/>
  <cols>
    <col min="1" max="1" width="1.375" style="1317" customWidth="1"/>
    <col min="2" max="2" width="2.5" style="1317" customWidth="1"/>
    <col min="3" max="3" width="19.5" style="1317" customWidth="1"/>
    <col min="4" max="15" width="10.125" style="1317" customWidth="1"/>
    <col min="16" max="16" width="3.875" style="1317" customWidth="1"/>
    <col min="17" max="19" width="10.125" style="1317" customWidth="1"/>
    <col min="20" max="16384" width="9" style="1317"/>
  </cols>
  <sheetData>
    <row r="1" spans="2:17">
      <c r="B1" s="2978" t="s">
        <v>1520</v>
      </c>
      <c r="C1" s="2978"/>
      <c r="D1" s="1628"/>
    </row>
    <row r="2" spans="2:17" ht="15" customHeight="1"/>
    <row r="3" spans="2:17" s="2637" customFormat="1" ht="15" customHeight="1">
      <c r="D3" s="1605" t="s">
        <v>751</v>
      </c>
      <c r="E3" s="1605" t="s">
        <v>977</v>
      </c>
      <c r="F3" s="1605" t="s">
        <v>1496</v>
      </c>
      <c r="I3" s="1605" t="s">
        <v>1302</v>
      </c>
      <c r="L3" s="1605" t="s">
        <v>1303</v>
      </c>
    </row>
    <row r="4" spans="2:17" s="2637" customFormat="1" ht="15" customHeight="1">
      <c r="C4" s="2783"/>
      <c r="D4" s="2783"/>
      <c r="E4" s="2783"/>
      <c r="F4" s="1645" t="s">
        <v>855</v>
      </c>
      <c r="G4" s="2784" t="s">
        <v>967</v>
      </c>
      <c r="H4" s="1645" t="s">
        <v>856</v>
      </c>
      <c r="I4" s="1645" t="s">
        <v>855</v>
      </c>
      <c r="J4" s="1645" t="s">
        <v>967</v>
      </c>
      <c r="K4" s="1645" t="s">
        <v>856</v>
      </c>
      <c r="L4" s="1645" t="s">
        <v>855</v>
      </c>
      <c r="M4" s="1645" t="s">
        <v>967</v>
      </c>
      <c r="N4" s="1645" t="s">
        <v>856</v>
      </c>
      <c r="O4" s="1645" t="s">
        <v>1508</v>
      </c>
      <c r="P4" s="2783"/>
      <c r="Q4" s="2783"/>
    </row>
    <row r="5" spans="2:17" s="2637" customFormat="1" ht="15" customHeight="1">
      <c r="C5" s="2783"/>
      <c r="D5" s="2783"/>
      <c r="E5" s="2783"/>
      <c r="F5" s="1645"/>
      <c r="G5" s="2784"/>
      <c r="H5" s="1645"/>
      <c r="I5" s="1645"/>
      <c r="J5" s="1645"/>
      <c r="K5" s="1645"/>
      <c r="L5" s="1645"/>
      <c r="M5" s="1645"/>
      <c r="N5" s="1645"/>
      <c r="O5" s="1645"/>
      <c r="P5" s="2783"/>
      <c r="Q5" s="2783"/>
    </row>
    <row r="6" spans="2:17" ht="15" customHeight="1">
      <c r="B6" s="2616" t="s">
        <v>1498</v>
      </c>
    </row>
    <row r="7" spans="2:17" ht="15" customHeight="1">
      <c r="B7" s="2778"/>
      <c r="C7" s="2759" t="s">
        <v>936</v>
      </c>
      <c r="D7" s="2779">
        <f>D8+D9</f>
        <v>149.9759</v>
      </c>
      <c r="E7" s="2758"/>
      <c r="F7" s="2797">
        <f>'L4'!G14</f>
        <v>202302</v>
      </c>
      <c r="G7" s="2797">
        <f>SUM('L2'!G49:G50)</f>
        <v>975114</v>
      </c>
      <c r="H7" s="2780"/>
      <c r="I7" s="2758"/>
      <c r="J7" s="2758"/>
      <c r="K7" s="2781">
        <f>(K8*D8+K9*D9)/D7</f>
        <v>58.588543159267587</v>
      </c>
      <c r="L7" s="2759"/>
      <c r="M7" s="2759"/>
      <c r="N7" s="2759"/>
      <c r="O7" s="2760"/>
    </row>
    <row r="8" spans="2:17" ht="15" customHeight="1">
      <c r="B8" s="2762"/>
      <c r="C8" s="1318" t="s">
        <v>962</v>
      </c>
      <c r="D8" s="2761">
        <f>需要!C43+需要!E43</f>
        <v>116.5501</v>
      </c>
      <c r="E8" s="2761"/>
      <c r="F8" s="2764">
        <f>F7/'L2'!G10*'L2'!Q10</f>
        <v>193845.64510733739</v>
      </c>
      <c r="G8" s="2764">
        <f>SUM('L2'!Q49:Q50)</f>
        <v>887853</v>
      </c>
      <c r="H8" s="1634"/>
      <c r="I8" s="2761"/>
      <c r="J8" s="2761"/>
      <c r="K8" s="2735">
        <f>'L1'!D49</f>
        <v>66.3</v>
      </c>
      <c r="L8" s="1318"/>
      <c r="M8" s="1318"/>
      <c r="N8" s="1318"/>
      <c r="O8" s="1566"/>
    </row>
    <row r="9" spans="2:17" ht="15" customHeight="1">
      <c r="B9" s="2762"/>
      <c r="C9" s="1318" t="s">
        <v>937</v>
      </c>
      <c r="D9" s="2761">
        <f>需要!G43</f>
        <v>33.425800000000002</v>
      </c>
      <c r="E9" s="2761"/>
      <c r="F9" s="2763">
        <f>F7-F8</f>
        <v>8456.3548926626099</v>
      </c>
      <c r="G9" s="2764">
        <f>SUM('L2'!O49:O50)</f>
        <v>87261</v>
      </c>
      <c r="H9" s="1634"/>
      <c r="I9" s="2761"/>
      <c r="J9" s="2761"/>
      <c r="K9" s="2735">
        <f>'L1'!C49</f>
        <v>31.7</v>
      </c>
      <c r="L9" s="1318"/>
      <c r="M9" s="1318"/>
      <c r="N9" s="1318"/>
      <c r="O9" s="1566"/>
    </row>
    <row r="10" spans="2:17" ht="15" customHeight="1">
      <c r="B10" s="2762"/>
      <c r="C10" s="1318" t="s">
        <v>938</v>
      </c>
      <c r="D10" s="2761">
        <f>D11</f>
        <v>10.0291</v>
      </c>
      <c r="E10" s="2761"/>
      <c r="F10" s="2764">
        <f>'L4'!G22</f>
        <v>102457</v>
      </c>
      <c r="G10" s="2764">
        <f>SUM('L3'!B50:B51)</f>
        <v>281875</v>
      </c>
      <c r="H10" s="1318"/>
      <c r="I10" s="2761"/>
      <c r="J10" s="2761"/>
      <c r="K10" s="1318"/>
      <c r="L10" s="1318"/>
      <c r="M10" s="1318"/>
      <c r="N10" s="1318"/>
      <c r="O10" s="1566"/>
    </row>
    <row r="11" spans="2:17" ht="15" customHeight="1">
      <c r="B11" s="2762"/>
      <c r="C11" s="1318" t="s">
        <v>939</v>
      </c>
      <c r="D11" s="2761">
        <f>需要!D43+需要!F43</f>
        <v>10.0291</v>
      </c>
      <c r="E11" s="2761"/>
      <c r="F11" s="2764">
        <f>F10/'L3'!B12*'L3'!B56</f>
        <v>11780.327542447911</v>
      </c>
      <c r="G11" s="2764">
        <f>SUM('L3'!B94:B95)</f>
        <v>61770</v>
      </c>
      <c r="H11" s="1318"/>
      <c r="I11" s="2761"/>
      <c r="J11" s="2761"/>
      <c r="K11" s="1318"/>
      <c r="L11" s="1318"/>
      <c r="M11" s="1318"/>
      <c r="N11" s="1318"/>
      <c r="O11" s="1566"/>
    </row>
    <row r="12" spans="2:17" ht="15" customHeight="1">
      <c r="B12" s="2767"/>
      <c r="C12" s="2782" t="s">
        <v>940</v>
      </c>
      <c r="D12" s="2774" t="s">
        <v>1304</v>
      </c>
      <c r="E12" s="2769"/>
      <c r="F12" s="2791">
        <f>F10-F11</f>
        <v>90676.672457552093</v>
      </c>
      <c r="G12" s="2791">
        <f>G10-G11</f>
        <v>220105</v>
      </c>
      <c r="H12" s="2782"/>
      <c r="I12" s="2782"/>
      <c r="J12" s="2782"/>
      <c r="K12" s="2782"/>
      <c r="L12" s="2782"/>
      <c r="M12" s="2782"/>
      <c r="N12" s="2782"/>
      <c r="O12" s="1588"/>
    </row>
    <row r="13" spans="2:17" ht="15" customHeight="1">
      <c r="D13" s="1712"/>
      <c r="E13" s="1712"/>
      <c r="F13" s="1613"/>
      <c r="G13" s="1613"/>
    </row>
    <row r="14" spans="2:17" ht="15" customHeight="1">
      <c r="B14" s="2801" t="s">
        <v>1497</v>
      </c>
      <c r="D14" s="2782"/>
      <c r="E14" s="2802" t="s">
        <v>1567</v>
      </c>
      <c r="F14" s="2782"/>
      <c r="G14" s="2782"/>
      <c r="H14" s="2782"/>
      <c r="I14" s="2782"/>
      <c r="J14" s="2782"/>
      <c r="K14" s="2782"/>
      <c r="L14" s="2782"/>
      <c r="M14" s="2782"/>
      <c r="N14" s="2782"/>
      <c r="O14" s="2782"/>
    </row>
    <row r="15" spans="2:17" ht="15" customHeight="1">
      <c r="B15" s="2980" t="s">
        <v>1519</v>
      </c>
      <c r="C15" s="2778" t="s">
        <v>1501</v>
      </c>
      <c r="D15" s="2761">
        <f>D16+D17</f>
        <v>126.57920000000001</v>
      </c>
      <c r="E15" s="2758">
        <f>E16+E17</f>
        <v>97.941034920238849</v>
      </c>
      <c r="F15" s="2763">
        <f>(F8+F11)*0.75</f>
        <v>154219.47948733898</v>
      </c>
      <c r="G15" s="2764">
        <f>(G8+G11)*0.85</f>
        <v>807179.54999999993</v>
      </c>
      <c r="H15" s="1634">
        <f t="shared" ref="H15:H20" si="0">K15*D15*100</f>
        <v>713337.08160000003</v>
      </c>
      <c r="I15" s="2761">
        <f>F15/D15/100</f>
        <v>12.183635185507489</v>
      </c>
      <c r="J15" s="2761">
        <f>G15/D15/100</f>
        <v>63.768735305642622</v>
      </c>
      <c r="K15" s="2971">
        <f>K8*0.85</f>
        <v>56.354999999999997</v>
      </c>
      <c r="L15" s="1634">
        <f>F15/E15</f>
        <v>1574.6155798019913</v>
      </c>
      <c r="M15" s="1634">
        <f>G15/E15</f>
        <v>8241.484793961492</v>
      </c>
      <c r="N15" s="1627">
        <f>H15/E15</f>
        <v>7283.3320801738209</v>
      </c>
      <c r="O15" s="2785">
        <f>SUM(L15:N15)</f>
        <v>17099.432453937305</v>
      </c>
    </row>
    <row r="16" spans="2:17" ht="15" customHeight="1">
      <c r="B16" s="2980"/>
      <c r="C16" s="2762" t="s">
        <v>1502</v>
      </c>
      <c r="D16" s="2761">
        <f>需要!C43+需要!D43</f>
        <v>98.522000000000006</v>
      </c>
      <c r="E16" s="2761">
        <f>需要!C39+需要!D39</f>
        <v>72.906603991344284</v>
      </c>
      <c r="F16" s="2765">
        <f>F15-F17</f>
        <v>144960.60348733899</v>
      </c>
      <c r="G16" s="2765">
        <f>G15-G17</f>
        <v>728619.3899999999</v>
      </c>
      <c r="H16" s="1634">
        <f t="shared" si="0"/>
        <v>555220.73100000003</v>
      </c>
      <c r="I16" s="2761">
        <f>F16/D16/100</f>
        <v>14.713526266959562</v>
      </c>
      <c r="J16" s="2761">
        <f>G16/D16/100</f>
        <v>73.954993808489462</v>
      </c>
      <c r="K16" s="2971">
        <f>K$15</f>
        <v>56.354999999999997</v>
      </c>
      <c r="L16" s="1634">
        <f>F16/E16</f>
        <v>1988.3055244837517</v>
      </c>
      <c r="M16" s="1634">
        <f>G16/E16</f>
        <v>9993.8736700245154</v>
      </c>
      <c r="N16" s="1627">
        <f>H16/E16</f>
        <v>7615.5066976637354</v>
      </c>
      <c r="O16" s="2785">
        <f t="shared" ref="O16:O26" si="1">SUM(L16:N16)</f>
        <v>19597.685892172005</v>
      </c>
      <c r="Q16" s="1317" t="s">
        <v>1512</v>
      </c>
    </row>
    <row r="17" spans="2:19" ht="15" customHeight="1">
      <c r="B17" s="2980"/>
      <c r="C17" s="2762" t="s">
        <v>1503</v>
      </c>
      <c r="D17" s="2761">
        <f>需要!E43+需要!F43</f>
        <v>28.057200000000002</v>
      </c>
      <c r="E17" s="2761">
        <f>需要!E39+需要!F39</f>
        <v>25.034430928894569</v>
      </c>
      <c r="F17" s="1635">
        <f>D17*100*I17</f>
        <v>9258.876000000002</v>
      </c>
      <c r="G17" s="1634">
        <f>D17*J17*100</f>
        <v>78560.160000000003</v>
      </c>
      <c r="H17" s="1634">
        <f t="shared" si="0"/>
        <v>158116.35060000001</v>
      </c>
      <c r="I17" s="1671">
        <v>3.3000000000000003</v>
      </c>
      <c r="J17" s="2971">
        <v>28</v>
      </c>
      <c r="K17" s="2971">
        <f t="shared" ref="K17:K21" si="2">K$15</f>
        <v>56.354999999999997</v>
      </c>
      <c r="L17" s="1634">
        <f>F17/E17</f>
        <v>369.84567479476721</v>
      </c>
      <c r="M17" s="1634">
        <f>G17/E17</f>
        <v>3138.0845134101451</v>
      </c>
      <c r="N17" s="1627">
        <f>H17/E17</f>
        <v>6315.9554554724546</v>
      </c>
      <c r="O17" s="2785">
        <f t="shared" si="1"/>
        <v>9823.8856436773676</v>
      </c>
      <c r="Q17" s="1585">
        <f>SUMPRODUCT(Q18:Q21,$D18:$D21*100)</f>
        <v>25980.962685924962</v>
      </c>
      <c r="R17" s="1585">
        <f>SUMPRODUCT(R18:R21,$D18:$D21*100)</f>
        <v>18804.686090361287</v>
      </c>
    </row>
    <row r="18" spans="2:19" ht="15" customHeight="1">
      <c r="B18" s="2980"/>
      <c r="C18" s="2762" t="s">
        <v>1504</v>
      </c>
      <c r="D18" s="2761">
        <f>需要!C59</f>
        <v>13.249535594636843</v>
      </c>
      <c r="E18" s="2761">
        <f>需要!C49</f>
        <v>8.5020735404374008</v>
      </c>
      <c r="F18" s="1634">
        <f>D18*I18*100</f>
        <v>37750.776352147965</v>
      </c>
      <c r="G18" s="1634">
        <f>D18*J18*100</f>
        <v>143962.59700189886</v>
      </c>
      <c r="H18" s="1634">
        <f t="shared" si="0"/>
        <v>74667.757843575921</v>
      </c>
      <c r="I18" s="2761">
        <f>Q18/$Q$17*$F$15</f>
        <v>28.492150598417016</v>
      </c>
      <c r="J18" s="2761">
        <f>R18/$R$17*$G$15</f>
        <v>108.65482489829468</v>
      </c>
      <c r="K18" s="2971">
        <f t="shared" si="2"/>
        <v>56.354999999999997</v>
      </c>
      <c r="L18" s="1634">
        <f t="shared" ref="L18:L22" si="3">F18/E18</f>
        <v>4440.184641146473</v>
      </c>
      <c r="M18" s="1634">
        <f t="shared" ref="M18:M22" si="4">G18/E18</f>
        <v>16932.645467859893</v>
      </c>
      <c r="N18" s="1627">
        <f t="shared" ref="N18:N22" si="5">H18/E18</f>
        <v>8782.2996929446144</v>
      </c>
      <c r="O18" s="2785">
        <f t="shared" si="1"/>
        <v>30155.129801950978</v>
      </c>
      <c r="Q18" s="2648">
        <v>4.8</v>
      </c>
      <c r="R18" s="2638">
        <v>2.5313077795585919</v>
      </c>
    </row>
    <row r="19" spans="2:19" ht="15" customHeight="1">
      <c r="B19" s="2980"/>
      <c r="C19" s="2762" t="s">
        <v>1505</v>
      </c>
      <c r="D19" s="2761">
        <f>需要!D59</f>
        <v>38.43078675293372</v>
      </c>
      <c r="E19" s="2761">
        <f>需要!D49</f>
        <v>25.647014400676152</v>
      </c>
      <c r="F19" s="1634">
        <f>D19*I19*100</f>
        <v>61592.386712638356</v>
      </c>
      <c r="G19" s="1634">
        <f>D19*J19*100</f>
        <v>294048.80802985857</v>
      </c>
      <c r="H19" s="1634">
        <f t="shared" si="0"/>
        <v>216576.69874615798</v>
      </c>
      <c r="I19" s="2761">
        <f>Q19/$Q$17*$F$15</f>
        <v>16.026834711609574</v>
      </c>
      <c r="J19" s="2761">
        <f>R19/$R$17*$G$15</f>
        <v>76.513866322919228</v>
      </c>
      <c r="K19" s="2971">
        <f t="shared" si="2"/>
        <v>56.354999999999997</v>
      </c>
      <c r="L19" s="1634">
        <f t="shared" si="3"/>
        <v>2401.5421736970111</v>
      </c>
      <c r="M19" s="1634">
        <f t="shared" si="4"/>
        <v>11465.225676408803</v>
      </c>
      <c r="N19" s="1627">
        <f t="shared" si="5"/>
        <v>8444.5189355236689</v>
      </c>
      <c r="O19" s="2785">
        <f t="shared" si="1"/>
        <v>22311.286785629483</v>
      </c>
      <c r="Q19" s="2648">
        <v>2.7</v>
      </c>
      <c r="R19" s="2638">
        <v>1.7825268712052507</v>
      </c>
    </row>
    <row r="20" spans="2:19" ht="15" customHeight="1">
      <c r="B20" s="2980"/>
      <c r="C20" s="2762" t="s">
        <v>1506</v>
      </c>
      <c r="D20" s="2761">
        <f>需要!E59</f>
        <v>35.099708239284567</v>
      </c>
      <c r="E20" s="2761">
        <f>需要!E49</f>
        <v>27.027691520214983</v>
      </c>
      <c r="F20" s="1634">
        <f>D20*I20*100</f>
        <v>31252.067909818579</v>
      </c>
      <c r="G20" s="1634">
        <f>D20*J20*100</f>
        <v>198332.66543454051</v>
      </c>
      <c r="H20" s="1634">
        <f t="shared" si="0"/>
        <v>197804.40578248817</v>
      </c>
      <c r="I20" s="2761">
        <f>Q20/$Q$17*$F$15</f>
        <v>8.9037970620053173</v>
      </c>
      <c r="J20" s="2761">
        <f>R20/$R$17*$G$15</f>
        <v>56.505502576389254</v>
      </c>
      <c r="K20" s="2971">
        <f t="shared" si="2"/>
        <v>56.354999999999997</v>
      </c>
      <c r="L20" s="1634">
        <f t="shared" si="3"/>
        <v>1156.2980836318941</v>
      </c>
      <c r="M20" s="1634">
        <f t="shared" si="4"/>
        <v>7338.1282040384531</v>
      </c>
      <c r="N20" s="1627">
        <f t="shared" si="5"/>
        <v>7318.5830774538454</v>
      </c>
      <c r="O20" s="2785">
        <f t="shared" si="1"/>
        <v>15813.009365124191</v>
      </c>
      <c r="Q20" s="2648">
        <v>1.5</v>
      </c>
      <c r="R20" s="2638">
        <v>1.3163963808635897</v>
      </c>
    </row>
    <row r="21" spans="2:19" ht="15" customHeight="1">
      <c r="B21" s="2980"/>
      <c r="C21" s="2762" t="s">
        <v>1507</v>
      </c>
      <c r="D21" s="2761">
        <f>需要!F59</f>
        <v>39.799169413144874</v>
      </c>
      <c r="E21" s="2761">
        <f>需要!F49</f>
        <v>36.615235860093286</v>
      </c>
      <c r="F21" s="1635">
        <f>D21*I21*100</f>
        <v>23624.248512734088</v>
      </c>
      <c r="G21" s="1634">
        <f>D21*J21*100</f>
        <v>170835.4795337019</v>
      </c>
      <c r="H21" s="1634">
        <f t="shared" ref="H21:H22" si="6">K21*D21*100</f>
        <v>224288.21922777794</v>
      </c>
      <c r="I21" s="2761">
        <f>Q21/$Q$17*$F$15</f>
        <v>5.935864708003546</v>
      </c>
      <c r="J21" s="2761">
        <f>R21/$R$17*$G$15</f>
        <v>42.924383109683269</v>
      </c>
      <c r="K21" s="2971">
        <f t="shared" si="2"/>
        <v>56.354999999999997</v>
      </c>
      <c r="L21" s="1634">
        <f t="shared" si="3"/>
        <v>645.20268565255935</v>
      </c>
      <c r="M21" s="1634">
        <f t="shared" si="4"/>
        <v>4665.6938162699207</v>
      </c>
      <c r="N21" s="1627">
        <f t="shared" si="5"/>
        <v>6125.5434782608691</v>
      </c>
      <c r="O21" s="2785">
        <f t="shared" si="1"/>
        <v>11436.43998018335</v>
      </c>
      <c r="Q21" s="2638">
        <v>1</v>
      </c>
      <c r="R21" s="2638">
        <v>1</v>
      </c>
    </row>
    <row r="22" spans="2:19" ht="15" customHeight="1">
      <c r="B22" s="2981"/>
      <c r="C22" s="2767" t="s">
        <v>1500</v>
      </c>
      <c r="D22" s="2788">
        <f>需要!G43</f>
        <v>33.425800000000002</v>
      </c>
      <c r="E22" s="2788">
        <f>需要!G39</f>
        <v>29.703906278263275</v>
      </c>
      <c r="F22" s="2791">
        <f>F9*0.75</f>
        <v>6342.2661694969574</v>
      </c>
      <c r="G22" s="2770">
        <f>G9*0.85</f>
        <v>74171.849999999991</v>
      </c>
      <c r="H22" s="2792">
        <f t="shared" si="6"/>
        <v>90065.818100000019</v>
      </c>
      <c r="I22" s="2769">
        <f>F22/D22/100</f>
        <v>1.8974164177063697</v>
      </c>
      <c r="J22" s="2769">
        <f>G22/D22/100</f>
        <v>22.189999940165976</v>
      </c>
      <c r="K22" s="2972">
        <f>K9*0.85</f>
        <v>26.945</v>
      </c>
      <c r="L22" s="2792">
        <f t="shared" si="3"/>
        <v>213.51623285110151</v>
      </c>
      <c r="M22" s="2792">
        <f t="shared" si="4"/>
        <v>2497.0402648448116</v>
      </c>
      <c r="N22" s="2771">
        <f t="shared" si="5"/>
        <v>3032.120329773205</v>
      </c>
      <c r="O22" s="2786">
        <f t="shared" si="1"/>
        <v>5742.6768274691185</v>
      </c>
    </row>
    <row r="23" spans="2:19" ht="15" customHeight="1">
      <c r="B23" s="2979" t="s">
        <v>1518</v>
      </c>
      <c r="C23" s="2762" t="s">
        <v>966</v>
      </c>
      <c r="D23" s="2766" t="s">
        <v>1306</v>
      </c>
      <c r="E23" s="2761">
        <f>SUM(E24:E26)</f>
        <v>775.30922111111113</v>
      </c>
      <c r="F23" s="1634">
        <f>SUM(F24:F26)</f>
        <v>144197.25434316407</v>
      </c>
      <c r="G23" s="1634">
        <f t="shared" ref="G23" si="7">SUM(G24:G26)</f>
        <v>375637.6</v>
      </c>
      <c r="H23" s="1634">
        <f>SUM(H24:H26)</f>
        <v>711377.95459834707</v>
      </c>
      <c r="I23" s="2766" t="s">
        <v>1307</v>
      </c>
      <c r="J23" s="2766" t="s">
        <v>1307</v>
      </c>
      <c r="K23" s="2766" t="s">
        <v>1307</v>
      </c>
      <c r="L23" s="1634">
        <f>F23/E23</f>
        <v>185.98676555982669</v>
      </c>
      <c r="M23" s="1634">
        <f>G23/E23</f>
        <v>484.50036420522156</v>
      </c>
      <c r="N23" s="1627">
        <f>H23/E23</f>
        <v>917.540943958924</v>
      </c>
      <c r="O23" s="2785">
        <f t="shared" si="1"/>
        <v>1588.0280737239723</v>
      </c>
    </row>
    <row r="24" spans="2:19" ht="15" customHeight="1">
      <c r="B24" s="2980"/>
      <c r="C24" s="2762" t="s">
        <v>750</v>
      </c>
      <c r="D24" s="2766" t="s">
        <v>1042</v>
      </c>
      <c r="E24" s="2761">
        <f>需要!D23</f>
        <v>154.47105330866503</v>
      </c>
      <c r="F24" s="2763">
        <f>(F8+F9)*0.25</f>
        <v>50575.5</v>
      </c>
      <c r="G24" s="2763">
        <f>(G8+G9)*0.15</f>
        <v>146267.1</v>
      </c>
      <c r="H24" s="2764">
        <f>(H15+H22)/0.85*0.15+'L6'!G13/(F24+F25)*F24</f>
        <v>202153.77491410106</v>
      </c>
      <c r="I24" s="2766" t="s">
        <v>1307</v>
      </c>
      <c r="J24" s="2766" t="s">
        <v>1307</v>
      </c>
      <c r="K24" s="2766" t="s">
        <v>1307</v>
      </c>
      <c r="L24" s="1634">
        <f>F24/E24</f>
        <v>327.41085735292887</v>
      </c>
      <c r="M24" s="1634">
        <f>G24/E24</f>
        <v>946.89002804770269</v>
      </c>
      <c r="N24" s="1627">
        <f>H24/E24</f>
        <v>1308.6838639609462</v>
      </c>
      <c r="O24" s="2785">
        <f t="shared" si="1"/>
        <v>2582.984749361578</v>
      </c>
    </row>
    <row r="25" spans="2:19" ht="15" customHeight="1">
      <c r="B25" s="2980"/>
      <c r="C25" s="2762" t="s">
        <v>965</v>
      </c>
      <c r="D25" s="2766" t="s">
        <v>1305</v>
      </c>
      <c r="E25" s="2761">
        <f>需要!E23</f>
        <v>466.30098039503872</v>
      </c>
      <c r="F25" s="2764">
        <f>F12+F11*0.25</f>
        <v>93621.754343164066</v>
      </c>
      <c r="G25" s="2764">
        <f>G12+G11*0.15</f>
        <v>229370.5</v>
      </c>
      <c r="H25" s="2763">
        <f>F25+'L6'!G13/(F24+F25)*F25</f>
        <v>205386.96172906301</v>
      </c>
      <c r="I25" s="2766" t="s">
        <v>1307</v>
      </c>
      <c r="J25" s="2766" t="s">
        <v>1307</v>
      </c>
      <c r="K25" s="2766" t="s">
        <v>1307</v>
      </c>
      <c r="L25" s="1634">
        <f>F25/E25</f>
        <v>200.77537530341459</v>
      </c>
      <c r="M25" s="1634">
        <f>G25/E25</f>
        <v>491.89366877522531</v>
      </c>
      <c r="N25" s="1627">
        <f>H25/E25</f>
        <v>440.46006841989532</v>
      </c>
      <c r="O25" s="2785">
        <f t="shared" si="1"/>
        <v>1133.1291124985353</v>
      </c>
    </row>
    <row r="26" spans="2:19" ht="15" customHeight="1">
      <c r="B26" s="2981"/>
      <c r="C26" s="2767" t="s">
        <v>1122</v>
      </c>
      <c r="D26" s="2768" t="s">
        <v>1298</v>
      </c>
      <c r="E26" s="2769">
        <f>需要!F23</f>
        <v>154.5371874074074</v>
      </c>
      <c r="F26" s="2768" t="s">
        <v>1307</v>
      </c>
      <c r="G26" s="2768" t="s">
        <v>1307</v>
      </c>
      <c r="H26" s="2770">
        <f>'L5'!G14+'L5'!G22*(1+'L7'!L69)</f>
        <v>303837.217955183</v>
      </c>
      <c r="I26" s="2768" t="s">
        <v>1307</v>
      </c>
      <c r="J26" s="2768" t="s">
        <v>1307</v>
      </c>
      <c r="K26" s="2768" t="s">
        <v>1307</v>
      </c>
      <c r="L26" s="2768" t="s">
        <v>1308</v>
      </c>
      <c r="M26" s="2768" t="s">
        <v>1308</v>
      </c>
      <c r="N26" s="2771">
        <f>H26/E26</f>
        <v>1966.1107015890937</v>
      </c>
      <c r="O26" s="2786">
        <f t="shared" si="1"/>
        <v>1966.1107015890937</v>
      </c>
    </row>
    <row r="27" spans="2:19" ht="15" customHeight="1"/>
    <row r="28" spans="2:19" ht="15" customHeight="1">
      <c r="B28" s="2801" t="s">
        <v>1499</v>
      </c>
      <c r="D28" s="2782"/>
      <c r="E28" s="2782"/>
      <c r="F28" s="2782"/>
      <c r="G28" s="2782"/>
      <c r="H28" s="2782"/>
      <c r="I28" s="2782"/>
      <c r="J28" s="2782"/>
      <c r="K28" s="2782"/>
      <c r="L28" s="2782"/>
      <c r="M28" s="2782"/>
      <c r="N28" s="2782"/>
      <c r="O28" s="2782"/>
    </row>
    <row r="29" spans="2:19" ht="15" customHeight="1">
      <c r="B29" s="2980" t="s">
        <v>1519</v>
      </c>
      <c r="C29" s="2778" t="s">
        <v>1501</v>
      </c>
      <c r="D29" s="2761">
        <f t="shared" ref="D29:E40" si="8">D15</f>
        <v>126.57920000000001</v>
      </c>
      <c r="E29" s="2761">
        <f t="shared" si="8"/>
        <v>97.941034920238849</v>
      </c>
      <c r="F29" s="2763">
        <f>F30+F31</f>
        <v>152734.21121424661</v>
      </c>
      <c r="G29" s="2764">
        <f>G30+G31</f>
        <v>787352.67048192758</v>
      </c>
      <c r="H29" s="2764">
        <f>H30+H31</f>
        <v>680637.51854779117</v>
      </c>
      <c r="I29" s="2761">
        <f t="shared" ref="I29:K36" si="9">F29/$D29/100</f>
        <v>12.066296138247562</v>
      </c>
      <c r="J29" s="2761">
        <f t="shared" si="9"/>
        <v>62.202373729801387</v>
      </c>
      <c r="K29" s="2761">
        <f t="shared" si="9"/>
        <v>53.771671692331054</v>
      </c>
      <c r="L29" s="1634">
        <f>F29/E29</f>
        <v>1559.4506565979234</v>
      </c>
      <c r="M29" s="1634">
        <f>G29/E29</f>
        <v>8039.0478936957452</v>
      </c>
      <c r="N29" s="1627">
        <f>H29/E29</f>
        <v>6949.462185100334</v>
      </c>
      <c r="O29" s="2785">
        <f t="shared" ref="O29:O40" si="10">SUM(L29:N29)</f>
        <v>16547.960735394001</v>
      </c>
    </row>
    <row r="30" spans="2:19" ht="15" customHeight="1">
      <c r="B30" s="2980"/>
      <c r="C30" s="2762" t="s">
        <v>1502</v>
      </c>
      <c r="D30" s="2761">
        <f t="shared" si="8"/>
        <v>98.522000000000006</v>
      </c>
      <c r="E30" s="2761">
        <f t="shared" si="8"/>
        <v>72.906603991344284</v>
      </c>
      <c r="F30" s="2765">
        <f>F16</f>
        <v>144960.60348733899</v>
      </c>
      <c r="G30" s="2765">
        <f>G16</f>
        <v>728619.3899999999</v>
      </c>
      <c r="H30" s="2765">
        <f>H16</f>
        <v>555220.73100000003</v>
      </c>
      <c r="I30" s="2761">
        <f t="shared" si="9"/>
        <v>14.713526266959562</v>
      </c>
      <c r="J30" s="2761">
        <f t="shared" si="9"/>
        <v>73.954993808489462</v>
      </c>
      <c r="K30" s="2761">
        <f t="shared" si="9"/>
        <v>56.354999999999997</v>
      </c>
      <c r="L30" s="1634">
        <f>F30/E30</f>
        <v>1988.3055244837517</v>
      </c>
      <c r="M30" s="1634">
        <f>G30/E30</f>
        <v>9993.8736700245154</v>
      </c>
      <c r="N30" s="1627">
        <f>H30/E30</f>
        <v>7615.5066976637354</v>
      </c>
      <c r="O30" s="2785">
        <f t="shared" si="10"/>
        <v>19597.685892172005</v>
      </c>
    </row>
    <row r="31" spans="2:19" ht="15" customHeight="1">
      <c r="B31" s="2980"/>
      <c r="C31" s="2762" t="s">
        <v>1503</v>
      </c>
      <c r="D31" s="2761">
        <f t="shared" si="8"/>
        <v>28.057200000000002</v>
      </c>
      <c r="E31" s="2761">
        <f t="shared" si="8"/>
        <v>25.034430928894569</v>
      </c>
      <c r="F31" s="2764">
        <f>F17-'L8'!G8/'L8'!P4</f>
        <v>7773.6077269076322</v>
      </c>
      <c r="G31" s="2763">
        <f>G17-('L8'!R8+'L8'!V8)/'L8'!P4</f>
        <v>58733.280481927715</v>
      </c>
      <c r="H31" s="2764">
        <f>H17-SUM('L8'!O8,'L8'!Z8,'L8'!AH8,'L8'!AL8,'L8'!AP8,'L8'!AT8,'L8'!AX8,'L8'!BB8,'L8'!BF8,'L8'!BJ8)/'L8'!P4</f>
        <v>125416.78754779117</v>
      </c>
      <c r="I31" s="2761">
        <f t="shared" si="9"/>
        <v>2.7706284757237474</v>
      </c>
      <c r="J31" s="2761">
        <f t="shared" si="9"/>
        <v>20.933407639368045</v>
      </c>
      <c r="K31" s="2761">
        <f t="shared" si="9"/>
        <v>44.700393320713104</v>
      </c>
      <c r="L31" s="1634">
        <f>F31/E31</f>
        <v>310.51665400292313</v>
      </c>
      <c r="M31" s="1634">
        <f>G31/E31</f>
        <v>2346.1000830715175</v>
      </c>
      <c r="N31" s="1627">
        <f>H31/E31</f>
        <v>5009.7718579668599</v>
      </c>
      <c r="O31" s="2785">
        <f t="shared" si="10"/>
        <v>7666.3885950413005</v>
      </c>
    </row>
    <row r="32" spans="2:19" ht="15" customHeight="1">
      <c r="B32" s="2980"/>
      <c r="C32" s="2762" t="s">
        <v>1504</v>
      </c>
      <c r="D32" s="2761">
        <f t="shared" si="8"/>
        <v>13.249535594636843</v>
      </c>
      <c r="E32" s="2761">
        <f t="shared" si="8"/>
        <v>8.5020735404374008</v>
      </c>
      <c r="F32" s="1634">
        <f>F18</f>
        <v>37750.776352147965</v>
      </c>
      <c r="G32" s="1634">
        <f t="shared" ref="G32:G34" si="11">G18</f>
        <v>143962.59700189886</v>
      </c>
      <c r="H32" s="1634">
        <f>H18</f>
        <v>74667.757843575921</v>
      </c>
      <c r="I32" s="2761">
        <f t="shared" si="9"/>
        <v>28.492150598417016</v>
      </c>
      <c r="J32" s="2761">
        <f t="shared" si="9"/>
        <v>108.65482489829466</v>
      </c>
      <c r="K32" s="2761">
        <f t="shared" si="9"/>
        <v>56.35499999999999</v>
      </c>
      <c r="L32" s="1634">
        <f t="shared" ref="L32:L36" si="12">F32/E32</f>
        <v>4440.184641146473</v>
      </c>
      <c r="M32" s="1634">
        <f t="shared" ref="M32:M36" si="13">G32/E32</f>
        <v>16932.645467859893</v>
      </c>
      <c r="N32" s="1627">
        <f t="shared" ref="N32:N36" si="14">H32/E32</f>
        <v>8782.2996929446144</v>
      </c>
      <c r="O32" s="2785">
        <f t="shared" si="10"/>
        <v>30155.129801950978</v>
      </c>
      <c r="Q32" s="1658"/>
      <c r="S32" s="1585"/>
    </row>
    <row r="33" spans="2:19" ht="15" customHeight="1">
      <c r="B33" s="2980"/>
      <c r="C33" s="2762" t="s">
        <v>1505</v>
      </c>
      <c r="D33" s="2761">
        <f t="shared" si="8"/>
        <v>38.43078675293372</v>
      </c>
      <c r="E33" s="2761">
        <f t="shared" si="8"/>
        <v>25.647014400676152</v>
      </c>
      <c r="F33" s="1634">
        <f>F19</f>
        <v>61592.386712638356</v>
      </c>
      <c r="G33" s="1634">
        <f t="shared" si="11"/>
        <v>294048.80802985857</v>
      </c>
      <c r="H33" s="1634">
        <f>H19</f>
        <v>216576.69874615798</v>
      </c>
      <c r="I33" s="2761">
        <f t="shared" si="9"/>
        <v>16.026834711609574</v>
      </c>
      <c r="J33" s="2761">
        <f t="shared" si="9"/>
        <v>76.513866322919228</v>
      </c>
      <c r="K33" s="2761">
        <f t="shared" si="9"/>
        <v>56.354999999999997</v>
      </c>
      <c r="L33" s="1634">
        <f t="shared" si="12"/>
        <v>2401.5421736970111</v>
      </c>
      <c r="M33" s="1634">
        <f t="shared" si="13"/>
        <v>11465.225676408803</v>
      </c>
      <c r="N33" s="1627">
        <f t="shared" si="14"/>
        <v>8444.5189355236689</v>
      </c>
      <c r="O33" s="2785">
        <f t="shared" si="10"/>
        <v>22311.286785629483</v>
      </c>
      <c r="Q33" s="1658"/>
      <c r="S33" s="1585"/>
    </row>
    <row r="34" spans="2:19" ht="15" customHeight="1">
      <c r="B34" s="2980"/>
      <c r="C34" s="2762" t="s">
        <v>1506</v>
      </c>
      <c r="D34" s="2761">
        <f t="shared" si="8"/>
        <v>35.099708239284567</v>
      </c>
      <c r="E34" s="2761">
        <f t="shared" si="8"/>
        <v>27.027691520214983</v>
      </c>
      <c r="F34" s="1634">
        <f>F20</f>
        <v>31252.067909818579</v>
      </c>
      <c r="G34" s="1634">
        <f t="shared" si="11"/>
        <v>198332.66543454051</v>
      </c>
      <c r="H34" s="1634">
        <f>H20</f>
        <v>197804.40578248817</v>
      </c>
      <c r="I34" s="2761">
        <f t="shared" si="9"/>
        <v>8.9037970620053173</v>
      </c>
      <c r="J34" s="2761">
        <f t="shared" si="9"/>
        <v>56.505502576389254</v>
      </c>
      <c r="K34" s="2761">
        <f t="shared" si="9"/>
        <v>56.354999999999997</v>
      </c>
      <c r="L34" s="1634">
        <f t="shared" si="12"/>
        <v>1156.2980836318941</v>
      </c>
      <c r="M34" s="1634">
        <f t="shared" si="13"/>
        <v>7338.1282040384531</v>
      </c>
      <c r="N34" s="1627">
        <f t="shared" si="14"/>
        <v>7318.5830774538454</v>
      </c>
      <c r="O34" s="2785">
        <f t="shared" si="10"/>
        <v>15813.009365124191</v>
      </c>
      <c r="Q34" s="1658"/>
      <c r="S34" s="1585"/>
    </row>
    <row r="35" spans="2:19" ht="15" customHeight="1">
      <c r="B35" s="2980"/>
      <c r="C35" s="2762" t="s">
        <v>1507</v>
      </c>
      <c r="D35" s="2761">
        <f t="shared" si="8"/>
        <v>39.799169413144874</v>
      </c>
      <c r="E35" s="2761">
        <f t="shared" si="8"/>
        <v>36.615235860093286</v>
      </c>
      <c r="F35" s="2764">
        <f>F21-'L8'!G8/'L8'!P4</f>
        <v>22138.980239641718</v>
      </c>
      <c r="G35" s="2764">
        <f>G21-('L8'!R8+'L8'!V8)/'L8'!P4</f>
        <v>151008.60001562961</v>
      </c>
      <c r="H35" s="2764">
        <f>H21-SUM('L8'!O8,'L8'!Z8,'L8'!AH8,'L8'!AL8,'L8'!AP8,'L8'!AT8,'L8'!AX8,'L8'!BB8,'L8'!BF8,'L8'!BJ8)/'L8'!P4</f>
        <v>191588.65617556911</v>
      </c>
      <c r="I35" s="2761">
        <f t="shared" si="9"/>
        <v>5.5626739366901594</v>
      </c>
      <c r="J35" s="2761">
        <f t="shared" si="9"/>
        <v>37.942651126220355</v>
      </c>
      <c r="K35" s="2761">
        <f t="shared" si="9"/>
        <v>48.138857921062844</v>
      </c>
      <c r="L35" s="1634">
        <f t="shared" si="12"/>
        <v>604.63847137936511</v>
      </c>
      <c r="M35" s="1634">
        <f t="shared" si="13"/>
        <v>4124.2012093717776</v>
      </c>
      <c r="N35" s="1627">
        <f t="shared" si="14"/>
        <v>5232.4845566372651</v>
      </c>
      <c r="O35" s="2785">
        <f t="shared" si="10"/>
        <v>9961.3242373884077</v>
      </c>
      <c r="P35" s="1658"/>
      <c r="Q35" s="1658"/>
      <c r="S35" s="1585"/>
    </row>
    <row r="36" spans="2:19" ht="15" customHeight="1">
      <c r="B36" s="2981"/>
      <c r="C36" s="2767" t="s">
        <v>1500</v>
      </c>
      <c r="D36" s="2769">
        <f t="shared" si="8"/>
        <v>33.425800000000002</v>
      </c>
      <c r="E36" s="2769">
        <f t="shared" si="8"/>
        <v>29.703906278263275</v>
      </c>
      <c r="F36" s="2803">
        <f>F22</f>
        <v>6342.2661694969574</v>
      </c>
      <c r="G36" s="2804">
        <f>G22</f>
        <v>74171.849999999991</v>
      </c>
      <c r="H36" s="2804">
        <f>H22</f>
        <v>90065.818100000019</v>
      </c>
      <c r="I36" s="2769">
        <f t="shared" si="9"/>
        <v>1.8974164177063697</v>
      </c>
      <c r="J36" s="2769">
        <f t="shared" si="9"/>
        <v>22.189999940165976</v>
      </c>
      <c r="K36" s="2769">
        <f t="shared" si="9"/>
        <v>26.945000000000004</v>
      </c>
      <c r="L36" s="2792">
        <f t="shared" si="12"/>
        <v>213.51623285110151</v>
      </c>
      <c r="M36" s="2792">
        <f t="shared" si="13"/>
        <v>2497.0402648448116</v>
      </c>
      <c r="N36" s="2771">
        <f t="shared" si="14"/>
        <v>3032.120329773205</v>
      </c>
      <c r="O36" s="2786">
        <f t="shared" si="10"/>
        <v>5742.6768274691185</v>
      </c>
      <c r="S36" s="1585"/>
    </row>
    <row r="37" spans="2:19" ht="15" customHeight="1">
      <c r="B37" s="2979" t="s">
        <v>1518</v>
      </c>
      <c r="C37" s="2762" t="s">
        <v>966</v>
      </c>
      <c r="D37" s="2773" t="str">
        <f t="shared" si="8"/>
        <v>-</v>
      </c>
      <c r="E37" s="2761">
        <f t="shared" si="8"/>
        <v>775.30922111111113</v>
      </c>
      <c r="F37" s="1634">
        <f>SUM(F38:F40)</f>
        <v>144197.25434316407</v>
      </c>
      <c r="G37" s="1634">
        <f>SUM(G38:G40)</f>
        <v>375637.6</v>
      </c>
      <c r="H37" s="2764">
        <f>SUM(H38:H40)</f>
        <v>711313.59727286024</v>
      </c>
      <c r="I37" s="2766" t="s">
        <v>1307</v>
      </c>
      <c r="J37" s="2766" t="s">
        <v>1307</v>
      </c>
      <c r="K37" s="2766" t="s">
        <v>1307</v>
      </c>
      <c r="L37" s="1634">
        <f>F37/E37</f>
        <v>185.98676555982669</v>
      </c>
      <c r="M37" s="1634">
        <f>G37/E37</f>
        <v>484.50036420522156</v>
      </c>
      <c r="N37" s="1627">
        <f>H37/E37</f>
        <v>917.45793536862948</v>
      </c>
      <c r="O37" s="2785">
        <f t="shared" si="10"/>
        <v>1587.9450651336779</v>
      </c>
      <c r="S37" s="1585"/>
    </row>
    <row r="38" spans="2:19" ht="15" customHeight="1">
      <c r="B38" s="2980"/>
      <c r="C38" s="2762" t="s">
        <v>750</v>
      </c>
      <c r="D38" s="2773" t="str">
        <f t="shared" si="8"/>
        <v>-</v>
      </c>
      <c r="E38" s="2761">
        <f t="shared" si="8"/>
        <v>154.47105330866503</v>
      </c>
      <c r="F38" s="2772">
        <f t="shared" ref="F38:H39" si="15">F24</f>
        <v>50575.5</v>
      </c>
      <c r="G38" s="2772">
        <f t="shared" si="15"/>
        <v>146267.1</v>
      </c>
      <c r="H38" s="1635">
        <f t="shared" si="15"/>
        <v>202153.77491410106</v>
      </c>
      <c r="I38" s="2766" t="s">
        <v>1307</v>
      </c>
      <c r="J38" s="2766" t="s">
        <v>1307</v>
      </c>
      <c r="K38" s="2766" t="s">
        <v>1307</v>
      </c>
      <c r="L38" s="1634">
        <f>F38/E38</f>
        <v>327.41085735292887</v>
      </c>
      <c r="M38" s="1634">
        <f>G38/E38</f>
        <v>946.89002804770269</v>
      </c>
      <c r="N38" s="1627">
        <f>H38/E38</f>
        <v>1308.6838639609462</v>
      </c>
      <c r="O38" s="2785">
        <f t="shared" si="10"/>
        <v>2582.984749361578</v>
      </c>
      <c r="S38" s="1585"/>
    </row>
    <row r="39" spans="2:19" ht="15" customHeight="1">
      <c r="B39" s="2980"/>
      <c r="C39" s="2762" t="s">
        <v>965</v>
      </c>
      <c r="D39" s="2773" t="str">
        <f t="shared" si="8"/>
        <v>-</v>
      </c>
      <c r="E39" s="2761">
        <f t="shared" si="8"/>
        <v>466.30098039503872</v>
      </c>
      <c r="F39" s="1635">
        <f t="shared" si="15"/>
        <v>93621.754343164066</v>
      </c>
      <c r="G39" s="1635">
        <f t="shared" si="15"/>
        <v>229370.5</v>
      </c>
      <c r="H39" s="2765">
        <f t="shared" si="15"/>
        <v>205386.96172906301</v>
      </c>
      <c r="I39" s="2766" t="s">
        <v>1307</v>
      </c>
      <c r="J39" s="2766" t="s">
        <v>1307</v>
      </c>
      <c r="K39" s="2766" t="s">
        <v>1307</v>
      </c>
      <c r="L39" s="1634">
        <f>F39/E39</f>
        <v>200.77537530341459</v>
      </c>
      <c r="M39" s="1634">
        <f>G39/E39</f>
        <v>491.89366877522531</v>
      </c>
      <c r="N39" s="1627">
        <f>H39/E39</f>
        <v>440.46006841989532</v>
      </c>
      <c r="O39" s="2785">
        <f t="shared" si="10"/>
        <v>1133.1291124985353</v>
      </c>
      <c r="S39" s="1585"/>
    </row>
    <row r="40" spans="2:19" ht="15" customHeight="1">
      <c r="B40" s="2981"/>
      <c r="C40" s="2767" t="s">
        <v>1122</v>
      </c>
      <c r="D40" s="2774" t="str">
        <f t="shared" si="8"/>
        <v>-</v>
      </c>
      <c r="E40" s="2769">
        <f t="shared" si="8"/>
        <v>154.5371874074074</v>
      </c>
      <c r="F40" s="2775" t="str">
        <f>F26</f>
        <v>-</v>
      </c>
      <c r="G40" s="2775" t="str">
        <f>G26</f>
        <v>-</v>
      </c>
      <c r="H40" s="2770">
        <f>('L5'!G14-'L8'!K8/'L8'!P4*'L5'!G14/('L5'!G14+'L5'!G22))+('L5'!G22-'L8'!K8/'L8'!P4*'L5'!G22/('L5'!G14+'L5'!G22))*(1+'L7'!L69)</f>
        <v>303772.86062969617</v>
      </c>
      <c r="I40" s="2768" t="s">
        <v>1307</v>
      </c>
      <c r="J40" s="2768" t="s">
        <v>1307</v>
      </c>
      <c r="K40" s="2768" t="s">
        <v>1307</v>
      </c>
      <c r="L40" s="2768" t="s">
        <v>1308</v>
      </c>
      <c r="M40" s="2768" t="s">
        <v>1308</v>
      </c>
      <c r="N40" s="2771">
        <f>H40/E40</f>
        <v>1965.6942495585724</v>
      </c>
      <c r="O40" s="2786">
        <f t="shared" si="10"/>
        <v>1965.6942495585724</v>
      </c>
      <c r="S40" s="1585"/>
    </row>
    <row r="41" spans="2:19" ht="15" customHeight="1">
      <c r="H41" s="1613"/>
    </row>
    <row r="42" spans="2:19" ht="15" customHeight="1">
      <c r="B42" s="2616" t="s">
        <v>1514</v>
      </c>
    </row>
    <row r="43" spans="2:19" ht="15" customHeight="1">
      <c r="B43" s="2979" t="s">
        <v>1519</v>
      </c>
      <c r="C43" s="2778" t="s">
        <v>1501</v>
      </c>
      <c r="D43" s="2758">
        <f t="shared" ref="D43:E45" si="16">D29</f>
        <v>126.57920000000001</v>
      </c>
      <c r="E43" s="2758">
        <f t="shared" si="16"/>
        <v>97.941034920238849</v>
      </c>
      <c r="F43" s="2805">
        <f>F44+F45</f>
        <v>152734.21121424661</v>
      </c>
      <c r="G43" s="2806">
        <f>G44+G45</f>
        <v>787352.67048192758</v>
      </c>
      <c r="H43" s="2806">
        <f>H44+H45</f>
        <v>680637.51854779117</v>
      </c>
      <c r="I43" s="2758">
        <f t="shared" ref="I43:I45" si="17">F43/$D43/100</f>
        <v>12.066296138247562</v>
      </c>
      <c r="J43" s="2758">
        <f t="shared" ref="J43:J45" si="18">G43/$D43/100</f>
        <v>62.202373729801387</v>
      </c>
      <c r="K43" s="2758">
        <f t="shared" ref="K43:K45" si="19">H43/$D43/100</f>
        <v>53.771671692331054</v>
      </c>
      <c r="L43" s="2807">
        <f>F43/E43</f>
        <v>1559.4506565979234</v>
      </c>
      <c r="M43" s="2807">
        <f>G43/E43</f>
        <v>8039.0478936957452</v>
      </c>
      <c r="N43" s="2808">
        <f>H43/E43</f>
        <v>6949.462185100334</v>
      </c>
      <c r="O43" s="2809">
        <f>SUM(L43:N43)</f>
        <v>16547.960735394001</v>
      </c>
      <c r="S43" s="1585"/>
    </row>
    <row r="44" spans="2:19" ht="15" customHeight="1">
      <c r="B44" s="2980"/>
      <c r="C44" s="2762" t="s">
        <v>1502</v>
      </c>
      <c r="D44" s="2761">
        <f t="shared" si="16"/>
        <v>98.522000000000006</v>
      </c>
      <c r="E44" s="2761">
        <f t="shared" si="16"/>
        <v>72.906603991344284</v>
      </c>
      <c r="F44" s="2765">
        <f t="shared" ref="F44:H45" si="20">F30</f>
        <v>144960.60348733899</v>
      </c>
      <c r="G44" s="2765">
        <f t="shared" si="20"/>
        <v>728619.3899999999</v>
      </c>
      <c r="H44" s="2765">
        <f t="shared" si="20"/>
        <v>555220.73100000003</v>
      </c>
      <c r="I44" s="2761">
        <f t="shared" si="17"/>
        <v>14.713526266959562</v>
      </c>
      <c r="J44" s="2761">
        <f t="shared" si="18"/>
        <v>73.954993808489462</v>
      </c>
      <c r="K44" s="2761">
        <f t="shared" si="19"/>
        <v>56.354999999999997</v>
      </c>
      <c r="L44" s="1634">
        <f>F44/E44</f>
        <v>1988.3055244837517</v>
      </c>
      <c r="M44" s="1634">
        <f>G44/E44</f>
        <v>9993.8736700245154</v>
      </c>
      <c r="N44" s="1627">
        <f>H44/E44</f>
        <v>7615.5066976637354</v>
      </c>
      <c r="O44" s="2785">
        <f t="shared" ref="O44:O54" si="21">SUM(L44:N44)</f>
        <v>19597.685892172005</v>
      </c>
      <c r="S44" s="1585"/>
    </row>
    <row r="45" spans="2:19" ht="15" customHeight="1">
      <c r="B45" s="2980"/>
      <c r="C45" s="2762" t="s">
        <v>1503</v>
      </c>
      <c r="D45" s="2761">
        <f t="shared" si="16"/>
        <v>28.057200000000002</v>
      </c>
      <c r="E45" s="2761">
        <f t="shared" si="16"/>
        <v>25.034430928894569</v>
      </c>
      <c r="F45" s="2765">
        <f t="shared" si="20"/>
        <v>7773.6077269076322</v>
      </c>
      <c r="G45" s="2765">
        <f t="shared" si="20"/>
        <v>58733.280481927715</v>
      </c>
      <c r="H45" s="2765">
        <f t="shared" si="20"/>
        <v>125416.78754779117</v>
      </c>
      <c r="I45" s="2761">
        <f t="shared" si="17"/>
        <v>2.7706284757237474</v>
      </c>
      <c r="J45" s="2761">
        <f t="shared" si="18"/>
        <v>20.933407639368045</v>
      </c>
      <c r="K45" s="2761">
        <f t="shared" si="19"/>
        <v>44.700393320713104</v>
      </c>
      <c r="L45" s="1634">
        <f>F45/E45</f>
        <v>310.51665400292313</v>
      </c>
      <c r="M45" s="1634">
        <f>G45/E45</f>
        <v>2346.1000830715175</v>
      </c>
      <c r="N45" s="1627">
        <f>H45/E45</f>
        <v>5009.7718579668599</v>
      </c>
      <c r="O45" s="2785">
        <f t="shared" si="21"/>
        <v>7666.3885950413005</v>
      </c>
      <c r="Q45" s="2740" t="s">
        <v>1511</v>
      </c>
      <c r="S45" s="1585"/>
    </row>
    <row r="46" spans="2:19" ht="15" customHeight="1">
      <c r="B46" s="2980"/>
      <c r="C46" s="2762" t="s">
        <v>1504</v>
      </c>
      <c r="D46" s="2761">
        <f t="shared" ref="D46:E50" si="22">D32</f>
        <v>13.249535594636843</v>
      </c>
      <c r="E46" s="2761">
        <f t="shared" si="22"/>
        <v>8.5020735404374008</v>
      </c>
      <c r="F46" s="2764">
        <f>L46*$E46</f>
        <v>37741.650611529396</v>
      </c>
      <c r="G46" s="2764">
        <f t="shared" ref="G46:H46" si="23">M46*$E46</f>
        <v>143711.47911988027</v>
      </c>
      <c r="H46" s="2764">
        <f t="shared" si="23"/>
        <v>74552.322312733348</v>
      </c>
      <c r="I46" s="2962">
        <f>F46/$D46/100</f>
        <v>28.485263005600356</v>
      </c>
      <c r="J46" s="2962">
        <f t="shared" ref="J46:J49" si="24">G46/$D46/100</f>
        <v>108.46529532555988</v>
      </c>
      <c r="K46" s="2962">
        <f t="shared" ref="K46:K49" si="25">H46/$D46/100</f>
        <v>56.267875790990509</v>
      </c>
      <c r="L46" s="2764">
        <f t="shared" ref="L46:N49" si="26">L32*Q$48</f>
        <v>4439.1112864436273</v>
      </c>
      <c r="M46" s="2764">
        <f t="shared" si="26"/>
        <v>16903.109392827817</v>
      </c>
      <c r="N46" s="2776">
        <f t="shared" si="26"/>
        <v>8768.7223543937853</v>
      </c>
      <c r="O46" s="2963">
        <f t="shared" si="21"/>
        <v>30110.943033665229</v>
      </c>
      <c r="Q46" s="1585">
        <f>L30*推計結果!$D6+L31*推計結果!$E6</f>
        <v>157938.03002019122</v>
      </c>
      <c r="R46" s="1585">
        <f>M30*推計結果!$D6+M31*推計結果!$E6</f>
        <v>814779.26111204724</v>
      </c>
      <c r="S46" s="1585">
        <f>N30*推計結果!$D6+N31*推計結果!$E6</f>
        <v>706749.49254909297</v>
      </c>
    </row>
    <row r="47" spans="2:19" ht="15" customHeight="1">
      <c r="B47" s="2980"/>
      <c r="C47" s="2762" t="s">
        <v>1505</v>
      </c>
      <c r="D47" s="2761">
        <f t="shared" si="22"/>
        <v>38.43078675293372</v>
      </c>
      <c r="E47" s="2761">
        <f t="shared" si="22"/>
        <v>25.647014400676152</v>
      </c>
      <c r="F47" s="2764">
        <f t="shared" ref="F47:F49" si="27">L47*$E47</f>
        <v>61577.497584532088</v>
      </c>
      <c r="G47" s="2764">
        <f t="shared" ref="G47:G49" si="28">M47*$E47</f>
        <v>293535.89067896095</v>
      </c>
      <c r="H47" s="2764">
        <f t="shared" ref="H47:H49" si="29">N47*$E47</f>
        <v>216241.87355641185</v>
      </c>
      <c r="I47" s="2962">
        <f t="shared" ref="I47:I49" si="30">F47/$D47/100</f>
        <v>16.022960440650206</v>
      </c>
      <c r="J47" s="2962">
        <f t="shared" si="24"/>
        <v>76.380401100311346</v>
      </c>
      <c r="K47" s="2962">
        <f t="shared" si="25"/>
        <v>56.267875790990523</v>
      </c>
      <c r="L47" s="2764">
        <f t="shared" si="26"/>
        <v>2400.9616332928276</v>
      </c>
      <c r="M47" s="2764">
        <f t="shared" si="26"/>
        <v>11445.226570747442</v>
      </c>
      <c r="N47" s="2776">
        <f t="shared" si="26"/>
        <v>8431.4638023017178</v>
      </c>
      <c r="O47" s="2963">
        <f t="shared" si="21"/>
        <v>22277.652006341988</v>
      </c>
      <c r="Q47" s="1585">
        <f>(L32*SUMPRODUCT(入院計画!$B7:$B25,入院計画!$D7:$D25)+L33*SUMPRODUCT(入院計画!$B7:$B25,入院計画!$E7:$E25)+L34*SUMPRODUCT(入院計画!$B7:$B25,入院計画!$F7:$F25)+L35*SUMPRODUCT(入院計画!$B7:$B25,入院計画!$G7:$G25))/10^6</f>
        <v>157976.21863866493</v>
      </c>
      <c r="R47" s="1585">
        <f>(M32*SUMPRODUCT(入院計画!$B7:$B25,入院計画!$D7:$D25)+M33*SUMPRODUCT(入院計画!$B7:$B25,入院計画!$E7:$E25)+M34*SUMPRODUCT(入院計画!$B7:$B25,入院計画!$F7:$F25)+M35*SUMPRODUCT(入院計画!$B7:$B25,入院計画!$G7:$G25))/10^6</f>
        <v>816202.98622862238</v>
      </c>
      <c r="S47" s="1585">
        <f>(N32*SUMPRODUCT(入院計画!$B7:$B25,入院計画!$D7:$D25)+N33*SUMPRODUCT(入院計画!$B7:$B25,入院計画!$E7:$E25)+N34*SUMPRODUCT(入院計画!$B7:$B25,入院計画!$F7:$F25)+N35*SUMPRODUCT(入院計画!$B7:$B25,入院計画!$G7:$G25))/10^6</f>
        <v>707843.8112814175</v>
      </c>
    </row>
    <row r="48" spans="2:19" ht="15" customHeight="1">
      <c r="B48" s="2980"/>
      <c r="C48" s="2762" t="s">
        <v>1506</v>
      </c>
      <c r="D48" s="2761">
        <f t="shared" si="22"/>
        <v>35.099708239284567</v>
      </c>
      <c r="E48" s="2761">
        <f t="shared" si="22"/>
        <v>27.027691520214983</v>
      </c>
      <c r="F48" s="2764">
        <f t="shared" si="27"/>
        <v>31244.51314424559</v>
      </c>
      <c r="G48" s="2764">
        <f t="shared" si="28"/>
        <v>197986.7083601598</v>
      </c>
      <c r="H48" s="2764">
        <f t="shared" si="29"/>
        <v>197498.60235080708</v>
      </c>
      <c r="I48" s="2962">
        <f t="shared" si="30"/>
        <v>8.9016446892501122</v>
      </c>
      <c r="J48" s="2962">
        <f t="shared" si="24"/>
        <v>56.406938488043494</v>
      </c>
      <c r="K48" s="2962">
        <f t="shared" si="25"/>
        <v>56.26787579099053</v>
      </c>
      <c r="L48" s="2764">
        <f t="shared" si="26"/>
        <v>1156.0185641780281</v>
      </c>
      <c r="M48" s="2764">
        <f t="shared" si="26"/>
        <v>7325.328106992727</v>
      </c>
      <c r="N48" s="2776">
        <f t="shared" si="26"/>
        <v>7307.268628661488</v>
      </c>
      <c r="O48" s="2963">
        <f t="shared" si="21"/>
        <v>15788.615299832243</v>
      </c>
      <c r="Q48" s="2830">
        <f>Q46/Q47</f>
        <v>0.99975826349812147</v>
      </c>
      <c r="R48" s="2830">
        <f>R46/R47</f>
        <v>0.99825567274244653</v>
      </c>
      <c r="S48" s="2830">
        <f>S46/S47</f>
        <v>0.99845401101926223</v>
      </c>
    </row>
    <row r="49" spans="2:19" ht="15" customHeight="1">
      <c r="B49" s="2980"/>
      <c r="C49" s="2762" t="s">
        <v>1507</v>
      </c>
      <c r="D49" s="2761">
        <f t="shared" si="22"/>
        <v>39.799169413144874</v>
      </c>
      <c r="E49" s="2761">
        <f t="shared" si="22"/>
        <v>36.615235860093286</v>
      </c>
      <c r="F49" s="2764">
        <f t="shared" si="27"/>
        <v>22133.628440003427</v>
      </c>
      <c r="G49" s="2764">
        <f t="shared" si="28"/>
        <v>150745.19159849733</v>
      </c>
      <c r="H49" s="2764">
        <f t="shared" si="29"/>
        <v>191292.46222428733</v>
      </c>
      <c r="I49" s="2962">
        <f t="shared" si="30"/>
        <v>5.5613292353516126</v>
      </c>
      <c r="J49" s="2962">
        <f t="shared" si="24"/>
        <v>37.876466725637044</v>
      </c>
      <c r="K49" s="2962">
        <f t="shared" si="25"/>
        <v>48.064435777171582</v>
      </c>
      <c r="L49" s="2764">
        <f t="shared" si="26"/>
        <v>604.49230819039269</v>
      </c>
      <c r="M49" s="2764">
        <f t="shared" si="26"/>
        <v>4117.007252786635</v>
      </c>
      <c r="N49" s="2776">
        <f t="shared" si="26"/>
        <v>5224.3951931708234</v>
      </c>
      <c r="O49" s="2963">
        <f t="shared" si="21"/>
        <v>9945.8947541478519</v>
      </c>
      <c r="P49" s="1658"/>
      <c r="S49" s="1585"/>
    </row>
    <row r="50" spans="2:19" ht="15" customHeight="1">
      <c r="B50" s="2981"/>
      <c r="C50" s="2767" t="s">
        <v>1500</v>
      </c>
      <c r="D50" s="2769">
        <f t="shared" si="22"/>
        <v>33.425800000000002</v>
      </c>
      <c r="E50" s="2769">
        <f t="shared" si="22"/>
        <v>29.703906278263275</v>
      </c>
      <c r="F50" s="2803">
        <f>F36</f>
        <v>6342.2661694969574</v>
      </c>
      <c r="G50" s="2804">
        <f>G36</f>
        <v>74171.849999999991</v>
      </c>
      <c r="H50" s="2804">
        <f>H36</f>
        <v>90065.818100000019</v>
      </c>
      <c r="I50" s="2769">
        <f>F50/$D50/100</f>
        <v>1.8974164177063697</v>
      </c>
      <c r="J50" s="2769">
        <f>G50/$D50/100</f>
        <v>22.189999940165976</v>
      </c>
      <c r="K50" s="2769">
        <f>H50/$D50/100</f>
        <v>26.945000000000004</v>
      </c>
      <c r="L50" s="2792">
        <f>F50/E50</f>
        <v>213.51623285110151</v>
      </c>
      <c r="M50" s="2792">
        <f>G50/E50</f>
        <v>2497.0402648448116</v>
      </c>
      <c r="N50" s="2771">
        <f>H50/E50</f>
        <v>3032.120329773205</v>
      </c>
      <c r="O50" s="2786">
        <f t="shared" si="21"/>
        <v>5742.6768274691185</v>
      </c>
      <c r="S50" s="1585"/>
    </row>
    <row r="51" spans="2:19" ht="15" customHeight="1">
      <c r="B51" s="2980" t="s">
        <v>1518</v>
      </c>
      <c r="C51" s="2762" t="s">
        <v>966</v>
      </c>
      <c r="D51" s="2773" t="str">
        <f t="shared" ref="D51:E51" si="31">D37</f>
        <v>-</v>
      </c>
      <c r="E51" s="2761">
        <f t="shared" si="31"/>
        <v>775.30922111111113</v>
      </c>
      <c r="F51" s="1634">
        <f>SUM(F52:F54)</f>
        <v>144197.25434316407</v>
      </c>
      <c r="G51" s="1634">
        <f>SUM(G52:G54)</f>
        <v>375637.6</v>
      </c>
      <c r="H51" s="1635">
        <f>SUM(H52:H54)</f>
        <v>711313.59727286024</v>
      </c>
      <c r="I51" s="2766" t="s">
        <v>1307</v>
      </c>
      <c r="J51" s="2766" t="s">
        <v>1307</v>
      </c>
      <c r="K51" s="2766" t="s">
        <v>1307</v>
      </c>
      <c r="L51" s="1634">
        <f>F51/E51</f>
        <v>185.98676555982669</v>
      </c>
      <c r="M51" s="1634">
        <f>G51/E51</f>
        <v>484.50036420522156</v>
      </c>
      <c r="N51" s="1627">
        <f>H51/E51</f>
        <v>917.45793536862948</v>
      </c>
      <c r="O51" s="2785">
        <f t="shared" si="21"/>
        <v>1587.9450651336779</v>
      </c>
      <c r="S51" s="1585"/>
    </row>
    <row r="52" spans="2:19" ht="15" customHeight="1">
      <c r="B52" s="2980"/>
      <c r="C52" s="2762" t="s">
        <v>750</v>
      </c>
      <c r="D52" s="2773" t="str">
        <f t="shared" ref="D52:H52" si="32">D38</f>
        <v>-</v>
      </c>
      <c r="E52" s="2761">
        <f t="shared" si="32"/>
        <v>154.47105330866503</v>
      </c>
      <c r="F52" s="2772">
        <f t="shared" si="32"/>
        <v>50575.5</v>
      </c>
      <c r="G52" s="2772">
        <f t="shared" si="32"/>
        <v>146267.1</v>
      </c>
      <c r="H52" s="1635">
        <f t="shared" si="32"/>
        <v>202153.77491410106</v>
      </c>
      <c r="I52" s="2766" t="s">
        <v>1307</v>
      </c>
      <c r="J52" s="2766" t="s">
        <v>1307</v>
      </c>
      <c r="K52" s="2766" t="s">
        <v>1307</v>
      </c>
      <c r="L52" s="1634">
        <f>F52/E52</f>
        <v>327.41085735292887</v>
      </c>
      <c r="M52" s="1634">
        <f>G52/E52</f>
        <v>946.89002804770269</v>
      </c>
      <c r="N52" s="1627">
        <f>H52/E52</f>
        <v>1308.6838639609462</v>
      </c>
      <c r="O52" s="2785">
        <f t="shared" si="21"/>
        <v>2582.984749361578</v>
      </c>
      <c r="S52" s="1585"/>
    </row>
    <row r="53" spans="2:19" ht="15" customHeight="1">
      <c r="B53" s="2980"/>
      <c r="C53" s="2762" t="s">
        <v>965</v>
      </c>
      <c r="D53" s="2773" t="str">
        <f t="shared" ref="D53:H54" si="33">D39</f>
        <v>-</v>
      </c>
      <c r="E53" s="2761">
        <f t="shared" si="33"/>
        <v>466.30098039503872</v>
      </c>
      <c r="F53" s="1635">
        <f t="shared" si="33"/>
        <v>93621.754343164066</v>
      </c>
      <c r="G53" s="1635">
        <f t="shared" si="33"/>
        <v>229370.5</v>
      </c>
      <c r="H53" s="2765">
        <f t="shared" si="33"/>
        <v>205386.96172906301</v>
      </c>
      <c r="I53" s="2766" t="s">
        <v>1307</v>
      </c>
      <c r="J53" s="2766" t="s">
        <v>1307</v>
      </c>
      <c r="K53" s="2766" t="s">
        <v>1307</v>
      </c>
      <c r="L53" s="1634">
        <f>F53/E53</f>
        <v>200.77537530341459</v>
      </c>
      <c r="M53" s="1634">
        <f>G53/E53</f>
        <v>491.89366877522531</v>
      </c>
      <c r="N53" s="1627">
        <f>H53/E53</f>
        <v>440.46006841989532</v>
      </c>
      <c r="O53" s="2785">
        <f t="shared" si="21"/>
        <v>1133.1291124985353</v>
      </c>
      <c r="S53" s="1585"/>
    </row>
    <row r="54" spans="2:19" ht="15" customHeight="1">
      <c r="B54" s="2981"/>
      <c r="C54" s="2767" t="s">
        <v>1122</v>
      </c>
      <c r="D54" s="2774" t="str">
        <f t="shared" ref="D54:G54" si="34">D40</f>
        <v>-</v>
      </c>
      <c r="E54" s="2769">
        <f t="shared" si="34"/>
        <v>154.5371874074074</v>
      </c>
      <c r="F54" s="2775" t="str">
        <f t="shared" si="34"/>
        <v>-</v>
      </c>
      <c r="G54" s="2775" t="str">
        <f t="shared" si="34"/>
        <v>-</v>
      </c>
      <c r="H54" s="2777">
        <f t="shared" si="33"/>
        <v>303772.86062969617</v>
      </c>
      <c r="I54" s="2768" t="s">
        <v>1307</v>
      </c>
      <c r="J54" s="2768" t="s">
        <v>1307</v>
      </c>
      <c r="K54" s="2768" t="s">
        <v>1307</v>
      </c>
      <c r="L54" s="2768" t="s">
        <v>1308</v>
      </c>
      <c r="M54" s="2768" t="s">
        <v>1308</v>
      </c>
      <c r="N54" s="2771">
        <f>H54/E54</f>
        <v>1965.6942495585724</v>
      </c>
      <c r="O54" s="2786">
        <f t="shared" si="21"/>
        <v>1965.6942495585724</v>
      </c>
      <c r="S54" s="1585"/>
    </row>
  </sheetData>
  <mergeCells count="7">
    <mergeCell ref="B43:B50"/>
    <mergeCell ref="B51:B54"/>
    <mergeCell ref="B1:C1"/>
    <mergeCell ref="B23:B26"/>
    <mergeCell ref="B15:B22"/>
    <mergeCell ref="B29:B36"/>
    <mergeCell ref="B37:B40"/>
  </mergeCells>
  <phoneticPr fontId="21"/>
  <printOptions gridLines="1"/>
  <pageMargins left="0.70866141732283472" right="0.70866141732283472" top="0.74803149606299213" bottom="0.74803149606299213" header="0.31496062992125984" footer="0.31496062992125984"/>
  <pageSetup paperSize="9" orientation="landscape" r:id="rId1"/>
  <ignoredErrors>
    <ignoredError sqref="G9:G11 G7:G8" formulaRange="1"/>
    <ignoredError sqref="F31:H31 F35:H35 F37:H37 F51:H5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66"/>
  </sheetPr>
  <dimension ref="A1"/>
  <sheetViews>
    <sheetView zoomScale="85" zoomScaleNormal="85" workbookViewId="0"/>
  </sheetViews>
  <sheetFormatPr defaultRowHeight="13.5"/>
  <sheetData/>
  <phoneticPr fontId="2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75</vt:i4>
      </vt:variant>
      <vt:variant>
        <vt:lpstr>名前付き一覧</vt:lpstr>
      </vt:variant>
      <vt:variant>
        <vt:i4>7</vt:i4>
      </vt:variant>
    </vt:vector>
  </HeadingPairs>
  <TitlesOfParts>
    <vt:vector size="82" baseType="lpstr">
      <vt:lpstr>結果（費用等）→</vt:lpstr>
      <vt:lpstr>財源別まとめ</vt:lpstr>
      <vt:lpstr>現状投影</vt:lpstr>
      <vt:lpstr>計画ベース</vt:lpstr>
      <vt:lpstr>シミュレーション</vt:lpstr>
      <vt:lpstr>結果（就業者）→</vt:lpstr>
      <vt:lpstr>推計結果</vt:lpstr>
      <vt:lpstr>足下計数</vt:lpstr>
      <vt:lpstr>伸び率→</vt:lpstr>
      <vt:lpstr>伸びまとめ</vt:lpstr>
      <vt:lpstr>ベースライン</vt:lpstr>
      <vt:lpstr>成長実現</vt:lpstr>
      <vt:lpstr>現状投影→</vt:lpstr>
      <vt:lpstr>現2018</vt:lpstr>
      <vt:lpstr>現2025</vt:lpstr>
      <vt:lpstr>現2030</vt:lpstr>
      <vt:lpstr>現2035</vt:lpstr>
      <vt:lpstr>現2040</vt:lpstr>
      <vt:lpstr>計画ベース→</vt:lpstr>
      <vt:lpstr>計2025</vt:lpstr>
      <vt:lpstr>計2030</vt:lpstr>
      <vt:lpstr>計2035</vt:lpstr>
      <vt:lpstr>計2040</vt:lpstr>
      <vt:lpstr>受療率低下→</vt:lpstr>
      <vt:lpstr>低2025</vt:lpstr>
      <vt:lpstr>低2030</vt:lpstr>
      <vt:lpstr>低2035</vt:lpstr>
      <vt:lpstr>低2040</vt:lpstr>
      <vt:lpstr>足下計数→</vt:lpstr>
      <vt:lpstr>需要</vt:lpstr>
      <vt:lpstr>単価</vt:lpstr>
      <vt:lpstr>受療率</vt:lpstr>
      <vt:lpstr>受療率→</vt:lpstr>
      <vt:lpstr>入院計画</vt:lpstr>
      <vt:lpstr>入院低下</vt:lpstr>
      <vt:lpstr>外来低下</vt:lpstr>
      <vt:lpstr>基礎データ（人口）→</vt:lpstr>
      <vt:lpstr>P1</vt:lpstr>
      <vt:lpstr>P2</vt:lpstr>
      <vt:lpstr>P3</vt:lpstr>
      <vt:lpstr>基礎データ（経済）→</vt:lpstr>
      <vt:lpstr>E1</vt:lpstr>
      <vt:lpstr>基礎データ（医療需要）→</vt:lpstr>
      <vt:lpstr>M1</vt:lpstr>
      <vt:lpstr>M2</vt:lpstr>
      <vt:lpstr>M3</vt:lpstr>
      <vt:lpstr>M4</vt:lpstr>
      <vt:lpstr>M5</vt:lpstr>
      <vt:lpstr>M6</vt:lpstr>
      <vt:lpstr>M7</vt:lpstr>
      <vt:lpstr>基礎データ（医療費）→</vt:lpstr>
      <vt:lpstr>Me1</vt:lpstr>
      <vt:lpstr>Me2</vt:lpstr>
      <vt:lpstr>Me3</vt:lpstr>
      <vt:lpstr>Me4</vt:lpstr>
      <vt:lpstr>Me5</vt:lpstr>
      <vt:lpstr>Me6</vt:lpstr>
      <vt:lpstr>Me7</vt:lpstr>
      <vt:lpstr>Me8</vt:lpstr>
      <vt:lpstr>基礎データ（就業者数）→</vt:lpstr>
      <vt:lpstr>L1</vt:lpstr>
      <vt:lpstr>L2</vt:lpstr>
      <vt:lpstr>L3</vt:lpstr>
      <vt:lpstr>L4</vt:lpstr>
      <vt:lpstr>L5</vt:lpstr>
      <vt:lpstr>L6</vt:lpstr>
      <vt:lpstr>L7</vt:lpstr>
      <vt:lpstr>L8</vt:lpstr>
      <vt:lpstr>基礎データ（財源構成）→</vt:lpstr>
      <vt:lpstr>Mf2018</vt:lpstr>
      <vt:lpstr>Mf2025</vt:lpstr>
      <vt:lpstr>Mf2030</vt:lpstr>
      <vt:lpstr>Mf2035</vt:lpstr>
      <vt:lpstr>Mf2040</vt:lpstr>
      <vt:lpstr>MfSumm</vt:lpstr>
      <vt:lpstr>'L6'!Print_Area</vt:lpstr>
      <vt:lpstr>'L7'!Print_Area</vt:lpstr>
      <vt:lpstr>'Mf2018'!Print_Area</vt:lpstr>
      <vt:lpstr>'Mf2025'!Print_Area</vt:lpstr>
      <vt:lpstr>'Mf2030'!Print_Area</vt:lpstr>
      <vt:lpstr>'Mf2035'!Print_Area</vt:lpstr>
      <vt:lpstr>'Mf2040'!Print_Area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2019-02-21T07:04:20Z</dcterms:modified>
</cp:coreProperties>
</file>